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heckCompatibility="1"/>
  <bookViews>
    <workbookView xWindow="12435" yWindow="15" windowWidth="14565" windowHeight="12675" tabRatio="927"/>
  </bookViews>
  <sheets>
    <sheet name="C1施設" sheetId="37" r:id="rId1"/>
    <sheet name="C2施設" sheetId="4" r:id="rId2"/>
    <sheet name="C3(1)-1管路" sheetId="39" r:id="rId3"/>
    <sheet name="C3(2)-1管路" sheetId="27" r:id="rId4"/>
    <sheet name="C3(2)-2管路" sheetId="26" r:id="rId5"/>
    <sheet name="C3(2)-3管路" sheetId="60" r:id="rId6"/>
    <sheet name="C4管路" sheetId="57" r:id="rId7"/>
    <sheet name="C5断水人口(現状)" sheetId="30" r:id="rId8"/>
    <sheet name="C5断水人口(計画)" sheetId="48" r:id="rId9"/>
    <sheet name="C6-1復旧条件" sheetId="61" r:id="rId10"/>
    <sheet name="C6-2断水期間(現状)" sheetId="62" r:id="rId11"/>
    <sheet name="C6-2断水期間(計画)" sheetId="64" r:id="rId12"/>
    <sheet name="C7耐震化目標" sheetId="25" r:id="rId13"/>
    <sheet name="C8-1施設(初期設定)" sheetId="52" r:id="rId14"/>
    <sheet name="C8-2,3,4施設(初期設定)" sheetId="47" r:id="rId15"/>
    <sheet name="C8-1施設(計画設定)" sheetId="53" r:id="rId16"/>
    <sheet name="C8-2,3,4施設(計画設定)" sheetId="54" r:id="rId17"/>
    <sheet name="C9施設" sheetId="56" r:id="rId18"/>
    <sheet name="C10(1)-1管路(初期設定)" sheetId="35" r:id="rId19"/>
    <sheet name="C10(1)-2管路(初期設定)" sheetId="40" r:id="rId20"/>
    <sheet name="C10(1)-3管路(初期設定)" sheetId="43" r:id="rId21"/>
    <sheet name="C10(1)-4,5管路(初期設定)" sheetId="41" r:id="rId22"/>
    <sheet name="C10(1)-1管路(計画設定)" sheetId="42" r:id="rId23"/>
    <sheet name="C10(1)-2管路(計画設定)" sheetId="45" r:id="rId24"/>
    <sheet name="C10(1)-3管路(計画設定)" sheetId="44" r:id="rId25"/>
    <sheet name="C10(1)-4,5管路(計画設定)" sheetId="46" r:id="rId26"/>
    <sheet name="C10(2)-1管路(計画)" sheetId="59" r:id="rId27"/>
    <sheet name="C10(2)-2管路(計画)" sheetId="63" r:id="rId28"/>
    <sheet name="C11管路" sheetId="58" r:id="rId29"/>
    <sheet name="C12応急対策" sheetId="15" r:id="rId30"/>
    <sheet name="C13計画書" sheetId="32" r:id="rId31"/>
  </sheets>
  <externalReferences>
    <externalReference r:id="rId32"/>
  </externalReferences>
  <definedNames>
    <definedName name="_14__123Graph_Bｸﾞﾗﾌ_4" localSheetId="22" hidden="1">[1]図表!#REF!</definedName>
    <definedName name="_14__123Graph_Bｸﾞﾗﾌ_4" localSheetId="18" hidden="1">[1]図表!#REF!</definedName>
    <definedName name="_14__123Graph_Bｸﾞﾗﾌ_4" localSheetId="23" hidden="1">[1]図表!#REF!</definedName>
    <definedName name="_14__123Graph_Bｸﾞﾗﾌ_4" localSheetId="19" hidden="1">[1]図表!#REF!</definedName>
    <definedName name="_14__123Graph_Bｸﾞﾗﾌ_4" localSheetId="24" hidden="1">[1]図表!#REF!</definedName>
    <definedName name="_14__123Graph_Bｸﾞﾗﾌ_4" localSheetId="20" hidden="1">[1]図表!#REF!</definedName>
    <definedName name="_14__123Graph_Bｸﾞﾗﾌ_4" localSheetId="25" hidden="1">[1]図表!#REF!</definedName>
    <definedName name="_14__123Graph_Bｸﾞﾗﾌ_4" localSheetId="21" hidden="1">[1]図表!#REF!</definedName>
    <definedName name="_14__123Graph_Bｸﾞﾗﾌ_4" localSheetId="26" hidden="1">[1]図表!#REF!</definedName>
    <definedName name="_14__123Graph_Bｸﾞﾗﾌ_4" localSheetId="27" hidden="1">[1]図表!#REF!</definedName>
    <definedName name="_14__123Graph_Bｸﾞﾗﾌ_4" localSheetId="28" hidden="1">[1]図表!#REF!</definedName>
    <definedName name="_14__123Graph_Bｸﾞﾗﾌ_4" localSheetId="30" hidden="1">[1]図表!#REF!</definedName>
    <definedName name="_14__123Graph_Bｸﾞﾗﾌ_4" localSheetId="0" hidden="1">[1]図表!#REF!</definedName>
    <definedName name="_14__123Graph_Bｸﾞﾗﾌ_4" localSheetId="2" hidden="1">[1]図表!#REF!</definedName>
    <definedName name="_14__123Graph_Bｸﾞﾗﾌ_4" localSheetId="5" hidden="1">[1]図表!#REF!</definedName>
    <definedName name="_14__123Graph_Bｸﾞﾗﾌ_4" localSheetId="6" hidden="1">[1]図表!#REF!</definedName>
    <definedName name="_14__123Graph_Bｸﾞﾗﾌ_4" localSheetId="8" hidden="1">[1]図表!#REF!</definedName>
    <definedName name="_14__123Graph_Bｸﾞﾗﾌ_4" localSheetId="9" hidden="1">[1]図表!#REF!</definedName>
    <definedName name="_14__123Graph_Bｸﾞﾗﾌ_4" localSheetId="11" hidden="1">[1]図表!#REF!</definedName>
    <definedName name="_14__123Graph_Bｸﾞﾗﾌ_4" localSheetId="10" hidden="1">[1]図表!#REF!</definedName>
    <definedName name="_14__123Graph_Bｸﾞﾗﾌ_4" localSheetId="12" hidden="1">[1]図表!#REF!</definedName>
    <definedName name="_14__123Graph_Bｸﾞﾗﾌ_4" localSheetId="15" hidden="1">[1]図表!#REF!</definedName>
    <definedName name="_14__123Graph_Bｸﾞﾗﾌ_4" localSheetId="13" hidden="1">[1]図表!#REF!</definedName>
    <definedName name="_14__123Graph_Bｸﾞﾗﾌ_4" localSheetId="16" hidden="1">[1]図表!#REF!</definedName>
    <definedName name="_14__123Graph_Bｸﾞﾗﾌ_4" localSheetId="14" hidden="1">[1]図表!#REF!</definedName>
    <definedName name="_14__123Graph_Bｸﾞﾗﾌ_4" localSheetId="17" hidden="1">[1]図表!#REF!</definedName>
    <definedName name="_14__123Graph_Bｸﾞﾗﾌ_4" hidden="1">[1]図表!#REF!</definedName>
    <definedName name="_16__123Graph_Cｸﾞﾗﾌ_4" localSheetId="28" hidden="1">[1]図表!#REF!</definedName>
    <definedName name="_16__123Graph_Cｸﾞﾗﾌ_4" localSheetId="1" hidden="1">[1]図表!#REF!</definedName>
    <definedName name="_16__123Graph_Cｸﾞﾗﾌ_4" localSheetId="6" hidden="1">[1]図表!#REF!</definedName>
    <definedName name="_16__123Graph_Cｸﾞﾗﾌ_4" localSheetId="17" hidden="1">[1]図表!#REF!</definedName>
    <definedName name="_2__123Graph_Aｸﾞﾗﾌ_4" localSheetId="28" hidden="1">[1]図表!#REF!</definedName>
    <definedName name="_2__123Graph_Aｸﾞﾗﾌ_4" localSheetId="1" hidden="1">[1]図表!#REF!</definedName>
    <definedName name="_2__123Graph_Aｸﾞﾗﾌ_4" localSheetId="6" hidden="1">[1]図表!#REF!</definedName>
    <definedName name="_2__123Graph_Aｸﾞﾗﾌ_4" localSheetId="17" hidden="1">[1]図表!#REF!</definedName>
    <definedName name="_21__123Graph_Cｸﾞﾗﾌ_4" localSheetId="22" hidden="1">[1]図表!#REF!</definedName>
    <definedName name="_21__123Graph_Cｸﾞﾗﾌ_4" localSheetId="18" hidden="1">[1]図表!#REF!</definedName>
    <definedName name="_21__123Graph_Cｸﾞﾗﾌ_4" localSheetId="23" hidden="1">[1]図表!#REF!</definedName>
    <definedName name="_21__123Graph_Cｸﾞﾗﾌ_4" localSheetId="19" hidden="1">[1]図表!#REF!</definedName>
    <definedName name="_21__123Graph_Cｸﾞﾗﾌ_4" localSheetId="24" hidden="1">[1]図表!#REF!</definedName>
    <definedName name="_21__123Graph_Cｸﾞﾗﾌ_4" localSheetId="20" hidden="1">[1]図表!#REF!</definedName>
    <definedName name="_21__123Graph_Cｸﾞﾗﾌ_4" localSheetId="25" hidden="1">[1]図表!#REF!</definedName>
    <definedName name="_21__123Graph_Cｸﾞﾗﾌ_4" localSheetId="21" hidden="1">[1]図表!#REF!</definedName>
    <definedName name="_21__123Graph_Cｸﾞﾗﾌ_4" localSheetId="26" hidden="1">[1]図表!#REF!</definedName>
    <definedName name="_21__123Graph_Cｸﾞﾗﾌ_4" localSheetId="27" hidden="1">[1]図表!#REF!</definedName>
    <definedName name="_21__123Graph_Cｸﾞﾗﾌ_4" localSheetId="28" hidden="1">[1]図表!#REF!</definedName>
    <definedName name="_21__123Graph_Cｸﾞﾗﾌ_4" localSheetId="30" hidden="1">[1]図表!#REF!</definedName>
    <definedName name="_21__123Graph_Cｸﾞﾗﾌ_4" localSheetId="0" hidden="1">[1]図表!#REF!</definedName>
    <definedName name="_21__123Graph_Cｸﾞﾗﾌ_4" localSheetId="2" hidden="1">[1]図表!#REF!</definedName>
    <definedName name="_21__123Graph_Cｸﾞﾗﾌ_4" localSheetId="5" hidden="1">[1]図表!#REF!</definedName>
    <definedName name="_21__123Graph_Cｸﾞﾗﾌ_4" localSheetId="6" hidden="1">[1]図表!#REF!</definedName>
    <definedName name="_21__123Graph_Cｸﾞﾗﾌ_4" localSheetId="8" hidden="1">[1]図表!#REF!</definedName>
    <definedName name="_21__123Graph_Cｸﾞﾗﾌ_4" localSheetId="9" hidden="1">[1]図表!#REF!</definedName>
    <definedName name="_21__123Graph_Cｸﾞﾗﾌ_4" localSheetId="11" hidden="1">[1]図表!#REF!</definedName>
    <definedName name="_21__123Graph_Cｸﾞﾗﾌ_4" localSheetId="10" hidden="1">[1]図表!#REF!</definedName>
    <definedName name="_21__123Graph_Cｸﾞﾗﾌ_4" localSheetId="12" hidden="1">[1]図表!#REF!</definedName>
    <definedName name="_21__123Graph_Cｸﾞﾗﾌ_4" localSheetId="15" hidden="1">[1]図表!#REF!</definedName>
    <definedName name="_21__123Graph_Cｸﾞﾗﾌ_4" localSheetId="13" hidden="1">[1]図表!#REF!</definedName>
    <definedName name="_21__123Graph_Cｸﾞﾗﾌ_4" localSheetId="16" hidden="1">[1]図表!#REF!</definedName>
    <definedName name="_21__123Graph_Cｸﾞﾗﾌ_4" localSheetId="14" hidden="1">[1]図表!#REF!</definedName>
    <definedName name="_21__123Graph_Cｸﾞﾗﾌ_4" localSheetId="17" hidden="1">[1]図表!#REF!</definedName>
    <definedName name="_21__123Graph_Cｸﾞﾗﾌ_4" hidden="1">[1]図表!#REF!</definedName>
    <definedName name="_23__123Graph_Dｸﾞﾗﾌ_4" localSheetId="28" hidden="1">[1]図表!#REF!</definedName>
    <definedName name="_23__123Graph_Dｸﾞﾗﾌ_4" localSheetId="1" hidden="1">[1]図表!#REF!</definedName>
    <definedName name="_23__123Graph_Dｸﾞﾗﾌ_4" localSheetId="6" hidden="1">[1]図表!#REF!</definedName>
    <definedName name="_23__123Graph_Dｸﾞﾗﾌ_4" localSheetId="17" hidden="1">[1]図表!#REF!</definedName>
    <definedName name="_28__123Graph_Dｸﾞﾗﾌ_4" localSheetId="22" hidden="1">[1]図表!#REF!</definedName>
    <definedName name="_28__123Graph_Dｸﾞﾗﾌ_4" localSheetId="18" hidden="1">[1]図表!#REF!</definedName>
    <definedName name="_28__123Graph_Dｸﾞﾗﾌ_4" localSheetId="23" hidden="1">[1]図表!#REF!</definedName>
    <definedName name="_28__123Graph_Dｸﾞﾗﾌ_4" localSheetId="19" hidden="1">[1]図表!#REF!</definedName>
    <definedName name="_28__123Graph_Dｸﾞﾗﾌ_4" localSheetId="24" hidden="1">[1]図表!#REF!</definedName>
    <definedName name="_28__123Graph_Dｸﾞﾗﾌ_4" localSheetId="20" hidden="1">[1]図表!#REF!</definedName>
    <definedName name="_28__123Graph_Dｸﾞﾗﾌ_4" localSheetId="25" hidden="1">[1]図表!#REF!</definedName>
    <definedName name="_28__123Graph_Dｸﾞﾗﾌ_4" localSheetId="21" hidden="1">[1]図表!#REF!</definedName>
    <definedName name="_28__123Graph_Dｸﾞﾗﾌ_4" localSheetId="26" hidden="1">[1]図表!#REF!</definedName>
    <definedName name="_28__123Graph_Dｸﾞﾗﾌ_4" localSheetId="27" hidden="1">[1]図表!#REF!</definedName>
    <definedName name="_28__123Graph_Dｸﾞﾗﾌ_4" localSheetId="28" hidden="1">[1]図表!#REF!</definedName>
    <definedName name="_28__123Graph_Dｸﾞﾗﾌ_4" localSheetId="30" hidden="1">[1]図表!#REF!</definedName>
    <definedName name="_28__123Graph_Dｸﾞﾗﾌ_4" localSheetId="0" hidden="1">[1]図表!#REF!</definedName>
    <definedName name="_28__123Graph_Dｸﾞﾗﾌ_4" localSheetId="2" hidden="1">[1]図表!#REF!</definedName>
    <definedName name="_28__123Graph_Dｸﾞﾗﾌ_4" localSheetId="5" hidden="1">[1]図表!#REF!</definedName>
    <definedName name="_28__123Graph_Dｸﾞﾗﾌ_4" localSheetId="6" hidden="1">[1]図表!#REF!</definedName>
    <definedName name="_28__123Graph_Dｸﾞﾗﾌ_4" localSheetId="8" hidden="1">[1]図表!#REF!</definedName>
    <definedName name="_28__123Graph_Dｸﾞﾗﾌ_4" localSheetId="9" hidden="1">[1]図表!#REF!</definedName>
    <definedName name="_28__123Graph_Dｸﾞﾗﾌ_4" localSheetId="11" hidden="1">[1]図表!#REF!</definedName>
    <definedName name="_28__123Graph_Dｸﾞﾗﾌ_4" localSheetId="10" hidden="1">[1]図表!#REF!</definedName>
    <definedName name="_28__123Graph_Dｸﾞﾗﾌ_4" localSheetId="12" hidden="1">[1]図表!#REF!</definedName>
    <definedName name="_28__123Graph_Dｸﾞﾗﾌ_4" localSheetId="15" hidden="1">[1]図表!#REF!</definedName>
    <definedName name="_28__123Graph_Dｸﾞﾗﾌ_4" localSheetId="13" hidden="1">[1]図表!#REF!</definedName>
    <definedName name="_28__123Graph_Dｸﾞﾗﾌ_4" localSheetId="16" hidden="1">[1]図表!#REF!</definedName>
    <definedName name="_28__123Graph_Dｸﾞﾗﾌ_4" localSheetId="14" hidden="1">[1]図表!#REF!</definedName>
    <definedName name="_28__123Graph_Dｸﾞﾗﾌ_4" localSheetId="17" hidden="1">[1]図表!#REF!</definedName>
    <definedName name="_28__123Graph_Dｸﾞﾗﾌ_4" hidden="1">[1]図表!#REF!</definedName>
    <definedName name="_30__123Graph_Fｸﾞﾗﾌ_4" localSheetId="28" hidden="1">[1]図表!#REF!</definedName>
    <definedName name="_30__123Graph_Fｸﾞﾗﾌ_4" localSheetId="1" hidden="1">[1]図表!#REF!</definedName>
    <definedName name="_30__123Graph_Fｸﾞﾗﾌ_4" localSheetId="6" hidden="1">[1]図表!#REF!</definedName>
    <definedName name="_30__123Graph_Fｸﾞﾗﾌ_4" localSheetId="17" hidden="1">[1]図表!#REF!</definedName>
    <definedName name="_35__123Graph_Fｸﾞﾗﾌ_4" localSheetId="22" hidden="1">[1]図表!#REF!</definedName>
    <definedName name="_35__123Graph_Fｸﾞﾗﾌ_4" localSheetId="18" hidden="1">[1]図表!#REF!</definedName>
    <definedName name="_35__123Graph_Fｸﾞﾗﾌ_4" localSheetId="23" hidden="1">[1]図表!#REF!</definedName>
    <definedName name="_35__123Graph_Fｸﾞﾗﾌ_4" localSheetId="19" hidden="1">[1]図表!#REF!</definedName>
    <definedName name="_35__123Graph_Fｸﾞﾗﾌ_4" localSheetId="24" hidden="1">[1]図表!#REF!</definedName>
    <definedName name="_35__123Graph_Fｸﾞﾗﾌ_4" localSheetId="20" hidden="1">[1]図表!#REF!</definedName>
    <definedName name="_35__123Graph_Fｸﾞﾗﾌ_4" localSheetId="25" hidden="1">[1]図表!#REF!</definedName>
    <definedName name="_35__123Graph_Fｸﾞﾗﾌ_4" localSheetId="21" hidden="1">[1]図表!#REF!</definedName>
    <definedName name="_35__123Graph_Fｸﾞﾗﾌ_4" localSheetId="26" hidden="1">[1]図表!#REF!</definedName>
    <definedName name="_35__123Graph_Fｸﾞﾗﾌ_4" localSheetId="27" hidden="1">[1]図表!#REF!</definedName>
    <definedName name="_35__123Graph_Fｸﾞﾗﾌ_4" localSheetId="28" hidden="1">[1]図表!#REF!</definedName>
    <definedName name="_35__123Graph_Fｸﾞﾗﾌ_4" localSheetId="30" hidden="1">[1]図表!#REF!</definedName>
    <definedName name="_35__123Graph_Fｸﾞﾗﾌ_4" localSheetId="0" hidden="1">[1]図表!#REF!</definedName>
    <definedName name="_35__123Graph_Fｸﾞﾗﾌ_4" localSheetId="2" hidden="1">[1]図表!#REF!</definedName>
    <definedName name="_35__123Graph_Fｸﾞﾗﾌ_4" localSheetId="5" hidden="1">[1]図表!#REF!</definedName>
    <definedName name="_35__123Graph_Fｸﾞﾗﾌ_4" localSheetId="6" hidden="1">[1]図表!#REF!</definedName>
    <definedName name="_35__123Graph_Fｸﾞﾗﾌ_4" localSheetId="8" hidden="1">[1]図表!#REF!</definedName>
    <definedName name="_35__123Graph_Fｸﾞﾗﾌ_4" localSheetId="9" hidden="1">[1]図表!#REF!</definedName>
    <definedName name="_35__123Graph_Fｸﾞﾗﾌ_4" localSheetId="11" hidden="1">[1]図表!#REF!</definedName>
    <definedName name="_35__123Graph_Fｸﾞﾗﾌ_4" localSheetId="10" hidden="1">[1]図表!#REF!</definedName>
    <definedName name="_35__123Graph_Fｸﾞﾗﾌ_4" localSheetId="12" hidden="1">[1]図表!#REF!</definedName>
    <definedName name="_35__123Graph_Fｸﾞﾗﾌ_4" localSheetId="15" hidden="1">[1]図表!#REF!</definedName>
    <definedName name="_35__123Graph_Fｸﾞﾗﾌ_4" localSheetId="13" hidden="1">[1]図表!#REF!</definedName>
    <definedName name="_35__123Graph_Fｸﾞﾗﾌ_4" localSheetId="16" hidden="1">[1]図表!#REF!</definedName>
    <definedName name="_35__123Graph_Fｸﾞﾗﾌ_4" localSheetId="14" hidden="1">[1]図表!#REF!</definedName>
    <definedName name="_35__123Graph_Fｸﾞﾗﾌ_4" localSheetId="17" hidden="1">[1]図表!#REF!</definedName>
    <definedName name="_35__123Graph_Fｸﾞﾗﾌ_4" hidden="1">[1]図表!#REF!</definedName>
    <definedName name="_7__123Graph_Aｸﾞﾗﾌ_4" localSheetId="22" hidden="1">[1]図表!#REF!</definedName>
    <definedName name="_7__123Graph_Aｸﾞﾗﾌ_4" localSheetId="18" hidden="1">[1]図表!#REF!</definedName>
    <definedName name="_7__123Graph_Aｸﾞﾗﾌ_4" localSheetId="23" hidden="1">[1]図表!#REF!</definedName>
    <definedName name="_7__123Graph_Aｸﾞﾗﾌ_4" localSheetId="19" hidden="1">[1]図表!#REF!</definedName>
    <definedName name="_7__123Graph_Aｸﾞﾗﾌ_4" localSheetId="24" hidden="1">[1]図表!#REF!</definedName>
    <definedName name="_7__123Graph_Aｸﾞﾗﾌ_4" localSheetId="20" hidden="1">[1]図表!#REF!</definedName>
    <definedName name="_7__123Graph_Aｸﾞﾗﾌ_4" localSheetId="25" hidden="1">[1]図表!#REF!</definedName>
    <definedName name="_7__123Graph_Aｸﾞﾗﾌ_4" localSheetId="21" hidden="1">[1]図表!#REF!</definedName>
    <definedName name="_7__123Graph_Aｸﾞﾗﾌ_4" localSheetId="26" hidden="1">[1]図表!#REF!</definedName>
    <definedName name="_7__123Graph_Aｸﾞﾗﾌ_4" localSheetId="27" hidden="1">[1]図表!#REF!</definedName>
    <definedName name="_7__123Graph_Aｸﾞﾗﾌ_4" localSheetId="28" hidden="1">[1]図表!#REF!</definedName>
    <definedName name="_7__123Graph_Aｸﾞﾗﾌ_4" localSheetId="30" hidden="1">[1]図表!#REF!</definedName>
    <definedName name="_7__123Graph_Aｸﾞﾗﾌ_4" localSheetId="0" hidden="1">[1]図表!#REF!</definedName>
    <definedName name="_7__123Graph_Aｸﾞﾗﾌ_4" localSheetId="2" hidden="1">[1]図表!#REF!</definedName>
    <definedName name="_7__123Graph_Aｸﾞﾗﾌ_4" localSheetId="5" hidden="1">[1]図表!#REF!</definedName>
    <definedName name="_7__123Graph_Aｸﾞﾗﾌ_4" localSheetId="6" hidden="1">[1]図表!#REF!</definedName>
    <definedName name="_7__123Graph_Aｸﾞﾗﾌ_4" localSheetId="8" hidden="1">[1]図表!#REF!</definedName>
    <definedName name="_7__123Graph_Aｸﾞﾗﾌ_4" localSheetId="9" hidden="1">[1]図表!#REF!</definedName>
    <definedName name="_7__123Graph_Aｸﾞﾗﾌ_4" localSheetId="11" hidden="1">[1]図表!#REF!</definedName>
    <definedName name="_7__123Graph_Aｸﾞﾗﾌ_4" localSheetId="10" hidden="1">[1]図表!#REF!</definedName>
    <definedName name="_7__123Graph_Aｸﾞﾗﾌ_4" localSheetId="12" hidden="1">[1]図表!#REF!</definedName>
    <definedName name="_7__123Graph_Aｸﾞﾗﾌ_4" localSheetId="15" hidden="1">[1]図表!#REF!</definedName>
    <definedName name="_7__123Graph_Aｸﾞﾗﾌ_4" localSheetId="13" hidden="1">[1]図表!#REF!</definedName>
    <definedName name="_7__123Graph_Aｸﾞﾗﾌ_4" localSheetId="16" hidden="1">[1]図表!#REF!</definedName>
    <definedName name="_7__123Graph_Aｸﾞﾗﾌ_4" localSheetId="14" hidden="1">[1]図表!#REF!</definedName>
    <definedName name="_7__123Graph_Aｸﾞﾗﾌ_4" localSheetId="17" hidden="1">[1]図表!#REF!</definedName>
    <definedName name="_7__123Graph_Aｸﾞﾗﾌ_4" hidden="1">[1]図表!#REF!</definedName>
    <definedName name="_9__123Graph_Bｸﾞﾗﾌ_4" localSheetId="28" hidden="1">[1]図表!#REF!</definedName>
    <definedName name="_9__123Graph_Bｸﾞﾗﾌ_4" localSheetId="1" hidden="1">[1]図表!#REF!</definedName>
    <definedName name="_9__123Graph_Bｸﾞﾗﾌ_4" localSheetId="6" hidden="1">[1]図表!#REF!</definedName>
    <definedName name="_9__123Graph_Bｸﾞﾗﾌ_4" localSheetId="17" hidden="1">[1]図表!#REF!</definedName>
    <definedName name="_xlnm.Print_Area" localSheetId="22">'C10(1)-1管路(計画設定)'!$B$1:$AG$23</definedName>
    <definedName name="_xlnm.Print_Area" localSheetId="18">'C10(1)-1管路(初期設定)'!$B$1:$AG$23</definedName>
    <definedName name="_xlnm.Print_Area" localSheetId="23">'C10(1)-2管路(計画設定)'!$B$1:$BU$125</definedName>
    <definedName name="_xlnm.Print_Area" localSheetId="19">'C10(1)-2管路(初期設定)'!$B$1:$BU$125</definedName>
    <definedName name="_xlnm.Print_Area" localSheetId="24">'C10(1)-3管路(計画設定)'!$B$1:$J$26</definedName>
    <definedName name="_xlnm.Print_Area" localSheetId="20">'C10(1)-3管路(初期設定)'!$B$1:$J$26</definedName>
    <definedName name="_xlnm.Print_Area" localSheetId="25">'C10(1)-4,5管路(計画設定)'!$B$1:$BO$158</definedName>
    <definedName name="_xlnm.Print_Area" localSheetId="21">'C10(1)-4,5管路(初期設定)'!$B$1:$BO$158</definedName>
    <definedName name="_xlnm.Print_Area" localSheetId="26">'C10(2)-1管路(計画)'!$B$2:$S$60</definedName>
    <definedName name="_xlnm.Print_Area" localSheetId="27">'C10(2)-2管路(計画)'!$B$2:$U$64</definedName>
    <definedName name="_xlnm.Print_Area" localSheetId="28">'C11管路'!$B$1:$F$30</definedName>
    <definedName name="_xlnm.Print_Area" localSheetId="29">'C12応急対策'!$B$1:$H$36</definedName>
    <definedName name="_xlnm.Print_Area" localSheetId="30">'C13計画書'!$B$1:$H$26</definedName>
    <definedName name="_xlnm.Print_Area" localSheetId="0">'C1施設'!$B$1:$T$93</definedName>
    <definedName name="_xlnm.Print_Area" localSheetId="1">'C2施設'!$B$1:$F$30</definedName>
    <definedName name="_xlnm.Print_Area" localSheetId="2">'C3(1)-1管路'!$B$1:$BO$161</definedName>
    <definedName name="_xlnm.Print_Area" localSheetId="3">'C3(2)-1管路'!$B$1:$E$15</definedName>
    <definedName name="_xlnm.Print_Area" localSheetId="4">'C3(2)-2管路'!$B$2:$S$60</definedName>
    <definedName name="_xlnm.Print_Area" localSheetId="5">'C3(2)-3管路'!$B$2:$U$64</definedName>
    <definedName name="_xlnm.Print_Area" localSheetId="6">'C4管路'!$B$1:$F$30</definedName>
    <definedName name="_xlnm.Print_Area" localSheetId="8">'C5断水人口(計画)'!$B$2:$AO$94</definedName>
    <definedName name="_xlnm.Print_Area" localSheetId="7">'C5断水人口(現状)'!$B$2:$AO$94</definedName>
    <definedName name="_xlnm.Print_Area" localSheetId="9">'C6-1復旧条件'!$B$2:$E$14</definedName>
    <definedName name="_xlnm.Print_Area" localSheetId="11">'C6-2断水期間(計画)'!$B$2:$I$60</definedName>
    <definedName name="_xlnm.Print_Area" localSheetId="10">'C6-2断水期間(現状)'!$B$2:$I$60</definedName>
    <definedName name="_xlnm.Print_Area" localSheetId="12">'C7耐震化目標'!$B$1:$M$39</definedName>
    <definedName name="_xlnm.Print_Area" localSheetId="15">'C8-1施設(計画設定)'!$B$1:$E$14</definedName>
    <definedName name="_xlnm.Print_Area" localSheetId="13">'C8-1施設(初期設定)'!$B$1:$E$14</definedName>
    <definedName name="_xlnm.Print_Area" localSheetId="16">'C8-2,3,4施設(計画設定)'!$B$1:$T$93</definedName>
    <definedName name="_xlnm.Print_Area" localSheetId="14">'C8-2,3,4施設(初期設定)'!$B$1:$T$93</definedName>
    <definedName name="_xlnm.Print_Area" localSheetId="17">'C9施設'!$B$1:$F$30</definedName>
  </definedNames>
  <calcPr calcId="145621"/>
</workbook>
</file>

<file path=xl/calcChain.xml><?xml version="1.0" encoding="utf-8"?>
<calcChain xmlns="http://schemas.openxmlformats.org/spreadsheetml/2006/main">
  <c r="S78" i="54" l="1"/>
  <c r="R78" i="54"/>
  <c r="R79" i="54" s="1"/>
  <c r="Q78" i="54"/>
  <c r="P78" i="54"/>
  <c r="O78" i="54"/>
  <c r="N78" i="54"/>
  <c r="N79" i="54" s="1"/>
  <c r="M78" i="54"/>
  <c r="K78" i="54"/>
  <c r="J78" i="54"/>
  <c r="I78" i="54"/>
  <c r="I79" i="54" s="1"/>
  <c r="H78" i="54"/>
  <c r="G78" i="54"/>
  <c r="H79" i="54" s="1"/>
  <c r="S77" i="54"/>
  <c r="R77" i="54"/>
  <c r="Q77" i="54"/>
  <c r="P77" i="54"/>
  <c r="O77" i="54"/>
  <c r="N77" i="54"/>
  <c r="M77" i="54"/>
  <c r="K77" i="54"/>
  <c r="J77" i="54"/>
  <c r="I77" i="54"/>
  <c r="H77" i="54"/>
  <c r="G77" i="54"/>
  <c r="F77" i="54" s="1"/>
  <c r="T77" i="54" s="1"/>
  <c r="S75" i="54"/>
  <c r="R75" i="54"/>
  <c r="Q75" i="54"/>
  <c r="R76" i="54" s="1"/>
  <c r="P75" i="54"/>
  <c r="O75" i="54"/>
  <c r="N75" i="54"/>
  <c r="P76" i="54" s="1"/>
  <c r="M75" i="54"/>
  <c r="K75" i="54"/>
  <c r="J75" i="54"/>
  <c r="I75" i="54"/>
  <c r="K76" i="54" s="1"/>
  <c r="H75" i="54"/>
  <c r="G75" i="54"/>
  <c r="G76" i="54" s="1"/>
  <c r="S74" i="54"/>
  <c r="R74" i="54"/>
  <c r="Q74" i="54"/>
  <c r="P74" i="54"/>
  <c r="O74" i="54"/>
  <c r="N74" i="54"/>
  <c r="M74" i="54"/>
  <c r="K74" i="54"/>
  <c r="J74" i="54"/>
  <c r="I74" i="54"/>
  <c r="H74" i="54"/>
  <c r="G74" i="54"/>
  <c r="F74" i="54" s="1"/>
  <c r="T74" i="54" s="1"/>
  <c r="S72" i="54"/>
  <c r="R72" i="54"/>
  <c r="R73" i="54" s="1"/>
  <c r="Q72" i="54"/>
  <c r="P72" i="54"/>
  <c r="O72" i="54"/>
  <c r="N72" i="54"/>
  <c r="N73" i="54" s="1"/>
  <c r="M72" i="54"/>
  <c r="K72" i="54"/>
  <c r="J72" i="54"/>
  <c r="I72" i="54"/>
  <c r="I73" i="54" s="1"/>
  <c r="H72" i="54"/>
  <c r="G72" i="54"/>
  <c r="H73" i="54" s="1"/>
  <c r="S71" i="54"/>
  <c r="R71" i="54"/>
  <c r="Q71" i="54"/>
  <c r="P71" i="54"/>
  <c r="O71" i="54"/>
  <c r="N71" i="54"/>
  <c r="M71" i="54"/>
  <c r="K71" i="54"/>
  <c r="J71" i="54"/>
  <c r="I71" i="54"/>
  <c r="H71" i="54"/>
  <c r="G71" i="54"/>
  <c r="F71" i="54" s="1"/>
  <c r="T71" i="54" s="1"/>
  <c r="S69" i="54"/>
  <c r="R69" i="54"/>
  <c r="Q69" i="54"/>
  <c r="R70" i="54" s="1"/>
  <c r="P69" i="54"/>
  <c r="O69" i="54"/>
  <c r="N69" i="54"/>
  <c r="P70" i="54" s="1"/>
  <c r="M69" i="54"/>
  <c r="K69" i="54"/>
  <c r="J69" i="54"/>
  <c r="I69" i="54"/>
  <c r="K70" i="54" s="1"/>
  <c r="H69" i="54"/>
  <c r="G69" i="54"/>
  <c r="G70" i="54" s="1"/>
  <c r="S68" i="54"/>
  <c r="R68" i="54"/>
  <c r="Q68" i="54"/>
  <c r="P68" i="54"/>
  <c r="O68" i="54"/>
  <c r="N68" i="54"/>
  <c r="M68" i="54"/>
  <c r="K68" i="54"/>
  <c r="J68" i="54"/>
  <c r="I68" i="54"/>
  <c r="H68" i="54"/>
  <c r="G68" i="54"/>
  <c r="F68" i="54" s="1"/>
  <c r="T68" i="54" s="1"/>
  <c r="S66" i="54"/>
  <c r="S90" i="54" s="1"/>
  <c r="R66" i="54"/>
  <c r="R67" i="54" s="1"/>
  <c r="Q66" i="54"/>
  <c r="Q90" i="54" s="1"/>
  <c r="P66" i="54"/>
  <c r="P90" i="54" s="1"/>
  <c r="O66" i="54"/>
  <c r="O90" i="54" s="1"/>
  <c r="N66" i="54"/>
  <c r="N67" i="54" s="1"/>
  <c r="M66" i="54"/>
  <c r="M90" i="54" s="1"/>
  <c r="K66" i="54"/>
  <c r="K90" i="54" s="1"/>
  <c r="J66" i="54"/>
  <c r="J90" i="54" s="1"/>
  <c r="I66" i="54"/>
  <c r="I67" i="54" s="1"/>
  <c r="H66" i="54"/>
  <c r="H90" i="54" s="1"/>
  <c r="G66" i="54"/>
  <c r="G90" i="54" s="1"/>
  <c r="S65" i="54"/>
  <c r="S89" i="54" s="1"/>
  <c r="R65" i="54"/>
  <c r="R89" i="54" s="1"/>
  <c r="Q65" i="54"/>
  <c r="Q89" i="54" s="1"/>
  <c r="P65" i="54"/>
  <c r="P89" i="54" s="1"/>
  <c r="O65" i="54"/>
  <c r="O89" i="54" s="1"/>
  <c r="N65" i="54"/>
  <c r="N89" i="54" s="1"/>
  <c r="M65" i="54"/>
  <c r="M89" i="54" s="1"/>
  <c r="K65" i="54"/>
  <c r="K89" i="54" s="1"/>
  <c r="J65" i="54"/>
  <c r="J89" i="54" s="1"/>
  <c r="I65" i="54"/>
  <c r="I89" i="54" s="1"/>
  <c r="H65" i="54"/>
  <c r="H89" i="54" s="1"/>
  <c r="G65" i="54"/>
  <c r="G89" i="54" s="1"/>
  <c r="S63" i="54"/>
  <c r="S87" i="54" s="1"/>
  <c r="R63" i="54"/>
  <c r="R87" i="54" s="1"/>
  <c r="Q63" i="54"/>
  <c r="Q87" i="54" s="1"/>
  <c r="P63" i="54"/>
  <c r="P87" i="54" s="1"/>
  <c r="O63" i="54"/>
  <c r="O87" i="54" s="1"/>
  <c r="N63" i="54"/>
  <c r="N87" i="54" s="1"/>
  <c r="M63" i="54"/>
  <c r="M87" i="54" s="1"/>
  <c r="K63" i="54"/>
  <c r="K87" i="54" s="1"/>
  <c r="J63" i="54"/>
  <c r="J87" i="54" s="1"/>
  <c r="I63" i="54"/>
  <c r="I87" i="54" s="1"/>
  <c r="H63" i="54"/>
  <c r="H87" i="54" s="1"/>
  <c r="G63" i="54"/>
  <c r="G64" i="54" s="1"/>
  <c r="S62" i="54"/>
  <c r="S86" i="54" s="1"/>
  <c r="R62" i="54"/>
  <c r="R86" i="54" s="1"/>
  <c r="Q62" i="54"/>
  <c r="Q86" i="54" s="1"/>
  <c r="P62" i="54"/>
  <c r="P86" i="54" s="1"/>
  <c r="O62" i="54"/>
  <c r="O86" i="54" s="1"/>
  <c r="N62" i="54"/>
  <c r="N86" i="54" s="1"/>
  <c r="M62" i="54"/>
  <c r="M86" i="54" s="1"/>
  <c r="K62" i="54"/>
  <c r="K86" i="54" s="1"/>
  <c r="J62" i="54"/>
  <c r="J86" i="54" s="1"/>
  <c r="I62" i="54"/>
  <c r="I86" i="54" s="1"/>
  <c r="H62" i="54"/>
  <c r="H86" i="54" s="1"/>
  <c r="G62" i="54"/>
  <c r="G86" i="54" s="1"/>
  <c r="S60" i="54"/>
  <c r="S84" i="54" s="1"/>
  <c r="R60" i="54"/>
  <c r="R61" i="54" s="1"/>
  <c r="Q60" i="54"/>
  <c r="Q84" i="54" s="1"/>
  <c r="P60" i="54"/>
  <c r="P84" i="54" s="1"/>
  <c r="O60" i="54"/>
  <c r="O84" i="54" s="1"/>
  <c r="N60" i="54"/>
  <c r="N61" i="54" s="1"/>
  <c r="M60" i="54"/>
  <c r="M84" i="54" s="1"/>
  <c r="K60" i="54"/>
  <c r="K84" i="54" s="1"/>
  <c r="J60" i="54"/>
  <c r="J84" i="54" s="1"/>
  <c r="I60" i="54"/>
  <c r="I61" i="54" s="1"/>
  <c r="H60" i="54"/>
  <c r="H84" i="54" s="1"/>
  <c r="G60" i="54"/>
  <c r="G84" i="54" s="1"/>
  <c r="S59" i="54"/>
  <c r="S83" i="54" s="1"/>
  <c r="R59" i="54"/>
  <c r="R83" i="54" s="1"/>
  <c r="Q59" i="54"/>
  <c r="Q83" i="54" s="1"/>
  <c r="P59" i="54"/>
  <c r="P83" i="54" s="1"/>
  <c r="O59" i="54"/>
  <c r="O83" i="54" s="1"/>
  <c r="N59" i="54"/>
  <c r="N83" i="54" s="1"/>
  <c r="M59" i="54"/>
  <c r="M83" i="54" s="1"/>
  <c r="K59" i="54"/>
  <c r="K83" i="54" s="1"/>
  <c r="J59" i="54"/>
  <c r="J83" i="54" s="1"/>
  <c r="I59" i="54"/>
  <c r="I83" i="54" s="1"/>
  <c r="H59" i="54"/>
  <c r="H83" i="54" s="1"/>
  <c r="G59" i="54"/>
  <c r="G83" i="54" s="1"/>
  <c r="S57" i="54"/>
  <c r="S81" i="54" s="1"/>
  <c r="R57" i="54"/>
  <c r="R81" i="54" s="1"/>
  <c r="Q57" i="54"/>
  <c r="Q81" i="54" s="1"/>
  <c r="P57" i="54"/>
  <c r="P81" i="54" s="1"/>
  <c r="O57" i="54"/>
  <c r="O81" i="54" s="1"/>
  <c r="N57" i="54"/>
  <c r="N81" i="54" s="1"/>
  <c r="M57" i="54"/>
  <c r="M81" i="54" s="1"/>
  <c r="K57" i="54"/>
  <c r="K81" i="54" s="1"/>
  <c r="J57" i="54"/>
  <c r="J81" i="54" s="1"/>
  <c r="I57" i="54"/>
  <c r="I81" i="54" s="1"/>
  <c r="H57" i="54"/>
  <c r="H81" i="54" s="1"/>
  <c r="G57" i="54"/>
  <c r="G58" i="54" s="1"/>
  <c r="S56" i="54"/>
  <c r="S92" i="54" s="1"/>
  <c r="R56" i="54"/>
  <c r="R92" i="54" s="1"/>
  <c r="Q56" i="54"/>
  <c r="Q92" i="54" s="1"/>
  <c r="P56" i="54"/>
  <c r="P92" i="54" s="1"/>
  <c r="O56" i="54"/>
  <c r="O92" i="54" s="1"/>
  <c r="N56" i="54"/>
  <c r="N92" i="54" s="1"/>
  <c r="M56" i="54"/>
  <c r="M92" i="54" s="1"/>
  <c r="K56" i="54"/>
  <c r="K92" i="54" s="1"/>
  <c r="J56" i="54"/>
  <c r="J92" i="54" s="1"/>
  <c r="I56" i="54"/>
  <c r="I92" i="54" s="1"/>
  <c r="H56" i="54"/>
  <c r="H92" i="54" s="1"/>
  <c r="G56" i="54"/>
  <c r="G92" i="54" s="1"/>
  <c r="R78" i="47"/>
  <c r="Q78" i="47"/>
  <c r="R77" i="47"/>
  <c r="Q77" i="47"/>
  <c r="R75" i="47"/>
  <c r="Q75" i="47"/>
  <c r="R74" i="47"/>
  <c r="Q74" i="47"/>
  <c r="R72" i="47"/>
  <c r="Q72" i="47"/>
  <c r="R71" i="47"/>
  <c r="Q71" i="47"/>
  <c r="R69" i="47"/>
  <c r="Q69" i="47"/>
  <c r="R68" i="47"/>
  <c r="Q68" i="47"/>
  <c r="R66" i="47"/>
  <c r="Q66" i="47"/>
  <c r="R65" i="47"/>
  <c r="Q65" i="47"/>
  <c r="R63" i="47"/>
  <c r="Q63" i="47"/>
  <c r="R62" i="47"/>
  <c r="Q62" i="47"/>
  <c r="R60" i="47"/>
  <c r="Q60" i="47"/>
  <c r="R61" i="47" s="1"/>
  <c r="R59" i="47"/>
  <c r="Q59" i="47"/>
  <c r="R57" i="47"/>
  <c r="Q57" i="47"/>
  <c r="R56" i="47"/>
  <c r="Q56" i="47"/>
  <c r="P91" i="47"/>
  <c r="O91" i="47"/>
  <c r="N91" i="47"/>
  <c r="P88" i="47"/>
  <c r="O88" i="47"/>
  <c r="N88" i="47"/>
  <c r="P85" i="47"/>
  <c r="O85" i="47"/>
  <c r="N85" i="47"/>
  <c r="P82" i="47"/>
  <c r="O82" i="47"/>
  <c r="N82" i="47"/>
  <c r="R79" i="47"/>
  <c r="Q79" i="47"/>
  <c r="P79" i="47"/>
  <c r="O79" i="47"/>
  <c r="N79" i="47"/>
  <c r="R76" i="47"/>
  <c r="Q76" i="47"/>
  <c r="P76" i="47"/>
  <c r="O76" i="47"/>
  <c r="N76" i="47"/>
  <c r="R73" i="47"/>
  <c r="Q73" i="47"/>
  <c r="P73" i="47"/>
  <c r="O73" i="47"/>
  <c r="N73" i="47"/>
  <c r="R70" i="47"/>
  <c r="Q70" i="47"/>
  <c r="P70" i="47"/>
  <c r="O70" i="47"/>
  <c r="N70" i="47"/>
  <c r="R67" i="47"/>
  <c r="Q67" i="47"/>
  <c r="P67" i="47"/>
  <c r="O67" i="47"/>
  <c r="N67" i="47"/>
  <c r="R64" i="47"/>
  <c r="Q64" i="47"/>
  <c r="P64" i="47"/>
  <c r="O64" i="47"/>
  <c r="N64" i="47"/>
  <c r="Q61" i="47"/>
  <c r="P61" i="47"/>
  <c r="O61" i="47"/>
  <c r="N61" i="47"/>
  <c r="R58" i="47"/>
  <c r="Q58" i="47"/>
  <c r="P58" i="47"/>
  <c r="O58" i="47"/>
  <c r="N58" i="47"/>
  <c r="P78" i="47"/>
  <c r="O78" i="47"/>
  <c r="N78" i="47"/>
  <c r="P77" i="47"/>
  <c r="O77" i="47"/>
  <c r="N77" i="47"/>
  <c r="P75" i="47"/>
  <c r="O75" i="47"/>
  <c r="N75" i="47"/>
  <c r="P74" i="47"/>
  <c r="O74" i="47"/>
  <c r="N74" i="47"/>
  <c r="P72" i="47"/>
  <c r="O72" i="47"/>
  <c r="N72" i="47"/>
  <c r="P71" i="47"/>
  <c r="O71" i="47"/>
  <c r="N71" i="47"/>
  <c r="P69" i="47"/>
  <c r="O69" i="47"/>
  <c r="N69" i="47"/>
  <c r="P68" i="47"/>
  <c r="O68" i="47"/>
  <c r="N68" i="47"/>
  <c r="P66" i="47"/>
  <c r="O66" i="47"/>
  <c r="N66" i="47"/>
  <c r="P65" i="47"/>
  <c r="O65" i="47"/>
  <c r="N65" i="47"/>
  <c r="P63" i="47"/>
  <c r="O63" i="47"/>
  <c r="N63" i="47"/>
  <c r="P62" i="47"/>
  <c r="O62" i="47"/>
  <c r="N62" i="47"/>
  <c r="P60" i="47"/>
  <c r="O60" i="47"/>
  <c r="N60" i="47"/>
  <c r="P59" i="47"/>
  <c r="O59" i="47"/>
  <c r="N59" i="47"/>
  <c r="P57" i="47"/>
  <c r="O57" i="47"/>
  <c r="N57" i="47"/>
  <c r="P56" i="47"/>
  <c r="O56" i="47"/>
  <c r="N56" i="47"/>
  <c r="F92" i="47"/>
  <c r="F91" i="47"/>
  <c r="F90" i="47"/>
  <c r="F89" i="47"/>
  <c r="F88" i="47"/>
  <c r="F87" i="47"/>
  <c r="F86" i="47"/>
  <c r="F85" i="47"/>
  <c r="F84" i="47"/>
  <c r="F83" i="47"/>
  <c r="F82" i="47"/>
  <c r="F81" i="47"/>
  <c r="F80" i="47"/>
  <c r="F79" i="47"/>
  <c r="F78" i="47"/>
  <c r="F77" i="47"/>
  <c r="F76" i="47"/>
  <c r="F75" i="47"/>
  <c r="F74" i="47"/>
  <c r="F73" i="47"/>
  <c r="F72" i="47"/>
  <c r="F71" i="47"/>
  <c r="F70" i="47"/>
  <c r="F69" i="47"/>
  <c r="F68" i="47"/>
  <c r="F67" i="47"/>
  <c r="F66" i="47"/>
  <c r="F65" i="47"/>
  <c r="F64" i="47"/>
  <c r="F63" i="47"/>
  <c r="F62" i="47"/>
  <c r="F61" i="47"/>
  <c r="F60" i="47"/>
  <c r="F59" i="47"/>
  <c r="F58" i="47"/>
  <c r="F57" i="47"/>
  <c r="F56" i="47"/>
  <c r="F92" i="37"/>
  <c r="R78" i="37"/>
  <c r="Q78" i="37"/>
  <c r="R79" i="37" s="1"/>
  <c r="R77" i="37"/>
  <c r="Q77" i="37"/>
  <c r="R75" i="37"/>
  <c r="Q75" i="37"/>
  <c r="R74" i="37"/>
  <c r="Q74" i="37"/>
  <c r="R72" i="37"/>
  <c r="Q72" i="37"/>
  <c r="R71" i="37"/>
  <c r="Q71" i="37"/>
  <c r="R69" i="37"/>
  <c r="Q69" i="37"/>
  <c r="R68" i="37"/>
  <c r="Q68" i="37"/>
  <c r="R66" i="37"/>
  <c r="Q66" i="37"/>
  <c r="R65" i="37"/>
  <c r="Q65" i="37"/>
  <c r="R63" i="37"/>
  <c r="Q63" i="37"/>
  <c r="R62" i="37"/>
  <c r="Q62" i="37"/>
  <c r="R60" i="37"/>
  <c r="Q60" i="37"/>
  <c r="R61" i="37" s="1"/>
  <c r="R59" i="37"/>
  <c r="Q59" i="37"/>
  <c r="R57" i="37"/>
  <c r="Q57" i="37"/>
  <c r="R56" i="37"/>
  <c r="Q56" i="37"/>
  <c r="P91" i="37"/>
  <c r="O91" i="37"/>
  <c r="N91" i="37"/>
  <c r="P88" i="37"/>
  <c r="O88" i="37"/>
  <c r="N88" i="37"/>
  <c r="P85" i="37"/>
  <c r="O85" i="37"/>
  <c r="N85" i="37"/>
  <c r="P82" i="37"/>
  <c r="O82" i="37"/>
  <c r="N82" i="37"/>
  <c r="Q79" i="37"/>
  <c r="P79" i="37"/>
  <c r="O79" i="37"/>
  <c r="N79" i="37"/>
  <c r="R76" i="37"/>
  <c r="Q76" i="37"/>
  <c r="P76" i="37"/>
  <c r="O76" i="37"/>
  <c r="N76" i="37"/>
  <c r="R73" i="37"/>
  <c r="Q73" i="37"/>
  <c r="P73" i="37"/>
  <c r="O73" i="37"/>
  <c r="N73" i="37"/>
  <c r="R70" i="37"/>
  <c r="Q70" i="37"/>
  <c r="P70" i="37"/>
  <c r="O70" i="37"/>
  <c r="N70" i="37"/>
  <c r="R67" i="37"/>
  <c r="Q67" i="37"/>
  <c r="P67" i="37"/>
  <c r="O67" i="37"/>
  <c r="N67" i="37"/>
  <c r="R64" i="37"/>
  <c r="Q64" i="37"/>
  <c r="P64" i="37"/>
  <c r="O64" i="37"/>
  <c r="N64" i="37"/>
  <c r="Q61" i="37"/>
  <c r="P61" i="37"/>
  <c r="O61" i="37"/>
  <c r="N61" i="37"/>
  <c r="R58" i="37"/>
  <c r="Q58" i="37"/>
  <c r="P58" i="37"/>
  <c r="O58" i="37"/>
  <c r="N58" i="37"/>
  <c r="P78" i="37"/>
  <c r="O78" i="37"/>
  <c r="N78" i="37"/>
  <c r="P77" i="37"/>
  <c r="O77" i="37"/>
  <c r="N77" i="37"/>
  <c r="P75" i="37"/>
  <c r="O75" i="37"/>
  <c r="N75" i="37"/>
  <c r="P74" i="37"/>
  <c r="O74" i="37"/>
  <c r="N74" i="37"/>
  <c r="P72" i="37"/>
  <c r="O72" i="37"/>
  <c r="N72" i="37"/>
  <c r="P71" i="37"/>
  <c r="O71" i="37"/>
  <c r="N71" i="37"/>
  <c r="P69" i="37"/>
  <c r="O69" i="37"/>
  <c r="N69" i="37"/>
  <c r="P68" i="37"/>
  <c r="O68" i="37"/>
  <c r="N68" i="37"/>
  <c r="P66" i="37"/>
  <c r="O66" i="37"/>
  <c r="N66" i="37"/>
  <c r="P65" i="37"/>
  <c r="O65" i="37"/>
  <c r="N65" i="37"/>
  <c r="P63" i="37"/>
  <c r="O63" i="37"/>
  <c r="N63" i="37"/>
  <c r="P62" i="37"/>
  <c r="O62" i="37"/>
  <c r="N62" i="37"/>
  <c r="P60" i="37"/>
  <c r="O60" i="37"/>
  <c r="N60" i="37"/>
  <c r="P59" i="37"/>
  <c r="O59" i="37"/>
  <c r="N59" i="37"/>
  <c r="P57" i="37"/>
  <c r="O57" i="37"/>
  <c r="N57" i="37"/>
  <c r="P56" i="37"/>
  <c r="O56" i="37"/>
  <c r="N56" i="37"/>
  <c r="F91" i="37"/>
  <c r="F90" i="37"/>
  <c r="F89" i="37"/>
  <c r="F88" i="37"/>
  <c r="F87" i="37"/>
  <c r="F86" i="37"/>
  <c r="F85" i="37"/>
  <c r="F84" i="37"/>
  <c r="F83" i="37"/>
  <c r="F82" i="37"/>
  <c r="F81" i="37"/>
  <c r="F80" i="37"/>
  <c r="F79" i="37"/>
  <c r="F78" i="37"/>
  <c r="F77" i="37"/>
  <c r="F76" i="37"/>
  <c r="F75" i="37"/>
  <c r="F74" i="37"/>
  <c r="F73" i="37"/>
  <c r="F72" i="37"/>
  <c r="F71" i="37"/>
  <c r="F70" i="37"/>
  <c r="F69" i="37"/>
  <c r="F68" i="37"/>
  <c r="F67" i="37"/>
  <c r="F66" i="37"/>
  <c r="F65" i="37"/>
  <c r="F64" i="37"/>
  <c r="F63" i="37"/>
  <c r="F62" i="37"/>
  <c r="F61" i="37"/>
  <c r="F60" i="37"/>
  <c r="F59" i="37"/>
  <c r="F58" i="37"/>
  <c r="F57" i="37"/>
  <c r="F56" i="37"/>
  <c r="P82" i="54" l="1"/>
  <c r="O82" i="54"/>
  <c r="N82" i="54"/>
  <c r="F92" i="54"/>
  <c r="F83" i="54"/>
  <c r="T83" i="54" s="1"/>
  <c r="H85" i="54"/>
  <c r="G85" i="54"/>
  <c r="F86" i="54"/>
  <c r="T86" i="54" s="1"/>
  <c r="F89" i="54"/>
  <c r="T89" i="54" s="1"/>
  <c r="H91" i="54"/>
  <c r="F90" i="54"/>
  <c r="G91" i="54"/>
  <c r="R82" i="54"/>
  <c r="Q82" i="54"/>
  <c r="R88" i="54"/>
  <c r="Q88" i="54"/>
  <c r="K82" i="54"/>
  <c r="J82" i="54"/>
  <c r="I82" i="54"/>
  <c r="M82" i="54"/>
  <c r="K88" i="54"/>
  <c r="J88" i="54"/>
  <c r="I88" i="54"/>
  <c r="M88" i="54"/>
  <c r="P88" i="54"/>
  <c r="O88" i="54"/>
  <c r="N88" i="54"/>
  <c r="F57" i="54"/>
  <c r="H58" i="54"/>
  <c r="F58" i="54" s="1"/>
  <c r="M58" i="54"/>
  <c r="Q58" i="54"/>
  <c r="F59" i="54"/>
  <c r="T59" i="54" s="1"/>
  <c r="J61" i="54"/>
  <c r="O61" i="54"/>
  <c r="F63" i="54"/>
  <c r="H64" i="54"/>
  <c r="M64" i="54"/>
  <c r="Q64" i="54"/>
  <c r="F65" i="54"/>
  <c r="T65" i="54" s="1"/>
  <c r="J67" i="54"/>
  <c r="O67" i="54"/>
  <c r="F69" i="54"/>
  <c r="H70" i="54"/>
  <c r="F70" i="54" s="1"/>
  <c r="M70" i="54"/>
  <c r="Q70" i="54"/>
  <c r="J73" i="54"/>
  <c r="O73" i="54"/>
  <c r="F75" i="54"/>
  <c r="H76" i="54"/>
  <c r="F76" i="54" s="1"/>
  <c r="M76" i="54"/>
  <c r="Q76" i="54"/>
  <c r="J79" i="54"/>
  <c r="O79" i="54"/>
  <c r="H80" i="54"/>
  <c r="M80" i="54"/>
  <c r="Q80" i="54"/>
  <c r="I58" i="54"/>
  <c r="N58" i="54"/>
  <c r="R58" i="54"/>
  <c r="G61" i="54"/>
  <c r="K61" i="54"/>
  <c r="P61" i="54"/>
  <c r="I64" i="54"/>
  <c r="N64" i="54"/>
  <c r="R64" i="54"/>
  <c r="G67" i="54"/>
  <c r="K67" i="54"/>
  <c r="P67" i="54"/>
  <c r="I70" i="54"/>
  <c r="N70" i="54"/>
  <c r="G73" i="54"/>
  <c r="K73" i="54"/>
  <c r="P73" i="54"/>
  <c r="I76" i="54"/>
  <c r="N76" i="54"/>
  <c r="G79" i="54"/>
  <c r="K79" i="54"/>
  <c r="P79" i="54"/>
  <c r="I80" i="54"/>
  <c r="N80" i="54"/>
  <c r="R80" i="54"/>
  <c r="G81" i="54"/>
  <c r="I84" i="54"/>
  <c r="N84" i="54"/>
  <c r="R84" i="54"/>
  <c r="R85" i="54" s="1"/>
  <c r="G87" i="54"/>
  <c r="I90" i="54"/>
  <c r="N90" i="54"/>
  <c r="R90" i="54"/>
  <c r="R91" i="54" s="1"/>
  <c r="F56" i="54"/>
  <c r="T56" i="54" s="1"/>
  <c r="J58" i="54"/>
  <c r="O58" i="54"/>
  <c r="F60" i="54"/>
  <c r="H61" i="54"/>
  <c r="M61" i="54"/>
  <c r="Q61" i="54"/>
  <c r="F62" i="54"/>
  <c r="T62" i="54" s="1"/>
  <c r="J64" i="54"/>
  <c r="F64" i="54" s="1"/>
  <c r="O64" i="54"/>
  <c r="F66" i="54"/>
  <c r="H67" i="54"/>
  <c r="M67" i="54"/>
  <c r="Q67" i="54"/>
  <c r="J70" i="54"/>
  <c r="O70" i="54"/>
  <c r="F72" i="54"/>
  <c r="M73" i="54"/>
  <c r="Q73" i="54"/>
  <c r="J76" i="54"/>
  <c r="O76" i="54"/>
  <c r="F78" i="54"/>
  <c r="M79" i="54"/>
  <c r="Q79" i="54"/>
  <c r="J80" i="54"/>
  <c r="O80" i="54"/>
  <c r="S80" i="54"/>
  <c r="K58" i="54"/>
  <c r="P58" i="54"/>
  <c r="K64" i="54"/>
  <c r="P64" i="54"/>
  <c r="G80" i="54"/>
  <c r="K80" i="54"/>
  <c r="P80" i="54"/>
  <c r="M92" i="47"/>
  <c r="K92" i="47"/>
  <c r="J92" i="47"/>
  <c r="M90" i="47"/>
  <c r="K90" i="47"/>
  <c r="J90" i="47"/>
  <c r="K91" i="47" s="1"/>
  <c r="M89" i="47"/>
  <c r="K89" i="47"/>
  <c r="J89" i="47"/>
  <c r="M87" i="47"/>
  <c r="K87" i="47"/>
  <c r="J87" i="47"/>
  <c r="I88" i="47" s="1"/>
  <c r="M86" i="47"/>
  <c r="K86" i="47"/>
  <c r="J86" i="47"/>
  <c r="M84" i="47"/>
  <c r="K84" i="47"/>
  <c r="J84" i="47"/>
  <c r="K85" i="47" s="1"/>
  <c r="M83" i="47"/>
  <c r="K83" i="47"/>
  <c r="J83" i="47"/>
  <c r="M81" i="47"/>
  <c r="K81" i="47"/>
  <c r="J81" i="47"/>
  <c r="I82" i="47" s="1"/>
  <c r="M80" i="47"/>
  <c r="K80" i="47"/>
  <c r="J80" i="47"/>
  <c r="M78" i="47"/>
  <c r="K78" i="47"/>
  <c r="J78" i="47"/>
  <c r="M77" i="47"/>
  <c r="K77" i="47"/>
  <c r="J77" i="47"/>
  <c r="M75" i="47"/>
  <c r="K75" i="47"/>
  <c r="J75" i="47"/>
  <c r="M74" i="47"/>
  <c r="K74" i="47"/>
  <c r="J74" i="47"/>
  <c r="M72" i="47"/>
  <c r="K72" i="47"/>
  <c r="J72" i="47"/>
  <c r="M71" i="47"/>
  <c r="K71" i="47"/>
  <c r="J71" i="47"/>
  <c r="M69" i="47"/>
  <c r="K69" i="47"/>
  <c r="J69" i="47"/>
  <c r="M68" i="47"/>
  <c r="K68" i="47"/>
  <c r="J68" i="47"/>
  <c r="M91" i="47"/>
  <c r="M85" i="47"/>
  <c r="J82" i="47"/>
  <c r="M79" i="47"/>
  <c r="K79" i="47"/>
  <c r="J79" i="47"/>
  <c r="I79" i="47"/>
  <c r="M76" i="47"/>
  <c r="K76" i="47"/>
  <c r="J76" i="47"/>
  <c r="I76" i="47"/>
  <c r="M73" i="47"/>
  <c r="K73" i="47"/>
  <c r="J73" i="47"/>
  <c r="I73" i="47"/>
  <c r="M70" i="47"/>
  <c r="K70" i="47"/>
  <c r="J70" i="47"/>
  <c r="I70" i="47"/>
  <c r="M67" i="47"/>
  <c r="K67" i="47"/>
  <c r="J67" i="47"/>
  <c r="I67" i="47"/>
  <c r="M64" i="47"/>
  <c r="K64" i="47"/>
  <c r="J64" i="47"/>
  <c r="I64" i="47"/>
  <c r="M61" i="47"/>
  <c r="K61" i="47"/>
  <c r="J61" i="47"/>
  <c r="I61" i="47"/>
  <c r="M58" i="47"/>
  <c r="K58" i="47"/>
  <c r="J58" i="47"/>
  <c r="I58" i="47"/>
  <c r="M66" i="47"/>
  <c r="K66" i="47"/>
  <c r="J66" i="47"/>
  <c r="M65" i="47"/>
  <c r="K65" i="47"/>
  <c r="J65" i="47"/>
  <c r="M63" i="47"/>
  <c r="K63" i="47"/>
  <c r="J63" i="47"/>
  <c r="M62" i="47"/>
  <c r="K62" i="47"/>
  <c r="J62" i="47"/>
  <c r="M60" i="47"/>
  <c r="K60" i="47"/>
  <c r="J60" i="47"/>
  <c r="M59" i="47"/>
  <c r="K59" i="47"/>
  <c r="J59" i="47"/>
  <c r="M57" i="47"/>
  <c r="M56" i="47"/>
  <c r="K57" i="47"/>
  <c r="K56" i="47"/>
  <c r="J57" i="47"/>
  <c r="J56" i="47"/>
  <c r="I57" i="47"/>
  <c r="I56" i="47"/>
  <c r="M91" i="37"/>
  <c r="L91" i="37"/>
  <c r="K91" i="37"/>
  <c r="J91" i="37"/>
  <c r="M88" i="37"/>
  <c r="L88" i="37"/>
  <c r="K88" i="37"/>
  <c r="J88" i="37"/>
  <c r="M85" i="37"/>
  <c r="L85" i="37"/>
  <c r="K85" i="37"/>
  <c r="J85" i="37"/>
  <c r="M82" i="37"/>
  <c r="L82" i="37"/>
  <c r="K82" i="37"/>
  <c r="J82" i="37"/>
  <c r="M73" i="37"/>
  <c r="L73" i="37"/>
  <c r="K73" i="37"/>
  <c r="J73" i="37"/>
  <c r="M79" i="37"/>
  <c r="L79" i="37"/>
  <c r="K79" i="37"/>
  <c r="J79" i="37"/>
  <c r="M76" i="37"/>
  <c r="L76" i="37"/>
  <c r="K76" i="37"/>
  <c r="J76" i="37"/>
  <c r="M70" i="37"/>
  <c r="L70" i="37"/>
  <c r="K70" i="37"/>
  <c r="J70" i="37"/>
  <c r="M67" i="37"/>
  <c r="L67" i="37"/>
  <c r="K67" i="37"/>
  <c r="J67" i="37"/>
  <c r="M64" i="37"/>
  <c r="L64" i="37"/>
  <c r="K64" i="37"/>
  <c r="J64" i="37"/>
  <c r="M61" i="37"/>
  <c r="L61" i="37"/>
  <c r="K61" i="37"/>
  <c r="J61" i="37"/>
  <c r="J58" i="37"/>
  <c r="M58" i="37"/>
  <c r="L58" i="37"/>
  <c r="K58" i="37"/>
  <c r="M92" i="37"/>
  <c r="L92" i="37"/>
  <c r="K92" i="37"/>
  <c r="J92" i="37"/>
  <c r="M90" i="37"/>
  <c r="L90" i="37"/>
  <c r="K90" i="37"/>
  <c r="M89" i="37"/>
  <c r="L89" i="37"/>
  <c r="K89" i="37"/>
  <c r="M87" i="37"/>
  <c r="L87" i="37"/>
  <c r="K87" i="37"/>
  <c r="M86" i="37"/>
  <c r="L86" i="37"/>
  <c r="K86" i="37"/>
  <c r="M84" i="37"/>
  <c r="L84" i="37"/>
  <c r="K84" i="37"/>
  <c r="M83" i="37"/>
  <c r="L83" i="37"/>
  <c r="K83" i="37"/>
  <c r="M81" i="37"/>
  <c r="L81" i="37"/>
  <c r="K81" i="37"/>
  <c r="M80" i="37"/>
  <c r="L80" i="37"/>
  <c r="K80" i="37"/>
  <c r="M78" i="37"/>
  <c r="L78" i="37"/>
  <c r="K78" i="37"/>
  <c r="M77" i="37"/>
  <c r="L77" i="37"/>
  <c r="K77" i="37"/>
  <c r="M75" i="37"/>
  <c r="L75" i="37"/>
  <c r="K75" i="37"/>
  <c r="M74" i="37"/>
  <c r="L74" i="37"/>
  <c r="K74" i="37"/>
  <c r="M72" i="37"/>
  <c r="L72" i="37"/>
  <c r="K72" i="37"/>
  <c r="M71" i="37"/>
  <c r="L71" i="37"/>
  <c r="K71" i="37"/>
  <c r="M69" i="37"/>
  <c r="L69" i="37"/>
  <c r="K69" i="37"/>
  <c r="M68" i="37"/>
  <c r="L68" i="37"/>
  <c r="K68" i="37"/>
  <c r="M66" i="37"/>
  <c r="L66" i="37"/>
  <c r="K66" i="37"/>
  <c r="M65" i="37"/>
  <c r="L65" i="37"/>
  <c r="K65" i="37"/>
  <c r="M63" i="37"/>
  <c r="L63" i="37"/>
  <c r="K63" i="37"/>
  <c r="M62" i="37"/>
  <c r="L62" i="37"/>
  <c r="K62" i="37"/>
  <c r="M60" i="37"/>
  <c r="L60" i="37"/>
  <c r="K60" i="37"/>
  <c r="M59" i="37"/>
  <c r="L59" i="37"/>
  <c r="K59" i="37"/>
  <c r="M57" i="37"/>
  <c r="L57" i="37"/>
  <c r="K57" i="37"/>
  <c r="M56" i="37"/>
  <c r="L56" i="37"/>
  <c r="K56" i="37"/>
  <c r="J56" i="37"/>
  <c r="T64" i="54" l="1"/>
  <c r="F80" i="54"/>
  <c r="T80" i="54" s="1"/>
  <c r="T60" i="54"/>
  <c r="S61" i="54"/>
  <c r="T66" i="54"/>
  <c r="S67" i="54"/>
  <c r="N91" i="54"/>
  <c r="P91" i="54"/>
  <c r="O91" i="54"/>
  <c r="F79" i="54"/>
  <c r="F61" i="54"/>
  <c r="S76" i="54"/>
  <c r="T76" i="54" s="1"/>
  <c r="T75" i="54"/>
  <c r="S58" i="54"/>
  <c r="T58" i="54" s="1"/>
  <c r="T57" i="54"/>
  <c r="Q91" i="54"/>
  <c r="Q85" i="54"/>
  <c r="T78" i="54"/>
  <c r="S79" i="54"/>
  <c r="I91" i="54"/>
  <c r="M91" i="54"/>
  <c r="K91" i="54"/>
  <c r="J91" i="54"/>
  <c r="F91" i="54" s="1"/>
  <c r="T91" i="54" s="1"/>
  <c r="I85" i="54"/>
  <c r="M85" i="54"/>
  <c r="K85" i="54"/>
  <c r="J85" i="54"/>
  <c r="F85" i="54" s="1"/>
  <c r="F73" i="54"/>
  <c r="S64" i="54"/>
  <c r="T63" i="54"/>
  <c r="F84" i="54"/>
  <c r="T72" i="54"/>
  <c r="S73" i="54"/>
  <c r="T92" i="54"/>
  <c r="G88" i="54"/>
  <c r="F88" i="54" s="1"/>
  <c r="H88" i="54"/>
  <c r="F87" i="54"/>
  <c r="G82" i="54"/>
  <c r="H82" i="54"/>
  <c r="F81" i="54"/>
  <c r="F67" i="54"/>
  <c r="T67" i="54" s="1"/>
  <c r="S70" i="54"/>
  <c r="T70" i="54" s="1"/>
  <c r="T69" i="54"/>
  <c r="T90" i="54"/>
  <c r="S91" i="54"/>
  <c r="N85" i="54"/>
  <c r="P85" i="54"/>
  <c r="O85" i="54"/>
  <c r="I91" i="47"/>
  <c r="J91" i="47"/>
  <c r="J88" i="47"/>
  <c r="K88" i="47"/>
  <c r="M88" i="47"/>
  <c r="I85" i="47"/>
  <c r="J85" i="47"/>
  <c r="K82" i="47"/>
  <c r="M82" i="47"/>
  <c r="T85" i="54" l="1"/>
  <c r="T84" i="54"/>
  <c r="S85" i="54"/>
  <c r="F82" i="54"/>
  <c r="T61" i="54"/>
  <c r="S88" i="54"/>
  <c r="T88" i="54" s="1"/>
  <c r="T87" i="54"/>
  <c r="T79" i="54"/>
  <c r="S82" i="54"/>
  <c r="T81" i="54"/>
  <c r="T73" i="54"/>
  <c r="T82" i="54" l="1"/>
  <c r="AI83" i="48"/>
  <c r="AI82" i="48"/>
  <c r="AI81" i="48"/>
  <c r="AI80" i="48"/>
  <c r="AI79" i="48"/>
  <c r="AI78" i="48"/>
  <c r="AI77" i="48"/>
  <c r="AI76" i="48"/>
  <c r="AI75" i="48"/>
  <c r="AI74" i="48"/>
  <c r="AI73" i="48"/>
  <c r="AI72" i="48"/>
  <c r="AI71" i="48"/>
  <c r="AI70" i="48"/>
  <c r="AI69" i="48"/>
  <c r="AI68" i="48"/>
  <c r="AI67" i="48"/>
  <c r="AI66" i="48"/>
  <c r="AI65" i="48"/>
  <c r="AI64" i="48"/>
  <c r="AI63" i="48"/>
  <c r="AI62" i="48"/>
  <c r="AI61" i="48"/>
  <c r="AI60" i="48"/>
  <c r="AI59" i="48"/>
  <c r="AI58" i="48"/>
  <c r="AI57" i="48"/>
  <c r="AI56" i="48"/>
  <c r="AI55" i="48"/>
  <c r="AI54" i="48"/>
  <c r="AI53" i="48"/>
  <c r="AI52" i="48"/>
  <c r="AI51" i="48"/>
  <c r="AI50" i="48"/>
  <c r="AI49" i="48"/>
  <c r="AI48" i="48"/>
  <c r="AI47" i="48"/>
  <c r="AI46" i="48"/>
  <c r="AI45" i="48"/>
  <c r="AI44" i="48"/>
  <c r="AI43" i="48"/>
  <c r="AI42" i="48"/>
  <c r="AI41" i="48"/>
  <c r="AI40" i="48"/>
  <c r="AI39" i="48"/>
  <c r="AI38" i="48"/>
  <c r="AI37" i="48"/>
  <c r="AI36" i="48"/>
  <c r="AI35" i="48"/>
  <c r="AI33" i="48"/>
  <c r="AI32" i="48"/>
  <c r="AI31" i="48"/>
  <c r="AI30" i="48"/>
  <c r="AI29" i="48"/>
  <c r="AI28" i="48"/>
  <c r="AI27" i="48"/>
  <c r="AI26" i="48"/>
  <c r="AI25" i="48"/>
  <c r="AI24" i="48"/>
  <c r="AI23" i="48"/>
  <c r="AI22" i="48"/>
  <c r="AI21" i="48"/>
  <c r="AI20" i="48"/>
  <c r="AI19" i="48"/>
  <c r="AI18" i="48"/>
  <c r="AI17" i="48"/>
  <c r="AI16" i="48"/>
  <c r="AI15" i="48"/>
  <c r="AI14" i="48"/>
  <c r="AI13" i="48"/>
  <c r="AI12" i="48"/>
  <c r="AI11" i="48"/>
  <c r="AI10" i="48"/>
  <c r="AI9" i="48"/>
  <c r="AI8" i="48"/>
  <c r="AI7" i="48"/>
  <c r="AI6" i="48"/>
  <c r="AI83" i="30"/>
  <c r="AI82" i="30"/>
  <c r="AI81" i="30"/>
  <c r="AI80" i="30"/>
  <c r="AI79" i="30"/>
  <c r="AI78" i="30"/>
  <c r="AI77" i="30"/>
  <c r="AI76" i="30"/>
  <c r="AI75" i="30"/>
  <c r="AI74" i="30"/>
  <c r="AI73" i="30"/>
  <c r="AI72" i="30"/>
  <c r="AI71" i="30"/>
  <c r="AI70" i="30"/>
  <c r="AI69" i="30"/>
  <c r="AI68" i="30"/>
  <c r="AI67" i="30"/>
  <c r="AI66" i="30"/>
  <c r="AI65" i="30"/>
  <c r="AI64" i="30"/>
  <c r="AI63" i="30"/>
  <c r="AI62" i="30"/>
  <c r="AI61" i="30"/>
  <c r="AI60" i="30"/>
  <c r="AI59" i="30"/>
  <c r="AI58" i="30"/>
  <c r="AI57" i="30"/>
  <c r="AI56" i="30"/>
  <c r="AI55" i="30"/>
  <c r="AI54" i="30"/>
  <c r="AI53" i="30"/>
  <c r="AI52" i="30"/>
  <c r="AI51" i="30"/>
  <c r="AI50" i="30"/>
  <c r="AI49" i="30"/>
  <c r="AI48" i="30"/>
  <c r="AI47" i="30"/>
  <c r="AI46" i="30"/>
  <c r="AI45" i="30"/>
  <c r="AI44" i="30"/>
  <c r="AI43" i="30"/>
  <c r="AI42" i="30"/>
  <c r="AI41" i="30"/>
  <c r="AI40" i="30"/>
  <c r="AI39" i="30"/>
  <c r="AI38" i="30"/>
  <c r="AI37" i="30"/>
  <c r="AI36" i="30"/>
  <c r="AI35" i="30"/>
  <c r="AI33" i="30"/>
  <c r="AI32" i="30"/>
  <c r="AI31" i="30"/>
  <c r="AI30" i="30"/>
  <c r="AI29" i="30"/>
  <c r="AI28" i="30"/>
  <c r="AI27" i="30"/>
  <c r="AI26" i="30"/>
  <c r="AI25" i="30"/>
  <c r="AI24" i="30"/>
  <c r="AI23" i="30"/>
  <c r="AI22" i="30"/>
  <c r="AI21" i="30"/>
  <c r="AI20" i="30"/>
  <c r="AI19" i="30"/>
  <c r="AI18" i="30"/>
  <c r="AI17" i="30"/>
  <c r="AI16" i="30"/>
  <c r="AI15" i="30"/>
  <c r="AI14" i="30"/>
  <c r="AI13" i="30"/>
  <c r="AI12" i="30"/>
  <c r="AI11" i="30"/>
  <c r="AI10" i="30"/>
  <c r="AI9" i="30"/>
  <c r="AI8" i="30"/>
  <c r="AI7" i="30"/>
  <c r="AI6" i="30"/>
  <c r="G23" i="32"/>
  <c r="F23" i="32"/>
  <c r="AD84" i="46" l="1"/>
  <c r="AD83" i="46"/>
  <c r="AD82" i="46"/>
  <c r="AD81" i="46"/>
  <c r="AD80" i="46"/>
  <c r="AD79" i="46"/>
  <c r="AD52" i="46"/>
  <c r="AD51" i="46"/>
  <c r="AD50" i="46"/>
  <c r="AD49" i="46"/>
  <c r="AD44" i="46"/>
  <c r="AD43" i="46"/>
  <c r="AD42" i="46"/>
  <c r="AD41" i="46"/>
  <c r="AD40" i="46"/>
  <c r="AD39" i="46"/>
  <c r="AD38" i="46"/>
  <c r="AD37" i="46"/>
  <c r="AD36" i="46"/>
  <c r="AD35" i="46"/>
  <c r="AD34" i="46"/>
  <c r="U84" i="46"/>
  <c r="S84" i="46"/>
  <c r="U83" i="46"/>
  <c r="S83" i="46"/>
  <c r="U82" i="46"/>
  <c r="S82" i="46"/>
  <c r="U81" i="46"/>
  <c r="S81" i="46"/>
  <c r="U80" i="46"/>
  <c r="S80" i="46"/>
  <c r="U79" i="46"/>
  <c r="S79" i="46"/>
  <c r="U52" i="46"/>
  <c r="S52" i="46"/>
  <c r="U51" i="46"/>
  <c r="S51" i="46"/>
  <c r="U50" i="46"/>
  <c r="S50" i="46"/>
  <c r="U49" i="46"/>
  <c r="S49" i="46"/>
  <c r="U44" i="46"/>
  <c r="S44" i="46"/>
  <c r="U43" i="46"/>
  <c r="S43" i="46"/>
  <c r="U42" i="46"/>
  <c r="S42" i="46"/>
  <c r="U41" i="46"/>
  <c r="S41" i="46"/>
  <c r="U40" i="46"/>
  <c r="S40" i="46"/>
  <c r="U39" i="46"/>
  <c r="S39" i="46"/>
  <c r="U38" i="46"/>
  <c r="S38" i="46"/>
  <c r="U37" i="46"/>
  <c r="S37" i="46"/>
  <c r="U36" i="46"/>
  <c r="S36" i="46"/>
  <c r="U35" i="46"/>
  <c r="S35" i="46"/>
  <c r="U34" i="46"/>
  <c r="S34" i="46"/>
  <c r="P84" i="46"/>
  <c r="M84" i="46"/>
  <c r="P83" i="46"/>
  <c r="M83" i="46"/>
  <c r="P82" i="46"/>
  <c r="M82" i="46"/>
  <c r="P81" i="46"/>
  <c r="M81" i="46"/>
  <c r="P80" i="46"/>
  <c r="M80" i="46"/>
  <c r="P79" i="46"/>
  <c r="M79" i="46"/>
  <c r="P52" i="46"/>
  <c r="M52" i="46"/>
  <c r="P51" i="46"/>
  <c r="M51" i="46"/>
  <c r="P50" i="46"/>
  <c r="M50" i="46"/>
  <c r="P49" i="46"/>
  <c r="M49" i="46"/>
  <c r="P44" i="46"/>
  <c r="M44" i="46"/>
  <c r="P43" i="46"/>
  <c r="M43" i="46"/>
  <c r="P42" i="46"/>
  <c r="M42" i="46"/>
  <c r="P41" i="46"/>
  <c r="M41" i="46"/>
  <c r="P40" i="46"/>
  <c r="M40" i="46"/>
  <c r="P39" i="46"/>
  <c r="M39" i="46"/>
  <c r="P38" i="46"/>
  <c r="M38" i="46"/>
  <c r="P37" i="46"/>
  <c r="M37" i="46"/>
  <c r="P36" i="46"/>
  <c r="M36" i="46"/>
  <c r="P35" i="46"/>
  <c r="M35" i="46"/>
  <c r="P34" i="46"/>
  <c r="M34" i="46"/>
  <c r="J84" i="46"/>
  <c r="J83" i="46"/>
  <c r="J82" i="46"/>
  <c r="J81" i="46"/>
  <c r="J80" i="46"/>
  <c r="J79" i="46"/>
  <c r="J52" i="46"/>
  <c r="J51" i="46"/>
  <c r="J50" i="46"/>
  <c r="J108" i="46" s="1"/>
  <c r="J49" i="46"/>
  <c r="J44" i="46"/>
  <c r="J43" i="46"/>
  <c r="J42" i="46"/>
  <c r="J41" i="46"/>
  <c r="J40" i="46"/>
  <c r="J39" i="46"/>
  <c r="J38" i="46"/>
  <c r="J37" i="46"/>
  <c r="J36" i="46"/>
  <c r="J35" i="46"/>
  <c r="J34" i="46"/>
  <c r="G84" i="46"/>
  <c r="G83" i="46"/>
  <c r="G82" i="46"/>
  <c r="G81" i="46"/>
  <c r="G80" i="46"/>
  <c r="G79" i="46"/>
  <c r="G52" i="46"/>
  <c r="G51" i="46"/>
  <c r="G50" i="46"/>
  <c r="G108" i="46" s="1"/>
  <c r="G49" i="46"/>
  <c r="G44" i="46"/>
  <c r="G43" i="46"/>
  <c r="G42" i="46"/>
  <c r="G41" i="46"/>
  <c r="G40" i="46"/>
  <c r="G39" i="46"/>
  <c r="G38" i="46"/>
  <c r="G37" i="46"/>
  <c r="G36" i="46"/>
  <c r="G35" i="46"/>
  <c r="G34" i="46"/>
  <c r="AD122" i="46"/>
  <c r="AD121" i="46"/>
  <c r="AD120" i="46"/>
  <c r="AD119" i="46"/>
  <c r="AD116" i="46"/>
  <c r="AD115" i="46"/>
  <c r="AD114" i="46"/>
  <c r="AD113" i="46"/>
  <c r="AD112" i="46"/>
  <c r="AD103" i="46"/>
  <c r="AD102" i="46"/>
  <c r="AD101" i="46"/>
  <c r="AD100" i="46"/>
  <c r="AD99" i="46"/>
  <c r="AD98" i="46"/>
  <c r="AD97" i="46"/>
  <c r="AD96" i="46"/>
  <c r="AD95" i="46"/>
  <c r="AD94" i="46"/>
  <c r="AD93" i="46"/>
  <c r="U122" i="46"/>
  <c r="S122" i="46"/>
  <c r="U121" i="46"/>
  <c r="S121" i="46"/>
  <c r="U120" i="46"/>
  <c r="S120" i="46"/>
  <c r="U119" i="46"/>
  <c r="S119" i="46"/>
  <c r="U116" i="46"/>
  <c r="S116" i="46"/>
  <c r="U115" i="46"/>
  <c r="S115" i="46"/>
  <c r="U114" i="46"/>
  <c r="S114" i="46"/>
  <c r="U113" i="46"/>
  <c r="S113" i="46"/>
  <c r="U112" i="46"/>
  <c r="S112" i="46"/>
  <c r="U103" i="46"/>
  <c r="S103" i="46"/>
  <c r="U102" i="46"/>
  <c r="S102" i="46"/>
  <c r="U101" i="46"/>
  <c r="S101" i="46"/>
  <c r="U100" i="46"/>
  <c r="S100" i="46"/>
  <c r="U99" i="46"/>
  <c r="S99" i="46"/>
  <c r="U98" i="46"/>
  <c r="S98" i="46"/>
  <c r="U97" i="46"/>
  <c r="S97" i="46"/>
  <c r="U96" i="46"/>
  <c r="S96" i="46"/>
  <c r="U95" i="46"/>
  <c r="S95" i="46"/>
  <c r="U94" i="46"/>
  <c r="U104" i="46" s="1"/>
  <c r="S94" i="46"/>
  <c r="U93" i="46"/>
  <c r="S93" i="46"/>
  <c r="P122" i="46"/>
  <c r="M122" i="46"/>
  <c r="P121" i="46"/>
  <c r="M121" i="46"/>
  <c r="P120" i="46"/>
  <c r="M120" i="46"/>
  <c r="P119" i="46"/>
  <c r="M119" i="46"/>
  <c r="P116" i="46"/>
  <c r="M116" i="46"/>
  <c r="P115" i="46"/>
  <c r="M115" i="46"/>
  <c r="P114" i="46"/>
  <c r="M114" i="46"/>
  <c r="P113" i="46"/>
  <c r="M113" i="46"/>
  <c r="P112" i="46"/>
  <c r="M112" i="46"/>
  <c r="P103" i="46"/>
  <c r="M103" i="46"/>
  <c r="P102" i="46"/>
  <c r="M102" i="46"/>
  <c r="P101" i="46"/>
  <c r="M101" i="46"/>
  <c r="P100" i="46"/>
  <c r="M100" i="46"/>
  <c r="P99" i="46"/>
  <c r="M99" i="46"/>
  <c r="P98" i="46"/>
  <c r="M98" i="46"/>
  <c r="P97" i="46"/>
  <c r="M97" i="46"/>
  <c r="P96" i="46"/>
  <c r="M96" i="46"/>
  <c r="P95" i="46"/>
  <c r="M95" i="46"/>
  <c r="P94" i="46"/>
  <c r="M94" i="46"/>
  <c r="P93" i="46"/>
  <c r="M93" i="46"/>
  <c r="J122" i="46"/>
  <c r="G122" i="46"/>
  <c r="J121" i="46"/>
  <c r="G121" i="46"/>
  <c r="J120" i="46"/>
  <c r="G120" i="46"/>
  <c r="J119" i="46"/>
  <c r="G119" i="46"/>
  <c r="J116" i="46"/>
  <c r="G116" i="46"/>
  <c r="J115" i="46"/>
  <c r="G115" i="46"/>
  <c r="J114" i="46"/>
  <c r="G114" i="46"/>
  <c r="J113" i="46"/>
  <c r="G113" i="46"/>
  <c r="J112" i="46"/>
  <c r="G112" i="46"/>
  <c r="J103" i="46"/>
  <c r="G103" i="46"/>
  <c r="J102" i="46"/>
  <c r="G102" i="46"/>
  <c r="J101" i="46"/>
  <c r="G101" i="46"/>
  <c r="J100" i="46"/>
  <c r="G100" i="46"/>
  <c r="J99" i="46"/>
  <c r="G99" i="46"/>
  <c r="J98" i="46"/>
  <c r="G98" i="46"/>
  <c r="J97" i="46"/>
  <c r="G97" i="46"/>
  <c r="J96" i="46"/>
  <c r="G96" i="46"/>
  <c r="J95" i="46"/>
  <c r="G95" i="46"/>
  <c r="J94" i="46"/>
  <c r="G94" i="46"/>
  <c r="J93" i="46"/>
  <c r="G93" i="46"/>
  <c r="AD110" i="46"/>
  <c r="AD109" i="46"/>
  <c r="AD108" i="46"/>
  <c r="AD107" i="46"/>
  <c r="AD104" i="46"/>
  <c r="U110" i="46"/>
  <c r="U109" i="46"/>
  <c r="U108" i="46"/>
  <c r="U107" i="46"/>
  <c r="S110" i="46"/>
  <c r="S109" i="46"/>
  <c r="S108" i="46"/>
  <c r="S107" i="46"/>
  <c r="S104" i="46"/>
  <c r="P110" i="46"/>
  <c r="P109" i="46"/>
  <c r="P108" i="46"/>
  <c r="P107" i="46"/>
  <c r="P104" i="46"/>
  <c r="M110" i="46"/>
  <c r="M109" i="46"/>
  <c r="M108" i="46"/>
  <c r="M107" i="46"/>
  <c r="M104" i="46"/>
  <c r="J110" i="46"/>
  <c r="J109" i="46"/>
  <c r="J107" i="46"/>
  <c r="J104" i="46"/>
  <c r="G110" i="46"/>
  <c r="G109" i="46"/>
  <c r="G107" i="46"/>
  <c r="G104" i="46"/>
  <c r="AD45" i="46"/>
  <c r="U45" i="46"/>
  <c r="S45" i="46"/>
  <c r="P45" i="46"/>
  <c r="M45" i="46"/>
  <c r="J45" i="46"/>
  <c r="G45" i="46"/>
  <c r="AD122" i="41"/>
  <c r="U122" i="41"/>
  <c r="S122" i="41"/>
  <c r="AD121" i="41"/>
  <c r="U121" i="41"/>
  <c r="S121" i="41"/>
  <c r="AD120" i="41"/>
  <c r="U120" i="41"/>
  <c r="S120" i="41"/>
  <c r="AD119" i="41"/>
  <c r="U119" i="41"/>
  <c r="S119" i="41"/>
  <c r="AD116" i="41"/>
  <c r="U116" i="41"/>
  <c r="S116" i="41"/>
  <c r="AD115" i="41"/>
  <c r="U115" i="41"/>
  <c r="S115" i="41"/>
  <c r="AD114" i="41"/>
  <c r="U114" i="41"/>
  <c r="S114" i="41"/>
  <c r="AD113" i="41"/>
  <c r="U113" i="41"/>
  <c r="S113" i="41"/>
  <c r="AD112" i="41"/>
  <c r="U112" i="41"/>
  <c r="S112" i="41"/>
  <c r="AD103" i="41"/>
  <c r="U103" i="41"/>
  <c r="S103" i="41"/>
  <c r="AD102" i="41"/>
  <c r="U102" i="41"/>
  <c r="S102" i="41"/>
  <c r="AD101" i="41"/>
  <c r="U101" i="41"/>
  <c r="S101" i="41"/>
  <c r="AD100" i="41"/>
  <c r="U100" i="41"/>
  <c r="S100" i="41"/>
  <c r="AD99" i="41"/>
  <c r="U99" i="41"/>
  <c r="S99" i="41"/>
  <c r="AD98" i="41"/>
  <c r="U98" i="41"/>
  <c r="S98" i="41"/>
  <c r="AD97" i="41"/>
  <c r="U97" i="41"/>
  <c r="S97" i="41"/>
  <c r="AD96" i="41"/>
  <c r="U96" i="41"/>
  <c r="S96" i="41"/>
  <c r="AD95" i="41"/>
  <c r="U95" i="41"/>
  <c r="S95" i="41"/>
  <c r="AD94" i="41"/>
  <c r="U94" i="41"/>
  <c r="U104" i="41" s="1"/>
  <c r="S94" i="41"/>
  <c r="AD93" i="41"/>
  <c r="U93" i="41"/>
  <c r="S93" i="41"/>
  <c r="P122" i="41"/>
  <c r="M122" i="41"/>
  <c r="J122" i="41"/>
  <c r="G122" i="41"/>
  <c r="P121" i="41"/>
  <c r="M121" i="41"/>
  <c r="J121" i="41"/>
  <c r="G121" i="41"/>
  <c r="P120" i="41"/>
  <c r="M120" i="41"/>
  <c r="J120" i="41"/>
  <c r="G120" i="41"/>
  <c r="P119" i="41"/>
  <c r="M119" i="41"/>
  <c r="J119" i="41"/>
  <c r="G119" i="41"/>
  <c r="P116" i="41"/>
  <c r="M116" i="41"/>
  <c r="J116" i="41"/>
  <c r="G116" i="41"/>
  <c r="P115" i="41"/>
  <c r="M115" i="41"/>
  <c r="J115" i="41"/>
  <c r="G115" i="41"/>
  <c r="P114" i="41"/>
  <c r="M114" i="41"/>
  <c r="J114" i="41"/>
  <c r="G114" i="41"/>
  <c r="P113" i="41"/>
  <c r="M113" i="41"/>
  <c r="J113" i="41"/>
  <c r="G113" i="41"/>
  <c r="P112" i="41"/>
  <c r="M112" i="41"/>
  <c r="J112" i="41"/>
  <c r="G112" i="41"/>
  <c r="P103" i="41"/>
  <c r="M103" i="41"/>
  <c r="J103" i="41"/>
  <c r="G103" i="41"/>
  <c r="P102" i="41"/>
  <c r="M102" i="41"/>
  <c r="J102" i="41"/>
  <c r="G102" i="41"/>
  <c r="P101" i="41"/>
  <c r="M101" i="41"/>
  <c r="J101" i="41"/>
  <c r="G101" i="41"/>
  <c r="P100" i="41"/>
  <c r="M100" i="41"/>
  <c r="J100" i="41"/>
  <c r="G100" i="41"/>
  <c r="P99" i="41"/>
  <c r="M99" i="41"/>
  <c r="J99" i="41"/>
  <c r="G99" i="41"/>
  <c r="P98" i="41"/>
  <c r="M98" i="41"/>
  <c r="J98" i="41"/>
  <c r="G98" i="41"/>
  <c r="P97" i="41"/>
  <c r="M97" i="41"/>
  <c r="J97" i="41"/>
  <c r="G97" i="41"/>
  <c r="P96" i="41"/>
  <c r="M96" i="41"/>
  <c r="J96" i="41"/>
  <c r="G96" i="41"/>
  <c r="P95" i="41"/>
  <c r="M95" i="41"/>
  <c r="J95" i="41"/>
  <c r="G95" i="41"/>
  <c r="P94" i="41"/>
  <c r="M94" i="41"/>
  <c r="J94" i="41"/>
  <c r="G94" i="41"/>
  <c r="P93" i="41"/>
  <c r="M93" i="41"/>
  <c r="M104" i="41" s="1"/>
  <c r="J93" i="41"/>
  <c r="G93" i="41"/>
  <c r="AD84" i="41"/>
  <c r="AD83" i="41"/>
  <c r="AD82" i="41"/>
  <c r="AD81" i="41"/>
  <c r="AD80" i="41"/>
  <c r="AD79" i="41"/>
  <c r="AD52" i="41"/>
  <c r="AD51" i="41"/>
  <c r="AD50" i="41"/>
  <c r="AD49" i="41"/>
  <c r="AD44" i="41"/>
  <c r="AD43" i="41"/>
  <c r="AD42" i="41"/>
  <c r="AD41" i="41"/>
  <c r="AD40" i="41"/>
  <c r="AD39" i="41"/>
  <c r="AD38" i="41"/>
  <c r="AD37" i="41"/>
  <c r="AD36" i="41"/>
  <c r="AD35" i="41"/>
  <c r="AD34" i="41"/>
  <c r="AD45" i="41" s="1"/>
  <c r="U84" i="41"/>
  <c r="S84" i="41"/>
  <c r="U83" i="41"/>
  <c r="S83" i="41"/>
  <c r="U82" i="41"/>
  <c r="S82" i="41"/>
  <c r="U81" i="41"/>
  <c r="S81" i="41"/>
  <c r="U80" i="41"/>
  <c r="S80" i="41"/>
  <c r="U79" i="41"/>
  <c r="S79" i="41"/>
  <c r="U52" i="41"/>
  <c r="S52" i="41"/>
  <c r="U51" i="41"/>
  <c r="S51" i="41"/>
  <c r="U50" i="41"/>
  <c r="S50" i="41"/>
  <c r="U49" i="41"/>
  <c r="S49" i="41"/>
  <c r="U44" i="41"/>
  <c r="S44" i="41"/>
  <c r="U43" i="41"/>
  <c r="S43" i="41"/>
  <c r="U42" i="41"/>
  <c r="S42" i="41"/>
  <c r="U41" i="41"/>
  <c r="S41" i="41"/>
  <c r="U40" i="41"/>
  <c r="S40" i="41"/>
  <c r="U39" i="41"/>
  <c r="S39" i="41"/>
  <c r="U38" i="41"/>
  <c r="S38" i="41"/>
  <c r="U37" i="41"/>
  <c r="S37" i="41"/>
  <c r="U36" i="41"/>
  <c r="S36" i="41"/>
  <c r="U35" i="41"/>
  <c r="S35" i="41"/>
  <c r="U34" i="41"/>
  <c r="S34" i="41"/>
  <c r="P84" i="41"/>
  <c r="P83" i="41"/>
  <c r="P82" i="41"/>
  <c r="P81" i="41"/>
  <c r="P80" i="41"/>
  <c r="P79" i="41"/>
  <c r="P52" i="41"/>
  <c r="P51" i="41"/>
  <c r="P50" i="41"/>
  <c r="P49" i="41"/>
  <c r="P44" i="41"/>
  <c r="P43" i="41"/>
  <c r="P42" i="41"/>
  <c r="P41" i="41"/>
  <c r="P40" i="41"/>
  <c r="P39" i="41"/>
  <c r="P38" i="41"/>
  <c r="P37" i="41"/>
  <c r="P36" i="41"/>
  <c r="P35" i="41"/>
  <c r="P34" i="41"/>
  <c r="M84" i="41"/>
  <c r="M83" i="41"/>
  <c r="M82" i="41"/>
  <c r="M81" i="41"/>
  <c r="M80" i="41"/>
  <c r="M79" i="41"/>
  <c r="M52" i="41"/>
  <c r="M51" i="41"/>
  <c r="M50" i="41"/>
  <c r="M49" i="41"/>
  <c r="M44" i="41"/>
  <c r="M43" i="41"/>
  <c r="M42" i="41"/>
  <c r="M41" i="41"/>
  <c r="M40" i="41"/>
  <c r="M39" i="41"/>
  <c r="M38" i="41"/>
  <c r="M37" i="41"/>
  <c r="M36" i="41"/>
  <c r="M35" i="41"/>
  <c r="M34" i="41"/>
  <c r="J84" i="41"/>
  <c r="G84" i="41"/>
  <c r="J83" i="41"/>
  <c r="G83" i="41"/>
  <c r="J82" i="41"/>
  <c r="G82" i="41"/>
  <c r="J81" i="41"/>
  <c r="G81" i="41"/>
  <c r="J80" i="41"/>
  <c r="G80" i="41"/>
  <c r="J79" i="41"/>
  <c r="G79" i="41"/>
  <c r="J52" i="41"/>
  <c r="G52" i="41"/>
  <c r="J51" i="41"/>
  <c r="G51" i="41"/>
  <c r="J50" i="41"/>
  <c r="G50" i="41"/>
  <c r="J49" i="41"/>
  <c r="G49" i="41"/>
  <c r="J44" i="41"/>
  <c r="G44" i="41"/>
  <c r="J43" i="41"/>
  <c r="G43" i="41"/>
  <c r="J42" i="41"/>
  <c r="G42" i="41"/>
  <c r="J41" i="41"/>
  <c r="G41" i="41"/>
  <c r="J40" i="41"/>
  <c r="G40" i="41"/>
  <c r="J39" i="41"/>
  <c r="G39" i="41"/>
  <c r="J38" i="41"/>
  <c r="G38" i="41"/>
  <c r="J37" i="41"/>
  <c r="G37" i="41"/>
  <c r="J36" i="41"/>
  <c r="G36" i="41"/>
  <c r="J35" i="41"/>
  <c r="G35" i="41"/>
  <c r="J34" i="41"/>
  <c r="G34" i="41"/>
  <c r="P104" i="41"/>
  <c r="M107" i="41"/>
  <c r="M45" i="41"/>
  <c r="AD104" i="41"/>
  <c r="S104" i="41"/>
  <c r="AD110" i="41"/>
  <c r="AD109" i="41"/>
  <c r="AD108" i="41"/>
  <c r="AD107" i="41"/>
  <c r="U110" i="41"/>
  <c r="U109" i="41"/>
  <c r="U108" i="41"/>
  <c r="U107" i="41"/>
  <c r="S110" i="41"/>
  <c r="S109" i="41"/>
  <c r="S108" i="41"/>
  <c r="S107" i="41"/>
  <c r="P110" i="41"/>
  <c r="P109" i="41"/>
  <c r="P108" i="41"/>
  <c r="P107" i="41"/>
  <c r="M110" i="41"/>
  <c r="M109" i="41"/>
  <c r="M108" i="41"/>
  <c r="J110" i="41"/>
  <c r="J109" i="41"/>
  <c r="J108" i="41"/>
  <c r="J107" i="41"/>
  <c r="J104" i="41"/>
  <c r="G110" i="41"/>
  <c r="G109" i="41"/>
  <c r="G108" i="41"/>
  <c r="G107" i="41"/>
  <c r="G104" i="41"/>
  <c r="U45" i="41"/>
  <c r="S45" i="41"/>
  <c r="P45" i="41"/>
  <c r="J45" i="41"/>
  <c r="G45" i="41"/>
  <c r="BJ84" i="45" l="1"/>
  <c r="BH84" i="45"/>
  <c r="BF84" i="45"/>
  <c r="BD84" i="45"/>
  <c r="BB84" i="45"/>
  <c r="BJ83" i="45"/>
  <c r="BH83" i="45"/>
  <c r="BF83" i="45"/>
  <c r="BD83" i="45"/>
  <c r="BB83" i="45"/>
  <c r="BJ82" i="45"/>
  <c r="BH82" i="45"/>
  <c r="BF82" i="45"/>
  <c r="BD82" i="45"/>
  <c r="BB82" i="45"/>
  <c r="BJ81" i="45"/>
  <c r="BH81" i="45"/>
  <c r="BF81" i="45"/>
  <c r="BD81" i="45"/>
  <c r="BB81" i="45"/>
  <c r="BJ80" i="45"/>
  <c r="BH80" i="45"/>
  <c r="BF80" i="45"/>
  <c r="BD80" i="45"/>
  <c r="BB80" i="45"/>
  <c r="BJ79" i="45"/>
  <c r="BH79" i="45"/>
  <c r="BF79" i="45"/>
  <c r="BD79" i="45"/>
  <c r="BB79" i="45"/>
  <c r="BJ84" i="40"/>
  <c r="BH84" i="40"/>
  <c r="BF84" i="40"/>
  <c r="BD84" i="40"/>
  <c r="BB84" i="40"/>
  <c r="BJ83" i="40"/>
  <c r="BH83" i="40"/>
  <c r="BF83" i="40"/>
  <c r="BD83" i="40"/>
  <c r="BB83" i="40"/>
  <c r="BJ82" i="40"/>
  <c r="BH82" i="40"/>
  <c r="BF82" i="40"/>
  <c r="BD82" i="40"/>
  <c r="BB82" i="40"/>
  <c r="BJ81" i="40"/>
  <c r="BH81" i="40"/>
  <c r="BF81" i="40"/>
  <c r="BD81" i="40"/>
  <c r="BB81" i="40"/>
  <c r="BJ80" i="40"/>
  <c r="BH80" i="40"/>
  <c r="BF80" i="40"/>
  <c r="BD80" i="40"/>
  <c r="BB80" i="40"/>
  <c r="BJ79" i="40"/>
  <c r="BH79" i="40"/>
  <c r="BF79" i="40"/>
  <c r="BD79" i="40"/>
  <c r="BB79" i="40"/>
  <c r="BQ71" i="41" l="1"/>
  <c r="BU71" i="41" s="1"/>
  <c r="P71" i="41" s="1"/>
  <c r="BR71" i="41"/>
  <c r="G71" i="41" s="1"/>
  <c r="BV71" i="41"/>
  <c r="S71" i="41" s="1"/>
  <c r="BQ72" i="41"/>
  <c r="BS72" i="41" s="1"/>
  <c r="J72" i="41" s="1"/>
  <c r="BR72" i="41"/>
  <c r="G72" i="41" s="1"/>
  <c r="BV72" i="41"/>
  <c r="S72" i="41" s="1"/>
  <c r="BQ73" i="41"/>
  <c r="BU73" i="41" s="1"/>
  <c r="P73" i="41" s="1"/>
  <c r="BR73" i="41"/>
  <c r="G73" i="41" s="1"/>
  <c r="BV73" i="41"/>
  <c r="S73" i="41" s="1"/>
  <c r="BQ74" i="41"/>
  <c r="BS74" i="41" s="1"/>
  <c r="J74" i="41" s="1"/>
  <c r="BR74" i="41"/>
  <c r="G74" i="41" s="1"/>
  <c r="BV74" i="41"/>
  <c r="S74" i="41" s="1"/>
  <c r="BQ75" i="41"/>
  <c r="BU75" i="41" s="1"/>
  <c r="P75" i="41" s="1"/>
  <c r="BR75" i="41"/>
  <c r="G75" i="41" s="1"/>
  <c r="BV75" i="41"/>
  <c r="S75" i="41" s="1"/>
  <c r="BQ76" i="41"/>
  <c r="BS76" i="41" s="1"/>
  <c r="J76" i="41" s="1"/>
  <c r="BR76" i="41"/>
  <c r="G76" i="41" s="1"/>
  <c r="BV76" i="41"/>
  <c r="S76" i="41" s="1"/>
  <c r="BQ77" i="41"/>
  <c r="BR77" i="41"/>
  <c r="BS77" i="41"/>
  <c r="BT77" i="41"/>
  <c r="BU77" i="41"/>
  <c r="BV77" i="41"/>
  <c r="BW77" i="41"/>
  <c r="BX77" i="41"/>
  <c r="BQ78" i="41"/>
  <c r="BR78" i="41"/>
  <c r="BS78" i="41"/>
  <c r="BT78" i="41"/>
  <c r="BU78" i="41"/>
  <c r="BV78" i="41"/>
  <c r="BW78" i="41"/>
  <c r="BX78" i="41"/>
  <c r="BQ79" i="41"/>
  <c r="BR79" i="41"/>
  <c r="BS79" i="41"/>
  <c r="BT79" i="41"/>
  <c r="BU79" i="41"/>
  <c r="BV79" i="41"/>
  <c r="BW79" i="41"/>
  <c r="BX79" i="41"/>
  <c r="BQ80" i="41"/>
  <c r="BR80" i="41"/>
  <c r="BS80" i="41"/>
  <c r="BT80" i="41"/>
  <c r="BU80" i="41"/>
  <c r="BV80" i="41"/>
  <c r="BW80" i="41"/>
  <c r="BX80" i="41"/>
  <c r="BQ81" i="41"/>
  <c r="BR81" i="41"/>
  <c r="BS81" i="41"/>
  <c r="BT81" i="41"/>
  <c r="BU81" i="41"/>
  <c r="BV81" i="41"/>
  <c r="BW81" i="41"/>
  <c r="BX81" i="41"/>
  <c r="BQ82" i="41"/>
  <c r="BR82" i="41"/>
  <c r="BS82" i="41"/>
  <c r="BT82" i="41"/>
  <c r="BU82" i="41"/>
  <c r="BV82" i="41"/>
  <c r="BW82" i="41"/>
  <c r="BX82" i="41"/>
  <c r="BQ83" i="41"/>
  <c r="BR83" i="41"/>
  <c r="BS83" i="41"/>
  <c r="BT83" i="41"/>
  <c r="BU83" i="41"/>
  <c r="BV83" i="41"/>
  <c r="BW83" i="41"/>
  <c r="BX83" i="41"/>
  <c r="BQ84" i="41"/>
  <c r="BR84" i="41"/>
  <c r="BS84" i="41"/>
  <c r="BT84" i="41"/>
  <c r="BU84" i="41"/>
  <c r="BV84" i="41"/>
  <c r="BW84" i="41"/>
  <c r="BX84" i="41"/>
  <c r="BQ85" i="41"/>
  <c r="BR85" i="41"/>
  <c r="BS85" i="41"/>
  <c r="BT85" i="41"/>
  <c r="BU85" i="41"/>
  <c r="BV85" i="41"/>
  <c r="BW85" i="41"/>
  <c r="BX85" i="41"/>
  <c r="BQ86" i="41"/>
  <c r="BR86" i="41"/>
  <c r="BS86" i="41"/>
  <c r="BT86" i="41"/>
  <c r="BU86" i="41"/>
  <c r="BV86" i="41"/>
  <c r="BW86" i="41"/>
  <c r="BX86" i="41"/>
  <c r="BQ87" i="41"/>
  <c r="BR87" i="41"/>
  <c r="BS87" i="41"/>
  <c r="BT87" i="41"/>
  <c r="BU87" i="41"/>
  <c r="BV87" i="41"/>
  <c r="BW87" i="41"/>
  <c r="BX87" i="41"/>
  <c r="BU76" i="41" l="1"/>
  <c r="P76" i="41" s="1"/>
  <c r="BU74" i="41"/>
  <c r="P74" i="41" s="1"/>
  <c r="BU72" i="41"/>
  <c r="P72" i="41" s="1"/>
  <c r="BX76" i="41"/>
  <c r="AD76" i="41" s="1"/>
  <c r="BT76" i="41"/>
  <c r="M76" i="41" s="1"/>
  <c r="BX75" i="41"/>
  <c r="AD75" i="41" s="1"/>
  <c r="BT75" i="41"/>
  <c r="M75" i="41" s="1"/>
  <c r="BX74" i="41"/>
  <c r="AD74" i="41" s="1"/>
  <c r="BT74" i="41"/>
  <c r="M74" i="41" s="1"/>
  <c r="BX73" i="41"/>
  <c r="AD73" i="41" s="1"/>
  <c r="BT73" i="41"/>
  <c r="M73" i="41" s="1"/>
  <c r="BX72" i="41"/>
  <c r="AD72" i="41" s="1"/>
  <c r="BT72" i="41"/>
  <c r="M72" i="41" s="1"/>
  <c r="BX71" i="41"/>
  <c r="AD71" i="41" s="1"/>
  <c r="BT71" i="41"/>
  <c r="M71" i="41" s="1"/>
  <c r="BW76" i="41"/>
  <c r="U76" i="41" s="1"/>
  <c r="BW75" i="41"/>
  <c r="U75" i="41" s="1"/>
  <c r="BS75" i="41"/>
  <c r="J75" i="41" s="1"/>
  <c r="BW74" i="41"/>
  <c r="U74" i="41" s="1"/>
  <c r="BW73" i="41"/>
  <c r="U73" i="41" s="1"/>
  <c r="BS73" i="41"/>
  <c r="J73" i="41" s="1"/>
  <c r="BW72" i="41"/>
  <c r="U72" i="41" s="1"/>
  <c r="BW71" i="41"/>
  <c r="U71" i="41" s="1"/>
  <c r="BS71" i="41"/>
  <c r="J71" i="41" s="1"/>
  <c r="BQ78" i="46"/>
  <c r="BR78" i="46" s="1"/>
  <c r="BS78" i="46"/>
  <c r="BU78" i="46"/>
  <c r="BW78" i="46"/>
  <c r="BQ94" i="46"/>
  <c r="BR94" i="46" s="1"/>
  <c r="BQ95" i="46"/>
  <c r="BR95" i="46" s="1"/>
  <c r="BU95" i="46"/>
  <c r="BQ96" i="46"/>
  <c r="BR96" i="46" s="1"/>
  <c r="BU96" i="46"/>
  <c r="BQ97" i="46"/>
  <c r="BR97" i="46" s="1"/>
  <c r="BU97" i="46"/>
  <c r="BQ98" i="46"/>
  <c r="BR98" i="46" s="1"/>
  <c r="BQ99" i="46"/>
  <c r="BR99" i="46" s="1"/>
  <c r="BU99" i="46"/>
  <c r="BQ100" i="46"/>
  <c r="BR100" i="46" s="1"/>
  <c r="BQ101" i="46"/>
  <c r="BR101" i="46" s="1"/>
  <c r="BU101" i="46"/>
  <c r="BQ102" i="46"/>
  <c r="BR102" i="46" s="1"/>
  <c r="BQ103" i="46"/>
  <c r="BU103" i="46" s="1"/>
  <c r="BQ104" i="46"/>
  <c r="BU104" i="46" s="1"/>
  <c r="BQ105" i="46"/>
  <c r="BQ106" i="46"/>
  <c r="BU106" i="46"/>
  <c r="BQ107" i="46"/>
  <c r="BR107" i="46" s="1"/>
  <c r="BU107" i="46"/>
  <c r="BQ108" i="46"/>
  <c r="BR108" i="46" s="1"/>
  <c r="BQ109" i="46"/>
  <c r="BU109" i="46" s="1"/>
  <c r="BQ110" i="46"/>
  <c r="BR110" i="46" s="1"/>
  <c r="BU110" i="46"/>
  <c r="BQ111" i="46"/>
  <c r="BU111" i="46" s="1"/>
  <c r="BQ112" i="46"/>
  <c r="BR112" i="46" s="1"/>
  <c r="BQ113" i="46"/>
  <c r="BR113" i="46" s="1"/>
  <c r="BQ114" i="46"/>
  <c r="BR114" i="46" s="1"/>
  <c r="BQ115" i="46"/>
  <c r="BR115" i="46" s="1"/>
  <c r="BQ116" i="46"/>
  <c r="BR116" i="46" s="1"/>
  <c r="BQ117" i="46"/>
  <c r="BU117" i="46"/>
  <c r="P117" i="46" s="1"/>
  <c r="BQ118" i="46"/>
  <c r="BQ119" i="46"/>
  <c r="BR119" i="46" s="1"/>
  <c r="BQ120" i="46"/>
  <c r="BR120" i="46" s="1"/>
  <c r="BQ121" i="46"/>
  <c r="BU121" i="46" s="1"/>
  <c r="BQ122" i="46"/>
  <c r="BU122" i="46" s="1"/>
  <c r="BQ123" i="46"/>
  <c r="BU123" i="46" s="1"/>
  <c r="BQ82" i="46"/>
  <c r="BR82" i="46" s="1"/>
  <c r="BQ83" i="46"/>
  <c r="BR83" i="46" s="1"/>
  <c r="BQ84" i="46"/>
  <c r="BR84" i="46" s="1"/>
  <c r="BQ85" i="46"/>
  <c r="BU85" i="46" s="1"/>
  <c r="BQ86" i="46"/>
  <c r="BR86" i="46" s="1"/>
  <c r="BU86" i="46"/>
  <c r="BQ87" i="46"/>
  <c r="BR87" i="46" s="1"/>
  <c r="BQ94" i="41"/>
  <c r="BT94" i="41" s="1"/>
  <c r="BR94" i="41"/>
  <c r="BS94" i="41"/>
  <c r="BU94" i="41"/>
  <c r="BV94" i="41"/>
  <c r="BW94" i="41"/>
  <c r="BQ95" i="41"/>
  <c r="BT95" i="41" s="1"/>
  <c r="BR95" i="41"/>
  <c r="BS95" i="41"/>
  <c r="BU95" i="41"/>
  <c r="BV95" i="41"/>
  <c r="BW95" i="41"/>
  <c r="BQ96" i="41"/>
  <c r="BT96" i="41" s="1"/>
  <c r="BR96" i="41"/>
  <c r="BS96" i="41"/>
  <c r="BU96" i="41"/>
  <c r="BV96" i="41"/>
  <c r="BW96" i="41"/>
  <c r="BQ97" i="41"/>
  <c r="BT97" i="41" s="1"/>
  <c r="BR97" i="41"/>
  <c r="BS97" i="41"/>
  <c r="BU97" i="41"/>
  <c r="BV97" i="41"/>
  <c r="BW97" i="41"/>
  <c r="BQ98" i="41"/>
  <c r="BT98" i="41" s="1"/>
  <c r="BR98" i="41"/>
  <c r="BS98" i="41"/>
  <c r="BU98" i="41"/>
  <c r="BV98" i="41"/>
  <c r="BW98" i="41"/>
  <c r="BQ99" i="41"/>
  <c r="BT99" i="41" s="1"/>
  <c r="BR99" i="41"/>
  <c r="BS99" i="41"/>
  <c r="BU99" i="41"/>
  <c r="BV99" i="41"/>
  <c r="BW99" i="41"/>
  <c r="BQ100" i="41"/>
  <c r="BT100" i="41" s="1"/>
  <c r="BR100" i="41"/>
  <c r="BS100" i="41"/>
  <c r="BU100" i="41"/>
  <c r="BV100" i="41"/>
  <c r="BW100" i="41"/>
  <c r="BQ101" i="41"/>
  <c r="BT101" i="41" s="1"/>
  <c r="BR101" i="41"/>
  <c r="BS101" i="41"/>
  <c r="BU101" i="41"/>
  <c r="BV101" i="41"/>
  <c r="BW101" i="41"/>
  <c r="BQ102" i="41"/>
  <c r="BU102" i="41" s="1"/>
  <c r="BR102" i="41"/>
  <c r="BS102" i="41"/>
  <c r="BV102" i="41"/>
  <c r="BW102" i="41"/>
  <c r="BQ103" i="41"/>
  <c r="BT103" i="41" s="1"/>
  <c r="BR103" i="41"/>
  <c r="BS103" i="41"/>
  <c r="BV103" i="41"/>
  <c r="BW103" i="41"/>
  <c r="BQ104" i="41"/>
  <c r="BT104" i="41" s="1"/>
  <c r="BR104" i="41"/>
  <c r="BS104" i="41"/>
  <c r="BU104" i="41"/>
  <c r="BV104" i="41"/>
  <c r="BW104" i="41"/>
  <c r="BQ105" i="41"/>
  <c r="BT105" i="41" s="1"/>
  <c r="BS105" i="41"/>
  <c r="BV105" i="41"/>
  <c r="BW105" i="41"/>
  <c r="BQ106" i="41"/>
  <c r="BU106" i="41" s="1"/>
  <c r="BS106" i="41"/>
  <c r="BV106" i="41"/>
  <c r="BW106" i="41"/>
  <c r="BQ107" i="41"/>
  <c r="BT107" i="41" s="1"/>
  <c r="BR107" i="41"/>
  <c r="BS107" i="41"/>
  <c r="BU107" i="41"/>
  <c r="BV107" i="41"/>
  <c r="BW107" i="41"/>
  <c r="BQ108" i="41"/>
  <c r="BT108" i="41" s="1"/>
  <c r="BR108" i="41"/>
  <c r="BS108" i="41"/>
  <c r="BU108" i="41"/>
  <c r="BV108" i="41"/>
  <c r="BW108" i="41"/>
  <c r="BQ109" i="41"/>
  <c r="BT109" i="41" s="1"/>
  <c r="BR109" i="41"/>
  <c r="BS109" i="41"/>
  <c r="BU109" i="41"/>
  <c r="BV109" i="41"/>
  <c r="BW109" i="41"/>
  <c r="BQ110" i="41"/>
  <c r="BT110" i="41" s="1"/>
  <c r="BR110" i="41"/>
  <c r="BS110" i="41"/>
  <c r="BV110" i="41"/>
  <c r="BW110" i="41"/>
  <c r="BQ111" i="41"/>
  <c r="BT111" i="41" s="1"/>
  <c r="BR111" i="41"/>
  <c r="BS111" i="41"/>
  <c r="BV111" i="41"/>
  <c r="BW111" i="41"/>
  <c r="BQ112" i="41"/>
  <c r="BT112" i="41" s="1"/>
  <c r="BR112" i="41"/>
  <c r="BS112" i="41"/>
  <c r="BU112" i="41"/>
  <c r="BV112" i="41"/>
  <c r="BW112" i="41"/>
  <c r="BQ113" i="41"/>
  <c r="BT113" i="41" s="1"/>
  <c r="BR113" i="41"/>
  <c r="BS113" i="41"/>
  <c r="BV113" i="41"/>
  <c r="BW113" i="41"/>
  <c r="BQ114" i="41"/>
  <c r="BT114" i="41" s="1"/>
  <c r="BR114" i="41"/>
  <c r="BS114" i="41"/>
  <c r="BU114" i="41"/>
  <c r="BV114" i="41"/>
  <c r="BW114" i="41"/>
  <c r="BQ115" i="41"/>
  <c r="BT115" i="41" s="1"/>
  <c r="BR115" i="41"/>
  <c r="BS115" i="41"/>
  <c r="BU115" i="41"/>
  <c r="BV115" i="41"/>
  <c r="BW115" i="41"/>
  <c r="BQ116" i="41"/>
  <c r="BT116" i="41" s="1"/>
  <c r="BR116" i="41"/>
  <c r="BS116" i="41"/>
  <c r="BV116" i="41"/>
  <c r="BW116" i="41"/>
  <c r="BQ117" i="41"/>
  <c r="BT117" i="41" s="1"/>
  <c r="M117" i="41" s="1"/>
  <c r="BS117" i="41"/>
  <c r="J117" i="41" s="1"/>
  <c r="BU117" i="41"/>
  <c r="P117" i="41" s="1"/>
  <c r="BV117" i="41"/>
  <c r="S117" i="41" s="1"/>
  <c r="BW117" i="41"/>
  <c r="U117" i="41" s="1"/>
  <c r="BQ118" i="41"/>
  <c r="BT118" i="41" s="1"/>
  <c r="M118" i="41" s="1"/>
  <c r="BS118" i="41"/>
  <c r="J118" i="41" s="1"/>
  <c r="BV118" i="41"/>
  <c r="S118" i="41" s="1"/>
  <c r="BW118" i="41"/>
  <c r="U118" i="41" s="1"/>
  <c r="BQ119" i="41"/>
  <c r="BU119" i="41" s="1"/>
  <c r="BR119" i="41"/>
  <c r="BS119" i="41"/>
  <c r="BV119" i="41"/>
  <c r="BW119" i="41"/>
  <c r="BQ120" i="41"/>
  <c r="BT120" i="41" s="1"/>
  <c r="BR120" i="41"/>
  <c r="BS120" i="41"/>
  <c r="BV120" i="41"/>
  <c r="BW120" i="41"/>
  <c r="BQ121" i="41"/>
  <c r="BU121" i="41" s="1"/>
  <c r="BR121" i="41"/>
  <c r="BS121" i="41"/>
  <c r="BV121" i="41"/>
  <c r="BW121" i="41"/>
  <c r="BQ122" i="41"/>
  <c r="BT122" i="41" s="1"/>
  <c r="BR122" i="41"/>
  <c r="BS122" i="41"/>
  <c r="BV122" i="41"/>
  <c r="BW122" i="41"/>
  <c r="BQ52" i="46"/>
  <c r="BW77" i="46"/>
  <c r="BW79" i="46"/>
  <c r="BW80" i="46"/>
  <c r="BW81" i="46"/>
  <c r="BX78" i="46" l="1"/>
  <c r="BT78" i="46"/>
  <c r="BV78" i="46"/>
  <c r="BU112" i="46"/>
  <c r="BU108" i="46"/>
  <c r="BU105" i="46"/>
  <c r="BU102" i="46"/>
  <c r="BU100" i="46"/>
  <c r="BU98" i="46"/>
  <c r="BU94" i="46"/>
  <c r="BX123" i="46"/>
  <c r="BT123" i="46"/>
  <c r="BX122" i="46"/>
  <c r="BT122" i="46"/>
  <c r="BX121" i="46"/>
  <c r="BT121" i="46"/>
  <c r="BX120" i="46"/>
  <c r="BT120" i="46"/>
  <c r="BX119" i="46"/>
  <c r="BT119" i="46"/>
  <c r="BX118" i="46"/>
  <c r="AD118" i="46" s="1"/>
  <c r="BT118" i="46"/>
  <c r="M118" i="46" s="1"/>
  <c r="BX117" i="46"/>
  <c r="AD117" i="46" s="1"/>
  <c r="BT117" i="46"/>
  <c r="M117" i="46" s="1"/>
  <c r="BX116" i="46"/>
  <c r="BT116" i="46"/>
  <c r="BX115" i="46"/>
  <c r="BT115" i="46"/>
  <c r="BX114" i="46"/>
  <c r="BT114" i="46"/>
  <c r="BX113" i="46"/>
  <c r="BT113" i="46"/>
  <c r="BX112" i="46"/>
  <c r="BT112" i="46"/>
  <c r="BX111" i="46"/>
  <c r="BT111" i="46"/>
  <c r="BX110" i="46"/>
  <c r="BT110" i="46"/>
  <c r="BX109" i="46"/>
  <c r="BT109" i="46"/>
  <c r="BX108" i="46"/>
  <c r="BT108" i="46"/>
  <c r="BX107" i="46"/>
  <c r="BT107" i="46"/>
  <c r="BX106" i="46"/>
  <c r="BT106" i="46"/>
  <c r="BX105" i="46"/>
  <c r="BT105" i="46"/>
  <c r="BX104" i="46"/>
  <c r="BT104" i="46"/>
  <c r="BX103" i="46"/>
  <c r="BT103" i="46"/>
  <c r="BX102" i="46"/>
  <c r="BT102" i="46"/>
  <c r="BX101" i="46"/>
  <c r="BT101" i="46"/>
  <c r="BX100" i="46"/>
  <c r="BT100" i="46"/>
  <c r="BX99" i="46"/>
  <c r="BT99" i="46"/>
  <c r="BX98" i="46"/>
  <c r="BT98" i="46"/>
  <c r="BX97" i="46"/>
  <c r="BT97" i="46"/>
  <c r="BX96" i="46"/>
  <c r="BT96" i="46"/>
  <c r="BX95" i="46"/>
  <c r="BT95" i="46"/>
  <c r="BX94" i="46"/>
  <c r="BT94" i="46"/>
  <c r="BU120" i="46"/>
  <c r="BU116" i="46"/>
  <c r="BW123" i="46"/>
  <c r="BS123" i="46"/>
  <c r="BW122" i="46"/>
  <c r="BS122" i="46"/>
  <c r="BW121" i="46"/>
  <c r="BS121" i="46"/>
  <c r="BW120" i="46"/>
  <c r="BS120" i="46"/>
  <c r="BW119" i="46"/>
  <c r="BS119" i="46"/>
  <c r="BW118" i="46"/>
  <c r="U118" i="46" s="1"/>
  <c r="BS118" i="46"/>
  <c r="J118" i="46" s="1"/>
  <c r="BW117" i="46"/>
  <c r="U117" i="46" s="1"/>
  <c r="BS117" i="46"/>
  <c r="J117" i="46" s="1"/>
  <c r="BW116" i="46"/>
  <c r="BS116" i="46"/>
  <c r="BW115" i="46"/>
  <c r="BS115" i="46"/>
  <c r="BW114" i="46"/>
  <c r="BS114" i="46"/>
  <c r="BW113" i="46"/>
  <c r="BS113" i="46"/>
  <c r="BW112" i="46"/>
  <c r="BS112" i="46"/>
  <c r="BW111" i="46"/>
  <c r="BS111" i="46"/>
  <c r="BW110" i="46"/>
  <c r="BS110" i="46"/>
  <c r="BW109" i="46"/>
  <c r="BS109" i="46"/>
  <c r="BW108" i="46"/>
  <c r="BS108" i="46"/>
  <c r="BW107" i="46"/>
  <c r="BS107" i="46"/>
  <c r="BW106" i="46"/>
  <c r="BS106" i="46"/>
  <c r="BW105" i="46"/>
  <c r="BS105" i="46"/>
  <c r="BW104" i="46"/>
  <c r="BS104" i="46"/>
  <c r="BW103" i="46"/>
  <c r="BS103" i="46"/>
  <c r="BW102" i="46"/>
  <c r="BS102" i="46"/>
  <c r="BW101" i="46"/>
  <c r="BS101" i="46"/>
  <c r="BW100" i="46"/>
  <c r="BS100" i="46"/>
  <c r="BW99" i="46"/>
  <c r="BS99" i="46"/>
  <c r="BW98" i="46"/>
  <c r="BS98" i="46"/>
  <c r="BW97" i="46"/>
  <c r="BS97" i="46"/>
  <c r="BW96" i="46"/>
  <c r="BS96" i="46"/>
  <c r="BW95" i="46"/>
  <c r="BS95" i="46"/>
  <c r="BW94" i="46"/>
  <c r="BS94" i="46"/>
  <c r="BU119" i="46"/>
  <c r="BU118" i="46"/>
  <c r="P118" i="46" s="1"/>
  <c r="BU115" i="46"/>
  <c r="BU114" i="46"/>
  <c r="BU113" i="46"/>
  <c r="BV123" i="46"/>
  <c r="BR123" i="46"/>
  <c r="BV122" i="46"/>
  <c r="BR122" i="46"/>
  <c r="BV121" i="46"/>
  <c r="BR121" i="46"/>
  <c r="BV120" i="46"/>
  <c r="BV119" i="46"/>
  <c r="BV118" i="46"/>
  <c r="S118" i="46" s="1"/>
  <c r="BV117" i="46"/>
  <c r="S117" i="46" s="1"/>
  <c r="BV116" i="46"/>
  <c r="BV115" i="46"/>
  <c r="BV114" i="46"/>
  <c r="BV113" i="46"/>
  <c r="BV112" i="46"/>
  <c r="BV111" i="46"/>
  <c r="BR111" i="46"/>
  <c r="BV110" i="46"/>
  <c r="BV109" i="46"/>
  <c r="BR109" i="46"/>
  <c r="BV108" i="46"/>
  <c r="BV107" i="46"/>
  <c r="BV106" i="46"/>
  <c r="BV105" i="46"/>
  <c r="BV104" i="46"/>
  <c r="BR104" i="46"/>
  <c r="BV103" i="46"/>
  <c r="BR103" i="46"/>
  <c r="BV102" i="46"/>
  <c r="BV101" i="46"/>
  <c r="BV100" i="46"/>
  <c r="BV99" i="46"/>
  <c r="BV98" i="46"/>
  <c r="BV97" i="46"/>
  <c r="BV96" i="46"/>
  <c r="BV95" i="46"/>
  <c r="BV94" i="46"/>
  <c r="BU82" i="46"/>
  <c r="BX87" i="46"/>
  <c r="BT87" i="46"/>
  <c r="BX86" i="46"/>
  <c r="BT86" i="46"/>
  <c r="BX85" i="46"/>
  <c r="BT85" i="46"/>
  <c r="BX84" i="46"/>
  <c r="BT84" i="46"/>
  <c r="BX83" i="46"/>
  <c r="BT83" i="46"/>
  <c r="BX82" i="46"/>
  <c r="BT82" i="46"/>
  <c r="BU87" i="46"/>
  <c r="BW87" i="46"/>
  <c r="BS87" i="46"/>
  <c r="BW86" i="46"/>
  <c r="BS86" i="46"/>
  <c r="BW85" i="46"/>
  <c r="BS85" i="46"/>
  <c r="BW84" i="46"/>
  <c r="BS84" i="46"/>
  <c r="BW83" i="46"/>
  <c r="BS83" i="46"/>
  <c r="BW82" i="46"/>
  <c r="BS82" i="46"/>
  <c r="BU84" i="46"/>
  <c r="BU83" i="46"/>
  <c r="BV87" i="46"/>
  <c r="BV86" i="46"/>
  <c r="BV85" i="46"/>
  <c r="BR85" i="46"/>
  <c r="BV84" i="46"/>
  <c r="BV83" i="46"/>
  <c r="BV82" i="46"/>
  <c r="BU122" i="41"/>
  <c r="BU120" i="41"/>
  <c r="BU118" i="41"/>
  <c r="P118" i="41" s="1"/>
  <c r="BU116" i="41"/>
  <c r="BU113" i="41"/>
  <c r="BU111" i="41"/>
  <c r="BU110" i="41"/>
  <c r="BU105" i="41"/>
  <c r="BU103" i="41"/>
  <c r="BX122" i="41"/>
  <c r="BX121" i="41"/>
  <c r="BT121" i="41"/>
  <c r="BX120" i="41"/>
  <c r="BX119" i="41"/>
  <c r="BT119" i="41"/>
  <c r="BX118" i="41"/>
  <c r="AD118" i="41" s="1"/>
  <c r="BX117" i="41"/>
  <c r="AD117" i="41" s="1"/>
  <c r="BX116" i="41"/>
  <c r="BX115" i="41"/>
  <c r="BX114" i="41"/>
  <c r="BX113" i="41"/>
  <c r="BX112" i="41"/>
  <c r="BX111" i="41"/>
  <c r="BX110" i="41"/>
  <c r="BX109" i="41"/>
  <c r="BX108" i="41"/>
  <c r="BX107" i="41"/>
  <c r="BX106" i="41"/>
  <c r="BT106" i="41"/>
  <c r="BX105" i="41"/>
  <c r="BX104" i="41"/>
  <c r="BX103" i="41"/>
  <c r="BX102" i="41"/>
  <c r="BT102" i="41"/>
  <c r="BX101" i="41"/>
  <c r="BX100" i="41"/>
  <c r="BX99" i="41"/>
  <c r="BX98" i="41"/>
  <c r="BX97" i="41"/>
  <c r="BX96" i="41"/>
  <c r="BX95" i="41"/>
  <c r="BX94" i="41"/>
  <c r="BH84" i="46"/>
  <c r="BF84" i="46"/>
  <c r="BH83" i="46"/>
  <c r="BF83" i="46"/>
  <c r="BH82" i="46"/>
  <c r="BF82" i="46"/>
  <c r="BH81" i="46"/>
  <c r="BF81" i="46"/>
  <c r="BH80" i="46"/>
  <c r="BF80" i="46"/>
  <c r="BH79" i="46"/>
  <c r="BF79" i="46"/>
  <c r="BH84" i="41"/>
  <c r="BF84" i="41"/>
  <c r="BH83" i="41"/>
  <c r="BF83" i="41"/>
  <c r="BH82" i="41"/>
  <c r="BF82" i="41"/>
  <c r="BH81" i="41"/>
  <c r="BF81" i="41"/>
  <c r="BH80" i="41"/>
  <c r="BF80" i="41"/>
  <c r="BH79" i="41"/>
  <c r="BF79" i="41"/>
  <c r="BH122" i="39"/>
  <c r="BF122" i="39"/>
  <c r="BD122" i="39"/>
  <c r="BB122" i="39"/>
  <c r="AZ122" i="39"/>
  <c r="BH121" i="39"/>
  <c r="BF121" i="39"/>
  <c r="BD121" i="39"/>
  <c r="BB121" i="39"/>
  <c r="AZ121" i="39"/>
  <c r="BH120" i="39"/>
  <c r="BF120" i="39"/>
  <c r="BD120" i="39"/>
  <c r="BB120" i="39"/>
  <c r="AZ120" i="39"/>
  <c r="BH119" i="39"/>
  <c r="BF119" i="39"/>
  <c r="BD119" i="39"/>
  <c r="BB119" i="39"/>
  <c r="AZ119" i="39"/>
  <c r="BH118" i="39"/>
  <c r="BF118" i="39"/>
  <c r="BD118" i="39"/>
  <c r="AZ118" i="39"/>
  <c r="BH117" i="39"/>
  <c r="BF117" i="39"/>
  <c r="BD117" i="39"/>
  <c r="AZ117" i="39"/>
  <c r="BH116" i="39"/>
  <c r="BF116" i="39"/>
  <c r="BD116" i="39"/>
  <c r="BB116" i="39"/>
  <c r="AZ116" i="39"/>
  <c r="BH115" i="39"/>
  <c r="BF115" i="39"/>
  <c r="BD115" i="39"/>
  <c r="BB115" i="39"/>
  <c r="AZ115" i="39"/>
  <c r="BH114" i="39"/>
  <c r="BF114" i="39"/>
  <c r="BD114" i="39"/>
  <c r="BB114" i="39"/>
  <c r="AZ114" i="39"/>
  <c r="BH113" i="39"/>
  <c r="BF113" i="39"/>
  <c r="BD113" i="39"/>
  <c r="BB113" i="39"/>
  <c r="AZ113" i="39"/>
  <c r="BH112" i="39"/>
  <c r="BF112" i="39"/>
  <c r="BD112" i="39"/>
  <c r="BB112" i="39"/>
  <c r="AZ112" i="39"/>
  <c r="BH103" i="39"/>
  <c r="BF103" i="39"/>
  <c r="BD103" i="39"/>
  <c r="BB103" i="39"/>
  <c r="AZ103" i="39"/>
  <c r="BH102" i="39"/>
  <c r="BF102" i="39"/>
  <c r="BD102" i="39"/>
  <c r="BB102" i="39"/>
  <c r="AZ102" i="39"/>
  <c r="BH101" i="39"/>
  <c r="BF101" i="39"/>
  <c r="BD101" i="39"/>
  <c r="BB101" i="39"/>
  <c r="AZ101" i="39"/>
  <c r="BH100" i="39"/>
  <c r="BF100" i="39"/>
  <c r="BD100" i="39"/>
  <c r="BB100" i="39"/>
  <c r="AZ100" i="39"/>
  <c r="BH99" i="39"/>
  <c r="BF99" i="39"/>
  <c r="BD99" i="39"/>
  <c r="BB99" i="39"/>
  <c r="AZ99" i="39"/>
  <c r="BH98" i="39"/>
  <c r="BF98" i="39"/>
  <c r="BD98" i="39"/>
  <c r="BB98" i="39"/>
  <c r="AZ98" i="39"/>
  <c r="BH97" i="39"/>
  <c r="BF97" i="39"/>
  <c r="BD97" i="39"/>
  <c r="BB97" i="39"/>
  <c r="AZ97" i="39"/>
  <c r="BH96" i="39"/>
  <c r="BF96" i="39"/>
  <c r="BD96" i="39"/>
  <c r="BB96" i="39"/>
  <c r="AZ96" i="39"/>
  <c r="BH95" i="39"/>
  <c r="BF95" i="39"/>
  <c r="BD95" i="39"/>
  <c r="BB95" i="39"/>
  <c r="AZ95" i="39"/>
  <c r="BH94" i="39"/>
  <c r="BF94" i="39"/>
  <c r="BD94" i="39"/>
  <c r="BB94" i="39"/>
  <c r="AZ94" i="39"/>
  <c r="BH93" i="39"/>
  <c r="BF93" i="39"/>
  <c r="BD93" i="39"/>
  <c r="BB93" i="39"/>
  <c r="AZ93" i="39"/>
  <c r="BJ97" i="39"/>
  <c r="BH84" i="39"/>
  <c r="BF84" i="39"/>
  <c r="BD84" i="39"/>
  <c r="BL84" i="39" s="1"/>
  <c r="BB84" i="39"/>
  <c r="AZ84" i="39"/>
  <c r="BJ84" i="39" s="1"/>
  <c r="BH83" i="39"/>
  <c r="BF83" i="39"/>
  <c r="BD83" i="39"/>
  <c r="BL83" i="39" s="1"/>
  <c r="BB83" i="39"/>
  <c r="AZ83" i="39"/>
  <c r="BJ83" i="39" s="1"/>
  <c r="BH82" i="39"/>
  <c r="BF82" i="39"/>
  <c r="BD82" i="39"/>
  <c r="BL82" i="39" s="1"/>
  <c r="BB82" i="39"/>
  <c r="AZ82" i="39"/>
  <c r="BJ82" i="39" s="1"/>
  <c r="BH81" i="39"/>
  <c r="BF81" i="39"/>
  <c r="BD81" i="39"/>
  <c r="BL81" i="39" s="1"/>
  <c r="BB81" i="39"/>
  <c r="AZ81" i="39"/>
  <c r="BJ81" i="39" s="1"/>
  <c r="BH80" i="39"/>
  <c r="BF80" i="39"/>
  <c r="BD80" i="39"/>
  <c r="BL80" i="39" s="1"/>
  <c r="BB80" i="39"/>
  <c r="AZ80" i="39"/>
  <c r="BJ80" i="39" s="1"/>
  <c r="BH79" i="39"/>
  <c r="BF79" i="39"/>
  <c r="BD79" i="39"/>
  <c r="BL79" i="39" s="1"/>
  <c r="BB79" i="39"/>
  <c r="AZ79" i="39"/>
  <c r="BJ79" i="39" s="1"/>
  <c r="R59" i="63" l="1"/>
  <c r="P59" i="63"/>
  <c r="L59" i="63"/>
  <c r="I59" i="63"/>
  <c r="F42" i="60"/>
  <c r="U48" i="63"/>
  <c r="U47" i="63"/>
  <c r="U46" i="63"/>
  <c r="U45" i="63"/>
  <c r="U44" i="63"/>
  <c r="U41" i="63"/>
  <c r="U40" i="63"/>
  <c r="U39" i="63"/>
  <c r="U38" i="63"/>
  <c r="U37" i="63"/>
  <c r="U34" i="63"/>
  <c r="U33" i="63"/>
  <c r="U32" i="63"/>
  <c r="U31" i="63"/>
  <c r="U30" i="63"/>
  <c r="K117" i="59" l="1"/>
  <c r="L117" i="59"/>
  <c r="O117" i="59"/>
  <c r="P117" i="59"/>
  <c r="Q117" i="59"/>
  <c r="R117" i="59"/>
  <c r="R109" i="59"/>
  <c r="Q109" i="59"/>
  <c r="P109" i="59"/>
  <c r="O109" i="59"/>
  <c r="L109" i="59"/>
  <c r="K109" i="59"/>
  <c r="R86" i="59"/>
  <c r="Q86" i="59"/>
  <c r="P86" i="59"/>
  <c r="O86" i="59"/>
  <c r="N86" i="59"/>
  <c r="L86" i="59"/>
  <c r="K86" i="59"/>
  <c r="R87" i="59"/>
  <c r="Q87" i="59"/>
  <c r="P87" i="59"/>
  <c r="O87" i="59"/>
  <c r="L87" i="59"/>
  <c r="K87" i="59"/>
  <c r="I150" i="41"/>
  <c r="AC150" i="41" s="1"/>
  <c r="I150" i="46"/>
  <c r="AM135" i="46"/>
  <c r="AK135" i="46"/>
  <c r="AI135" i="46"/>
  <c r="AG135" i="46"/>
  <c r="AE135" i="46"/>
  <c r="S135" i="46"/>
  <c r="Q135" i="46"/>
  <c r="O135" i="46"/>
  <c r="M135" i="46"/>
  <c r="K135" i="46"/>
  <c r="AM134" i="46"/>
  <c r="AK134" i="46"/>
  <c r="AI134" i="46"/>
  <c r="AG134" i="46"/>
  <c r="AE134" i="46"/>
  <c r="S134" i="46"/>
  <c r="Q134" i="46"/>
  <c r="O134" i="46"/>
  <c r="M134" i="46"/>
  <c r="AM135" i="41"/>
  <c r="AK135" i="41"/>
  <c r="AI135" i="41"/>
  <c r="AG135" i="41"/>
  <c r="AE135" i="41"/>
  <c r="S135" i="41"/>
  <c r="Q135" i="41"/>
  <c r="O135" i="41"/>
  <c r="M135" i="41"/>
  <c r="K135" i="41"/>
  <c r="AM134" i="41"/>
  <c r="AK134" i="41"/>
  <c r="AI134" i="41"/>
  <c r="AG134" i="41"/>
  <c r="AE134" i="41"/>
  <c r="S134" i="41"/>
  <c r="Q134" i="41"/>
  <c r="O134" i="41"/>
  <c r="M134" i="41"/>
  <c r="K134" i="46"/>
  <c r="K134" i="41"/>
  <c r="BM110" i="46"/>
  <c r="BK110" i="46"/>
  <c r="BI110" i="46"/>
  <c r="BG110" i="46"/>
  <c r="BE110" i="46"/>
  <c r="BC110" i="46"/>
  <c r="BA110" i="46"/>
  <c r="AY110" i="46"/>
  <c r="AW110" i="46"/>
  <c r="BM109" i="46"/>
  <c r="BK109" i="46"/>
  <c r="BI109" i="46"/>
  <c r="BG109" i="46"/>
  <c r="BE109" i="46"/>
  <c r="BC109" i="46"/>
  <c r="BA109" i="46"/>
  <c r="AY109" i="46"/>
  <c r="AW109" i="46"/>
  <c r="BM108" i="46"/>
  <c r="BK108" i="46"/>
  <c r="BI108" i="46"/>
  <c r="BG108" i="46"/>
  <c r="BE108" i="46"/>
  <c r="BC108" i="46"/>
  <c r="BA108" i="46"/>
  <c r="AY108" i="46"/>
  <c r="AW108" i="46"/>
  <c r="BM107" i="46"/>
  <c r="BK107" i="46"/>
  <c r="BI107" i="46"/>
  <c r="BG107" i="46"/>
  <c r="BE107" i="46"/>
  <c r="BC107" i="46"/>
  <c r="BA107" i="46"/>
  <c r="AY107" i="46"/>
  <c r="AW107" i="46"/>
  <c r="BM106" i="46"/>
  <c r="BK106" i="46"/>
  <c r="BI106" i="46"/>
  <c r="BG106" i="46"/>
  <c r="BE106" i="46"/>
  <c r="BC106" i="46"/>
  <c r="BA106" i="46"/>
  <c r="AY106" i="46"/>
  <c r="AW106" i="46"/>
  <c r="BM105" i="46"/>
  <c r="BK105" i="46"/>
  <c r="BI105" i="46"/>
  <c r="BG105" i="46"/>
  <c r="BE105" i="46"/>
  <c r="BC105" i="46"/>
  <c r="BA105" i="46"/>
  <c r="AY105" i="46"/>
  <c r="AW105" i="46"/>
  <c r="BM110" i="41"/>
  <c r="BK110" i="41"/>
  <c r="BI110" i="41"/>
  <c r="BG110" i="41"/>
  <c r="BE110" i="41"/>
  <c r="BC110" i="41"/>
  <c r="BA110" i="41"/>
  <c r="AY110" i="41"/>
  <c r="AW110" i="41"/>
  <c r="BM109" i="41"/>
  <c r="BK109" i="41"/>
  <c r="BI109" i="41"/>
  <c r="BG109" i="41"/>
  <c r="BE109" i="41"/>
  <c r="BC109" i="41"/>
  <c r="BA109" i="41"/>
  <c r="AY109" i="41"/>
  <c r="AW109" i="41"/>
  <c r="BM108" i="41"/>
  <c r="BK108" i="41"/>
  <c r="BI108" i="41"/>
  <c r="BG108" i="41"/>
  <c r="BE108" i="41"/>
  <c r="BC108" i="41"/>
  <c r="BA108" i="41"/>
  <c r="AY108" i="41"/>
  <c r="AW108" i="41"/>
  <c r="BM107" i="41"/>
  <c r="BK107" i="41"/>
  <c r="BI107" i="41"/>
  <c r="BG107" i="41"/>
  <c r="BE107" i="41"/>
  <c r="BC107" i="41"/>
  <c r="BA107" i="41"/>
  <c r="AY107" i="41"/>
  <c r="AW107" i="41"/>
  <c r="BM106" i="41"/>
  <c r="BK106" i="41"/>
  <c r="BI106" i="41"/>
  <c r="BG106" i="41"/>
  <c r="BE106" i="41"/>
  <c r="BC106" i="41"/>
  <c r="BA106" i="41"/>
  <c r="AY106" i="41"/>
  <c r="AW106" i="41"/>
  <c r="BM105" i="41"/>
  <c r="BK105" i="41"/>
  <c r="BI105" i="41"/>
  <c r="BG105" i="41"/>
  <c r="BE105" i="41"/>
  <c r="BC105" i="41"/>
  <c r="BA105" i="41"/>
  <c r="AY105" i="41"/>
  <c r="AW105" i="41"/>
  <c r="BO86" i="46"/>
  <c r="BM86" i="46"/>
  <c r="BK86" i="46"/>
  <c r="BI86" i="46"/>
  <c r="BG86" i="46"/>
  <c r="BE86" i="46"/>
  <c r="BC86" i="46"/>
  <c r="BA86" i="46"/>
  <c r="AY86" i="46"/>
  <c r="AW86" i="46"/>
  <c r="BO86" i="41"/>
  <c r="BM86" i="41"/>
  <c r="BK86" i="41"/>
  <c r="BI86" i="41"/>
  <c r="BG86" i="41"/>
  <c r="BE86" i="41"/>
  <c r="BC86" i="41"/>
  <c r="BA86" i="41"/>
  <c r="AY86" i="41"/>
  <c r="AW86" i="41"/>
  <c r="BO78" i="46"/>
  <c r="BM78" i="46"/>
  <c r="BK78" i="46"/>
  <c r="BI78" i="46"/>
  <c r="BG78" i="46"/>
  <c r="BE78" i="46"/>
  <c r="BC78" i="46"/>
  <c r="BA78" i="46"/>
  <c r="AY78" i="46"/>
  <c r="AW78" i="46"/>
  <c r="BO78" i="41"/>
  <c r="BM78" i="41"/>
  <c r="BK78" i="41"/>
  <c r="BI78" i="41"/>
  <c r="BG78" i="41"/>
  <c r="BE78" i="41"/>
  <c r="BC78" i="41"/>
  <c r="BA78" i="41"/>
  <c r="AY78" i="41"/>
  <c r="AW78" i="41"/>
  <c r="AS89" i="46"/>
  <c r="AS125" i="46" s="1"/>
  <c r="AP89" i="46"/>
  <c r="AP125" i="46" s="1"/>
  <c r="AM89" i="46"/>
  <c r="AM125" i="46" s="1"/>
  <c r="AJ89" i="46"/>
  <c r="AJ125" i="46" s="1"/>
  <c r="AG89" i="46"/>
  <c r="AG125" i="46" s="1"/>
  <c r="AD89" i="46"/>
  <c r="AD125" i="46" s="1"/>
  <c r="AA89" i="46"/>
  <c r="AA125" i="46" s="1"/>
  <c r="X89" i="46"/>
  <c r="X125" i="46" s="1"/>
  <c r="U89" i="46"/>
  <c r="U125" i="46" s="1"/>
  <c r="S89" i="46"/>
  <c r="S125" i="46" s="1"/>
  <c r="P89" i="46"/>
  <c r="P125" i="46" s="1"/>
  <c r="M89" i="46"/>
  <c r="M125" i="46" s="1"/>
  <c r="J89" i="46"/>
  <c r="J125" i="46" s="1"/>
  <c r="G89" i="46"/>
  <c r="G125" i="46" s="1"/>
  <c r="AS88" i="46"/>
  <c r="AS124" i="46" s="1"/>
  <c r="AP88" i="46"/>
  <c r="AP124" i="46" s="1"/>
  <c r="AM88" i="46"/>
  <c r="AM124" i="46" s="1"/>
  <c r="AJ88" i="46"/>
  <c r="AJ124" i="46" s="1"/>
  <c r="AG88" i="46"/>
  <c r="AG124" i="46" s="1"/>
  <c r="AD88" i="46"/>
  <c r="AD124" i="46" s="1"/>
  <c r="AA88" i="46"/>
  <c r="AA124" i="46" s="1"/>
  <c r="X88" i="46"/>
  <c r="X124" i="46" s="1"/>
  <c r="U88" i="46"/>
  <c r="U124" i="46" s="1"/>
  <c r="S88" i="46"/>
  <c r="S124" i="46" s="1"/>
  <c r="P88" i="46"/>
  <c r="P124" i="46" s="1"/>
  <c r="M88" i="46"/>
  <c r="M124" i="46" s="1"/>
  <c r="J88" i="46"/>
  <c r="J124" i="46" s="1"/>
  <c r="G88" i="46"/>
  <c r="G124" i="46" s="1"/>
  <c r="AS89" i="41"/>
  <c r="AS125" i="41" s="1"/>
  <c r="AP89" i="41"/>
  <c r="AP125" i="41" s="1"/>
  <c r="AM89" i="41"/>
  <c r="AM125" i="41" s="1"/>
  <c r="AJ89" i="41"/>
  <c r="AJ125" i="41" s="1"/>
  <c r="AG89" i="41"/>
  <c r="AG125" i="41" s="1"/>
  <c r="AD89" i="41"/>
  <c r="AD125" i="41" s="1"/>
  <c r="AA89" i="41"/>
  <c r="AA125" i="41" s="1"/>
  <c r="X89" i="41"/>
  <c r="X125" i="41" s="1"/>
  <c r="U89" i="41"/>
  <c r="U125" i="41" s="1"/>
  <c r="S89" i="41"/>
  <c r="S125" i="41" s="1"/>
  <c r="P89" i="41"/>
  <c r="P125" i="41" s="1"/>
  <c r="M89" i="41"/>
  <c r="M125" i="41" s="1"/>
  <c r="J89" i="41"/>
  <c r="J125" i="41" s="1"/>
  <c r="G89" i="41"/>
  <c r="G125" i="41" s="1"/>
  <c r="AS88" i="41"/>
  <c r="AS124" i="41" s="1"/>
  <c r="AP88" i="41"/>
  <c r="AP124" i="41" s="1"/>
  <c r="AM88" i="41"/>
  <c r="AM124" i="41" s="1"/>
  <c r="AJ88" i="41"/>
  <c r="AJ124" i="41" s="1"/>
  <c r="AG88" i="41"/>
  <c r="AG124" i="41" s="1"/>
  <c r="AD88" i="41"/>
  <c r="AD124" i="41" s="1"/>
  <c r="AA88" i="41"/>
  <c r="AA124" i="41" s="1"/>
  <c r="X88" i="41"/>
  <c r="X124" i="41" s="1"/>
  <c r="U88" i="41"/>
  <c r="U124" i="41" s="1"/>
  <c r="S88" i="41"/>
  <c r="S124" i="41" s="1"/>
  <c r="P88" i="41"/>
  <c r="P124" i="41" s="1"/>
  <c r="M88" i="41"/>
  <c r="M124" i="41" s="1"/>
  <c r="J88" i="41"/>
  <c r="J124" i="41" s="1"/>
  <c r="G88" i="41"/>
  <c r="G124" i="41" s="1"/>
  <c r="BA111" i="41" l="1"/>
  <c r="BI111" i="41"/>
  <c r="BA111" i="46"/>
  <c r="AW111" i="41"/>
  <c r="BE111" i="41"/>
  <c r="BM111" i="41"/>
  <c r="AW111" i="46"/>
  <c r="BE111" i="46"/>
  <c r="BM111" i="46"/>
  <c r="AY111" i="46"/>
  <c r="BG111" i="46"/>
  <c r="BI111" i="46"/>
  <c r="BC111" i="46"/>
  <c r="BK111" i="46"/>
  <c r="AY111" i="41"/>
  <c r="BC111" i="41"/>
  <c r="BG111" i="41"/>
  <c r="BK111" i="41"/>
  <c r="I6" i="44"/>
  <c r="H6" i="44"/>
  <c r="G6" i="44"/>
  <c r="F6" i="44"/>
  <c r="E6" i="44"/>
  <c r="I5" i="44"/>
  <c r="H5" i="44"/>
  <c r="G5" i="44"/>
  <c r="F5" i="44"/>
  <c r="E5" i="44"/>
  <c r="I6" i="43"/>
  <c r="H6" i="43"/>
  <c r="G6" i="43"/>
  <c r="F6" i="43"/>
  <c r="E6" i="43"/>
  <c r="I5" i="43"/>
  <c r="H5" i="43"/>
  <c r="G5" i="43"/>
  <c r="F5" i="43"/>
  <c r="E5" i="43"/>
  <c r="AS125" i="45"/>
  <c r="AP125" i="45"/>
  <c r="AM125" i="45"/>
  <c r="AJ125" i="45"/>
  <c r="AG125" i="45"/>
  <c r="AD125" i="45"/>
  <c r="AA125" i="45"/>
  <c r="X125" i="45"/>
  <c r="U125" i="45"/>
  <c r="S125" i="45"/>
  <c r="P125" i="45"/>
  <c r="M125" i="45"/>
  <c r="J125" i="45"/>
  <c r="G125" i="45"/>
  <c r="AS124" i="45"/>
  <c r="AP124" i="45"/>
  <c r="AM124" i="45"/>
  <c r="AJ124" i="45"/>
  <c r="AG124" i="45"/>
  <c r="AD124" i="45"/>
  <c r="AA124" i="45"/>
  <c r="X124" i="45"/>
  <c r="U124" i="45"/>
  <c r="S124" i="45"/>
  <c r="P124" i="45"/>
  <c r="M124" i="45"/>
  <c r="J124" i="45"/>
  <c r="G124" i="45"/>
  <c r="BU111" i="45"/>
  <c r="BS111" i="45"/>
  <c r="BQ111" i="45"/>
  <c r="BO111" i="45"/>
  <c r="BM111" i="45"/>
  <c r="BK111" i="45"/>
  <c r="BI111" i="45"/>
  <c r="BG111" i="45"/>
  <c r="BE111" i="45"/>
  <c r="BC111" i="45"/>
  <c r="AX111" i="45"/>
  <c r="AU111" i="45"/>
  <c r="AT111" i="45"/>
  <c r="AS111" i="45"/>
  <c r="AR111" i="45"/>
  <c r="AQ111" i="45"/>
  <c r="AP111" i="45"/>
  <c r="AO111" i="45"/>
  <c r="AN111" i="45"/>
  <c r="AM111" i="45"/>
  <c r="AL111" i="45"/>
  <c r="AK111" i="45"/>
  <c r="AJ111" i="45"/>
  <c r="AH111" i="45"/>
  <c r="AF111" i="45"/>
  <c r="AE111" i="45"/>
  <c r="AD111" i="45"/>
  <c r="AC111" i="45"/>
  <c r="AB111" i="45"/>
  <c r="AA111" i="45"/>
  <c r="Z111" i="45"/>
  <c r="Y111" i="45"/>
  <c r="X111" i="45"/>
  <c r="V111" i="45"/>
  <c r="U111" i="45"/>
  <c r="S111" i="45"/>
  <c r="R111" i="45"/>
  <c r="Q111" i="45"/>
  <c r="P111" i="45"/>
  <c r="O111" i="45"/>
  <c r="N111" i="45"/>
  <c r="M111" i="45"/>
  <c r="L111" i="45"/>
  <c r="K111" i="45"/>
  <c r="J111" i="45"/>
  <c r="I111" i="45"/>
  <c r="H111" i="45"/>
  <c r="G111" i="45"/>
  <c r="BU110" i="45"/>
  <c r="BT110" i="45"/>
  <c r="BS110" i="45"/>
  <c r="BR110" i="45"/>
  <c r="BQ110" i="45"/>
  <c r="BP110" i="45"/>
  <c r="BO110" i="45"/>
  <c r="BN110" i="45"/>
  <c r="BM110" i="45"/>
  <c r="BL110" i="45"/>
  <c r="BK110" i="45"/>
  <c r="BJ110" i="45"/>
  <c r="BI110" i="45"/>
  <c r="BH110" i="45"/>
  <c r="BG110" i="45"/>
  <c r="BF110" i="45"/>
  <c r="BE110" i="45"/>
  <c r="BD110" i="45"/>
  <c r="BC110" i="45"/>
  <c r="BB110" i="45"/>
  <c r="AY110" i="45"/>
  <c r="AX110" i="45"/>
  <c r="AW110" i="45"/>
  <c r="AV110" i="45"/>
  <c r="AU110" i="45"/>
  <c r="AT110" i="45"/>
  <c r="AS110" i="45"/>
  <c r="AR110" i="45"/>
  <c r="AQ110" i="45"/>
  <c r="AP110" i="45"/>
  <c r="AO110" i="45"/>
  <c r="AN110" i="45"/>
  <c r="AM110" i="45"/>
  <c r="AL110" i="45"/>
  <c r="AK110" i="45"/>
  <c r="AJ110" i="45"/>
  <c r="AI110" i="45"/>
  <c r="AH110" i="45"/>
  <c r="AG110" i="45"/>
  <c r="AF110" i="45"/>
  <c r="AE110" i="45"/>
  <c r="AD110" i="45"/>
  <c r="AC110" i="45"/>
  <c r="AB110" i="45"/>
  <c r="AA110" i="45"/>
  <c r="Z110" i="45"/>
  <c r="Y110" i="45"/>
  <c r="X110" i="45"/>
  <c r="W110" i="45"/>
  <c r="V110" i="45"/>
  <c r="U110" i="45"/>
  <c r="T110" i="45"/>
  <c r="S110" i="45"/>
  <c r="R110" i="45"/>
  <c r="Q110" i="45"/>
  <c r="P110" i="45"/>
  <c r="O110" i="45"/>
  <c r="N110" i="45"/>
  <c r="M110" i="45"/>
  <c r="L110" i="45"/>
  <c r="K110" i="45"/>
  <c r="J110" i="45"/>
  <c r="I110" i="45"/>
  <c r="H110" i="45"/>
  <c r="G110" i="45"/>
  <c r="BU109" i="45"/>
  <c r="BT109" i="45"/>
  <c r="BS109" i="45"/>
  <c r="BR109" i="45"/>
  <c r="BQ109" i="45"/>
  <c r="BP109" i="45"/>
  <c r="BO109" i="45"/>
  <c r="BN109" i="45"/>
  <c r="BM109" i="45"/>
  <c r="BL109" i="45"/>
  <c r="BK109" i="45"/>
  <c r="BJ109" i="45"/>
  <c r="BI109" i="45"/>
  <c r="BH109" i="45"/>
  <c r="BG109" i="45"/>
  <c r="BF109" i="45"/>
  <c r="BE109" i="45"/>
  <c r="BD109" i="45"/>
  <c r="BC109" i="45"/>
  <c r="BB109" i="45"/>
  <c r="AY109" i="45"/>
  <c r="AX109" i="45"/>
  <c r="AW109" i="45"/>
  <c r="AV109" i="45"/>
  <c r="AU109" i="45"/>
  <c r="AT109" i="45"/>
  <c r="AS109" i="45"/>
  <c r="AR109" i="45"/>
  <c r="AQ109" i="45"/>
  <c r="AP109" i="45"/>
  <c r="AO109" i="45"/>
  <c r="AN109" i="45"/>
  <c r="AM109" i="45"/>
  <c r="AL109" i="45"/>
  <c r="AK109" i="45"/>
  <c r="AJ109" i="45"/>
  <c r="AI109" i="45"/>
  <c r="AH109" i="45"/>
  <c r="AG109" i="45"/>
  <c r="AF109" i="45"/>
  <c r="AE109" i="45"/>
  <c r="AD109" i="45"/>
  <c r="AC109" i="45"/>
  <c r="AB109" i="45"/>
  <c r="AA109" i="45"/>
  <c r="Z109" i="45"/>
  <c r="Y109" i="45"/>
  <c r="X109" i="45"/>
  <c r="W109" i="45"/>
  <c r="V109" i="45"/>
  <c r="U109" i="45"/>
  <c r="T109" i="45"/>
  <c r="S109" i="45"/>
  <c r="R109" i="45"/>
  <c r="Q109" i="45"/>
  <c r="P109" i="45"/>
  <c r="O109" i="45"/>
  <c r="N109" i="45"/>
  <c r="M109" i="45"/>
  <c r="L109" i="45"/>
  <c r="K109" i="45"/>
  <c r="J109" i="45"/>
  <c r="I109" i="45"/>
  <c r="H109" i="45"/>
  <c r="G109" i="45"/>
  <c r="BU108" i="45"/>
  <c r="BT108" i="45"/>
  <c r="BS108" i="45"/>
  <c r="BR108" i="45"/>
  <c r="BQ108" i="45"/>
  <c r="BP108" i="45"/>
  <c r="BO108" i="45"/>
  <c r="BN108" i="45"/>
  <c r="BM108" i="45"/>
  <c r="BL108" i="45"/>
  <c r="BK108" i="45"/>
  <c r="BJ108" i="45"/>
  <c r="BI108" i="45"/>
  <c r="BH108" i="45"/>
  <c r="BG108" i="45"/>
  <c r="BF108" i="45"/>
  <c r="BE108" i="45"/>
  <c r="BD108" i="45"/>
  <c r="BC108" i="45"/>
  <c r="BB108" i="45"/>
  <c r="AY108" i="45"/>
  <c r="AX108" i="45"/>
  <c r="AW108" i="45"/>
  <c r="AV108" i="45"/>
  <c r="AU108" i="45"/>
  <c r="AT108" i="45"/>
  <c r="AS108" i="45"/>
  <c r="AR108" i="45"/>
  <c r="AQ108" i="45"/>
  <c r="AP108" i="45"/>
  <c r="AO108" i="45"/>
  <c r="AN108" i="45"/>
  <c r="AM108" i="45"/>
  <c r="AL108" i="45"/>
  <c r="AK108" i="45"/>
  <c r="AJ108" i="45"/>
  <c r="AI108" i="45"/>
  <c r="AH108" i="45"/>
  <c r="AG108" i="45"/>
  <c r="AF108" i="45"/>
  <c r="AE108" i="45"/>
  <c r="AD108" i="45"/>
  <c r="AC108" i="45"/>
  <c r="AB108" i="45"/>
  <c r="AA108" i="45"/>
  <c r="Z108" i="45"/>
  <c r="Y108" i="45"/>
  <c r="X108" i="45"/>
  <c r="W108" i="45"/>
  <c r="V108" i="45"/>
  <c r="U108" i="45"/>
  <c r="T108" i="45"/>
  <c r="S108" i="45"/>
  <c r="R108" i="45"/>
  <c r="Q108" i="45"/>
  <c r="P108" i="45"/>
  <c r="O108" i="45"/>
  <c r="N108" i="45"/>
  <c r="M108" i="45"/>
  <c r="L108" i="45"/>
  <c r="K108" i="45"/>
  <c r="J108" i="45"/>
  <c r="I108" i="45"/>
  <c r="H108" i="45"/>
  <c r="G108" i="45"/>
  <c r="BU107" i="45"/>
  <c r="BT107" i="45"/>
  <c r="BS107" i="45"/>
  <c r="BR107" i="45"/>
  <c r="BQ107" i="45"/>
  <c r="BP107" i="45"/>
  <c r="BO107" i="45"/>
  <c r="BN107" i="45"/>
  <c r="BM107" i="45"/>
  <c r="BL107" i="45"/>
  <c r="BK107" i="45"/>
  <c r="BJ107" i="45"/>
  <c r="BI107" i="45"/>
  <c r="BH107" i="45"/>
  <c r="BG107" i="45"/>
  <c r="BF107" i="45"/>
  <c r="BE107" i="45"/>
  <c r="BD107" i="45"/>
  <c r="BC107" i="45"/>
  <c r="BB107" i="45"/>
  <c r="AY107" i="45"/>
  <c r="AX107" i="45"/>
  <c r="AW107" i="45"/>
  <c r="AV107" i="45"/>
  <c r="AU107" i="45"/>
  <c r="AT107" i="45"/>
  <c r="AS107" i="45"/>
  <c r="AR107" i="45"/>
  <c r="AQ107" i="45"/>
  <c r="AP107" i="45"/>
  <c r="AO107" i="45"/>
  <c r="AN107" i="45"/>
  <c r="AM107" i="45"/>
  <c r="AL107" i="45"/>
  <c r="AK107" i="45"/>
  <c r="AJ107" i="45"/>
  <c r="AI107" i="45"/>
  <c r="AH107" i="45"/>
  <c r="AG107" i="45"/>
  <c r="AF107" i="45"/>
  <c r="AE107" i="45"/>
  <c r="AD107" i="45"/>
  <c r="AC107" i="45"/>
  <c r="AB107" i="45"/>
  <c r="AA107" i="45"/>
  <c r="Z107" i="45"/>
  <c r="Y107" i="45"/>
  <c r="X107" i="45"/>
  <c r="W107" i="45"/>
  <c r="V107" i="45"/>
  <c r="U107" i="45"/>
  <c r="T107" i="45"/>
  <c r="S107" i="45"/>
  <c r="R107" i="45"/>
  <c r="Q107" i="45"/>
  <c r="P107" i="45"/>
  <c r="O107" i="45"/>
  <c r="N107" i="45"/>
  <c r="M107" i="45"/>
  <c r="L107" i="45"/>
  <c r="K107" i="45"/>
  <c r="J107" i="45"/>
  <c r="I107" i="45"/>
  <c r="H107" i="45"/>
  <c r="G107" i="45"/>
  <c r="BU106" i="45"/>
  <c r="BS106" i="45"/>
  <c r="BQ106" i="45"/>
  <c r="BO106" i="45"/>
  <c r="BM106" i="45"/>
  <c r="BK106" i="45"/>
  <c r="BI106" i="45"/>
  <c r="BG106" i="45"/>
  <c r="BE106" i="45"/>
  <c r="BC106" i="45"/>
  <c r="AX106" i="45"/>
  <c r="AW106" i="45"/>
  <c r="AU106" i="45"/>
  <c r="AT106" i="45"/>
  <c r="AS106" i="45"/>
  <c r="AR106" i="45"/>
  <c r="AQ106" i="45"/>
  <c r="AP106" i="45"/>
  <c r="AO106" i="45"/>
  <c r="AN106" i="45"/>
  <c r="AM106" i="45"/>
  <c r="AL106" i="45"/>
  <c r="AK106" i="45"/>
  <c r="AJ106" i="45"/>
  <c r="AH106" i="45"/>
  <c r="AF106" i="45"/>
  <c r="AE106" i="45"/>
  <c r="AD106" i="45"/>
  <c r="AC106" i="45"/>
  <c r="AB106" i="45"/>
  <c r="AA106" i="45"/>
  <c r="Z106" i="45"/>
  <c r="Y106" i="45"/>
  <c r="X106" i="45"/>
  <c r="V106" i="45"/>
  <c r="U106" i="45"/>
  <c r="S106" i="45"/>
  <c r="R106" i="45"/>
  <c r="Q106" i="45"/>
  <c r="P106" i="45"/>
  <c r="O106" i="45"/>
  <c r="N106" i="45"/>
  <c r="M106" i="45"/>
  <c r="L106" i="45"/>
  <c r="K106" i="45"/>
  <c r="J106" i="45"/>
  <c r="I106" i="45"/>
  <c r="H106" i="45"/>
  <c r="G106" i="45"/>
  <c r="BU105" i="45"/>
  <c r="BS105" i="45"/>
  <c r="BQ105" i="45"/>
  <c r="BO105" i="45"/>
  <c r="BM105" i="45"/>
  <c r="BK105" i="45"/>
  <c r="BI105" i="45"/>
  <c r="BG105" i="45"/>
  <c r="BE105" i="45"/>
  <c r="BC105" i="45"/>
  <c r="AX105" i="45"/>
  <c r="AW105" i="45"/>
  <c r="AU105" i="45"/>
  <c r="AT105" i="45"/>
  <c r="AS105" i="45"/>
  <c r="AR105" i="45"/>
  <c r="AQ105" i="45"/>
  <c r="AP105" i="45"/>
  <c r="AO105" i="45"/>
  <c r="AN105" i="45"/>
  <c r="AM105" i="45"/>
  <c r="AL105" i="45"/>
  <c r="AK105" i="45"/>
  <c r="AJ105" i="45"/>
  <c r="AH105" i="45"/>
  <c r="AF105" i="45"/>
  <c r="AE105" i="45"/>
  <c r="AD105" i="45"/>
  <c r="AC105" i="45"/>
  <c r="AB105" i="45"/>
  <c r="AA105" i="45"/>
  <c r="Z105" i="45"/>
  <c r="Y105" i="45"/>
  <c r="X105" i="45"/>
  <c r="V105" i="45"/>
  <c r="U105" i="45"/>
  <c r="S105" i="45"/>
  <c r="R105" i="45"/>
  <c r="Q105" i="45"/>
  <c r="P105" i="45"/>
  <c r="O105" i="45"/>
  <c r="N105" i="45"/>
  <c r="M105" i="45"/>
  <c r="L105" i="45"/>
  <c r="K105" i="45"/>
  <c r="J105" i="45"/>
  <c r="I105" i="45"/>
  <c r="H105" i="45"/>
  <c r="G105" i="45"/>
  <c r="AS125" i="40"/>
  <c r="AP125" i="40"/>
  <c r="AM125" i="40"/>
  <c r="AJ125" i="40"/>
  <c r="AG125" i="40"/>
  <c r="AD125" i="40"/>
  <c r="AA125" i="40"/>
  <c r="X125" i="40"/>
  <c r="U125" i="40"/>
  <c r="S125" i="40"/>
  <c r="P125" i="40"/>
  <c r="M125" i="40"/>
  <c r="J125" i="40"/>
  <c r="G125" i="40"/>
  <c r="AS124" i="40"/>
  <c r="AP124" i="40"/>
  <c r="AM124" i="40"/>
  <c r="AJ124" i="40"/>
  <c r="AG124" i="40"/>
  <c r="AD124" i="40"/>
  <c r="AA124" i="40"/>
  <c r="X124" i="40"/>
  <c r="U124" i="40"/>
  <c r="S124" i="40"/>
  <c r="P124" i="40"/>
  <c r="M124" i="40"/>
  <c r="J124" i="40"/>
  <c r="G124" i="40"/>
  <c r="BU111" i="40"/>
  <c r="BS111" i="40"/>
  <c r="BQ111" i="40"/>
  <c r="BO111" i="40"/>
  <c r="BM111" i="40"/>
  <c r="BK111" i="40"/>
  <c r="BI111" i="40"/>
  <c r="BG111" i="40"/>
  <c r="BE111" i="40"/>
  <c r="BC111" i="40"/>
  <c r="AX111" i="40"/>
  <c r="AU111" i="40"/>
  <c r="AT111" i="40"/>
  <c r="AS111" i="40"/>
  <c r="AR111" i="40"/>
  <c r="AQ111" i="40"/>
  <c r="AP111" i="40"/>
  <c r="AO111" i="40"/>
  <c r="AN111" i="40"/>
  <c r="AM111" i="40"/>
  <c r="AL111" i="40"/>
  <c r="AK111" i="40"/>
  <c r="AJ111" i="40"/>
  <c r="AH111" i="40"/>
  <c r="AF111" i="40"/>
  <c r="AE111" i="40"/>
  <c r="AD111" i="40"/>
  <c r="AC111" i="40"/>
  <c r="AB111" i="40"/>
  <c r="AA111" i="40"/>
  <c r="Z111" i="40"/>
  <c r="Y111" i="40"/>
  <c r="X111" i="40"/>
  <c r="V111" i="40"/>
  <c r="U111" i="40"/>
  <c r="S111" i="40"/>
  <c r="R111" i="40"/>
  <c r="Q111" i="40"/>
  <c r="P111" i="40"/>
  <c r="O111" i="40"/>
  <c r="N111" i="40"/>
  <c r="M111" i="40"/>
  <c r="L111" i="40"/>
  <c r="K111" i="40"/>
  <c r="J111" i="40"/>
  <c r="I111" i="40"/>
  <c r="H111" i="40"/>
  <c r="G111" i="40"/>
  <c r="BU110" i="40"/>
  <c r="BT110" i="40"/>
  <c r="BS110" i="40"/>
  <c r="BR110" i="40"/>
  <c r="BQ110" i="40"/>
  <c r="BP110" i="40"/>
  <c r="BO110" i="40"/>
  <c r="BN110" i="40"/>
  <c r="BM110" i="40"/>
  <c r="BL110" i="40"/>
  <c r="BK110" i="40"/>
  <c r="BJ110" i="40"/>
  <c r="BI110" i="40"/>
  <c r="BH110" i="40"/>
  <c r="BG110" i="40"/>
  <c r="BF110" i="40"/>
  <c r="BE110" i="40"/>
  <c r="BD110" i="40"/>
  <c r="BC110" i="40"/>
  <c r="BB110" i="40"/>
  <c r="AY110" i="40"/>
  <c r="AX110" i="40"/>
  <c r="AW110" i="40"/>
  <c r="AV110" i="40"/>
  <c r="AU110" i="40"/>
  <c r="AT110" i="40"/>
  <c r="AS110" i="40"/>
  <c r="AR110" i="40"/>
  <c r="AQ110" i="40"/>
  <c r="AP110" i="40"/>
  <c r="AO110" i="40"/>
  <c r="AN110" i="40"/>
  <c r="AM110" i="40"/>
  <c r="AL110" i="40"/>
  <c r="AK110" i="40"/>
  <c r="AJ110" i="40"/>
  <c r="AI110" i="40"/>
  <c r="AH110" i="40"/>
  <c r="AG110" i="40"/>
  <c r="AF110" i="40"/>
  <c r="AE110" i="40"/>
  <c r="AD110" i="40"/>
  <c r="AC110" i="40"/>
  <c r="AB110" i="40"/>
  <c r="AA110" i="40"/>
  <c r="Z110" i="40"/>
  <c r="Y110" i="40"/>
  <c r="X110" i="40"/>
  <c r="W110" i="40"/>
  <c r="V110" i="40"/>
  <c r="U110" i="40"/>
  <c r="T110" i="40"/>
  <c r="S110" i="40"/>
  <c r="R110" i="40"/>
  <c r="Q110" i="40"/>
  <c r="P110" i="40"/>
  <c r="O110" i="40"/>
  <c r="N110" i="40"/>
  <c r="M110" i="40"/>
  <c r="L110" i="40"/>
  <c r="K110" i="40"/>
  <c r="J110" i="40"/>
  <c r="I110" i="40"/>
  <c r="H110" i="40"/>
  <c r="G110" i="40"/>
  <c r="BU109" i="40"/>
  <c r="BT109" i="40"/>
  <c r="BS109" i="40"/>
  <c r="BR109" i="40"/>
  <c r="BQ109" i="40"/>
  <c r="BP109" i="40"/>
  <c r="BO109" i="40"/>
  <c r="BN109" i="40"/>
  <c r="BM109" i="40"/>
  <c r="BL109" i="40"/>
  <c r="BK109" i="40"/>
  <c r="BJ109" i="40"/>
  <c r="BI109" i="40"/>
  <c r="BH109" i="40"/>
  <c r="BG109" i="40"/>
  <c r="BF109" i="40"/>
  <c r="BE109" i="40"/>
  <c r="BD109" i="40"/>
  <c r="BC109" i="40"/>
  <c r="BB109" i="40"/>
  <c r="AY109" i="40"/>
  <c r="AX109" i="40"/>
  <c r="AW109" i="40"/>
  <c r="AV109" i="40"/>
  <c r="AU109" i="40"/>
  <c r="AT109" i="40"/>
  <c r="AS109" i="40"/>
  <c r="AR109" i="40"/>
  <c r="AQ109" i="40"/>
  <c r="AP109" i="40"/>
  <c r="AO109" i="40"/>
  <c r="AN109" i="40"/>
  <c r="AM109" i="40"/>
  <c r="AL109" i="40"/>
  <c r="AK109" i="40"/>
  <c r="AJ109" i="40"/>
  <c r="AI109" i="40"/>
  <c r="AH109" i="40"/>
  <c r="AG109" i="40"/>
  <c r="AF109" i="40"/>
  <c r="AE109" i="40"/>
  <c r="AD109" i="40"/>
  <c r="AC109" i="40"/>
  <c r="AB109" i="40"/>
  <c r="AA109" i="40"/>
  <c r="Z109" i="40"/>
  <c r="Y109" i="40"/>
  <c r="X109" i="40"/>
  <c r="W109" i="40"/>
  <c r="V109" i="40"/>
  <c r="U109" i="40"/>
  <c r="T109" i="40"/>
  <c r="S109" i="40"/>
  <c r="R109" i="40"/>
  <c r="Q109" i="40"/>
  <c r="P109" i="40"/>
  <c r="O109" i="40"/>
  <c r="N109" i="40"/>
  <c r="M109" i="40"/>
  <c r="L109" i="40"/>
  <c r="K109" i="40"/>
  <c r="J109" i="40"/>
  <c r="I109" i="40"/>
  <c r="H109" i="40"/>
  <c r="G109" i="40"/>
  <c r="BU108" i="40"/>
  <c r="BT108" i="40"/>
  <c r="BS108" i="40"/>
  <c r="BR108" i="40"/>
  <c r="BQ108" i="40"/>
  <c r="BP108" i="40"/>
  <c r="BO108" i="40"/>
  <c r="BN108" i="40"/>
  <c r="BM108" i="40"/>
  <c r="BL108" i="40"/>
  <c r="BK108" i="40"/>
  <c r="BJ108" i="40"/>
  <c r="BI108" i="40"/>
  <c r="BH108" i="40"/>
  <c r="BG108" i="40"/>
  <c r="BF108" i="40"/>
  <c r="BE108" i="40"/>
  <c r="BD108" i="40"/>
  <c r="BC108" i="40"/>
  <c r="BB108" i="40"/>
  <c r="AY108" i="40"/>
  <c r="AX108" i="40"/>
  <c r="AW108" i="40"/>
  <c r="AV108" i="40"/>
  <c r="AU108" i="40"/>
  <c r="AT108" i="40"/>
  <c r="AS108" i="40"/>
  <c r="AR108" i="40"/>
  <c r="AQ108" i="40"/>
  <c r="AP108" i="40"/>
  <c r="AO108" i="40"/>
  <c r="AN108" i="40"/>
  <c r="AM108" i="40"/>
  <c r="AL108" i="40"/>
  <c r="AK108" i="40"/>
  <c r="AJ108" i="40"/>
  <c r="AI108" i="40"/>
  <c r="AH108" i="40"/>
  <c r="AG108" i="40"/>
  <c r="AF108" i="40"/>
  <c r="AE108" i="40"/>
  <c r="AD108" i="40"/>
  <c r="AC108" i="40"/>
  <c r="AB108" i="40"/>
  <c r="AA108" i="40"/>
  <c r="Z108" i="40"/>
  <c r="Y108" i="40"/>
  <c r="X108" i="40"/>
  <c r="W108" i="40"/>
  <c r="V108" i="40"/>
  <c r="U108" i="40"/>
  <c r="T108" i="40"/>
  <c r="S108" i="40"/>
  <c r="R108" i="40"/>
  <c r="Q108" i="40"/>
  <c r="P108" i="40"/>
  <c r="O108" i="40"/>
  <c r="N108" i="40"/>
  <c r="M108" i="40"/>
  <c r="L108" i="40"/>
  <c r="K108" i="40"/>
  <c r="J108" i="40"/>
  <c r="I108" i="40"/>
  <c r="H108" i="40"/>
  <c r="G108" i="40"/>
  <c r="BU107" i="40"/>
  <c r="BT107" i="40"/>
  <c r="BS107" i="40"/>
  <c r="BR107" i="40"/>
  <c r="BQ107" i="40"/>
  <c r="BP107" i="40"/>
  <c r="BO107" i="40"/>
  <c r="BN107" i="40"/>
  <c r="BM107" i="40"/>
  <c r="BL107" i="40"/>
  <c r="BK107" i="40"/>
  <c r="BJ107" i="40"/>
  <c r="BI107" i="40"/>
  <c r="BH107" i="40"/>
  <c r="BG107" i="40"/>
  <c r="BF107" i="40"/>
  <c r="BE107" i="40"/>
  <c r="BD107" i="40"/>
  <c r="BC107" i="40"/>
  <c r="BB107" i="40"/>
  <c r="AY107" i="40"/>
  <c r="AX107" i="40"/>
  <c r="AW107" i="40"/>
  <c r="AV107" i="40"/>
  <c r="AU107" i="40"/>
  <c r="AT107" i="40"/>
  <c r="AS107" i="40"/>
  <c r="AR107" i="40"/>
  <c r="AQ107" i="40"/>
  <c r="AP107" i="40"/>
  <c r="AO107" i="40"/>
  <c r="AN107" i="40"/>
  <c r="AM107" i="40"/>
  <c r="AL107" i="40"/>
  <c r="AK107" i="40"/>
  <c r="AJ107" i="40"/>
  <c r="AI107" i="40"/>
  <c r="AH107" i="40"/>
  <c r="AG107" i="40"/>
  <c r="AF107" i="40"/>
  <c r="AE107" i="40"/>
  <c r="AD107" i="40"/>
  <c r="AC107" i="40"/>
  <c r="AB107" i="40"/>
  <c r="AA107" i="40"/>
  <c r="Z107" i="40"/>
  <c r="Y107" i="40"/>
  <c r="X107" i="40"/>
  <c r="W107" i="40"/>
  <c r="V107" i="40"/>
  <c r="U107" i="40"/>
  <c r="T107" i="40"/>
  <c r="S107" i="40"/>
  <c r="R107" i="40"/>
  <c r="Q107" i="40"/>
  <c r="P107" i="40"/>
  <c r="O107" i="40"/>
  <c r="N107" i="40"/>
  <c r="M107" i="40"/>
  <c r="L107" i="40"/>
  <c r="K107" i="40"/>
  <c r="J107" i="40"/>
  <c r="I107" i="40"/>
  <c r="H107" i="40"/>
  <c r="G107" i="40"/>
  <c r="BU106" i="40"/>
  <c r="BS106" i="40"/>
  <c r="BQ106" i="40"/>
  <c r="BO106" i="40"/>
  <c r="BM106" i="40"/>
  <c r="BK106" i="40"/>
  <c r="BI106" i="40"/>
  <c r="BG106" i="40"/>
  <c r="BE106" i="40"/>
  <c r="BC106" i="40"/>
  <c r="AX106" i="40"/>
  <c r="AW106" i="40"/>
  <c r="AU106" i="40"/>
  <c r="AT106" i="40"/>
  <c r="AS106" i="40"/>
  <c r="AR106" i="40"/>
  <c r="AQ106" i="40"/>
  <c r="AP106" i="40"/>
  <c r="AO106" i="40"/>
  <c r="AN106" i="40"/>
  <c r="AM106" i="40"/>
  <c r="AL106" i="40"/>
  <c r="AK106" i="40"/>
  <c r="AJ106" i="40"/>
  <c r="AH106" i="40"/>
  <c r="AF106" i="40"/>
  <c r="AE106" i="40"/>
  <c r="AD106" i="40"/>
  <c r="AC106" i="40"/>
  <c r="AB106" i="40"/>
  <c r="AA106" i="40"/>
  <c r="Z106" i="40"/>
  <c r="Y106" i="40"/>
  <c r="X106" i="40"/>
  <c r="V106" i="40"/>
  <c r="U106" i="40"/>
  <c r="S106" i="40"/>
  <c r="R106" i="40"/>
  <c r="Q106" i="40"/>
  <c r="P106" i="40"/>
  <c r="O106" i="40"/>
  <c r="N106" i="40"/>
  <c r="M106" i="40"/>
  <c r="L106" i="40"/>
  <c r="K106" i="40"/>
  <c r="J106" i="40"/>
  <c r="I106" i="40"/>
  <c r="H106" i="40"/>
  <c r="G106" i="40"/>
  <c r="BU105" i="40"/>
  <c r="BS105" i="40"/>
  <c r="BQ105" i="40"/>
  <c r="BO105" i="40"/>
  <c r="BM105" i="40"/>
  <c r="BK105" i="40"/>
  <c r="BI105" i="40"/>
  <c r="BG105" i="40"/>
  <c r="BE105" i="40"/>
  <c r="BC105" i="40"/>
  <c r="AX105" i="40"/>
  <c r="AW105" i="40"/>
  <c r="AU105" i="40"/>
  <c r="AT105" i="40"/>
  <c r="AS105" i="40"/>
  <c r="AR105" i="40"/>
  <c r="AQ105" i="40"/>
  <c r="AP105" i="40"/>
  <c r="AO105" i="40"/>
  <c r="AN105" i="40"/>
  <c r="AM105" i="40"/>
  <c r="AL105" i="40"/>
  <c r="AK105" i="40"/>
  <c r="AJ105" i="40"/>
  <c r="AH105" i="40"/>
  <c r="AF105" i="40"/>
  <c r="AE105" i="40"/>
  <c r="AD105" i="40"/>
  <c r="AC105" i="40"/>
  <c r="AB105" i="40"/>
  <c r="AA105" i="40"/>
  <c r="Z105" i="40"/>
  <c r="Y105" i="40"/>
  <c r="X105" i="40"/>
  <c r="V105" i="40"/>
  <c r="U105" i="40"/>
  <c r="S105" i="40"/>
  <c r="R105" i="40"/>
  <c r="Q105" i="40"/>
  <c r="P105" i="40"/>
  <c r="O105" i="40"/>
  <c r="N105" i="40"/>
  <c r="M105" i="40"/>
  <c r="L105" i="40"/>
  <c r="K105" i="40"/>
  <c r="J105" i="40"/>
  <c r="I105" i="40"/>
  <c r="H105" i="40"/>
  <c r="G105" i="40"/>
  <c r="AS89" i="45"/>
  <c r="AP89" i="45"/>
  <c r="AM89" i="45"/>
  <c r="AJ89" i="45"/>
  <c r="AG89" i="45"/>
  <c r="AD89" i="45"/>
  <c r="AA89" i="45"/>
  <c r="X89" i="45"/>
  <c r="U89" i="45"/>
  <c r="S89" i="45"/>
  <c r="P89" i="45"/>
  <c r="M89" i="45"/>
  <c r="J89" i="45"/>
  <c r="G89" i="45"/>
  <c r="AS88" i="45"/>
  <c r="AP88" i="45"/>
  <c r="AM88" i="45"/>
  <c r="AJ88" i="45"/>
  <c r="AG88" i="45"/>
  <c r="AD88" i="45"/>
  <c r="AA88" i="45"/>
  <c r="X88" i="45"/>
  <c r="U88" i="45"/>
  <c r="S88" i="45"/>
  <c r="P88" i="45"/>
  <c r="M88" i="45"/>
  <c r="J88" i="45"/>
  <c r="G88" i="45"/>
  <c r="AS89" i="40"/>
  <c r="AP89" i="40"/>
  <c r="AM89" i="40"/>
  <c r="AJ89" i="40"/>
  <c r="AG89" i="40"/>
  <c r="AD89" i="40"/>
  <c r="AA89" i="40"/>
  <c r="X89" i="40"/>
  <c r="U89" i="40"/>
  <c r="S89" i="40"/>
  <c r="P89" i="40"/>
  <c r="M89" i="40"/>
  <c r="J89" i="40"/>
  <c r="G89" i="40"/>
  <c r="AS88" i="40"/>
  <c r="AP88" i="40"/>
  <c r="AM88" i="40"/>
  <c r="AJ88" i="40"/>
  <c r="AG88" i="40"/>
  <c r="AD88" i="40"/>
  <c r="AA88" i="40"/>
  <c r="X88" i="40"/>
  <c r="U88" i="40"/>
  <c r="S88" i="40"/>
  <c r="P88" i="40"/>
  <c r="M88" i="40"/>
  <c r="J88" i="40"/>
  <c r="G88" i="40"/>
  <c r="BU87" i="40"/>
  <c r="BS87" i="40"/>
  <c r="BQ87" i="40"/>
  <c r="BO87" i="40"/>
  <c r="BM87" i="40"/>
  <c r="BK87" i="40"/>
  <c r="BI87" i="40"/>
  <c r="BG87" i="40"/>
  <c r="BE87" i="40"/>
  <c r="BC87" i="40"/>
  <c r="BU87" i="45"/>
  <c r="BS87" i="45"/>
  <c r="BQ87" i="45"/>
  <c r="BO87" i="45"/>
  <c r="BM87" i="45"/>
  <c r="BK87" i="45"/>
  <c r="BI87" i="45"/>
  <c r="BG87" i="45"/>
  <c r="BE87" i="45"/>
  <c r="BC87" i="45"/>
  <c r="BU86" i="40"/>
  <c r="BS86" i="40"/>
  <c r="BQ86" i="40"/>
  <c r="BO86" i="40"/>
  <c r="BM86" i="40"/>
  <c r="BK86" i="40"/>
  <c r="BI86" i="40"/>
  <c r="BG86" i="40"/>
  <c r="BE86" i="40"/>
  <c r="BC86" i="40"/>
  <c r="BU86" i="45"/>
  <c r="BS86" i="45"/>
  <c r="BQ86" i="45"/>
  <c r="BO86" i="45"/>
  <c r="BM86" i="45"/>
  <c r="BK86" i="45"/>
  <c r="BI86" i="45"/>
  <c r="BG86" i="45"/>
  <c r="BE86" i="45"/>
  <c r="BC86" i="45"/>
  <c r="BU78" i="40"/>
  <c r="BS78" i="40"/>
  <c r="BQ78" i="40"/>
  <c r="BO78" i="40"/>
  <c r="BM78" i="40"/>
  <c r="BK78" i="40"/>
  <c r="BI78" i="40"/>
  <c r="BG78" i="40"/>
  <c r="BE78" i="40"/>
  <c r="BC78" i="40"/>
  <c r="BU78" i="45"/>
  <c r="BS78" i="45"/>
  <c r="BQ78" i="45"/>
  <c r="BO78" i="45"/>
  <c r="BM78" i="45"/>
  <c r="BK78" i="45"/>
  <c r="BI78" i="45"/>
  <c r="BG78" i="45"/>
  <c r="BE78" i="45"/>
  <c r="BC78" i="45"/>
  <c r="BU46" i="40"/>
  <c r="BS46" i="40"/>
  <c r="BQ46" i="40"/>
  <c r="BO46" i="40"/>
  <c r="BM46" i="40"/>
  <c r="BK46" i="40"/>
  <c r="BI46" i="40"/>
  <c r="BG46" i="40"/>
  <c r="BE46" i="40"/>
  <c r="BC46" i="40"/>
  <c r="BU46" i="45"/>
  <c r="BS46" i="45"/>
  <c r="BQ46" i="45"/>
  <c r="BO46" i="45"/>
  <c r="BM46" i="45"/>
  <c r="BK46" i="45"/>
  <c r="BI46" i="45"/>
  <c r="BG46" i="45"/>
  <c r="BE46" i="45"/>
  <c r="BC46" i="45"/>
  <c r="AG18" i="42" l="1"/>
  <c r="AF18" i="42"/>
  <c r="AE18" i="42"/>
  <c r="AD18" i="42"/>
  <c r="AC18" i="42"/>
  <c r="AB18" i="42"/>
  <c r="AA18" i="42"/>
  <c r="Z18" i="42"/>
  <c r="Y18" i="42"/>
  <c r="X18" i="42"/>
  <c r="W18" i="42"/>
  <c r="V18" i="42"/>
  <c r="U18" i="42"/>
  <c r="T18" i="42"/>
  <c r="S18" i="42"/>
  <c r="R18" i="42"/>
  <c r="Q18" i="42"/>
  <c r="P18" i="42"/>
  <c r="O18" i="42"/>
  <c r="N18" i="42"/>
  <c r="M18" i="42"/>
  <c r="L18" i="42"/>
  <c r="K18" i="42"/>
  <c r="J18" i="42"/>
  <c r="I18" i="42"/>
  <c r="H18" i="42"/>
  <c r="G18" i="42"/>
  <c r="F18" i="42"/>
  <c r="AG18" i="35"/>
  <c r="AF18" i="35"/>
  <c r="AE18" i="35"/>
  <c r="AD18" i="35"/>
  <c r="AC18" i="35"/>
  <c r="AB18" i="35"/>
  <c r="AA18" i="35"/>
  <c r="Z18" i="35"/>
  <c r="Y18" i="35"/>
  <c r="X18" i="35"/>
  <c r="W18" i="35"/>
  <c r="V18" i="35"/>
  <c r="U18" i="35"/>
  <c r="T18" i="35"/>
  <c r="S18" i="35"/>
  <c r="R18" i="35"/>
  <c r="Q18" i="35"/>
  <c r="P18" i="35"/>
  <c r="O18" i="35"/>
  <c r="N18" i="35"/>
  <c r="M18" i="35"/>
  <c r="L18" i="35"/>
  <c r="K18" i="35"/>
  <c r="J18" i="35"/>
  <c r="I18" i="35"/>
  <c r="H18" i="35"/>
  <c r="G18" i="35"/>
  <c r="F18" i="35"/>
  <c r="R29" i="63"/>
  <c r="Q29" i="63"/>
  <c r="P29" i="63"/>
  <c r="O29" i="63"/>
  <c r="N29" i="63"/>
  <c r="M29" i="63"/>
  <c r="L29" i="63"/>
  <c r="K29" i="63"/>
  <c r="J29" i="63"/>
  <c r="I29" i="63"/>
  <c r="H29" i="63"/>
  <c r="G29" i="63"/>
  <c r="F29" i="63"/>
  <c r="R56" i="60"/>
  <c r="Q56" i="60"/>
  <c r="P56" i="60"/>
  <c r="O56" i="60"/>
  <c r="N56" i="60"/>
  <c r="M56" i="60"/>
  <c r="L56" i="60"/>
  <c r="K56" i="60"/>
  <c r="J56" i="60"/>
  <c r="I56" i="60"/>
  <c r="H56" i="60"/>
  <c r="G56" i="60"/>
  <c r="F56" i="60"/>
  <c r="R55" i="60"/>
  <c r="Q55" i="60"/>
  <c r="P55" i="60"/>
  <c r="O55" i="60"/>
  <c r="N55" i="60"/>
  <c r="M55" i="60"/>
  <c r="L55" i="60"/>
  <c r="K55" i="60"/>
  <c r="J55" i="60"/>
  <c r="I55" i="60"/>
  <c r="H55" i="60"/>
  <c r="G55" i="60"/>
  <c r="F55" i="60"/>
  <c r="R54" i="60"/>
  <c r="Q54" i="60"/>
  <c r="P54" i="60"/>
  <c r="O54" i="60"/>
  <c r="N54" i="60"/>
  <c r="M54" i="60"/>
  <c r="L54" i="60"/>
  <c r="K54" i="60"/>
  <c r="J54" i="60"/>
  <c r="I54" i="60"/>
  <c r="H54" i="60"/>
  <c r="G54" i="60"/>
  <c r="F54" i="60"/>
  <c r="R53" i="60"/>
  <c r="Q53" i="60"/>
  <c r="P53" i="60"/>
  <c r="O53" i="60"/>
  <c r="N53" i="60"/>
  <c r="M53" i="60"/>
  <c r="L53" i="60"/>
  <c r="K53" i="60"/>
  <c r="J53" i="60"/>
  <c r="I53" i="60"/>
  <c r="H53" i="60"/>
  <c r="G53" i="60"/>
  <c r="F53" i="60"/>
  <c r="R52" i="60"/>
  <c r="Q52" i="60"/>
  <c r="P52" i="60"/>
  <c r="O52" i="60"/>
  <c r="N52" i="60"/>
  <c r="M52" i="60"/>
  <c r="L52" i="60"/>
  <c r="K52" i="60"/>
  <c r="J52" i="60"/>
  <c r="I52" i="60"/>
  <c r="H52" i="60"/>
  <c r="G52" i="60"/>
  <c r="F52" i="60"/>
  <c r="R51" i="60"/>
  <c r="Q51" i="60"/>
  <c r="P51" i="60"/>
  <c r="O51" i="60"/>
  <c r="N51" i="60"/>
  <c r="M51" i="60"/>
  <c r="L51" i="60"/>
  <c r="K51" i="60"/>
  <c r="J51" i="60"/>
  <c r="I51" i="60"/>
  <c r="H51" i="60"/>
  <c r="G51" i="60"/>
  <c r="F51" i="60"/>
  <c r="R48" i="60"/>
  <c r="Q48" i="60"/>
  <c r="P48" i="60"/>
  <c r="O48" i="60"/>
  <c r="N48" i="60"/>
  <c r="M48" i="60"/>
  <c r="L48" i="60"/>
  <c r="K48" i="60"/>
  <c r="J48" i="60"/>
  <c r="I48" i="60"/>
  <c r="H48" i="60"/>
  <c r="G48" i="60"/>
  <c r="F48" i="60"/>
  <c r="R47" i="60"/>
  <c r="Q47" i="60"/>
  <c r="P47" i="60"/>
  <c r="O47" i="60"/>
  <c r="N47" i="60"/>
  <c r="M47" i="60"/>
  <c r="L47" i="60"/>
  <c r="K47" i="60"/>
  <c r="J47" i="60"/>
  <c r="I47" i="60"/>
  <c r="H47" i="60"/>
  <c r="G47" i="60"/>
  <c r="F47" i="60"/>
  <c r="R46" i="60"/>
  <c r="Q46" i="60"/>
  <c r="P46" i="60"/>
  <c r="O46" i="60"/>
  <c r="N46" i="60"/>
  <c r="M46" i="60"/>
  <c r="L46" i="60"/>
  <c r="K46" i="60"/>
  <c r="J46" i="60"/>
  <c r="I46" i="60"/>
  <c r="H46" i="60"/>
  <c r="G46" i="60"/>
  <c r="F46" i="60"/>
  <c r="R45" i="60"/>
  <c r="Q45" i="60"/>
  <c r="P45" i="60"/>
  <c r="O45" i="60"/>
  <c r="N45" i="60"/>
  <c r="M45" i="60"/>
  <c r="L45" i="60"/>
  <c r="K45" i="60"/>
  <c r="J45" i="60"/>
  <c r="I45" i="60"/>
  <c r="H45" i="60"/>
  <c r="G45" i="60"/>
  <c r="F45" i="60"/>
  <c r="R44" i="60"/>
  <c r="Q44" i="60"/>
  <c r="P44" i="60"/>
  <c r="O44" i="60"/>
  <c r="N44" i="60"/>
  <c r="M44" i="60"/>
  <c r="L44" i="60"/>
  <c r="K44" i="60"/>
  <c r="J44" i="60"/>
  <c r="I44" i="60"/>
  <c r="H44" i="60"/>
  <c r="G44" i="60"/>
  <c r="F44" i="60"/>
  <c r="R43" i="60"/>
  <c r="Q43" i="60"/>
  <c r="P43" i="60"/>
  <c r="O43" i="60"/>
  <c r="N43" i="60"/>
  <c r="M43" i="60"/>
  <c r="L43" i="60"/>
  <c r="K43" i="60"/>
  <c r="J43" i="60"/>
  <c r="I43" i="60"/>
  <c r="H43" i="60"/>
  <c r="G43" i="60"/>
  <c r="F43" i="60"/>
  <c r="R41" i="60"/>
  <c r="Q41" i="60"/>
  <c r="P41" i="60"/>
  <c r="O41" i="60"/>
  <c r="N41" i="60"/>
  <c r="M41" i="60"/>
  <c r="L41" i="60"/>
  <c r="K41" i="60"/>
  <c r="J41" i="60"/>
  <c r="I41" i="60"/>
  <c r="H41" i="60"/>
  <c r="G41" i="60"/>
  <c r="F41" i="60"/>
  <c r="R40" i="60"/>
  <c r="Q40" i="60"/>
  <c r="P40" i="60"/>
  <c r="O40" i="60"/>
  <c r="N40" i="60"/>
  <c r="M40" i="60"/>
  <c r="L40" i="60"/>
  <c r="K40" i="60"/>
  <c r="J40" i="60"/>
  <c r="I40" i="60"/>
  <c r="H40" i="60"/>
  <c r="G40" i="60"/>
  <c r="F40" i="60"/>
  <c r="R39" i="60"/>
  <c r="Q39" i="60"/>
  <c r="P39" i="60"/>
  <c r="O39" i="60"/>
  <c r="N39" i="60"/>
  <c r="M39" i="60"/>
  <c r="L39" i="60"/>
  <c r="K39" i="60"/>
  <c r="J39" i="60"/>
  <c r="I39" i="60"/>
  <c r="H39" i="60"/>
  <c r="G39" i="60"/>
  <c r="F39" i="60"/>
  <c r="R38" i="60"/>
  <c r="Q38" i="60"/>
  <c r="P38" i="60"/>
  <c r="O38" i="60"/>
  <c r="N38" i="60"/>
  <c r="M38" i="60"/>
  <c r="L38" i="60"/>
  <c r="K38" i="60"/>
  <c r="J38" i="60"/>
  <c r="I38" i="60"/>
  <c r="H38" i="60"/>
  <c r="G38" i="60"/>
  <c r="F38" i="60"/>
  <c r="R37" i="60"/>
  <c r="Q37" i="60"/>
  <c r="P37" i="60"/>
  <c r="O37" i="60"/>
  <c r="N37" i="60"/>
  <c r="M37" i="60"/>
  <c r="L37" i="60"/>
  <c r="K37" i="60"/>
  <c r="J37" i="60"/>
  <c r="I37" i="60"/>
  <c r="H37" i="60"/>
  <c r="G37" i="60"/>
  <c r="F37" i="60"/>
  <c r="R36" i="60"/>
  <c r="Q36" i="60"/>
  <c r="P36" i="60"/>
  <c r="O36" i="60"/>
  <c r="N36" i="60"/>
  <c r="M36" i="60"/>
  <c r="L36" i="60"/>
  <c r="K36" i="60"/>
  <c r="J36" i="60"/>
  <c r="I36" i="60"/>
  <c r="H36" i="60"/>
  <c r="G36" i="60"/>
  <c r="F36" i="60"/>
  <c r="R34" i="60"/>
  <c r="Q34" i="60"/>
  <c r="P34" i="60"/>
  <c r="O34" i="60"/>
  <c r="N34" i="60"/>
  <c r="M34" i="60"/>
  <c r="L34" i="60"/>
  <c r="K34" i="60"/>
  <c r="J34" i="60"/>
  <c r="I34" i="60"/>
  <c r="H34" i="60"/>
  <c r="G34" i="60"/>
  <c r="F34" i="60"/>
  <c r="R33" i="60"/>
  <c r="Q33" i="60"/>
  <c r="P33" i="60"/>
  <c r="O33" i="60"/>
  <c r="N33" i="60"/>
  <c r="M33" i="60"/>
  <c r="L33" i="60"/>
  <c r="K33" i="60"/>
  <c r="J33" i="60"/>
  <c r="I33" i="60"/>
  <c r="H33" i="60"/>
  <c r="G33" i="60"/>
  <c r="F33" i="60"/>
  <c r="R32" i="60"/>
  <c r="Q32" i="60"/>
  <c r="P32" i="60"/>
  <c r="O32" i="60"/>
  <c r="N32" i="60"/>
  <c r="M32" i="60"/>
  <c r="L32" i="60"/>
  <c r="K32" i="60"/>
  <c r="J32" i="60"/>
  <c r="I32" i="60"/>
  <c r="H32" i="60"/>
  <c r="G32" i="60"/>
  <c r="F32" i="60"/>
  <c r="R31" i="60"/>
  <c r="Q31" i="60"/>
  <c r="P31" i="60"/>
  <c r="O31" i="60"/>
  <c r="N31" i="60"/>
  <c r="M31" i="60"/>
  <c r="L31" i="60"/>
  <c r="K31" i="60"/>
  <c r="I31" i="60"/>
  <c r="H31" i="60"/>
  <c r="G31" i="60"/>
  <c r="F31" i="60"/>
  <c r="R30" i="60"/>
  <c r="Q30" i="60"/>
  <c r="P30" i="60"/>
  <c r="O30" i="60"/>
  <c r="N30" i="60"/>
  <c r="M30" i="60"/>
  <c r="L30" i="60"/>
  <c r="K30" i="60"/>
  <c r="I30" i="60"/>
  <c r="H30" i="60"/>
  <c r="G30" i="60"/>
  <c r="F30" i="60"/>
  <c r="R29" i="60"/>
  <c r="Q29" i="60"/>
  <c r="P29" i="60"/>
  <c r="O29" i="60"/>
  <c r="N29" i="60"/>
  <c r="M29" i="60"/>
  <c r="L29" i="60"/>
  <c r="K29" i="60"/>
  <c r="J29" i="60"/>
  <c r="I29" i="60"/>
  <c r="H29" i="60"/>
  <c r="G29" i="60"/>
  <c r="F29" i="60"/>
  <c r="R26" i="60"/>
  <c r="Q26" i="60"/>
  <c r="P26" i="60"/>
  <c r="O26" i="60"/>
  <c r="N26" i="60"/>
  <c r="M26" i="60"/>
  <c r="L26" i="60"/>
  <c r="K26" i="60"/>
  <c r="J26" i="60"/>
  <c r="I26" i="60"/>
  <c r="H26" i="60"/>
  <c r="G26" i="60"/>
  <c r="F26" i="60"/>
  <c r="R25" i="60"/>
  <c r="Q25" i="60"/>
  <c r="P25" i="60"/>
  <c r="O25" i="60"/>
  <c r="N25" i="60"/>
  <c r="M25" i="60"/>
  <c r="L25" i="60"/>
  <c r="K25" i="60"/>
  <c r="J25" i="60"/>
  <c r="I25" i="60"/>
  <c r="H25" i="60"/>
  <c r="G25" i="60"/>
  <c r="F25" i="60"/>
  <c r="R24" i="60"/>
  <c r="Q24" i="60"/>
  <c r="P24" i="60"/>
  <c r="O24" i="60"/>
  <c r="N24" i="60"/>
  <c r="M24" i="60"/>
  <c r="L24" i="60"/>
  <c r="K24" i="60"/>
  <c r="J24" i="60"/>
  <c r="I24" i="60"/>
  <c r="H24" i="60"/>
  <c r="G24" i="60"/>
  <c r="F24" i="60"/>
  <c r="R23" i="60"/>
  <c r="Q23" i="60"/>
  <c r="P23" i="60"/>
  <c r="O23" i="60"/>
  <c r="N23" i="60"/>
  <c r="M23" i="60"/>
  <c r="L23" i="60"/>
  <c r="K23" i="60"/>
  <c r="J23" i="60"/>
  <c r="I23" i="60"/>
  <c r="H23" i="60"/>
  <c r="G23" i="60"/>
  <c r="F23" i="60"/>
  <c r="R22" i="60"/>
  <c r="Q22" i="60"/>
  <c r="P22" i="60"/>
  <c r="O22" i="60"/>
  <c r="N22" i="60"/>
  <c r="M22" i="60"/>
  <c r="L22" i="60"/>
  <c r="K22" i="60"/>
  <c r="J22" i="60"/>
  <c r="I22" i="60"/>
  <c r="H22" i="60"/>
  <c r="G22" i="60"/>
  <c r="F22" i="60"/>
  <c r="R21" i="60"/>
  <c r="Q21" i="60"/>
  <c r="P21" i="60"/>
  <c r="O21" i="60"/>
  <c r="N21" i="60"/>
  <c r="M21" i="60"/>
  <c r="L21" i="60"/>
  <c r="J21" i="60"/>
  <c r="I21" i="60"/>
  <c r="H21" i="60"/>
  <c r="F21" i="60"/>
  <c r="R19" i="60"/>
  <c r="Q19" i="60"/>
  <c r="P19" i="60"/>
  <c r="O19" i="60"/>
  <c r="N19" i="60"/>
  <c r="M19" i="60"/>
  <c r="L19" i="60"/>
  <c r="K19" i="60"/>
  <c r="J19" i="60"/>
  <c r="I19" i="60"/>
  <c r="H19" i="60"/>
  <c r="G19" i="60"/>
  <c r="F19" i="60"/>
  <c r="R18" i="60"/>
  <c r="Q18" i="60"/>
  <c r="P18" i="60"/>
  <c r="O18" i="60"/>
  <c r="N18" i="60"/>
  <c r="M18" i="60"/>
  <c r="L18" i="60"/>
  <c r="K18" i="60"/>
  <c r="J18" i="60"/>
  <c r="I18" i="60"/>
  <c r="H18" i="60"/>
  <c r="G18" i="60"/>
  <c r="F18" i="60"/>
  <c r="R17" i="60"/>
  <c r="Q17" i="60"/>
  <c r="P17" i="60"/>
  <c r="O17" i="60"/>
  <c r="N17" i="60"/>
  <c r="M17" i="60"/>
  <c r="L17" i="60"/>
  <c r="K17" i="60"/>
  <c r="J17" i="60"/>
  <c r="I17" i="60"/>
  <c r="H17" i="60"/>
  <c r="G17" i="60"/>
  <c r="F17" i="60"/>
  <c r="R16" i="60"/>
  <c r="Q16" i="60"/>
  <c r="P16" i="60"/>
  <c r="O16" i="60"/>
  <c r="N16" i="60"/>
  <c r="M16" i="60"/>
  <c r="L16" i="60"/>
  <c r="K16" i="60"/>
  <c r="I16" i="60"/>
  <c r="H16" i="60"/>
  <c r="G16" i="60"/>
  <c r="F16" i="60"/>
  <c r="R15" i="60"/>
  <c r="Q15" i="60"/>
  <c r="P15" i="60"/>
  <c r="O15" i="60"/>
  <c r="N15" i="60"/>
  <c r="M15" i="60"/>
  <c r="L15" i="60"/>
  <c r="K15" i="60"/>
  <c r="J15" i="60"/>
  <c r="I15" i="60"/>
  <c r="H15" i="60"/>
  <c r="G15" i="60"/>
  <c r="F15" i="60"/>
  <c r="R14" i="60"/>
  <c r="Q14" i="60"/>
  <c r="P14" i="60"/>
  <c r="O14" i="60"/>
  <c r="N14" i="60"/>
  <c r="M14" i="60"/>
  <c r="L14" i="60"/>
  <c r="K14" i="60"/>
  <c r="J14" i="60"/>
  <c r="I14" i="60"/>
  <c r="H14" i="60"/>
  <c r="G14" i="60"/>
  <c r="F14" i="60"/>
  <c r="R12" i="60"/>
  <c r="Q12" i="60"/>
  <c r="P12" i="60"/>
  <c r="O12" i="60"/>
  <c r="N12" i="60"/>
  <c r="M12" i="60"/>
  <c r="L12" i="60"/>
  <c r="K12" i="60"/>
  <c r="J12" i="60"/>
  <c r="I12" i="60"/>
  <c r="H12" i="60"/>
  <c r="G12" i="60"/>
  <c r="F12" i="60"/>
  <c r="R11" i="60"/>
  <c r="Q11" i="60"/>
  <c r="P11" i="60"/>
  <c r="O11" i="60"/>
  <c r="N11" i="60"/>
  <c r="M11" i="60"/>
  <c r="L11" i="60"/>
  <c r="K11" i="60"/>
  <c r="J11" i="60"/>
  <c r="I11" i="60"/>
  <c r="H11" i="60"/>
  <c r="G11" i="60"/>
  <c r="F11" i="60"/>
  <c r="R10" i="60"/>
  <c r="Q10" i="60"/>
  <c r="P10" i="60"/>
  <c r="O10" i="60"/>
  <c r="N10" i="60"/>
  <c r="M10" i="60"/>
  <c r="L10" i="60"/>
  <c r="K10" i="60"/>
  <c r="J10" i="60"/>
  <c r="I10" i="60"/>
  <c r="H10" i="60"/>
  <c r="G10" i="60"/>
  <c r="F10" i="60"/>
  <c r="R9" i="60"/>
  <c r="Q9" i="60"/>
  <c r="P9" i="60"/>
  <c r="O9" i="60"/>
  <c r="N9" i="60"/>
  <c r="M9" i="60"/>
  <c r="L9" i="60"/>
  <c r="K9" i="60"/>
  <c r="J9" i="60"/>
  <c r="I9" i="60"/>
  <c r="H9" i="60"/>
  <c r="G9" i="60"/>
  <c r="F9" i="60"/>
  <c r="R8" i="60"/>
  <c r="Q8" i="60"/>
  <c r="P8" i="60"/>
  <c r="O8" i="60"/>
  <c r="N8" i="60"/>
  <c r="M8" i="60"/>
  <c r="L8" i="60"/>
  <c r="K8" i="60"/>
  <c r="J8" i="60"/>
  <c r="I8" i="60"/>
  <c r="H8" i="60"/>
  <c r="G8" i="60"/>
  <c r="F8" i="60"/>
  <c r="R7" i="60"/>
  <c r="Q7" i="60"/>
  <c r="Q13" i="60" s="1"/>
  <c r="P7" i="60"/>
  <c r="O7" i="60"/>
  <c r="N7" i="60"/>
  <c r="M7" i="60"/>
  <c r="L7" i="60"/>
  <c r="K7" i="60"/>
  <c r="J7" i="60"/>
  <c r="J13" i="60" s="1"/>
  <c r="I7" i="60"/>
  <c r="H7" i="60"/>
  <c r="G7" i="60"/>
  <c r="F7" i="60"/>
  <c r="K13" i="60"/>
  <c r="G13" i="60"/>
  <c r="H13" i="60"/>
  <c r="I13" i="60"/>
  <c r="L13" i="60"/>
  <c r="M13" i="60"/>
  <c r="N13" i="60"/>
  <c r="O13" i="60"/>
  <c r="P13" i="60"/>
  <c r="R13" i="60"/>
  <c r="R35" i="60"/>
  <c r="Q35" i="60"/>
  <c r="P35" i="60"/>
  <c r="O35" i="60"/>
  <c r="N35" i="60"/>
  <c r="M35" i="60"/>
  <c r="L35" i="60"/>
  <c r="K35" i="60"/>
  <c r="I35" i="60"/>
  <c r="H35" i="60"/>
  <c r="G35" i="60"/>
  <c r="F35" i="60"/>
  <c r="R58" i="59"/>
  <c r="Q58" i="59"/>
  <c r="P58" i="59"/>
  <c r="O58" i="59"/>
  <c r="L58" i="59"/>
  <c r="K58" i="59"/>
  <c r="R51" i="59"/>
  <c r="Q51" i="59"/>
  <c r="P51" i="59"/>
  <c r="O51" i="59"/>
  <c r="N51" i="59"/>
  <c r="M51" i="59"/>
  <c r="L51" i="59"/>
  <c r="K51" i="59"/>
  <c r="J51" i="59"/>
  <c r="I51" i="59"/>
  <c r="H51" i="59"/>
  <c r="G51" i="59"/>
  <c r="F51" i="59"/>
  <c r="R29" i="59"/>
  <c r="Q29" i="59"/>
  <c r="P29" i="59"/>
  <c r="O29" i="59"/>
  <c r="N29" i="59"/>
  <c r="M29" i="59"/>
  <c r="L29" i="59"/>
  <c r="K29" i="59"/>
  <c r="J29" i="59"/>
  <c r="I29" i="59"/>
  <c r="H29" i="59"/>
  <c r="G29" i="59"/>
  <c r="F29" i="59"/>
  <c r="R28" i="59"/>
  <c r="Q28" i="59"/>
  <c r="P28" i="59"/>
  <c r="O28" i="59"/>
  <c r="L28" i="59"/>
  <c r="K28" i="59"/>
  <c r="R27" i="59"/>
  <c r="Q27" i="59"/>
  <c r="P27" i="59"/>
  <c r="O27" i="59"/>
  <c r="N27" i="59"/>
  <c r="L27" i="59"/>
  <c r="K27" i="59"/>
  <c r="R29" i="26"/>
  <c r="Q29" i="26"/>
  <c r="P29" i="26"/>
  <c r="O29" i="26"/>
  <c r="N29" i="26"/>
  <c r="M29" i="26"/>
  <c r="L29" i="26"/>
  <c r="K29" i="26"/>
  <c r="J29" i="26"/>
  <c r="I29" i="26"/>
  <c r="H29" i="26"/>
  <c r="G29" i="26"/>
  <c r="F29" i="26"/>
  <c r="O58" i="26"/>
  <c r="K58" i="26"/>
  <c r="G58" i="26"/>
  <c r="R51" i="26"/>
  <c r="Q51" i="26"/>
  <c r="P51" i="26"/>
  <c r="O51" i="26"/>
  <c r="N51" i="26"/>
  <c r="M51" i="26"/>
  <c r="L51" i="26"/>
  <c r="K51" i="26"/>
  <c r="J51" i="26"/>
  <c r="I51" i="26"/>
  <c r="H51" i="26"/>
  <c r="G51" i="26"/>
  <c r="F51" i="26"/>
  <c r="R117" i="26"/>
  <c r="R58" i="26" s="1"/>
  <c r="Q117" i="26"/>
  <c r="Q58" i="26" s="1"/>
  <c r="P117" i="26"/>
  <c r="P58" i="26" s="1"/>
  <c r="O117" i="26"/>
  <c r="N117" i="26"/>
  <c r="N58" i="26" s="1"/>
  <c r="M117" i="26"/>
  <c r="M58" i="26" s="1"/>
  <c r="L117" i="26"/>
  <c r="L58" i="26" s="1"/>
  <c r="K117" i="26"/>
  <c r="I117" i="26"/>
  <c r="I58" i="26" s="1"/>
  <c r="H117" i="26"/>
  <c r="H58" i="26" s="1"/>
  <c r="G117" i="26"/>
  <c r="F117" i="26"/>
  <c r="F58" i="26" s="1"/>
  <c r="R87" i="26"/>
  <c r="R28" i="26" s="1"/>
  <c r="Q87" i="26"/>
  <c r="Q28" i="26" s="1"/>
  <c r="P87" i="26"/>
  <c r="P28" i="26" s="1"/>
  <c r="O87" i="26"/>
  <c r="O28" i="26" s="1"/>
  <c r="N87" i="26"/>
  <c r="N28" i="26" s="1"/>
  <c r="M87" i="26"/>
  <c r="M28" i="26" s="1"/>
  <c r="L87" i="26"/>
  <c r="L28" i="26" s="1"/>
  <c r="K87" i="26"/>
  <c r="K28" i="26" s="1"/>
  <c r="I87" i="26"/>
  <c r="I28" i="26" s="1"/>
  <c r="H87" i="26"/>
  <c r="H28" i="26" s="1"/>
  <c r="G87" i="26"/>
  <c r="G28" i="26" s="1"/>
  <c r="F87" i="26"/>
  <c r="F28" i="26" s="1"/>
  <c r="AM138" i="39"/>
  <c r="AK138" i="39"/>
  <c r="AI138" i="39"/>
  <c r="AG138" i="39"/>
  <c r="AE138" i="39"/>
  <c r="S138" i="39"/>
  <c r="Q138" i="39"/>
  <c r="O138" i="39"/>
  <c r="M138" i="39"/>
  <c r="K138" i="39"/>
  <c r="AM137" i="39"/>
  <c r="AK137" i="39"/>
  <c r="AI137" i="39"/>
  <c r="AG137" i="39"/>
  <c r="AE137" i="39"/>
  <c r="S137" i="39"/>
  <c r="Q137" i="39"/>
  <c r="O137" i="39"/>
  <c r="M137" i="39"/>
  <c r="K137" i="39"/>
  <c r="X188" i="39"/>
  <c r="T188" i="39"/>
  <c r="P188" i="39"/>
  <c r="L188" i="39"/>
  <c r="V187" i="39"/>
  <c r="R187" i="39"/>
  <c r="N187" i="39"/>
  <c r="X186" i="39"/>
  <c r="T186" i="39"/>
  <c r="P186" i="39"/>
  <c r="L186" i="39"/>
  <c r="V185" i="39"/>
  <c r="R185" i="39"/>
  <c r="N185" i="39"/>
  <c r="X184" i="39"/>
  <c r="T184" i="39"/>
  <c r="P184" i="39"/>
  <c r="L184" i="39"/>
  <c r="Y182" i="39"/>
  <c r="Y188" i="39" s="1"/>
  <c r="X182" i="39"/>
  <c r="W182" i="39"/>
  <c r="W188" i="39" s="1"/>
  <c r="V182" i="39"/>
  <c r="V188" i="39" s="1"/>
  <c r="U182" i="39"/>
  <c r="U188" i="39" s="1"/>
  <c r="T182" i="39"/>
  <c r="S182" i="39"/>
  <c r="S188" i="39" s="1"/>
  <c r="R182" i="39"/>
  <c r="R188" i="39" s="1"/>
  <c r="Q182" i="39"/>
  <c r="Q188" i="39" s="1"/>
  <c r="P182" i="39"/>
  <c r="O182" i="39"/>
  <c r="O188" i="39" s="1"/>
  <c r="N182" i="39"/>
  <c r="N188" i="39" s="1"/>
  <c r="M182" i="39"/>
  <c r="M188" i="39" s="1"/>
  <c r="L182" i="39"/>
  <c r="Y181" i="39"/>
  <c r="Y187" i="39" s="1"/>
  <c r="X181" i="39"/>
  <c r="X187" i="39" s="1"/>
  <c r="W181" i="39"/>
  <c r="W187" i="39" s="1"/>
  <c r="V181" i="39"/>
  <c r="U181" i="39"/>
  <c r="U187" i="39" s="1"/>
  <c r="T181" i="39"/>
  <c r="T187" i="39" s="1"/>
  <c r="S181" i="39"/>
  <c r="S187" i="39" s="1"/>
  <c r="R181" i="39"/>
  <c r="Q181" i="39"/>
  <c r="Q187" i="39" s="1"/>
  <c r="P181" i="39"/>
  <c r="P187" i="39" s="1"/>
  <c r="O181" i="39"/>
  <c r="O187" i="39" s="1"/>
  <c r="N181" i="39"/>
  <c r="M181" i="39"/>
  <c r="M187" i="39" s="1"/>
  <c r="L181" i="39"/>
  <c r="L187" i="39" s="1"/>
  <c r="Y180" i="39"/>
  <c r="Y186" i="39" s="1"/>
  <c r="X180" i="39"/>
  <c r="W180" i="39"/>
  <c r="W186" i="39" s="1"/>
  <c r="V180" i="39"/>
  <c r="V186" i="39" s="1"/>
  <c r="U180" i="39"/>
  <c r="U186" i="39" s="1"/>
  <c r="T180" i="39"/>
  <c r="S180" i="39"/>
  <c r="S186" i="39" s="1"/>
  <c r="R180" i="39"/>
  <c r="R186" i="39" s="1"/>
  <c r="Q180" i="39"/>
  <c r="Q186" i="39" s="1"/>
  <c r="P180" i="39"/>
  <c r="O180" i="39"/>
  <c r="O186" i="39" s="1"/>
  <c r="N180" i="39"/>
  <c r="N186" i="39" s="1"/>
  <c r="M180" i="39"/>
  <c r="M186" i="39" s="1"/>
  <c r="L180" i="39"/>
  <c r="Y179" i="39"/>
  <c r="Y185" i="39" s="1"/>
  <c r="X179" i="39"/>
  <c r="X185" i="39" s="1"/>
  <c r="W179" i="39"/>
  <c r="W185" i="39" s="1"/>
  <c r="V179" i="39"/>
  <c r="U179" i="39"/>
  <c r="U185" i="39" s="1"/>
  <c r="T179" i="39"/>
  <c r="T185" i="39" s="1"/>
  <c r="S179" i="39"/>
  <c r="S185" i="39" s="1"/>
  <c r="R179" i="39"/>
  <c r="Q179" i="39"/>
  <c r="Q185" i="39" s="1"/>
  <c r="P179" i="39"/>
  <c r="P185" i="39" s="1"/>
  <c r="O179" i="39"/>
  <c r="O185" i="39" s="1"/>
  <c r="N179" i="39"/>
  <c r="M179" i="39"/>
  <c r="M185" i="39" s="1"/>
  <c r="L179" i="39"/>
  <c r="L185" i="39" s="1"/>
  <c r="Y178" i="39"/>
  <c r="Y184" i="39" s="1"/>
  <c r="X178" i="39"/>
  <c r="W178" i="39"/>
  <c r="W184" i="39" s="1"/>
  <c r="V178" i="39"/>
  <c r="V184" i="39" s="1"/>
  <c r="U178" i="39"/>
  <c r="U184" i="39" s="1"/>
  <c r="T178" i="39"/>
  <c r="S178" i="39"/>
  <c r="S184" i="39" s="1"/>
  <c r="R178" i="39"/>
  <c r="R184" i="39" s="1"/>
  <c r="Q178" i="39"/>
  <c r="Q184" i="39" s="1"/>
  <c r="P178" i="39"/>
  <c r="O178" i="39"/>
  <c r="O184" i="39" s="1"/>
  <c r="N178" i="39"/>
  <c r="N184" i="39" s="1"/>
  <c r="M178" i="39"/>
  <c r="M184" i="39" s="1"/>
  <c r="L178" i="39"/>
  <c r="X175" i="39"/>
  <c r="W175" i="39"/>
  <c r="T175" i="39"/>
  <c r="S175" i="39"/>
  <c r="P175" i="39"/>
  <c r="O175" i="39"/>
  <c r="L175" i="39"/>
  <c r="Y174" i="39"/>
  <c r="V174" i="39"/>
  <c r="U174" i="39"/>
  <c r="R174" i="39"/>
  <c r="Q174" i="39"/>
  <c r="N174" i="39"/>
  <c r="M174" i="39"/>
  <c r="X173" i="39"/>
  <c r="W173" i="39"/>
  <c r="T173" i="39"/>
  <c r="S173" i="39"/>
  <c r="P173" i="39"/>
  <c r="O173" i="39"/>
  <c r="L173" i="39"/>
  <c r="Y172" i="39"/>
  <c r="V172" i="39"/>
  <c r="U172" i="39"/>
  <c r="R172" i="39"/>
  <c r="Q172" i="39"/>
  <c r="N172" i="39"/>
  <c r="M172" i="39"/>
  <c r="X171" i="39"/>
  <c r="T171" i="39"/>
  <c r="P171" i="39"/>
  <c r="L171" i="39"/>
  <c r="Y169" i="39"/>
  <c r="Y175" i="39" s="1"/>
  <c r="X169" i="39"/>
  <c r="W169" i="39"/>
  <c r="V169" i="39"/>
  <c r="V175" i="39" s="1"/>
  <c r="U169" i="39"/>
  <c r="U175" i="39" s="1"/>
  <c r="T169" i="39"/>
  <c r="S169" i="39"/>
  <c r="R169" i="39"/>
  <c r="R175" i="39" s="1"/>
  <c r="Q169" i="39"/>
  <c r="Q175" i="39" s="1"/>
  <c r="P169" i="39"/>
  <c r="O169" i="39"/>
  <c r="N169" i="39"/>
  <c r="N175" i="39" s="1"/>
  <c r="M169" i="39"/>
  <c r="M175" i="39" s="1"/>
  <c r="L169" i="39"/>
  <c r="Y168" i="39"/>
  <c r="X168" i="39"/>
  <c r="X174" i="39" s="1"/>
  <c r="W168" i="39"/>
  <c r="W174" i="39" s="1"/>
  <c r="V168" i="39"/>
  <c r="U168" i="39"/>
  <c r="T168" i="39"/>
  <c r="T174" i="39" s="1"/>
  <c r="S168" i="39"/>
  <c r="S174" i="39" s="1"/>
  <c r="R168" i="39"/>
  <c r="Q168" i="39"/>
  <c r="P168" i="39"/>
  <c r="P174" i="39" s="1"/>
  <c r="O168" i="39"/>
  <c r="O174" i="39" s="1"/>
  <c r="N168" i="39"/>
  <c r="M168" i="39"/>
  <c r="L168" i="39"/>
  <c r="L174" i="39" s="1"/>
  <c r="Y167" i="39"/>
  <c r="Y173" i="39" s="1"/>
  <c r="X167" i="39"/>
  <c r="W167" i="39"/>
  <c r="V167" i="39"/>
  <c r="V173" i="39" s="1"/>
  <c r="U167" i="39"/>
  <c r="U173" i="39" s="1"/>
  <c r="T167" i="39"/>
  <c r="S167" i="39"/>
  <c r="R167" i="39"/>
  <c r="R173" i="39" s="1"/>
  <c r="Q167" i="39"/>
  <c r="Q173" i="39" s="1"/>
  <c r="P167" i="39"/>
  <c r="O167" i="39"/>
  <c r="N167" i="39"/>
  <c r="N173" i="39" s="1"/>
  <c r="M167" i="39"/>
  <c r="M173" i="39" s="1"/>
  <c r="L167" i="39"/>
  <c r="Y166" i="39"/>
  <c r="X166" i="39"/>
  <c r="X172" i="39" s="1"/>
  <c r="W166" i="39"/>
  <c r="W172" i="39" s="1"/>
  <c r="V166" i="39"/>
  <c r="U166" i="39"/>
  <c r="T166" i="39"/>
  <c r="T172" i="39" s="1"/>
  <c r="S166" i="39"/>
  <c r="S172" i="39" s="1"/>
  <c r="R166" i="39"/>
  <c r="Q166" i="39"/>
  <c r="P166" i="39"/>
  <c r="P172" i="39" s="1"/>
  <c r="O166" i="39"/>
  <c r="O172" i="39" s="1"/>
  <c r="N166" i="39"/>
  <c r="M166" i="39"/>
  <c r="L166" i="39"/>
  <c r="L172" i="39" s="1"/>
  <c r="Y165" i="39"/>
  <c r="Y171" i="39" s="1"/>
  <c r="X165" i="39"/>
  <c r="W165" i="39"/>
  <c r="W171" i="39" s="1"/>
  <c r="V165" i="39"/>
  <c r="V171" i="39" s="1"/>
  <c r="U165" i="39"/>
  <c r="U171" i="39" s="1"/>
  <c r="T165" i="39"/>
  <c r="S165" i="39"/>
  <c r="S171" i="39" s="1"/>
  <c r="R165" i="39"/>
  <c r="R171" i="39" s="1"/>
  <c r="Q165" i="39"/>
  <c r="Q171" i="39" s="1"/>
  <c r="P165" i="39"/>
  <c r="O165" i="39"/>
  <c r="O171" i="39" s="1"/>
  <c r="N165" i="39"/>
  <c r="N171" i="39" s="1"/>
  <c r="M165" i="39"/>
  <c r="M171" i="39" s="1"/>
  <c r="L165" i="39"/>
  <c r="G155" i="39"/>
  <c r="G154" i="39"/>
  <c r="I153" i="39"/>
  <c r="AC153" i="39" s="1"/>
  <c r="G153" i="39"/>
  <c r="AT122" i="39"/>
  <c r="AS122" i="39"/>
  <c r="AQ122" i="39"/>
  <c r="AP122" i="39"/>
  <c r="AN122" i="39"/>
  <c r="AO122" i="39" s="1"/>
  <c r="AM122" i="39"/>
  <c r="AK122" i="39"/>
  <c r="AJ122" i="39"/>
  <c r="AH122" i="39"/>
  <c r="AG122" i="39"/>
  <c r="AE122" i="39"/>
  <c r="AD122" i="39"/>
  <c r="AB122" i="39"/>
  <c r="AA122" i="39"/>
  <c r="Y122" i="39"/>
  <c r="X122" i="39"/>
  <c r="V122" i="39"/>
  <c r="U122" i="39"/>
  <c r="T122" i="39"/>
  <c r="S122" i="39"/>
  <c r="Q122" i="39"/>
  <c r="P122" i="39"/>
  <c r="N122" i="39"/>
  <c r="M122" i="39"/>
  <c r="K122" i="39"/>
  <c r="J122" i="39"/>
  <c r="H122" i="39"/>
  <c r="G122" i="39"/>
  <c r="AT121" i="39"/>
  <c r="AS121" i="39"/>
  <c r="AQ121" i="39"/>
  <c r="AP121" i="39"/>
  <c r="AN121" i="39"/>
  <c r="AM121" i="39"/>
  <c r="AK121" i="39"/>
  <c r="AJ121" i="39"/>
  <c r="AH121" i="39"/>
  <c r="AG121" i="39"/>
  <c r="AE121" i="39"/>
  <c r="AD121" i="39"/>
  <c r="AB121" i="39"/>
  <c r="AA121" i="39"/>
  <c r="Y121" i="39"/>
  <c r="X121" i="39"/>
  <c r="V121" i="39"/>
  <c r="U121" i="39"/>
  <c r="T121" i="39"/>
  <c r="S121" i="39"/>
  <c r="Q121" i="39"/>
  <c r="P121" i="39"/>
  <c r="N121" i="39"/>
  <c r="M121" i="39"/>
  <c r="K121" i="39"/>
  <c r="J121" i="39"/>
  <c r="AV121" i="39" s="1"/>
  <c r="H121" i="39"/>
  <c r="G121" i="39"/>
  <c r="AT120" i="39"/>
  <c r="AS120" i="39"/>
  <c r="AQ120" i="39"/>
  <c r="AP120" i="39"/>
  <c r="AN120" i="39"/>
  <c r="AM120" i="39"/>
  <c r="AK120" i="39"/>
  <c r="AJ120" i="39"/>
  <c r="AH120" i="39"/>
  <c r="AG120" i="39"/>
  <c r="AE120" i="39"/>
  <c r="AD120" i="39"/>
  <c r="AB120" i="39"/>
  <c r="AA120" i="39"/>
  <c r="Y120" i="39"/>
  <c r="X120" i="39"/>
  <c r="V120" i="39"/>
  <c r="U120" i="39"/>
  <c r="T120" i="39"/>
  <c r="S120" i="39"/>
  <c r="Q120" i="39"/>
  <c r="P120" i="39"/>
  <c r="R120" i="39" s="1"/>
  <c r="N120" i="39"/>
  <c r="M120" i="39"/>
  <c r="K120" i="39"/>
  <c r="J120" i="39"/>
  <c r="L120" i="39" s="1"/>
  <c r="H120" i="39"/>
  <c r="G120" i="39"/>
  <c r="AT119" i="39"/>
  <c r="AS119" i="39"/>
  <c r="AQ119" i="39"/>
  <c r="AP119" i="39"/>
  <c r="AN119" i="39"/>
  <c r="AM119" i="39"/>
  <c r="AK119" i="39"/>
  <c r="AJ119" i="39"/>
  <c r="AH119" i="39"/>
  <c r="AG119" i="39"/>
  <c r="AE119" i="39"/>
  <c r="AD119" i="39"/>
  <c r="AB119" i="39"/>
  <c r="AA119" i="39"/>
  <c r="Y119" i="39"/>
  <c r="X119" i="39"/>
  <c r="V119" i="39"/>
  <c r="U119" i="39"/>
  <c r="T119" i="39"/>
  <c r="S119" i="39"/>
  <c r="Q119" i="39"/>
  <c r="P119" i="39"/>
  <c r="N119" i="39"/>
  <c r="O119" i="39" s="1"/>
  <c r="M119" i="39"/>
  <c r="K119" i="39"/>
  <c r="J119" i="39"/>
  <c r="H119" i="39"/>
  <c r="G119" i="39"/>
  <c r="AT118" i="39"/>
  <c r="AS118" i="39"/>
  <c r="AQ118" i="39"/>
  <c r="AP118" i="39"/>
  <c r="AN118" i="39"/>
  <c r="AM118" i="39"/>
  <c r="AK118" i="39"/>
  <c r="AJ118" i="39"/>
  <c r="AH118" i="39"/>
  <c r="AG118" i="39"/>
  <c r="AE118" i="39"/>
  <c r="AD118" i="39"/>
  <c r="AB118" i="39"/>
  <c r="AA118" i="39"/>
  <c r="Y118" i="39"/>
  <c r="X118" i="39"/>
  <c r="V118" i="39"/>
  <c r="U118" i="39"/>
  <c r="T118" i="39"/>
  <c r="BB118" i="39" s="1"/>
  <c r="S118" i="39"/>
  <c r="Q118" i="39"/>
  <c r="P118" i="39"/>
  <c r="N118" i="39"/>
  <c r="M118" i="39"/>
  <c r="K118" i="39"/>
  <c r="J118" i="39"/>
  <c r="H118" i="39"/>
  <c r="G118" i="39"/>
  <c r="AT117" i="39"/>
  <c r="AS117" i="39"/>
  <c r="AQ117" i="39"/>
  <c r="AP117" i="39"/>
  <c r="AN117" i="39"/>
  <c r="AM117" i="39"/>
  <c r="AK117" i="39"/>
  <c r="AJ117" i="39"/>
  <c r="AH117" i="39"/>
  <c r="AG117" i="39"/>
  <c r="AE117" i="39"/>
  <c r="AD117" i="39"/>
  <c r="AB117" i="39"/>
  <c r="AA117" i="39"/>
  <c r="Y117" i="39"/>
  <c r="X117" i="39"/>
  <c r="V117" i="39"/>
  <c r="U117" i="39"/>
  <c r="T117" i="39"/>
  <c r="BB117" i="39" s="1"/>
  <c r="S117" i="39"/>
  <c r="Q117" i="39"/>
  <c r="P117" i="39"/>
  <c r="N117" i="39"/>
  <c r="M117" i="39"/>
  <c r="K117" i="39"/>
  <c r="J117" i="39"/>
  <c r="H117" i="39"/>
  <c r="G117" i="39"/>
  <c r="AT116" i="39"/>
  <c r="AS116" i="39"/>
  <c r="AQ116" i="39"/>
  <c r="AP116" i="39"/>
  <c r="AN116" i="39"/>
  <c r="AM116" i="39"/>
  <c r="AK116" i="39"/>
  <c r="AJ116" i="39"/>
  <c r="AH116" i="39"/>
  <c r="AG116" i="39"/>
  <c r="AE116" i="39"/>
  <c r="AD116" i="39"/>
  <c r="AB116" i="39"/>
  <c r="AA116" i="39"/>
  <c r="Y116" i="39"/>
  <c r="X116" i="39"/>
  <c r="V116" i="39"/>
  <c r="U116" i="39"/>
  <c r="T116" i="39"/>
  <c r="S116" i="39"/>
  <c r="Q116" i="39"/>
  <c r="P116" i="39"/>
  <c r="N116" i="39"/>
  <c r="M116" i="39"/>
  <c r="K116" i="39"/>
  <c r="J116" i="39"/>
  <c r="H116" i="39"/>
  <c r="G116" i="39"/>
  <c r="AT115" i="39"/>
  <c r="AS115" i="39"/>
  <c r="AQ115" i="39"/>
  <c r="AP115" i="39"/>
  <c r="AN115" i="39"/>
  <c r="AM115" i="39"/>
  <c r="AK115" i="39"/>
  <c r="AJ115" i="39"/>
  <c r="AH115" i="39"/>
  <c r="AG115" i="39"/>
  <c r="AI115" i="39" s="1"/>
  <c r="AE115" i="39"/>
  <c r="AD115" i="39"/>
  <c r="AB115" i="39"/>
  <c r="AA115" i="39"/>
  <c r="Y115" i="39"/>
  <c r="X115" i="39"/>
  <c r="V115" i="39"/>
  <c r="U115" i="39"/>
  <c r="T115" i="39"/>
  <c r="S115" i="39"/>
  <c r="Q115" i="39"/>
  <c r="P115" i="39"/>
  <c r="N115" i="39"/>
  <c r="M115" i="39"/>
  <c r="K115" i="39"/>
  <c r="J115" i="39"/>
  <c r="L115" i="39" s="1"/>
  <c r="H115" i="39"/>
  <c r="G115" i="39"/>
  <c r="AT114" i="39"/>
  <c r="AS114" i="39"/>
  <c r="AU114" i="39" s="1"/>
  <c r="AQ114" i="39"/>
  <c r="AP114" i="39"/>
  <c r="AN114" i="39"/>
  <c r="AM114" i="39"/>
  <c r="AK114" i="39"/>
  <c r="AJ114" i="39"/>
  <c r="AH114" i="39"/>
  <c r="AG114" i="39"/>
  <c r="AI114" i="39" s="1"/>
  <c r="AE114" i="39"/>
  <c r="AD114" i="39"/>
  <c r="AB114" i="39"/>
  <c r="AA114" i="39"/>
  <c r="AC114" i="39" s="1"/>
  <c r="Y114" i="39"/>
  <c r="X114" i="39"/>
  <c r="Z114" i="39" s="1"/>
  <c r="V114" i="39"/>
  <c r="U114" i="39"/>
  <c r="T114" i="39"/>
  <c r="S114" i="39"/>
  <c r="Q114" i="39"/>
  <c r="P114" i="39"/>
  <c r="N114" i="39"/>
  <c r="M114" i="39"/>
  <c r="K114" i="39"/>
  <c r="J114" i="39"/>
  <c r="H114" i="39"/>
  <c r="G114" i="39"/>
  <c r="AT113" i="39"/>
  <c r="AS113" i="39"/>
  <c r="AQ113" i="39"/>
  <c r="AP113" i="39"/>
  <c r="AN113" i="39"/>
  <c r="AM113" i="39"/>
  <c r="AK113" i="39"/>
  <c r="AJ113" i="39"/>
  <c r="AH113" i="39"/>
  <c r="AG113" i="39"/>
  <c r="AE113" i="39"/>
  <c r="AD113" i="39"/>
  <c r="AB113" i="39"/>
  <c r="AC113" i="39" s="1"/>
  <c r="AA113" i="39"/>
  <c r="Y113" i="39"/>
  <c r="X113" i="39"/>
  <c r="V113" i="39"/>
  <c r="U113" i="39"/>
  <c r="T113" i="39"/>
  <c r="S113" i="39"/>
  <c r="Q113" i="39"/>
  <c r="P113" i="39"/>
  <c r="N113" i="39"/>
  <c r="M113" i="39"/>
  <c r="K113" i="39"/>
  <c r="J113" i="39"/>
  <c r="H113" i="39"/>
  <c r="G113" i="39"/>
  <c r="AT112" i="39"/>
  <c r="AS112" i="39"/>
  <c r="AQ112" i="39"/>
  <c r="AP112" i="39"/>
  <c r="AN112" i="39"/>
  <c r="AM112" i="39"/>
  <c r="AK112" i="39"/>
  <c r="AJ112" i="39"/>
  <c r="AH112" i="39"/>
  <c r="AG112" i="39"/>
  <c r="AE112" i="39"/>
  <c r="AD112" i="39"/>
  <c r="AB112" i="39"/>
  <c r="AA112" i="39"/>
  <c r="Y112" i="39"/>
  <c r="X112" i="39"/>
  <c r="V112" i="39"/>
  <c r="U112" i="39"/>
  <c r="T112" i="39"/>
  <c r="S112" i="39"/>
  <c r="Q112" i="39"/>
  <c r="P112" i="39"/>
  <c r="N112" i="39"/>
  <c r="N123" i="39" s="1"/>
  <c r="M112" i="39"/>
  <c r="K112" i="39"/>
  <c r="J112" i="39"/>
  <c r="H112" i="39"/>
  <c r="G112" i="39"/>
  <c r="BM110" i="39"/>
  <c r="BK110" i="39"/>
  <c r="BI110" i="39"/>
  <c r="BG110" i="39"/>
  <c r="BE110" i="39"/>
  <c r="BC110" i="39"/>
  <c r="BA110" i="39"/>
  <c r="AY110" i="39"/>
  <c r="AW110" i="39"/>
  <c r="AT110" i="39"/>
  <c r="AS110" i="39"/>
  <c r="AQ110" i="39"/>
  <c r="AP110" i="39"/>
  <c r="AN110" i="39"/>
  <c r="AM110" i="39"/>
  <c r="AK110" i="39"/>
  <c r="AJ110" i="39"/>
  <c r="AH110" i="39"/>
  <c r="AG110" i="39"/>
  <c r="AE110" i="39"/>
  <c r="AD110" i="39"/>
  <c r="AB110" i="39"/>
  <c r="AA110" i="39"/>
  <c r="Y110" i="39"/>
  <c r="X110" i="39"/>
  <c r="V110" i="39"/>
  <c r="U110" i="39"/>
  <c r="T110" i="39"/>
  <c r="S110" i="39"/>
  <c r="Q110" i="39"/>
  <c r="P110" i="39"/>
  <c r="N110" i="39"/>
  <c r="M110" i="39"/>
  <c r="K110" i="39"/>
  <c r="J110" i="39"/>
  <c r="H110" i="39"/>
  <c r="G110" i="39"/>
  <c r="I110" i="39" s="1"/>
  <c r="BM109" i="39"/>
  <c r="BK109" i="39"/>
  <c r="BI109" i="39"/>
  <c r="BG109" i="39"/>
  <c r="BE109" i="39"/>
  <c r="BC109" i="39"/>
  <c r="BA109" i="39"/>
  <c r="AY109" i="39"/>
  <c r="AW109" i="39"/>
  <c r="AT109" i="39"/>
  <c r="AS109" i="39"/>
  <c r="AQ109" i="39"/>
  <c r="AP109" i="39"/>
  <c r="AN109" i="39"/>
  <c r="AM109" i="39"/>
  <c r="AK109" i="39"/>
  <c r="AJ109" i="39"/>
  <c r="AH109" i="39"/>
  <c r="AG109" i="39"/>
  <c r="AE109" i="39"/>
  <c r="AD109" i="39"/>
  <c r="AB109" i="39"/>
  <c r="AA109" i="39"/>
  <c r="Y109" i="39"/>
  <c r="X109" i="39"/>
  <c r="V109" i="39"/>
  <c r="U109" i="39"/>
  <c r="T109" i="39"/>
  <c r="S109" i="39"/>
  <c r="Q109" i="39"/>
  <c r="P109" i="39"/>
  <c r="N109" i="39"/>
  <c r="M109" i="39"/>
  <c r="K109" i="39"/>
  <c r="J109" i="39"/>
  <c r="H109" i="39"/>
  <c r="G109" i="39"/>
  <c r="BM108" i="39"/>
  <c r="BK108" i="39"/>
  <c r="BI108" i="39"/>
  <c r="BG108" i="39"/>
  <c r="BE108" i="39"/>
  <c r="BC108" i="39"/>
  <c r="BA108" i="39"/>
  <c r="AY108" i="39"/>
  <c r="AW108" i="39"/>
  <c r="AT108" i="39"/>
  <c r="AS108" i="39"/>
  <c r="AQ108" i="39"/>
  <c r="AP108" i="39"/>
  <c r="AN108" i="39"/>
  <c r="AM108" i="39"/>
  <c r="AK108" i="39"/>
  <c r="AJ108" i="39"/>
  <c r="AH108" i="39"/>
  <c r="AG108" i="39"/>
  <c r="AE108" i="39"/>
  <c r="AD108" i="39"/>
  <c r="AB108" i="39"/>
  <c r="AA108" i="39"/>
  <c r="Y108" i="39"/>
  <c r="X108" i="39"/>
  <c r="V108" i="39"/>
  <c r="U108" i="39"/>
  <c r="T108" i="39"/>
  <c r="S108" i="39"/>
  <c r="Q108" i="39"/>
  <c r="P108" i="39"/>
  <c r="N108" i="39"/>
  <c r="M108" i="39"/>
  <c r="K108" i="39"/>
  <c r="J108" i="39"/>
  <c r="H108" i="39"/>
  <c r="G108" i="39"/>
  <c r="BM107" i="39"/>
  <c r="BK107" i="39"/>
  <c r="BI107" i="39"/>
  <c r="BG107" i="39"/>
  <c r="BE107" i="39"/>
  <c r="BC107" i="39"/>
  <c r="BA107" i="39"/>
  <c r="AY107" i="39"/>
  <c r="AW107" i="39"/>
  <c r="AT107" i="39"/>
  <c r="AS107" i="39"/>
  <c r="AQ107" i="39"/>
  <c r="AP107" i="39"/>
  <c r="AN107" i="39"/>
  <c r="AM107" i="39"/>
  <c r="AK107" i="39"/>
  <c r="AJ107" i="39"/>
  <c r="AH107" i="39"/>
  <c r="AG107" i="39"/>
  <c r="AE107" i="39"/>
  <c r="AD107" i="39"/>
  <c r="AB107" i="39"/>
  <c r="AA107" i="39"/>
  <c r="Y107" i="39"/>
  <c r="X107" i="39"/>
  <c r="V107" i="39"/>
  <c r="U107" i="39"/>
  <c r="T107" i="39"/>
  <c r="S107" i="39"/>
  <c r="Q107" i="39"/>
  <c r="P107" i="39"/>
  <c r="N107" i="39"/>
  <c r="M107" i="39"/>
  <c r="K107" i="39"/>
  <c r="J107" i="39"/>
  <c r="H107" i="39"/>
  <c r="G107" i="39"/>
  <c r="BM106" i="39"/>
  <c r="BK106" i="39"/>
  <c r="BI106" i="39"/>
  <c r="BG106" i="39"/>
  <c r="BE106" i="39"/>
  <c r="BC106" i="39"/>
  <c r="BA106" i="39"/>
  <c r="AY106" i="39"/>
  <c r="AW106" i="39"/>
  <c r="AT106" i="39"/>
  <c r="AS106" i="39"/>
  <c r="AQ106" i="39"/>
  <c r="AP106" i="39"/>
  <c r="AN106" i="39"/>
  <c r="AM106" i="39"/>
  <c r="AK106" i="39"/>
  <c r="AJ106" i="39"/>
  <c r="AH106" i="39"/>
  <c r="AG106" i="39"/>
  <c r="AE106" i="39"/>
  <c r="AD106" i="39"/>
  <c r="AB106" i="39"/>
  <c r="AA106" i="39"/>
  <c r="Y106" i="39"/>
  <c r="X106" i="39"/>
  <c r="V106" i="39"/>
  <c r="U106" i="39"/>
  <c r="T106" i="39"/>
  <c r="S106" i="39"/>
  <c r="Q106" i="39"/>
  <c r="P106" i="39"/>
  <c r="N106" i="39"/>
  <c r="M106" i="39"/>
  <c r="K106" i="39"/>
  <c r="J106" i="39"/>
  <c r="H106" i="39"/>
  <c r="G106" i="39"/>
  <c r="BM105" i="39"/>
  <c r="BK105" i="39"/>
  <c r="BI105" i="39"/>
  <c r="BG105" i="39"/>
  <c r="BE105" i="39"/>
  <c r="BC105" i="39"/>
  <c r="BA105" i="39"/>
  <c r="AY105" i="39"/>
  <c r="AW105" i="39"/>
  <c r="AT105" i="39"/>
  <c r="AS105" i="39"/>
  <c r="AQ105" i="39"/>
  <c r="AP105" i="39"/>
  <c r="AN105" i="39"/>
  <c r="AM105" i="39"/>
  <c r="AK105" i="39"/>
  <c r="AJ105" i="39"/>
  <c r="AH105" i="39"/>
  <c r="AG105" i="39"/>
  <c r="AE105" i="39"/>
  <c r="AD105" i="39"/>
  <c r="AB105" i="39"/>
  <c r="AA105" i="39"/>
  <c r="Y105" i="39"/>
  <c r="X105" i="39"/>
  <c r="V105" i="39"/>
  <c r="U105" i="39"/>
  <c r="T105" i="39"/>
  <c r="S105" i="39"/>
  <c r="Q105" i="39"/>
  <c r="P105" i="39"/>
  <c r="N105" i="39"/>
  <c r="M105" i="39"/>
  <c r="K105" i="39"/>
  <c r="J105" i="39"/>
  <c r="H105" i="39"/>
  <c r="G105" i="39"/>
  <c r="AS125" i="39"/>
  <c r="AP125" i="39"/>
  <c r="AM125" i="39"/>
  <c r="AJ125" i="39"/>
  <c r="AG125" i="39"/>
  <c r="AD125" i="39"/>
  <c r="AA125" i="39"/>
  <c r="X125" i="39"/>
  <c r="U125" i="39"/>
  <c r="S125" i="39"/>
  <c r="P125" i="39"/>
  <c r="M125" i="39"/>
  <c r="J125" i="39"/>
  <c r="G125" i="39"/>
  <c r="AS124" i="39"/>
  <c r="AP124" i="39"/>
  <c r="AM124" i="39"/>
  <c r="AJ124" i="39"/>
  <c r="AG124" i="39"/>
  <c r="AD124" i="39"/>
  <c r="AA124" i="39"/>
  <c r="X124" i="39"/>
  <c r="U124" i="39"/>
  <c r="S124" i="39"/>
  <c r="P124" i="39"/>
  <c r="M124" i="39"/>
  <c r="J124" i="39"/>
  <c r="G124" i="39"/>
  <c r="BO86" i="39"/>
  <c r="BO78" i="39"/>
  <c r="F13" i="60" l="1"/>
  <c r="AA153" i="39"/>
  <c r="AL113" i="39"/>
  <c r="AL115" i="39"/>
  <c r="O116" i="39"/>
  <c r="Z116" i="39"/>
  <c r="AF116" i="39"/>
  <c r="AL116" i="39"/>
  <c r="AR116" i="39"/>
  <c r="I117" i="39"/>
  <c r="AR117" i="39"/>
  <c r="I118" i="39"/>
  <c r="AC121" i="39"/>
  <c r="AC116" i="39"/>
  <c r="AO116" i="39"/>
  <c r="AC118" i="39"/>
  <c r="K111" i="39"/>
  <c r="Q111" i="39"/>
  <c r="V111" i="39"/>
  <c r="AB111" i="39"/>
  <c r="AH111" i="39"/>
  <c r="AN111" i="39"/>
  <c r="AT111" i="39"/>
  <c r="BC111" i="39"/>
  <c r="BK111" i="39"/>
  <c r="Z110" i="39"/>
  <c r="AL110" i="39"/>
  <c r="AF112" i="39"/>
  <c r="I113" i="39"/>
  <c r="O113" i="39"/>
  <c r="Z117" i="39"/>
  <c r="AL119" i="39"/>
  <c r="AF120" i="39"/>
  <c r="AL120" i="39"/>
  <c r="AR120" i="39"/>
  <c r="I121" i="39"/>
  <c r="AR121" i="39"/>
  <c r="I122" i="39"/>
  <c r="O122" i="39"/>
  <c r="Z122" i="39"/>
  <c r="AF122" i="39"/>
  <c r="AL122" i="39"/>
  <c r="L110" i="39"/>
  <c r="AC110" i="39"/>
  <c r="AI110" i="39"/>
  <c r="AO110" i="39"/>
  <c r="O115" i="39"/>
  <c r="AF115" i="39"/>
  <c r="AV117" i="39"/>
  <c r="AO117" i="39"/>
  <c r="R118" i="39"/>
  <c r="AU113" i="39"/>
  <c r="AI121" i="39"/>
  <c r="AO121" i="39"/>
  <c r="AI119" i="39"/>
  <c r="AR110" i="39"/>
  <c r="K123" i="39"/>
  <c r="Q123" i="39"/>
  <c r="V123" i="39"/>
  <c r="AG123" i="39"/>
  <c r="AM123" i="39"/>
  <c r="AF114" i="39"/>
  <c r="AL114" i="39"/>
  <c r="AR114" i="39"/>
  <c r="I115" i="39"/>
  <c r="L116" i="39"/>
  <c r="AC117" i="39"/>
  <c r="Z118" i="39"/>
  <c r="AF118" i="39"/>
  <c r="AL118" i="39"/>
  <c r="W119" i="39"/>
  <c r="Z119" i="39"/>
  <c r="AU119" i="39"/>
  <c r="AO120" i="39"/>
  <c r="R122" i="39"/>
  <c r="AC122" i="39"/>
  <c r="AU122" i="39"/>
  <c r="W113" i="39"/>
  <c r="R114" i="39"/>
  <c r="AV118" i="39"/>
  <c r="Z115" i="39"/>
  <c r="W116" i="39"/>
  <c r="AV112" i="39"/>
  <c r="U123" i="39"/>
  <c r="AA123" i="39"/>
  <c r="AK123" i="39"/>
  <c r="AQ123" i="39"/>
  <c r="AR113" i="39"/>
  <c r="I114" i="39"/>
  <c r="O114" i="39"/>
  <c r="AO114" i="39"/>
  <c r="R115" i="39"/>
  <c r="AF117" i="39"/>
  <c r="AU118" i="39"/>
  <c r="Z121" i="39"/>
  <c r="AL121" i="39"/>
  <c r="H111" i="39"/>
  <c r="N111" i="39"/>
  <c r="T111" i="39"/>
  <c r="Y111" i="39"/>
  <c r="AE111" i="39"/>
  <c r="AK111" i="39"/>
  <c r="AQ111" i="39"/>
  <c r="AY111" i="39"/>
  <c r="BG111" i="39"/>
  <c r="R110" i="39"/>
  <c r="AV113" i="39"/>
  <c r="AF110" i="39"/>
  <c r="J123" i="39"/>
  <c r="T123" i="39"/>
  <c r="Y123" i="39"/>
  <c r="AE123" i="39"/>
  <c r="AJ123" i="39"/>
  <c r="AP123" i="39"/>
  <c r="AT123" i="39"/>
  <c r="R113" i="39"/>
  <c r="AI113" i="39"/>
  <c r="AO113" i="39"/>
  <c r="AX114" i="39"/>
  <c r="W114" i="39"/>
  <c r="AO115" i="39"/>
  <c r="AU115" i="39"/>
  <c r="AU116" i="39"/>
  <c r="AL117" i="39"/>
  <c r="AO118" i="39"/>
  <c r="G111" i="39"/>
  <c r="M111" i="39"/>
  <c r="S111" i="39"/>
  <c r="X111" i="39"/>
  <c r="AD111" i="39"/>
  <c r="AJ111" i="39"/>
  <c r="AP111" i="39"/>
  <c r="AW111" i="39"/>
  <c r="BE111" i="39"/>
  <c r="BM111" i="39"/>
  <c r="G123" i="39"/>
  <c r="L112" i="39"/>
  <c r="AC112" i="39"/>
  <c r="AR112" i="39"/>
  <c r="AX116" i="39"/>
  <c r="AX119" i="39"/>
  <c r="J111" i="39"/>
  <c r="P111" i="39"/>
  <c r="U111" i="39"/>
  <c r="AA111" i="39"/>
  <c r="AG111" i="39"/>
  <c r="AM111" i="39"/>
  <c r="AS111" i="39"/>
  <c r="BA111" i="39"/>
  <c r="BI111" i="39"/>
  <c r="O110" i="39"/>
  <c r="W110" i="39"/>
  <c r="AU110" i="39"/>
  <c r="H123" i="39"/>
  <c r="M123" i="39"/>
  <c r="S123" i="39"/>
  <c r="X123" i="39"/>
  <c r="AD123" i="39"/>
  <c r="AH123" i="39"/>
  <c r="AN123" i="39"/>
  <c r="AS123" i="39"/>
  <c r="Z113" i="39"/>
  <c r="AF113" i="39"/>
  <c r="AV114" i="39"/>
  <c r="AX115" i="39"/>
  <c r="AC115" i="39"/>
  <c r="AR115" i="39"/>
  <c r="R116" i="39"/>
  <c r="R117" i="39"/>
  <c r="AI117" i="39"/>
  <c r="O118" i="39"/>
  <c r="L119" i="39"/>
  <c r="R119" i="39"/>
  <c r="AC119" i="39"/>
  <c r="AR119" i="39"/>
  <c r="AC120" i="39"/>
  <c r="AI120" i="39"/>
  <c r="O121" i="39"/>
  <c r="W121" i="39"/>
  <c r="AU121" i="39"/>
  <c r="AX122" i="39"/>
  <c r="W122" i="39"/>
  <c r="AI122" i="39"/>
  <c r="AR122" i="39"/>
  <c r="AI116" i="39"/>
  <c r="O117" i="39"/>
  <c r="W117" i="39"/>
  <c r="AU117" i="39"/>
  <c r="AX118" i="39"/>
  <c r="W118" i="39"/>
  <c r="AI118" i="39"/>
  <c r="AR118" i="39"/>
  <c r="I119" i="39"/>
  <c r="AO119" i="39"/>
  <c r="AX120" i="39"/>
  <c r="O120" i="39"/>
  <c r="W120" i="39"/>
  <c r="Z120" i="39"/>
  <c r="AU120" i="39"/>
  <c r="AF121" i="39"/>
  <c r="AV122" i="39"/>
  <c r="AF119" i="39"/>
  <c r="R121" i="39"/>
  <c r="BL114" i="39"/>
  <c r="BL116" i="39"/>
  <c r="AX113" i="39"/>
  <c r="I112" i="39"/>
  <c r="AO112" i="39"/>
  <c r="AO123" i="39" s="1"/>
  <c r="AX112" i="39"/>
  <c r="R112" i="39"/>
  <c r="Z112" i="39"/>
  <c r="AL112" i="39"/>
  <c r="AL123" i="39" s="1"/>
  <c r="O112" i="39"/>
  <c r="W112" i="39"/>
  <c r="AI112" i="39"/>
  <c r="AU112" i="39"/>
  <c r="L113" i="39"/>
  <c r="BJ113" i="39" s="1"/>
  <c r="L117" i="39"/>
  <c r="BJ117" i="39" s="1"/>
  <c r="L121" i="39"/>
  <c r="W115" i="39"/>
  <c r="AV116" i="39"/>
  <c r="AX117" i="39"/>
  <c r="AV120" i="39"/>
  <c r="AX121" i="39"/>
  <c r="AV115" i="39"/>
  <c r="I116" i="39"/>
  <c r="BJ116" i="39" s="1"/>
  <c r="AV119" i="39"/>
  <c r="I120" i="39"/>
  <c r="P123" i="39"/>
  <c r="AB123" i="39"/>
  <c r="L114" i="39"/>
  <c r="BJ114" i="39" s="1"/>
  <c r="L118" i="39"/>
  <c r="L122" i="39"/>
  <c r="BJ122" i="39" s="1"/>
  <c r="AW123" i="45"/>
  <c r="AW104" i="45"/>
  <c r="AW99" i="45"/>
  <c r="AX104" i="45"/>
  <c r="AX123" i="45"/>
  <c r="AX122" i="45"/>
  <c r="AX121" i="45"/>
  <c r="AX120" i="45"/>
  <c r="AX119" i="45"/>
  <c r="AX118" i="45"/>
  <c r="AX117" i="45"/>
  <c r="AX116" i="45"/>
  <c r="AX115" i="45"/>
  <c r="AX114" i="45"/>
  <c r="AX113" i="45"/>
  <c r="AX112" i="45"/>
  <c r="AX103" i="45"/>
  <c r="AX102" i="45"/>
  <c r="AX101" i="45"/>
  <c r="AX100" i="45"/>
  <c r="AX99" i="45"/>
  <c r="AX98" i="45"/>
  <c r="AX97" i="45"/>
  <c r="AX96" i="45"/>
  <c r="AX95" i="45"/>
  <c r="AX94" i="45"/>
  <c r="AX93" i="45"/>
  <c r="AW122" i="45"/>
  <c r="AW121" i="45"/>
  <c r="AW120" i="45"/>
  <c r="AW119" i="45"/>
  <c r="AW118" i="45"/>
  <c r="AW117" i="45"/>
  <c r="AW116" i="45"/>
  <c r="AW115" i="45"/>
  <c r="AW114" i="45"/>
  <c r="AW113" i="45"/>
  <c r="AW112" i="45"/>
  <c r="AW103" i="45"/>
  <c r="AW102" i="45"/>
  <c r="AW101" i="45"/>
  <c r="AW100" i="45"/>
  <c r="AW98" i="45"/>
  <c r="AW97" i="45"/>
  <c r="AW96" i="45"/>
  <c r="AW95" i="45"/>
  <c r="AW94" i="45"/>
  <c r="AW93" i="45"/>
  <c r="AT103" i="45"/>
  <c r="AS103" i="45"/>
  <c r="AQ103" i="45"/>
  <c r="AP103" i="45"/>
  <c r="AN103" i="45"/>
  <c r="AM103" i="45"/>
  <c r="AK103" i="45"/>
  <c r="AJ103" i="45"/>
  <c r="AH103" i="45"/>
  <c r="AG103" i="45"/>
  <c r="AE103" i="45"/>
  <c r="AD103" i="45"/>
  <c r="AB103" i="45"/>
  <c r="AA103" i="45"/>
  <c r="Y103" i="45"/>
  <c r="X103" i="45"/>
  <c r="V103" i="45"/>
  <c r="U103" i="45"/>
  <c r="T103" i="45"/>
  <c r="S103" i="45"/>
  <c r="Q103" i="45"/>
  <c r="P103" i="45"/>
  <c r="N103" i="45"/>
  <c r="M103" i="45"/>
  <c r="K103" i="45"/>
  <c r="J103" i="45"/>
  <c r="H103" i="45"/>
  <c r="G103" i="45"/>
  <c r="AT102" i="45"/>
  <c r="AS102" i="45"/>
  <c r="AQ102" i="45"/>
  <c r="AP102" i="45"/>
  <c r="AN102" i="45"/>
  <c r="AM102" i="45"/>
  <c r="AK102" i="45"/>
  <c r="AJ102" i="45"/>
  <c r="AH102" i="45"/>
  <c r="AG102" i="45"/>
  <c r="AE102" i="45"/>
  <c r="AD102" i="45"/>
  <c r="AB102" i="45"/>
  <c r="AA102" i="45"/>
  <c r="Y102" i="45"/>
  <c r="X102" i="45"/>
  <c r="V102" i="45"/>
  <c r="U102" i="45"/>
  <c r="T102" i="45"/>
  <c r="S102" i="45"/>
  <c r="Q102" i="45"/>
  <c r="P102" i="45"/>
  <c r="N102" i="45"/>
  <c r="M102" i="45"/>
  <c r="K102" i="45"/>
  <c r="J102" i="45"/>
  <c r="H102" i="45"/>
  <c r="G102" i="45"/>
  <c r="AT101" i="45"/>
  <c r="AS101" i="45"/>
  <c r="AQ101" i="45"/>
  <c r="AP101" i="45"/>
  <c r="AN101" i="45"/>
  <c r="AM101" i="45"/>
  <c r="AK101" i="45"/>
  <c r="AJ101" i="45"/>
  <c r="AH101" i="45"/>
  <c r="AG101" i="45"/>
  <c r="AE101" i="45"/>
  <c r="AD101" i="45"/>
  <c r="AB101" i="45"/>
  <c r="AA101" i="45"/>
  <c r="Y101" i="45"/>
  <c r="X101" i="45"/>
  <c r="V101" i="45"/>
  <c r="U101" i="45"/>
  <c r="T101" i="45"/>
  <c r="S101" i="45"/>
  <c r="Q101" i="45"/>
  <c r="P101" i="45"/>
  <c r="N101" i="45"/>
  <c r="M101" i="45"/>
  <c r="K101" i="45"/>
  <c r="J101" i="45"/>
  <c r="H101" i="45"/>
  <c r="G101" i="45"/>
  <c r="AT100" i="45"/>
  <c r="AS100" i="45"/>
  <c r="AQ100" i="45"/>
  <c r="AP100" i="45"/>
  <c r="AN100" i="45"/>
  <c r="AM100" i="45"/>
  <c r="AK100" i="45"/>
  <c r="AJ100" i="45"/>
  <c r="AH100" i="45"/>
  <c r="AG100" i="45"/>
  <c r="AE100" i="45"/>
  <c r="AD100" i="45"/>
  <c r="AB100" i="45"/>
  <c r="AA100" i="45"/>
  <c r="Y100" i="45"/>
  <c r="X100" i="45"/>
  <c r="V100" i="45"/>
  <c r="U100" i="45"/>
  <c r="T100" i="45"/>
  <c r="S100" i="45"/>
  <c r="Q100" i="45"/>
  <c r="P100" i="45"/>
  <c r="N100" i="45"/>
  <c r="M100" i="45"/>
  <c r="K100" i="45"/>
  <c r="J100" i="45"/>
  <c r="H100" i="45"/>
  <c r="G100" i="45"/>
  <c r="AT99" i="45"/>
  <c r="AS99" i="45"/>
  <c r="AQ99" i="45"/>
  <c r="AP99" i="45"/>
  <c r="AN99" i="45"/>
  <c r="AM99" i="45"/>
  <c r="AK99" i="45"/>
  <c r="AJ99" i="45"/>
  <c r="AH99" i="45"/>
  <c r="AG99" i="45"/>
  <c r="AE99" i="45"/>
  <c r="AD99" i="45"/>
  <c r="AB99" i="45"/>
  <c r="AA99" i="45"/>
  <c r="Y99" i="45"/>
  <c r="X99" i="45"/>
  <c r="V99" i="45"/>
  <c r="U99" i="45"/>
  <c r="T99" i="45"/>
  <c r="S99" i="45"/>
  <c r="Q99" i="45"/>
  <c r="P99" i="45"/>
  <c r="N99" i="45"/>
  <c r="M99" i="45"/>
  <c r="K99" i="45"/>
  <c r="J99" i="45"/>
  <c r="H99" i="45"/>
  <c r="G99" i="45"/>
  <c r="AT98" i="45"/>
  <c r="AS98" i="45"/>
  <c r="AQ98" i="45"/>
  <c r="AP98" i="45"/>
  <c r="AN98" i="45"/>
  <c r="AM98" i="45"/>
  <c r="AK98" i="45"/>
  <c r="AJ98" i="45"/>
  <c r="AH98" i="45"/>
  <c r="AG98" i="45"/>
  <c r="AE98" i="45"/>
  <c r="AD98" i="45"/>
  <c r="AB98" i="45"/>
  <c r="AA98" i="45"/>
  <c r="Y98" i="45"/>
  <c r="X98" i="45"/>
  <c r="V98" i="45"/>
  <c r="U98" i="45"/>
  <c r="T98" i="45"/>
  <c r="S98" i="45"/>
  <c r="Q98" i="45"/>
  <c r="P98" i="45"/>
  <c r="N98" i="45"/>
  <c r="M98" i="45"/>
  <c r="K98" i="45"/>
  <c r="J98" i="45"/>
  <c r="H98" i="45"/>
  <c r="G98" i="45"/>
  <c r="AT97" i="45"/>
  <c r="AS97" i="45"/>
  <c r="AQ97" i="45"/>
  <c r="AP97" i="45"/>
  <c r="AN97" i="45"/>
  <c r="AM97" i="45"/>
  <c r="AK97" i="45"/>
  <c r="AJ97" i="45"/>
  <c r="AH97" i="45"/>
  <c r="AG97" i="45"/>
  <c r="AE97" i="45"/>
  <c r="AD97" i="45"/>
  <c r="AB97" i="45"/>
  <c r="AA97" i="45"/>
  <c r="Y97" i="45"/>
  <c r="X97" i="45"/>
  <c r="V97" i="45"/>
  <c r="U97" i="45"/>
  <c r="T97" i="45"/>
  <c r="S97" i="45"/>
  <c r="Q97" i="45"/>
  <c r="P97" i="45"/>
  <c r="N97" i="45"/>
  <c r="M97" i="45"/>
  <c r="K97" i="45"/>
  <c r="J97" i="45"/>
  <c r="H97" i="45"/>
  <c r="G97" i="45"/>
  <c r="AT96" i="45"/>
  <c r="AS96" i="45"/>
  <c r="AQ96" i="45"/>
  <c r="AP96" i="45"/>
  <c r="AN96" i="45"/>
  <c r="AM96" i="45"/>
  <c r="AK96" i="45"/>
  <c r="AJ96" i="45"/>
  <c r="AH96" i="45"/>
  <c r="AG96" i="45"/>
  <c r="AE96" i="45"/>
  <c r="AD96" i="45"/>
  <c r="AB96" i="45"/>
  <c r="AA96" i="45"/>
  <c r="Y96" i="45"/>
  <c r="X96" i="45"/>
  <c r="V96" i="45"/>
  <c r="U96" i="45"/>
  <c r="T96" i="45"/>
  <c r="S96" i="45"/>
  <c r="Q96" i="45"/>
  <c r="P96" i="45"/>
  <c r="N96" i="45"/>
  <c r="M96" i="45"/>
  <c r="K96" i="45"/>
  <c r="J96" i="45"/>
  <c r="H96" i="45"/>
  <c r="G96" i="45"/>
  <c r="AT95" i="45"/>
  <c r="AS95" i="45"/>
  <c r="AQ95" i="45"/>
  <c r="AP95" i="45"/>
  <c r="AN95" i="45"/>
  <c r="AM95" i="45"/>
  <c r="AK95" i="45"/>
  <c r="AJ95" i="45"/>
  <c r="AH95" i="45"/>
  <c r="AG95" i="45"/>
  <c r="AE95" i="45"/>
  <c r="AD95" i="45"/>
  <c r="AB95" i="45"/>
  <c r="AA95" i="45"/>
  <c r="Y95" i="45"/>
  <c r="X95" i="45"/>
  <c r="V95" i="45"/>
  <c r="U95" i="45"/>
  <c r="T95" i="45"/>
  <c r="S95" i="45"/>
  <c r="Q95" i="45"/>
  <c r="P95" i="45"/>
  <c r="N95" i="45"/>
  <c r="M95" i="45"/>
  <c r="K95" i="45"/>
  <c r="J95" i="45"/>
  <c r="H95" i="45"/>
  <c r="G95" i="45"/>
  <c r="AT94" i="45"/>
  <c r="AS94" i="45"/>
  <c r="AQ94" i="45"/>
  <c r="AP94" i="45"/>
  <c r="AN94" i="45"/>
  <c r="AM94" i="45"/>
  <c r="AK94" i="45"/>
  <c r="AJ94" i="45"/>
  <c r="AH94" i="45"/>
  <c r="AG94" i="45"/>
  <c r="AE94" i="45"/>
  <c r="AD94" i="45"/>
  <c r="AB94" i="45"/>
  <c r="AA94" i="45"/>
  <c r="Y94" i="45"/>
  <c r="X94" i="45"/>
  <c r="V94" i="45"/>
  <c r="U94" i="45"/>
  <c r="T94" i="45"/>
  <c r="S94" i="45"/>
  <c r="Q94" i="45"/>
  <c r="P94" i="45"/>
  <c r="N94" i="45"/>
  <c r="M94" i="45"/>
  <c r="K94" i="45"/>
  <c r="J94" i="45"/>
  <c r="H94" i="45"/>
  <c r="G94" i="45"/>
  <c r="AT93" i="45"/>
  <c r="AS93" i="45"/>
  <c r="AQ93" i="45"/>
  <c r="AP93" i="45"/>
  <c r="AN93" i="45"/>
  <c r="AM93" i="45"/>
  <c r="AK93" i="45"/>
  <c r="AJ93" i="45"/>
  <c r="AH93" i="45"/>
  <c r="AG93" i="45"/>
  <c r="AE93" i="45"/>
  <c r="AD93" i="45"/>
  <c r="AB93" i="45"/>
  <c r="AA93" i="45"/>
  <c r="Y93" i="45"/>
  <c r="X93" i="45"/>
  <c r="V93" i="45"/>
  <c r="U93" i="45"/>
  <c r="T93" i="45"/>
  <c r="S93" i="45"/>
  <c r="Q93" i="45"/>
  <c r="P93" i="45"/>
  <c r="N93" i="45"/>
  <c r="M93" i="45"/>
  <c r="K93" i="45"/>
  <c r="J93" i="45"/>
  <c r="H93" i="45"/>
  <c r="G93" i="45"/>
  <c r="AT103" i="41"/>
  <c r="AS103" i="41"/>
  <c r="AP103" i="41"/>
  <c r="AN103" i="41"/>
  <c r="AM103" i="41"/>
  <c r="AK103" i="41"/>
  <c r="AJ103" i="41"/>
  <c r="AB103" i="41"/>
  <c r="AA103" i="41"/>
  <c r="V103" i="41"/>
  <c r="T103" i="41"/>
  <c r="Q103" i="41"/>
  <c r="N103" i="41"/>
  <c r="K103" i="41"/>
  <c r="H103" i="41"/>
  <c r="AT102" i="41"/>
  <c r="AS102" i="41"/>
  <c r="AP102" i="41"/>
  <c r="AN102" i="41"/>
  <c r="AM102" i="41"/>
  <c r="AJ102" i="41"/>
  <c r="AB102" i="41"/>
  <c r="AA102" i="41"/>
  <c r="Q102" i="41"/>
  <c r="N102" i="41"/>
  <c r="K102" i="41"/>
  <c r="H102" i="41"/>
  <c r="AT101" i="41"/>
  <c r="AS101" i="41"/>
  <c r="AP101" i="41"/>
  <c r="AN101" i="41"/>
  <c r="AM101" i="41"/>
  <c r="AJ101" i="41"/>
  <c r="AE101" i="41"/>
  <c r="AB101" i="41"/>
  <c r="AA101" i="41"/>
  <c r="Q101" i="41"/>
  <c r="N101" i="41"/>
  <c r="K101" i="41"/>
  <c r="H101" i="41"/>
  <c r="AT100" i="41"/>
  <c r="AS100" i="41"/>
  <c r="AQ100" i="41"/>
  <c r="AP100" i="41"/>
  <c r="AN100" i="41"/>
  <c r="AM100" i="41"/>
  <c r="AJ100" i="41"/>
  <c r="AH100" i="41"/>
  <c r="AG100" i="41"/>
  <c r="AE100" i="41"/>
  <c r="AB100" i="41"/>
  <c r="AA100" i="41"/>
  <c r="Q100" i="41"/>
  <c r="N100" i="41"/>
  <c r="K100" i="41"/>
  <c r="H100" i="41"/>
  <c r="AT99" i="41"/>
  <c r="AS99" i="41"/>
  <c r="AP99" i="41"/>
  <c r="AN99" i="41"/>
  <c r="AM99" i="41"/>
  <c r="AJ99" i="41"/>
  <c r="AH99" i="41"/>
  <c r="AG99" i="41"/>
  <c r="AE99" i="41"/>
  <c r="AB99" i="41"/>
  <c r="AA99" i="41"/>
  <c r="Q99" i="41"/>
  <c r="N99" i="41"/>
  <c r="K99" i="41"/>
  <c r="H99" i="41"/>
  <c r="AT98" i="41"/>
  <c r="AS98" i="41"/>
  <c r="AQ98" i="41"/>
  <c r="AP98" i="41"/>
  <c r="AN98" i="41"/>
  <c r="AM98" i="41"/>
  <c r="AK98" i="41"/>
  <c r="AJ98" i="41"/>
  <c r="AH98" i="41"/>
  <c r="AG98" i="41"/>
  <c r="AE98" i="41"/>
  <c r="AB98" i="41"/>
  <c r="AA98" i="41"/>
  <c r="V98" i="41"/>
  <c r="T98" i="41"/>
  <c r="Q98" i="41"/>
  <c r="N98" i="41"/>
  <c r="K98" i="41"/>
  <c r="H98" i="41"/>
  <c r="AT97" i="41"/>
  <c r="AS97" i="41"/>
  <c r="AQ97" i="41"/>
  <c r="AP97" i="41"/>
  <c r="AN97" i="41"/>
  <c r="AM97" i="41"/>
  <c r="AK97" i="41"/>
  <c r="AJ97" i="41"/>
  <c r="AH97" i="41"/>
  <c r="AG97" i="41"/>
  <c r="AE97" i="41"/>
  <c r="AB97" i="41"/>
  <c r="AA97" i="41"/>
  <c r="V97" i="41"/>
  <c r="T97" i="41"/>
  <c r="Q97" i="41"/>
  <c r="N97" i="41"/>
  <c r="K97" i="41"/>
  <c r="H97" i="41"/>
  <c r="AT96" i="41"/>
  <c r="AS96" i="41"/>
  <c r="AQ96" i="41"/>
  <c r="AP96" i="41"/>
  <c r="AN96" i="41"/>
  <c r="AM96" i="41"/>
  <c r="AK96" i="41"/>
  <c r="AJ96" i="41"/>
  <c r="AH96" i="41"/>
  <c r="AG96" i="41"/>
  <c r="AE96" i="41"/>
  <c r="AB96" i="41"/>
  <c r="AA96" i="41"/>
  <c r="Q96" i="41"/>
  <c r="N96" i="41"/>
  <c r="K96" i="41"/>
  <c r="H96" i="41"/>
  <c r="AT95" i="41"/>
  <c r="AS95" i="41"/>
  <c r="AQ95" i="41"/>
  <c r="AP95" i="41"/>
  <c r="AN95" i="41"/>
  <c r="AM95" i="41"/>
  <c r="AK95" i="41"/>
  <c r="AJ95" i="41"/>
  <c r="AH95" i="41"/>
  <c r="AG95" i="41"/>
  <c r="AE95" i="41"/>
  <c r="AB95" i="41"/>
  <c r="AA95" i="41"/>
  <c r="V95" i="41"/>
  <c r="T95" i="41"/>
  <c r="Q95" i="41"/>
  <c r="N95" i="41"/>
  <c r="K95" i="41"/>
  <c r="H95" i="41"/>
  <c r="AT94" i="41"/>
  <c r="AS94" i="41"/>
  <c r="AP94" i="41"/>
  <c r="AN94" i="41"/>
  <c r="AM94" i="41"/>
  <c r="AK94" i="41"/>
  <c r="AJ94" i="41"/>
  <c r="AH94" i="41"/>
  <c r="AG94" i="41"/>
  <c r="AE94" i="41"/>
  <c r="AB94" i="41"/>
  <c r="AA94" i="41"/>
  <c r="V94" i="41"/>
  <c r="T94" i="41"/>
  <c r="Q94" i="41"/>
  <c r="N94" i="41"/>
  <c r="K94" i="41"/>
  <c r="H94" i="41"/>
  <c r="AT93" i="41"/>
  <c r="AS93" i="41"/>
  <c r="AQ93" i="41"/>
  <c r="AP93" i="41"/>
  <c r="AN93" i="41"/>
  <c r="AM93" i="41"/>
  <c r="AK93" i="41"/>
  <c r="AJ93" i="41"/>
  <c r="AH93" i="41"/>
  <c r="AG93" i="41"/>
  <c r="AE93" i="41"/>
  <c r="AB93" i="41"/>
  <c r="AA93" i="41"/>
  <c r="V93" i="41"/>
  <c r="T93" i="41"/>
  <c r="Q93" i="41"/>
  <c r="N93" i="41"/>
  <c r="K93" i="41"/>
  <c r="H93" i="41"/>
  <c r="AT103" i="40"/>
  <c r="AS103" i="40"/>
  <c r="AQ103" i="40"/>
  <c r="AQ103" i="41" s="1"/>
  <c r="AP103" i="40"/>
  <c r="AN103" i="40"/>
  <c r="AM103" i="40"/>
  <c r="AK103" i="40"/>
  <c r="AJ103" i="40"/>
  <c r="AH103" i="40"/>
  <c r="AH103" i="41" s="1"/>
  <c r="AG103" i="40"/>
  <c r="AG103" i="41" s="1"/>
  <c r="AE103" i="40"/>
  <c r="AE103" i="41" s="1"/>
  <c r="AD103" i="40"/>
  <c r="AB103" i="40"/>
  <c r="AA103" i="40"/>
  <c r="Y103" i="40"/>
  <c r="Y103" i="41" s="1"/>
  <c r="X103" i="40"/>
  <c r="X103" i="41" s="1"/>
  <c r="V103" i="40"/>
  <c r="U103" i="40"/>
  <c r="T103" i="40"/>
  <c r="S103" i="40"/>
  <c r="Q103" i="40"/>
  <c r="P103" i="40"/>
  <c r="N103" i="40"/>
  <c r="M103" i="40"/>
  <c r="K103" i="40"/>
  <c r="J103" i="40"/>
  <c r="H103" i="40"/>
  <c r="G103" i="40"/>
  <c r="AT102" i="40"/>
  <c r="AS102" i="40"/>
  <c r="AQ102" i="40"/>
  <c r="AQ102" i="41" s="1"/>
  <c r="AP102" i="40"/>
  <c r="AN102" i="40"/>
  <c r="AM102" i="40"/>
  <c r="AK102" i="40"/>
  <c r="AK102" i="41" s="1"/>
  <c r="AJ102" i="40"/>
  <c r="AH102" i="40"/>
  <c r="AH102" i="41" s="1"/>
  <c r="AG102" i="40"/>
  <c r="AG102" i="41" s="1"/>
  <c r="AE102" i="40"/>
  <c r="AE102" i="41" s="1"/>
  <c r="AD102" i="40"/>
  <c r="AB102" i="40"/>
  <c r="AA102" i="40"/>
  <c r="Y102" i="40"/>
  <c r="Y102" i="41" s="1"/>
  <c r="X102" i="40"/>
  <c r="X102" i="41" s="1"/>
  <c r="V102" i="40"/>
  <c r="V102" i="41" s="1"/>
  <c r="U102" i="40"/>
  <c r="T102" i="40"/>
  <c r="T102" i="41" s="1"/>
  <c r="S102" i="40"/>
  <c r="Q102" i="40"/>
  <c r="P102" i="40"/>
  <c r="N102" i="40"/>
  <c r="M102" i="40"/>
  <c r="K102" i="40"/>
  <c r="J102" i="40"/>
  <c r="H102" i="40"/>
  <c r="G102" i="40"/>
  <c r="AT101" i="40"/>
  <c r="AS101" i="40"/>
  <c r="AQ101" i="40"/>
  <c r="AQ101" i="41" s="1"/>
  <c r="AP101" i="40"/>
  <c r="AN101" i="40"/>
  <c r="AM101" i="40"/>
  <c r="AK101" i="40"/>
  <c r="AK101" i="41" s="1"/>
  <c r="AJ101" i="40"/>
  <c r="AH101" i="40"/>
  <c r="AH101" i="41" s="1"/>
  <c r="AG101" i="40"/>
  <c r="AG101" i="41" s="1"/>
  <c r="AE101" i="40"/>
  <c r="AD101" i="40"/>
  <c r="AB101" i="40"/>
  <c r="AA101" i="40"/>
  <c r="Y101" i="40"/>
  <c r="Y101" i="41" s="1"/>
  <c r="X101" i="40"/>
  <c r="X101" i="41" s="1"/>
  <c r="V101" i="40"/>
  <c r="V101" i="41" s="1"/>
  <c r="U101" i="40"/>
  <c r="T101" i="40"/>
  <c r="T101" i="41" s="1"/>
  <c r="S101" i="40"/>
  <c r="Q101" i="40"/>
  <c r="P101" i="40"/>
  <c r="N101" i="40"/>
  <c r="M101" i="40"/>
  <c r="K101" i="40"/>
  <c r="J101" i="40"/>
  <c r="H101" i="40"/>
  <c r="G101" i="40"/>
  <c r="AT100" i="40"/>
  <c r="AS100" i="40"/>
  <c r="AQ100" i="40"/>
  <c r="AP100" i="40"/>
  <c r="AN100" i="40"/>
  <c r="AM100" i="40"/>
  <c r="AK100" i="40"/>
  <c r="AK100" i="41" s="1"/>
  <c r="AJ100" i="40"/>
  <c r="AH100" i="40"/>
  <c r="AG100" i="40"/>
  <c r="AE100" i="40"/>
  <c r="AD100" i="40"/>
  <c r="AB100" i="40"/>
  <c r="AA100" i="40"/>
  <c r="Y100" i="40"/>
  <c r="Y100" i="41" s="1"/>
  <c r="X100" i="40"/>
  <c r="X100" i="41" s="1"/>
  <c r="V100" i="40"/>
  <c r="V100" i="41" s="1"/>
  <c r="U100" i="40"/>
  <c r="T100" i="40"/>
  <c r="T100" i="41" s="1"/>
  <c r="S100" i="40"/>
  <c r="Q100" i="40"/>
  <c r="P100" i="40"/>
  <c r="N100" i="40"/>
  <c r="M100" i="40"/>
  <c r="K100" i="40"/>
  <c r="J100" i="40"/>
  <c r="H100" i="40"/>
  <c r="G100" i="40"/>
  <c r="AT99" i="40"/>
  <c r="AS99" i="40"/>
  <c r="AQ99" i="40"/>
  <c r="AQ99" i="41" s="1"/>
  <c r="AP99" i="40"/>
  <c r="AN99" i="40"/>
  <c r="AM99" i="40"/>
  <c r="AK99" i="40"/>
  <c r="AK99" i="41" s="1"/>
  <c r="AJ99" i="40"/>
  <c r="AH99" i="40"/>
  <c r="AG99" i="40"/>
  <c r="AE99" i="40"/>
  <c r="AD99" i="40"/>
  <c r="AB99" i="40"/>
  <c r="AA99" i="40"/>
  <c r="Y99" i="40"/>
  <c r="Y99" i="41" s="1"/>
  <c r="X99" i="40"/>
  <c r="X99" i="41" s="1"/>
  <c r="V99" i="40"/>
  <c r="V99" i="41" s="1"/>
  <c r="U99" i="40"/>
  <c r="T99" i="40"/>
  <c r="T99" i="41" s="1"/>
  <c r="S99" i="40"/>
  <c r="Q99" i="40"/>
  <c r="P99" i="40"/>
  <c r="N99" i="40"/>
  <c r="M99" i="40"/>
  <c r="K99" i="40"/>
  <c r="J99" i="40"/>
  <c r="H99" i="40"/>
  <c r="G99" i="40"/>
  <c r="AT98" i="40"/>
  <c r="AS98" i="40"/>
  <c r="AQ98" i="40"/>
  <c r="AP98" i="40"/>
  <c r="AN98" i="40"/>
  <c r="AM98" i="40"/>
  <c r="AK98" i="40"/>
  <c r="AJ98" i="40"/>
  <c r="AH98" i="40"/>
  <c r="AG98" i="40"/>
  <c r="AE98" i="40"/>
  <c r="AD98" i="40"/>
  <c r="AB98" i="40"/>
  <c r="AA98" i="40"/>
  <c r="Y98" i="40"/>
  <c r="Y98" i="41" s="1"/>
  <c r="X98" i="40"/>
  <c r="X98" i="41" s="1"/>
  <c r="V98" i="40"/>
  <c r="U98" i="40"/>
  <c r="T98" i="40"/>
  <c r="S98" i="40"/>
  <c r="Q98" i="40"/>
  <c r="P98" i="40"/>
  <c r="N98" i="40"/>
  <c r="M98" i="40"/>
  <c r="K98" i="40"/>
  <c r="J98" i="40"/>
  <c r="H98" i="40"/>
  <c r="G98" i="40"/>
  <c r="AT97" i="40"/>
  <c r="AS97" i="40"/>
  <c r="AQ97" i="40"/>
  <c r="AP97" i="40"/>
  <c r="AN97" i="40"/>
  <c r="AM97" i="40"/>
  <c r="AK97" i="40"/>
  <c r="AJ97" i="40"/>
  <c r="AH97" i="40"/>
  <c r="AG97" i="40"/>
  <c r="AE97" i="40"/>
  <c r="AD97" i="40"/>
  <c r="AB97" i="40"/>
  <c r="AA97" i="40"/>
  <c r="Y97" i="40"/>
  <c r="Y97" i="41" s="1"/>
  <c r="X97" i="40"/>
  <c r="X97" i="41" s="1"/>
  <c r="V97" i="40"/>
  <c r="U97" i="40"/>
  <c r="T97" i="40"/>
  <c r="S97" i="40"/>
  <c r="Q97" i="40"/>
  <c r="P97" i="40"/>
  <c r="N97" i="40"/>
  <c r="M97" i="40"/>
  <c r="K97" i="40"/>
  <c r="J97" i="40"/>
  <c r="H97" i="40"/>
  <c r="G97" i="40"/>
  <c r="AT96" i="40"/>
  <c r="AS96" i="40"/>
  <c r="AQ96" i="40"/>
  <c r="AP96" i="40"/>
  <c r="AN96" i="40"/>
  <c r="AM96" i="40"/>
  <c r="AK96" i="40"/>
  <c r="AJ96" i="40"/>
  <c r="AH96" i="40"/>
  <c r="AG96" i="40"/>
  <c r="AE96" i="40"/>
  <c r="AD96" i="40"/>
  <c r="AB96" i="40"/>
  <c r="AA96" i="40"/>
  <c r="Y96" i="40"/>
  <c r="Y96" i="41" s="1"/>
  <c r="X96" i="40"/>
  <c r="X96" i="41" s="1"/>
  <c r="V96" i="40"/>
  <c r="V96" i="41" s="1"/>
  <c r="U96" i="40"/>
  <c r="T96" i="40"/>
  <c r="T96" i="41" s="1"/>
  <c r="S96" i="40"/>
  <c r="Q96" i="40"/>
  <c r="P96" i="40"/>
  <c r="N96" i="40"/>
  <c r="M96" i="40"/>
  <c r="K96" i="40"/>
  <c r="J96" i="40"/>
  <c r="H96" i="40"/>
  <c r="G96" i="40"/>
  <c r="AT95" i="40"/>
  <c r="AS95" i="40"/>
  <c r="AQ95" i="40"/>
  <c r="AP95" i="40"/>
  <c r="AN95" i="40"/>
  <c r="AM95" i="40"/>
  <c r="AK95" i="40"/>
  <c r="AJ95" i="40"/>
  <c r="AH95" i="40"/>
  <c r="AG95" i="40"/>
  <c r="AE95" i="40"/>
  <c r="AD95" i="40"/>
  <c r="AB95" i="40"/>
  <c r="AA95" i="40"/>
  <c r="Y95" i="40"/>
  <c r="Y95" i="41" s="1"/>
  <c r="X95" i="40"/>
  <c r="X95" i="41" s="1"/>
  <c r="V95" i="40"/>
  <c r="U95" i="40"/>
  <c r="T95" i="40"/>
  <c r="S95" i="40"/>
  <c r="Q95" i="40"/>
  <c r="P95" i="40"/>
  <c r="N95" i="40"/>
  <c r="M95" i="40"/>
  <c r="K95" i="40"/>
  <c r="J95" i="40"/>
  <c r="H95" i="40"/>
  <c r="G95" i="40"/>
  <c r="AT94" i="40"/>
  <c r="AS94" i="40"/>
  <c r="AQ94" i="40"/>
  <c r="AQ94" i="41" s="1"/>
  <c r="AP94" i="40"/>
  <c r="AN94" i="40"/>
  <c r="AM94" i="40"/>
  <c r="AK94" i="40"/>
  <c r="AJ94" i="40"/>
  <c r="AH94" i="40"/>
  <c r="AG94" i="40"/>
  <c r="AE94" i="40"/>
  <c r="AD94" i="40"/>
  <c r="AB94" i="40"/>
  <c r="AA94" i="40"/>
  <c r="Y94" i="40"/>
  <c r="Y94" i="41" s="1"/>
  <c r="X94" i="40"/>
  <c r="X94" i="41" s="1"/>
  <c r="V94" i="40"/>
  <c r="U94" i="40"/>
  <c r="T94" i="40"/>
  <c r="S94" i="40"/>
  <c r="Q94" i="40"/>
  <c r="P94" i="40"/>
  <c r="N94" i="40"/>
  <c r="M94" i="40"/>
  <c r="K94" i="40"/>
  <c r="J94" i="40"/>
  <c r="H94" i="40"/>
  <c r="G94" i="40"/>
  <c r="AT93" i="40"/>
  <c r="AS93" i="40"/>
  <c r="AQ93" i="40"/>
  <c r="AP93" i="40"/>
  <c r="AN93" i="40"/>
  <c r="AM93" i="40"/>
  <c r="AK93" i="40"/>
  <c r="AJ93" i="40"/>
  <c r="AH93" i="40"/>
  <c r="AG93" i="40"/>
  <c r="AE93" i="40"/>
  <c r="AD93" i="40"/>
  <c r="AB93" i="40"/>
  <c r="AA93" i="40"/>
  <c r="Y93" i="40"/>
  <c r="Y93" i="41" s="1"/>
  <c r="X93" i="40"/>
  <c r="X93" i="41" s="1"/>
  <c r="V93" i="40"/>
  <c r="U93" i="40"/>
  <c r="T93" i="40"/>
  <c r="S93" i="40"/>
  <c r="Q93" i="40"/>
  <c r="P93" i="40"/>
  <c r="N93" i="40"/>
  <c r="M93" i="40"/>
  <c r="K93" i="40"/>
  <c r="J93" i="40"/>
  <c r="H93" i="40"/>
  <c r="G93" i="40"/>
  <c r="BJ118" i="39" l="1"/>
  <c r="BJ119" i="39"/>
  <c r="BL122" i="39"/>
  <c r="AF123" i="39"/>
  <c r="BL120" i="39"/>
  <c r="BL117" i="39"/>
  <c r="BN117" i="39" s="1"/>
  <c r="AR123" i="39"/>
  <c r="BN116" i="39"/>
  <c r="O123" i="39"/>
  <c r="AX123" i="39"/>
  <c r="I155" i="39" s="1"/>
  <c r="BL121" i="39"/>
  <c r="BJ115" i="39"/>
  <c r="AC123" i="39"/>
  <c r="BL118" i="39"/>
  <c r="BJ120" i="39"/>
  <c r="BJ121" i="39"/>
  <c r="W123" i="39"/>
  <c r="R123" i="39"/>
  <c r="BB123" i="39"/>
  <c r="M155" i="39" s="1"/>
  <c r="BL115" i="39"/>
  <c r="BN115" i="39" s="1"/>
  <c r="L123" i="39"/>
  <c r="BL119" i="39"/>
  <c r="BN119" i="39" s="1"/>
  <c r="BH123" i="39"/>
  <c r="S155" i="39" s="1"/>
  <c r="AM155" i="39" s="1"/>
  <c r="AU123" i="39"/>
  <c r="AI123" i="39"/>
  <c r="Z123" i="39"/>
  <c r="I123" i="39"/>
  <c r="AV123" i="39"/>
  <c r="BN118" i="39"/>
  <c r="BN122" i="39"/>
  <c r="BN114" i="39"/>
  <c r="AT103" i="46"/>
  <c r="AS103" i="46"/>
  <c r="AP103" i="46"/>
  <c r="AN103" i="46"/>
  <c r="AM103" i="46"/>
  <c r="AK103" i="46"/>
  <c r="AJ103" i="46"/>
  <c r="AB103" i="46"/>
  <c r="AA103" i="46"/>
  <c r="V103" i="46"/>
  <c r="T103" i="46"/>
  <c r="Q103" i="46"/>
  <c r="N103" i="46"/>
  <c r="K103" i="46"/>
  <c r="H103" i="46"/>
  <c r="AT102" i="46"/>
  <c r="AS102" i="46"/>
  <c r="AP102" i="46"/>
  <c r="AN102" i="46"/>
  <c r="AM102" i="46"/>
  <c r="AJ102" i="46"/>
  <c r="AB102" i="46"/>
  <c r="AA102" i="46"/>
  <c r="Q102" i="46"/>
  <c r="N102" i="46"/>
  <c r="K102" i="46"/>
  <c r="H102" i="46"/>
  <c r="AT101" i="46"/>
  <c r="AS101" i="46"/>
  <c r="AP101" i="46"/>
  <c r="AN101" i="46"/>
  <c r="AM101" i="46"/>
  <c r="AJ101" i="46"/>
  <c r="AE101" i="46"/>
  <c r="AB101" i="46"/>
  <c r="AA101" i="46"/>
  <c r="Q101" i="46"/>
  <c r="N101" i="46"/>
  <c r="K101" i="46"/>
  <c r="H101" i="46"/>
  <c r="AT100" i="46"/>
  <c r="AS100" i="46"/>
  <c r="AQ100" i="46"/>
  <c r="AP100" i="46"/>
  <c r="AN100" i="46"/>
  <c r="AM100" i="46"/>
  <c r="AJ100" i="46"/>
  <c r="AH100" i="46"/>
  <c r="AG100" i="46"/>
  <c r="AE100" i="46"/>
  <c r="AB100" i="46"/>
  <c r="AA100" i="46"/>
  <c r="Q100" i="46"/>
  <c r="N100" i="46"/>
  <c r="K100" i="46"/>
  <c r="H100" i="46"/>
  <c r="AT99" i="46"/>
  <c r="AS99" i="46"/>
  <c r="AP99" i="46"/>
  <c r="AN99" i="46"/>
  <c r="AM99" i="46"/>
  <c r="AJ99" i="46"/>
  <c r="AH99" i="46"/>
  <c r="AG99" i="46"/>
  <c r="AE99" i="46"/>
  <c r="AB99" i="46"/>
  <c r="AA99" i="46"/>
  <c r="Q99" i="46"/>
  <c r="N99" i="46"/>
  <c r="K99" i="46"/>
  <c r="H99" i="46"/>
  <c r="AT98" i="46"/>
  <c r="AS98" i="46"/>
  <c r="AQ98" i="46"/>
  <c r="AP98" i="46"/>
  <c r="AN98" i="46"/>
  <c r="AM98" i="46"/>
  <c r="AK98" i="46"/>
  <c r="AJ98" i="46"/>
  <c r="AH98" i="46"/>
  <c r="AG98" i="46"/>
  <c r="AE98" i="46"/>
  <c r="AB98" i="46"/>
  <c r="AA98" i="46"/>
  <c r="V98" i="46"/>
  <c r="T98" i="46"/>
  <c r="Q98" i="46"/>
  <c r="N98" i="46"/>
  <c r="K98" i="46"/>
  <c r="H98" i="46"/>
  <c r="AT97" i="46"/>
  <c r="AS97" i="46"/>
  <c r="AQ97" i="46"/>
  <c r="AP97" i="46"/>
  <c r="AN97" i="46"/>
  <c r="AM97" i="46"/>
  <c r="AK97" i="46"/>
  <c r="AJ97" i="46"/>
  <c r="AH97" i="46"/>
  <c r="AG97" i="46"/>
  <c r="AE97" i="46"/>
  <c r="AB97" i="46"/>
  <c r="AA97" i="46"/>
  <c r="V97" i="46"/>
  <c r="T97" i="46"/>
  <c r="Q97" i="46"/>
  <c r="N97" i="46"/>
  <c r="K97" i="46"/>
  <c r="H97" i="46"/>
  <c r="AT96" i="46"/>
  <c r="AS96" i="46"/>
  <c r="AQ96" i="46"/>
  <c r="AP96" i="46"/>
  <c r="AN96" i="46"/>
  <c r="AM96" i="46"/>
  <c r="AK96" i="46"/>
  <c r="AJ96" i="46"/>
  <c r="AH96" i="46"/>
  <c r="AG96" i="46"/>
  <c r="AE96" i="46"/>
  <c r="AB96" i="46"/>
  <c r="AA96" i="46"/>
  <c r="Q96" i="46"/>
  <c r="N96" i="46"/>
  <c r="K96" i="46"/>
  <c r="H96" i="46"/>
  <c r="AT95" i="46"/>
  <c r="AS95" i="46"/>
  <c r="AQ95" i="46"/>
  <c r="AP95" i="46"/>
  <c r="AN95" i="46"/>
  <c r="AM95" i="46"/>
  <c r="AK95" i="46"/>
  <c r="AJ95" i="46"/>
  <c r="AH95" i="46"/>
  <c r="AG95" i="46"/>
  <c r="AE95" i="46"/>
  <c r="AB95" i="46"/>
  <c r="AA95" i="46"/>
  <c r="V95" i="46"/>
  <c r="T95" i="46"/>
  <c r="Q95" i="46"/>
  <c r="N95" i="46"/>
  <c r="K95" i="46"/>
  <c r="H95" i="46"/>
  <c r="AT94" i="46"/>
  <c r="AS94" i="46"/>
  <c r="AP94" i="46"/>
  <c r="AN94" i="46"/>
  <c r="AM94" i="46"/>
  <c r="AK94" i="46"/>
  <c r="AJ94" i="46"/>
  <c r="AH94" i="46"/>
  <c r="AG94" i="46"/>
  <c r="AE94" i="46"/>
  <c r="AB94" i="46"/>
  <c r="AA94" i="46"/>
  <c r="V94" i="46"/>
  <c r="T94" i="46"/>
  <c r="Q94" i="46"/>
  <c r="N94" i="46"/>
  <c r="K94" i="46"/>
  <c r="H94" i="46"/>
  <c r="AT93" i="46"/>
  <c r="AS93" i="46"/>
  <c r="AQ93" i="46"/>
  <c r="AP93" i="46"/>
  <c r="AN93" i="46"/>
  <c r="AM93" i="46"/>
  <c r="AK93" i="46"/>
  <c r="AJ93" i="46"/>
  <c r="AH93" i="46"/>
  <c r="AG93" i="46"/>
  <c r="AE93" i="46"/>
  <c r="AB93" i="46"/>
  <c r="AA93" i="46"/>
  <c r="V93" i="46"/>
  <c r="T93" i="46"/>
  <c r="Q93" i="46"/>
  <c r="N93" i="46"/>
  <c r="K93" i="46"/>
  <c r="H93" i="46"/>
  <c r="AU103" i="41"/>
  <c r="AL102" i="41"/>
  <c r="AU101" i="41"/>
  <c r="AR100" i="41"/>
  <c r="AU99" i="41"/>
  <c r="AU97" i="41"/>
  <c r="AI95" i="41"/>
  <c r="AQ104" i="41"/>
  <c r="AK104" i="41"/>
  <c r="AE104" i="41"/>
  <c r="AI103" i="45"/>
  <c r="AF103" i="45"/>
  <c r="Y102" i="46"/>
  <c r="AL101" i="45"/>
  <c r="AH101" i="46"/>
  <c r="V101" i="46"/>
  <c r="R101" i="45"/>
  <c r="AU100" i="45"/>
  <c r="AL100" i="45"/>
  <c r="R100" i="45"/>
  <c r="AF99" i="45"/>
  <c r="X99" i="46"/>
  <c r="AT116" i="45"/>
  <c r="AS116" i="45"/>
  <c r="AQ116" i="45"/>
  <c r="AP116" i="45"/>
  <c r="AN116" i="45"/>
  <c r="AM116" i="45"/>
  <c r="AK116" i="45"/>
  <c r="AJ116" i="45"/>
  <c r="AH116" i="45"/>
  <c r="AG116" i="45"/>
  <c r="AE116" i="45"/>
  <c r="AD116" i="45"/>
  <c r="AB116" i="45"/>
  <c r="AA116" i="45"/>
  <c r="V116" i="45"/>
  <c r="U116" i="45"/>
  <c r="T116" i="45"/>
  <c r="S116" i="45"/>
  <c r="Q116" i="45"/>
  <c r="P116" i="45"/>
  <c r="N116" i="45"/>
  <c r="M116" i="45"/>
  <c r="K116" i="45"/>
  <c r="J116" i="45"/>
  <c r="H116" i="45"/>
  <c r="G116" i="45"/>
  <c r="AU96" i="45"/>
  <c r="AT115" i="45"/>
  <c r="AS115" i="45"/>
  <c r="AQ115" i="45"/>
  <c r="AP115" i="45"/>
  <c r="AN115" i="45"/>
  <c r="AM115" i="45"/>
  <c r="AK115" i="45"/>
  <c r="AJ115" i="45"/>
  <c r="AH115" i="45"/>
  <c r="AG115" i="45"/>
  <c r="AE115" i="45"/>
  <c r="AD115" i="45"/>
  <c r="AB115" i="45"/>
  <c r="AA115" i="45"/>
  <c r="U115" i="45"/>
  <c r="S115" i="45"/>
  <c r="Q115" i="45"/>
  <c r="P115" i="45"/>
  <c r="O96" i="45"/>
  <c r="N115" i="45"/>
  <c r="M115" i="45"/>
  <c r="K115" i="45"/>
  <c r="J115" i="45"/>
  <c r="H115" i="45"/>
  <c r="G115" i="45"/>
  <c r="AT114" i="45"/>
  <c r="AS114" i="45"/>
  <c r="AQ114" i="45"/>
  <c r="AN114" i="45"/>
  <c r="AM114" i="45"/>
  <c r="AK114" i="45"/>
  <c r="AJ114" i="45"/>
  <c r="AH114" i="45"/>
  <c r="AG114" i="45"/>
  <c r="AE114" i="45"/>
  <c r="AD114" i="45"/>
  <c r="AB114" i="45"/>
  <c r="AA114" i="45"/>
  <c r="V114" i="45"/>
  <c r="U114" i="45"/>
  <c r="T114" i="45"/>
  <c r="S114" i="45"/>
  <c r="Q114" i="45"/>
  <c r="P114" i="45"/>
  <c r="N114" i="45"/>
  <c r="M114" i="45"/>
  <c r="K114" i="45"/>
  <c r="H114" i="45"/>
  <c r="G114" i="45"/>
  <c r="AT113" i="45"/>
  <c r="AS113" i="45"/>
  <c r="AP113" i="45"/>
  <c r="AO94" i="45"/>
  <c r="AN113" i="45"/>
  <c r="AM113" i="45"/>
  <c r="AK113" i="45"/>
  <c r="AJ113" i="45"/>
  <c r="AH113" i="45"/>
  <c r="AG113" i="45"/>
  <c r="AE113" i="45"/>
  <c r="AD113" i="45"/>
  <c r="AB113" i="45"/>
  <c r="AA113" i="45"/>
  <c r="V113" i="45"/>
  <c r="U113" i="45"/>
  <c r="T113" i="45"/>
  <c r="S113" i="45"/>
  <c r="Q113" i="45"/>
  <c r="P113" i="45"/>
  <c r="N113" i="45"/>
  <c r="M113" i="45"/>
  <c r="K113" i="45"/>
  <c r="J113" i="45"/>
  <c r="I94" i="45"/>
  <c r="H113" i="45"/>
  <c r="G113" i="45"/>
  <c r="BQ93" i="46"/>
  <c r="AO93" i="45"/>
  <c r="AL93" i="45"/>
  <c r="AC93" i="45"/>
  <c r="Z93" i="45"/>
  <c r="Y93" i="46"/>
  <c r="X93" i="46"/>
  <c r="R93" i="45"/>
  <c r="I93" i="45"/>
  <c r="BQ123" i="41"/>
  <c r="BV123" i="41" s="1"/>
  <c r="BQ93" i="41"/>
  <c r="BU93" i="41" s="1"/>
  <c r="BX123" i="41"/>
  <c r="BW123" i="41"/>
  <c r="AR103" i="41"/>
  <c r="AL103" i="41"/>
  <c r="Z102" i="41"/>
  <c r="AL101" i="41"/>
  <c r="Z101" i="41"/>
  <c r="AO100" i="41"/>
  <c r="AL100" i="41"/>
  <c r="AL99" i="41"/>
  <c r="AC99" i="41"/>
  <c r="AR98" i="41"/>
  <c r="AO98" i="41"/>
  <c r="Z98" i="41"/>
  <c r="AR97" i="41"/>
  <c r="AL97" i="41"/>
  <c r="AO96" i="41"/>
  <c r="Z96" i="41"/>
  <c r="AL95" i="41"/>
  <c r="Z95" i="41"/>
  <c r="AI94" i="41"/>
  <c r="AU93" i="41"/>
  <c r="AP104" i="41"/>
  <c r="AG104" i="41"/>
  <c r="Y104" i="41"/>
  <c r="X104" i="41"/>
  <c r="Q104" i="41"/>
  <c r="K104" i="41"/>
  <c r="AL103" i="40"/>
  <c r="Z103" i="40"/>
  <c r="R103" i="40"/>
  <c r="I103" i="40"/>
  <c r="AO102" i="40"/>
  <c r="AC102" i="40"/>
  <c r="I102" i="40"/>
  <c r="AU101" i="40"/>
  <c r="AR101" i="40"/>
  <c r="AI101" i="40"/>
  <c r="AF101" i="40"/>
  <c r="O101" i="40"/>
  <c r="L101" i="40"/>
  <c r="AU100" i="40"/>
  <c r="AL100" i="40"/>
  <c r="AI100" i="40"/>
  <c r="Z100" i="40"/>
  <c r="R100" i="40"/>
  <c r="O100" i="40"/>
  <c r="AL99" i="40"/>
  <c r="Z99" i="40"/>
  <c r="R99" i="40"/>
  <c r="I99" i="40"/>
  <c r="AO98" i="40"/>
  <c r="AC98" i="40"/>
  <c r="I98" i="40"/>
  <c r="AT116" i="40"/>
  <c r="AS116" i="40"/>
  <c r="AQ116" i="40"/>
  <c r="AP116" i="40"/>
  <c r="AN116" i="40"/>
  <c r="AM116" i="40"/>
  <c r="AK116" i="40"/>
  <c r="AH116" i="40"/>
  <c r="AG116" i="40"/>
  <c r="AF97" i="40"/>
  <c r="AE116" i="40"/>
  <c r="AD116" i="40"/>
  <c r="AB116" i="40"/>
  <c r="AA116" i="40"/>
  <c r="Y116" i="40"/>
  <c r="V116" i="40"/>
  <c r="U116" i="40"/>
  <c r="T116" i="40"/>
  <c r="S116" i="40"/>
  <c r="Q116" i="40"/>
  <c r="N116" i="40"/>
  <c r="M116" i="40"/>
  <c r="L97" i="40"/>
  <c r="K116" i="40"/>
  <c r="J116" i="40"/>
  <c r="H116" i="40"/>
  <c r="G116" i="40"/>
  <c r="AT115" i="40"/>
  <c r="AS115" i="40"/>
  <c r="AQ115" i="40"/>
  <c r="AP115" i="40"/>
  <c r="AN115" i="40"/>
  <c r="AL96" i="40"/>
  <c r="AK115" i="40"/>
  <c r="AJ115" i="40"/>
  <c r="AI96" i="40"/>
  <c r="AH115" i="40"/>
  <c r="AG115" i="40"/>
  <c r="AE115" i="40"/>
  <c r="AD115" i="40"/>
  <c r="AB115" i="40"/>
  <c r="Y115" i="40"/>
  <c r="X115" i="40"/>
  <c r="V115" i="40"/>
  <c r="U115" i="40"/>
  <c r="T115" i="40"/>
  <c r="S115" i="40"/>
  <c r="Q115" i="40"/>
  <c r="P115" i="40"/>
  <c r="N115" i="40"/>
  <c r="M115" i="40"/>
  <c r="K115" i="40"/>
  <c r="H115" i="40"/>
  <c r="AT114" i="40"/>
  <c r="AR95" i="40"/>
  <c r="AQ114" i="40"/>
  <c r="AP114" i="40"/>
  <c r="AN114" i="40"/>
  <c r="AM114" i="40"/>
  <c r="AK114" i="40"/>
  <c r="AJ114" i="40"/>
  <c r="AH114" i="40"/>
  <c r="AE114" i="40"/>
  <c r="AD114" i="40"/>
  <c r="AC95" i="40"/>
  <c r="AB114" i="40"/>
  <c r="AA114" i="40"/>
  <c r="Y114" i="40"/>
  <c r="X114" i="40"/>
  <c r="V114" i="40"/>
  <c r="U114" i="40"/>
  <c r="T114" i="40"/>
  <c r="S114" i="40"/>
  <c r="Q114" i="40"/>
  <c r="P114" i="40"/>
  <c r="N114" i="40"/>
  <c r="K114" i="40"/>
  <c r="J114" i="40"/>
  <c r="H114" i="40"/>
  <c r="G114" i="40"/>
  <c r="AT113" i="40"/>
  <c r="AS113" i="40"/>
  <c r="AQ113" i="40"/>
  <c r="AP113" i="40"/>
  <c r="AN113" i="40"/>
  <c r="AM113" i="40"/>
  <c r="AK113" i="40"/>
  <c r="AJ113" i="40"/>
  <c r="AH113" i="40"/>
  <c r="AG113" i="40"/>
  <c r="AE113" i="40"/>
  <c r="AD113" i="40"/>
  <c r="AC94" i="40"/>
  <c r="AB113" i="40"/>
  <c r="AA113" i="40"/>
  <c r="Y113" i="40"/>
  <c r="X113" i="40"/>
  <c r="V113" i="40"/>
  <c r="U113" i="40"/>
  <c r="T113" i="40"/>
  <c r="S113" i="40"/>
  <c r="Q113" i="40"/>
  <c r="P113" i="40"/>
  <c r="N113" i="40"/>
  <c r="M113" i="40"/>
  <c r="K113" i="40"/>
  <c r="J113" i="40"/>
  <c r="H113" i="40"/>
  <c r="G113" i="40"/>
  <c r="AU93" i="40"/>
  <c r="AR93" i="40"/>
  <c r="AI93" i="40"/>
  <c r="AF93" i="40"/>
  <c r="O93" i="40"/>
  <c r="L93" i="40"/>
  <c r="U19" i="60"/>
  <c r="U26" i="60" s="1"/>
  <c r="U34" i="60" s="1"/>
  <c r="U41" i="60" s="1"/>
  <c r="U48" i="60" s="1"/>
  <c r="U56" i="60" s="1"/>
  <c r="U18" i="60"/>
  <c r="U25" i="60" s="1"/>
  <c r="U33" i="60" s="1"/>
  <c r="U40" i="60" s="1"/>
  <c r="U47" i="60" s="1"/>
  <c r="U55" i="60" s="1"/>
  <c r="U17" i="60"/>
  <c r="U24" i="60" s="1"/>
  <c r="U32" i="60" s="1"/>
  <c r="U39" i="60" s="1"/>
  <c r="U46" i="60" s="1"/>
  <c r="U54" i="60" s="1"/>
  <c r="U16" i="60"/>
  <c r="U23" i="60" s="1"/>
  <c r="U31" i="60" s="1"/>
  <c r="U38" i="60" s="1"/>
  <c r="U45" i="60" s="1"/>
  <c r="U53" i="60" s="1"/>
  <c r="U15" i="60"/>
  <c r="U22" i="60" s="1"/>
  <c r="U30" i="60" s="1"/>
  <c r="U37" i="60" s="1"/>
  <c r="U44" i="60" s="1"/>
  <c r="U52" i="60" s="1"/>
  <c r="U14" i="60"/>
  <c r="U21" i="60" s="1"/>
  <c r="AT122" i="41"/>
  <c r="AS122" i="41"/>
  <c r="AP122" i="46"/>
  <c r="AN122" i="41"/>
  <c r="AJ122" i="41"/>
  <c r="AB122" i="41"/>
  <c r="Q122" i="41"/>
  <c r="K122" i="41"/>
  <c r="AP121" i="46"/>
  <c r="AM121" i="41"/>
  <c r="AJ121" i="46"/>
  <c r="Q121" i="41"/>
  <c r="N121" i="41"/>
  <c r="K121" i="41"/>
  <c r="H121" i="41"/>
  <c r="AT120" i="41"/>
  <c r="AN120" i="41"/>
  <c r="AB120" i="41"/>
  <c r="Q120" i="41"/>
  <c r="AT116" i="41"/>
  <c r="AQ116" i="41"/>
  <c r="AN116" i="41"/>
  <c r="AM116" i="41"/>
  <c r="AK116" i="41"/>
  <c r="AH116" i="41"/>
  <c r="AE116" i="41"/>
  <c r="AB116" i="41"/>
  <c r="V116" i="41"/>
  <c r="T116" i="41"/>
  <c r="Q116" i="41"/>
  <c r="N116" i="41"/>
  <c r="K116" i="41"/>
  <c r="H116" i="41"/>
  <c r="AT115" i="41"/>
  <c r="AS115" i="41"/>
  <c r="AP115" i="41"/>
  <c r="AN115" i="41"/>
  <c r="AM115" i="41"/>
  <c r="AK115" i="41"/>
  <c r="AJ115" i="41"/>
  <c r="AH115" i="46"/>
  <c r="AG115" i="41"/>
  <c r="AE115" i="41"/>
  <c r="AB115" i="41"/>
  <c r="AA115" i="41"/>
  <c r="Q115" i="41"/>
  <c r="N115" i="46"/>
  <c r="K115" i="41"/>
  <c r="H115" i="41"/>
  <c r="AT114" i="41"/>
  <c r="AS114" i="41"/>
  <c r="AQ114" i="41"/>
  <c r="AP114" i="41"/>
  <c r="AN114" i="41"/>
  <c r="AM114" i="41"/>
  <c r="AK114" i="41"/>
  <c r="AJ114" i="41"/>
  <c r="AH114" i="41"/>
  <c r="AG114" i="41"/>
  <c r="AE114" i="41"/>
  <c r="AB114" i="41"/>
  <c r="AA114" i="41"/>
  <c r="V114" i="41"/>
  <c r="T114" i="41"/>
  <c r="Q114" i="41"/>
  <c r="N114" i="41"/>
  <c r="K114" i="41"/>
  <c r="H114" i="41"/>
  <c r="AT113" i="41"/>
  <c r="AS113" i="41"/>
  <c r="AN113" i="41"/>
  <c r="AM113" i="46"/>
  <c r="AJ113" i="41"/>
  <c r="AH113" i="41"/>
  <c r="AG113" i="41"/>
  <c r="AE113" i="41"/>
  <c r="AB113" i="41"/>
  <c r="AA113" i="41"/>
  <c r="V113" i="41"/>
  <c r="T113" i="41"/>
  <c r="Q113" i="41"/>
  <c r="N113" i="41"/>
  <c r="K113" i="41"/>
  <c r="H113" i="41"/>
  <c r="AT112" i="41"/>
  <c r="AS112" i="41"/>
  <c r="AQ112" i="41"/>
  <c r="AP112" i="41"/>
  <c r="AN112" i="41"/>
  <c r="AM112" i="41"/>
  <c r="AK112" i="41"/>
  <c r="AJ112" i="41"/>
  <c r="AH112" i="41"/>
  <c r="AG112" i="41"/>
  <c r="AE112" i="41"/>
  <c r="AB112" i="41"/>
  <c r="AA112" i="41"/>
  <c r="V112" i="41"/>
  <c r="T112" i="41"/>
  <c r="Q112" i="41"/>
  <c r="N112" i="41"/>
  <c r="K112" i="41"/>
  <c r="H112" i="41"/>
  <c r="AT104" i="39"/>
  <c r="AS104" i="39"/>
  <c r="AQ104" i="39"/>
  <c r="AP104" i="39"/>
  <c r="AN104" i="39"/>
  <c r="AM104" i="39"/>
  <c r="AK104" i="39"/>
  <c r="AJ104" i="39"/>
  <c r="AH104" i="39"/>
  <c r="AG104" i="39"/>
  <c r="AE104" i="39"/>
  <c r="AD104" i="39"/>
  <c r="AB104" i="39"/>
  <c r="AA104" i="39"/>
  <c r="Y104" i="39"/>
  <c r="X104" i="39"/>
  <c r="V104" i="39"/>
  <c r="U104" i="39"/>
  <c r="T104" i="39"/>
  <c r="S104" i="39"/>
  <c r="Q104" i="39"/>
  <c r="P104" i="39"/>
  <c r="N104" i="39"/>
  <c r="M104" i="39"/>
  <c r="K104" i="39"/>
  <c r="J104" i="39"/>
  <c r="H104" i="39"/>
  <c r="G104" i="39"/>
  <c r="AX103" i="39"/>
  <c r="AV103" i="39"/>
  <c r="AU103" i="39"/>
  <c r="AR103" i="39"/>
  <c r="AO103" i="39"/>
  <c r="AL103" i="39"/>
  <c r="AI103" i="39"/>
  <c r="AF103" i="39"/>
  <c r="AC103" i="39"/>
  <c r="Z103" i="39"/>
  <c r="W103" i="39"/>
  <c r="R103" i="39"/>
  <c r="O103" i="39"/>
  <c r="L103" i="39"/>
  <c r="I103" i="39"/>
  <c r="AX102" i="39"/>
  <c r="AV102" i="39"/>
  <c r="AU102" i="39"/>
  <c r="AR102" i="39"/>
  <c r="AO102" i="39"/>
  <c r="AL102" i="39"/>
  <c r="AI102" i="39"/>
  <c r="AF102" i="39"/>
  <c r="AC102" i="39"/>
  <c r="Z102" i="39"/>
  <c r="W102" i="39"/>
  <c r="R102" i="39"/>
  <c r="O102" i="39"/>
  <c r="L102" i="39"/>
  <c r="I102" i="39"/>
  <c r="AX101" i="39"/>
  <c r="AV101" i="39"/>
  <c r="AU101" i="39"/>
  <c r="AR101" i="39"/>
  <c r="AO101" i="39"/>
  <c r="AL101" i="39"/>
  <c r="AI101" i="39"/>
  <c r="AF101" i="39"/>
  <c r="AC101" i="39"/>
  <c r="Z101" i="39"/>
  <c r="W101" i="39"/>
  <c r="R101" i="39"/>
  <c r="O101" i="39"/>
  <c r="L101" i="39"/>
  <c r="I101" i="39"/>
  <c r="AX100" i="39"/>
  <c r="AV100" i="39"/>
  <c r="AU100" i="39"/>
  <c r="AR100" i="39"/>
  <c r="AO100" i="39"/>
  <c r="AL100" i="39"/>
  <c r="AI100" i="39"/>
  <c r="AF100" i="39"/>
  <c r="AC100" i="39"/>
  <c r="Z100" i="39"/>
  <c r="W100" i="39"/>
  <c r="R100" i="39"/>
  <c r="O100" i="39"/>
  <c r="L100" i="39"/>
  <c r="I100" i="39"/>
  <c r="AX99" i="39"/>
  <c r="AV99" i="39"/>
  <c r="AU99" i="39"/>
  <c r="AR99" i="39"/>
  <c r="AO99" i="39"/>
  <c r="AL99" i="39"/>
  <c r="AI99" i="39"/>
  <c r="AF99" i="39"/>
  <c r="AC99" i="39"/>
  <c r="Z99" i="39"/>
  <c r="W99" i="39"/>
  <c r="R99" i="39"/>
  <c r="O99" i="39"/>
  <c r="L99" i="39"/>
  <c r="I99" i="39"/>
  <c r="AX98" i="39"/>
  <c r="AV98" i="39"/>
  <c r="AU98" i="39"/>
  <c r="AR98" i="39"/>
  <c r="AO98" i="39"/>
  <c r="AL98" i="39"/>
  <c r="AI98" i="39"/>
  <c r="AF98" i="39"/>
  <c r="AC98" i="39"/>
  <c r="Z98" i="39"/>
  <c r="W98" i="39"/>
  <c r="R98" i="39"/>
  <c r="O98" i="39"/>
  <c r="L98" i="39"/>
  <c r="I98" i="39"/>
  <c r="AX97" i="39"/>
  <c r="AV97" i="39"/>
  <c r="AU97" i="39"/>
  <c r="AR97" i="39"/>
  <c r="AO97" i="39"/>
  <c r="AL97" i="39"/>
  <c r="AI97" i="39"/>
  <c r="AF97" i="39"/>
  <c r="AC97" i="39"/>
  <c r="Z97" i="39"/>
  <c r="W97" i="39"/>
  <c r="R97" i="39"/>
  <c r="O97" i="39"/>
  <c r="L97" i="39"/>
  <c r="I97" i="39"/>
  <c r="AX96" i="39"/>
  <c r="AV96" i="39"/>
  <c r="AU96" i="39"/>
  <c r="AR96" i="39"/>
  <c r="AO96" i="39"/>
  <c r="AL96" i="39"/>
  <c r="AI96" i="39"/>
  <c r="AF96" i="39"/>
  <c r="AC96" i="39"/>
  <c r="Z96" i="39"/>
  <c r="W96" i="39"/>
  <c r="R96" i="39"/>
  <c r="O96" i="39"/>
  <c r="L96" i="39"/>
  <c r="I96" i="39"/>
  <c r="AX95" i="39"/>
  <c r="AV95" i="39"/>
  <c r="AU95" i="39"/>
  <c r="AR95" i="39"/>
  <c r="AO95" i="39"/>
  <c r="AL95" i="39"/>
  <c r="AI95" i="39"/>
  <c r="AF95" i="39"/>
  <c r="AC95" i="39"/>
  <c r="Z95" i="39"/>
  <c r="W95" i="39"/>
  <c r="R95" i="39"/>
  <c r="O95" i="39"/>
  <c r="L95" i="39"/>
  <c r="I95" i="39"/>
  <c r="AX94" i="39"/>
  <c r="AV94" i="39"/>
  <c r="AU94" i="39"/>
  <c r="AR94" i="39"/>
  <c r="AO94" i="39"/>
  <c r="AL94" i="39"/>
  <c r="AI94" i="39"/>
  <c r="AF94" i="39"/>
  <c r="AC94" i="39"/>
  <c r="Z94" i="39"/>
  <c r="W94" i="39"/>
  <c r="R94" i="39"/>
  <c r="O94" i="39"/>
  <c r="L94" i="39"/>
  <c r="I94" i="39"/>
  <c r="AX93" i="39"/>
  <c r="AV93" i="39"/>
  <c r="AU93" i="39"/>
  <c r="AR93" i="39"/>
  <c r="AO93" i="39"/>
  <c r="AL93" i="39"/>
  <c r="AI93" i="39"/>
  <c r="AF93" i="39"/>
  <c r="AC93" i="39"/>
  <c r="Z93" i="39"/>
  <c r="W93" i="39"/>
  <c r="R93" i="39"/>
  <c r="O93" i="39"/>
  <c r="L93" i="39"/>
  <c r="I93" i="39"/>
  <c r="U29" i="60" l="1"/>
  <c r="K21" i="60"/>
  <c r="G21" i="60"/>
  <c r="AC155" i="39"/>
  <c r="AA155" i="39"/>
  <c r="BV93" i="41"/>
  <c r="BT93" i="41"/>
  <c r="R112" i="41"/>
  <c r="R114" i="41"/>
  <c r="BS93" i="41"/>
  <c r="W101" i="41"/>
  <c r="O116" i="41"/>
  <c r="BX93" i="41"/>
  <c r="O97" i="41"/>
  <c r="BW93" i="41"/>
  <c r="O101" i="41"/>
  <c r="L103" i="41"/>
  <c r="L114" i="41"/>
  <c r="BR123" i="41"/>
  <c r="O112" i="41"/>
  <c r="L115" i="41"/>
  <c r="BT123" i="41"/>
  <c r="BS123" i="41"/>
  <c r="AC99" i="46"/>
  <c r="AC101" i="46"/>
  <c r="AL103" i="46"/>
  <c r="BF123" i="39"/>
  <c r="Q155" i="39" s="1"/>
  <c r="BL113" i="39"/>
  <c r="BN113" i="39" s="1"/>
  <c r="BN120" i="39"/>
  <c r="BN121" i="39"/>
  <c r="BD123" i="39"/>
  <c r="O155" i="39" s="1"/>
  <c r="BL112" i="39"/>
  <c r="BL123" i="39" s="1"/>
  <c r="W155" i="39" s="1"/>
  <c r="AZ123" i="39"/>
  <c r="K155" i="39" s="1"/>
  <c r="BJ112" i="39"/>
  <c r="BJ123" i="39" s="1"/>
  <c r="U155" i="39" s="1"/>
  <c r="AU102" i="46"/>
  <c r="L104" i="39"/>
  <c r="Z104" i="39"/>
  <c r="AL104" i="39"/>
  <c r="AU95" i="46"/>
  <c r="AI97" i="46"/>
  <c r="AJ112" i="46"/>
  <c r="AM112" i="46"/>
  <c r="AF112" i="41"/>
  <c r="AA112" i="46"/>
  <c r="AP112" i="46"/>
  <c r="AG112" i="46"/>
  <c r="AS112" i="46"/>
  <c r="I104" i="39"/>
  <c r="W104" i="39"/>
  <c r="AU104" i="39"/>
  <c r="AB104" i="46"/>
  <c r="AL96" i="46"/>
  <c r="AI98" i="46"/>
  <c r="AU98" i="46"/>
  <c r="AO103" i="46"/>
  <c r="AL94" i="46"/>
  <c r="AU94" i="46"/>
  <c r="AI95" i="46"/>
  <c r="AI96" i="46"/>
  <c r="AU96" i="46"/>
  <c r="AC97" i="46"/>
  <c r="AO97" i="46"/>
  <c r="AL98" i="46"/>
  <c r="AR98" i="46"/>
  <c r="AI99" i="46"/>
  <c r="AC100" i="46"/>
  <c r="AR100" i="46"/>
  <c r="AO101" i="46"/>
  <c r="AC102" i="46"/>
  <c r="AI94" i="46"/>
  <c r="AL95" i="46"/>
  <c r="AO99" i="46"/>
  <c r="AU115" i="41"/>
  <c r="R94" i="41"/>
  <c r="R98" i="41"/>
  <c r="W102" i="41"/>
  <c r="AF98" i="41"/>
  <c r="O102" i="41"/>
  <c r="O113" i="41"/>
  <c r="O94" i="41"/>
  <c r="R102" i="41"/>
  <c r="R113" i="41"/>
  <c r="K104" i="46"/>
  <c r="AM104" i="46"/>
  <c r="AS104" i="46"/>
  <c r="N104" i="46"/>
  <c r="AA104" i="46"/>
  <c r="AN104" i="46"/>
  <c r="AF102" i="41"/>
  <c r="R121" i="41"/>
  <c r="L122" i="41"/>
  <c r="AU113" i="40"/>
  <c r="L114" i="40"/>
  <c r="AF113" i="41"/>
  <c r="AL115" i="45"/>
  <c r="AR116" i="45"/>
  <c r="I113" i="45"/>
  <c r="AC113" i="41"/>
  <c r="AU113" i="41"/>
  <c r="AC114" i="41"/>
  <c r="AL115" i="41"/>
  <c r="AQ115" i="41"/>
  <c r="AJ116" i="41"/>
  <c r="AL116" i="41" s="1"/>
  <c r="AP116" i="41"/>
  <c r="AR116" i="41" s="1"/>
  <c r="X113" i="41"/>
  <c r="X114" i="41"/>
  <c r="AF116" i="41"/>
  <c r="H112" i="46"/>
  <c r="T112" i="46"/>
  <c r="AE112" i="46"/>
  <c r="AK112" i="46"/>
  <c r="AQ112" i="46"/>
  <c r="K113" i="46"/>
  <c r="V113" i="46"/>
  <c r="AG113" i="46"/>
  <c r="AT113" i="46"/>
  <c r="Q114" i="46"/>
  <c r="AB114" i="46"/>
  <c r="AJ114" i="46"/>
  <c r="AP114" i="46"/>
  <c r="H115" i="46"/>
  <c r="AA115" i="46"/>
  <c r="AN115" i="46"/>
  <c r="AT115" i="46"/>
  <c r="Q116" i="46"/>
  <c r="AB116" i="46"/>
  <c r="AJ116" i="46"/>
  <c r="AP116" i="46"/>
  <c r="AP113" i="41"/>
  <c r="AH115" i="41"/>
  <c r="AI115" i="41" s="1"/>
  <c r="Y113" i="41"/>
  <c r="Y114" i="41"/>
  <c r="AX114" i="41" s="1"/>
  <c r="V115" i="41"/>
  <c r="AF115" i="41"/>
  <c r="K112" i="46"/>
  <c r="V112" i="46"/>
  <c r="N113" i="46"/>
  <c r="AA113" i="46"/>
  <c r="AH113" i="46"/>
  <c r="AN113" i="46"/>
  <c r="AO113" i="46" s="1"/>
  <c r="H114" i="46"/>
  <c r="T114" i="46"/>
  <c r="AE114" i="46"/>
  <c r="AK114" i="46"/>
  <c r="AQ114" i="46"/>
  <c r="K115" i="46"/>
  <c r="AB115" i="46"/>
  <c r="AJ115" i="46"/>
  <c r="AP115" i="46"/>
  <c r="H116" i="46"/>
  <c r="T116" i="46"/>
  <c r="AE116" i="46"/>
  <c r="AK116" i="46"/>
  <c r="AQ116" i="46"/>
  <c r="AK113" i="41"/>
  <c r="AL113" i="41" s="1"/>
  <c r="AA116" i="41"/>
  <c r="AC116" i="41" s="1"/>
  <c r="AG116" i="41"/>
  <c r="AI116" i="41" s="1"/>
  <c r="AS116" i="41"/>
  <c r="AU116" i="41" s="1"/>
  <c r="AQ113" i="41"/>
  <c r="X115" i="41"/>
  <c r="Y116" i="41"/>
  <c r="L116" i="41"/>
  <c r="AF114" i="41"/>
  <c r="N112" i="46"/>
  <c r="AH112" i="46"/>
  <c r="AN112" i="46"/>
  <c r="AT112" i="46"/>
  <c r="Q113" i="46"/>
  <c r="AB113" i="46"/>
  <c r="AJ113" i="46"/>
  <c r="AP113" i="46"/>
  <c r="K114" i="46"/>
  <c r="V114" i="46"/>
  <c r="AG114" i="46"/>
  <c r="AM114" i="46"/>
  <c r="AS114" i="46"/>
  <c r="AE115" i="46"/>
  <c r="AK115" i="46"/>
  <c r="AQ115" i="46"/>
  <c r="K116" i="46"/>
  <c r="V116" i="46"/>
  <c r="AG116" i="46"/>
  <c r="AM116" i="46"/>
  <c r="AS116" i="46"/>
  <c r="AM113" i="41"/>
  <c r="N115" i="41"/>
  <c r="T115" i="41"/>
  <c r="Y115" i="41"/>
  <c r="R115" i="41"/>
  <c r="AL97" i="46"/>
  <c r="AO100" i="46"/>
  <c r="Q112" i="46"/>
  <c r="AB112" i="46"/>
  <c r="H113" i="46"/>
  <c r="T113" i="46"/>
  <c r="AE113" i="46"/>
  <c r="AK113" i="46"/>
  <c r="AS113" i="46"/>
  <c r="N114" i="46"/>
  <c r="AA114" i="46"/>
  <c r="AH114" i="46"/>
  <c r="AN114" i="46"/>
  <c r="AT114" i="46"/>
  <c r="Q115" i="46"/>
  <c r="AG115" i="46"/>
  <c r="AI115" i="46" s="1"/>
  <c r="AM115" i="46"/>
  <c r="AS115" i="46"/>
  <c r="AU115" i="46" s="1"/>
  <c r="N116" i="46"/>
  <c r="AA116" i="46"/>
  <c r="AH116" i="46"/>
  <c r="AN116" i="46"/>
  <c r="AT116" i="46"/>
  <c r="K117" i="41"/>
  <c r="K117" i="46"/>
  <c r="Q117" i="41"/>
  <c r="Q117" i="46"/>
  <c r="V117" i="41"/>
  <c r="V117" i="46"/>
  <c r="AB117" i="41"/>
  <c r="AB117" i="46"/>
  <c r="AH117" i="41"/>
  <c r="AH117" i="46"/>
  <c r="AM117" i="41"/>
  <c r="AM117" i="46"/>
  <c r="AS117" i="41"/>
  <c r="AS117" i="46"/>
  <c r="AA118" i="41"/>
  <c r="AA118" i="46"/>
  <c r="AG118" i="41"/>
  <c r="AG118" i="46"/>
  <c r="AM118" i="41"/>
  <c r="AM118" i="46"/>
  <c r="AS118" i="41"/>
  <c r="AS118" i="46"/>
  <c r="AE119" i="41"/>
  <c r="AE119" i="46"/>
  <c r="AQ119" i="41"/>
  <c r="AQ119" i="46"/>
  <c r="H120" i="41"/>
  <c r="H120" i="46"/>
  <c r="N120" i="41"/>
  <c r="N120" i="46"/>
  <c r="AN117" i="41"/>
  <c r="AN117" i="46"/>
  <c r="AT117" i="41"/>
  <c r="AT117" i="46"/>
  <c r="K118" i="41"/>
  <c r="K118" i="46"/>
  <c r="Q118" i="41"/>
  <c r="Q118" i="46"/>
  <c r="AB118" i="41"/>
  <c r="AB118" i="46"/>
  <c r="AC118" i="46" s="1"/>
  <c r="AH118" i="41"/>
  <c r="AH118" i="46"/>
  <c r="AN118" i="41"/>
  <c r="AO118" i="41" s="1"/>
  <c r="AN118" i="46"/>
  <c r="AT118" i="41"/>
  <c r="AT118" i="46"/>
  <c r="K119" i="41"/>
  <c r="K119" i="46"/>
  <c r="Q119" i="41"/>
  <c r="Q119" i="46"/>
  <c r="AA119" i="41"/>
  <c r="AA119" i="46"/>
  <c r="AG119" i="41"/>
  <c r="AG119" i="46"/>
  <c r="AM119" i="41"/>
  <c r="AM119" i="46"/>
  <c r="AS119" i="41"/>
  <c r="AS119" i="46"/>
  <c r="AA120" i="41"/>
  <c r="AC120" i="41" s="1"/>
  <c r="AA120" i="46"/>
  <c r="AM120" i="41"/>
  <c r="AO120" i="41" s="1"/>
  <c r="AM120" i="46"/>
  <c r="AS120" i="41"/>
  <c r="AU120" i="41" s="1"/>
  <c r="AS120" i="46"/>
  <c r="H122" i="41"/>
  <c r="H122" i="46"/>
  <c r="N122" i="41"/>
  <c r="N122" i="46"/>
  <c r="AK122" i="41"/>
  <c r="AL122" i="41" s="1"/>
  <c r="AK122" i="46"/>
  <c r="H117" i="41"/>
  <c r="H117" i="46"/>
  <c r="N117" i="41"/>
  <c r="N117" i="46"/>
  <c r="T117" i="41"/>
  <c r="T117" i="46"/>
  <c r="AE117" i="41"/>
  <c r="AE117" i="46"/>
  <c r="AJ117" i="41"/>
  <c r="AJ117" i="46"/>
  <c r="AP117" i="41"/>
  <c r="AP117" i="46"/>
  <c r="AJ118" i="41"/>
  <c r="AJ118" i="46"/>
  <c r="AP118" i="41"/>
  <c r="AP118" i="46"/>
  <c r="AB119" i="41"/>
  <c r="AB119" i="46"/>
  <c r="AH119" i="41"/>
  <c r="AH119" i="46"/>
  <c r="AI119" i="46" s="1"/>
  <c r="AN119" i="41"/>
  <c r="AN119" i="46"/>
  <c r="AT119" i="41"/>
  <c r="AT119" i="46"/>
  <c r="K120" i="41"/>
  <c r="K120" i="46"/>
  <c r="AA117" i="41"/>
  <c r="AA117" i="46"/>
  <c r="AG117" i="41"/>
  <c r="AG117" i="46"/>
  <c r="AK117" i="41"/>
  <c r="AK117" i="46"/>
  <c r="AQ117" i="41"/>
  <c r="AQ117" i="46"/>
  <c r="H118" i="41"/>
  <c r="H118" i="46"/>
  <c r="N118" i="41"/>
  <c r="N118" i="46"/>
  <c r="AE118" i="41"/>
  <c r="AE118" i="46"/>
  <c r="H119" i="41"/>
  <c r="H119" i="46"/>
  <c r="N119" i="41"/>
  <c r="N119" i="46"/>
  <c r="AJ119" i="41"/>
  <c r="AJ119" i="46"/>
  <c r="AP119" i="41"/>
  <c r="AP119" i="46"/>
  <c r="AJ120" i="41"/>
  <c r="AJ120" i="46"/>
  <c r="AP120" i="41"/>
  <c r="AP120" i="46"/>
  <c r="AB121" i="41"/>
  <c r="AB121" i="46"/>
  <c r="AN121" i="41"/>
  <c r="AO121" i="41" s="1"/>
  <c r="AN121" i="46"/>
  <c r="AT121" i="41"/>
  <c r="AT121" i="46"/>
  <c r="H104" i="46"/>
  <c r="AT104" i="46"/>
  <c r="Q104" i="46"/>
  <c r="AB120" i="46"/>
  <c r="K121" i="46"/>
  <c r="K122" i="46"/>
  <c r="AB122" i="46"/>
  <c r="AN122" i="46"/>
  <c r="AA121" i="41"/>
  <c r="AS121" i="41"/>
  <c r="AA122" i="41"/>
  <c r="AC122" i="41" s="1"/>
  <c r="AM122" i="41"/>
  <c r="AO122" i="41" s="1"/>
  <c r="R122" i="41"/>
  <c r="N121" i="46"/>
  <c r="AS121" i="46"/>
  <c r="AJ122" i="46"/>
  <c r="Q120" i="46"/>
  <c r="AT120" i="46"/>
  <c r="Q121" i="46"/>
  <c r="AM121" i="46"/>
  <c r="Q122" i="46"/>
  <c r="AS122" i="46"/>
  <c r="AJ121" i="41"/>
  <c r="AP121" i="41"/>
  <c r="AP122" i="41"/>
  <c r="O113" i="40"/>
  <c r="O121" i="41"/>
  <c r="AC113" i="45"/>
  <c r="AI113" i="45"/>
  <c r="AO113" i="45"/>
  <c r="AN120" i="46"/>
  <c r="H121" i="46"/>
  <c r="AA121" i="46"/>
  <c r="AA122" i="46"/>
  <c r="AM122" i="46"/>
  <c r="AT122" i="46"/>
  <c r="AF100" i="46"/>
  <c r="L96" i="46"/>
  <c r="AJ104" i="46"/>
  <c r="AO116" i="45"/>
  <c r="R114" i="45"/>
  <c r="AL114" i="45"/>
  <c r="AO115" i="45"/>
  <c r="L113" i="45"/>
  <c r="AF113" i="45"/>
  <c r="AU114" i="45"/>
  <c r="I115" i="45"/>
  <c r="O115" i="45"/>
  <c r="BU93" i="46"/>
  <c r="R93" i="46" s="1"/>
  <c r="BW93" i="46"/>
  <c r="BV93" i="46"/>
  <c r="BT93" i="46"/>
  <c r="BX93" i="46"/>
  <c r="BS93" i="46"/>
  <c r="R94" i="46"/>
  <c r="AF94" i="46"/>
  <c r="L94" i="46"/>
  <c r="O94" i="46"/>
  <c r="O113" i="46"/>
  <c r="X116" i="45"/>
  <c r="X116" i="46" s="1"/>
  <c r="X97" i="46"/>
  <c r="I98" i="45"/>
  <c r="R98" i="46"/>
  <c r="AF98" i="46"/>
  <c r="L98" i="46"/>
  <c r="L99" i="45"/>
  <c r="I94" i="40"/>
  <c r="AF113" i="40"/>
  <c r="AO94" i="40"/>
  <c r="Z95" i="40"/>
  <c r="AF114" i="40"/>
  <c r="AL114" i="40"/>
  <c r="AR114" i="40"/>
  <c r="Z96" i="40"/>
  <c r="AU97" i="40"/>
  <c r="J114" i="45"/>
  <c r="L114" i="45" s="1"/>
  <c r="L95" i="45"/>
  <c r="AF95" i="45"/>
  <c r="AI100" i="45"/>
  <c r="O100" i="46"/>
  <c r="L100" i="46"/>
  <c r="I101" i="45"/>
  <c r="X101" i="46"/>
  <c r="Z101" i="45"/>
  <c r="AE102" i="46"/>
  <c r="AK102" i="46"/>
  <c r="AL102" i="46" s="1"/>
  <c r="AQ102" i="46"/>
  <c r="AR102" i="46" s="1"/>
  <c r="R97" i="46"/>
  <c r="L97" i="46"/>
  <c r="I103" i="46"/>
  <c r="L113" i="40"/>
  <c r="AR113" i="40"/>
  <c r="L95" i="40"/>
  <c r="R96" i="40"/>
  <c r="AU96" i="40"/>
  <c r="AR97" i="40"/>
  <c r="AQ113" i="45"/>
  <c r="AQ113" i="46" s="1"/>
  <c r="AQ94" i="46"/>
  <c r="AR94" i="46" s="1"/>
  <c r="V115" i="45"/>
  <c r="V115" i="46" s="1"/>
  <c r="V96" i="46"/>
  <c r="Z97" i="45"/>
  <c r="AC98" i="45"/>
  <c r="AO98" i="45"/>
  <c r="V100" i="46"/>
  <c r="L101" i="46"/>
  <c r="AF101" i="46"/>
  <c r="AC102" i="45"/>
  <c r="AG102" i="46"/>
  <c r="AO102" i="45"/>
  <c r="AU103" i="45"/>
  <c r="Y113" i="45"/>
  <c r="Y113" i="46" s="1"/>
  <c r="Y94" i="46"/>
  <c r="AI113" i="40"/>
  <c r="O97" i="40"/>
  <c r="AI97" i="40"/>
  <c r="O113" i="45"/>
  <c r="X113" i="45"/>
  <c r="X113" i="46" s="1"/>
  <c r="X94" i="46"/>
  <c r="AC94" i="45"/>
  <c r="AU113" i="45"/>
  <c r="O114" i="45"/>
  <c r="X114" i="45"/>
  <c r="X95" i="46"/>
  <c r="AF114" i="45"/>
  <c r="X115" i="45"/>
  <c r="X96" i="46"/>
  <c r="AI96" i="45"/>
  <c r="I116" i="45"/>
  <c r="R97" i="45"/>
  <c r="AC116" i="45"/>
  <c r="AL97" i="45"/>
  <c r="T99" i="46"/>
  <c r="Y99" i="46"/>
  <c r="Z99" i="46" s="1"/>
  <c r="AR99" i="45"/>
  <c r="O99" i="46"/>
  <c r="O100" i="45"/>
  <c r="X100" i="46"/>
  <c r="Z100" i="45"/>
  <c r="AG101" i="46"/>
  <c r="AQ101" i="46"/>
  <c r="AR101" i="46" s="1"/>
  <c r="V102" i="46"/>
  <c r="Y103" i="46"/>
  <c r="AE103" i="46"/>
  <c r="AF103" i="46" s="1"/>
  <c r="L99" i="46"/>
  <c r="O115" i="46"/>
  <c r="Y114" i="45"/>
  <c r="Y114" i="46" s="1"/>
  <c r="Y95" i="46"/>
  <c r="AX95" i="46" s="1"/>
  <c r="AP114" i="45"/>
  <c r="AR114" i="45" s="1"/>
  <c r="AR95" i="45"/>
  <c r="R95" i="46"/>
  <c r="O95" i="46"/>
  <c r="AF95" i="46"/>
  <c r="T115" i="45"/>
  <c r="T115" i="46" s="1"/>
  <c r="T96" i="46"/>
  <c r="Y115" i="45"/>
  <c r="Y115" i="46" s="1"/>
  <c r="Y96" i="46"/>
  <c r="AK99" i="46"/>
  <c r="AL99" i="46" s="1"/>
  <c r="AQ99" i="46"/>
  <c r="AR99" i="46" s="1"/>
  <c r="AK100" i="46"/>
  <c r="AL100" i="46" s="1"/>
  <c r="I102" i="45"/>
  <c r="R102" i="46"/>
  <c r="L103" i="45"/>
  <c r="AR103" i="45"/>
  <c r="L95" i="46"/>
  <c r="O98" i="46"/>
  <c r="AF99" i="46"/>
  <c r="O101" i="46"/>
  <c r="L103" i="46"/>
  <c r="AI114" i="45"/>
  <c r="R115" i="45"/>
  <c r="AC115" i="45"/>
  <c r="R96" i="46"/>
  <c r="L116" i="45"/>
  <c r="Y116" i="45"/>
  <c r="Y116" i="46" s="1"/>
  <c r="Y97" i="46"/>
  <c r="AX97" i="46" s="1"/>
  <c r="AF116" i="45"/>
  <c r="X98" i="46"/>
  <c r="V99" i="46"/>
  <c r="T100" i="46"/>
  <c r="Y100" i="46"/>
  <c r="T101" i="46"/>
  <c r="Y101" i="46"/>
  <c r="X102" i="46"/>
  <c r="Z102" i="46" s="1"/>
  <c r="AH102" i="46"/>
  <c r="AG103" i="46"/>
  <c r="AQ103" i="46"/>
  <c r="AR103" i="46" s="1"/>
  <c r="O96" i="46"/>
  <c r="Y98" i="46"/>
  <c r="AX98" i="46" s="1"/>
  <c r="AK101" i="46"/>
  <c r="AL101" i="46" s="1"/>
  <c r="T102" i="46"/>
  <c r="X103" i="46"/>
  <c r="AH103" i="46"/>
  <c r="AH104" i="46" s="1"/>
  <c r="R120" i="41"/>
  <c r="AP104" i="46"/>
  <c r="AR95" i="46"/>
  <c r="AR96" i="46"/>
  <c r="O97" i="46"/>
  <c r="AU97" i="46"/>
  <c r="AO102" i="46"/>
  <c r="O102" i="46"/>
  <c r="AC103" i="46"/>
  <c r="AU103" i="46"/>
  <c r="Z93" i="46"/>
  <c r="AL93" i="46"/>
  <c r="AR97" i="46"/>
  <c r="AC98" i="46"/>
  <c r="AO98" i="46"/>
  <c r="AU100" i="46"/>
  <c r="AC94" i="46"/>
  <c r="AO94" i="46"/>
  <c r="AC95" i="46"/>
  <c r="AO95" i="46"/>
  <c r="AC96" i="46"/>
  <c r="AO96" i="46"/>
  <c r="AU101" i="46"/>
  <c r="AR93" i="46"/>
  <c r="AC93" i="46"/>
  <c r="AO93" i="46"/>
  <c r="AX93" i="46"/>
  <c r="AU99" i="46"/>
  <c r="AI100" i="46"/>
  <c r="AF96" i="46"/>
  <c r="AF97" i="46"/>
  <c r="AI93" i="46"/>
  <c r="AU93" i="46"/>
  <c r="AR114" i="46"/>
  <c r="J112" i="45"/>
  <c r="J104" i="45"/>
  <c r="N112" i="45"/>
  <c r="N104" i="45"/>
  <c r="V112" i="45"/>
  <c r="V104" i="45"/>
  <c r="AD112" i="45"/>
  <c r="AD104" i="45"/>
  <c r="AH112" i="45"/>
  <c r="AH104" i="45"/>
  <c r="AP112" i="45"/>
  <c r="AP104" i="45"/>
  <c r="AT112" i="45"/>
  <c r="AT104" i="45"/>
  <c r="AL94" i="45"/>
  <c r="AC95" i="45"/>
  <c r="L93" i="45"/>
  <c r="X112" i="45"/>
  <c r="X112" i="46" s="1"/>
  <c r="X104" i="45"/>
  <c r="AF93" i="45"/>
  <c r="O94" i="45"/>
  <c r="W113" i="45"/>
  <c r="W94" i="45"/>
  <c r="AI94" i="45"/>
  <c r="AU94" i="45"/>
  <c r="R95" i="45"/>
  <c r="Z95" i="45"/>
  <c r="AL95" i="45"/>
  <c r="I96" i="45"/>
  <c r="AC96" i="45"/>
  <c r="AI115" i="45"/>
  <c r="AO96" i="45"/>
  <c r="AU115" i="45"/>
  <c r="L97" i="45"/>
  <c r="R116" i="45"/>
  <c r="AF97" i="45"/>
  <c r="AL116" i="45"/>
  <c r="AR97" i="45"/>
  <c r="O98" i="45"/>
  <c r="W98" i="45"/>
  <c r="AI98" i="45"/>
  <c r="AU98" i="45"/>
  <c r="I100" i="45"/>
  <c r="AO100" i="45"/>
  <c r="L101" i="45"/>
  <c r="AF101" i="45"/>
  <c r="AU101" i="45"/>
  <c r="Z102" i="45"/>
  <c r="R94" i="45"/>
  <c r="Z94" i="45"/>
  <c r="AO95" i="45"/>
  <c r="H112" i="45"/>
  <c r="H104" i="45"/>
  <c r="P112" i="45"/>
  <c r="P104" i="45"/>
  <c r="T112" i="45"/>
  <c r="T104" i="45"/>
  <c r="AB112" i="45"/>
  <c r="AB104" i="45"/>
  <c r="AJ112" i="45"/>
  <c r="AJ104" i="45"/>
  <c r="AN112" i="45"/>
  <c r="AN104" i="45"/>
  <c r="AR93" i="45"/>
  <c r="M112" i="45"/>
  <c r="M104" i="45"/>
  <c r="Q104" i="45"/>
  <c r="Q112" i="45"/>
  <c r="U112" i="45"/>
  <c r="U104" i="45"/>
  <c r="Y112" i="45"/>
  <c r="Y112" i="46" s="1"/>
  <c r="Y104" i="45"/>
  <c r="AG104" i="45"/>
  <c r="AG112" i="45"/>
  <c r="AK112" i="45"/>
  <c r="AK104" i="45"/>
  <c r="AS112" i="45"/>
  <c r="AS104" i="45"/>
  <c r="L94" i="45"/>
  <c r="R113" i="45"/>
  <c r="AF94" i="45"/>
  <c r="AL113" i="45"/>
  <c r="AR94" i="45"/>
  <c r="I114" i="45"/>
  <c r="O95" i="45"/>
  <c r="W114" i="45"/>
  <c r="W95" i="45"/>
  <c r="AC114" i="45"/>
  <c r="AI95" i="45"/>
  <c r="AO114" i="45"/>
  <c r="AU95" i="45"/>
  <c r="L115" i="45"/>
  <c r="R96" i="45"/>
  <c r="Z96" i="45"/>
  <c r="AF115" i="45"/>
  <c r="AL96" i="45"/>
  <c r="AR115" i="45"/>
  <c r="I97" i="45"/>
  <c r="O116" i="45"/>
  <c r="AC97" i="45"/>
  <c r="AI116" i="45"/>
  <c r="AO97" i="45"/>
  <c r="AU116" i="45"/>
  <c r="L98" i="45"/>
  <c r="AF98" i="45"/>
  <c r="AR98" i="45"/>
  <c r="I99" i="45"/>
  <c r="O99" i="45"/>
  <c r="Z99" i="45"/>
  <c r="AC99" i="45"/>
  <c r="AI99" i="45"/>
  <c r="AR101" i="45"/>
  <c r="W100" i="45"/>
  <c r="AC100" i="45"/>
  <c r="R102" i="45"/>
  <c r="W96" i="45"/>
  <c r="G104" i="45"/>
  <c r="G112" i="45"/>
  <c r="K112" i="45"/>
  <c r="K104" i="45"/>
  <c r="O93" i="45"/>
  <c r="S104" i="45"/>
  <c r="S112" i="45"/>
  <c r="W93" i="45"/>
  <c r="AA112" i="45"/>
  <c r="AA104" i="45"/>
  <c r="AE104" i="45"/>
  <c r="AE112" i="45"/>
  <c r="AI93" i="45"/>
  <c r="AM104" i="45"/>
  <c r="AM112" i="45"/>
  <c r="AQ112" i="45"/>
  <c r="AQ104" i="45"/>
  <c r="AU93" i="45"/>
  <c r="I95" i="45"/>
  <c r="L96" i="45"/>
  <c r="AF96" i="45"/>
  <c r="AR96" i="45"/>
  <c r="O97" i="45"/>
  <c r="W116" i="45"/>
  <c r="W97" i="45"/>
  <c r="AI97" i="45"/>
  <c r="AU97" i="45"/>
  <c r="R98" i="45"/>
  <c r="Z98" i="45"/>
  <c r="AL98" i="45"/>
  <c r="R99" i="45"/>
  <c r="AL99" i="45"/>
  <c r="AO99" i="45"/>
  <c r="AU99" i="45"/>
  <c r="L100" i="45"/>
  <c r="AI101" i="45"/>
  <c r="O102" i="45"/>
  <c r="AF100" i="45"/>
  <c r="AR100" i="45"/>
  <c r="O101" i="45"/>
  <c r="W101" i="45"/>
  <c r="AL102" i="45"/>
  <c r="I103" i="45"/>
  <c r="AC103" i="45"/>
  <c r="AO103" i="45"/>
  <c r="W102" i="45"/>
  <c r="AI102" i="45"/>
  <c r="AU102" i="45"/>
  <c r="R103" i="45"/>
  <c r="Z103" i="45"/>
  <c r="AL103" i="45"/>
  <c r="W99" i="45"/>
  <c r="AC101" i="45"/>
  <c r="AO101" i="45"/>
  <c r="L102" i="45"/>
  <c r="AF102" i="45"/>
  <c r="AR102" i="45"/>
  <c r="O103" i="45"/>
  <c r="W103" i="45"/>
  <c r="O95" i="41"/>
  <c r="L98" i="41"/>
  <c r="O99" i="41"/>
  <c r="L113" i="41"/>
  <c r="O114" i="41"/>
  <c r="L121" i="41"/>
  <c r="BU123" i="41"/>
  <c r="AL98" i="41"/>
  <c r="R101" i="41"/>
  <c r="AI102" i="41"/>
  <c r="AC94" i="41"/>
  <c r="AF94" i="41"/>
  <c r="AO95" i="41"/>
  <c r="AU95" i="41"/>
  <c r="AI96" i="41"/>
  <c r="Z97" i="41"/>
  <c r="Z100" i="41"/>
  <c r="O100" i="41"/>
  <c r="AR102" i="41"/>
  <c r="Z103" i="41"/>
  <c r="AI103" i="41"/>
  <c r="AO103" i="41"/>
  <c r="AC115" i="41"/>
  <c r="AX116" i="41"/>
  <c r="AU122" i="41"/>
  <c r="AL96" i="41"/>
  <c r="AR96" i="41"/>
  <c r="AC97" i="41"/>
  <c r="AC98" i="41"/>
  <c r="AX101" i="41"/>
  <c r="O93" i="41"/>
  <c r="R97" i="41"/>
  <c r="Z99" i="41"/>
  <c r="AI100" i="41"/>
  <c r="AC101" i="41"/>
  <c r="AO102" i="41"/>
  <c r="AI114" i="41"/>
  <c r="AU114" i="41"/>
  <c r="AU117" i="41"/>
  <c r="V104" i="41"/>
  <c r="AB104" i="41"/>
  <c r="AT104" i="41"/>
  <c r="R93" i="41"/>
  <c r="Z94" i="41"/>
  <c r="AL94" i="41"/>
  <c r="AR94" i="41"/>
  <c r="AR95" i="41"/>
  <c r="AF95" i="41"/>
  <c r="AC96" i="41"/>
  <c r="AI97" i="41"/>
  <c r="AO97" i="41"/>
  <c r="AX98" i="41"/>
  <c r="AU98" i="41"/>
  <c r="AR99" i="41"/>
  <c r="R99" i="41"/>
  <c r="AF99" i="41"/>
  <c r="AC100" i="41"/>
  <c r="AI101" i="41"/>
  <c r="AO101" i="41"/>
  <c r="AX102" i="41"/>
  <c r="AU102" i="41"/>
  <c r="AU112" i="41"/>
  <c r="AO116" i="41"/>
  <c r="AL93" i="41"/>
  <c r="AX94" i="41"/>
  <c r="AX96" i="41"/>
  <c r="AU96" i="41"/>
  <c r="AF97" i="41"/>
  <c r="AI99" i="41"/>
  <c r="AO99" i="41"/>
  <c r="AX100" i="41"/>
  <c r="AU100" i="41"/>
  <c r="AR101" i="41"/>
  <c r="AF101" i="41"/>
  <c r="AC102" i="41"/>
  <c r="R103" i="41"/>
  <c r="AI113" i="41"/>
  <c r="AL114" i="41"/>
  <c r="AR114" i="41"/>
  <c r="AR115" i="41"/>
  <c r="T104" i="41"/>
  <c r="AH104" i="41"/>
  <c r="AS104" i="41"/>
  <c r="AU94" i="41"/>
  <c r="R96" i="41"/>
  <c r="AF96" i="41"/>
  <c r="AI98" i="41"/>
  <c r="O98" i="41"/>
  <c r="AX99" i="41"/>
  <c r="R100" i="41"/>
  <c r="AF100" i="41"/>
  <c r="Z93" i="41"/>
  <c r="AI93" i="41"/>
  <c r="AM104" i="41"/>
  <c r="AO93" i="41"/>
  <c r="AR93" i="41"/>
  <c r="H104" i="41"/>
  <c r="AX93" i="41"/>
  <c r="N104" i="41"/>
  <c r="AA104" i="41"/>
  <c r="AC93" i="41"/>
  <c r="AJ104" i="41"/>
  <c r="AN104" i="41"/>
  <c r="AX95" i="41"/>
  <c r="AC95" i="41"/>
  <c r="R95" i="41"/>
  <c r="AO94" i="41"/>
  <c r="L94" i="41"/>
  <c r="L95" i="41"/>
  <c r="O96" i="41"/>
  <c r="AX97" i="41"/>
  <c r="L96" i="41"/>
  <c r="W96" i="41"/>
  <c r="L97" i="41"/>
  <c r="W98" i="41"/>
  <c r="L99" i="41"/>
  <c r="L100" i="41"/>
  <c r="AI112" i="41"/>
  <c r="AO112" i="41"/>
  <c r="AR112" i="41"/>
  <c r="AO114" i="41"/>
  <c r="AO115" i="41"/>
  <c r="AC112" i="41"/>
  <c r="AC103" i="41"/>
  <c r="AF103" i="41"/>
  <c r="AX103" i="41"/>
  <c r="AL112" i="41"/>
  <c r="R116" i="41"/>
  <c r="G115" i="40"/>
  <c r="I115" i="40" s="1"/>
  <c r="I96" i="40"/>
  <c r="G104" i="40"/>
  <c r="G112" i="40"/>
  <c r="K104" i="40"/>
  <c r="K112" i="40"/>
  <c r="S104" i="40"/>
  <c r="S112" i="40"/>
  <c r="W93" i="40"/>
  <c r="AA104" i="40"/>
  <c r="AA112" i="40"/>
  <c r="AE104" i="40"/>
  <c r="AE112" i="40"/>
  <c r="AM104" i="40"/>
  <c r="AM112" i="40"/>
  <c r="AQ104" i="40"/>
  <c r="AQ112" i="40"/>
  <c r="L94" i="40"/>
  <c r="R113" i="40"/>
  <c r="Z113" i="40"/>
  <c r="AF94" i="40"/>
  <c r="AL113" i="40"/>
  <c r="AR94" i="40"/>
  <c r="R114" i="40"/>
  <c r="AG114" i="40"/>
  <c r="AI114" i="40" s="1"/>
  <c r="AI95" i="40"/>
  <c r="AL95" i="40"/>
  <c r="AR99" i="40"/>
  <c r="X116" i="40"/>
  <c r="Z97" i="40"/>
  <c r="AI98" i="40"/>
  <c r="W100" i="40"/>
  <c r="AC100" i="40"/>
  <c r="H112" i="40"/>
  <c r="H104" i="40"/>
  <c r="T112" i="40"/>
  <c r="T104" i="40"/>
  <c r="AB112" i="40"/>
  <c r="AB104" i="40"/>
  <c r="AJ112" i="40"/>
  <c r="AJ104" i="40"/>
  <c r="R94" i="40"/>
  <c r="Z94" i="40"/>
  <c r="I95" i="40"/>
  <c r="M114" i="40"/>
  <c r="O114" i="40" s="1"/>
  <c r="O95" i="40"/>
  <c r="R95" i="40"/>
  <c r="O98" i="40"/>
  <c r="AU98" i="40"/>
  <c r="P112" i="40"/>
  <c r="P104" i="40"/>
  <c r="X112" i="40"/>
  <c r="X112" i="41" s="1"/>
  <c r="X104" i="40"/>
  <c r="AN112" i="40"/>
  <c r="AN104" i="40"/>
  <c r="AM115" i="40"/>
  <c r="AO115" i="40" s="1"/>
  <c r="AO96" i="40"/>
  <c r="I93" i="40"/>
  <c r="M112" i="40"/>
  <c r="M104" i="40"/>
  <c r="Q112" i="40"/>
  <c r="Q104" i="40"/>
  <c r="U112" i="40"/>
  <c r="U104" i="40"/>
  <c r="Y112" i="40"/>
  <c r="Y112" i="41" s="1"/>
  <c r="AX112" i="41" s="1"/>
  <c r="Y104" i="40"/>
  <c r="AC93" i="40"/>
  <c r="AG112" i="40"/>
  <c r="AG104" i="40"/>
  <c r="AK112" i="40"/>
  <c r="AK104" i="40"/>
  <c r="AO93" i="40"/>
  <c r="AS112" i="40"/>
  <c r="AS104" i="40"/>
  <c r="AL94" i="40"/>
  <c r="J104" i="40"/>
  <c r="J112" i="40"/>
  <c r="N112" i="40"/>
  <c r="N104" i="40"/>
  <c r="R93" i="40"/>
  <c r="V112" i="40"/>
  <c r="V104" i="40"/>
  <c r="Z93" i="40"/>
  <c r="AD112" i="40"/>
  <c r="AD104" i="40"/>
  <c r="AH112" i="40"/>
  <c r="AH104" i="40"/>
  <c r="AL93" i="40"/>
  <c r="AP104" i="40"/>
  <c r="AP112" i="40"/>
  <c r="AT112" i="40"/>
  <c r="AT104" i="40"/>
  <c r="I113" i="40"/>
  <c r="O94" i="40"/>
  <c r="W113" i="40"/>
  <c r="W94" i="40"/>
  <c r="AC113" i="40"/>
  <c r="AI94" i="40"/>
  <c r="AO113" i="40"/>
  <c r="AU94" i="40"/>
  <c r="Z114" i="40"/>
  <c r="AF95" i="40"/>
  <c r="AO95" i="40"/>
  <c r="AS114" i="40"/>
  <c r="AU114" i="40" s="1"/>
  <c r="AU95" i="40"/>
  <c r="J115" i="40"/>
  <c r="L115" i="40" s="1"/>
  <c r="L96" i="40"/>
  <c r="O96" i="40"/>
  <c r="W115" i="40"/>
  <c r="W96" i="40"/>
  <c r="AA115" i="40"/>
  <c r="AC115" i="40" s="1"/>
  <c r="AC96" i="40"/>
  <c r="P116" i="40"/>
  <c r="R116" i="40" s="1"/>
  <c r="R97" i="40"/>
  <c r="AJ116" i="40"/>
  <c r="AL116" i="40" s="1"/>
  <c r="AL97" i="40"/>
  <c r="L99" i="40"/>
  <c r="AF99" i="40"/>
  <c r="I100" i="40"/>
  <c r="AO100" i="40"/>
  <c r="I114" i="40"/>
  <c r="W114" i="40"/>
  <c r="W95" i="40"/>
  <c r="AC114" i="40"/>
  <c r="AO114" i="40"/>
  <c r="R115" i="40"/>
  <c r="Z115" i="40"/>
  <c r="AF96" i="40"/>
  <c r="AL115" i="40"/>
  <c r="AR96" i="40"/>
  <c r="I97" i="40"/>
  <c r="O116" i="40"/>
  <c r="AC97" i="40"/>
  <c r="AI116" i="40"/>
  <c r="AO97" i="40"/>
  <c r="AU116" i="40"/>
  <c r="R98" i="40"/>
  <c r="Z98" i="40"/>
  <c r="AL98" i="40"/>
  <c r="O99" i="40"/>
  <c r="W99" i="40"/>
  <c r="AI99" i="40"/>
  <c r="AU99" i="40"/>
  <c r="L100" i="40"/>
  <c r="AF100" i="40"/>
  <c r="AR100" i="40"/>
  <c r="I101" i="40"/>
  <c r="AC101" i="40"/>
  <c r="AO101" i="40"/>
  <c r="R102" i="40"/>
  <c r="Z102" i="40"/>
  <c r="AL102" i="40"/>
  <c r="O103" i="40"/>
  <c r="W103" i="40"/>
  <c r="AI103" i="40"/>
  <c r="AU103" i="40"/>
  <c r="O115" i="40"/>
  <c r="AI115" i="40"/>
  <c r="AU115" i="40"/>
  <c r="L116" i="40"/>
  <c r="AF116" i="40"/>
  <c r="AR116" i="40"/>
  <c r="W98" i="40"/>
  <c r="R101" i="40"/>
  <c r="Z101" i="40"/>
  <c r="AL101" i="40"/>
  <c r="O102" i="40"/>
  <c r="W102" i="40"/>
  <c r="AI102" i="40"/>
  <c r="AU102" i="40"/>
  <c r="L103" i="40"/>
  <c r="AF103" i="40"/>
  <c r="AR103" i="40"/>
  <c r="AF115" i="40"/>
  <c r="AR115" i="40"/>
  <c r="I116" i="40"/>
  <c r="W116" i="40"/>
  <c r="W97" i="40"/>
  <c r="AC116" i="40"/>
  <c r="AO116" i="40"/>
  <c r="L98" i="40"/>
  <c r="AF98" i="40"/>
  <c r="AR98" i="40"/>
  <c r="AC99" i="40"/>
  <c r="AO99" i="40"/>
  <c r="W101" i="40"/>
  <c r="L102" i="40"/>
  <c r="AF102" i="40"/>
  <c r="AR102" i="40"/>
  <c r="AC103" i="40"/>
  <c r="AO103" i="40"/>
  <c r="O104" i="39"/>
  <c r="AC104" i="39"/>
  <c r="AO104" i="39"/>
  <c r="AX104" i="39"/>
  <c r="BJ94" i="39"/>
  <c r="BJ96" i="39"/>
  <c r="BJ100" i="39"/>
  <c r="R104" i="39"/>
  <c r="AF104" i="39"/>
  <c r="AR104" i="39"/>
  <c r="BB104" i="39"/>
  <c r="M153" i="39" s="1"/>
  <c r="BJ98" i="39"/>
  <c r="BL99" i="39"/>
  <c r="BJ101" i="39"/>
  <c r="BL101" i="39"/>
  <c r="BJ95" i="39"/>
  <c r="BL100" i="39"/>
  <c r="BJ102" i="39"/>
  <c r="BJ99" i="39"/>
  <c r="BJ103" i="39"/>
  <c r="BL103" i="39"/>
  <c r="BD104" i="39"/>
  <c r="O153" i="39" s="1"/>
  <c r="AI104" i="39"/>
  <c r="AV104" i="39"/>
  <c r="U36" i="60" l="1"/>
  <c r="U29" i="63"/>
  <c r="AQ155" i="39"/>
  <c r="AI155" i="39"/>
  <c r="AE155" i="39"/>
  <c r="AK155" i="39"/>
  <c r="AO155" i="39"/>
  <c r="AG155" i="39"/>
  <c r="AI112" i="46"/>
  <c r="AC116" i="46"/>
  <c r="W97" i="41"/>
  <c r="AF114" i="46"/>
  <c r="AU113" i="46"/>
  <c r="AO115" i="46"/>
  <c r="AF115" i="46"/>
  <c r="AF116" i="46"/>
  <c r="O117" i="46"/>
  <c r="L112" i="46"/>
  <c r="L117" i="46"/>
  <c r="O112" i="46"/>
  <c r="W114" i="41"/>
  <c r="R117" i="41"/>
  <c r="AU114" i="46"/>
  <c r="BL98" i="39"/>
  <c r="BN100" i="39"/>
  <c r="AU116" i="46"/>
  <c r="AL112" i="46"/>
  <c r="BL94" i="39"/>
  <c r="BN94" i="39" s="1"/>
  <c r="BL96" i="39"/>
  <c r="BN96" i="39" s="1"/>
  <c r="BN103" i="39"/>
  <c r="BL97" i="39"/>
  <c r="L114" i="46"/>
  <c r="R115" i="46"/>
  <c r="R113" i="46"/>
  <c r="BL102" i="39"/>
  <c r="BN102" i="39" s="1"/>
  <c r="BN123" i="39"/>
  <c r="Y155" i="39" s="1"/>
  <c r="AC117" i="46"/>
  <c r="AC117" i="41"/>
  <c r="BN112" i="39"/>
  <c r="AU121" i="46"/>
  <c r="AR119" i="41"/>
  <c r="AC112" i="46"/>
  <c r="R122" i="46"/>
  <c r="O114" i="46"/>
  <c r="AR115" i="46"/>
  <c r="AU112" i="46"/>
  <c r="AO112" i="46"/>
  <c r="L118" i="46"/>
  <c r="O120" i="46"/>
  <c r="AX94" i="46"/>
  <c r="AO119" i="41"/>
  <c r="W114" i="46"/>
  <c r="AC113" i="46"/>
  <c r="AR112" i="46"/>
  <c r="O119" i="46"/>
  <c r="BF104" i="39"/>
  <c r="Q153" i="39" s="1"/>
  <c r="O118" i="41"/>
  <c r="AX112" i="46"/>
  <c r="Z116" i="45"/>
  <c r="AV116" i="45" s="1"/>
  <c r="AY116" i="45" s="1"/>
  <c r="AI102" i="46"/>
  <c r="W103" i="46"/>
  <c r="R116" i="46"/>
  <c r="R112" i="46"/>
  <c r="R114" i="46"/>
  <c r="L113" i="46"/>
  <c r="O116" i="46"/>
  <c r="AF113" i="46"/>
  <c r="R119" i="41"/>
  <c r="BH104" i="39"/>
  <c r="S153" i="39" s="1"/>
  <c r="AM153" i="39" s="1"/>
  <c r="AF118" i="46"/>
  <c r="R117" i="46"/>
  <c r="H123" i="46"/>
  <c r="AC119" i="46"/>
  <c r="AR117" i="41"/>
  <c r="N123" i="46"/>
  <c r="AU117" i="46"/>
  <c r="AU118" i="41"/>
  <c r="L116" i="46"/>
  <c r="O115" i="41"/>
  <c r="AX116" i="46"/>
  <c r="AI113" i="46"/>
  <c r="AF119" i="46"/>
  <c r="AR113" i="46"/>
  <c r="L120" i="46"/>
  <c r="R118" i="46"/>
  <c r="W115" i="46"/>
  <c r="AF117" i="41"/>
  <c r="AC121" i="41"/>
  <c r="AU121" i="41"/>
  <c r="AJ123" i="46"/>
  <c r="L122" i="46"/>
  <c r="Z113" i="45"/>
  <c r="R118" i="41"/>
  <c r="O117" i="41"/>
  <c r="AP123" i="41"/>
  <c r="O119" i="41"/>
  <c r="Z113" i="41"/>
  <c r="R121" i="46"/>
  <c r="Z113" i="46"/>
  <c r="AO122" i="46"/>
  <c r="AU118" i="46"/>
  <c r="K123" i="46"/>
  <c r="W99" i="46"/>
  <c r="AR119" i="46"/>
  <c r="AA123" i="46"/>
  <c r="L117" i="41"/>
  <c r="L120" i="41"/>
  <c r="O120" i="41"/>
  <c r="AI117" i="41"/>
  <c r="Z114" i="41"/>
  <c r="AF119" i="41"/>
  <c r="AF118" i="41"/>
  <c r="H123" i="41"/>
  <c r="AU119" i="41"/>
  <c r="W115" i="41"/>
  <c r="AA123" i="41"/>
  <c r="AJ123" i="41"/>
  <c r="AX114" i="46"/>
  <c r="L115" i="46"/>
  <c r="AF117" i="46"/>
  <c r="AN123" i="46"/>
  <c r="AF112" i="46"/>
  <c r="W101" i="46"/>
  <c r="W117" i="41"/>
  <c r="L119" i="41"/>
  <c r="L118" i="41"/>
  <c r="AO117" i="41"/>
  <c r="AX115" i="41"/>
  <c r="AM123" i="41"/>
  <c r="AR113" i="41"/>
  <c r="AX113" i="41"/>
  <c r="AO113" i="41"/>
  <c r="K123" i="41"/>
  <c r="AR117" i="46"/>
  <c r="AC121" i="46"/>
  <c r="AL113" i="46"/>
  <c r="W117" i="46"/>
  <c r="L121" i="46"/>
  <c r="L119" i="46"/>
  <c r="AI117" i="46"/>
  <c r="AI116" i="46"/>
  <c r="AO114" i="46"/>
  <c r="AP123" i="46"/>
  <c r="AU122" i="46"/>
  <c r="AS123" i="46"/>
  <c r="AL116" i="46"/>
  <c r="AL114" i="46"/>
  <c r="AC118" i="41"/>
  <c r="AC114" i="46"/>
  <c r="AO116" i="46"/>
  <c r="Z115" i="41"/>
  <c r="AL115" i="46"/>
  <c r="AR116" i="46"/>
  <c r="AC122" i="46"/>
  <c r="AO121" i="46"/>
  <c r="AI114" i="46"/>
  <c r="Z94" i="46"/>
  <c r="O121" i="46"/>
  <c r="AL122" i="46"/>
  <c r="Q123" i="46"/>
  <c r="AC115" i="46"/>
  <c r="BL95" i="39"/>
  <c r="BN95" i="39" s="1"/>
  <c r="BN97" i="39"/>
  <c r="BN101" i="39"/>
  <c r="Z112" i="41"/>
  <c r="Z116" i="40"/>
  <c r="AV116" i="40" s="1"/>
  <c r="X116" i="41"/>
  <c r="Z116" i="41" s="1"/>
  <c r="AU119" i="46"/>
  <c r="AT123" i="46"/>
  <c r="AI118" i="41"/>
  <c r="AO117" i="46"/>
  <c r="AF102" i="46"/>
  <c r="AL117" i="46"/>
  <c r="AO120" i="46"/>
  <c r="AC119" i="41"/>
  <c r="AT123" i="41"/>
  <c r="AO118" i="46"/>
  <c r="AB123" i="46"/>
  <c r="AL117" i="41"/>
  <c r="N123" i="41"/>
  <c r="AU120" i="46"/>
  <c r="AC120" i="46"/>
  <c r="AI119" i="41"/>
  <c r="AS123" i="41"/>
  <c r="AB123" i="41"/>
  <c r="Q123" i="41"/>
  <c r="AM123" i="46"/>
  <c r="AO119" i="46"/>
  <c r="AN123" i="41"/>
  <c r="AI118" i="46"/>
  <c r="W112" i="46"/>
  <c r="W100" i="46"/>
  <c r="W116" i="46"/>
  <c r="AX101" i="46"/>
  <c r="AX115" i="46"/>
  <c r="AX103" i="46"/>
  <c r="AX100" i="46"/>
  <c r="AX99" i="46"/>
  <c r="AX102" i="46"/>
  <c r="T104" i="46"/>
  <c r="Y104" i="46"/>
  <c r="Z100" i="46"/>
  <c r="W115" i="45"/>
  <c r="U123" i="46"/>
  <c r="AL104" i="41"/>
  <c r="AO104" i="45"/>
  <c r="AC104" i="45"/>
  <c r="AX96" i="46"/>
  <c r="Z98" i="46"/>
  <c r="L102" i="46"/>
  <c r="R99" i="46"/>
  <c r="Z96" i="46"/>
  <c r="Z95" i="46"/>
  <c r="R119" i="46"/>
  <c r="V104" i="46"/>
  <c r="AV101" i="45"/>
  <c r="AU104" i="46"/>
  <c r="AR104" i="46"/>
  <c r="AX113" i="46"/>
  <c r="Z103" i="46"/>
  <c r="AI103" i="46"/>
  <c r="AI101" i="46"/>
  <c r="AG104" i="46"/>
  <c r="Z115" i="45"/>
  <c r="X115" i="46"/>
  <c r="Z115" i="46" s="1"/>
  <c r="Z114" i="45"/>
  <c r="X114" i="46"/>
  <c r="Z114" i="46" s="1"/>
  <c r="Z101" i="46"/>
  <c r="Z97" i="46"/>
  <c r="AR104" i="40"/>
  <c r="O104" i="40"/>
  <c r="Z104" i="45"/>
  <c r="Z112" i="46"/>
  <c r="AK104" i="46"/>
  <c r="R120" i="46"/>
  <c r="AQ104" i="46"/>
  <c r="AE104" i="46"/>
  <c r="AR113" i="45"/>
  <c r="Z116" i="46"/>
  <c r="AV98" i="40"/>
  <c r="AU104" i="41"/>
  <c r="AV98" i="45"/>
  <c r="AL104" i="45"/>
  <c r="R103" i="46"/>
  <c r="R101" i="46"/>
  <c r="R100" i="46"/>
  <c r="X104" i="46"/>
  <c r="AR104" i="41"/>
  <c r="Z104" i="41"/>
  <c r="AL104" i="46"/>
  <c r="AO104" i="46"/>
  <c r="W113" i="46"/>
  <c r="W102" i="46"/>
  <c r="AD123" i="46"/>
  <c r="AC104" i="46"/>
  <c r="O118" i="46"/>
  <c r="I122" i="46"/>
  <c r="W98" i="46"/>
  <c r="W96" i="46"/>
  <c r="W94" i="46"/>
  <c r="S123" i="46"/>
  <c r="AF93" i="46"/>
  <c r="W97" i="46"/>
  <c r="W95" i="46"/>
  <c r="W93" i="46"/>
  <c r="J123" i="46"/>
  <c r="O93" i="46"/>
  <c r="L93" i="46"/>
  <c r="AV95" i="45"/>
  <c r="W112" i="45"/>
  <c r="AU104" i="45"/>
  <c r="I112" i="45"/>
  <c r="AU112" i="45"/>
  <c r="O112" i="45"/>
  <c r="AV102" i="45"/>
  <c r="AV96" i="45"/>
  <c r="AF104" i="45"/>
  <c r="AI104" i="45"/>
  <c r="AC112" i="45"/>
  <c r="O104" i="45"/>
  <c r="AR104" i="45"/>
  <c r="AL112" i="45"/>
  <c r="I104" i="45"/>
  <c r="AV103" i="45"/>
  <c r="W104" i="45"/>
  <c r="AV99" i="45"/>
  <c r="AV114" i="45"/>
  <c r="Z112" i="45"/>
  <c r="AR112" i="45"/>
  <c r="AO112" i="45"/>
  <c r="AV97" i="45"/>
  <c r="AV94" i="45"/>
  <c r="AI112" i="45"/>
  <c r="R112" i="45"/>
  <c r="AV100" i="45"/>
  <c r="L104" i="45"/>
  <c r="AF112" i="45"/>
  <c r="R104" i="45"/>
  <c r="L112" i="45"/>
  <c r="AV93" i="45"/>
  <c r="BR93" i="46" s="1"/>
  <c r="W99" i="41"/>
  <c r="W100" i="41"/>
  <c r="R104" i="41"/>
  <c r="W94" i="41"/>
  <c r="AI104" i="41"/>
  <c r="W116" i="41"/>
  <c r="P123" i="41"/>
  <c r="W113" i="41"/>
  <c r="I103" i="41"/>
  <c r="W103" i="41"/>
  <c r="U123" i="41"/>
  <c r="W95" i="41"/>
  <c r="AF93" i="41"/>
  <c r="AF104" i="41" s="1"/>
  <c r="AC104" i="41"/>
  <c r="L102" i="41"/>
  <c r="W93" i="41"/>
  <c r="AO104" i="41"/>
  <c r="AD123" i="41"/>
  <c r="S123" i="41"/>
  <c r="W112" i="41"/>
  <c r="L93" i="41"/>
  <c r="I122" i="41"/>
  <c r="J123" i="41"/>
  <c r="L112" i="41"/>
  <c r="L101" i="41"/>
  <c r="AX104" i="41"/>
  <c r="AV102" i="40"/>
  <c r="AV100" i="40"/>
  <c r="L112" i="40"/>
  <c r="AU112" i="40"/>
  <c r="AO112" i="40"/>
  <c r="W112" i="40"/>
  <c r="AV115" i="40"/>
  <c r="AV101" i="40"/>
  <c r="AV97" i="40"/>
  <c r="AL104" i="40"/>
  <c r="AF112" i="40"/>
  <c r="R104" i="40"/>
  <c r="AO104" i="40"/>
  <c r="AI112" i="40"/>
  <c r="AF104" i="40"/>
  <c r="R112" i="40"/>
  <c r="AL112" i="40"/>
  <c r="AV94" i="40"/>
  <c r="AU104" i="40"/>
  <c r="AC112" i="40"/>
  <c r="I112" i="40"/>
  <c r="Z104" i="40"/>
  <c r="AC104" i="40"/>
  <c r="O112" i="40"/>
  <c r="L104" i="40"/>
  <c r="AV99" i="40"/>
  <c r="AI104" i="40"/>
  <c r="AV114" i="40"/>
  <c r="AV113" i="40"/>
  <c r="AR112" i="40"/>
  <c r="I104" i="40"/>
  <c r="AV93" i="40"/>
  <c r="BR93" i="41" s="1"/>
  <c r="I93" i="41" s="1"/>
  <c r="Z112" i="40"/>
  <c r="AV103" i="40"/>
  <c r="AV95" i="40"/>
  <c r="W104" i="40"/>
  <c r="AV96" i="40"/>
  <c r="BN99" i="39"/>
  <c r="BN98" i="39"/>
  <c r="BL93" i="39"/>
  <c r="AZ104" i="39"/>
  <c r="K153" i="39" s="1"/>
  <c r="BJ93" i="39"/>
  <c r="BJ104" i="39" s="1"/>
  <c r="U153" i="39" s="1"/>
  <c r="C14" i="27"/>
  <c r="F13" i="27"/>
  <c r="U43" i="60" l="1"/>
  <c r="U36" i="63"/>
  <c r="AS155" i="39"/>
  <c r="AI153" i="39"/>
  <c r="AE153" i="39"/>
  <c r="AO153" i="39"/>
  <c r="AK153" i="39"/>
  <c r="AG153" i="39"/>
  <c r="BL104" i="39"/>
  <c r="W153" i="39" s="1"/>
  <c r="AQ153" i="39" s="1"/>
  <c r="R123" i="41"/>
  <c r="AV113" i="45"/>
  <c r="AV116" i="46"/>
  <c r="AU123" i="41"/>
  <c r="AO123" i="41"/>
  <c r="AC123" i="46"/>
  <c r="AF104" i="46"/>
  <c r="L123" i="41"/>
  <c r="AX104" i="46"/>
  <c r="AU123" i="46"/>
  <c r="L123" i="46"/>
  <c r="AC123" i="41"/>
  <c r="AI104" i="46"/>
  <c r="AO123" i="46"/>
  <c r="P123" i="46"/>
  <c r="R123" i="46"/>
  <c r="L104" i="46"/>
  <c r="R104" i="46"/>
  <c r="AV93" i="41"/>
  <c r="AY97" i="45"/>
  <c r="AY103" i="45"/>
  <c r="AV115" i="45"/>
  <c r="AY94" i="40"/>
  <c r="AY103" i="40"/>
  <c r="AY116" i="40"/>
  <c r="AY100" i="45"/>
  <c r="AY96" i="45"/>
  <c r="AY102" i="45"/>
  <c r="AY95" i="45"/>
  <c r="AV93" i="46"/>
  <c r="AY98" i="40"/>
  <c r="AY96" i="40"/>
  <c r="AY97" i="40"/>
  <c r="AY101" i="40"/>
  <c r="AY99" i="45"/>
  <c r="I93" i="46"/>
  <c r="AY98" i="45"/>
  <c r="AY102" i="40"/>
  <c r="AY99" i="40"/>
  <c r="AY114" i="40"/>
  <c r="AY100" i="40"/>
  <c r="AY95" i="40"/>
  <c r="AY113" i="40"/>
  <c r="AY115" i="40"/>
  <c r="AY94" i="45"/>
  <c r="AY114" i="45"/>
  <c r="AY101" i="45"/>
  <c r="Z104" i="46"/>
  <c r="W104" i="41"/>
  <c r="W104" i="46"/>
  <c r="AV104" i="45"/>
  <c r="AY93" i="45"/>
  <c r="AV112" i="45"/>
  <c r="L104" i="41"/>
  <c r="AV104" i="40"/>
  <c r="AY93" i="40"/>
  <c r="AV112" i="40"/>
  <c r="BN104" i="39"/>
  <c r="Y153" i="39" s="1"/>
  <c r="BN93" i="39"/>
  <c r="U7" i="63"/>
  <c r="U8" i="63"/>
  <c r="U9" i="63"/>
  <c r="U10" i="63"/>
  <c r="U11" i="63"/>
  <c r="U12" i="63"/>
  <c r="U14" i="63"/>
  <c r="U15" i="63"/>
  <c r="U16" i="63"/>
  <c r="U17" i="63"/>
  <c r="U18" i="63"/>
  <c r="U19" i="63"/>
  <c r="U21" i="63"/>
  <c r="U22" i="63"/>
  <c r="U23" i="63"/>
  <c r="U24" i="63"/>
  <c r="U25" i="63"/>
  <c r="U26" i="63"/>
  <c r="U52" i="63"/>
  <c r="U53" i="63"/>
  <c r="U54" i="63"/>
  <c r="U55" i="63"/>
  <c r="U56" i="63"/>
  <c r="F63" i="63"/>
  <c r="G63" i="63"/>
  <c r="H63" i="63"/>
  <c r="I63" i="63"/>
  <c r="J63" i="63"/>
  <c r="K63" i="63"/>
  <c r="L63" i="63"/>
  <c r="M63" i="63"/>
  <c r="N63" i="63"/>
  <c r="O63" i="63"/>
  <c r="P63" i="63"/>
  <c r="Q63" i="63"/>
  <c r="R63" i="63"/>
  <c r="F51" i="63"/>
  <c r="G51" i="63"/>
  <c r="H51" i="63"/>
  <c r="I51" i="63"/>
  <c r="J51" i="63"/>
  <c r="K51" i="63"/>
  <c r="L51" i="63"/>
  <c r="M51" i="63"/>
  <c r="N51" i="63"/>
  <c r="O51" i="63"/>
  <c r="P51" i="63"/>
  <c r="Q51" i="63"/>
  <c r="R51" i="63"/>
  <c r="S88" i="59"/>
  <c r="S29" i="59" s="1"/>
  <c r="S110" i="59"/>
  <c r="S51" i="59" s="1"/>
  <c r="U51" i="60" l="1"/>
  <c r="U51" i="63" s="1"/>
  <c r="U43" i="63"/>
  <c r="AS153" i="39"/>
  <c r="AY113" i="45"/>
  <c r="I116" i="46"/>
  <c r="I112" i="41"/>
  <c r="AV112" i="41"/>
  <c r="AV112" i="46"/>
  <c r="I112" i="46"/>
  <c r="I102" i="41"/>
  <c r="AV102" i="41"/>
  <c r="I101" i="41"/>
  <c r="AV101" i="41"/>
  <c r="AV103" i="46"/>
  <c r="O103" i="46"/>
  <c r="O104" i="46" s="1"/>
  <c r="AV101" i="46"/>
  <c r="I101" i="46"/>
  <c r="I113" i="46"/>
  <c r="AV113" i="46"/>
  <c r="I113" i="41"/>
  <c r="AV113" i="41"/>
  <c r="I100" i="41"/>
  <c r="AV100" i="41"/>
  <c r="I99" i="46"/>
  <c r="AV99" i="46"/>
  <c r="I96" i="41"/>
  <c r="AV96" i="41"/>
  <c r="AV102" i="46"/>
  <c r="I102" i="46"/>
  <c r="I100" i="46"/>
  <c r="AV100" i="46"/>
  <c r="O103" i="41"/>
  <c r="O104" i="41" s="1"/>
  <c r="AV103" i="41"/>
  <c r="AY115" i="45"/>
  <c r="I115" i="41"/>
  <c r="AV115" i="41"/>
  <c r="I99" i="41"/>
  <c r="AV99" i="41"/>
  <c r="I97" i="41"/>
  <c r="AV97" i="41"/>
  <c r="I97" i="46"/>
  <c r="AV97" i="46"/>
  <c r="I114" i="46"/>
  <c r="AV114" i="46"/>
  <c r="AV94" i="46"/>
  <c r="I94" i="46"/>
  <c r="I95" i="41"/>
  <c r="AV95" i="41"/>
  <c r="I114" i="41"/>
  <c r="AV114" i="41"/>
  <c r="AV98" i="46"/>
  <c r="I98" i="46"/>
  <c r="I98" i="41"/>
  <c r="AV98" i="41"/>
  <c r="I95" i="46"/>
  <c r="AV95" i="46"/>
  <c r="I96" i="46"/>
  <c r="AV96" i="46"/>
  <c r="AV116" i="41"/>
  <c r="I116" i="41"/>
  <c r="I94" i="41"/>
  <c r="AV94" i="41"/>
  <c r="AY104" i="45"/>
  <c r="AY112" i="45"/>
  <c r="AY104" i="40"/>
  <c r="AY112" i="40"/>
  <c r="S51" i="63"/>
  <c r="F51" i="64" s="1"/>
  <c r="G51" i="64" s="1"/>
  <c r="AV104" i="46" l="1"/>
  <c r="G150" i="46" s="1"/>
  <c r="I104" i="46"/>
  <c r="AV115" i="46"/>
  <c r="I115" i="46"/>
  <c r="AV104" i="41"/>
  <c r="G150" i="41" s="1"/>
  <c r="AA150" i="41" s="1"/>
  <c r="I104" i="41"/>
  <c r="AA150" i="46" l="1"/>
  <c r="AC150" i="46"/>
  <c r="R10" i="37"/>
  <c r="S88" i="26" l="1"/>
  <c r="S29" i="26" s="1"/>
  <c r="S110" i="26"/>
  <c r="S51" i="26" s="1"/>
  <c r="AW85" i="45"/>
  <c r="AW84" i="45"/>
  <c r="AW83" i="45"/>
  <c r="AW82" i="45"/>
  <c r="AW81" i="45"/>
  <c r="BQ81" i="46" s="1"/>
  <c r="BU81" i="46" s="1"/>
  <c r="AW80" i="45"/>
  <c r="BQ80" i="46" s="1"/>
  <c r="BU80" i="46" s="1"/>
  <c r="AW79" i="45"/>
  <c r="AW77" i="45"/>
  <c r="AW76" i="45"/>
  <c r="AW75" i="45"/>
  <c r="AW74" i="45"/>
  <c r="BQ74" i="46" s="1"/>
  <c r="BU74" i="46" s="1"/>
  <c r="P74" i="46" s="1"/>
  <c r="AW73" i="45"/>
  <c r="BQ73" i="46" s="1"/>
  <c r="BU73" i="46" s="1"/>
  <c r="P73" i="46" s="1"/>
  <c r="AW72" i="45"/>
  <c r="AW71" i="45"/>
  <c r="BQ71" i="46" s="1"/>
  <c r="BU71" i="46" s="1"/>
  <c r="P71" i="46" s="1"/>
  <c r="AW70" i="45"/>
  <c r="BQ70" i="46" s="1"/>
  <c r="BU70" i="46" s="1"/>
  <c r="P70" i="46" s="1"/>
  <c r="AW69" i="45"/>
  <c r="BQ69" i="46" s="1"/>
  <c r="BU69" i="46" s="1"/>
  <c r="P69" i="46" s="1"/>
  <c r="AW68" i="45"/>
  <c r="AW67" i="45"/>
  <c r="AW66" i="45"/>
  <c r="BQ66" i="46" s="1"/>
  <c r="BU66" i="46" s="1"/>
  <c r="P66" i="46" s="1"/>
  <c r="AW65" i="45"/>
  <c r="BQ65" i="46" s="1"/>
  <c r="BU65" i="46" s="1"/>
  <c r="AW64" i="45"/>
  <c r="AW63" i="45"/>
  <c r="BQ63" i="46" s="1"/>
  <c r="BU63" i="46" s="1"/>
  <c r="P63" i="46" s="1"/>
  <c r="AW62" i="45"/>
  <c r="BQ62" i="46" s="1"/>
  <c r="BU62" i="46" s="1"/>
  <c r="P62" i="46" s="1"/>
  <c r="AW61" i="45"/>
  <c r="BQ61" i="46" s="1"/>
  <c r="AW60" i="45"/>
  <c r="AW59" i="45"/>
  <c r="AW58" i="45"/>
  <c r="BQ58" i="46" s="1"/>
  <c r="BU58" i="46" s="1"/>
  <c r="P58" i="46" s="1"/>
  <c r="AW57" i="45"/>
  <c r="BQ57" i="46" s="1"/>
  <c r="AW56" i="45"/>
  <c r="AW55" i="45"/>
  <c r="BQ55" i="46" s="1"/>
  <c r="BU55" i="46" s="1"/>
  <c r="P55" i="46" s="1"/>
  <c r="AW54" i="45"/>
  <c r="BQ54" i="46" s="1"/>
  <c r="BU54" i="46" s="1"/>
  <c r="P54" i="46" s="1"/>
  <c r="AW53" i="45"/>
  <c r="AW52" i="45"/>
  <c r="AW51" i="45"/>
  <c r="AT84" i="46"/>
  <c r="AS84" i="46"/>
  <c r="AP84" i="46"/>
  <c r="AN84" i="46"/>
  <c r="AM84" i="46"/>
  <c r="AJ84" i="46"/>
  <c r="AB84" i="46"/>
  <c r="AA84" i="46"/>
  <c r="Q84" i="46"/>
  <c r="N84" i="46"/>
  <c r="K84" i="46"/>
  <c r="H84" i="46"/>
  <c r="AT83" i="46"/>
  <c r="AS83" i="46"/>
  <c r="AP83" i="46"/>
  <c r="AN83" i="46"/>
  <c r="AM83" i="46"/>
  <c r="AJ83" i="46"/>
  <c r="AB83" i="46"/>
  <c r="AA83" i="46"/>
  <c r="Q83" i="46"/>
  <c r="N83" i="46"/>
  <c r="K83" i="46"/>
  <c r="H83" i="46"/>
  <c r="AT82" i="46"/>
  <c r="AS82" i="46"/>
  <c r="AP82" i="46"/>
  <c r="AN82" i="46"/>
  <c r="AM82" i="46"/>
  <c r="AJ82" i="46"/>
  <c r="AB82" i="46"/>
  <c r="AA82" i="46"/>
  <c r="Q82" i="46"/>
  <c r="N82" i="46"/>
  <c r="K82" i="46"/>
  <c r="H82" i="46"/>
  <c r="AT81" i="46"/>
  <c r="AS81" i="46"/>
  <c r="AQ81" i="46"/>
  <c r="AP81" i="46"/>
  <c r="AN81" i="46"/>
  <c r="AM81" i="46"/>
  <c r="AJ81" i="46"/>
  <c r="AE81" i="46"/>
  <c r="AB81" i="46"/>
  <c r="AA81" i="46"/>
  <c r="Q81" i="46"/>
  <c r="N81" i="46"/>
  <c r="K81" i="46"/>
  <c r="H81" i="46"/>
  <c r="AT80" i="46"/>
  <c r="AS80" i="46"/>
  <c r="AQ80" i="46"/>
  <c r="AP80" i="46"/>
  <c r="AN80" i="46"/>
  <c r="AM80" i="46"/>
  <c r="AJ80" i="46"/>
  <c r="AH80" i="46"/>
  <c r="AG80" i="46"/>
  <c r="AE80" i="46"/>
  <c r="AB80" i="46"/>
  <c r="AA80" i="46"/>
  <c r="Q80" i="46"/>
  <c r="N80" i="46"/>
  <c r="K80" i="46"/>
  <c r="H80" i="46"/>
  <c r="AT79" i="46"/>
  <c r="AS79" i="46"/>
  <c r="AQ79" i="46"/>
  <c r="AP79" i="46"/>
  <c r="AN79" i="46"/>
  <c r="AM79" i="46"/>
  <c r="AK79" i="46"/>
  <c r="AJ79" i="46"/>
  <c r="AH79" i="46"/>
  <c r="AG79" i="46"/>
  <c r="AE79" i="46"/>
  <c r="AB79" i="46"/>
  <c r="AA79" i="46"/>
  <c r="Q79" i="46"/>
  <c r="N79" i="46"/>
  <c r="K79" i="46"/>
  <c r="H79" i="46"/>
  <c r="AT76" i="46"/>
  <c r="AS76" i="46"/>
  <c r="AQ76" i="46"/>
  <c r="AP76" i="46"/>
  <c r="AN76" i="46"/>
  <c r="AM76" i="46"/>
  <c r="AK76" i="46"/>
  <c r="AJ76" i="46"/>
  <c r="AH76" i="46"/>
  <c r="AG76" i="46"/>
  <c r="AE76" i="46"/>
  <c r="AB76" i="46"/>
  <c r="AA76" i="46"/>
  <c r="Y76" i="46"/>
  <c r="X76" i="46"/>
  <c r="V76" i="46"/>
  <c r="T76" i="46"/>
  <c r="Q76" i="46"/>
  <c r="N76" i="46"/>
  <c r="K76" i="46"/>
  <c r="H76" i="46"/>
  <c r="AT75" i="46"/>
  <c r="AS75" i="46"/>
  <c r="AQ75" i="46"/>
  <c r="AP75" i="46"/>
  <c r="AN75" i="46"/>
  <c r="AM75" i="46"/>
  <c r="AK75" i="46"/>
  <c r="AJ75" i="46"/>
  <c r="AH75" i="46"/>
  <c r="AG75" i="46"/>
  <c r="AE75" i="46"/>
  <c r="AB75" i="46"/>
  <c r="AA75" i="46"/>
  <c r="Y75" i="46"/>
  <c r="X75" i="46"/>
  <c r="V75" i="46"/>
  <c r="T75" i="46"/>
  <c r="Q75" i="46"/>
  <c r="N75" i="46"/>
  <c r="K75" i="46"/>
  <c r="H75" i="46"/>
  <c r="AT74" i="46"/>
  <c r="AS74" i="46"/>
  <c r="AQ74" i="46"/>
  <c r="AP74" i="46"/>
  <c r="AN74" i="46"/>
  <c r="AM74" i="46"/>
  <c r="AJ74" i="46"/>
  <c r="AH74" i="46"/>
  <c r="AG74" i="46"/>
  <c r="AE74" i="46"/>
  <c r="AB74" i="46"/>
  <c r="AA74" i="46"/>
  <c r="Y74" i="46"/>
  <c r="X74" i="46"/>
  <c r="V74" i="46"/>
  <c r="T74" i="46"/>
  <c r="Q74" i="46"/>
  <c r="N74" i="46"/>
  <c r="K74" i="46"/>
  <c r="H74" i="46"/>
  <c r="AT73" i="46"/>
  <c r="AS73" i="46"/>
  <c r="AQ73" i="46"/>
  <c r="AP73" i="46"/>
  <c r="AN73" i="46"/>
  <c r="AM73" i="46"/>
  <c r="AJ73" i="46"/>
  <c r="AH73" i="46"/>
  <c r="AG73" i="46"/>
  <c r="AE73" i="46"/>
  <c r="AB73" i="46"/>
  <c r="AA73" i="46"/>
  <c r="Y73" i="46"/>
  <c r="X73" i="46"/>
  <c r="V73" i="46"/>
  <c r="T73" i="46"/>
  <c r="Q73" i="46"/>
  <c r="N73" i="46"/>
  <c r="K73" i="46"/>
  <c r="H73" i="46"/>
  <c r="AT72" i="46"/>
  <c r="AS72" i="46"/>
  <c r="AQ72" i="46"/>
  <c r="AP72" i="46"/>
  <c r="AN72" i="46"/>
  <c r="AM72" i="46"/>
  <c r="AK72" i="46"/>
  <c r="AJ72" i="46"/>
  <c r="AH72" i="46"/>
  <c r="AG72" i="46"/>
  <c r="AE72" i="46"/>
  <c r="AB72" i="46"/>
  <c r="AA72" i="46"/>
  <c r="Y72" i="46"/>
  <c r="X72" i="46"/>
  <c r="V72" i="46"/>
  <c r="T72" i="46"/>
  <c r="Q72" i="46"/>
  <c r="N72" i="46"/>
  <c r="K72" i="46"/>
  <c r="H72" i="46"/>
  <c r="AT71" i="46"/>
  <c r="AS71" i="46"/>
  <c r="AQ71" i="46"/>
  <c r="AP71" i="46"/>
  <c r="AN71" i="46"/>
  <c r="AM71" i="46"/>
  <c r="AJ71" i="46"/>
  <c r="AH71" i="46"/>
  <c r="AG71" i="46"/>
  <c r="AE71" i="46"/>
  <c r="AB71" i="46"/>
  <c r="AA71" i="46"/>
  <c r="Y71" i="46"/>
  <c r="X71" i="46"/>
  <c r="V71" i="46"/>
  <c r="T71" i="46"/>
  <c r="Q71" i="46"/>
  <c r="N71" i="46"/>
  <c r="K71" i="46"/>
  <c r="H71" i="46"/>
  <c r="AT70" i="46"/>
  <c r="AS70" i="46"/>
  <c r="AQ70" i="46"/>
  <c r="AP70" i="46"/>
  <c r="AN70" i="46"/>
  <c r="AM70" i="46"/>
  <c r="AK70" i="46"/>
  <c r="AJ70" i="46"/>
  <c r="AH70" i="46"/>
  <c r="AG70" i="46"/>
  <c r="AE70" i="46"/>
  <c r="AB70" i="46"/>
  <c r="AA70" i="46"/>
  <c r="Y70" i="46"/>
  <c r="X70" i="46"/>
  <c r="V70" i="46"/>
  <c r="T70" i="46"/>
  <c r="Q70" i="46"/>
  <c r="N70" i="46"/>
  <c r="K70" i="46"/>
  <c r="H70" i="46"/>
  <c r="AT69" i="46"/>
  <c r="AS69" i="46"/>
  <c r="AQ69" i="46"/>
  <c r="AP69" i="46"/>
  <c r="AN69" i="46"/>
  <c r="AM69" i="46"/>
  <c r="AK69" i="46"/>
  <c r="AJ69" i="46"/>
  <c r="AH69" i="46"/>
  <c r="AG69" i="46"/>
  <c r="AE69" i="46"/>
  <c r="AB69" i="46"/>
  <c r="AA69" i="46"/>
  <c r="Y69" i="46"/>
  <c r="X69" i="46"/>
  <c r="V69" i="46"/>
  <c r="T69" i="46"/>
  <c r="Q69" i="46"/>
  <c r="N69" i="46"/>
  <c r="K69" i="46"/>
  <c r="H69" i="46"/>
  <c r="AT68" i="46"/>
  <c r="AS68" i="46"/>
  <c r="AQ68" i="46"/>
  <c r="AP68" i="46"/>
  <c r="AN68" i="46"/>
  <c r="AM68" i="46"/>
  <c r="AK68" i="46"/>
  <c r="AJ68" i="46"/>
  <c r="AH68" i="46"/>
  <c r="AG68" i="46"/>
  <c r="AE68" i="46"/>
  <c r="AB68" i="46"/>
  <c r="AA68" i="46"/>
  <c r="Y68" i="46"/>
  <c r="X68" i="46"/>
  <c r="V68" i="46"/>
  <c r="T68" i="46"/>
  <c r="Q68" i="46"/>
  <c r="N68" i="46"/>
  <c r="K68" i="46"/>
  <c r="H68" i="46"/>
  <c r="AT67" i="46"/>
  <c r="AS67" i="46"/>
  <c r="AQ67" i="46"/>
  <c r="AP67" i="46"/>
  <c r="AN67" i="46"/>
  <c r="AM67" i="46"/>
  <c r="AK67" i="46"/>
  <c r="AJ67" i="46"/>
  <c r="AH67" i="46"/>
  <c r="AG67" i="46"/>
  <c r="AE67" i="46"/>
  <c r="AB67" i="46"/>
  <c r="AA67" i="46"/>
  <c r="Y67" i="46"/>
  <c r="X67" i="46"/>
  <c r="V67" i="46"/>
  <c r="T67" i="46"/>
  <c r="Q67" i="46"/>
  <c r="N67" i="46"/>
  <c r="K67" i="46"/>
  <c r="H67" i="46"/>
  <c r="AT66" i="46"/>
  <c r="AS66" i="46"/>
  <c r="AQ66" i="46"/>
  <c r="AP66" i="46"/>
  <c r="AN66" i="46"/>
  <c r="AM66" i="46"/>
  <c r="AK66" i="46"/>
  <c r="AJ66" i="46"/>
  <c r="AH66" i="46"/>
  <c r="AG66" i="46"/>
  <c r="AE66" i="46"/>
  <c r="AB66" i="46"/>
  <c r="AA66" i="46"/>
  <c r="Y66" i="46"/>
  <c r="X66" i="46"/>
  <c r="V66" i="46"/>
  <c r="T66" i="46"/>
  <c r="Q66" i="46"/>
  <c r="N66" i="46"/>
  <c r="K66" i="46"/>
  <c r="H66" i="46"/>
  <c r="AT64" i="46"/>
  <c r="AS64" i="46"/>
  <c r="AQ64" i="46"/>
  <c r="AP64" i="46"/>
  <c r="AN64" i="46"/>
  <c r="AM64" i="46"/>
  <c r="AK64" i="46"/>
  <c r="AJ64" i="46"/>
  <c r="AH64" i="46"/>
  <c r="AG64" i="46"/>
  <c r="AE64" i="46"/>
  <c r="AB64" i="46"/>
  <c r="AA64" i="46"/>
  <c r="Y64" i="46"/>
  <c r="X64" i="46"/>
  <c r="V64" i="46"/>
  <c r="T64" i="46"/>
  <c r="Q64" i="46"/>
  <c r="N64" i="46"/>
  <c r="K64" i="46"/>
  <c r="H64" i="46"/>
  <c r="AT63" i="46"/>
  <c r="AS63" i="46"/>
  <c r="AQ63" i="46"/>
  <c r="AP63" i="46"/>
  <c r="AN63" i="46"/>
  <c r="AM63" i="46"/>
  <c r="AK63" i="46"/>
  <c r="AJ63" i="46"/>
  <c r="AH63" i="46"/>
  <c r="AG63" i="46"/>
  <c r="AE63" i="46"/>
  <c r="AB63" i="46"/>
  <c r="AA63" i="46"/>
  <c r="Y63" i="46"/>
  <c r="X63" i="46"/>
  <c r="V63" i="46"/>
  <c r="T63" i="46"/>
  <c r="Q63" i="46"/>
  <c r="N63" i="46"/>
  <c r="K63" i="46"/>
  <c r="H63" i="46"/>
  <c r="AT62" i="46"/>
  <c r="AS62" i="46"/>
  <c r="AQ62" i="46"/>
  <c r="AP62" i="46"/>
  <c r="AN62" i="46"/>
  <c r="AM62" i="46"/>
  <c r="AK62" i="46"/>
  <c r="AJ62" i="46"/>
  <c r="AH62" i="46"/>
  <c r="AG62" i="46"/>
  <c r="AE62" i="46"/>
  <c r="AB62" i="46"/>
  <c r="AA62" i="46"/>
  <c r="Y62" i="46"/>
  <c r="X62" i="46"/>
  <c r="V62" i="46"/>
  <c r="T62" i="46"/>
  <c r="Q62" i="46"/>
  <c r="N62" i="46"/>
  <c r="K62" i="46"/>
  <c r="H62" i="46"/>
  <c r="AT61" i="46"/>
  <c r="AS61" i="46"/>
  <c r="AQ61" i="46"/>
  <c r="AP61" i="46"/>
  <c r="AN61" i="46"/>
  <c r="AM61" i="46"/>
  <c r="AK61" i="46"/>
  <c r="AJ61" i="46"/>
  <c r="AH61" i="46"/>
  <c r="AG61" i="46"/>
  <c r="AE61" i="46"/>
  <c r="AB61" i="46"/>
  <c r="AA61" i="46"/>
  <c r="Y61" i="46"/>
  <c r="X61" i="46"/>
  <c r="V61" i="46"/>
  <c r="T61" i="46"/>
  <c r="Q61" i="46"/>
  <c r="N61" i="46"/>
  <c r="K61" i="46"/>
  <c r="H61" i="46"/>
  <c r="AT60" i="46"/>
  <c r="AS60" i="46"/>
  <c r="AQ60" i="46"/>
  <c r="AP60" i="46"/>
  <c r="AN60" i="46"/>
  <c r="AM60" i="46"/>
  <c r="AK60" i="46"/>
  <c r="AJ60" i="46"/>
  <c r="AH60" i="46"/>
  <c r="AG60" i="46"/>
  <c r="AE60" i="46"/>
  <c r="AB60" i="46"/>
  <c r="AA60" i="46"/>
  <c r="Y60" i="46"/>
  <c r="X60" i="46"/>
  <c r="V60" i="46"/>
  <c r="T60" i="46"/>
  <c r="Q60" i="46"/>
  <c r="N60" i="46"/>
  <c r="K60" i="46"/>
  <c r="H60" i="46"/>
  <c r="AT59" i="46"/>
  <c r="AS59" i="46"/>
  <c r="AQ59" i="46"/>
  <c r="AP59" i="46"/>
  <c r="AN59" i="46"/>
  <c r="AM59" i="46"/>
  <c r="AK59" i="46"/>
  <c r="AJ59" i="46"/>
  <c r="AH59" i="46"/>
  <c r="AG59" i="46"/>
  <c r="AE59" i="46"/>
  <c r="AB59" i="46"/>
  <c r="AA59" i="46"/>
  <c r="Y59" i="46"/>
  <c r="X59" i="46"/>
  <c r="V59" i="46"/>
  <c r="T59" i="46"/>
  <c r="Q59" i="46"/>
  <c r="N59" i="46"/>
  <c r="K59" i="46"/>
  <c r="H59" i="46"/>
  <c r="AT58" i="46"/>
  <c r="AS58" i="46"/>
  <c r="AQ58" i="46"/>
  <c r="AP58" i="46"/>
  <c r="AN58" i="46"/>
  <c r="AM58" i="46"/>
  <c r="AK58" i="46"/>
  <c r="AJ58" i="46"/>
  <c r="AH58" i="46"/>
  <c r="AG58" i="46"/>
  <c r="AE58" i="46"/>
  <c r="AB58" i="46"/>
  <c r="AA58" i="46"/>
  <c r="Y58" i="46"/>
  <c r="X58" i="46"/>
  <c r="V58" i="46"/>
  <c r="T58" i="46"/>
  <c r="Q58" i="46"/>
  <c r="N58" i="46"/>
  <c r="K58" i="46"/>
  <c r="H58" i="46"/>
  <c r="AT57" i="46"/>
  <c r="AS57" i="46"/>
  <c r="AQ57" i="46"/>
  <c r="AP57" i="46"/>
  <c r="AN57" i="46"/>
  <c r="AM57" i="46"/>
  <c r="AK57" i="46"/>
  <c r="AJ57" i="46"/>
  <c r="AH57" i="46"/>
  <c r="AG57" i="46"/>
  <c r="AE57" i="46"/>
  <c r="AB57" i="46"/>
  <c r="AA57" i="46"/>
  <c r="Y57" i="46"/>
  <c r="X57" i="46"/>
  <c r="V57" i="46"/>
  <c r="T57" i="46"/>
  <c r="Q57" i="46"/>
  <c r="N57" i="46"/>
  <c r="K57" i="46"/>
  <c r="H57" i="46"/>
  <c r="AT56" i="46"/>
  <c r="AS56" i="46"/>
  <c r="AQ56" i="46"/>
  <c r="AP56" i="46"/>
  <c r="AN56" i="46"/>
  <c r="AM56" i="46"/>
  <c r="AK56" i="46"/>
  <c r="AJ56" i="46"/>
  <c r="AH56" i="46"/>
  <c r="AG56" i="46"/>
  <c r="AE56" i="46"/>
  <c r="AB56" i="46"/>
  <c r="AA56" i="46"/>
  <c r="Y56" i="46"/>
  <c r="X56" i="46"/>
  <c r="V56" i="46"/>
  <c r="T56" i="46"/>
  <c r="Q56" i="46"/>
  <c r="N56" i="46"/>
  <c r="K56" i="46"/>
  <c r="H56" i="46"/>
  <c r="AT55" i="46"/>
  <c r="AS55" i="46"/>
  <c r="AQ55" i="46"/>
  <c r="AP55" i="46"/>
  <c r="AN55" i="46"/>
  <c r="AM55" i="46"/>
  <c r="AK55" i="46"/>
  <c r="AJ55" i="46"/>
  <c r="AH55" i="46"/>
  <c r="AG55" i="46"/>
  <c r="AE55" i="46"/>
  <c r="AB55" i="46"/>
  <c r="AA55" i="46"/>
  <c r="Y55" i="46"/>
  <c r="X55" i="46"/>
  <c r="V55" i="46"/>
  <c r="T55" i="46"/>
  <c r="Q55" i="46"/>
  <c r="N55" i="46"/>
  <c r="K55" i="46"/>
  <c r="H55" i="46"/>
  <c r="AT54" i="46"/>
  <c r="AS54" i="46"/>
  <c r="AQ54" i="46"/>
  <c r="AP54" i="46"/>
  <c r="AN54" i="46"/>
  <c r="AM54" i="46"/>
  <c r="AK54" i="46"/>
  <c r="AJ54" i="46"/>
  <c r="AH54" i="46"/>
  <c r="AG54" i="46"/>
  <c r="AE54" i="46"/>
  <c r="AB54" i="46"/>
  <c r="AA54" i="46"/>
  <c r="Y54" i="46"/>
  <c r="X54" i="46"/>
  <c r="V54" i="46"/>
  <c r="T54" i="46"/>
  <c r="Q54" i="46"/>
  <c r="N54" i="46"/>
  <c r="K54" i="46"/>
  <c r="H54" i="46"/>
  <c r="AT52" i="46"/>
  <c r="AT110" i="46" s="1"/>
  <c r="AS52" i="46"/>
  <c r="AS110" i="46" s="1"/>
  <c r="AP52" i="46"/>
  <c r="AP110" i="46" s="1"/>
  <c r="AN52" i="46"/>
  <c r="AN110" i="46" s="1"/>
  <c r="AM52" i="46"/>
  <c r="AM110" i="46" s="1"/>
  <c r="AK52" i="46"/>
  <c r="AK110" i="46" s="1"/>
  <c r="AJ52" i="46"/>
  <c r="AJ110" i="46" s="1"/>
  <c r="AH52" i="46"/>
  <c r="AH110" i="46" s="1"/>
  <c r="AG52" i="46"/>
  <c r="AG110" i="46" s="1"/>
  <c r="AB52" i="46"/>
  <c r="AB110" i="46" s="1"/>
  <c r="AA52" i="46"/>
  <c r="AA110" i="46" s="1"/>
  <c r="AC110" i="46" s="1"/>
  <c r="Q52" i="46"/>
  <c r="Q110" i="46" s="1"/>
  <c r="N52" i="46"/>
  <c r="N110" i="46" s="1"/>
  <c r="K52" i="46"/>
  <c r="K110" i="46" s="1"/>
  <c r="H52" i="46"/>
  <c r="H110" i="46" s="1"/>
  <c r="AT51" i="46"/>
  <c r="AT109" i="46" s="1"/>
  <c r="AS51" i="46"/>
  <c r="AS109" i="46" s="1"/>
  <c r="AP51" i="46"/>
  <c r="AP109" i="46" s="1"/>
  <c r="AN51" i="46"/>
  <c r="AN109" i="46" s="1"/>
  <c r="AM51" i="46"/>
  <c r="AM109" i="46" s="1"/>
  <c r="AK51" i="46"/>
  <c r="AK109" i="46" s="1"/>
  <c r="AJ51" i="46"/>
  <c r="AJ109" i="46" s="1"/>
  <c r="AH51" i="46"/>
  <c r="AH109" i="46" s="1"/>
  <c r="AG51" i="46"/>
  <c r="AG109" i="46" s="1"/>
  <c r="AB51" i="46"/>
  <c r="AB109" i="46" s="1"/>
  <c r="AA51" i="46"/>
  <c r="AA109" i="46" s="1"/>
  <c r="Q51" i="46"/>
  <c r="Q109" i="46" s="1"/>
  <c r="N51" i="46"/>
  <c r="N109" i="46" s="1"/>
  <c r="K51" i="46"/>
  <c r="K109" i="46" s="1"/>
  <c r="H51" i="46"/>
  <c r="H109" i="46" s="1"/>
  <c r="AT50" i="46"/>
  <c r="AT108" i="46" s="1"/>
  <c r="AS50" i="46"/>
  <c r="AS108" i="46" s="1"/>
  <c r="AQ50" i="46"/>
  <c r="AQ108" i="46" s="1"/>
  <c r="AP50" i="46"/>
  <c r="AP108" i="46" s="1"/>
  <c r="AN50" i="46"/>
  <c r="AN108" i="46" s="1"/>
  <c r="AM50" i="46"/>
  <c r="AM108" i="46" s="1"/>
  <c r="AK50" i="46"/>
  <c r="AK108" i="46" s="1"/>
  <c r="AJ50" i="46"/>
  <c r="AJ108" i="46" s="1"/>
  <c r="AH50" i="46"/>
  <c r="AH108" i="46" s="1"/>
  <c r="AG50" i="46"/>
  <c r="AG108" i="46" s="1"/>
  <c r="AB50" i="46"/>
  <c r="AB108" i="46" s="1"/>
  <c r="AA50" i="46"/>
  <c r="AA108" i="46" s="1"/>
  <c r="Q50" i="46"/>
  <c r="Q108" i="46" s="1"/>
  <c r="N50" i="46"/>
  <c r="N108" i="46" s="1"/>
  <c r="K50" i="46"/>
  <c r="K108" i="46" s="1"/>
  <c r="H50" i="46"/>
  <c r="H108" i="46" s="1"/>
  <c r="AT49" i="46"/>
  <c r="AT107" i="46" s="1"/>
  <c r="AS49" i="46"/>
  <c r="AS107" i="46" s="1"/>
  <c r="AQ49" i="46"/>
  <c r="AQ107" i="46" s="1"/>
  <c r="AP49" i="46"/>
  <c r="AP107" i="46" s="1"/>
  <c r="AN49" i="46"/>
  <c r="AN107" i="46" s="1"/>
  <c r="AM49" i="46"/>
  <c r="AM107" i="46" s="1"/>
  <c r="AK49" i="46"/>
  <c r="AK107" i="46" s="1"/>
  <c r="AJ49" i="46"/>
  <c r="AJ107" i="46" s="1"/>
  <c r="AH49" i="46"/>
  <c r="AH107" i="46" s="1"/>
  <c r="AG49" i="46"/>
  <c r="AG107" i="46" s="1"/>
  <c r="AE49" i="46"/>
  <c r="AE107" i="46" s="1"/>
  <c r="AB49" i="46"/>
  <c r="AB107" i="46" s="1"/>
  <c r="AA49" i="46"/>
  <c r="AA107" i="46" s="1"/>
  <c r="Q49" i="46"/>
  <c r="Q107" i="46" s="1"/>
  <c r="N49" i="46"/>
  <c r="N107" i="46" s="1"/>
  <c r="K49" i="46"/>
  <c r="K107" i="46" s="1"/>
  <c r="H49" i="46"/>
  <c r="H107" i="46" s="1"/>
  <c r="AT48" i="46"/>
  <c r="AT106" i="46" s="1"/>
  <c r="AS48" i="46"/>
  <c r="AS106" i="46" s="1"/>
  <c r="AQ48" i="46"/>
  <c r="AQ106" i="46" s="1"/>
  <c r="AP48" i="46"/>
  <c r="AP106" i="46" s="1"/>
  <c r="AN48" i="46"/>
  <c r="AN106" i="46" s="1"/>
  <c r="AM48" i="46"/>
  <c r="AM106" i="46" s="1"/>
  <c r="AK48" i="46"/>
  <c r="AK106" i="46" s="1"/>
  <c r="AJ48" i="46"/>
  <c r="AJ106" i="46" s="1"/>
  <c r="AH48" i="46"/>
  <c r="AH106" i="46" s="1"/>
  <c r="AG48" i="46"/>
  <c r="AG106" i="46" s="1"/>
  <c r="AE48" i="46"/>
  <c r="AE106" i="46" s="1"/>
  <c r="AB48" i="46"/>
  <c r="AB106" i="46" s="1"/>
  <c r="AA48" i="46"/>
  <c r="AA106" i="46" s="1"/>
  <c r="Y48" i="46"/>
  <c r="Y106" i="46" s="1"/>
  <c r="X48" i="46"/>
  <c r="X106" i="46" s="1"/>
  <c r="Q48" i="46"/>
  <c r="Q106" i="46" s="1"/>
  <c r="N48" i="46"/>
  <c r="N106" i="46" s="1"/>
  <c r="K48" i="46"/>
  <c r="K106" i="46" s="1"/>
  <c r="H48" i="46"/>
  <c r="H106" i="46" s="1"/>
  <c r="AT47" i="46"/>
  <c r="AT105" i="46" s="1"/>
  <c r="AT111" i="46" s="1"/>
  <c r="AS47" i="46"/>
  <c r="AS105" i="46" s="1"/>
  <c r="AS111" i="46" s="1"/>
  <c r="AQ47" i="46"/>
  <c r="AQ105" i="46" s="1"/>
  <c r="AP47" i="46"/>
  <c r="AP105" i="46" s="1"/>
  <c r="AN47" i="46"/>
  <c r="AN105" i="46" s="1"/>
  <c r="AN111" i="46" s="1"/>
  <c r="AM47" i="46"/>
  <c r="AM105" i="46" s="1"/>
  <c r="AM111" i="46" s="1"/>
  <c r="AK47" i="46"/>
  <c r="AK105" i="46" s="1"/>
  <c r="AK111" i="46" s="1"/>
  <c r="AJ47" i="46"/>
  <c r="AJ105" i="46" s="1"/>
  <c r="AH47" i="46"/>
  <c r="AH105" i="46" s="1"/>
  <c r="AH111" i="46" s="1"/>
  <c r="AG47" i="46"/>
  <c r="AG105" i="46" s="1"/>
  <c r="AG111" i="46" s="1"/>
  <c r="AE47" i="46"/>
  <c r="AE105" i="46" s="1"/>
  <c r="AB47" i="46"/>
  <c r="AB105" i="46" s="1"/>
  <c r="AA47" i="46"/>
  <c r="AA105" i="46" s="1"/>
  <c r="AA111" i="46" s="1"/>
  <c r="V47" i="46"/>
  <c r="V105" i="46" s="1"/>
  <c r="Q47" i="46"/>
  <c r="Q105" i="46" s="1"/>
  <c r="N47" i="46"/>
  <c r="N105" i="46" s="1"/>
  <c r="K47" i="46"/>
  <c r="K105" i="46" s="1"/>
  <c r="K111" i="46" s="1"/>
  <c r="H47" i="46"/>
  <c r="H105" i="46" s="1"/>
  <c r="H111" i="46" s="1"/>
  <c r="AT44" i="46"/>
  <c r="AS44" i="46"/>
  <c r="AQ44" i="46"/>
  <c r="AP44" i="46"/>
  <c r="AN44" i="46"/>
  <c r="AM44" i="46"/>
  <c r="AK44" i="46"/>
  <c r="AJ44" i="46"/>
  <c r="AB44" i="46"/>
  <c r="AA44" i="46"/>
  <c r="V44" i="46"/>
  <c r="T44" i="46"/>
  <c r="Q44" i="46"/>
  <c r="N44" i="46"/>
  <c r="K44" i="46"/>
  <c r="H44" i="46"/>
  <c r="AT43" i="46"/>
  <c r="AS43" i="46"/>
  <c r="AQ43" i="46"/>
  <c r="AP43" i="46"/>
  <c r="AN43" i="46"/>
  <c r="AM43" i="46"/>
  <c r="AJ43" i="46"/>
  <c r="AE43" i="46"/>
  <c r="AB43" i="46"/>
  <c r="AA43" i="46"/>
  <c r="Q43" i="46"/>
  <c r="N43" i="46"/>
  <c r="K43" i="46"/>
  <c r="H43" i="46"/>
  <c r="AT42" i="46"/>
  <c r="AS42" i="46"/>
  <c r="AQ42" i="46"/>
  <c r="AP42" i="46"/>
  <c r="AN42" i="46"/>
  <c r="AM42" i="46"/>
  <c r="AJ42" i="46"/>
  <c r="AE42" i="46"/>
  <c r="AB42" i="46"/>
  <c r="AA42" i="46"/>
  <c r="Q42" i="46"/>
  <c r="N42" i="46"/>
  <c r="K42" i="46"/>
  <c r="H42" i="46"/>
  <c r="AT41" i="46"/>
  <c r="AS41" i="46"/>
  <c r="AQ41" i="46"/>
  <c r="AP41" i="46"/>
  <c r="AN41" i="46"/>
  <c r="AM41" i="46"/>
  <c r="AJ41" i="46"/>
  <c r="AH41" i="46"/>
  <c r="AG41" i="46"/>
  <c r="AE41" i="46"/>
  <c r="AB41" i="46"/>
  <c r="AA41" i="46"/>
  <c r="Q41" i="46"/>
  <c r="N41" i="46"/>
  <c r="K41" i="46"/>
  <c r="H41" i="46"/>
  <c r="AT40" i="46"/>
  <c r="AS40" i="46"/>
  <c r="AQ40" i="46"/>
  <c r="AP40" i="46"/>
  <c r="AN40" i="46"/>
  <c r="AM40" i="46"/>
  <c r="AJ40" i="46"/>
  <c r="AH40" i="46"/>
  <c r="AG40" i="46"/>
  <c r="AE40" i="46"/>
  <c r="AB40" i="46"/>
  <c r="AA40" i="46"/>
  <c r="Q40" i="46"/>
  <c r="N40" i="46"/>
  <c r="K40" i="46"/>
  <c r="H40" i="46"/>
  <c r="AT39" i="46"/>
  <c r="AS39" i="46"/>
  <c r="AQ39" i="46"/>
  <c r="AP39" i="46"/>
  <c r="AN39" i="46"/>
  <c r="AM39" i="46"/>
  <c r="AK39" i="46"/>
  <c r="AJ39" i="46"/>
  <c r="AH39" i="46"/>
  <c r="AG39" i="46"/>
  <c r="AE39" i="46"/>
  <c r="AB39" i="46"/>
  <c r="AA39" i="46"/>
  <c r="V39" i="46"/>
  <c r="T39" i="46"/>
  <c r="Q39" i="46"/>
  <c r="N39" i="46"/>
  <c r="K39" i="46"/>
  <c r="H39" i="46"/>
  <c r="AT38" i="46"/>
  <c r="AS38" i="46"/>
  <c r="AQ38" i="46"/>
  <c r="AP38" i="46"/>
  <c r="AN38" i="46"/>
  <c r="AM38" i="46"/>
  <c r="AK38" i="46"/>
  <c r="AJ38" i="46"/>
  <c r="AH38" i="46"/>
  <c r="AG38" i="46"/>
  <c r="AE38" i="46"/>
  <c r="AB38" i="46"/>
  <c r="AA38" i="46"/>
  <c r="V38" i="46"/>
  <c r="T38" i="46"/>
  <c r="Q38" i="46"/>
  <c r="N38" i="46"/>
  <c r="K38" i="46"/>
  <c r="H38" i="46"/>
  <c r="AT37" i="46"/>
  <c r="AS37" i="46"/>
  <c r="AQ37" i="46"/>
  <c r="AP37" i="46"/>
  <c r="AN37" i="46"/>
  <c r="AM37" i="46"/>
  <c r="AK37" i="46"/>
  <c r="AJ37" i="46"/>
  <c r="AH37" i="46"/>
  <c r="AG37" i="46"/>
  <c r="AE37" i="46"/>
  <c r="AB37" i="46"/>
  <c r="AA37" i="46"/>
  <c r="V37" i="46"/>
  <c r="T37" i="46"/>
  <c r="Q37" i="46"/>
  <c r="N37" i="46"/>
  <c r="K37" i="46"/>
  <c r="H37" i="46"/>
  <c r="AT36" i="46"/>
  <c r="AS36" i="46"/>
  <c r="AQ36" i="46"/>
  <c r="AP36" i="46"/>
  <c r="AN36" i="46"/>
  <c r="AM36" i="46"/>
  <c r="AK36" i="46"/>
  <c r="AJ36" i="46"/>
  <c r="AH36" i="46"/>
  <c r="AG36" i="46"/>
  <c r="AE36" i="46"/>
  <c r="AB36" i="46"/>
  <c r="AA36" i="46"/>
  <c r="V36" i="46"/>
  <c r="T36" i="46"/>
  <c r="Q36" i="46"/>
  <c r="N36" i="46"/>
  <c r="K36" i="46"/>
  <c r="H36" i="46"/>
  <c r="AT35" i="46"/>
  <c r="AS35" i="46"/>
  <c r="AQ35" i="46"/>
  <c r="AP35" i="46"/>
  <c r="AN35" i="46"/>
  <c r="AM35" i="46"/>
  <c r="AK35" i="46"/>
  <c r="AJ35" i="46"/>
  <c r="AH35" i="46"/>
  <c r="AG35" i="46"/>
  <c r="AE35" i="46"/>
  <c r="AB35" i="46"/>
  <c r="AA35" i="46"/>
  <c r="V35" i="46"/>
  <c r="T35" i="46"/>
  <c r="Q35" i="46"/>
  <c r="N35" i="46"/>
  <c r="K35" i="46"/>
  <c r="H35" i="46"/>
  <c r="AT34" i="46"/>
  <c r="AS34" i="46"/>
  <c r="AQ34" i="46"/>
  <c r="AP34" i="46"/>
  <c r="AN34" i="46"/>
  <c r="AM34" i="46"/>
  <c r="AK34" i="46"/>
  <c r="AJ34" i="46"/>
  <c r="AH34" i="46"/>
  <c r="AG34" i="46"/>
  <c r="AE34" i="46"/>
  <c r="AB34" i="46"/>
  <c r="AA34" i="46"/>
  <c r="V34" i="46"/>
  <c r="T34" i="46"/>
  <c r="Q34" i="46"/>
  <c r="N34" i="46"/>
  <c r="K34" i="46"/>
  <c r="H34" i="46"/>
  <c r="AT32" i="46"/>
  <c r="AS32" i="46"/>
  <c r="AP32" i="46"/>
  <c r="AN32" i="46"/>
  <c r="AM32" i="46"/>
  <c r="AK32" i="46"/>
  <c r="AJ32" i="46"/>
  <c r="AB32" i="46"/>
  <c r="AA32" i="46"/>
  <c r="Y32" i="46"/>
  <c r="X32" i="46"/>
  <c r="V32" i="46"/>
  <c r="T32" i="46"/>
  <c r="Q32" i="46"/>
  <c r="N32" i="46"/>
  <c r="K32" i="46"/>
  <c r="H32" i="46"/>
  <c r="AT31" i="46"/>
  <c r="AS31" i="46"/>
  <c r="AQ31" i="46"/>
  <c r="AP31" i="46"/>
  <c r="AN31" i="46"/>
  <c r="AM31" i="46"/>
  <c r="AK31" i="46"/>
  <c r="AJ31" i="46"/>
  <c r="AB31" i="46"/>
  <c r="AA31" i="46"/>
  <c r="V31" i="46"/>
  <c r="T31" i="46"/>
  <c r="Q31" i="46"/>
  <c r="N31" i="46"/>
  <c r="K31" i="46"/>
  <c r="H31" i="46"/>
  <c r="AT30" i="46"/>
  <c r="AS30" i="46"/>
  <c r="AQ30" i="46"/>
  <c r="AP30" i="46"/>
  <c r="AN30" i="46"/>
  <c r="AM30" i="46"/>
  <c r="AK30" i="46"/>
  <c r="AJ30" i="46"/>
  <c r="AH30" i="46"/>
  <c r="AG30" i="46"/>
  <c r="AE30" i="46"/>
  <c r="AB30" i="46"/>
  <c r="AA30" i="46"/>
  <c r="Q30" i="46"/>
  <c r="N30" i="46"/>
  <c r="K30" i="46"/>
  <c r="H30" i="46"/>
  <c r="AT29" i="46"/>
  <c r="AS29" i="46"/>
  <c r="AQ29" i="46"/>
  <c r="AP29" i="46"/>
  <c r="AN29" i="46"/>
  <c r="AM29" i="46"/>
  <c r="AK29" i="46"/>
  <c r="AJ29" i="46"/>
  <c r="AH29" i="46"/>
  <c r="AG29" i="46"/>
  <c r="AE29" i="46"/>
  <c r="AB29" i="46"/>
  <c r="AA29" i="46"/>
  <c r="V29" i="46"/>
  <c r="Q29" i="46"/>
  <c r="N29" i="46"/>
  <c r="K29" i="46"/>
  <c r="H29" i="46"/>
  <c r="AT28" i="46"/>
  <c r="AS28" i="46"/>
  <c r="AP28" i="46"/>
  <c r="AN28" i="46"/>
  <c r="AM28" i="46"/>
  <c r="AK28" i="46"/>
  <c r="AJ28" i="46"/>
  <c r="AH28" i="46"/>
  <c r="AG28" i="46"/>
  <c r="AE28" i="46"/>
  <c r="AB28" i="46"/>
  <c r="AA28" i="46"/>
  <c r="Y28" i="46"/>
  <c r="X28" i="46"/>
  <c r="V28" i="46"/>
  <c r="Q28" i="46"/>
  <c r="N28" i="46"/>
  <c r="K28" i="46"/>
  <c r="H28" i="46"/>
  <c r="AT27" i="46"/>
  <c r="AS27" i="46"/>
  <c r="AQ27" i="46"/>
  <c r="AP27" i="46"/>
  <c r="AN27" i="46"/>
  <c r="AM27" i="46"/>
  <c r="AK27" i="46"/>
  <c r="AJ27" i="46"/>
  <c r="AH27" i="46"/>
  <c r="AG27" i="46"/>
  <c r="AE27" i="46"/>
  <c r="AB27" i="46"/>
  <c r="AA27" i="46"/>
  <c r="Y27" i="46"/>
  <c r="X27" i="46"/>
  <c r="V27" i="46"/>
  <c r="T27" i="46"/>
  <c r="Q27" i="46"/>
  <c r="N27" i="46"/>
  <c r="K27" i="46"/>
  <c r="H27" i="46"/>
  <c r="AT26" i="46"/>
  <c r="AS26" i="46"/>
  <c r="AQ26" i="46"/>
  <c r="AP26" i="46"/>
  <c r="AN26" i="46"/>
  <c r="AM26" i="46"/>
  <c r="AK26" i="46"/>
  <c r="AJ26" i="46"/>
  <c r="AH26" i="46"/>
  <c r="AG26" i="46"/>
  <c r="AE26" i="46"/>
  <c r="AB26" i="46"/>
  <c r="AA26" i="46"/>
  <c r="Y26" i="46"/>
  <c r="X26" i="46"/>
  <c r="V26" i="46"/>
  <c r="T26" i="46"/>
  <c r="Q26" i="46"/>
  <c r="N26" i="46"/>
  <c r="K26" i="46"/>
  <c r="H26" i="46"/>
  <c r="AT25" i="46"/>
  <c r="AS25" i="46"/>
  <c r="AQ25" i="46"/>
  <c r="AP25" i="46"/>
  <c r="AN25" i="46"/>
  <c r="AM25" i="46"/>
  <c r="AK25" i="46"/>
  <c r="AJ25" i="46"/>
  <c r="AH25" i="46"/>
  <c r="AG25" i="46"/>
  <c r="AE25" i="46"/>
  <c r="AB25" i="46"/>
  <c r="AA25" i="46"/>
  <c r="Q25" i="46"/>
  <c r="N25" i="46"/>
  <c r="K25" i="46"/>
  <c r="H25" i="46"/>
  <c r="AT24" i="46"/>
  <c r="AS24" i="46"/>
  <c r="AQ24" i="46"/>
  <c r="AP24" i="46"/>
  <c r="AN24" i="46"/>
  <c r="AM24" i="46"/>
  <c r="AK24" i="46"/>
  <c r="AJ24" i="46"/>
  <c r="AH24" i="46"/>
  <c r="AG24" i="46"/>
  <c r="AE24" i="46"/>
  <c r="AB24" i="46"/>
  <c r="AA24" i="46"/>
  <c r="V24" i="46"/>
  <c r="T24" i="46"/>
  <c r="Q24" i="46"/>
  <c r="N24" i="46"/>
  <c r="K24" i="46"/>
  <c r="H24" i="46"/>
  <c r="AT23" i="46"/>
  <c r="AS23" i="46"/>
  <c r="AQ23" i="46"/>
  <c r="AP23" i="46"/>
  <c r="AN23" i="46"/>
  <c r="AM23" i="46"/>
  <c r="AK23" i="46"/>
  <c r="AJ23" i="46"/>
  <c r="AH23" i="46"/>
  <c r="AG23" i="46"/>
  <c r="AE23" i="46"/>
  <c r="AB23" i="46"/>
  <c r="AA23" i="46"/>
  <c r="Y23" i="46"/>
  <c r="X23" i="46"/>
  <c r="V23" i="46"/>
  <c r="T23" i="46"/>
  <c r="Q23" i="46"/>
  <c r="N23" i="46"/>
  <c r="K23" i="46"/>
  <c r="H23" i="46"/>
  <c r="AT22" i="46"/>
  <c r="AS22" i="46"/>
  <c r="AQ22" i="46"/>
  <c r="AP22" i="46"/>
  <c r="AN22" i="46"/>
  <c r="AM22" i="46"/>
  <c r="AK22" i="46"/>
  <c r="AJ22" i="46"/>
  <c r="AH22" i="46"/>
  <c r="AG22" i="46"/>
  <c r="AE22" i="46"/>
  <c r="AB22" i="46"/>
  <c r="AA22" i="46"/>
  <c r="Y22" i="46"/>
  <c r="X22" i="46"/>
  <c r="V22" i="46"/>
  <c r="T22" i="46"/>
  <c r="Q22" i="46"/>
  <c r="N22" i="46"/>
  <c r="K22" i="46"/>
  <c r="H22" i="46"/>
  <c r="AT20" i="46"/>
  <c r="AS20" i="46"/>
  <c r="AQ20" i="46"/>
  <c r="AP20" i="46"/>
  <c r="AN20" i="46"/>
  <c r="AM20" i="46"/>
  <c r="AK20" i="46"/>
  <c r="AJ20" i="46"/>
  <c r="AH20" i="46"/>
  <c r="AG20" i="46"/>
  <c r="AE20" i="46"/>
  <c r="AB20" i="46"/>
  <c r="AA20" i="46"/>
  <c r="Y20" i="46"/>
  <c r="X20" i="46"/>
  <c r="V20" i="46"/>
  <c r="T20" i="46"/>
  <c r="Q20" i="46"/>
  <c r="N20" i="46"/>
  <c r="K20" i="46"/>
  <c r="H20" i="46"/>
  <c r="AT19" i="46"/>
  <c r="AS19" i="46"/>
  <c r="AP19" i="46"/>
  <c r="AN19" i="46"/>
  <c r="AM19" i="46"/>
  <c r="AK19" i="46"/>
  <c r="AJ19" i="46"/>
  <c r="AH19" i="46"/>
  <c r="AG19" i="46"/>
  <c r="AE19" i="46"/>
  <c r="AB19" i="46"/>
  <c r="AA19" i="46"/>
  <c r="V19" i="46"/>
  <c r="T19" i="46"/>
  <c r="Q19" i="46"/>
  <c r="N19" i="46"/>
  <c r="K19" i="46"/>
  <c r="H19" i="46"/>
  <c r="AT18" i="46"/>
  <c r="AS18" i="46"/>
  <c r="AP18" i="46"/>
  <c r="AN18" i="46"/>
  <c r="AM18" i="46"/>
  <c r="AK18" i="46"/>
  <c r="AJ18" i="46"/>
  <c r="AH18" i="46"/>
  <c r="AG18" i="46"/>
  <c r="AE18" i="46"/>
  <c r="AB18" i="46"/>
  <c r="AA18" i="46"/>
  <c r="V18" i="46"/>
  <c r="T18" i="46"/>
  <c r="Q18" i="46"/>
  <c r="N18" i="46"/>
  <c r="K18" i="46"/>
  <c r="H18" i="46"/>
  <c r="AT17" i="46"/>
  <c r="AS17" i="46"/>
  <c r="AQ17" i="46"/>
  <c r="AP17" i="46"/>
  <c r="AN17" i="46"/>
  <c r="AM17" i="46"/>
  <c r="AK17" i="46"/>
  <c r="AJ17" i="46"/>
  <c r="AH17" i="46"/>
  <c r="AG17" i="46"/>
  <c r="AE17" i="46"/>
  <c r="AB17" i="46"/>
  <c r="AA17" i="46"/>
  <c r="Y17" i="46"/>
  <c r="V17" i="46"/>
  <c r="T17" i="46"/>
  <c r="Q17" i="46"/>
  <c r="N17" i="46"/>
  <c r="K17" i="46"/>
  <c r="H17" i="46"/>
  <c r="AT16" i="46"/>
  <c r="AS16" i="46"/>
  <c r="AQ16" i="46"/>
  <c r="AP16" i="46"/>
  <c r="AN16" i="46"/>
  <c r="AM16" i="46"/>
  <c r="AK16" i="46"/>
  <c r="AJ16" i="46"/>
  <c r="AH16" i="46"/>
  <c r="AG16" i="46"/>
  <c r="AE16" i="46"/>
  <c r="AB16" i="46"/>
  <c r="AA16" i="46"/>
  <c r="Y16" i="46"/>
  <c r="X16" i="46"/>
  <c r="V16" i="46"/>
  <c r="T16" i="46"/>
  <c r="Q16" i="46"/>
  <c r="N16" i="46"/>
  <c r="K16" i="46"/>
  <c r="H16" i="46"/>
  <c r="AT15" i="46"/>
  <c r="AS15" i="46"/>
  <c r="AQ15" i="46"/>
  <c r="AP15" i="46"/>
  <c r="AN15" i="46"/>
  <c r="AM15" i="46"/>
  <c r="AK15" i="46"/>
  <c r="AJ15" i="46"/>
  <c r="AH15" i="46"/>
  <c r="AG15" i="46"/>
  <c r="AE15" i="46"/>
  <c r="AB15" i="46"/>
  <c r="AA15" i="46"/>
  <c r="Y15" i="46"/>
  <c r="X15" i="46"/>
  <c r="V15" i="46"/>
  <c r="T15" i="46"/>
  <c r="Q15" i="46"/>
  <c r="N15" i="46"/>
  <c r="K15" i="46"/>
  <c r="H15" i="46"/>
  <c r="AT14" i="46"/>
  <c r="AS14" i="46"/>
  <c r="AQ14" i="46"/>
  <c r="AP14" i="46"/>
  <c r="AN14" i="46"/>
  <c r="AM14" i="46"/>
  <c r="AK14" i="46"/>
  <c r="AJ14" i="46"/>
  <c r="AH14" i="46"/>
  <c r="AG14" i="46"/>
  <c r="AE14" i="46"/>
  <c r="AB14" i="46"/>
  <c r="AA14" i="46"/>
  <c r="Y14" i="46"/>
  <c r="X14" i="46"/>
  <c r="V14" i="46"/>
  <c r="T14" i="46"/>
  <c r="Q14" i="46"/>
  <c r="N14" i="46"/>
  <c r="K14" i="46"/>
  <c r="H14" i="46"/>
  <c r="AT13" i="46"/>
  <c r="AS13" i="46"/>
  <c r="AQ13" i="46"/>
  <c r="AP13" i="46"/>
  <c r="AN13" i="46"/>
  <c r="AM13" i="46"/>
  <c r="AK13" i="46"/>
  <c r="AJ13" i="46"/>
  <c r="AH13" i="46"/>
  <c r="AG13" i="46"/>
  <c r="AE13" i="46"/>
  <c r="AB13" i="46"/>
  <c r="AA13" i="46"/>
  <c r="Q13" i="46"/>
  <c r="N13" i="46"/>
  <c r="K13" i="46"/>
  <c r="H13" i="46"/>
  <c r="AT12" i="46"/>
  <c r="AS12" i="46"/>
  <c r="AQ12" i="46"/>
  <c r="AP12" i="46"/>
  <c r="AN12" i="46"/>
  <c r="AM12" i="46"/>
  <c r="AK12" i="46"/>
  <c r="AJ12" i="46"/>
  <c r="AH12" i="46"/>
  <c r="AG12" i="46"/>
  <c r="AE12" i="46"/>
  <c r="AB12" i="46"/>
  <c r="AA12" i="46"/>
  <c r="Y12" i="46"/>
  <c r="X12" i="46"/>
  <c r="V12" i="46"/>
  <c r="T12" i="46"/>
  <c r="Q12" i="46"/>
  <c r="N12" i="46"/>
  <c r="K12" i="46"/>
  <c r="H12" i="46"/>
  <c r="AT11" i="46"/>
  <c r="AS11" i="46"/>
  <c r="AP11" i="46"/>
  <c r="AN11" i="46"/>
  <c r="AM11" i="46"/>
  <c r="AK11" i="46"/>
  <c r="AJ11" i="46"/>
  <c r="AH11" i="46"/>
  <c r="AG11" i="46"/>
  <c r="AE11" i="46"/>
  <c r="AB11" i="46"/>
  <c r="AA11" i="46"/>
  <c r="Y11" i="46"/>
  <c r="X11" i="46"/>
  <c r="V11" i="46"/>
  <c r="T11" i="46"/>
  <c r="Q11" i="46"/>
  <c r="N11" i="46"/>
  <c r="K11" i="46"/>
  <c r="H11" i="46"/>
  <c r="AT10" i="46"/>
  <c r="AS10" i="46"/>
  <c r="AQ10" i="46"/>
  <c r="AP10" i="46"/>
  <c r="AN10" i="46"/>
  <c r="AM10" i="46"/>
  <c r="AK10" i="46"/>
  <c r="AJ10" i="46"/>
  <c r="AH10" i="46"/>
  <c r="AG10" i="46"/>
  <c r="AE10" i="46"/>
  <c r="AB10" i="46"/>
  <c r="AA10" i="46"/>
  <c r="Y10" i="46"/>
  <c r="X10" i="46"/>
  <c r="V10" i="46"/>
  <c r="T10" i="46"/>
  <c r="Q10" i="46"/>
  <c r="N10" i="46"/>
  <c r="K10" i="46"/>
  <c r="H10" i="46"/>
  <c r="R83" i="46"/>
  <c r="I114" i="59" s="1"/>
  <c r="R82" i="46"/>
  <c r="I113" i="59" s="1"/>
  <c r="BQ79" i="46"/>
  <c r="BU79" i="46" s="1"/>
  <c r="BQ77" i="46"/>
  <c r="BU77" i="46" s="1"/>
  <c r="BQ76" i="46"/>
  <c r="BQ75" i="46"/>
  <c r="BU75" i="46" s="1"/>
  <c r="P75" i="46" s="1"/>
  <c r="BQ72" i="46"/>
  <c r="BU72" i="46" s="1"/>
  <c r="P72" i="46" s="1"/>
  <c r="BQ68" i="46"/>
  <c r="BU68" i="46" s="1"/>
  <c r="P68" i="46" s="1"/>
  <c r="BQ67" i="46"/>
  <c r="BU67" i="46" s="1"/>
  <c r="P67" i="46" s="1"/>
  <c r="BQ64" i="46"/>
  <c r="BU64" i="46" s="1"/>
  <c r="BQ60" i="46"/>
  <c r="BU60" i="46" s="1"/>
  <c r="BQ59" i="46"/>
  <c r="BU59" i="46" s="1"/>
  <c r="P59" i="46" s="1"/>
  <c r="BQ56" i="46"/>
  <c r="BU56" i="46" s="1"/>
  <c r="BQ53" i="46"/>
  <c r="BU53" i="46" s="1"/>
  <c r="BU52" i="46"/>
  <c r="R110" i="46" s="1"/>
  <c r="BQ51" i="46"/>
  <c r="BU51" i="46" s="1"/>
  <c r="AX66" i="39"/>
  <c r="AY53" i="39"/>
  <c r="AW53" i="39"/>
  <c r="AY45" i="39"/>
  <c r="AW45" i="39"/>
  <c r="AY33" i="39"/>
  <c r="AW33" i="39"/>
  <c r="AY21" i="39"/>
  <c r="AW21" i="39"/>
  <c r="AA10" i="40"/>
  <c r="BU76" i="46" l="1"/>
  <c r="BW76" i="46"/>
  <c r="U76" i="46" s="1"/>
  <c r="P60" i="46"/>
  <c r="R60" i="46" s="1"/>
  <c r="P56" i="46"/>
  <c r="R56" i="46" s="1"/>
  <c r="P64" i="46"/>
  <c r="R64" i="46" s="1"/>
  <c r="I100" i="59" s="1"/>
  <c r="I41" i="59" s="1"/>
  <c r="I41" i="63" s="1"/>
  <c r="AO110" i="46"/>
  <c r="AL110" i="46"/>
  <c r="Q111" i="46"/>
  <c r="N111" i="46"/>
  <c r="AB111" i="46"/>
  <c r="AJ111" i="46"/>
  <c r="AP111" i="46"/>
  <c r="AU110" i="46"/>
  <c r="AI110" i="46"/>
  <c r="R51" i="46"/>
  <c r="AO68" i="46"/>
  <c r="R80" i="46"/>
  <c r="AU75" i="46"/>
  <c r="R106" i="59" s="1"/>
  <c r="R47" i="59" s="1"/>
  <c r="R47" i="63" s="1"/>
  <c r="AC81" i="46"/>
  <c r="AU83" i="46"/>
  <c r="R114" i="59" s="1"/>
  <c r="R55" i="59" s="1"/>
  <c r="R55" i="63" s="1"/>
  <c r="R69" i="46"/>
  <c r="R84" i="46"/>
  <c r="I115" i="59" s="1"/>
  <c r="I56" i="59" s="1"/>
  <c r="I56" i="63" s="1"/>
  <c r="AI26" i="46"/>
  <c r="AO37" i="46"/>
  <c r="AC48" i="46"/>
  <c r="AC106" i="46" s="1"/>
  <c r="AO49" i="46"/>
  <c r="AO107" i="46" s="1"/>
  <c r="AL60" i="46"/>
  <c r="R62" i="46"/>
  <c r="I98" i="59" s="1"/>
  <c r="I39" i="59" s="1"/>
  <c r="I39" i="63" s="1"/>
  <c r="R81" i="46"/>
  <c r="I54" i="59"/>
  <c r="I54" i="63" s="1"/>
  <c r="R73" i="46"/>
  <c r="I55" i="59"/>
  <c r="I55" i="63" s="1"/>
  <c r="AC25" i="46"/>
  <c r="AR40" i="46"/>
  <c r="AO42" i="46"/>
  <c r="P83" i="59" s="1"/>
  <c r="AC10" i="46"/>
  <c r="Z56" i="46"/>
  <c r="AU59" i="46"/>
  <c r="AL61" i="46"/>
  <c r="AI63" i="46"/>
  <c r="N99" i="59" s="1"/>
  <c r="N40" i="59" s="1"/>
  <c r="N40" i="63" s="1"/>
  <c r="AL64" i="46"/>
  <c r="O100" i="59" s="1"/>
  <c r="O41" i="59" s="1"/>
  <c r="O41" i="63" s="1"/>
  <c r="Z69" i="46"/>
  <c r="AO74" i="46"/>
  <c r="P105" i="59" s="1"/>
  <c r="P46" i="59" s="1"/>
  <c r="P46" i="63" s="1"/>
  <c r="AI75" i="46"/>
  <c r="N106" i="59" s="1"/>
  <c r="N47" i="59" s="1"/>
  <c r="N47" i="63" s="1"/>
  <c r="AL79" i="46"/>
  <c r="O111" i="59" s="1"/>
  <c r="R75" i="46"/>
  <c r="I106" i="59" s="1"/>
  <c r="I47" i="59" s="1"/>
  <c r="I47" i="63" s="1"/>
  <c r="R59" i="46"/>
  <c r="R68" i="46"/>
  <c r="AO52" i="46"/>
  <c r="P93" i="59" s="1"/>
  <c r="P34" i="59" s="1"/>
  <c r="P34" i="63" s="1"/>
  <c r="R74" i="46"/>
  <c r="I105" i="59" s="1"/>
  <c r="I46" i="59" s="1"/>
  <c r="I46" i="63" s="1"/>
  <c r="AW86" i="39"/>
  <c r="AW78" i="39"/>
  <c r="AY86" i="39"/>
  <c r="AY78" i="39"/>
  <c r="AO11" i="46"/>
  <c r="AI12" i="46"/>
  <c r="AO12" i="46"/>
  <c r="AR14" i="46"/>
  <c r="AC15" i="46"/>
  <c r="AI16" i="46"/>
  <c r="AO16" i="46"/>
  <c r="AU16" i="46"/>
  <c r="AI17" i="46"/>
  <c r="AO62" i="46"/>
  <c r="P98" i="59" s="1"/>
  <c r="P39" i="59" s="1"/>
  <c r="P39" i="63" s="1"/>
  <c r="AO67" i="46"/>
  <c r="Z68" i="46"/>
  <c r="Z73" i="46"/>
  <c r="AU73" i="46"/>
  <c r="R58" i="46"/>
  <c r="R67" i="46"/>
  <c r="R71" i="46"/>
  <c r="R72" i="46"/>
  <c r="AL10" i="46"/>
  <c r="AC11" i="46"/>
  <c r="AC12" i="46"/>
  <c r="AR12" i="46"/>
  <c r="AI13" i="46"/>
  <c r="AO13" i="46"/>
  <c r="AU13" i="46"/>
  <c r="Z14" i="46"/>
  <c r="AU14" i="46"/>
  <c r="AL15" i="46"/>
  <c r="AR15" i="46"/>
  <c r="AC16" i="46"/>
  <c r="AC17" i="46"/>
  <c r="AL17" i="46"/>
  <c r="AL18" i="46"/>
  <c r="O69" i="59" s="1"/>
  <c r="AC19" i="46"/>
  <c r="L70" i="59" s="1"/>
  <c r="AO19" i="46"/>
  <c r="P70" i="59" s="1"/>
  <c r="AC20" i="46"/>
  <c r="L71" i="59" s="1"/>
  <c r="AL26" i="46"/>
  <c r="AI19" i="46"/>
  <c r="N70" i="59" s="1"/>
  <c r="AC28" i="46"/>
  <c r="AO28" i="46"/>
  <c r="AI29" i="46"/>
  <c r="AU35" i="46"/>
  <c r="AC36" i="46"/>
  <c r="AC68" i="46"/>
  <c r="AI57" i="46"/>
  <c r="Z61" i="46"/>
  <c r="AU70" i="46"/>
  <c r="AU79" i="46"/>
  <c r="R111" i="59" s="1"/>
  <c r="AU80" i="46"/>
  <c r="AC82" i="46"/>
  <c r="L113" i="59" s="1"/>
  <c r="AO82" i="46"/>
  <c r="P113" i="59" s="1"/>
  <c r="AC84" i="46"/>
  <c r="L115" i="59" s="1"/>
  <c r="AO17" i="46"/>
  <c r="AC83" i="46"/>
  <c r="L114" i="59" s="1"/>
  <c r="AI20" i="46"/>
  <c r="N71" i="59" s="1"/>
  <c r="AO20" i="46"/>
  <c r="P71" i="59" s="1"/>
  <c r="AU20" i="46"/>
  <c r="R71" i="59" s="1"/>
  <c r="Z22" i="46"/>
  <c r="AL23" i="46"/>
  <c r="AL25" i="46"/>
  <c r="AC26" i="46"/>
  <c r="AI27" i="46"/>
  <c r="AO27" i="46"/>
  <c r="AU27" i="46"/>
  <c r="AI28" i="46"/>
  <c r="N75" i="59" s="1"/>
  <c r="AO29" i="46"/>
  <c r="AL30" i="46"/>
  <c r="O76" i="59" s="1"/>
  <c r="AR30" i="46"/>
  <c r="Q76" i="59" s="1"/>
  <c r="AL31" i="46"/>
  <c r="O77" i="59" s="1"/>
  <c r="AR31" i="46"/>
  <c r="Q77" i="59" s="1"/>
  <c r="AC32" i="46"/>
  <c r="L78" i="59" s="1"/>
  <c r="AO32" i="46"/>
  <c r="P78" i="59" s="1"/>
  <c r="AI36" i="46"/>
  <c r="AL48" i="46"/>
  <c r="AL106" i="46" s="1"/>
  <c r="AP77" i="46"/>
  <c r="N85" i="46"/>
  <c r="AN85" i="46"/>
  <c r="AO83" i="46"/>
  <c r="P114" i="59" s="1"/>
  <c r="AO84" i="46"/>
  <c r="P115" i="59" s="1"/>
  <c r="AU17" i="46"/>
  <c r="R68" i="59" s="1"/>
  <c r="AC18" i="46"/>
  <c r="L69" i="59" s="1"/>
  <c r="AU19" i="46"/>
  <c r="R70" i="59" s="1"/>
  <c r="Z20" i="46"/>
  <c r="K71" i="59" s="1"/>
  <c r="AC23" i="46"/>
  <c r="AL24" i="46"/>
  <c r="Z27" i="46"/>
  <c r="Z28" i="46"/>
  <c r="AC39" i="46"/>
  <c r="AO36" i="46"/>
  <c r="AU36" i="46"/>
  <c r="AC37" i="46"/>
  <c r="AR37" i="46"/>
  <c r="AL38" i="46"/>
  <c r="AR38" i="46"/>
  <c r="AO39" i="46"/>
  <c r="AU39" i="46"/>
  <c r="AU40" i="46"/>
  <c r="AO41" i="46"/>
  <c r="AR42" i="46"/>
  <c r="Q83" i="59" s="1"/>
  <c r="AC43" i="46"/>
  <c r="L84" i="59" s="1"/>
  <c r="AC44" i="46"/>
  <c r="L85" i="59" s="1"/>
  <c r="AO44" i="46"/>
  <c r="P85" i="59" s="1"/>
  <c r="AJ53" i="46"/>
  <c r="AU28" i="46"/>
  <c r="AC47" i="46"/>
  <c r="AR47" i="46"/>
  <c r="AR48" i="46"/>
  <c r="AR106" i="46" s="1"/>
  <c r="K53" i="46"/>
  <c r="AC49" i="46"/>
  <c r="AC107" i="46" s="1"/>
  <c r="AR49" i="46"/>
  <c r="AR107" i="46" s="1"/>
  <c r="AC50" i="46"/>
  <c r="AL51" i="46"/>
  <c r="AC52" i="46"/>
  <c r="L93" i="59" s="1"/>
  <c r="L34" i="59" s="1"/>
  <c r="L34" i="63" s="1"/>
  <c r="AL52" i="46"/>
  <c r="O93" i="59" s="1"/>
  <c r="O34" i="59" s="1"/>
  <c r="O34" i="63" s="1"/>
  <c r="AL54" i="46"/>
  <c r="AC55" i="46"/>
  <c r="AL55" i="46"/>
  <c r="AI56" i="46"/>
  <c r="AO56" i="46"/>
  <c r="AU56" i="46"/>
  <c r="Z58" i="46"/>
  <c r="Z57" i="46"/>
  <c r="AG65" i="46"/>
  <c r="AL58" i="46"/>
  <c r="AR58" i="46"/>
  <c r="AC59" i="46"/>
  <c r="AL59" i="46"/>
  <c r="AI60" i="46"/>
  <c r="AO60" i="46"/>
  <c r="AU60" i="46"/>
  <c r="AX61" i="46"/>
  <c r="AO61" i="46"/>
  <c r="AU61" i="46"/>
  <c r="AL62" i="46"/>
  <c r="O98" i="59" s="1"/>
  <c r="O39" i="59" s="1"/>
  <c r="O39" i="63" s="1"/>
  <c r="AC63" i="46"/>
  <c r="L99" i="59" s="1"/>
  <c r="L40" i="59" s="1"/>
  <c r="L40" i="63" s="1"/>
  <c r="AL63" i="46"/>
  <c r="O99" i="59" s="1"/>
  <c r="O40" i="59" s="1"/>
  <c r="O40" i="63" s="1"/>
  <c r="AC64" i="46"/>
  <c r="L100" i="59" s="1"/>
  <c r="L41" i="59" s="1"/>
  <c r="L41" i="63" s="1"/>
  <c r="AI64" i="46"/>
  <c r="N100" i="59" s="1"/>
  <c r="N41" i="59" s="1"/>
  <c r="N41" i="63" s="1"/>
  <c r="AO64" i="46"/>
  <c r="P100" i="59" s="1"/>
  <c r="P41" i="59" s="1"/>
  <c r="P41" i="63" s="1"/>
  <c r="AU64" i="46"/>
  <c r="R100" i="59" s="1"/>
  <c r="R41" i="59" s="1"/>
  <c r="R41" i="63" s="1"/>
  <c r="AI66" i="46"/>
  <c r="AU66" i="46"/>
  <c r="AL67" i="46"/>
  <c r="AR67" i="46"/>
  <c r="AU69" i="46"/>
  <c r="Z72" i="46"/>
  <c r="AC76" i="46"/>
  <c r="L107" i="59" s="1"/>
  <c r="L48" i="59" s="1"/>
  <c r="L48" i="63" s="1"/>
  <c r="Q85" i="46"/>
  <c r="AL29" i="46"/>
  <c r="T77" i="46"/>
  <c r="AR29" i="46"/>
  <c r="AX64" i="46"/>
  <c r="R70" i="46"/>
  <c r="AX67" i="46"/>
  <c r="Z67" i="46"/>
  <c r="AL68" i="46"/>
  <c r="AR68" i="46"/>
  <c r="H77" i="46"/>
  <c r="AC69" i="46"/>
  <c r="AI69" i="46"/>
  <c r="AO69" i="46"/>
  <c r="Z70" i="46"/>
  <c r="AI70" i="46"/>
  <c r="AO70" i="46"/>
  <c r="Z71" i="46"/>
  <c r="AO71" i="46"/>
  <c r="AU71" i="46"/>
  <c r="AL72" i="46"/>
  <c r="AC73" i="46"/>
  <c r="AC74" i="46"/>
  <c r="L105" i="59" s="1"/>
  <c r="L46" i="59" s="1"/>
  <c r="L46" i="63" s="1"/>
  <c r="AC75" i="46"/>
  <c r="L106" i="59" s="1"/>
  <c r="L47" i="59" s="1"/>
  <c r="L47" i="63" s="1"/>
  <c r="AL75" i="46"/>
  <c r="O106" i="59" s="1"/>
  <c r="O47" i="59" s="1"/>
  <c r="O47" i="63" s="1"/>
  <c r="AR75" i="46"/>
  <c r="Q106" i="59" s="1"/>
  <c r="Q47" i="59" s="1"/>
  <c r="Q47" i="63" s="1"/>
  <c r="AI76" i="46"/>
  <c r="N107" i="59" s="1"/>
  <c r="N48" i="59" s="1"/>
  <c r="N48" i="63" s="1"/>
  <c r="AO76" i="46"/>
  <c r="P107" i="59" s="1"/>
  <c r="P48" i="59" s="1"/>
  <c r="P48" i="63" s="1"/>
  <c r="AI79" i="46"/>
  <c r="N111" i="59" s="1"/>
  <c r="AU51" i="46"/>
  <c r="AA45" i="46"/>
  <c r="AP53" i="46"/>
  <c r="AA77" i="46"/>
  <c r="Z10" i="46"/>
  <c r="AL11" i="46"/>
  <c r="AL12" i="46"/>
  <c r="AC13" i="46"/>
  <c r="AI14" i="46"/>
  <c r="AO14" i="46"/>
  <c r="Z15" i="46"/>
  <c r="AL16" i="46"/>
  <c r="O68" i="59" s="1"/>
  <c r="AR16" i="46"/>
  <c r="AR17" i="46"/>
  <c r="AU18" i="46"/>
  <c r="R69" i="59" s="1"/>
  <c r="AX20" i="46"/>
  <c r="AO22" i="46"/>
  <c r="Z23" i="46"/>
  <c r="AI24" i="46"/>
  <c r="AO24" i="46"/>
  <c r="AU24" i="46"/>
  <c r="AC27" i="46"/>
  <c r="AU29" i="46"/>
  <c r="AI35" i="46"/>
  <c r="AO35" i="46"/>
  <c r="AL37" i="46"/>
  <c r="AO40" i="46"/>
  <c r="AU41" i="46"/>
  <c r="AO43" i="46"/>
  <c r="P84" i="59" s="1"/>
  <c r="AU43" i="46"/>
  <c r="R84" i="59" s="1"/>
  <c r="AU44" i="46"/>
  <c r="R85" i="59" s="1"/>
  <c r="AK53" i="46"/>
  <c r="Z48" i="46"/>
  <c r="Z106" i="46" s="1"/>
  <c r="AL50" i="46"/>
  <c r="AR50" i="46"/>
  <c r="AU52" i="46"/>
  <c r="R93" i="59" s="1"/>
  <c r="R34" i="59" s="1"/>
  <c r="R34" i="63" s="1"/>
  <c r="AR55" i="46"/>
  <c r="AU57" i="46"/>
  <c r="AR59" i="46"/>
  <c r="R79" i="46"/>
  <c r="I111" i="59" s="1"/>
  <c r="AB53" i="46"/>
  <c r="AH77" i="46"/>
  <c r="AU54" i="46"/>
  <c r="AR56" i="46"/>
  <c r="AX58" i="46"/>
  <c r="AO58" i="46"/>
  <c r="AC30" i="46"/>
  <c r="L76" i="59" s="1"/>
  <c r="AI61" i="46"/>
  <c r="N97" i="59" s="1"/>
  <c r="N38" i="59" s="1"/>
  <c r="N38" i="63" s="1"/>
  <c r="Z62" i="46"/>
  <c r="K98" i="59" s="1"/>
  <c r="K39" i="59" s="1"/>
  <c r="K39" i="63" s="1"/>
  <c r="BX76" i="46"/>
  <c r="N53" i="46"/>
  <c r="T65" i="46"/>
  <c r="BT63" i="46"/>
  <c r="BW63" i="46"/>
  <c r="U63" i="46" s="1"/>
  <c r="BW72" i="46"/>
  <c r="U72" i="46" s="1"/>
  <c r="BT74" i="46"/>
  <c r="BX72" i="46"/>
  <c r="BV65" i="46"/>
  <c r="BT70" i="46"/>
  <c r="BT77" i="46"/>
  <c r="BT80" i="46"/>
  <c r="O80" i="46" s="1"/>
  <c r="O82" i="46"/>
  <c r="H113" i="59" s="1"/>
  <c r="L84" i="46"/>
  <c r="G115" i="59" s="1"/>
  <c r="G56" i="59" s="1"/>
  <c r="BX64" i="46"/>
  <c r="BT66" i="46"/>
  <c r="BT69" i="46"/>
  <c r="BV77" i="46"/>
  <c r="BV80" i="46"/>
  <c r="AN33" i="46"/>
  <c r="AX10" i="46"/>
  <c r="AI10" i="46"/>
  <c r="AU10" i="46"/>
  <c r="Q21" i="46"/>
  <c r="Z11" i="46"/>
  <c r="AU11" i="46"/>
  <c r="AX12" i="46"/>
  <c r="Z12" i="46"/>
  <c r="AS21" i="46"/>
  <c r="AE21" i="46"/>
  <c r="AL13" i="46"/>
  <c r="AR13" i="46"/>
  <c r="AC14" i="46"/>
  <c r="AX15" i="46"/>
  <c r="AI15" i="46"/>
  <c r="AO15" i="46"/>
  <c r="AU15" i="46"/>
  <c r="AX16" i="46"/>
  <c r="Z16" i="46"/>
  <c r="AX17" i="46"/>
  <c r="AI18" i="46"/>
  <c r="N69" i="59" s="1"/>
  <c r="AO18" i="46"/>
  <c r="P69" i="59" s="1"/>
  <c r="AL19" i="46"/>
  <c r="O70" i="59" s="1"/>
  <c r="AL20" i="46"/>
  <c r="O71" i="59" s="1"/>
  <c r="AR20" i="46"/>
  <c r="Q71" i="59" s="1"/>
  <c r="AX22" i="46"/>
  <c r="AC22" i="46"/>
  <c r="AJ33" i="46"/>
  <c r="H33" i="46"/>
  <c r="AI23" i="46"/>
  <c r="AO23" i="46"/>
  <c r="Q33" i="46"/>
  <c r="AC24" i="46"/>
  <c r="AI25" i="46"/>
  <c r="AO25" i="46"/>
  <c r="AU25" i="46"/>
  <c r="AX26" i="46"/>
  <c r="Z26" i="46"/>
  <c r="AX27" i="46"/>
  <c r="AL28" i="46"/>
  <c r="AC29" i="46"/>
  <c r="L75" i="59" s="1"/>
  <c r="AI30" i="46"/>
  <c r="N76" i="59" s="1"/>
  <c r="AO30" i="46"/>
  <c r="P76" i="59" s="1"/>
  <c r="AU30" i="46"/>
  <c r="R76" i="59" s="1"/>
  <c r="AC31" i="46"/>
  <c r="L77" i="59" s="1"/>
  <c r="AO31" i="46"/>
  <c r="P77" i="59" s="1"/>
  <c r="AU31" i="46"/>
  <c r="R77" i="59" s="1"/>
  <c r="Z32" i="46"/>
  <c r="K78" i="59" s="1"/>
  <c r="AL32" i="46"/>
  <c r="O78" i="59" s="1"/>
  <c r="AI34" i="46"/>
  <c r="AT45" i="46"/>
  <c r="AC35" i="46"/>
  <c r="AL36" i="46"/>
  <c r="AO38" i="46"/>
  <c r="AU38" i="46"/>
  <c r="AP65" i="46"/>
  <c r="AK33" i="46"/>
  <c r="AU32" i="46"/>
  <c r="R78" i="59" s="1"/>
  <c r="AC34" i="46"/>
  <c r="AL35" i="46"/>
  <c r="AP45" i="46"/>
  <c r="AQ45" i="46"/>
  <c r="K45" i="46"/>
  <c r="AM45" i="46"/>
  <c r="AC38" i="46"/>
  <c r="AL39" i="46"/>
  <c r="AR39" i="46"/>
  <c r="AC40" i="46"/>
  <c r="AI40" i="46"/>
  <c r="AC41" i="46"/>
  <c r="AI41" i="46"/>
  <c r="AR41" i="46"/>
  <c r="AC42" i="46"/>
  <c r="L83" i="59" s="1"/>
  <c r="AU42" i="46"/>
  <c r="R83" i="59" s="1"/>
  <c r="H53" i="46"/>
  <c r="AR43" i="46"/>
  <c r="Q84" i="59" s="1"/>
  <c r="AR44" i="46"/>
  <c r="Q85" i="59" s="1"/>
  <c r="AO47" i="46"/>
  <c r="Q53" i="46"/>
  <c r="AI49" i="46"/>
  <c r="AI107" i="46" s="1"/>
  <c r="AU49" i="46"/>
  <c r="AU107" i="46" s="1"/>
  <c r="AI50" i="46"/>
  <c r="AO50" i="46"/>
  <c r="AU50" i="46"/>
  <c r="AI51" i="46"/>
  <c r="AI52" i="46"/>
  <c r="N93" i="59" s="1"/>
  <c r="N34" i="59" s="1"/>
  <c r="N34" i="63" s="1"/>
  <c r="AH65" i="46"/>
  <c r="AT65" i="46"/>
  <c r="Q65" i="46"/>
  <c r="Y65" i="46"/>
  <c r="AI55" i="46"/>
  <c r="AU55" i="46"/>
  <c r="AX56" i="46"/>
  <c r="AL56" i="46"/>
  <c r="AC57" i="46"/>
  <c r="AL57" i="46"/>
  <c r="AR57" i="46"/>
  <c r="AI58" i="46"/>
  <c r="AU58" i="46"/>
  <c r="Z59" i="46"/>
  <c r="X65" i="46"/>
  <c r="AQ65" i="46"/>
  <c r="AI59" i="46"/>
  <c r="AX60" i="46"/>
  <c r="Z60" i="46"/>
  <c r="AR60" i="46"/>
  <c r="AC61" i="46"/>
  <c r="AR61" i="46"/>
  <c r="AC62" i="46"/>
  <c r="L98" i="59" s="1"/>
  <c r="L39" i="59" s="1"/>
  <c r="L39" i="63" s="1"/>
  <c r="AI62" i="46"/>
  <c r="N98" i="59" s="1"/>
  <c r="N39" i="59" s="1"/>
  <c r="N39" i="63" s="1"/>
  <c r="AU62" i="46"/>
  <c r="R98" i="59" s="1"/>
  <c r="R39" i="59" s="1"/>
  <c r="R39" i="63" s="1"/>
  <c r="Z63" i="46"/>
  <c r="K99" i="59" s="1"/>
  <c r="K40" i="59" s="1"/>
  <c r="K40" i="63" s="1"/>
  <c r="AO63" i="46"/>
  <c r="P99" i="59" s="1"/>
  <c r="P40" i="59" s="1"/>
  <c r="P40" i="63" s="1"/>
  <c r="AU63" i="46"/>
  <c r="R99" i="59" s="1"/>
  <c r="R40" i="59" s="1"/>
  <c r="R40" i="63" s="1"/>
  <c r="Z64" i="46"/>
  <c r="K100" i="59" s="1"/>
  <c r="K41" i="59" s="1"/>
  <c r="K41" i="63" s="1"/>
  <c r="AR64" i="46"/>
  <c r="Q100" i="59" s="1"/>
  <c r="Q41" i="59" s="1"/>
  <c r="Q41" i="63" s="1"/>
  <c r="K77" i="46"/>
  <c r="V77" i="46"/>
  <c r="AB77" i="46"/>
  <c r="AJ77" i="46"/>
  <c r="AC67" i="46"/>
  <c r="AI67" i="46"/>
  <c r="AN77" i="46"/>
  <c r="AT77" i="46"/>
  <c r="AX68" i="46"/>
  <c r="Y77" i="46"/>
  <c r="AG77" i="46"/>
  <c r="AM77" i="46"/>
  <c r="AU68" i="46"/>
  <c r="AX69" i="46"/>
  <c r="X77" i="46"/>
  <c r="AE77" i="46"/>
  <c r="AL69" i="46"/>
  <c r="AR69" i="46"/>
  <c r="AX70" i="46"/>
  <c r="AC70" i="46"/>
  <c r="AL70" i="46"/>
  <c r="AR70" i="46"/>
  <c r="AC71" i="46"/>
  <c r="AI71" i="46"/>
  <c r="AR71" i="46"/>
  <c r="AX72" i="46"/>
  <c r="AC72" i="46"/>
  <c r="AI72" i="46"/>
  <c r="AO72" i="46"/>
  <c r="AU72" i="46"/>
  <c r="AI73" i="46"/>
  <c r="AO73" i="46"/>
  <c r="Z74" i="46"/>
  <c r="K105" i="59" s="1"/>
  <c r="K46" i="59" s="1"/>
  <c r="K46" i="63" s="1"/>
  <c r="AI74" i="46"/>
  <c r="N105" i="59" s="1"/>
  <c r="N46" i="59" s="1"/>
  <c r="N46" i="63" s="1"/>
  <c r="AU74" i="46"/>
  <c r="R105" i="59" s="1"/>
  <c r="R46" i="59" s="1"/>
  <c r="R46" i="63" s="1"/>
  <c r="Z75" i="46"/>
  <c r="K106" i="59" s="1"/>
  <c r="K47" i="59" s="1"/>
  <c r="K47" i="63" s="1"/>
  <c r="AO75" i="46"/>
  <c r="P106" i="59" s="1"/>
  <c r="P47" i="59" s="1"/>
  <c r="P47" i="63" s="1"/>
  <c r="AX76" i="46"/>
  <c r="Z76" i="46"/>
  <c r="K107" i="59" s="1"/>
  <c r="K48" i="59" s="1"/>
  <c r="K48" i="63" s="1"/>
  <c r="AL76" i="46"/>
  <c r="O107" i="59" s="1"/>
  <c r="O48" i="59" s="1"/>
  <c r="O48" i="63" s="1"/>
  <c r="AR76" i="46"/>
  <c r="Q107" i="59" s="1"/>
  <c r="Q48" i="59" s="1"/>
  <c r="Q48" i="63" s="1"/>
  <c r="AJ85" i="46"/>
  <c r="AR79" i="46"/>
  <c r="Q111" i="59" s="1"/>
  <c r="AI80" i="46"/>
  <c r="AR80" i="46"/>
  <c r="AO81" i="46"/>
  <c r="AU82" i="46"/>
  <c r="R113" i="59" s="1"/>
  <c r="AU84" i="46"/>
  <c r="R115" i="59" s="1"/>
  <c r="AK21" i="46"/>
  <c r="O66" i="59"/>
  <c r="O7" i="59" s="1"/>
  <c r="O7" i="63" s="1"/>
  <c r="AL14" i="46"/>
  <c r="AJ21" i="46"/>
  <c r="AP21" i="46"/>
  <c r="AU12" i="46"/>
  <c r="AX23" i="46"/>
  <c r="AN21" i="46"/>
  <c r="AO10" i="46"/>
  <c r="AG21" i="46"/>
  <c r="AI11" i="46"/>
  <c r="AU26" i="46"/>
  <c r="AS33" i="46"/>
  <c r="AB21" i="46"/>
  <c r="AB33" i="46"/>
  <c r="AX14" i="46"/>
  <c r="K21" i="46"/>
  <c r="AT33" i="46"/>
  <c r="AU23" i="46"/>
  <c r="AU37" i="46"/>
  <c r="AS45" i="46"/>
  <c r="AH53" i="46"/>
  <c r="AI48" i="46"/>
  <c r="AI106" i="46" s="1"/>
  <c r="AO48" i="46"/>
  <c r="AO106" i="46" s="1"/>
  <c r="AN53" i="46"/>
  <c r="AT53" i="46"/>
  <c r="AU48" i="46"/>
  <c r="AU106" i="46" s="1"/>
  <c r="AM33" i="46"/>
  <c r="AO26" i="46"/>
  <c r="H21" i="46"/>
  <c r="AL27" i="46"/>
  <c r="R55" i="46"/>
  <c r="Z55" i="46"/>
  <c r="AQ77" i="46"/>
  <c r="K73" i="59"/>
  <c r="K14" i="59" s="1"/>
  <c r="AK65" i="46"/>
  <c r="AS65" i="46"/>
  <c r="N77" i="46"/>
  <c r="AS77" i="46"/>
  <c r="AU67" i="46"/>
  <c r="AI68" i="46"/>
  <c r="R52" i="46"/>
  <c r="I93" i="59" s="1"/>
  <c r="I34" i="59" s="1"/>
  <c r="I34" i="63" s="1"/>
  <c r="R63" i="46"/>
  <c r="I99" i="59" s="1"/>
  <c r="I40" i="59" s="1"/>
  <c r="I40" i="63" s="1"/>
  <c r="AB65" i="46"/>
  <c r="Q77" i="46"/>
  <c r="AS85" i="46"/>
  <c r="AU81" i="46"/>
  <c r="BV51" i="46"/>
  <c r="BV53" i="46"/>
  <c r="BW68" i="46"/>
  <c r="U68" i="46" s="1"/>
  <c r="BW69" i="46"/>
  <c r="U69" i="46" s="1"/>
  <c r="BT73" i="46"/>
  <c r="BX68" i="46"/>
  <c r="BW73" i="46"/>
  <c r="U73" i="46" s="1"/>
  <c r="BT51" i="46"/>
  <c r="BT53" i="46"/>
  <c r="BS60" i="46"/>
  <c r="BX60" i="46"/>
  <c r="BX52" i="46"/>
  <c r="BS56" i="46"/>
  <c r="BT59" i="46"/>
  <c r="BW65" i="46"/>
  <c r="BS81" i="46"/>
  <c r="L81" i="46" s="1"/>
  <c r="BX81" i="46"/>
  <c r="AF81" i="46" s="1"/>
  <c r="BT55" i="46"/>
  <c r="BW59" i="46"/>
  <c r="U59" i="46" s="1"/>
  <c r="BS65" i="46"/>
  <c r="BX65" i="46"/>
  <c r="BX69" i="46"/>
  <c r="BX73" i="46"/>
  <c r="BD80" i="46"/>
  <c r="BL80" i="46" s="1"/>
  <c r="BT81" i="46"/>
  <c r="O81" i="46" s="1"/>
  <c r="BD84" i="46"/>
  <c r="BL84" i="46" s="1"/>
  <c r="BR53" i="46"/>
  <c r="BD79" i="46"/>
  <c r="BL79" i="46" s="1"/>
  <c r="BD81" i="46"/>
  <c r="BL81" i="46" s="1"/>
  <c r="BD83" i="46"/>
  <c r="BL83" i="46" s="1"/>
  <c r="BS79" i="46"/>
  <c r="L79" i="46" s="1"/>
  <c r="G111" i="59" s="1"/>
  <c r="BX79" i="46"/>
  <c r="AF79" i="46" s="1"/>
  <c r="M111" i="59" s="1"/>
  <c r="L83" i="46"/>
  <c r="G114" i="59" s="1"/>
  <c r="G55" i="59" s="1"/>
  <c r="BW51" i="46"/>
  <c r="BS52" i="46"/>
  <c r="BW53" i="46"/>
  <c r="BX56" i="46"/>
  <c r="BT79" i="46"/>
  <c r="O79" i="46" s="1"/>
  <c r="H111" i="59" s="1"/>
  <c r="BD82" i="46"/>
  <c r="BL82" i="46" s="1"/>
  <c r="O83" i="46"/>
  <c r="H114" i="59" s="1"/>
  <c r="BS51" i="46"/>
  <c r="BX51" i="46"/>
  <c r="BV52" i="46"/>
  <c r="BS53" i="46"/>
  <c r="BX53" i="46"/>
  <c r="BW55" i="46"/>
  <c r="U55" i="46" s="1"/>
  <c r="BS64" i="46"/>
  <c r="BT65" i="46"/>
  <c r="BS68" i="46"/>
  <c r="BS69" i="46"/>
  <c r="BS72" i="46"/>
  <c r="BS73" i="46"/>
  <c r="BS76" i="46"/>
  <c r="BS77" i="46"/>
  <c r="BX77" i="46"/>
  <c r="BV79" i="46"/>
  <c r="BB79" i="46" s="1"/>
  <c r="BS80" i="46"/>
  <c r="L80" i="46" s="1"/>
  <c r="BX80" i="46"/>
  <c r="AF80" i="46" s="1"/>
  <c r="BV81" i="46"/>
  <c r="BB81" i="46" s="1"/>
  <c r="L82" i="46"/>
  <c r="G113" i="59" s="1"/>
  <c r="G54" i="59" s="1"/>
  <c r="BR52" i="46"/>
  <c r="BR77" i="46"/>
  <c r="BW52" i="46"/>
  <c r="BR65" i="46"/>
  <c r="BS66" i="46"/>
  <c r="BX66" i="46"/>
  <c r="BT67" i="46"/>
  <c r="BV68" i="46"/>
  <c r="S68" i="46" s="1"/>
  <c r="BS70" i="46"/>
  <c r="BX70" i="46"/>
  <c r="BT71" i="46"/>
  <c r="BV72" i="46"/>
  <c r="S72" i="46" s="1"/>
  <c r="BS74" i="46"/>
  <c r="BX74" i="46"/>
  <c r="BT75" i="46"/>
  <c r="BV76" i="46"/>
  <c r="S76" i="46" s="1"/>
  <c r="BR70" i="46"/>
  <c r="G70" i="46" s="1"/>
  <c r="BR66" i="46"/>
  <c r="G66" i="46" s="1"/>
  <c r="BV71" i="46"/>
  <c r="S71" i="46" s="1"/>
  <c r="BV75" i="46"/>
  <c r="S75" i="46" s="1"/>
  <c r="BR69" i="46"/>
  <c r="G69" i="46" s="1"/>
  <c r="BV67" i="46"/>
  <c r="S67" i="46" s="1"/>
  <c r="BR76" i="46"/>
  <c r="G76" i="46" s="1"/>
  <c r="BR72" i="46"/>
  <c r="G72" i="46" s="1"/>
  <c r="BR68" i="46"/>
  <c r="G68" i="46" s="1"/>
  <c r="BV66" i="46"/>
  <c r="S66" i="46" s="1"/>
  <c r="BW67" i="46"/>
  <c r="U67" i="46" s="1"/>
  <c r="BV70" i="46"/>
  <c r="S70" i="46" s="1"/>
  <c r="BW71" i="46"/>
  <c r="U71" i="46" s="1"/>
  <c r="BV74" i="46"/>
  <c r="S74" i="46" s="1"/>
  <c r="BW75" i="46"/>
  <c r="U75" i="46" s="1"/>
  <c r="BW66" i="46"/>
  <c r="U66" i="46" s="1"/>
  <c r="BS67" i="46"/>
  <c r="BX67" i="46"/>
  <c r="BT68" i="46"/>
  <c r="BV69" i="46"/>
  <c r="S69" i="46" s="1"/>
  <c r="BW70" i="46"/>
  <c r="U70" i="46" s="1"/>
  <c r="BS71" i="46"/>
  <c r="BX71" i="46"/>
  <c r="BT72" i="46"/>
  <c r="BV73" i="46"/>
  <c r="S73" i="46" s="1"/>
  <c r="BW74" i="46"/>
  <c r="U74" i="46" s="1"/>
  <c r="BS75" i="46"/>
  <c r="BX75" i="46"/>
  <c r="BT76" i="46"/>
  <c r="BR75" i="46"/>
  <c r="G75" i="46" s="1"/>
  <c r="BR67" i="46"/>
  <c r="G67" i="46" s="1"/>
  <c r="BU57" i="46"/>
  <c r="BX57" i="46"/>
  <c r="BS57" i="46"/>
  <c r="BW57" i="46"/>
  <c r="U57" i="46" s="1"/>
  <c r="BR57" i="46"/>
  <c r="G57" i="46" s="1"/>
  <c r="BT57" i="46"/>
  <c r="BV57" i="46"/>
  <c r="S57" i="46" s="1"/>
  <c r="BU61" i="46"/>
  <c r="BX61" i="46"/>
  <c r="BS61" i="46"/>
  <c r="BW61" i="46"/>
  <c r="U61" i="46" s="1"/>
  <c r="BR61" i="46"/>
  <c r="G61" i="46" s="1"/>
  <c r="BV61" i="46"/>
  <c r="S61" i="46" s="1"/>
  <c r="BT61" i="46"/>
  <c r="BR63" i="46"/>
  <c r="G63" i="46" s="1"/>
  <c r="BR59" i="46"/>
  <c r="G59" i="46" s="1"/>
  <c r="BR55" i="46"/>
  <c r="G55" i="46" s="1"/>
  <c r="BW54" i="46"/>
  <c r="U54" i="46" s="1"/>
  <c r="BS55" i="46"/>
  <c r="BX55" i="46"/>
  <c r="BT56" i="46"/>
  <c r="BW58" i="46"/>
  <c r="U58" i="46" s="1"/>
  <c r="BS59" i="46"/>
  <c r="BX59" i="46"/>
  <c r="BT60" i="46"/>
  <c r="BW62" i="46"/>
  <c r="U62" i="46" s="1"/>
  <c r="BS63" i="46"/>
  <c r="BX63" i="46"/>
  <c r="BT64" i="46"/>
  <c r="BR62" i="46"/>
  <c r="G62" i="46" s="1"/>
  <c r="BR58" i="46"/>
  <c r="G58" i="46" s="1"/>
  <c r="BR54" i="46"/>
  <c r="G54" i="46" s="1"/>
  <c r="BV58" i="46"/>
  <c r="S58" i="46" s="1"/>
  <c r="BV62" i="46"/>
  <c r="S62" i="46" s="1"/>
  <c r="BV60" i="46"/>
  <c r="S60" i="46" s="1"/>
  <c r="BV64" i="46"/>
  <c r="S64" i="46" s="1"/>
  <c r="BV54" i="46"/>
  <c r="S54" i="46" s="1"/>
  <c r="BS54" i="46"/>
  <c r="BX54" i="46"/>
  <c r="BV56" i="46"/>
  <c r="S56" i="46" s="1"/>
  <c r="BS58" i="46"/>
  <c r="BX58" i="46"/>
  <c r="BS62" i="46"/>
  <c r="BX62" i="46"/>
  <c r="BT54" i="46"/>
  <c r="BV55" i="46"/>
  <c r="S55" i="46" s="1"/>
  <c r="BW56" i="46"/>
  <c r="U56" i="46" s="1"/>
  <c r="BT58" i="46"/>
  <c r="BV59" i="46"/>
  <c r="BW60" i="46"/>
  <c r="U60" i="46" s="1"/>
  <c r="BT62" i="46"/>
  <c r="BV63" i="46"/>
  <c r="S63" i="46" s="1"/>
  <c r="BW64" i="46"/>
  <c r="U64" i="46" s="1"/>
  <c r="BR64" i="46"/>
  <c r="G64" i="46" s="1"/>
  <c r="BR60" i="46"/>
  <c r="G60" i="46" s="1"/>
  <c r="BR56" i="46"/>
  <c r="G56" i="46" s="1"/>
  <c r="AA21" i="46"/>
  <c r="K33" i="46"/>
  <c r="AA33" i="46"/>
  <c r="AH21" i="46"/>
  <c r="AM21" i="46"/>
  <c r="AL22" i="46"/>
  <c r="AR22" i="46"/>
  <c r="AP33" i="46"/>
  <c r="AU22" i="46"/>
  <c r="R73" i="59" s="1"/>
  <c r="R14" i="59" s="1"/>
  <c r="AR24" i="46"/>
  <c r="AR26" i="46"/>
  <c r="Q45" i="46"/>
  <c r="AO34" i="46"/>
  <c r="AR10" i="46"/>
  <c r="N21" i="46"/>
  <c r="AT21" i="46"/>
  <c r="N33" i="46"/>
  <c r="AI22" i="46"/>
  <c r="AL34" i="46"/>
  <c r="AU34" i="46"/>
  <c r="R80" i="59" s="1"/>
  <c r="R21" i="59" s="1"/>
  <c r="AR35" i="46"/>
  <c r="AR36" i="46"/>
  <c r="AR23" i="46"/>
  <c r="AR25" i="46"/>
  <c r="AR27" i="46"/>
  <c r="N45" i="46"/>
  <c r="AI37" i="46"/>
  <c r="AI39" i="46"/>
  <c r="AS53" i="46"/>
  <c r="AU47" i="46"/>
  <c r="H45" i="46"/>
  <c r="AB45" i="46"/>
  <c r="AJ45" i="46"/>
  <c r="AN45" i="46"/>
  <c r="AR34" i="46"/>
  <c r="AI38" i="46"/>
  <c r="AL44" i="46"/>
  <c r="O85" i="59" s="1"/>
  <c r="AG53" i="46"/>
  <c r="AI47" i="46"/>
  <c r="AL49" i="46"/>
  <c r="AM53" i="46"/>
  <c r="AX54" i="46"/>
  <c r="H65" i="46"/>
  <c r="AL47" i="46"/>
  <c r="N65" i="46"/>
  <c r="R54" i="46"/>
  <c r="V65" i="46"/>
  <c r="Z54" i="46"/>
  <c r="AE65" i="46"/>
  <c r="AI54" i="46"/>
  <c r="AM65" i="46"/>
  <c r="AO54" i="46"/>
  <c r="AR54" i="46"/>
  <c r="AX62" i="46"/>
  <c r="AO51" i="46"/>
  <c r="K65" i="46"/>
  <c r="AA65" i="46"/>
  <c r="AC54" i="46"/>
  <c r="AJ65" i="46"/>
  <c r="AN65" i="46"/>
  <c r="AX55" i="46"/>
  <c r="AC56" i="46"/>
  <c r="AX57" i="46"/>
  <c r="AC58" i="46"/>
  <c r="AX59" i="46"/>
  <c r="AC60" i="46"/>
  <c r="AR62" i="46"/>
  <c r="Q98" i="59" s="1"/>
  <c r="Q39" i="59" s="1"/>
  <c r="Q39" i="63" s="1"/>
  <c r="AX63" i="46"/>
  <c r="AC51" i="46"/>
  <c r="AA53" i="46"/>
  <c r="AO55" i="46"/>
  <c r="AO57" i="46"/>
  <c r="AO59" i="46"/>
  <c r="AR63" i="46"/>
  <c r="Q99" i="59" s="1"/>
  <c r="Q40" i="59" s="1"/>
  <c r="Q40" i="63" s="1"/>
  <c r="AR66" i="46"/>
  <c r="AU76" i="46"/>
  <c r="R107" i="59" s="1"/>
  <c r="R48" i="59" s="1"/>
  <c r="R48" i="63" s="1"/>
  <c r="AC66" i="46"/>
  <c r="AO66" i="46"/>
  <c r="P102" i="59" s="1"/>
  <c r="P43" i="59" s="1"/>
  <c r="P43" i="63" s="1"/>
  <c r="AX66" i="46"/>
  <c r="AR73" i="46"/>
  <c r="AR74" i="46"/>
  <c r="Q105" i="59" s="1"/>
  <c r="Q46" i="59" s="1"/>
  <c r="Q46" i="63" s="1"/>
  <c r="AX75" i="46"/>
  <c r="R66" i="46"/>
  <c r="Z66" i="46"/>
  <c r="AL66" i="46"/>
  <c r="O102" i="59" s="1"/>
  <c r="O43" i="59" s="1"/>
  <c r="O43" i="63" s="1"/>
  <c r="AR72" i="46"/>
  <c r="K85" i="46"/>
  <c r="AC79" i="46"/>
  <c r="L111" i="59" s="1"/>
  <c r="AA85" i="46"/>
  <c r="P85" i="46"/>
  <c r="AB85" i="46"/>
  <c r="AP85" i="46"/>
  <c r="AT85" i="46"/>
  <c r="AO80" i="46"/>
  <c r="AR81" i="46"/>
  <c r="H85" i="46"/>
  <c r="AC80" i="46"/>
  <c r="AO79" i="46"/>
  <c r="P111" i="59" s="1"/>
  <c r="AM85" i="46"/>
  <c r="BQ18" i="41"/>
  <c r="M76" i="46" l="1"/>
  <c r="O76" i="46" s="1"/>
  <c r="H107" i="59" s="1"/>
  <c r="H48" i="59" s="1"/>
  <c r="H48" i="63" s="1"/>
  <c r="J66" i="46"/>
  <c r="J77" i="46" s="1"/>
  <c r="M73" i="46"/>
  <c r="O73" i="46" s="1"/>
  <c r="H104" i="59" s="1"/>
  <c r="H45" i="59" s="1"/>
  <c r="H45" i="63" s="1"/>
  <c r="M66" i="46"/>
  <c r="M77" i="46" s="1"/>
  <c r="AD75" i="46"/>
  <c r="AF75" i="46" s="1"/>
  <c r="U77" i="46"/>
  <c r="L73" i="46"/>
  <c r="G104" i="59" s="1"/>
  <c r="G45" i="59" s="1"/>
  <c r="G45" i="63" s="1"/>
  <c r="J73" i="46"/>
  <c r="O74" i="46"/>
  <c r="H105" i="59" s="1"/>
  <c r="H46" i="59" s="1"/>
  <c r="H46" i="63" s="1"/>
  <c r="M74" i="46"/>
  <c r="L67" i="46"/>
  <c r="J67" i="46"/>
  <c r="L74" i="46"/>
  <c r="G105" i="59" s="1"/>
  <c r="G46" i="59" s="1"/>
  <c r="G46" i="63" s="1"/>
  <c r="J74" i="46"/>
  <c r="L68" i="46"/>
  <c r="G103" i="59" s="1"/>
  <c r="G44" i="59" s="1"/>
  <c r="G44" i="63" s="1"/>
  <c r="J68" i="46"/>
  <c r="L75" i="46"/>
  <c r="G106" i="59" s="1"/>
  <c r="G47" i="59" s="1"/>
  <c r="G47" i="63" s="1"/>
  <c r="J75" i="46"/>
  <c r="AF71" i="46"/>
  <c r="AD71" i="46"/>
  <c r="O68" i="46"/>
  <c r="M68" i="46"/>
  <c r="O75" i="46"/>
  <c r="H106" i="59" s="1"/>
  <c r="H47" i="59" s="1"/>
  <c r="H47" i="63" s="1"/>
  <c r="M75" i="46"/>
  <c r="O71" i="46"/>
  <c r="M71" i="46"/>
  <c r="O67" i="46"/>
  <c r="M67" i="46"/>
  <c r="L72" i="46"/>
  <c r="J72" i="46"/>
  <c r="AF73" i="46"/>
  <c r="AD73" i="46"/>
  <c r="O70" i="46"/>
  <c r="M70" i="46"/>
  <c r="L70" i="46"/>
  <c r="J70" i="46"/>
  <c r="L76" i="46"/>
  <c r="G107" i="59" s="1"/>
  <c r="G48" i="59" s="1"/>
  <c r="G48" i="63" s="1"/>
  <c r="J76" i="46"/>
  <c r="AF72" i="46"/>
  <c r="M104" i="59" s="1"/>
  <c r="M45" i="59" s="1"/>
  <c r="M45" i="63" s="1"/>
  <c r="AD72" i="46"/>
  <c r="O72" i="46"/>
  <c r="M72" i="46"/>
  <c r="L71" i="46"/>
  <c r="J71" i="46"/>
  <c r="AF67" i="46"/>
  <c r="AD67" i="46"/>
  <c r="S77" i="46"/>
  <c r="AF74" i="46"/>
  <c r="M105" i="59" s="1"/>
  <c r="M46" i="59" s="1"/>
  <c r="M46" i="63" s="1"/>
  <c r="AD74" i="46"/>
  <c r="AF70" i="46"/>
  <c r="AD70" i="46"/>
  <c r="AF66" i="46"/>
  <c r="AD66" i="46"/>
  <c r="L69" i="46"/>
  <c r="J69" i="46"/>
  <c r="AF69" i="46"/>
  <c r="AD69" i="46"/>
  <c r="AF68" i="46"/>
  <c r="M103" i="59" s="1"/>
  <c r="M44" i="59" s="1"/>
  <c r="M44" i="63" s="1"/>
  <c r="AD68" i="46"/>
  <c r="M69" i="46"/>
  <c r="O69" i="46" s="1"/>
  <c r="H103" i="59" s="1"/>
  <c r="H44" i="59" s="1"/>
  <c r="H44" i="63" s="1"/>
  <c r="AF76" i="46"/>
  <c r="M107" i="59" s="1"/>
  <c r="M48" i="59" s="1"/>
  <c r="M48" i="63" s="1"/>
  <c r="AD76" i="46"/>
  <c r="P76" i="46"/>
  <c r="P77" i="46" s="1"/>
  <c r="M64" i="46"/>
  <c r="O64" i="46" s="1"/>
  <c r="H100" i="59" s="1"/>
  <c r="H41" i="59" s="1"/>
  <c r="H41" i="63" s="1"/>
  <c r="O56" i="46"/>
  <c r="M56" i="46"/>
  <c r="M58" i="46"/>
  <c r="O58" i="46" s="1"/>
  <c r="AF62" i="46"/>
  <c r="M98" i="59" s="1"/>
  <c r="M39" i="59" s="1"/>
  <c r="M39" i="63" s="1"/>
  <c r="AD62" i="46"/>
  <c r="G65" i="46"/>
  <c r="AD63" i="46"/>
  <c r="AF63" i="46" s="1"/>
  <c r="M99" i="59" s="1"/>
  <c r="M40" i="59" s="1"/>
  <c r="M40" i="63" s="1"/>
  <c r="AD59" i="46"/>
  <c r="AF59" i="46" s="1"/>
  <c r="AD55" i="46"/>
  <c r="AF55" i="46" s="1"/>
  <c r="P61" i="46"/>
  <c r="R61" i="46" s="1"/>
  <c r="I97" i="59" s="1"/>
  <c r="I38" i="59" s="1"/>
  <c r="I38" i="63" s="1"/>
  <c r="J64" i="46"/>
  <c r="L64" i="46" s="1"/>
  <c r="G100" i="59" s="1"/>
  <c r="G41" i="59" s="1"/>
  <c r="G41" i="63" s="1"/>
  <c r="AD60" i="46"/>
  <c r="AF60" i="46" s="1"/>
  <c r="M97" i="59" s="1"/>
  <c r="M38" i="59" s="1"/>
  <c r="M38" i="63" s="1"/>
  <c r="O54" i="46"/>
  <c r="H95" i="59" s="1"/>
  <c r="H36" i="59" s="1"/>
  <c r="H36" i="63" s="1"/>
  <c r="M54" i="46"/>
  <c r="M60" i="46"/>
  <c r="O60" i="46" s="1"/>
  <c r="AF61" i="46"/>
  <c r="AD61" i="46"/>
  <c r="P57" i="46"/>
  <c r="R57" i="46" s="1"/>
  <c r="AF64" i="46"/>
  <c r="M100" i="59" s="1"/>
  <c r="M41" i="59" s="1"/>
  <c r="M41" i="63" s="1"/>
  <c r="AD64" i="46"/>
  <c r="M62" i="46"/>
  <c r="O62" i="46" s="1"/>
  <c r="H98" i="59" s="1"/>
  <c r="H39" i="59" s="1"/>
  <c r="H39" i="63" s="1"/>
  <c r="L62" i="46"/>
  <c r="G98" i="59" s="1"/>
  <c r="G39" i="59" s="1"/>
  <c r="G39" i="63" s="1"/>
  <c r="J62" i="46"/>
  <c r="AD54" i="46"/>
  <c r="L63" i="46"/>
  <c r="G99" i="59" s="1"/>
  <c r="G40" i="59" s="1"/>
  <c r="G40" i="63" s="1"/>
  <c r="J63" i="46"/>
  <c r="J59" i="46"/>
  <c r="L59" i="46" s="1"/>
  <c r="L55" i="46"/>
  <c r="J55" i="46"/>
  <c r="J57" i="46"/>
  <c r="L57" i="46" s="1"/>
  <c r="O55" i="46"/>
  <c r="M55" i="46"/>
  <c r="M59" i="46"/>
  <c r="O59" i="46" s="1"/>
  <c r="L60" i="46"/>
  <c r="G97" i="59" s="1"/>
  <c r="G38" i="59" s="1"/>
  <c r="G38" i="63" s="1"/>
  <c r="J60" i="46"/>
  <c r="S59" i="46"/>
  <c r="S65" i="46" s="1"/>
  <c r="L58" i="46"/>
  <c r="J58" i="46"/>
  <c r="AD58" i="46"/>
  <c r="AF58" i="46" s="1"/>
  <c r="L54" i="46"/>
  <c r="J54" i="46"/>
  <c r="U65" i="46"/>
  <c r="M61" i="46"/>
  <c r="O61" i="46" s="1"/>
  <c r="L61" i="46"/>
  <c r="J61" i="46"/>
  <c r="M57" i="46"/>
  <c r="O57" i="46" s="1"/>
  <c r="AF57" i="46"/>
  <c r="AD57" i="46"/>
  <c r="AD56" i="46"/>
  <c r="AF56" i="46" s="1"/>
  <c r="L56" i="46"/>
  <c r="J56" i="46"/>
  <c r="M63" i="46"/>
  <c r="O63" i="46" s="1"/>
  <c r="H99" i="59" s="1"/>
  <c r="H40" i="59" s="1"/>
  <c r="H40" i="63" s="1"/>
  <c r="BB80" i="46"/>
  <c r="P92" i="59"/>
  <c r="P33" i="59" s="1"/>
  <c r="P33" i="63" s="1"/>
  <c r="AO109" i="46"/>
  <c r="N89" i="59"/>
  <c r="N30" i="59" s="1"/>
  <c r="N30" i="63" s="1"/>
  <c r="AI105" i="46"/>
  <c r="R89" i="59"/>
  <c r="R30" i="59" s="1"/>
  <c r="R30" i="63" s="1"/>
  <c r="AU105" i="46"/>
  <c r="L51" i="46"/>
  <c r="N92" i="59"/>
  <c r="N33" i="59" s="1"/>
  <c r="N33" i="63" s="1"/>
  <c r="AI109" i="46"/>
  <c r="R92" i="59"/>
  <c r="R33" i="59" s="1"/>
  <c r="R33" i="63" s="1"/>
  <c r="AU109" i="46"/>
  <c r="L89" i="59"/>
  <c r="L30" i="59" s="1"/>
  <c r="L30" i="63" s="1"/>
  <c r="AC105" i="46"/>
  <c r="L92" i="59"/>
  <c r="L33" i="59" s="1"/>
  <c r="L33" i="63" s="1"/>
  <c r="AC109" i="46"/>
  <c r="R91" i="59"/>
  <c r="R32" i="59" s="1"/>
  <c r="R32" i="63" s="1"/>
  <c r="AU108" i="46"/>
  <c r="O92" i="59"/>
  <c r="O33" i="59" s="1"/>
  <c r="O33" i="63" s="1"/>
  <c r="AL109" i="46"/>
  <c r="O89" i="59"/>
  <c r="O30" i="59" s="1"/>
  <c r="O30" i="63" s="1"/>
  <c r="AL105" i="46"/>
  <c r="O90" i="59"/>
  <c r="O31" i="59" s="1"/>
  <c r="O31" i="63" s="1"/>
  <c r="AL107" i="46"/>
  <c r="L52" i="46"/>
  <c r="G93" i="59" s="1"/>
  <c r="G34" i="59" s="1"/>
  <c r="G34" i="63" s="1"/>
  <c r="L110" i="46"/>
  <c r="O51" i="46"/>
  <c r="P91" i="59"/>
  <c r="P32" i="59" s="1"/>
  <c r="P32" i="63" s="1"/>
  <c r="AO108" i="46"/>
  <c r="Q91" i="59"/>
  <c r="Q32" i="59" s="1"/>
  <c r="Q32" i="63" s="1"/>
  <c r="AR108" i="46"/>
  <c r="L91" i="59"/>
  <c r="L32" i="59" s="1"/>
  <c r="L32" i="63" s="1"/>
  <c r="AC108" i="46"/>
  <c r="I92" i="59"/>
  <c r="I33" i="59" s="1"/>
  <c r="I33" i="63" s="1"/>
  <c r="R109" i="46"/>
  <c r="N91" i="59"/>
  <c r="N32" i="59" s="1"/>
  <c r="N32" i="63" s="1"/>
  <c r="AI108" i="46"/>
  <c r="P89" i="59"/>
  <c r="P30" i="59" s="1"/>
  <c r="P30" i="63" s="1"/>
  <c r="AO105" i="46"/>
  <c r="O91" i="59"/>
  <c r="O32" i="59" s="1"/>
  <c r="O32" i="63" s="1"/>
  <c r="AL108" i="46"/>
  <c r="Q89" i="59"/>
  <c r="Q30" i="59" s="1"/>
  <c r="Q30" i="63" s="1"/>
  <c r="AR105" i="46"/>
  <c r="AS86" i="46"/>
  <c r="AA86" i="46"/>
  <c r="AN86" i="46"/>
  <c r="K87" i="46"/>
  <c r="K46" i="46"/>
  <c r="AP87" i="46"/>
  <c r="AP46" i="46"/>
  <c r="AP78" i="46" s="1"/>
  <c r="AS87" i="46"/>
  <c r="AS46" i="46"/>
  <c r="AS78" i="46" s="1"/>
  <c r="AB86" i="46"/>
  <c r="AM86" i="46"/>
  <c r="AM87" i="46"/>
  <c r="AM46" i="46"/>
  <c r="AA87" i="46"/>
  <c r="AA46" i="46"/>
  <c r="AN87" i="46"/>
  <c r="AN46" i="46"/>
  <c r="AN78" i="46" s="1"/>
  <c r="AJ87" i="46"/>
  <c r="AJ46" i="46"/>
  <c r="AJ78" i="46" s="1"/>
  <c r="Q87" i="46"/>
  <c r="Q46" i="46"/>
  <c r="Q78" i="46" s="1"/>
  <c r="K86" i="46"/>
  <c r="K78" i="46"/>
  <c r="AT87" i="46"/>
  <c r="AT46" i="46"/>
  <c r="AT78" i="46" s="1"/>
  <c r="Q86" i="46"/>
  <c r="H86" i="46"/>
  <c r="N86" i="46"/>
  <c r="AP86" i="46"/>
  <c r="AJ86" i="46"/>
  <c r="AM78" i="46"/>
  <c r="N87" i="46"/>
  <c r="N46" i="46"/>
  <c r="N78" i="46" s="1"/>
  <c r="H87" i="46"/>
  <c r="H46" i="46"/>
  <c r="H78" i="46" s="1"/>
  <c r="AT86" i="46"/>
  <c r="AB87" i="46"/>
  <c r="AB46" i="46"/>
  <c r="AB78" i="46" s="1"/>
  <c r="P90" i="59"/>
  <c r="P31" i="59" s="1"/>
  <c r="P31" i="63" s="1"/>
  <c r="Q82" i="59"/>
  <c r="W75" i="46"/>
  <c r="J106" i="59" s="1"/>
  <c r="J47" i="59" s="1"/>
  <c r="J47" i="63" s="1"/>
  <c r="L112" i="59"/>
  <c r="L53" i="59" s="1"/>
  <c r="L53" i="63" s="1"/>
  <c r="K96" i="59"/>
  <c r="K37" i="59" s="1"/>
  <c r="K37" i="63" s="1"/>
  <c r="O75" i="59"/>
  <c r="O16" i="59" s="1"/>
  <c r="O16" i="63" s="1"/>
  <c r="Q112" i="59"/>
  <c r="Q53" i="59" s="1"/>
  <c r="Q53" i="63" s="1"/>
  <c r="W68" i="46"/>
  <c r="I112" i="59"/>
  <c r="I53" i="59" s="1"/>
  <c r="I53" i="63" s="1"/>
  <c r="L90" i="59"/>
  <c r="L31" i="59" s="1"/>
  <c r="L31" i="63" s="1"/>
  <c r="I104" i="59"/>
  <c r="I45" i="59" s="1"/>
  <c r="I45" i="63" s="1"/>
  <c r="O97" i="59"/>
  <c r="O38" i="59" s="1"/>
  <c r="O38" i="63" s="1"/>
  <c r="I103" i="59"/>
  <c r="I44" i="59" s="1"/>
  <c r="I44" i="63" s="1"/>
  <c r="P73" i="59"/>
  <c r="P14" i="59" s="1"/>
  <c r="P14" i="63" s="1"/>
  <c r="Q23" i="59"/>
  <c r="Q23" i="63" s="1"/>
  <c r="R17" i="59"/>
  <c r="R17" i="63" s="1"/>
  <c r="P25" i="59"/>
  <c r="P25" i="63" s="1"/>
  <c r="L10" i="59"/>
  <c r="L10" i="63" s="1"/>
  <c r="O18" i="59"/>
  <c r="O18" i="63" s="1"/>
  <c r="N16" i="59"/>
  <c r="N16" i="63" s="1"/>
  <c r="O10" i="59"/>
  <c r="O10" i="63" s="1"/>
  <c r="P24" i="59"/>
  <c r="P24" i="63" s="1"/>
  <c r="R56" i="59"/>
  <c r="R56" i="63" s="1"/>
  <c r="Q25" i="59"/>
  <c r="Q25" i="63" s="1"/>
  <c r="K19" i="59"/>
  <c r="K19" i="63" s="1"/>
  <c r="O12" i="59"/>
  <c r="O12" i="63" s="1"/>
  <c r="L26" i="59"/>
  <c r="L26" i="63" s="1"/>
  <c r="R12" i="59"/>
  <c r="R12" i="63" s="1"/>
  <c r="G52" i="59"/>
  <c r="G52" i="63" s="1"/>
  <c r="R54" i="59"/>
  <c r="R54" i="63" s="1"/>
  <c r="Q52" i="59"/>
  <c r="Q52" i="63" s="1"/>
  <c r="L104" i="59"/>
  <c r="L45" i="59" s="1"/>
  <c r="L45" i="63" s="1"/>
  <c r="R18" i="59"/>
  <c r="R18" i="63" s="1"/>
  <c r="P17" i="59"/>
  <c r="P17" i="63" s="1"/>
  <c r="O11" i="59"/>
  <c r="O11" i="63" s="1"/>
  <c r="H54" i="59"/>
  <c r="H54" i="63" s="1"/>
  <c r="I52" i="59"/>
  <c r="I52" i="63" s="1"/>
  <c r="O9" i="59"/>
  <c r="O9" i="63" s="1"/>
  <c r="N52" i="59"/>
  <c r="N52" i="63" s="1"/>
  <c r="L25" i="59"/>
  <c r="L25" i="63" s="1"/>
  <c r="R9" i="59"/>
  <c r="R9" i="63" s="1"/>
  <c r="P19" i="59"/>
  <c r="P19" i="63" s="1"/>
  <c r="Q17" i="59"/>
  <c r="Q17" i="63" s="1"/>
  <c r="P12" i="59"/>
  <c r="P12" i="63" s="1"/>
  <c r="L56" i="59"/>
  <c r="L56" i="63" s="1"/>
  <c r="R52" i="59"/>
  <c r="R52" i="63" s="1"/>
  <c r="L12" i="59"/>
  <c r="L12" i="63" s="1"/>
  <c r="L66" i="59"/>
  <c r="L7" i="59" s="1"/>
  <c r="L7" i="63" s="1"/>
  <c r="M52" i="59"/>
  <c r="M52" i="63" s="1"/>
  <c r="L52" i="59"/>
  <c r="L52" i="63" s="1"/>
  <c r="O26" i="59"/>
  <c r="O26" i="63" s="1"/>
  <c r="H55" i="59"/>
  <c r="H55" i="63" s="1"/>
  <c r="R112" i="59"/>
  <c r="N102" i="59"/>
  <c r="N43" i="59" s="1"/>
  <c r="N43" i="63" s="1"/>
  <c r="R24" i="59"/>
  <c r="R24" i="63" s="1"/>
  <c r="R19" i="59"/>
  <c r="R19" i="63" s="1"/>
  <c r="P18" i="59"/>
  <c r="P18" i="63" s="1"/>
  <c r="N17" i="59"/>
  <c r="N17" i="63" s="1"/>
  <c r="P10" i="59"/>
  <c r="P10" i="63" s="1"/>
  <c r="L17" i="59"/>
  <c r="L17" i="63" s="1"/>
  <c r="R26" i="59"/>
  <c r="R26" i="63" s="1"/>
  <c r="R10" i="59"/>
  <c r="R10" i="63" s="1"/>
  <c r="Q24" i="59"/>
  <c r="Q24" i="63" s="1"/>
  <c r="K12" i="59"/>
  <c r="K12" i="63" s="1"/>
  <c r="P56" i="59"/>
  <c r="P56" i="63" s="1"/>
  <c r="L19" i="59"/>
  <c r="L19" i="63" s="1"/>
  <c r="O17" i="59"/>
  <c r="O17" i="63" s="1"/>
  <c r="N12" i="59"/>
  <c r="N12" i="63" s="1"/>
  <c r="P54" i="59"/>
  <c r="P54" i="63" s="1"/>
  <c r="P11" i="59"/>
  <c r="P11" i="63" s="1"/>
  <c r="O52" i="59"/>
  <c r="O52" i="63" s="1"/>
  <c r="H52" i="59"/>
  <c r="H52" i="63" s="1"/>
  <c r="P52" i="59"/>
  <c r="P52" i="63" s="1"/>
  <c r="P66" i="59"/>
  <c r="P7" i="59" s="1"/>
  <c r="P7" i="63" s="1"/>
  <c r="Q26" i="59"/>
  <c r="Q26" i="63" s="1"/>
  <c r="L24" i="59"/>
  <c r="L24" i="63" s="1"/>
  <c r="O19" i="59"/>
  <c r="O19" i="63" s="1"/>
  <c r="L18" i="59"/>
  <c r="L18" i="63" s="1"/>
  <c r="L16" i="59"/>
  <c r="L16" i="63" s="1"/>
  <c r="Q12" i="59"/>
  <c r="Q12" i="63" s="1"/>
  <c r="N10" i="59"/>
  <c r="N10" i="63" s="1"/>
  <c r="R25" i="59"/>
  <c r="R25" i="63" s="1"/>
  <c r="K104" i="59"/>
  <c r="K45" i="59" s="1"/>
  <c r="K45" i="63" s="1"/>
  <c r="P26" i="59"/>
  <c r="P26" i="63" s="1"/>
  <c r="R11" i="59"/>
  <c r="R11" i="63" s="1"/>
  <c r="P55" i="59"/>
  <c r="P55" i="63" s="1"/>
  <c r="Q18" i="59"/>
  <c r="Q18" i="63" s="1"/>
  <c r="L55" i="59"/>
  <c r="L55" i="63" s="1"/>
  <c r="L54" i="59"/>
  <c r="L54" i="63" s="1"/>
  <c r="N11" i="59"/>
  <c r="N11" i="63" s="1"/>
  <c r="L11" i="59"/>
  <c r="L11" i="63" s="1"/>
  <c r="I102" i="59"/>
  <c r="I43" i="59" s="1"/>
  <c r="I43" i="63" s="1"/>
  <c r="Q102" i="59"/>
  <c r="Q43" i="59" s="1"/>
  <c r="Q43" i="63" s="1"/>
  <c r="P67" i="59"/>
  <c r="Q67" i="59"/>
  <c r="O95" i="59"/>
  <c r="O36" i="59" s="1"/>
  <c r="O36" i="63" s="1"/>
  <c r="P68" i="59"/>
  <c r="Q68" i="59"/>
  <c r="K103" i="59"/>
  <c r="K44" i="59" s="1"/>
  <c r="K44" i="63" s="1"/>
  <c r="R97" i="59"/>
  <c r="R38" i="59" s="1"/>
  <c r="R38" i="63" s="1"/>
  <c r="P75" i="59"/>
  <c r="L68" i="59"/>
  <c r="Q95" i="59"/>
  <c r="Q36" i="59" s="1"/>
  <c r="Q36" i="63" s="1"/>
  <c r="P80" i="59"/>
  <c r="P21" i="59" s="1"/>
  <c r="R102" i="59"/>
  <c r="R43" i="59" s="1"/>
  <c r="R43" i="63" s="1"/>
  <c r="P82" i="59"/>
  <c r="W76" i="46"/>
  <c r="J107" i="59" s="1"/>
  <c r="J48" i="59" s="1"/>
  <c r="J48" i="63" s="1"/>
  <c r="R104" i="59"/>
  <c r="R45" i="59" s="1"/>
  <c r="R45" i="63" s="1"/>
  <c r="N67" i="59"/>
  <c r="K97" i="59"/>
  <c r="K38" i="59" s="1"/>
  <c r="K38" i="63" s="1"/>
  <c r="N68" i="59"/>
  <c r="R66" i="59"/>
  <c r="R82" i="59"/>
  <c r="W73" i="46"/>
  <c r="K66" i="59"/>
  <c r="K7" i="59" s="1"/>
  <c r="K7" i="63" s="1"/>
  <c r="Q90" i="59"/>
  <c r="Q31" i="59" s="1"/>
  <c r="Q31" i="63" s="1"/>
  <c r="L97" i="59"/>
  <c r="L38" i="59" s="1"/>
  <c r="L38" i="63" s="1"/>
  <c r="O73" i="59"/>
  <c r="R67" i="59"/>
  <c r="P81" i="59"/>
  <c r="K102" i="59"/>
  <c r="K43" i="59" s="1"/>
  <c r="K43" i="63" s="1"/>
  <c r="O67" i="59"/>
  <c r="R103" i="59"/>
  <c r="R44" i="59" s="1"/>
  <c r="R44" i="63" s="1"/>
  <c r="N74" i="59"/>
  <c r="P97" i="59"/>
  <c r="P38" i="59" s="1"/>
  <c r="P38" i="63" s="1"/>
  <c r="AI21" i="46"/>
  <c r="W72" i="46"/>
  <c r="L67" i="59"/>
  <c r="R96" i="59"/>
  <c r="R37" i="59" s="1"/>
  <c r="R37" i="63" s="1"/>
  <c r="R75" i="59"/>
  <c r="AO33" i="46"/>
  <c r="AI77" i="46"/>
  <c r="AL65" i="46"/>
  <c r="AU85" i="46"/>
  <c r="R116" i="59" s="1"/>
  <c r="Q81" i="59"/>
  <c r="N73" i="59"/>
  <c r="L74" i="59"/>
  <c r="R74" i="59"/>
  <c r="L81" i="59"/>
  <c r="O74" i="59"/>
  <c r="K95" i="59"/>
  <c r="K36" i="59" s="1"/>
  <c r="K36" i="63" s="1"/>
  <c r="R81" i="59"/>
  <c r="N66" i="59"/>
  <c r="Q96" i="59"/>
  <c r="Q37" i="59" s="1"/>
  <c r="Q37" i="63" s="1"/>
  <c r="L102" i="59"/>
  <c r="L43" i="59" s="1"/>
  <c r="L43" i="63" s="1"/>
  <c r="L95" i="59"/>
  <c r="L36" i="59" s="1"/>
  <c r="L36" i="63" s="1"/>
  <c r="N95" i="59"/>
  <c r="N36" i="59" s="1"/>
  <c r="N36" i="63" s="1"/>
  <c r="I95" i="59"/>
  <c r="I36" i="59" s="1"/>
  <c r="I36" i="63" s="1"/>
  <c r="O80" i="59"/>
  <c r="L73" i="59"/>
  <c r="W69" i="46"/>
  <c r="P103" i="59"/>
  <c r="P44" i="59" s="1"/>
  <c r="P44" i="63" s="1"/>
  <c r="AC21" i="46"/>
  <c r="W66" i="46"/>
  <c r="S85" i="46"/>
  <c r="AC45" i="46"/>
  <c r="AU65" i="46"/>
  <c r="R85" i="46"/>
  <c r="I116" i="59" s="1"/>
  <c r="M102" i="59"/>
  <c r="M43" i="59" s="1"/>
  <c r="M43" i="63" s="1"/>
  <c r="AU21" i="46"/>
  <c r="AL21" i="46"/>
  <c r="W63" i="46"/>
  <c r="J99" i="59" s="1"/>
  <c r="J40" i="59" s="1"/>
  <c r="J40" i="63" s="1"/>
  <c r="P112" i="59"/>
  <c r="AO21" i="46"/>
  <c r="AC33" i="46"/>
  <c r="R95" i="59"/>
  <c r="R36" i="59" s="1"/>
  <c r="R36" i="63" s="1"/>
  <c r="H112" i="59"/>
  <c r="P74" i="59"/>
  <c r="N80" i="59"/>
  <c r="Q103" i="59"/>
  <c r="Q44" i="59" s="1"/>
  <c r="Q44" i="63" s="1"/>
  <c r="L80" i="59"/>
  <c r="R90" i="59"/>
  <c r="R31" i="59" s="1"/>
  <c r="R31" i="63" s="1"/>
  <c r="N103" i="59"/>
  <c r="N44" i="59" s="1"/>
  <c r="N44" i="63" s="1"/>
  <c r="O81" i="59"/>
  <c r="W58" i="46"/>
  <c r="L103" i="59"/>
  <c r="L44" i="59" s="1"/>
  <c r="L44" i="63" s="1"/>
  <c r="W54" i="46"/>
  <c r="Q80" i="59"/>
  <c r="N96" i="59"/>
  <c r="N37" i="59" s="1"/>
  <c r="N37" i="63" s="1"/>
  <c r="N82" i="59"/>
  <c r="N90" i="59"/>
  <c r="N31" i="59" s="1"/>
  <c r="N31" i="63" s="1"/>
  <c r="O96" i="59"/>
  <c r="O37" i="59" s="1"/>
  <c r="O37" i="63" s="1"/>
  <c r="L82" i="59"/>
  <c r="Q104" i="59"/>
  <c r="Q45" i="59" s="1"/>
  <c r="Q45" i="63" s="1"/>
  <c r="P104" i="59"/>
  <c r="P45" i="59" s="1"/>
  <c r="P45" i="63" s="1"/>
  <c r="P96" i="59"/>
  <c r="P37" i="59" s="1"/>
  <c r="P37" i="63" s="1"/>
  <c r="Q97" i="59"/>
  <c r="Q38" i="59" s="1"/>
  <c r="Q38" i="63" s="1"/>
  <c r="N81" i="59"/>
  <c r="M112" i="59"/>
  <c r="N104" i="59"/>
  <c r="N45" i="59" s="1"/>
  <c r="N45" i="63" s="1"/>
  <c r="L96" i="59"/>
  <c r="L37" i="59" s="1"/>
  <c r="L37" i="63" s="1"/>
  <c r="R21" i="63"/>
  <c r="Q74" i="59"/>
  <c r="Q73" i="59"/>
  <c r="Q14" i="59" s="1"/>
  <c r="G95" i="59"/>
  <c r="G36" i="59" s="1"/>
  <c r="G36" i="63" s="1"/>
  <c r="G112" i="59"/>
  <c r="L94" i="59"/>
  <c r="L35" i="59" s="1"/>
  <c r="L35" i="63" s="1"/>
  <c r="P95" i="59"/>
  <c r="P36" i="59" s="1"/>
  <c r="P36" i="63" s="1"/>
  <c r="P21" i="63"/>
  <c r="K14" i="63"/>
  <c r="R7" i="59"/>
  <c r="R7" i="63" s="1"/>
  <c r="O94" i="59"/>
  <c r="O35" i="59" s="1"/>
  <c r="O35" i="63" s="1"/>
  <c r="R14" i="63"/>
  <c r="AO77" i="46"/>
  <c r="AO45" i="46"/>
  <c r="AL33" i="46"/>
  <c r="W64" i="46"/>
  <c r="J100" i="59" s="1"/>
  <c r="J41" i="59" s="1"/>
  <c r="J41" i="63" s="1"/>
  <c r="AC77" i="46"/>
  <c r="AC53" i="46"/>
  <c r="W56" i="46"/>
  <c r="Z77" i="46"/>
  <c r="Z65" i="46"/>
  <c r="U85" i="46"/>
  <c r="J85" i="46"/>
  <c r="AL53" i="46"/>
  <c r="W67" i="46"/>
  <c r="AD85" i="46"/>
  <c r="W71" i="46"/>
  <c r="W55" i="46"/>
  <c r="W60" i="46"/>
  <c r="W62" i="46"/>
  <c r="J98" i="59" s="1"/>
  <c r="J39" i="59" s="1"/>
  <c r="J39" i="63" s="1"/>
  <c r="W57" i="46"/>
  <c r="I84" i="46"/>
  <c r="W70" i="46"/>
  <c r="W74" i="46"/>
  <c r="J105" i="59" s="1"/>
  <c r="J46" i="59" s="1"/>
  <c r="J46" i="63" s="1"/>
  <c r="W61" i="46"/>
  <c r="AU77" i="46"/>
  <c r="L85" i="46"/>
  <c r="G116" i="59" s="1"/>
  <c r="G57" i="59" s="1"/>
  <c r="AC85" i="46"/>
  <c r="L116" i="59" s="1"/>
  <c r="AO85" i="46"/>
  <c r="P116" i="59" s="1"/>
  <c r="AC65" i="46"/>
  <c r="AR77" i="46"/>
  <c r="AO65" i="46"/>
  <c r="AI53" i="46"/>
  <c r="AR45" i="46"/>
  <c r="AU33" i="46"/>
  <c r="AO53" i="46"/>
  <c r="AI65" i="46"/>
  <c r="AX65" i="46"/>
  <c r="I141" i="46" s="1"/>
  <c r="AC141" i="46" s="1"/>
  <c r="AU45" i="46"/>
  <c r="AR65" i="46"/>
  <c r="AU53" i="46"/>
  <c r="BU18" i="41"/>
  <c r="P18" i="41" s="1"/>
  <c r="BV18" i="41"/>
  <c r="S18" i="41" s="1"/>
  <c r="BW18" i="41"/>
  <c r="U18" i="41" s="1"/>
  <c r="BX18" i="41"/>
  <c r="AD18" i="41" s="1"/>
  <c r="BQ64" i="41"/>
  <c r="BQ65" i="41"/>
  <c r="BQ66" i="41"/>
  <c r="BQ67" i="41"/>
  <c r="BQ68" i="41"/>
  <c r="BQ69" i="41"/>
  <c r="BQ70" i="41"/>
  <c r="BQ22" i="41"/>
  <c r="BQ23" i="41"/>
  <c r="BQ24" i="41"/>
  <c r="BQ25" i="41"/>
  <c r="BQ26" i="41"/>
  <c r="BQ27" i="41"/>
  <c r="BQ28" i="41"/>
  <c r="BQ29" i="41"/>
  <c r="BQ30" i="41"/>
  <c r="BQ31" i="41"/>
  <c r="BQ32" i="41"/>
  <c r="BQ33" i="41"/>
  <c r="BQ34" i="41"/>
  <c r="BQ35" i="41"/>
  <c r="BQ36" i="41"/>
  <c r="BQ37" i="41"/>
  <c r="BQ38" i="41"/>
  <c r="BQ39" i="41"/>
  <c r="BQ40" i="41"/>
  <c r="BQ41" i="41"/>
  <c r="BQ42" i="41"/>
  <c r="BQ43" i="41"/>
  <c r="BQ44" i="41"/>
  <c r="BQ45" i="41"/>
  <c r="BQ47" i="41"/>
  <c r="BQ48" i="41"/>
  <c r="BQ49" i="41"/>
  <c r="BQ50" i="41"/>
  <c r="BQ51" i="41"/>
  <c r="BQ52" i="41"/>
  <c r="BQ53" i="41"/>
  <c r="BQ54" i="41"/>
  <c r="BQ55" i="41"/>
  <c r="BQ56" i="41"/>
  <c r="BQ57" i="41"/>
  <c r="BQ58" i="41"/>
  <c r="BQ59" i="41"/>
  <c r="BQ60" i="41"/>
  <c r="BQ61" i="41"/>
  <c r="BQ62" i="41"/>
  <c r="BQ63" i="41"/>
  <c r="AT76" i="41"/>
  <c r="AS76" i="41"/>
  <c r="AQ76" i="41"/>
  <c r="AP76" i="41"/>
  <c r="AN76" i="41"/>
  <c r="AM76" i="41"/>
  <c r="AK76" i="41"/>
  <c r="AJ76" i="41"/>
  <c r="AH76" i="41"/>
  <c r="AG76" i="41"/>
  <c r="AE76" i="41"/>
  <c r="AB76" i="41"/>
  <c r="AA76" i="41"/>
  <c r="Y76" i="41"/>
  <c r="X76" i="41"/>
  <c r="V76" i="41"/>
  <c r="T76" i="41"/>
  <c r="Q76" i="41"/>
  <c r="N76" i="41"/>
  <c r="K76" i="41"/>
  <c r="H76" i="41"/>
  <c r="AT75" i="41"/>
  <c r="AS75" i="41"/>
  <c r="AQ75" i="41"/>
  <c r="AP75" i="41"/>
  <c r="AN75" i="41"/>
  <c r="AM75" i="41"/>
  <c r="AK75" i="41"/>
  <c r="AJ75" i="41"/>
  <c r="AH75" i="41"/>
  <c r="AG75" i="41"/>
  <c r="AE75" i="41"/>
  <c r="AB75" i="41"/>
  <c r="AA75" i="41"/>
  <c r="Y75" i="41"/>
  <c r="X75" i="41"/>
  <c r="V75" i="41"/>
  <c r="T75" i="41"/>
  <c r="Q75" i="41"/>
  <c r="N75" i="41"/>
  <c r="K75" i="41"/>
  <c r="H75" i="41"/>
  <c r="AT74" i="41"/>
  <c r="AS74" i="41"/>
  <c r="AQ74" i="41"/>
  <c r="AP74" i="41"/>
  <c r="AN74" i="41"/>
  <c r="AM74" i="41"/>
  <c r="AJ74" i="41"/>
  <c r="AH74" i="41"/>
  <c r="AG74" i="41"/>
  <c r="AE74" i="41"/>
  <c r="AB74" i="41"/>
  <c r="AA74" i="41"/>
  <c r="Y74" i="41"/>
  <c r="X74" i="41"/>
  <c r="V74" i="41"/>
  <c r="T74" i="41"/>
  <c r="Q74" i="41"/>
  <c r="N74" i="41"/>
  <c r="K74" i="41"/>
  <c r="H74" i="41"/>
  <c r="AT73" i="41"/>
  <c r="AS73" i="41"/>
  <c r="AQ73" i="41"/>
  <c r="AP73" i="41"/>
  <c r="AN73" i="41"/>
  <c r="AM73" i="41"/>
  <c r="AJ73" i="41"/>
  <c r="AH73" i="41"/>
  <c r="AG73" i="41"/>
  <c r="AE73" i="41"/>
  <c r="AB73" i="41"/>
  <c r="AA73" i="41"/>
  <c r="Y73" i="41"/>
  <c r="X73" i="41"/>
  <c r="V73" i="41"/>
  <c r="T73" i="41"/>
  <c r="Q73" i="41"/>
  <c r="N73" i="41"/>
  <c r="K73" i="41"/>
  <c r="H73" i="41"/>
  <c r="AT72" i="41"/>
  <c r="AS72" i="41"/>
  <c r="AQ72" i="41"/>
  <c r="AP72" i="41"/>
  <c r="AN72" i="41"/>
  <c r="AM72" i="41"/>
  <c r="AK72" i="41"/>
  <c r="AJ72" i="41"/>
  <c r="AH72" i="41"/>
  <c r="AG72" i="41"/>
  <c r="AE72" i="41"/>
  <c r="AB72" i="41"/>
  <c r="AA72" i="41"/>
  <c r="Y72" i="41"/>
  <c r="X72" i="41"/>
  <c r="V72" i="41"/>
  <c r="T72" i="41"/>
  <c r="Q72" i="41"/>
  <c r="N72" i="41"/>
  <c r="K72" i="41"/>
  <c r="H72" i="41"/>
  <c r="AT71" i="41"/>
  <c r="AS71" i="41"/>
  <c r="AQ71" i="41"/>
  <c r="AP71" i="41"/>
  <c r="AN71" i="41"/>
  <c r="AM71" i="41"/>
  <c r="AJ71" i="41"/>
  <c r="AH71" i="41"/>
  <c r="AG71" i="41"/>
  <c r="AE71" i="41"/>
  <c r="AB71" i="41"/>
  <c r="AA71" i="41"/>
  <c r="Y71" i="41"/>
  <c r="X71" i="41"/>
  <c r="V71" i="41"/>
  <c r="T71" i="41"/>
  <c r="Q71" i="41"/>
  <c r="N71" i="41"/>
  <c r="K71" i="41"/>
  <c r="H71" i="41"/>
  <c r="AT70" i="41"/>
  <c r="AS70" i="41"/>
  <c r="AQ70" i="41"/>
  <c r="AP70" i="41"/>
  <c r="AN70" i="41"/>
  <c r="AM70" i="41"/>
  <c r="AK70" i="41"/>
  <c r="AJ70" i="41"/>
  <c r="AH70" i="41"/>
  <c r="AG70" i="41"/>
  <c r="AE70" i="41"/>
  <c r="AB70" i="41"/>
  <c r="AA70" i="41"/>
  <c r="Y70" i="41"/>
  <c r="X70" i="41"/>
  <c r="V70" i="41"/>
  <c r="T70" i="41"/>
  <c r="Q70" i="41"/>
  <c r="N70" i="41"/>
  <c r="K70" i="41"/>
  <c r="H70" i="41"/>
  <c r="AT69" i="41"/>
  <c r="AS69" i="41"/>
  <c r="AQ69" i="41"/>
  <c r="AP69" i="41"/>
  <c r="AN69" i="41"/>
  <c r="AM69" i="41"/>
  <c r="AK69" i="41"/>
  <c r="AJ69" i="41"/>
  <c r="AH69" i="41"/>
  <c r="AG69" i="41"/>
  <c r="AE69" i="41"/>
  <c r="AB69" i="41"/>
  <c r="AA69" i="41"/>
  <c r="Y69" i="41"/>
  <c r="X69" i="41"/>
  <c r="V69" i="41"/>
  <c r="T69" i="41"/>
  <c r="Q69" i="41"/>
  <c r="N69" i="41"/>
  <c r="K69" i="41"/>
  <c r="H69" i="41"/>
  <c r="AT68" i="41"/>
  <c r="AS68" i="41"/>
  <c r="AQ68" i="41"/>
  <c r="AP68" i="41"/>
  <c r="AN68" i="41"/>
  <c r="AM68" i="41"/>
  <c r="AK68" i="41"/>
  <c r="AJ68" i="41"/>
  <c r="AH68" i="41"/>
  <c r="AG68" i="41"/>
  <c r="AE68" i="41"/>
  <c r="AB68" i="41"/>
  <c r="AA68" i="41"/>
  <c r="Y68" i="41"/>
  <c r="X68" i="41"/>
  <c r="V68" i="41"/>
  <c r="T68" i="41"/>
  <c r="Q68" i="41"/>
  <c r="N68" i="41"/>
  <c r="K68" i="41"/>
  <c r="H68" i="41"/>
  <c r="AT67" i="41"/>
  <c r="AS67" i="41"/>
  <c r="AQ67" i="41"/>
  <c r="AP67" i="41"/>
  <c r="AN67" i="41"/>
  <c r="AM67" i="41"/>
  <c r="AK67" i="41"/>
  <c r="AJ67" i="41"/>
  <c r="AH67" i="41"/>
  <c r="AG67" i="41"/>
  <c r="AE67" i="41"/>
  <c r="AB67" i="41"/>
  <c r="AA67" i="41"/>
  <c r="Y67" i="41"/>
  <c r="X67" i="41"/>
  <c r="V67" i="41"/>
  <c r="T67" i="41"/>
  <c r="Q67" i="41"/>
  <c r="N67" i="41"/>
  <c r="K67" i="41"/>
  <c r="H67" i="41"/>
  <c r="AT66" i="41"/>
  <c r="AS66" i="41"/>
  <c r="AQ66" i="41"/>
  <c r="AP66" i="41"/>
  <c r="AN66" i="41"/>
  <c r="AM66" i="41"/>
  <c r="AK66" i="41"/>
  <c r="AJ66" i="41"/>
  <c r="AH66" i="41"/>
  <c r="AG66" i="41"/>
  <c r="AE66" i="41"/>
  <c r="AB66" i="41"/>
  <c r="AA66" i="41"/>
  <c r="Y66" i="41"/>
  <c r="X66" i="41"/>
  <c r="V66" i="41"/>
  <c r="T66" i="41"/>
  <c r="Q66" i="41"/>
  <c r="N66" i="41"/>
  <c r="K66" i="41"/>
  <c r="H66" i="41"/>
  <c r="AT64" i="41"/>
  <c r="AS64" i="41"/>
  <c r="AQ64" i="41"/>
  <c r="AP64" i="41"/>
  <c r="AN64" i="41"/>
  <c r="AM64" i="41"/>
  <c r="AK64" i="41"/>
  <c r="AJ64" i="41"/>
  <c r="AH64" i="41"/>
  <c r="AG64" i="41"/>
  <c r="AE64" i="41"/>
  <c r="AB64" i="41"/>
  <c r="AA64" i="41"/>
  <c r="Y64" i="41"/>
  <c r="X64" i="41"/>
  <c r="V64" i="41"/>
  <c r="T64" i="41"/>
  <c r="Q64" i="41"/>
  <c r="N64" i="41"/>
  <c r="K64" i="41"/>
  <c r="H64" i="41"/>
  <c r="AT63" i="41"/>
  <c r="AS63" i="41"/>
  <c r="AQ63" i="41"/>
  <c r="AP63" i="41"/>
  <c r="AN63" i="41"/>
  <c r="AM63" i="41"/>
  <c r="AK63" i="41"/>
  <c r="AJ63" i="41"/>
  <c r="AH63" i="41"/>
  <c r="AG63" i="41"/>
  <c r="AE63" i="41"/>
  <c r="AB63" i="41"/>
  <c r="AA63" i="41"/>
  <c r="Y63" i="41"/>
  <c r="X63" i="41"/>
  <c r="V63" i="41"/>
  <c r="T63" i="41"/>
  <c r="Q63" i="41"/>
  <c r="N63" i="41"/>
  <c r="K63" i="41"/>
  <c r="H63" i="41"/>
  <c r="AT62" i="41"/>
  <c r="AS62" i="41"/>
  <c r="AQ62" i="41"/>
  <c r="AP62" i="41"/>
  <c r="AN62" i="41"/>
  <c r="AM62" i="41"/>
  <c r="AK62" i="41"/>
  <c r="AJ62" i="41"/>
  <c r="AH62" i="41"/>
  <c r="AG62" i="41"/>
  <c r="AE62" i="41"/>
  <c r="AB62" i="41"/>
  <c r="AA62" i="41"/>
  <c r="Y62" i="41"/>
  <c r="X62" i="41"/>
  <c r="V62" i="41"/>
  <c r="T62" i="41"/>
  <c r="Q62" i="41"/>
  <c r="N62" i="41"/>
  <c r="K62" i="41"/>
  <c r="H62" i="41"/>
  <c r="AT61" i="41"/>
  <c r="AS61" i="41"/>
  <c r="AQ61" i="41"/>
  <c r="AP61" i="41"/>
  <c r="AN61" i="41"/>
  <c r="AM61" i="41"/>
  <c r="AK61" i="41"/>
  <c r="AJ61" i="41"/>
  <c r="AH61" i="41"/>
  <c r="AG61" i="41"/>
  <c r="AE61" i="41"/>
  <c r="AB61" i="41"/>
  <c r="AA61" i="41"/>
  <c r="Y61" i="41"/>
  <c r="X61" i="41"/>
  <c r="V61" i="41"/>
  <c r="T61" i="41"/>
  <c r="Q61" i="41"/>
  <c r="N61" i="41"/>
  <c r="K61" i="41"/>
  <c r="H61" i="41"/>
  <c r="AT60" i="41"/>
  <c r="AS60" i="41"/>
  <c r="AQ60" i="41"/>
  <c r="AP60" i="41"/>
  <c r="AN60" i="41"/>
  <c r="AM60" i="41"/>
  <c r="AK60" i="41"/>
  <c r="AJ60" i="41"/>
  <c r="AH60" i="41"/>
  <c r="AG60" i="41"/>
  <c r="AE60" i="41"/>
  <c r="AB60" i="41"/>
  <c r="AA60" i="41"/>
  <c r="Y60" i="41"/>
  <c r="X60" i="41"/>
  <c r="V60" i="41"/>
  <c r="T60" i="41"/>
  <c r="Q60" i="41"/>
  <c r="N60" i="41"/>
  <c r="K60" i="41"/>
  <c r="H60" i="41"/>
  <c r="AT59" i="41"/>
  <c r="AS59" i="41"/>
  <c r="AQ59" i="41"/>
  <c r="AP59" i="41"/>
  <c r="AN59" i="41"/>
  <c r="AM59" i="41"/>
  <c r="AK59" i="41"/>
  <c r="AJ59" i="41"/>
  <c r="AH59" i="41"/>
  <c r="AG59" i="41"/>
  <c r="AE59" i="41"/>
  <c r="AB59" i="41"/>
  <c r="AA59" i="41"/>
  <c r="Y59" i="41"/>
  <c r="X59" i="41"/>
  <c r="V59" i="41"/>
  <c r="T59" i="41"/>
  <c r="Q59" i="41"/>
  <c r="N59" i="41"/>
  <c r="K59" i="41"/>
  <c r="H59" i="41"/>
  <c r="AT58" i="41"/>
  <c r="AS58" i="41"/>
  <c r="AQ58" i="41"/>
  <c r="AP58" i="41"/>
  <c r="AN58" i="41"/>
  <c r="AM58" i="41"/>
  <c r="AK58" i="41"/>
  <c r="AJ58" i="41"/>
  <c r="AH58" i="41"/>
  <c r="AG58" i="41"/>
  <c r="AE58" i="41"/>
  <c r="AB58" i="41"/>
  <c r="AA58" i="41"/>
  <c r="Y58" i="41"/>
  <c r="X58" i="41"/>
  <c r="V58" i="41"/>
  <c r="T58" i="41"/>
  <c r="Q58" i="41"/>
  <c r="N58" i="41"/>
  <c r="K58" i="41"/>
  <c r="H58" i="41"/>
  <c r="AT57" i="41"/>
  <c r="AS57" i="41"/>
  <c r="AQ57" i="41"/>
  <c r="AP57" i="41"/>
  <c r="AN57" i="41"/>
  <c r="AM57" i="41"/>
  <c r="AK57" i="41"/>
  <c r="AJ57" i="41"/>
  <c r="AH57" i="41"/>
  <c r="AG57" i="41"/>
  <c r="AE57" i="41"/>
  <c r="AB57" i="41"/>
  <c r="AA57" i="41"/>
  <c r="Y57" i="41"/>
  <c r="X57" i="41"/>
  <c r="V57" i="41"/>
  <c r="T57" i="41"/>
  <c r="Q57" i="41"/>
  <c r="N57" i="41"/>
  <c r="K57" i="41"/>
  <c r="H57" i="41"/>
  <c r="AT56" i="41"/>
  <c r="AS56" i="41"/>
  <c r="AQ56" i="41"/>
  <c r="AP56" i="41"/>
  <c r="AN56" i="41"/>
  <c r="AM56" i="41"/>
  <c r="AK56" i="41"/>
  <c r="AJ56" i="41"/>
  <c r="AH56" i="41"/>
  <c r="AG56" i="41"/>
  <c r="AE56" i="41"/>
  <c r="AB56" i="41"/>
  <c r="AA56" i="41"/>
  <c r="Y56" i="41"/>
  <c r="X56" i="41"/>
  <c r="V56" i="41"/>
  <c r="T56" i="41"/>
  <c r="Q56" i="41"/>
  <c r="N56" i="41"/>
  <c r="K56" i="41"/>
  <c r="H56" i="41"/>
  <c r="AT55" i="41"/>
  <c r="AS55" i="41"/>
  <c r="AQ55" i="41"/>
  <c r="AP55" i="41"/>
  <c r="AN55" i="41"/>
  <c r="AM55" i="41"/>
  <c r="AK55" i="41"/>
  <c r="AJ55" i="41"/>
  <c r="AH55" i="41"/>
  <c r="AG55" i="41"/>
  <c r="AE55" i="41"/>
  <c r="AB55" i="41"/>
  <c r="AA55" i="41"/>
  <c r="Y55" i="41"/>
  <c r="X55" i="41"/>
  <c r="V55" i="41"/>
  <c r="T55" i="41"/>
  <c r="Q55" i="41"/>
  <c r="N55" i="41"/>
  <c r="K55" i="41"/>
  <c r="H55" i="41"/>
  <c r="AT54" i="41"/>
  <c r="AS54" i="41"/>
  <c r="AQ54" i="41"/>
  <c r="AP54" i="41"/>
  <c r="AN54" i="41"/>
  <c r="AM54" i="41"/>
  <c r="AK54" i="41"/>
  <c r="AJ54" i="41"/>
  <c r="AH54" i="41"/>
  <c r="AG54" i="41"/>
  <c r="AE54" i="41"/>
  <c r="AB54" i="41"/>
  <c r="AA54" i="41"/>
  <c r="Y54" i="41"/>
  <c r="X54" i="41"/>
  <c r="V54" i="41"/>
  <c r="T54" i="41"/>
  <c r="Q54" i="41"/>
  <c r="N54" i="41"/>
  <c r="K54" i="41"/>
  <c r="H54" i="41"/>
  <c r="M106" i="59" l="1"/>
  <c r="M47" i="59" s="1"/>
  <c r="M47" i="63" s="1"/>
  <c r="AF77" i="46"/>
  <c r="AD77" i="46"/>
  <c r="O66" i="46"/>
  <c r="L66" i="46"/>
  <c r="R76" i="46"/>
  <c r="H97" i="59"/>
  <c r="H38" i="59" s="1"/>
  <c r="H38" i="63" s="1"/>
  <c r="H96" i="59"/>
  <c r="H37" i="59" s="1"/>
  <c r="H37" i="63" s="1"/>
  <c r="G96" i="59"/>
  <c r="G37" i="59" s="1"/>
  <c r="G37" i="63" s="1"/>
  <c r="I96" i="59"/>
  <c r="I37" i="59" s="1"/>
  <c r="I37" i="63" s="1"/>
  <c r="R65" i="46"/>
  <c r="M96" i="59"/>
  <c r="M37" i="59" s="1"/>
  <c r="M37" i="63" s="1"/>
  <c r="L65" i="46"/>
  <c r="AD65" i="46"/>
  <c r="P65" i="46"/>
  <c r="O65" i="46"/>
  <c r="W59" i="46"/>
  <c r="AF54" i="46"/>
  <c r="J65" i="46"/>
  <c r="M65" i="46"/>
  <c r="F115" i="59"/>
  <c r="F56" i="59" s="1"/>
  <c r="AO111" i="46"/>
  <c r="AL111" i="46"/>
  <c r="AC111" i="46"/>
  <c r="AI111" i="46"/>
  <c r="G92" i="59"/>
  <c r="G33" i="59" s="1"/>
  <c r="G33" i="63" s="1"/>
  <c r="L109" i="46"/>
  <c r="I52" i="46"/>
  <c r="F93" i="59" s="1"/>
  <c r="F34" i="59" s="1"/>
  <c r="F34" i="63" s="1"/>
  <c r="I110" i="46"/>
  <c r="AU111" i="46"/>
  <c r="H92" i="59"/>
  <c r="H33" i="59" s="1"/>
  <c r="H33" i="63" s="1"/>
  <c r="O109" i="46"/>
  <c r="J104" i="59"/>
  <c r="J45" i="59" s="1"/>
  <c r="J45" i="63" s="1"/>
  <c r="AC46" i="46"/>
  <c r="AC78" i="46" s="1"/>
  <c r="L50" i="59" s="1"/>
  <c r="AU86" i="46"/>
  <c r="AU46" i="46"/>
  <c r="AU78" i="46" s="1"/>
  <c r="R50" i="59" s="1"/>
  <c r="AO86" i="46"/>
  <c r="AC87" i="46"/>
  <c r="AA78" i="46"/>
  <c r="AC86" i="46"/>
  <c r="AO87" i="46"/>
  <c r="AU87" i="46"/>
  <c r="AO46" i="46"/>
  <c r="AO78" i="46" s="1"/>
  <c r="P50" i="59" s="1"/>
  <c r="P94" i="59"/>
  <c r="P35" i="59" s="1"/>
  <c r="P35" i="63" s="1"/>
  <c r="P15" i="59"/>
  <c r="P15" i="63" s="1"/>
  <c r="P53" i="59"/>
  <c r="P53" i="63" s="1"/>
  <c r="Q22" i="59"/>
  <c r="Q22" i="63" s="1"/>
  <c r="N15" i="59"/>
  <c r="N15" i="63" s="1"/>
  <c r="O14" i="59"/>
  <c r="O14" i="63" s="1"/>
  <c r="P23" i="59"/>
  <c r="P23" i="63" s="1"/>
  <c r="L9" i="59"/>
  <c r="L9" i="63" s="1"/>
  <c r="Q9" i="59"/>
  <c r="Q9" i="63" s="1"/>
  <c r="P8" i="59"/>
  <c r="P8" i="63" s="1"/>
  <c r="P57" i="59"/>
  <c r="P57" i="63" s="1"/>
  <c r="Q15" i="59"/>
  <c r="Q15" i="63" s="1"/>
  <c r="N23" i="59"/>
  <c r="N23" i="63" s="1"/>
  <c r="L21" i="59"/>
  <c r="L21" i="63" s="1"/>
  <c r="H53" i="59"/>
  <c r="H53" i="63" s="1"/>
  <c r="O15" i="59"/>
  <c r="O15" i="63" s="1"/>
  <c r="L15" i="59"/>
  <c r="L15" i="63" s="1"/>
  <c r="R57" i="59"/>
  <c r="R57" i="63" s="1"/>
  <c r="R16" i="59"/>
  <c r="R16" i="63" s="1"/>
  <c r="R23" i="59"/>
  <c r="R23" i="63" s="1"/>
  <c r="N8" i="59"/>
  <c r="N8" i="63" s="1"/>
  <c r="P16" i="59"/>
  <c r="P16" i="63" s="1"/>
  <c r="P9" i="59"/>
  <c r="P9" i="63" s="1"/>
  <c r="L57" i="59"/>
  <c r="L57" i="63" s="1"/>
  <c r="G53" i="59"/>
  <c r="G53" i="63" s="1"/>
  <c r="M53" i="59"/>
  <c r="M53" i="63" s="1"/>
  <c r="L23" i="59"/>
  <c r="L23" i="63" s="1"/>
  <c r="O22" i="59"/>
  <c r="O22" i="63" s="1"/>
  <c r="I57" i="59"/>
  <c r="I57" i="63" s="1"/>
  <c r="L14" i="59"/>
  <c r="L14" i="63" s="1"/>
  <c r="R22" i="59"/>
  <c r="R22" i="63" s="1"/>
  <c r="L22" i="59"/>
  <c r="L22" i="63" s="1"/>
  <c r="O8" i="59"/>
  <c r="O8" i="63" s="1"/>
  <c r="P22" i="59"/>
  <c r="P22" i="63" s="1"/>
  <c r="N22" i="59"/>
  <c r="N22" i="63" s="1"/>
  <c r="Q21" i="59"/>
  <c r="Q21" i="63" s="1"/>
  <c r="N21" i="59"/>
  <c r="N21" i="63" s="1"/>
  <c r="O21" i="59"/>
  <c r="O21" i="63" s="1"/>
  <c r="R15" i="59"/>
  <c r="R15" i="63" s="1"/>
  <c r="N14" i="59"/>
  <c r="N14" i="63" s="1"/>
  <c r="L8" i="59"/>
  <c r="L8" i="63" s="1"/>
  <c r="R8" i="59"/>
  <c r="R8" i="63" s="1"/>
  <c r="N9" i="59"/>
  <c r="N9" i="63" s="1"/>
  <c r="Q8" i="59"/>
  <c r="Q8" i="63" s="1"/>
  <c r="R53" i="59"/>
  <c r="R53" i="63" s="1"/>
  <c r="P72" i="59"/>
  <c r="K101" i="59"/>
  <c r="K42" i="59" s="1"/>
  <c r="K42" i="63" s="1"/>
  <c r="I101" i="59"/>
  <c r="I42" i="59" s="1"/>
  <c r="I42" i="63" s="1"/>
  <c r="N72" i="59"/>
  <c r="K108" i="59"/>
  <c r="K49" i="59" s="1"/>
  <c r="K49" i="63" s="1"/>
  <c r="O72" i="59"/>
  <c r="R72" i="59"/>
  <c r="L72" i="59"/>
  <c r="R108" i="59"/>
  <c r="R49" i="59" s="1"/>
  <c r="R49" i="63" s="1"/>
  <c r="R79" i="59"/>
  <c r="N7" i="59"/>
  <c r="N7" i="63" s="1"/>
  <c r="P27" i="63"/>
  <c r="R101" i="59"/>
  <c r="R42" i="59" s="1"/>
  <c r="R42" i="63" s="1"/>
  <c r="O79" i="59"/>
  <c r="J102" i="59"/>
  <c r="J43" i="59" s="1"/>
  <c r="J43" i="63" s="1"/>
  <c r="R27" i="63"/>
  <c r="L79" i="59"/>
  <c r="O101" i="59"/>
  <c r="O42" i="59" s="1"/>
  <c r="O42" i="63" s="1"/>
  <c r="R94" i="59"/>
  <c r="R35" i="59" s="1"/>
  <c r="R35" i="63" s="1"/>
  <c r="R58" i="63" s="1"/>
  <c r="P79" i="59"/>
  <c r="J95" i="59"/>
  <c r="J36" i="59" s="1"/>
  <c r="J36" i="63" s="1"/>
  <c r="L108" i="59"/>
  <c r="L49" i="59" s="1"/>
  <c r="L49" i="63" s="1"/>
  <c r="Q27" i="63"/>
  <c r="N94" i="59"/>
  <c r="N35" i="59" s="1"/>
  <c r="N35" i="63" s="1"/>
  <c r="N101" i="59"/>
  <c r="N42" i="59" s="1"/>
  <c r="N42" i="63" s="1"/>
  <c r="Q101" i="59"/>
  <c r="Q42" i="59" s="1"/>
  <c r="Q42" i="63" s="1"/>
  <c r="L27" i="63"/>
  <c r="Q108" i="59"/>
  <c r="Q49" i="59" s="1"/>
  <c r="Q49" i="63" s="1"/>
  <c r="P108" i="59"/>
  <c r="P49" i="59" s="1"/>
  <c r="P49" i="63" s="1"/>
  <c r="M108" i="59"/>
  <c r="M49" i="59" s="1"/>
  <c r="M49" i="63" s="1"/>
  <c r="N108" i="59"/>
  <c r="N49" i="59" s="1"/>
  <c r="N49" i="63" s="1"/>
  <c r="L101" i="59"/>
  <c r="L42" i="59" s="1"/>
  <c r="L42" i="63" s="1"/>
  <c r="L58" i="63" s="1"/>
  <c r="AR74" i="41"/>
  <c r="AO76" i="41"/>
  <c r="J103" i="59"/>
  <c r="J44" i="59" s="1"/>
  <c r="J44" i="63" s="1"/>
  <c r="AL69" i="41"/>
  <c r="P101" i="59"/>
  <c r="P42" i="59" s="1"/>
  <c r="P42" i="63" s="1"/>
  <c r="G101" i="59"/>
  <c r="G42" i="59" s="1"/>
  <c r="G42" i="63" s="1"/>
  <c r="H77" i="41"/>
  <c r="T77" i="41"/>
  <c r="AN77" i="41"/>
  <c r="AT77" i="41"/>
  <c r="J97" i="59"/>
  <c r="J38" i="59" s="1"/>
  <c r="J38" i="63" s="1"/>
  <c r="J96" i="59"/>
  <c r="J37" i="59" s="1"/>
  <c r="J37" i="63" s="1"/>
  <c r="Q14" i="63"/>
  <c r="H101" i="59"/>
  <c r="H42" i="59" s="1"/>
  <c r="H42" i="63" s="1"/>
  <c r="AU69" i="41"/>
  <c r="AU71" i="41"/>
  <c r="AL75" i="41"/>
  <c r="AC76" i="41"/>
  <c r="AL70" i="41"/>
  <c r="W77" i="46"/>
  <c r="AU68" i="41"/>
  <c r="AR71" i="41"/>
  <c r="Z73" i="41"/>
  <c r="Z74" i="41"/>
  <c r="AG77" i="41"/>
  <c r="AL68" i="41"/>
  <c r="AC69" i="41"/>
  <c r="AC72" i="41"/>
  <c r="W65" i="46"/>
  <c r="K77" i="41"/>
  <c r="AJ77" i="41"/>
  <c r="AP77" i="41"/>
  <c r="AC67" i="41"/>
  <c r="AU67" i="41"/>
  <c r="Z69" i="41"/>
  <c r="AO71" i="41"/>
  <c r="AC73" i="41"/>
  <c r="AO73" i="41"/>
  <c r="AO74" i="41"/>
  <c r="Z75" i="41"/>
  <c r="AQ77" i="41"/>
  <c r="AL67" i="41"/>
  <c r="AC68" i="41"/>
  <c r="AC74" i="41"/>
  <c r="I68" i="46"/>
  <c r="AV68" i="46"/>
  <c r="BN68" i="46" s="1"/>
  <c r="I75" i="46"/>
  <c r="F106" i="59" s="1"/>
  <c r="F47" i="59" s="1"/>
  <c r="F47" i="63" s="1"/>
  <c r="AV75" i="46"/>
  <c r="BN75" i="46" s="1"/>
  <c r="I69" i="46"/>
  <c r="AV69" i="46"/>
  <c r="BN69" i="46" s="1"/>
  <c r="I76" i="46"/>
  <c r="F107" i="59" s="1"/>
  <c r="F48" i="59" s="1"/>
  <c r="F48" i="63" s="1"/>
  <c r="AV76" i="46"/>
  <c r="BN76" i="46" s="1"/>
  <c r="I70" i="46"/>
  <c r="AV70" i="46"/>
  <c r="BN70" i="46" s="1"/>
  <c r="AV66" i="46"/>
  <c r="I66" i="46"/>
  <c r="I67" i="46"/>
  <c r="AV67" i="46"/>
  <c r="BN67" i="46" s="1"/>
  <c r="AV72" i="46"/>
  <c r="BN72" i="46" s="1"/>
  <c r="I72" i="46"/>
  <c r="AV62" i="46"/>
  <c r="BN62" i="46" s="1"/>
  <c r="I62" i="46"/>
  <c r="F98" i="59" s="1"/>
  <c r="F39" i="59" s="1"/>
  <c r="F39" i="63" s="1"/>
  <c r="I57" i="46"/>
  <c r="AV57" i="46"/>
  <c r="BN57" i="46" s="1"/>
  <c r="I55" i="46"/>
  <c r="AV55" i="46"/>
  <c r="BN55" i="46" s="1"/>
  <c r="I56" i="46"/>
  <c r="AV56" i="46"/>
  <c r="BN56" i="46" s="1"/>
  <c r="I63" i="46"/>
  <c r="F99" i="59" s="1"/>
  <c r="F40" i="59" s="1"/>
  <c r="F40" i="63" s="1"/>
  <c r="AV63" i="46"/>
  <c r="BN63" i="46" s="1"/>
  <c r="I59" i="46"/>
  <c r="AV59" i="46"/>
  <c r="BN59" i="46" s="1"/>
  <c r="I64" i="46"/>
  <c r="F100" i="59" s="1"/>
  <c r="F41" i="59" s="1"/>
  <c r="F41" i="63" s="1"/>
  <c r="AV64" i="46"/>
  <c r="BN64" i="46" s="1"/>
  <c r="I60" i="46"/>
  <c r="AV60" i="46"/>
  <c r="BN60" i="46" s="1"/>
  <c r="I58" i="46"/>
  <c r="AV58" i="46"/>
  <c r="BN58" i="46" s="1"/>
  <c r="I61" i="46"/>
  <c r="AV61" i="46"/>
  <c r="BN61" i="46" s="1"/>
  <c r="AV54" i="46"/>
  <c r="I54" i="46"/>
  <c r="V77" i="41"/>
  <c r="AB77" i="41"/>
  <c r="AH77" i="41"/>
  <c r="AM77" i="41"/>
  <c r="AC71" i="41"/>
  <c r="AI71" i="41"/>
  <c r="AX72" i="41"/>
  <c r="AL72" i="41"/>
  <c r="AI74" i="41"/>
  <c r="AC75" i="41"/>
  <c r="AO75" i="41"/>
  <c r="AL76" i="41"/>
  <c r="BV62" i="41"/>
  <c r="S62" i="41" s="1"/>
  <c r="BW62" i="41"/>
  <c r="U62" i="41" s="1"/>
  <c r="BW58" i="41"/>
  <c r="U58" i="41" s="1"/>
  <c r="BV58" i="41"/>
  <c r="S58" i="41" s="1"/>
  <c r="BV54" i="41"/>
  <c r="S54" i="41" s="1"/>
  <c r="BW54" i="41"/>
  <c r="U54" i="41" s="1"/>
  <c r="BV50" i="41"/>
  <c r="BW50" i="41"/>
  <c r="BV45" i="41"/>
  <c r="BW45" i="41"/>
  <c r="BV41" i="41"/>
  <c r="BW41" i="41"/>
  <c r="BV37" i="41"/>
  <c r="BW37" i="41"/>
  <c r="BW33" i="41"/>
  <c r="BV33" i="41"/>
  <c r="BV29" i="41"/>
  <c r="S29" i="41" s="1"/>
  <c r="BW29" i="41"/>
  <c r="U29" i="41" s="1"/>
  <c r="BV25" i="41"/>
  <c r="S25" i="41" s="1"/>
  <c r="BW25" i="41"/>
  <c r="U25" i="41" s="1"/>
  <c r="BD82" i="41"/>
  <c r="BL82" i="41" s="1"/>
  <c r="BV67" i="41"/>
  <c r="S67" i="41" s="1"/>
  <c r="BW67" i="41"/>
  <c r="U67" i="41" s="1"/>
  <c r="Z76" i="41"/>
  <c r="BW61" i="41"/>
  <c r="U61" i="41" s="1"/>
  <c r="BV61" i="41"/>
  <c r="S61" i="41" s="1"/>
  <c r="BV57" i="41"/>
  <c r="S57" i="41" s="1"/>
  <c r="BW57" i="41"/>
  <c r="U57" i="41" s="1"/>
  <c r="BV53" i="41"/>
  <c r="BW53" i="41"/>
  <c r="BW49" i="41"/>
  <c r="BV49" i="41"/>
  <c r="BV44" i="41"/>
  <c r="BW44" i="41"/>
  <c r="BV40" i="41"/>
  <c r="BW40" i="41"/>
  <c r="BW36" i="41"/>
  <c r="BV36" i="41"/>
  <c r="BV32" i="41"/>
  <c r="S32" i="41" s="1"/>
  <c r="BW32" i="41"/>
  <c r="U32" i="41" s="1"/>
  <c r="BV28" i="41"/>
  <c r="S28" i="41" s="1"/>
  <c r="BW28" i="41"/>
  <c r="U28" i="41" s="1"/>
  <c r="BW24" i="41"/>
  <c r="U24" i="41" s="1"/>
  <c r="BV24" i="41"/>
  <c r="S24" i="41" s="1"/>
  <c r="BD81" i="41"/>
  <c r="BL81" i="41" s="1"/>
  <c r="BW70" i="41"/>
  <c r="U70" i="41" s="1"/>
  <c r="BV70" i="41"/>
  <c r="S70" i="41" s="1"/>
  <c r="BV66" i="41"/>
  <c r="S66" i="41" s="1"/>
  <c r="BW66" i="41"/>
  <c r="U66" i="41" s="1"/>
  <c r="Z66" i="41"/>
  <c r="Z67" i="41"/>
  <c r="Z68" i="41"/>
  <c r="AC70" i="41"/>
  <c r="AR75" i="41"/>
  <c r="BV60" i="41"/>
  <c r="S60" i="41" s="1"/>
  <c r="BW60" i="41"/>
  <c r="U60" i="41" s="1"/>
  <c r="BV56" i="41"/>
  <c r="S56" i="41" s="1"/>
  <c r="BW56" i="41"/>
  <c r="U56" i="41" s="1"/>
  <c r="BW52" i="41"/>
  <c r="BV52" i="41"/>
  <c r="BV48" i="41"/>
  <c r="S48" i="41" s="1"/>
  <c r="S106" i="41" s="1"/>
  <c r="BW48" i="41"/>
  <c r="U48" i="41" s="1"/>
  <c r="U106" i="41" s="1"/>
  <c r="BW43" i="41"/>
  <c r="BV43" i="41"/>
  <c r="BV39" i="41"/>
  <c r="BW39" i="41"/>
  <c r="BW35" i="41"/>
  <c r="BV35" i="41"/>
  <c r="BV31" i="41"/>
  <c r="S31" i="41" s="1"/>
  <c r="BW31" i="41"/>
  <c r="U31" i="41" s="1"/>
  <c r="BV27" i="41"/>
  <c r="S27" i="41" s="1"/>
  <c r="BW27" i="41"/>
  <c r="U27" i="41" s="1"/>
  <c r="BW23" i="41"/>
  <c r="U23" i="41" s="1"/>
  <c r="BV23" i="41"/>
  <c r="S23" i="41" s="1"/>
  <c r="BD84" i="41"/>
  <c r="BL84" i="41" s="1"/>
  <c r="BD80" i="41"/>
  <c r="BL80" i="41" s="1"/>
  <c r="BV69" i="41"/>
  <c r="S69" i="41" s="1"/>
  <c r="BW69" i="41"/>
  <c r="U69" i="41" s="1"/>
  <c r="BV65" i="41"/>
  <c r="BW65" i="41"/>
  <c r="AL66" i="41"/>
  <c r="BV63" i="41"/>
  <c r="S63" i="41" s="1"/>
  <c r="BW63" i="41"/>
  <c r="U63" i="41" s="1"/>
  <c r="BW59" i="41"/>
  <c r="U59" i="41" s="1"/>
  <c r="BV59" i="41"/>
  <c r="S59" i="41" s="1"/>
  <c r="BV55" i="41"/>
  <c r="S55" i="41" s="1"/>
  <c r="BW55" i="41"/>
  <c r="U55" i="41" s="1"/>
  <c r="BV51" i="41"/>
  <c r="BW51" i="41"/>
  <c r="BV47" i="41"/>
  <c r="S47" i="41" s="1"/>
  <c r="BW47" i="41"/>
  <c r="U47" i="41" s="1"/>
  <c r="BV42" i="41"/>
  <c r="BW42" i="41"/>
  <c r="BW38" i="41"/>
  <c r="BV38" i="41"/>
  <c r="BV34" i="41"/>
  <c r="BW34" i="41"/>
  <c r="BW30" i="41"/>
  <c r="U30" i="41" s="1"/>
  <c r="BV30" i="41"/>
  <c r="S30" i="41" s="1"/>
  <c r="BV26" i="41"/>
  <c r="S26" i="41" s="1"/>
  <c r="BW26" i="41"/>
  <c r="U26" i="41" s="1"/>
  <c r="BV22" i="41"/>
  <c r="S22" i="41" s="1"/>
  <c r="BW22" i="41"/>
  <c r="U22" i="41" s="1"/>
  <c r="BD83" i="41"/>
  <c r="BL83" i="41" s="1"/>
  <c r="BV68" i="41"/>
  <c r="S68" i="41" s="1"/>
  <c r="BW68" i="41"/>
  <c r="U68" i="41" s="1"/>
  <c r="BW64" i="41"/>
  <c r="U64" i="41" s="1"/>
  <c r="BV64" i="41"/>
  <c r="S64" i="41" s="1"/>
  <c r="BD79" i="41"/>
  <c r="BL79" i="41" s="1"/>
  <c r="AU76" i="41"/>
  <c r="BR60" i="41"/>
  <c r="BX60" i="41"/>
  <c r="BU60" i="41"/>
  <c r="BR56" i="41"/>
  <c r="BX56" i="41"/>
  <c r="BU56" i="41"/>
  <c r="BR52" i="41"/>
  <c r="BU52" i="41"/>
  <c r="BX52" i="41"/>
  <c r="BX48" i="41"/>
  <c r="AD48" i="41" s="1"/>
  <c r="AD106" i="41" s="1"/>
  <c r="BU48" i="41"/>
  <c r="P48" i="41" s="1"/>
  <c r="P106" i="41" s="1"/>
  <c r="BX43" i="41"/>
  <c r="BU43" i="41"/>
  <c r="BX39" i="41"/>
  <c r="BU39" i="41"/>
  <c r="BX35" i="41"/>
  <c r="BU35" i="41"/>
  <c r="BX31" i="41"/>
  <c r="AD31" i="41" s="1"/>
  <c r="BU31" i="41"/>
  <c r="P31" i="41" s="1"/>
  <c r="BR27" i="41"/>
  <c r="G27" i="41" s="1"/>
  <c r="BX27" i="41"/>
  <c r="AD27" i="41" s="1"/>
  <c r="BU27" i="41"/>
  <c r="P27" i="41" s="1"/>
  <c r="BR23" i="41"/>
  <c r="G23" i="41" s="1"/>
  <c r="BX23" i="41"/>
  <c r="AD23" i="41" s="1"/>
  <c r="BU23" i="41"/>
  <c r="P23" i="41" s="1"/>
  <c r="R73" i="41"/>
  <c r="AF73" i="41"/>
  <c r="BR69" i="41"/>
  <c r="BU69" i="41"/>
  <c r="BX69" i="41"/>
  <c r="BR65" i="41"/>
  <c r="BU65" i="41"/>
  <c r="BX65" i="41"/>
  <c r="N77" i="41"/>
  <c r="X77" i="41"/>
  <c r="AI67" i="41"/>
  <c r="AO67" i="41"/>
  <c r="AI68" i="41"/>
  <c r="AO68" i="41"/>
  <c r="AI69" i="41"/>
  <c r="AO69" i="41"/>
  <c r="AI70" i="41"/>
  <c r="AO70" i="41"/>
  <c r="AU70" i="41"/>
  <c r="Z72" i="41"/>
  <c r="AR72" i="41"/>
  <c r="AR73" i="41"/>
  <c r="BR63" i="41"/>
  <c r="G63" i="41" s="1"/>
  <c r="BX63" i="41"/>
  <c r="BU63" i="41"/>
  <c r="BR59" i="41"/>
  <c r="BX59" i="41"/>
  <c r="AD59" i="41" s="1"/>
  <c r="BU59" i="41"/>
  <c r="BR55" i="41"/>
  <c r="BX55" i="41"/>
  <c r="BU55" i="41"/>
  <c r="BX51" i="41"/>
  <c r="BU51" i="41"/>
  <c r="BU47" i="41"/>
  <c r="P47" i="41" s="1"/>
  <c r="BX47" i="41"/>
  <c r="AD47" i="41" s="1"/>
  <c r="BU42" i="41"/>
  <c r="BX42" i="41"/>
  <c r="BU38" i="41"/>
  <c r="BX38" i="41"/>
  <c r="BU34" i="41"/>
  <c r="BX34" i="41"/>
  <c r="BU30" i="41"/>
  <c r="P30" i="41" s="1"/>
  <c r="BX30" i="41"/>
  <c r="AD30" i="41" s="1"/>
  <c r="BR26" i="41"/>
  <c r="G26" i="41" s="1"/>
  <c r="BU26" i="41"/>
  <c r="P26" i="41" s="1"/>
  <c r="BX26" i="41"/>
  <c r="AD26" i="41" s="1"/>
  <c r="BR22" i="41"/>
  <c r="G22" i="41" s="1"/>
  <c r="BU22" i="41"/>
  <c r="P22" i="41" s="1"/>
  <c r="BX22" i="41"/>
  <c r="AD22" i="41" s="1"/>
  <c r="I76" i="41"/>
  <c r="AF76" i="41"/>
  <c r="R76" i="41"/>
  <c r="I72" i="41"/>
  <c r="AF72" i="41"/>
  <c r="R72" i="41"/>
  <c r="BR68" i="41"/>
  <c r="BU68" i="41"/>
  <c r="BX68" i="41"/>
  <c r="BR64" i="41"/>
  <c r="BU64" i="41"/>
  <c r="BX64" i="41"/>
  <c r="AD64" i="41" s="1"/>
  <c r="AU74" i="41"/>
  <c r="AX76" i="41"/>
  <c r="AI76" i="41"/>
  <c r="AR76" i="41"/>
  <c r="BR62" i="41"/>
  <c r="BU62" i="41"/>
  <c r="BX62" i="41"/>
  <c r="BR58" i="41"/>
  <c r="BX58" i="41"/>
  <c r="BU58" i="41"/>
  <c r="BR54" i="41"/>
  <c r="BU54" i="41"/>
  <c r="BX54" i="41"/>
  <c r="AD54" i="41" s="1"/>
  <c r="BU50" i="41"/>
  <c r="BX50" i="41"/>
  <c r="BR45" i="41"/>
  <c r="BU45" i="41"/>
  <c r="BX45" i="41"/>
  <c r="BU41" i="41"/>
  <c r="BX41" i="41"/>
  <c r="BU37" i="41"/>
  <c r="BX37" i="41"/>
  <c r="BR33" i="41"/>
  <c r="BU33" i="41"/>
  <c r="BX33" i="41"/>
  <c r="BU29" i="41"/>
  <c r="P29" i="41" s="1"/>
  <c r="BX29" i="41"/>
  <c r="AD29" i="41" s="1"/>
  <c r="BU25" i="41"/>
  <c r="P25" i="41" s="1"/>
  <c r="BX25" i="41"/>
  <c r="AD25" i="41" s="1"/>
  <c r="I75" i="41"/>
  <c r="AF75" i="41"/>
  <c r="R75" i="41"/>
  <c r="AF71" i="41"/>
  <c r="R71" i="41"/>
  <c r="BR67" i="41"/>
  <c r="BX67" i="41"/>
  <c r="BU67" i="41"/>
  <c r="AX67" i="41"/>
  <c r="AR67" i="41"/>
  <c r="AX68" i="41"/>
  <c r="AR68" i="41"/>
  <c r="AX69" i="41"/>
  <c r="AR69" i="41"/>
  <c r="AX70" i="41"/>
  <c r="Z70" i="41"/>
  <c r="AR70" i="41"/>
  <c r="Z71" i="41"/>
  <c r="AI72" i="41"/>
  <c r="AO72" i="41"/>
  <c r="AU72" i="41"/>
  <c r="BR61" i="41"/>
  <c r="BU61" i="41"/>
  <c r="BX61" i="41"/>
  <c r="AD61" i="41" s="1"/>
  <c r="BR57" i="41"/>
  <c r="BU57" i="41"/>
  <c r="BX57" i="41"/>
  <c r="BR53" i="41"/>
  <c r="BU53" i="41"/>
  <c r="BX53" i="41"/>
  <c r="BX49" i="41"/>
  <c r="BU49" i="41"/>
  <c r="BR44" i="41"/>
  <c r="BX44" i="41"/>
  <c r="BU44" i="41"/>
  <c r="BX40" i="41"/>
  <c r="BU40" i="41"/>
  <c r="BX36" i="41"/>
  <c r="BU36" i="41"/>
  <c r="BR32" i="41"/>
  <c r="G32" i="41" s="1"/>
  <c r="BX32" i="41"/>
  <c r="AD32" i="41" s="1"/>
  <c r="BU32" i="41"/>
  <c r="P32" i="41" s="1"/>
  <c r="BX28" i="41"/>
  <c r="AD28" i="41" s="1"/>
  <c r="BU28" i="41"/>
  <c r="P28" i="41" s="1"/>
  <c r="BX24" i="41"/>
  <c r="AD24" i="41" s="1"/>
  <c r="BU24" i="41"/>
  <c r="P24" i="41" s="1"/>
  <c r="AF74" i="41"/>
  <c r="R74" i="41"/>
  <c r="BR70" i="41"/>
  <c r="BU70" i="41"/>
  <c r="BX70" i="41"/>
  <c r="BR66" i="41"/>
  <c r="G66" i="41" s="1"/>
  <c r="BU66" i="41"/>
  <c r="P66" i="41" s="1"/>
  <c r="BX66" i="41"/>
  <c r="O76" i="41"/>
  <c r="O75" i="41"/>
  <c r="O74" i="41"/>
  <c r="O73" i="41"/>
  <c r="O72" i="41"/>
  <c r="O71" i="41"/>
  <c r="BT70" i="41"/>
  <c r="BT69" i="41"/>
  <c r="BT68" i="41"/>
  <c r="BT67" i="41"/>
  <c r="BT66" i="41"/>
  <c r="BT65" i="41"/>
  <c r="BT64" i="41"/>
  <c r="L76" i="41"/>
  <c r="L75" i="41"/>
  <c r="L74" i="41"/>
  <c r="L73" i="41"/>
  <c r="L72" i="41"/>
  <c r="L71" i="41"/>
  <c r="BS70" i="41"/>
  <c r="BS69" i="41"/>
  <c r="BS68" i="41"/>
  <c r="J68" i="41" s="1"/>
  <c r="BS67" i="41"/>
  <c r="BS66" i="41"/>
  <c r="BS65" i="41"/>
  <c r="BS64" i="41"/>
  <c r="BT63" i="41"/>
  <c r="BT62" i="41"/>
  <c r="BT61" i="41"/>
  <c r="BT60" i="41"/>
  <c r="BT59" i="41"/>
  <c r="BT58" i="41"/>
  <c r="BT57" i="41"/>
  <c r="BT56" i="41"/>
  <c r="BT55" i="41"/>
  <c r="BT54" i="41"/>
  <c r="M54" i="41" s="1"/>
  <c r="BT53" i="41"/>
  <c r="BT51" i="41"/>
  <c r="BT50" i="41"/>
  <c r="BT49" i="41"/>
  <c r="BT48" i="41"/>
  <c r="M48" i="41" s="1"/>
  <c r="M106" i="41" s="1"/>
  <c r="BT47" i="41"/>
  <c r="M47" i="41" s="1"/>
  <c r="BT45" i="41"/>
  <c r="BT43" i="41"/>
  <c r="BT42" i="41"/>
  <c r="BT41" i="41"/>
  <c r="BT40" i="41"/>
  <c r="BT39" i="41"/>
  <c r="BT38" i="41"/>
  <c r="BT37" i="41"/>
  <c r="BT36" i="41"/>
  <c r="BT35" i="41"/>
  <c r="BT34" i="41"/>
  <c r="BT33" i="41"/>
  <c r="BT31" i="41"/>
  <c r="M31" i="41" s="1"/>
  <c r="BT30" i="41"/>
  <c r="M30" i="41" s="1"/>
  <c r="BT29" i="41"/>
  <c r="M29" i="41" s="1"/>
  <c r="BT28" i="41"/>
  <c r="M28" i="41" s="1"/>
  <c r="BT27" i="41"/>
  <c r="M27" i="41" s="1"/>
  <c r="BT26" i="41"/>
  <c r="M26" i="41" s="1"/>
  <c r="BT25" i="41"/>
  <c r="M25" i="41" s="1"/>
  <c r="BT24" i="41"/>
  <c r="M24" i="41" s="1"/>
  <c r="BT23" i="41"/>
  <c r="M23" i="41" s="1"/>
  <c r="BT22" i="41"/>
  <c r="M22" i="41" s="1"/>
  <c r="BS63" i="41"/>
  <c r="BS62" i="41"/>
  <c r="BS61" i="41"/>
  <c r="BS60" i="41"/>
  <c r="J60" i="41" s="1"/>
  <c r="BS59" i="41"/>
  <c r="BS58" i="41"/>
  <c r="J58" i="41" s="1"/>
  <c r="BS57" i="41"/>
  <c r="BS56" i="41"/>
  <c r="BS55" i="41"/>
  <c r="BS54" i="41"/>
  <c r="BS53" i="41"/>
  <c r="BS52" i="41"/>
  <c r="BS51" i="41"/>
  <c r="BS50" i="41"/>
  <c r="BS49" i="41"/>
  <c r="BS48" i="41"/>
  <c r="J48" i="41" s="1"/>
  <c r="J106" i="41" s="1"/>
  <c r="BS47" i="41"/>
  <c r="J47" i="41" s="1"/>
  <c r="BS45" i="41"/>
  <c r="BS44" i="41"/>
  <c r="BS43" i="41"/>
  <c r="BS42" i="41"/>
  <c r="BS41" i="41"/>
  <c r="BS40" i="41"/>
  <c r="BS39" i="41"/>
  <c r="BS38" i="41"/>
  <c r="BS37" i="41"/>
  <c r="BS36" i="41"/>
  <c r="BS35" i="41"/>
  <c r="BS34" i="41"/>
  <c r="BS33" i="41"/>
  <c r="BS32" i="41"/>
  <c r="J32" i="41" s="1"/>
  <c r="BS31" i="41"/>
  <c r="J31" i="41" s="1"/>
  <c r="BS30" i="41"/>
  <c r="J30" i="41" s="1"/>
  <c r="BS29" i="41"/>
  <c r="J29" i="41" s="1"/>
  <c r="BS28" i="41"/>
  <c r="J28" i="41" s="1"/>
  <c r="BS27" i="41"/>
  <c r="J27" i="41" s="1"/>
  <c r="BS26" i="41"/>
  <c r="J26" i="41" s="1"/>
  <c r="BS25" i="41"/>
  <c r="J25" i="41" s="1"/>
  <c r="BS24" i="41"/>
  <c r="J24" i="41" s="1"/>
  <c r="BS23" i="41"/>
  <c r="J23" i="41" s="1"/>
  <c r="BS22" i="41"/>
  <c r="J22" i="41" s="1"/>
  <c r="AA77" i="41"/>
  <c r="AE77" i="41"/>
  <c r="AI66" i="41"/>
  <c r="AU66" i="41"/>
  <c r="AI73" i="41"/>
  <c r="AU75" i="41"/>
  <c r="AR66" i="41"/>
  <c r="Q77" i="41"/>
  <c r="Y77" i="41"/>
  <c r="AC66" i="41"/>
  <c r="AO66" i="41"/>
  <c r="AS77" i="41"/>
  <c r="AX66" i="41"/>
  <c r="AU73" i="41"/>
  <c r="AX75" i="41"/>
  <c r="AI75" i="41"/>
  <c r="Z59" i="41"/>
  <c r="AL64" i="41"/>
  <c r="AR64" i="41"/>
  <c r="AU59" i="41"/>
  <c r="AC57" i="41"/>
  <c r="AC58" i="41"/>
  <c r="AI58" i="41"/>
  <c r="AO58" i="41"/>
  <c r="AI62" i="41"/>
  <c r="AO59" i="41"/>
  <c r="Z60" i="41"/>
  <c r="AR54" i="41"/>
  <c r="Z55" i="41"/>
  <c r="AO56" i="41"/>
  <c r="AC64" i="41"/>
  <c r="AI64" i="41"/>
  <c r="AR56" i="41"/>
  <c r="AU56" i="41"/>
  <c r="AL60" i="41"/>
  <c r="AR60" i="41"/>
  <c r="AL62" i="41"/>
  <c r="AX62" i="41"/>
  <c r="AO57" i="41"/>
  <c r="AC60" i="41"/>
  <c r="AI60" i="41"/>
  <c r="AC61" i="41"/>
  <c r="AI61" i="41"/>
  <c r="AO62" i="41"/>
  <c r="AL63" i="41"/>
  <c r="Z64" i="41"/>
  <c r="N65" i="41"/>
  <c r="T65" i="41"/>
  <c r="Y65" i="41"/>
  <c r="AE65" i="41"/>
  <c r="AC55" i="41"/>
  <c r="AI55" i="41"/>
  <c r="AO55" i="41"/>
  <c r="AC56" i="41"/>
  <c r="AR57" i="41"/>
  <c r="AL59" i="41"/>
  <c r="AU60" i="41"/>
  <c r="AO61" i="41"/>
  <c r="Z63" i="41"/>
  <c r="AR63" i="41"/>
  <c r="AU64" i="41"/>
  <c r="AN65" i="41"/>
  <c r="AR55" i="41"/>
  <c r="AL56" i="41"/>
  <c r="AU57" i="41"/>
  <c r="Z58" i="41"/>
  <c r="AR58" i="41"/>
  <c r="Z61" i="41"/>
  <c r="AL61" i="41"/>
  <c r="AR61" i="41"/>
  <c r="Z62" i="41"/>
  <c r="AC63" i="41"/>
  <c r="AI63" i="41"/>
  <c r="AO63" i="41"/>
  <c r="K65" i="41"/>
  <c r="AJ65" i="41"/>
  <c r="AO54" i="41"/>
  <c r="AS65" i="41"/>
  <c r="AA65" i="41"/>
  <c r="AC54" i="41"/>
  <c r="AH65" i="41"/>
  <c r="AX55" i="41"/>
  <c r="X65" i="41"/>
  <c r="AG65" i="41"/>
  <c r="AM65" i="41"/>
  <c r="AL55" i="41"/>
  <c r="AU55" i="41"/>
  <c r="Z56" i="41"/>
  <c r="AI56" i="41"/>
  <c r="AI57" i="41"/>
  <c r="AU58" i="41"/>
  <c r="AF59" i="41"/>
  <c r="AO60" i="41"/>
  <c r="AX61" i="41"/>
  <c r="AC62" i="41"/>
  <c r="AR62" i="41"/>
  <c r="AU63" i="41"/>
  <c r="AO64" i="41"/>
  <c r="Z57" i="41"/>
  <c r="AL58" i="41"/>
  <c r="AR59" i="41"/>
  <c r="AU61" i="41"/>
  <c r="AX63" i="41"/>
  <c r="H65" i="41"/>
  <c r="Q65" i="41"/>
  <c r="V65" i="41"/>
  <c r="AB65" i="41"/>
  <c r="AK65" i="41"/>
  <c r="AP65" i="41"/>
  <c r="AT65" i="41"/>
  <c r="AX56" i="41"/>
  <c r="AL57" i="41"/>
  <c r="AX59" i="41"/>
  <c r="AI59" i="41"/>
  <c r="AX60" i="41"/>
  <c r="AU62" i="41"/>
  <c r="AX54" i="41"/>
  <c r="Z54" i="41"/>
  <c r="AL54" i="41"/>
  <c r="AX57" i="41"/>
  <c r="AI54" i="41"/>
  <c r="AQ65" i="41"/>
  <c r="AU54" i="41"/>
  <c r="AC59" i="41"/>
  <c r="AX64" i="41"/>
  <c r="AX58" i="41"/>
  <c r="AF61" i="41"/>
  <c r="I63" i="41"/>
  <c r="BQ11" i="41"/>
  <c r="BQ12" i="41"/>
  <c r="BQ13" i="41"/>
  <c r="BQ14" i="41"/>
  <c r="BQ15" i="41"/>
  <c r="BQ16" i="41"/>
  <c r="BQ17" i="41"/>
  <c r="BQ19" i="41"/>
  <c r="BQ20" i="41"/>
  <c r="BQ21" i="41"/>
  <c r="BQ10" i="41"/>
  <c r="AX76" i="45"/>
  <c r="AX75" i="45"/>
  <c r="AX74" i="45"/>
  <c r="AX73" i="45"/>
  <c r="AX72" i="45"/>
  <c r="AX71" i="45"/>
  <c r="AX70" i="45"/>
  <c r="AX69" i="45"/>
  <c r="AX68" i="45"/>
  <c r="AX67" i="45"/>
  <c r="AX66" i="45"/>
  <c r="AX64" i="45"/>
  <c r="AX63" i="45"/>
  <c r="AX62" i="45"/>
  <c r="AX61" i="45"/>
  <c r="AX60" i="45"/>
  <c r="AX59" i="45"/>
  <c r="AX58" i="45"/>
  <c r="AX57" i="45"/>
  <c r="AX56" i="45"/>
  <c r="AX55" i="45"/>
  <c r="AT76" i="45"/>
  <c r="AS76" i="45"/>
  <c r="AQ76" i="45"/>
  <c r="AP76" i="45"/>
  <c r="AN76" i="45"/>
  <c r="AM76" i="45"/>
  <c r="AK76" i="45"/>
  <c r="AJ76" i="45"/>
  <c r="AH76" i="45"/>
  <c r="AG76" i="45"/>
  <c r="AE76" i="45"/>
  <c r="AD76" i="45"/>
  <c r="AB76" i="45"/>
  <c r="AA76" i="45"/>
  <c r="Y76" i="45"/>
  <c r="X76" i="45"/>
  <c r="V76" i="45"/>
  <c r="U76" i="45"/>
  <c r="T76" i="45"/>
  <c r="S76" i="45"/>
  <c r="Q76" i="45"/>
  <c r="P76" i="45"/>
  <c r="N76" i="45"/>
  <c r="M76" i="45"/>
  <c r="K76" i="45"/>
  <c r="J76" i="45"/>
  <c r="H76" i="45"/>
  <c r="G76" i="45"/>
  <c r="AT75" i="45"/>
  <c r="AS75" i="45"/>
  <c r="AQ75" i="45"/>
  <c r="AP75" i="45"/>
  <c r="AN75" i="45"/>
  <c r="AM75" i="45"/>
  <c r="AK75" i="45"/>
  <c r="AJ75" i="45"/>
  <c r="AH75" i="45"/>
  <c r="AG75" i="45"/>
  <c r="AE75" i="45"/>
  <c r="AD75" i="45"/>
  <c r="AB75" i="45"/>
  <c r="AA75" i="45"/>
  <c r="Y75" i="45"/>
  <c r="X75" i="45"/>
  <c r="V75" i="45"/>
  <c r="U75" i="45"/>
  <c r="T75" i="45"/>
  <c r="S75" i="45"/>
  <c r="Q75" i="45"/>
  <c r="P75" i="45"/>
  <c r="N75" i="45"/>
  <c r="M75" i="45"/>
  <c r="K75" i="45"/>
  <c r="J75" i="45"/>
  <c r="H75" i="45"/>
  <c r="G75" i="45"/>
  <c r="AT74" i="45"/>
  <c r="AS74" i="45"/>
  <c r="AQ74" i="45"/>
  <c r="AP74" i="45"/>
  <c r="AN74" i="45"/>
  <c r="AM74" i="45"/>
  <c r="AK74" i="45"/>
  <c r="AJ74" i="45"/>
  <c r="AH74" i="45"/>
  <c r="AG74" i="45"/>
  <c r="AE74" i="45"/>
  <c r="AD74" i="45"/>
  <c r="AB74" i="45"/>
  <c r="AA74" i="45"/>
  <c r="Y74" i="45"/>
  <c r="X74" i="45"/>
  <c r="V74" i="45"/>
  <c r="U74" i="45"/>
  <c r="T74" i="45"/>
  <c r="S74" i="45"/>
  <c r="Q74" i="45"/>
  <c r="P74" i="45"/>
  <c r="N74" i="45"/>
  <c r="M74" i="45"/>
  <c r="K74" i="45"/>
  <c r="J74" i="45"/>
  <c r="H74" i="45"/>
  <c r="G74" i="45"/>
  <c r="AT73" i="45"/>
  <c r="AS73" i="45"/>
  <c r="AQ73" i="45"/>
  <c r="AP73" i="45"/>
  <c r="AN73" i="45"/>
  <c r="AM73" i="45"/>
  <c r="AK73" i="45"/>
  <c r="AJ73" i="45"/>
  <c r="AH73" i="45"/>
  <c r="AG73" i="45"/>
  <c r="AE73" i="45"/>
  <c r="AD73" i="45"/>
  <c r="AB73" i="45"/>
  <c r="AA73" i="45"/>
  <c r="Y73" i="45"/>
  <c r="X73" i="45"/>
  <c r="V73" i="45"/>
  <c r="U73" i="45"/>
  <c r="T73" i="45"/>
  <c r="S73" i="45"/>
  <c r="Q73" i="45"/>
  <c r="P73" i="45"/>
  <c r="N73" i="45"/>
  <c r="M73" i="45"/>
  <c r="K73" i="45"/>
  <c r="J73" i="45"/>
  <c r="H73" i="45"/>
  <c r="G73" i="45"/>
  <c r="AT72" i="45"/>
  <c r="AS72" i="45"/>
  <c r="AQ72" i="45"/>
  <c r="AP72" i="45"/>
  <c r="AN72" i="45"/>
  <c r="AM72" i="45"/>
  <c r="AK72" i="45"/>
  <c r="AJ72" i="45"/>
  <c r="AH72" i="45"/>
  <c r="AG72" i="45"/>
  <c r="AE72" i="45"/>
  <c r="AD72" i="45"/>
  <c r="AB72" i="45"/>
  <c r="AA72" i="45"/>
  <c r="Y72" i="45"/>
  <c r="X72" i="45"/>
  <c r="V72" i="45"/>
  <c r="U72" i="45"/>
  <c r="T72" i="45"/>
  <c r="S72" i="45"/>
  <c r="Q72" i="45"/>
  <c r="P72" i="45"/>
  <c r="N72" i="45"/>
  <c r="M72" i="45"/>
  <c r="K72" i="45"/>
  <c r="J72" i="45"/>
  <c r="H72" i="45"/>
  <c r="G72" i="45"/>
  <c r="AT71" i="45"/>
  <c r="AS71" i="45"/>
  <c r="AQ71" i="45"/>
  <c r="AP71" i="45"/>
  <c r="AN71" i="45"/>
  <c r="AM71" i="45"/>
  <c r="AK71" i="45"/>
  <c r="AJ71" i="45"/>
  <c r="AH71" i="45"/>
  <c r="AG71" i="45"/>
  <c r="AE71" i="45"/>
  <c r="AD71" i="45"/>
  <c r="AB71" i="45"/>
  <c r="AA71" i="45"/>
  <c r="Y71" i="45"/>
  <c r="X71" i="45"/>
  <c r="V71" i="45"/>
  <c r="U71" i="45"/>
  <c r="T71" i="45"/>
  <c r="S71" i="45"/>
  <c r="Q71" i="45"/>
  <c r="P71" i="45"/>
  <c r="N71" i="45"/>
  <c r="M71" i="45"/>
  <c r="K71" i="45"/>
  <c r="J71" i="45"/>
  <c r="H71" i="45"/>
  <c r="G71" i="45"/>
  <c r="AT70" i="45"/>
  <c r="AS70" i="45"/>
  <c r="AQ70" i="45"/>
  <c r="AP70" i="45"/>
  <c r="AN70" i="45"/>
  <c r="AM70" i="45"/>
  <c r="AK70" i="45"/>
  <c r="AJ70" i="45"/>
  <c r="AH70" i="45"/>
  <c r="AG70" i="45"/>
  <c r="AE70" i="45"/>
  <c r="AD70" i="45"/>
  <c r="AB70" i="45"/>
  <c r="AA70" i="45"/>
  <c r="Y70" i="45"/>
  <c r="X70" i="45"/>
  <c r="V70" i="45"/>
  <c r="U70" i="45"/>
  <c r="T70" i="45"/>
  <c r="S70" i="45"/>
  <c r="Q70" i="45"/>
  <c r="P70" i="45"/>
  <c r="N70" i="45"/>
  <c r="M70" i="45"/>
  <c r="K70" i="45"/>
  <c r="J70" i="45"/>
  <c r="H70" i="45"/>
  <c r="G70" i="45"/>
  <c r="AT69" i="45"/>
  <c r="AS69" i="45"/>
  <c r="AQ69" i="45"/>
  <c r="AP69" i="45"/>
  <c r="AN69" i="45"/>
  <c r="AM69" i="45"/>
  <c r="AK69" i="45"/>
  <c r="AJ69" i="45"/>
  <c r="AH69" i="45"/>
  <c r="AG69" i="45"/>
  <c r="AE69" i="45"/>
  <c r="AD69" i="45"/>
  <c r="AB69" i="45"/>
  <c r="AA69" i="45"/>
  <c r="Y69" i="45"/>
  <c r="X69" i="45"/>
  <c r="V69" i="45"/>
  <c r="U69" i="45"/>
  <c r="T69" i="45"/>
  <c r="S69" i="45"/>
  <c r="Q69" i="45"/>
  <c r="P69" i="45"/>
  <c r="N69" i="45"/>
  <c r="M69" i="45"/>
  <c r="K69" i="45"/>
  <c r="J69" i="45"/>
  <c r="H69" i="45"/>
  <c r="G69" i="45"/>
  <c r="AT68" i="45"/>
  <c r="AS68" i="45"/>
  <c r="AQ68" i="45"/>
  <c r="AP68" i="45"/>
  <c r="AN68" i="45"/>
  <c r="AM68" i="45"/>
  <c r="AK68" i="45"/>
  <c r="AJ68" i="45"/>
  <c r="AH68" i="45"/>
  <c r="AG68" i="45"/>
  <c r="AE68" i="45"/>
  <c r="AD68" i="45"/>
  <c r="AB68" i="45"/>
  <c r="AA68" i="45"/>
  <c r="Y68" i="45"/>
  <c r="X68" i="45"/>
  <c r="V68" i="45"/>
  <c r="U68" i="45"/>
  <c r="T68" i="45"/>
  <c r="S68" i="45"/>
  <c r="Q68" i="45"/>
  <c r="P68" i="45"/>
  <c r="N68" i="45"/>
  <c r="M68" i="45"/>
  <c r="K68" i="45"/>
  <c r="J68" i="45"/>
  <c r="H68" i="45"/>
  <c r="G68" i="45"/>
  <c r="AT67" i="45"/>
  <c r="AS67" i="45"/>
  <c r="AQ67" i="45"/>
  <c r="AP67" i="45"/>
  <c r="AN67" i="45"/>
  <c r="AM67" i="45"/>
  <c r="AK67" i="45"/>
  <c r="AJ67" i="45"/>
  <c r="AH67" i="45"/>
  <c r="AG67" i="45"/>
  <c r="AE67" i="45"/>
  <c r="AD67" i="45"/>
  <c r="AB67" i="45"/>
  <c r="AA67" i="45"/>
  <c r="Y67" i="45"/>
  <c r="X67" i="45"/>
  <c r="V67" i="45"/>
  <c r="U67" i="45"/>
  <c r="T67" i="45"/>
  <c r="S67" i="45"/>
  <c r="Q67" i="45"/>
  <c r="P67" i="45"/>
  <c r="N67" i="45"/>
  <c r="M67" i="45"/>
  <c r="K67" i="45"/>
  <c r="J67" i="45"/>
  <c r="H67" i="45"/>
  <c r="G67" i="45"/>
  <c r="AT66" i="45"/>
  <c r="AT77" i="45" s="1"/>
  <c r="AS66" i="45"/>
  <c r="AS77" i="45" s="1"/>
  <c r="AQ66" i="45"/>
  <c r="AQ77" i="45" s="1"/>
  <c r="AP66" i="45"/>
  <c r="AN66" i="45"/>
  <c r="AN77" i="45" s="1"/>
  <c r="AM66" i="45"/>
  <c r="AM77" i="45" s="1"/>
  <c r="AK66" i="45"/>
  <c r="AK77" i="45" s="1"/>
  <c r="AJ66" i="45"/>
  <c r="AJ77" i="45" s="1"/>
  <c r="AH66" i="45"/>
  <c r="AH77" i="45" s="1"/>
  <c r="AG66" i="45"/>
  <c r="AG77" i="45" s="1"/>
  <c r="AE66" i="45"/>
  <c r="AE77" i="45" s="1"/>
  <c r="AD66" i="45"/>
  <c r="AB66" i="45"/>
  <c r="AB77" i="45" s="1"/>
  <c r="AA66" i="45"/>
  <c r="AA77" i="45" s="1"/>
  <c r="Y66" i="45"/>
  <c r="Y77" i="45" s="1"/>
  <c r="X66" i="45"/>
  <c r="X77" i="45" s="1"/>
  <c r="V66" i="45"/>
  <c r="U66" i="45"/>
  <c r="U77" i="45" s="1"/>
  <c r="T66" i="45"/>
  <c r="T77" i="45" s="1"/>
  <c r="S66" i="45"/>
  <c r="S77" i="45" s="1"/>
  <c r="Q66" i="45"/>
  <c r="Q77" i="45" s="1"/>
  <c r="P66" i="45"/>
  <c r="P77" i="45" s="1"/>
  <c r="N66" i="45"/>
  <c r="N77" i="45" s="1"/>
  <c r="M66" i="45"/>
  <c r="M77" i="45" s="1"/>
  <c r="K66" i="45"/>
  <c r="K77" i="45" s="1"/>
  <c r="J66" i="45"/>
  <c r="J77" i="45" s="1"/>
  <c r="H66" i="45"/>
  <c r="H77" i="45" s="1"/>
  <c r="G66" i="45"/>
  <c r="G77" i="45" s="1"/>
  <c r="AT64" i="45"/>
  <c r="AS64" i="45"/>
  <c r="AQ64" i="45"/>
  <c r="AP64" i="45"/>
  <c r="AN64" i="45"/>
  <c r="AM64" i="45"/>
  <c r="AK64" i="45"/>
  <c r="AJ64" i="45"/>
  <c r="AH64" i="45"/>
  <c r="AG64" i="45"/>
  <c r="AE64" i="45"/>
  <c r="AD64" i="45"/>
  <c r="AB64" i="45"/>
  <c r="AA64" i="45"/>
  <c r="Y64" i="45"/>
  <c r="X64" i="45"/>
  <c r="V64" i="45"/>
  <c r="U64" i="45"/>
  <c r="T64" i="45"/>
  <c r="S64" i="45"/>
  <c r="Q64" i="45"/>
  <c r="P64" i="45"/>
  <c r="N64" i="45"/>
  <c r="M64" i="45"/>
  <c r="K64" i="45"/>
  <c r="J64" i="45"/>
  <c r="H64" i="45"/>
  <c r="G64" i="45"/>
  <c r="AT63" i="45"/>
  <c r="AS63" i="45"/>
  <c r="AQ63" i="45"/>
  <c r="AP63" i="45"/>
  <c r="AN63" i="45"/>
  <c r="AM63" i="45"/>
  <c r="AK63" i="45"/>
  <c r="AJ63" i="45"/>
  <c r="AH63" i="45"/>
  <c r="AG63" i="45"/>
  <c r="AE63" i="45"/>
  <c r="AD63" i="45"/>
  <c r="AB63" i="45"/>
  <c r="AA63" i="45"/>
  <c r="Y63" i="45"/>
  <c r="X63" i="45"/>
  <c r="V63" i="45"/>
  <c r="U63" i="45"/>
  <c r="T63" i="45"/>
  <c r="S63" i="45"/>
  <c r="Q63" i="45"/>
  <c r="P63" i="45"/>
  <c r="N63" i="45"/>
  <c r="M63" i="45"/>
  <c r="K63" i="45"/>
  <c r="J63" i="45"/>
  <c r="H63" i="45"/>
  <c r="G63" i="45"/>
  <c r="AT62" i="45"/>
  <c r="AS62" i="45"/>
  <c r="AQ62" i="45"/>
  <c r="AP62" i="45"/>
  <c r="AN62" i="45"/>
  <c r="AM62" i="45"/>
  <c r="AK62" i="45"/>
  <c r="AJ62" i="45"/>
  <c r="AH62" i="45"/>
  <c r="AG62" i="45"/>
  <c r="AE62" i="45"/>
  <c r="AD62" i="45"/>
  <c r="AB62" i="45"/>
  <c r="AA62" i="45"/>
  <c r="Y62" i="45"/>
  <c r="X62" i="45"/>
  <c r="V62" i="45"/>
  <c r="U62" i="45"/>
  <c r="T62" i="45"/>
  <c r="S62" i="45"/>
  <c r="Q62" i="45"/>
  <c r="P62" i="45"/>
  <c r="N62" i="45"/>
  <c r="M62" i="45"/>
  <c r="K62" i="45"/>
  <c r="J62" i="45"/>
  <c r="H62" i="45"/>
  <c r="G62" i="45"/>
  <c r="AT61" i="45"/>
  <c r="AS61" i="45"/>
  <c r="AQ61" i="45"/>
  <c r="AP61" i="45"/>
  <c r="AN61" i="45"/>
  <c r="AM61" i="45"/>
  <c r="AK61" i="45"/>
  <c r="AJ61" i="45"/>
  <c r="AH61" i="45"/>
  <c r="AG61" i="45"/>
  <c r="AE61" i="45"/>
  <c r="AD61" i="45"/>
  <c r="AB61" i="45"/>
  <c r="AA61" i="45"/>
  <c r="Y61" i="45"/>
  <c r="X61" i="45"/>
  <c r="V61" i="45"/>
  <c r="U61" i="45"/>
  <c r="T61" i="45"/>
  <c r="S61" i="45"/>
  <c r="Q61" i="45"/>
  <c r="P61" i="45"/>
  <c r="N61" i="45"/>
  <c r="M61" i="45"/>
  <c r="K61" i="45"/>
  <c r="J61" i="45"/>
  <c r="H61" i="45"/>
  <c r="G61" i="45"/>
  <c r="AT60" i="45"/>
  <c r="AS60" i="45"/>
  <c r="AQ60" i="45"/>
  <c r="AP60" i="45"/>
  <c r="AN60" i="45"/>
  <c r="AM60" i="45"/>
  <c r="AK60" i="45"/>
  <c r="AJ60" i="45"/>
  <c r="AH60" i="45"/>
  <c r="AG60" i="45"/>
  <c r="AE60" i="45"/>
  <c r="AD60" i="45"/>
  <c r="AB60" i="45"/>
  <c r="AA60" i="45"/>
  <c r="Y60" i="45"/>
  <c r="X60" i="45"/>
  <c r="V60" i="45"/>
  <c r="U60" i="45"/>
  <c r="T60" i="45"/>
  <c r="S60" i="45"/>
  <c r="Q60" i="45"/>
  <c r="P60" i="45"/>
  <c r="N60" i="45"/>
  <c r="M60" i="45"/>
  <c r="K60" i="45"/>
  <c r="J60" i="45"/>
  <c r="H60" i="45"/>
  <c r="G60" i="45"/>
  <c r="AT59" i="45"/>
  <c r="AS59" i="45"/>
  <c r="AQ59" i="45"/>
  <c r="AP59" i="45"/>
  <c r="AN59" i="45"/>
  <c r="AM59" i="45"/>
  <c r="AK59" i="45"/>
  <c r="AJ59" i="45"/>
  <c r="AH59" i="45"/>
  <c r="AG59" i="45"/>
  <c r="AE59" i="45"/>
  <c r="AD59" i="45"/>
  <c r="AB59" i="45"/>
  <c r="AA59" i="45"/>
  <c r="Y59" i="45"/>
  <c r="X59" i="45"/>
  <c r="V59" i="45"/>
  <c r="U59" i="45"/>
  <c r="T59" i="45"/>
  <c r="S59" i="45"/>
  <c r="Q59" i="45"/>
  <c r="P59" i="45"/>
  <c r="N59" i="45"/>
  <c r="M59" i="45"/>
  <c r="K59" i="45"/>
  <c r="J59" i="45"/>
  <c r="H59" i="45"/>
  <c r="G59" i="45"/>
  <c r="AT58" i="45"/>
  <c r="AS58" i="45"/>
  <c r="AQ58" i="45"/>
  <c r="AP58" i="45"/>
  <c r="AN58" i="45"/>
  <c r="AM58" i="45"/>
  <c r="AK58" i="45"/>
  <c r="AJ58" i="45"/>
  <c r="AH58" i="45"/>
  <c r="AG58" i="45"/>
  <c r="AE58" i="45"/>
  <c r="AD58" i="45"/>
  <c r="AB58" i="45"/>
  <c r="AA58" i="45"/>
  <c r="Y58" i="45"/>
  <c r="X58" i="45"/>
  <c r="V58" i="45"/>
  <c r="U58" i="45"/>
  <c r="T58" i="45"/>
  <c r="S58" i="45"/>
  <c r="Q58" i="45"/>
  <c r="P58" i="45"/>
  <c r="N58" i="45"/>
  <c r="M58" i="45"/>
  <c r="K58" i="45"/>
  <c r="J58" i="45"/>
  <c r="H58" i="45"/>
  <c r="G58" i="45"/>
  <c r="AT57" i="45"/>
  <c r="AS57" i="45"/>
  <c r="AQ57" i="45"/>
  <c r="AP57" i="45"/>
  <c r="AN57" i="45"/>
  <c r="AM57" i="45"/>
  <c r="AK57" i="45"/>
  <c r="AJ57" i="45"/>
  <c r="AH57" i="45"/>
  <c r="AG57" i="45"/>
  <c r="AE57" i="45"/>
  <c r="AD57" i="45"/>
  <c r="AB57" i="45"/>
  <c r="AA57" i="45"/>
  <c r="Y57" i="45"/>
  <c r="X57" i="45"/>
  <c r="V57" i="45"/>
  <c r="U57" i="45"/>
  <c r="T57" i="45"/>
  <c r="S57" i="45"/>
  <c r="Q57" i="45"/>
  <c r="P57" i="45"/>
  <c r="N57" i="45"/>
  <c r="M57" i="45"/>
  <c r="K57" i="45"/>
  <c r="J57" i="45"/>
  <c r="H57" i="45"/>
  <c r="G57" i="45"/>
  <c r="AT56" i="45"/>
  <c r="AS56" i="45"/>
  <c r="AQ56" i="45"/>
  <c r="AP56" i="45"/>
  <c r="AN56" i="45"/>
  <c r="AM56" i="45"/>
  <c r="AK56" i="45"/>
  <c r="AJ56" i="45"/>
  <c r="AH56" i="45"/>
  <c r="AG56" i="45"/>
  <c r="AE56" i="45"/>
  <c r="AD56" i="45"/>
  <c r="AB56" i="45"/>
  <c r="AA56" i="45"/>
  <c r="Y56" i="45"/>
  <c r="X56" i="45"/>
  <c r="V56" i="45"/>
  <c r="U56" i="45"/>
  <c r="T56" i="45"/>
  <c r="S56" i="45"/>
  <c r="Q56" i="45"/>
  <c r="P56" i="45"/>
  <c r="N56" i="45"/>
  <c r="M56" i="45"/>
  <c r="K56" i="45"/>
  <c r="J56" i="45"/>
  <c r="H56" i="45"/>
  <c r="G56" i="45"/>
  <c r="AT55" i="45"/>
  <c r="AS55" i="45"/>
  <c r="AQ55" i="45"/>
  <c r="AP55" i="45"/>
  <c r="AN55" i="45"/>
  <c r="AM55" i="45"/>
  <c r="AK55" i="45"/>
  <c r="AJ55" i="45"/>
  <c r="AH55" i="45"/>
  <c r="AG55" i="45"/>
  <c r="AE55" i="45"/>
  <c r="AD55" i="45"/>
  <c r="AB55" i="45"/>
  <c r="AA55" i="45"/>
  <c r="Y55" i="45"/>
  <c r="X55" i="45"/>
  <c r="V55" i="45"/>
  <c r="U55" i="45"/>
  <c r="T55" i="45"/>
  <c r="S55" i="45"/>
  <c r="Q55" i="45"/>
  <c r="P55" i="45"/>
  <c r="N55" i="45"/>
  <c r="M55" i="45"/>
  <c r="K55" i="45"/>
  <c r="J55" i="45"/>
  <c r="H55" i="45"/>
  <c r="G55" i="45"/>
  <c r="AT54" i="45"/>
  <c r="AS54" i="45"/>
  <c r="AQ54" i="45"/>
  <c r="AP54" i="45"/>
  <c r="AN54" i="45"/>
  <c r="AN65" i="45" s="1"/>
  <c r="AM54" i="45"/>
  <c r="AM65" i="45" s="1"/>
  <c r="AK54" i="45"/>
  <c r="AJ54" i="45"/>
  <c r="AJ65" i="45" s="1"/>
  <c r="AH54" i="45"/>
  <c r="AG54" i="45"/>
  <c r="AE54" i="45"/>
  <c r="AD54" i="45"/>
  <c r="AB54" i="45"/>
  <c r="AB65" i="45" s="1"/>
  <c r="AA54" i="45"/>
  <c r="AA65" i="45" s="1"/>
  <c r="Y54" i="45"/>
  <c r="X54" i="45"/>
  <c r="X65" i="45" s="1"/>
  <c r="V54" i="45"/>
  <c r="U54" i="45"/>
  <c r="T54" i="45"/>
  <c r="T65" i="45" s="1"/>
  <c r="S54" i="45"/>
  <c r="S65" i="45" s="1"/>
  <c r="Q54" i="45"/>
  <c r="P54" i="45"/>
  <c r="P65" i="45" s="1"/>
  <c r="N54" i="45"/>
  <c r="M54" i="45"/>
  <c r="K54" i="45"/>
  <c r="K65" i="45" s="1"/>
  <c r="J54" i="45"/>
  <c r="H54" i="45"/>
  <c r="H65" i="45" s="1"/>
  <c r="G54" i="45"/>
  <c r="G65" i="45" s="1"/>
  <c r="AT76" i="40"/>
  <c r="AS76" i="40"/>
  <c r="AQ76" i="40"/>
  <c r="AP76" i="40"/>
  <c r="AN76" i="40"/>
  <c r="AM76" i="40"/>
  <c r="AK76" i="40"/>
  <c r="AJ76" i="40"/>
  <c r="AH76" i="40"/>
  <c r="AE76" i="40"/>
  <c r="AD76" i="40"/>
  <c r="AB76" i="40"/>
  <c r="AA76" i="40"/>
  <c r="Y76" i="40"/>
  <c r="X76" i="40"/>
  <c r="V76" i="40"/>
  <c r="U76" i="40"/>
  <c r="T76" i="40"/>
  <c r="S76" i="40"/>
  <c r="Q76" i="40"/>
  <c r="P76" i="40"/>
  <c r="N76" i="40"/>
  <c r="M76" i="40"/>
  <c r="K76" i="40"/>
  <c r="J76" i="40"/>
  <c r="H76" i="40"/>
  <c r="G76" i="40"/>
  <c r="AT75" i="40"/>
  <c r="AS75" i="40"/>
  <c r="AQ75" i="40"/>
  <c r="AP75" i="40"/>
  <c r="AN75" i="40"/>
  <c r="AM75" i="40"/>
  <c r="AK75" i="40"/>
  <c r="AJ75" i="40"/>
  <c r="AH75" i="40"/>
  <c r="AE75" i="40"/>
  <c r="AD75" i="40"/>
  <c r="AB75" i="40"/>
  <c r="AA75" i="40"/>
  <c r="Y75" i="40"/>
  <c r="X75" i="40"/>
  <c r="V75" i="40"/>
  <c r="U75" i="40"/>
  <c r="T75" i="40"/>
  <c r="S75" i="40"/>
  <c r="Q75" i="40"/>
  <c r="P75" i="40"/>
  <c r="N75" i="40"/>
  <c r="M75" i="40"/>
  <c r="K75" i="40"/>
  <c r="J75" i="40"/>
  <c r="H75" i="40"/>
  <c r="G75" i="40"/>
  <c r="AT74" i="40"/>
  <c r="AS74" i="40"/>
  <c r="AQ74" i="40"/>
  <c r="AP74" i="40"/>
  <c r="AN74" i="40"/>
  <c r="AM74" i="40"/>
  <c r="AK74" i="40"/>
  <c r="AK74" i="41" s="1"/>
  <c r="AL74" i="41" s="1"/>
  <c r="AJ74" i="40"/>
  <c r="AH74" i="40"/>
  <c r="AE74" i="40"/>
  <c r="AD74" i="40"/>
  <c r="AB74" i="40"/>
  <c r="AA74" i="40"/>
  <c r="Y74" i="40"/>
  <c r="X74" i="40"/>
  <c r="V74" i="40"/>
  <c r="U74" i="40"/>
  <c r="T74" i="40"/>
  <c r="S74" i="40"/>
  <c r="Q74" i="40"/>
  <c r="P74" i="40"/>
  <c r="N74" i="40"/>
  <c r="M74" i="40"/>
  <c r="K74" i="40"/>
  <c r="J74" i="40"/>
  <c r="H74" i="40"/>
  <c r="G74" i="40"/>
  <c r="AT73" i="40"/>
  <c r="AS73" i="40"/>
  <c r="AQ73" i="40"/>
  <c r="AP73" i="40"/>
  <c r="AN73" i="40"/>
  <c r="AM73" i="40"/>
  <c r="AK73" i="40"/>
  <c r="AK73" i="41" s="1"/>
  <c r="AX73" i="41" s="1"/>
  <c r="AJ73" i="40"/>
  <c r="AH73" i="40"/>
  <c r="AE73" i="40"/>
  <c r="AD73" i="40"/>
  <c r="AB73" i="40"/>
  <c r="AA73" i="40"/>
  <c r="Y73" i="40"/>
  <c r="X73" i="40"/>
  <c r="V73" i="40"/>
  <c r="U73" i="40"/>
  <c r="T73" i="40"/>
  <c r="S73" i="40"/>
  <c r="Q73" i="40"/>
  <c r="P73" i="40"/>
  <c r="N73" i="40"/>
  <c r="M73" i="40"/>
  <c r="K73" i="40"/>
  <c r="J73" i="40"/>
  <c r="H73" i="40"/>
  <c r="G73" i="40"/>
  <c r="AT72" i="40"/>
  <c r="AS72" i="40"/>
  <c r="AQ72" i="40"/>
  <c r="AP72" i="40"/>
  <c r="AN72" i="40"/>
  <c r="AM72" i="40"/>
  <c r="AK72" i="40"/>
  <c r="AJ72" i="40"/>
  <c r="AH72" i="40"/>
  <c r="AE72" i="40"/>
  <c r="AD72" i="40"/>
  <c r="AB72" i="40"/>
  <c r="AA72" i="40"/>
  <c r="Y72" i="40"/>
  <c r="X72" i="40"/>
  <c r="V72" i="40"/>
  <c r="U72" i="40"/>
  <c r="T72" i="40"/>
  <c r="S72" i="40"/>
  <c r="Q72" i="40"/>
  <c r="P72" i="40"/>
  <c r="N72" i="40"/>
  <c r="M72" i="40"/>
  <c r="K72" i="40"/>
  <c r="J72" i="40"/>
  <c r="H72" i="40"/>
  <c r="G72" i="40"/>
  <c r="AT71" i="40"/>
  <c r="AS71" i="40"/>
  <c r="AQ71" i="40"/>
  <c r="AP71" i="40"/>
  <c r="AN71" i="40"/>
  <c r="AM71" i="40"/>
  <c r="AK71" i="40"/>
  <c r="AK71" i="41" s="1"/>
  <c r="AL71" i="41" s="1"/>
  <c r="AJ71" i="40"/>
  <c r="AH71" i="40"/>
  <c r="AE71" i="40"/>
  <c r="AD71" i="40"/>
  <c r="AB71" i="40"/>
  <c r="AA71" i="40"/>
  <c r="Y71" i="40"/>
  <c r="X71" i="40"/>
  <c r="V71" i="40"/>
  <c r="U71" i="40"/>
  <c r="T71" i="40"/>
  <c r="S71" i="40"/>
  <c r="Q71" i="40"/>
  <c r="P71" i="40"/>
  <c r="N71" i="40"/>
  <c r="M71" i="40"/>
  <c r="K71" i="40"/>
  <c r="J71" i="40"/>
  <c r="H71" i="40"/>
  <c r="G71" i="40"/>
  <c r="AT70" i="40"/>
  <c r="AS70" i="40"/>
  <c r="AQ70" i="40"/>
  <c r="AP70" i="40"/>
  <c r="AN70" i="40"/>
  <c r="AM70" i="40"/>
  <c r="AK70" i="40"/>
  <c r="AJ70" i="40"/>
  <c r="AH70" i="40"/>
  <c r="AE70" i="40"/>
  <c r="AD70" i="40"/>
  <c r="AB70" i="40"/>
  <c r="AA70" i="40"/>
  <c r="Y70" i="40"/>
  <c r="X70" i="40"/>
  <c r="V70" i="40"/>
  <c r="U70" i="40"/>
  <c r="T70" i="40"/>
  <c r="S70" i="40"/>
  <c r="Q70" i="40"/>
  <c r="P70" i="40"/>
  <c r="N70" i="40"/>
  <c r="M70" i="40"/>
  <c r="K70" i="40"/>
  <c r="J70" i="40"/>
  <c r="H70" i="40"/>
  <c r="G70" i="40"/>
  <c r="AT69" i="40"/>
  <c r="AS69" i="40"/>
  <c r="AQ69" i="40"/>
  <c r="AP69" i="40"/>
  <c r="AN69" i="40"/>
  <c r="AM69" i="40"/>
  <c r="AK69" i="40"/>
  <c r="AJ69" i="40"/>
  <c r="AH69" i="40"/>
  <c r="AE69" i="40"/>
  <c r="AD69" i="40"/>
  <c r="AB69" i="40"/>
  <c r="AA69" i="40"/>
  <c r="Y69" i="40"/>
  <c r="X69" i="40"/>
  <c r="V69" i="40"/>
  <c r="U69" i="40"/>
  <c r="T69" i="40"/>
  <c r="S69" i="40"/>
  <c r="Q69" i="40"/>
  <c r="P69" i="40"/>
  <c r="N69" i="40"/>
  <c r="M69" i="40"/>
  <c r="K69" i="40"/>
  <c r="J69" i="40"/>
  <c r="H69" i="40"/>
  <c r="G69" i="40"/>
  <c r="AT68" i="40"/>
  <c r="AS68" i="40"/>
  <c r="AQ68" i="40"/>
  <c r="AP68" i="40"/>
  <c r="AN68" i="40"/>
  <c r="AM68" i="40"/>
  <c r="AK68" i="40"/>
  <c r="AJ68" i="40"/>
  <c r="AH68" i="40"/>
  <c r="AE68" i="40"/>
  <c r="AD68" i="40"/>
  <c r="AB68" i="40"/>
  <c r="AA68" i="40"/>
  <c r="Y68" i="40"/>
  <c r="X68" i="40"/>
  <c r="V68" i="40"/>
  <c r="U68" i="40"/>
  <c r="T68" i="40"/>
  <c r="S68" i="40"/>
  <c r="Q68" i="40"/>
  <c r="P68" i="40"/>
  <c r="N68" i="40"/>
  <c r="M68" i="40"/>
  <c r="K68" i="40"/>
  <c r="J68" i="40"/>
  <c r="H68" i="40"/>
  <c r="G68" i="40"/>
  <c r="AT67" i="40"/>
  <c r="AS67" i="40"/>
  <c r="AQ67" i="40"/>
  <c r="AP67" i="40"/>
  <c r="AN67" i="40"/>
  <c r="AM67" i="40"/>
  <c r="AK67" i="40"/>
  <c r="AJ67" i="40"/>
  <c r="AH67" i="40"/>
  <c r="AE67" i="40"/>
  <c r="AD67" i="40"/>
  <c r="AB67" i="40"/>
  <c r="AA67" i="40"/>
  <c r="Y67" i="40"/>
  <c r="X67" i="40"/>
  <c r="V67" i="40"/>
  <c r="U67" i="40"/>
  <c r="T67" i="40"/>
  <c r="S67" i="40"/>
  <c r="Q67" i="40"/>
  <c r="P67" i="40"/>
  <c r="N67" i="40"/>
  <c r="M67" i="40"/>
  <c r="K67" i="40"/>
  <c r="J67" i="40"/>
  <c r="H67" i="40"/>
  <c r="G67" i="40"/>
  <c r="AT66" i="40"/>
  <c r="AS66" i="40"/>
  <c r="AQ66" i="40"/>
  <c r="AP66" i="40"/>
  <c r="AN66" i="40"/>
  <c r="AM66" i="40"/>
  <c r="AK66" i="40"/>
  <c r="AJ66" i="40"/>
  <c r="AH66" i="40"/>
  <c r="AE66" i="40"/>
  <c r="AD66" i="40"/>
  <c r="AB66" i="40"/>
  <c r="AA66" i="40"/>
  <c r="Y66" i="40"/>
  <c r="X66" i="40"/>
  <c r="V66" i="40"/>
  <c r="U66" i="40"/>
  <c r="T66" i="40"/>
  <c r="S66" i="40"/>
  <c r="Q66" i="40"/>
  <c r="P66" i="40"/>
  <c r="N66" i="40"/>
  <c r="M66" i="40"/>
  <c r="K66" i="40"/>
  <c r="J66" i="40"/>
  <c r="H66" i="40"/>
  <c r="G66" i="40"/>
  <c r="AT64" i="40"/>
  <c r="AS64" i="40"/>
  <c r="AQ64" i="40"/>
  <c r="AP64" i="40"/>
  <c r="AN64" i="40"/>
  <c r="AM64" i="40"/>
  <c r="AK64" i="40"/>
  <c r="AJ64" i="40"/>
  <c r="AH64" i="40"/>
  <c r="AE64" i="40"/>
  <c r="AD64" i="40"/>
  <c r="AB64" i="40"/>
  <c r="AA64" i="40"/>
  <c r="Y64" i="40"/>
  <c r="X64" i="40"/>
  <c r="V64" i="40"/>
  <c r="U64" i="40"/>
  <c r="T64" i="40"/>
  <c r="S64" i="40"/>
  <c r="Q64" i="40"/>
  <c r="P64" i="40"/>
  <c r="N64" i="40"/>
  <c r="M64" i="40"/>
  <c r="K64" i="40"/>
  <c r="J64" i="40"/>
  <c r="H64" i="40"/>
  <c r="G64" i="40"/>
  <c r="AT63" i="40"/>
  <c r="AS63" i="40"/>
  <c r="AQ63" i="40"/>
  <c r="AP63" i="40"/>
  <c r="AN63" i="40"/>
  <c r="AM63" i="40"/>
  <c r="AK63" i="40"/>
  <c r="AJ63" i="40"/>
  <c r="AH63" i="40"/>
  <c r="AE63" i="40"/>
  <c r="AD63" i="40"/>
  <c r="AB63" i="40"/>
  <c r="AA63" i="40"/>
  <c r="Y63" i="40"/>
  <c r="X63" i="40"/>
  <c r="V63" i="40"/>
  <c r="U63" i="40"/>
  <c r="T63" i="40"/>
  <c r="S63" i="40"/>
  <c r="Q63" i="40"/>
  <c r="P63" i="40"/>
  <c r="N63" i="40"/>
  <c r="M63" i="40"/>
  <c r="K63" i="40"/>
  <c r="J63" i="40"/>
  <c r="H63" i="40"/>
  <c r="G63" i="40"/>
  <c r="AT62" i="40"/>
  <c r="AS62" i="40"/>
  <c r="AQ62" i="40"/>
  <c r="AP62" i="40"/>
  <c r="AN62" i="40"/>
  <c r="AM62" i="40"/>
  <c r="AK62" i="40"/>
  <c r="AJ62" i="40"/>
  <c r="AH62" i="40"/>
  <c r="AE62" i="40"/>
  <c r="AD62" i="40"/>
  <c r="AB62" i="40"/>
  <c r="AA62" i="40"/>
  <c r="Y62" i="40"/>
  <c r="X62" i="40"/>
  <c r="V62" i="40"/>
  <c r="U62" i="40"/>
  <c r="T62" i="40"/>
  <c r="S62" i="40"/>
  <c r="Q62" i="40"/>
  <c r="P62" i="40"/>
  <c r="N62" i="40"/>
  <c r="M62" i="40"/>
  <c r="K62" i="40"/>
  <c r="J62" i="40"/>
  <c r="H62" i="40"/>
  <c r="G62" i="40"/>
  <c r="AT61" i="40"/>
  <c r="AS61" i="40"/>
  <c r="AQ61" i="40"/>
  <c r="AP61" i="40"/>
  <c r="AN61" i="40"/>
  <c r="AM61" i="40"/>
  <c r="AK61" i="40"/>
  <c r="AJ61" i="40"/>
  <c r="AH61" i="40"/>
  <c r="AE61" i="40"/>
  <c r="AD61" i="40"/>
  <c r="AB61" i="40"/>
  <c r="AA61" i="40"/>
  <c r="Y61" i="40"/>
  <c r="X61" i="40"/>
  <c r="V61" i="40"/>
  <c r="U61" i="40"/>
  <c r="T61" i="40"/>
  <c r="S61" i="40"/>
  <c r="Q61" i="40"/>
  <c r="P61" i="40"/>
  <c r="N61" i="40"/>
  <c r="M61" i="40"/>
  <c r="K61" i="40"/>
  <c r="J61" i="40"/>
  <c r="H61" i="40"/>
  <c r="G61" i="40"/>
  <c r="AT60" i="40"/>
  <c r="AS60" i="40"/>
  <c r="AQ60" i="40"/>
  <c r="AP60" i="40"/>
  <c r="AN60" i="40"/>
  <c r="AM60" i="40"/>
  <c r="AK60" i="40"/>
  <c r="AJ60" i="40"/>
  <c r="AH60" i="40"/>
  <c r="AE60" i="40"/>
  <c r="AD60" i="40"/>
  <c r="AB60" i="40"/>
  <c r="AA60" i="40"/>
  <c r="Y60" i="40"/>
  <c r="X60" i="40"/>
  <c r="V60" i="40"/>
  <c r="U60" i="40"/>
  <c r="T60" i="40"/>
  <c r="S60" i="40"/>
  <c r="Q60" i="40"/>
  <c r="P60" i="40"/>
  <c r="N60" i="40"/>
  <c r="M60" i="40"/>
  <c r="K60" i="40"/>
  <c r="J60" i="40"/>
  <c r="H60" i="40"/>
  <c r="G60" i="40"/>
  <c r="AT59" i="40"/>
  <c r="AS59" i="40"/>
  <c r="AQ59" i="40"/>
  <c r="AP59" i="40"/>
  <c r="AN59" i="40"/>
  <c r="AM59" i="40"/>
  <c r="AK59" i="40"/>
  <c r="AJ59" i="40"/>
  <c r="AH59" i="40"/>
  <c r="AE59" i="40"/>
  <c r="AD59" i="40"/>
  <c r="AB59" i="40"/>
  <c r="AA59" i="40"/>
  <c r="Y59" i="40"/>
  <c r="X59" i="40"/>
  <c r="V59" i="40"/>
  <c r="U59" i="40"/>
  <c r="T59" i="40"/>
  <c r="S59" i="40"/>
  <c r="Q59" i="40"/>
  <c r="P59" i="40"/>
  <c r="N59" i="40"/>
  <c r="M59" i="40"/>
  <c r="K59" i="40"/>
  <c r="J59" i="40"/>
  <c r="H59" i="40"/>
  <c r="G59" i="40"/>
  <c r="AT58" i="40"/>
  <c r="AS58" i="40"/>
  <c r="AQ58" i="40"/>
  <c r="AP58" i="40"/>
  <c r="AN58" i="40"/>
  <c r="AM58" i="40"/>
  <c r="AK58" i="40"/>
  <c r="AJ58" i="40"/>
  <c r="AH58" i="40"/>
  <c r="AE58" i="40"/>
  <c r="AD58" i="40"/>
  <c r="AB58" i="40"/>
  <c r="AA58" i="40"/>
  <c r="Y58" i="40"/>
  <c r="X58" i="40"/>
  <c r="V58" i="40"/>
  <c r="U58" i="40"/>
  <c r="T58" i="40"/>
  <c r="S58" i="40"/>
  <c r="Q58" i="40"/>
  <c r="P58" i="40"/>
  <c r="N58" i="40"/>
  <c r="M58" i="40"/>
  <c r="K58" i="40"/>
  <c r="J58" i="40"/>
  <c r="H58" i="40"/>
  <c r="G58" i="40"/>
  <c r="AT57" i="40"/>
  <c r="AS57" i="40"/>
  <c r="AQ57" i="40"/>
  <c r="AP57" i="40"/>
  <c r="AN57" i="40"/>
  <c r="AM57" i="40"/>
  <c r="AK57" i="40"/>
  <c r="AJ57" i="40"/>
  <c r="AH57" i="40"/>
  <c r="AE57" i="40"/>
  <c r="AD57" i="40"/>
  <c r="AB57" i="40"/>
  <c r="AA57" i="40"/>
  <c r="Y57" i="40"/>
  <c r="X57" i="40"/>
  <c r="V57" i="40"/>
  <c r="U57" i="40"/>
  <c r="T57" i="40"/>
  <c r="S57" i="40"/>
  <c r="Q57" i="40"/>
  <c r="P57" i="40"/>
  <c r="N57" i="40"/>
  <c r="M57" i="40"/>
  <c r="K57" i="40"/>
  <c r="J57" i="40"/>
  <c r="H57" i="40"/>
  <c r="G57" i="40"/>
  <c r="AT56" i="40"/>
  <c r="AS56" i="40"/>
  <c r="AQ56" i="40"/>
  <c r="AP56" i="40"/>
  <c r="AN56" i="40"/>
  <c r="AM56" i="40"/>
  <c r="AK56" i="40"/>
  <c r="AJ56" i="40"/>
  <c r="AH56" i="40"/>
  <c r="AE56" i="40"/>
  <c r="AD56" i="40"/>
  <c r="AB56" i="40"/>
  <c r="AA56" i="40"/>
  <c r="Y56" i="40"/>
  <c r="X56" i="40"/>
  <c r="V56" i="40"/>
  <c r="U56" i="40"/>
  <c r="T56" i="40"/>
  <c r="S56" i="40"/>
  <c r="Q56" i="40"/>
  <c r="P56" i="40"/>
  <c r="N56" i="40"/>
  <c r="M56" i="40"/>
  <c r="K56" i="40"/>
  <c r="J56" i="40"/>
  <c r="H56" i="40"/>
  <c r="G56" i="40"/>
  <c r="AT55" i="40"/>
  <c r="AS55" i="40"/>
  <c r="AQ55" i="40"/>
  <c r="AP55" i="40"/>
  <c r="AN55" i="40"/>
  <c r="AM55" i="40"/>
  <c r="AK55" i="40"/>
  <c r="AJ55" i="40"/>
  <c r="AH55" i="40"/>
  <c r="AE55" i="40"/>
  <c r="AD55" i="40"/>
  <c r="AB55" i="40"/>
  <c r="AA55" i="40"/>
  <c r="Y55" i="40"/>
  <c r="X55" i="40"/>
  <c r="V55" i="40"/>
  <c r="U55" i="40"/>
  <c r="T55" i="40"/>
  <c r="S55" i="40"/>
  <c r="Q55" i="40"/>
  <c r="P55" i="40"/>
  <c r="N55" i="40"/>
  <c r="M55" i="40"/>
  <c r="K55" i="40"/>
  <c r="J55" i="40"/>
  <c r="H55" i="40"/>
  <c r="G55" i="40"/>
  <c r="AT54" i="40"/>
  <c r="AS54" i="40"/>
  <c r="AQ54" i="40"/>
  <c r="AP54" i="40"/>
  <c r="AN54" i="40"/>
  <c r="AM54" i="40"/>
  <c r="AK54" i="40"/>
  <c r="AJ54" i="40"/>
  <c r="AH54" i="40"/>
  <c r="AE54" i="40"/>
  <c r="AD54" i="40"/>
  <c r="AB54" i="40"/>
  <c r="AA54" i="40"/>
  <c r="Y54" i="40"/>
  <c r="X54" i="40"/>
  <c r="V54" i="40"/>
  <c r="U54" i="40"/>
  <c r="T54" i="40"/>
  <c r="S54" i="40"/>
  <c r="Q54" i="40"/>
  <c r="P54" i="40"/>
  <c r="N54" i="40"/>
  <c r="M54" i="40"/>
  <c r="G54" i="40"/>
  <c r="K54" i="40"/>
  <c r="J54" i="40"/>
  <c r="H54" i="40"/>
  <c r="AR76" i="40"/>
  <c r="AG76" i="40"/>
  <c r="R76" i="40"/>
  <c r="AG75" i="40"/>
  <c r="AI75" i="40" s="1"/>
  <c r="AG74" i="40"/>
  <c r="AG73" i="40"/>
  <c r="AG72" i="40"/>
  <c r="AG71" i="40"/>
  <c r="AI71" i="40" s="1"/>
  <c r="AG70" i="40"/>
  <c r="AG69" i="40"/>
  <c r="AG68" i="40"/>
  <c r="AG67" i="40"/>
  <c r="AG66" i="40"/>
  <c r="AG64" i="40"/>
  <c r="AG63" i="40"/>
  <c r="AG62" i="40"/>
  <c r="AG61" i="40"/>
  <c r="AG60" i="40"/>
  <c r="AG59" i="40"/>
  <c r="AG58" i="40"/>
  <c r="AG57" i="40"/>
  <c r="AG56" i="40"/>
  <c r="AG55" i="40"/>
  <c r="AG54" i="40"/>
  <c r="G52" i="45"/>
  <c r="G122" i="45" s="1"/>
  <c r="G51" i="45"/>
  <c r="G121" i="45" s="1"/>
  <c r="G50" i="45"/>
  <c r="G120" i="45" s="1"/>
  <c r="G47" i="45"/>
  <c r="G117" i="45" s="1"/>
  <c r="G48" i="45"/>
  <c r="G118" i="45" s="1"/>
  <c r="G49" i="45"/>
  <c r="G119" i="45" s="1"/>
  <c r="G36" i="45"/>
  <c r="G35" i="45"/>
  <c r="G34" i="45"/>
  <c r="G44" i="45"/>
  <c r="G43" i="45"/>
  <c r="G42" i="45"/>
  <c r="G41" i="45"/>
  <c r="G40" i="45"/>
  <c r="G39" i="45"/>
  <c r="G38" i="45"/>
  <c r="G37" i="45"/>
  <c r="G23" i="45"/>
  <c r="G22" i="45"/>
  <c r="G32" i="45"/>
  <c r="G31" i="45"/>
  <c r="G30" i="45"/>
  <c r="G29" i="45"/>
  <c r="G28" i="45"/>
  <c r="G27" i="45"/>
  <c r="G26" i="45"/>
  <c r="G25" i="45"/>
  <c r="G24" i="45"/>
  <c r="G52" i="40"/>
  <c r="G122" i="40" s="1"/>
  <c r="G51" i="40"/>
  <c r="G121" i="40" s="1"/>
  <c r="G50" i="40"/>
  <c r="G120" i="40" s="1"/>
  <c r="G49" i="40"/>
  <c r="G119" i="40" s="1"/>
  <c r="G48" i="40"/>
  <c r="G118" i="40" s="1"/>
  <c r="G47" i="40"/>
  <c r="G117" i="40" s="1"/>
  <c r="G44" i="40"/>
  <c r="G43" i="40"/>
  <c r="G42" i="40"/>
  <c r="G41" i="40"/>
  <c r="G40" i="40"/>
  <c r="G39" i="40"/>
  <c r="G38" i="40"/>
  <c r="G37" i="40"/>
  <c r="G36" i="40"/>
  <c r="G35" i="40"/>
  <c r="G34" i="40"/>
  <c r="G32" i="40"/>
  <c r="G31" i="40"/>
  <c r="G30" i="40"/>
  <c r="G29" i="40"/>
  <c r="G28" i="40"/>
  <c r="G27" i="40"/>
  <c r="G26" i="40"/>
  <c r="G25" i="40"/>
  <c r="G24" i="40"/>
  <c r="G23" i="40"/>
  <c r="G22" i="40"/>
  <c r="AX77" i="45"/>
  <c r="AX65" i="45"/>
  <c r="BM53" i="39"/>
  <c r="BK53" i="39"/>
  <c r="BI53" i="39"/>
  <c r="BG53" i="39"/>
  <c r="BE53" i="39"/>
  <c r="BC53" i="39"/>
  <c r="BM45" i="39"/>
  <c r="BK45" i="39"/>
  <c r="BI45" i="39"/>
  <c r="BG45" i="39"/>
  <c r="BE45" i="39"/>
  <c r="BC45" i="39"/>
  <c r="BM33" i="39"/>
  <c r="BK33" i="39"/>
  <c r="BI33" i="39"/>
  <c r="BG33" i="39"/>
  <c r="BE33" i="39"/>
  <c r="BC33" i="39"/>
  <c r="BM21" i="39"/>
  <c r="BK21" i="39"/>
  <c r="BI21" i="39"/>
  <c r="BG21" i="39"/>
  <c r="BE21" i="39"/>
  <c r="BC21" i="39"/>
  <c r="AT77" i="39"/>
  <c r="AS77" i="39"/>
  <c r="AQ77" i="39"/>
  <c r="AP77" i="39"/>
  <c r="AN77" i="39"/>
  <c r="AM77" i="39"/>
  <c r="AK77" i="39"/>
  <c r="AJ77" i="39"/>
  <c r="AH77" i="39"/>
  <c r="AG77" i="39"/>
  <c r="AE77" i="39"/>
  <c r="AD77" i="39"/>
  <c r="AB77" i="39"/>
  <c r="AA77" i="39"/>
  <c r="Y77" i="39"/>
  <c r="X77" i="39"/>
  <c r="V77" i="39"/>
  <c r="U77" i="39"/>
  <c r="T77" i="39"/>
  <c r="S77" i="39"/>
  <c r="Q77" i="39"/>
  <c r="P77" i="39"/>
  <c r="N77" i="39"/>
  <c r="M77" i="39"/>
  <c r="K77" i="39"/>
  <c r="J77" i="39"/>
  <c r="H77" i="39"/>
  <c r="G77" i="39"/>
  <c r="AT65" i="39"/>
  <c r="AS65" i="39"/>
  <c r="AQ65" i="39"/>
  <c r="AP65" i="39"/>
  <c r="AN65" i="39"/>
  <c r="AM65" i="39"/>
  <c r="AK65" i="39"/>
  <c r="AJ65" i="39"/>
  <c r="AH65" i="39"/>
  <c r="AG65" i="39"/>
  <c r="AE65" i="39"/>
  <c r="AD65" i="39"/>
  <c r="AB65" i="39"/>
  <c r="AA65" i="39"/>
  <c r="Y65" i="39"/>
  <c r="X65" i="39"/>
  <c r="V65" i="39"/>
  <c r="U65" i="39"/>
  <c r="T65" i="39"/>
  <c r="S65" i="39"/>
  <c r="Q65" i="39"/>
  <c r="P65" i="39"/>
  <c r="N65" i="39"/>
  <c r="M65" i="39"/>
  <c r="K65" i="39"/>
  <c r="J65" i="39"/>
  <c r="H65" i="39"/>
  <c r="G65" i="39"/>
  <c r="BA53" i="39"/>
  <c r="AT53" i="39"/>
  <c r="AS53" i="39"/>
  <c r="AQ53" i="39"/>
  <c r="AP53" i="39"/>
  <c r="AN53" i="39"/>
  <c r="AM53" i="39"/>
  <c r="AK53" i="39"/>
  <c r="AJ53" i="39"/>
  <c r="AH53" i="39"/>
  <c r="AG53" i="39"/>
  <c r="AE53" i="39"/>
  <c r="AD53" i="39"/>
  <c r="AB53" i="39"/>
  <c r="AA53" i="39"/>
  <c r="Y53" i="39"/>
  <c r="X53" i="39"/>
  <c r="V53" i="39"/>
  <c r="U53" i="39"/>
  <c r="T53" i="39"/>
  <c r="S53" i="39"/>
  <c r="Q53" i="39"/>
  <c r="P53" i="39"/>
  <c r="N53" i="39"/>
  <c r="M53" i="39"/>
  <c r="K53" i="39"/>
  <c r="J53" i="39"/>
  <c r="H53" i="39"/>
  <c r="G53" i="39"/>
  <c r="BA45" i="39"/>
  <c r="AT45" i="39"/>
  <c r="AS45" i="39"/>
  <c r="AQ45" i="39"/>
  <c r="AP45" i="39"/>
  <c r="AN45" i="39"/>
  <c r="AM45" i="39"/>
  <c r="AK45" i="39"/>
  <c r="AJ45" i="39"/>
  <c r="AH45" i="39"/>
  <c r="AG45" i="39"/>
  <c r="AE45" i="39"/>
  <c r="AD45" i="39"/>
  <c r="AB45" i="39"/>
  <c r="AA45" i="39"/>
  <c r="Y45" i="39"/>
  <c r="X45" i="39"/>
  <c r="V45" i="39"/>
  <c r="U45" i="39"/>
  <c r="T45" i="39"/>
  <c r="S45" i="39"/>
  <c r="Q45" i="39"/>
  <c r="P45" i="39"/>
  <c r="N45" i="39"/>
  <c r="M45" i="39"/>
  <c r="K45" i="39"/>
  <c r="J45" i="39"/>
  <c r="H45" i="39"/>
  <c r="G45" i="39"/>
  <c r="BA33" i="39"/>
  <c r="AT33" i="39"/>
  <c r="AS33" i="39"/>
  <c r="AQ33" i="39"/>
  <c r="AP33" i="39"/>
  <c r="AN33" i="39"/>
  <c r="AM33" i="39"/>
  <c r="AK33" i="39"/>
  <c r="AJ33" i="39"/>
  <c r="AH33" i="39"/>
  <c r="AG33" i="39"/>
  <c r="AE33" i="39"/>
  <c r="AD33" i="39"/>
  <c r="AB33" i="39"/>
  <c r="AA33" i="39"/>
  <c r="Y33" i="39"/>
  <c r="X33" i="39"/>
  <c r="V33" i="39"/>
  <c r="U33" i="39"/>
  <c r="T33" i="39"/>
  <c r="S33" i="39"/>
  <c r="Q33" i="39"/>
  <c r="P33" i="39"/>
  <c r="N33" i="39"/>
  <c r="M33" i="39"/>
  <c r="K33" i="39"/>
  <c r="J33" i="39"/>
  <c r="H33" i="39"/>
  <c r="G33" i="39"/>
  <c r="BA21" i="39"/>
  <c r="AT21" i="39"/>
  <c r="AS21" i="39"/>
  <c r="AQ21" i="39"/>
  <c r="AP21" i="39"/>
  <c r="AN21" i="39"/>
  <c r="AM21" i="39"/>
  <c r="AK21" i="39"/>
  <c r="AJ21" i="39"/>
  <c r="AH21" i="39"/>
  <c r="AG21" i="39"/>
  <c r="AE21" i="39"/>
  <c r="AD21" i="39"/>
  <c r="AB21" i="39"/>
  <c r="AA21" i="39"/>
  <c r="Y21" i="39"/>
  <c r="X21" i="39"/>
  <c r="V21" i="39"/>
  <c r="U21" i="39"/>
  <c r="T21" i="39"/>
  <c r="S21" i="39"/>
  <c r="Q21" i="39"/>
  <c r="P21" i="39"/>
  <c r="N21" i="39"/>
  <c r="M21" i="39"/>
  <c r="K21" i="39"/>
  <c r="J21" i="39"/>
  <c r="H21" i="39"/>
  <c r="G21" i="39"/>
  <c r="AX76" i="39"/>
  <c r="AV76" i="39"/>
  <c r="AU76" i="39"/>
  <c r="AR76" i="39"/>
  <c r="Q107" i="26" s="1"/>
  <c r="AO76" i="39"/>
  <c r="P107" i="26" s="1"/>
  <c r="AL76" i="39"/>
  <c r="O107" i="26" s="1"/>
  <c r="AI76" i="39"/>
  <c r="AF76" i="39"/>
  <c r="AC76" i="39"/>
  <c r="L107" i="26" s="1"/>
  <c r="Z76" i="39"/>
  <c r="K107" i="26" s="1"/>
  <c r="W76" i="39"/>
  <c r="J107" i="26" s="1"/>
  <c r="R76" i="39"/>
  <c r="O76" i="39"/>
  <c r="H107" i="26" s="1"/>
  <c r="L76" i="39"/>
  <c r="G107" i="26" s="1"/>
  <c r="I76" i="39"/>
  <c r="AX75" i="39"/>
  <c r="AV75" i="39"/>
  <c r="AU75" i="39"/>
  <c r="AR75" i="39"/>
  <c r="Q106" i="26" s="1"/>
  <c r="AO75" i="39"/>
  <c r="P106" i="26" s="1"/>
  <c r="AL75" i="39"/>
  <c r="O106" i="26" s="1"/>
  <c r="AI75" i="39"/>
  <c r="N106" i="26" s="1"/>
  <c r="AF75" i="39"/>
  <c r="AC75" i="39"/>
  <c r="L106" i="26" s="1"/>
  <c r="Z75" i="39"/>
  <c r="K106" i="26" s="1"/>
  <c r="W75" i="39"/>
  <c r="J106" i="26" s="1"/>
  <c r="R75" i="39"/>
  <c r="O75" i="39"/>
  <c r="H106" i="26" s="1"/>
  <c r="L75" i="39"/>
  <c r="G106" i="26" s="1"/>
  <c r="I75" i="39"/>
  <c r="F106" i="26" s="1"/>
  <c r="F47" i="26" s="1"/>
  <c r="AX74" i="39"/>
  <c r="AV74" i="39"/>
  <c r="AU74" i="39"/>
  <c r="AR74" i="39"/>
  <c r="Q105" i="26" s="1"/>
  <c r="AO74" i="39"/>
  <c r="P105" i="26" s="1"/>
  <c r="AL74" i="39"/>
  <c r="O105" i="26" s="1"/>
  <c r="O46" i="26" s="1"/>
  <c r="AI74" i="39"/>
  <c r="N105" i="26" s="1"/>
  <c r="AF74" i="39"/>
  <c r="AC74" i="39"/>
  <c r="L105" i="26" s="1"/>
  <c r="Z74" i="39"/>
  <c r="K105" i="26" s="1"/>
  <c r="W74" i="39"/>
  <c r="J105" i="26" s="1"/>
  <c r="R74" i="39"/>
  <c r="O74" i="39"/>
  <c r="H105" i="26" s="1"/>
  <c r="L74" i="39"/>
  <c r="G105" i="26" s="1"/>
  <c r="I74" i="39"/>
  <c r="F105" i="26" s="1"/>
  <c r="F46" i="26" s="1"/>
  <c r="AX73" i="39"/>
  <c r="AV73" i="39"/>
  <c r="AU73" i="39"/>
  <c r="AR73" i="39"/>
  <c r="AO73" i="39"/>
  <c r="AL73" i="39"/>
  <c r="AI73" i="39"/>
  <c r="AF73" i="39"/>
  <c r="AC73" i="39"/>
  <c r="Z73" i="39"/>
  <c r="W73" i="39"/>
  <c r="R73" i="39"/>
  <c r="BB73" i="39" s="1"/>
  <c r="O73" i="39"/>
  <c r="L73" i="39"/>
  <c r="I73" i="39"/>
  <c r="AX72" i="39"/>
  <c r="AV72" i="39"/>
  <c r="AU72" i="39"/>
  <c r="AR72" i="39"/>
  <c r="AO72" i="39"/>
  <c r="AL72" i="39"/>
  <c r="AI72" i="39"/>
  <c r="AF72" i="39"/>
  <c r="AC72" i="39"/>
  <c r="Z72" i="39"/>
  <c r="W72" i="39"/>
  <c r="R72" i="39"/>
  <c r="O72" i="39"/>
  <c r="L72" i="39"/>
  <c r="I72" i="39"/>
  <c r="AX71" i="39"/>
  <c r="AV71" i="39"/>
  <c r="AU71" i="39"/>
  <c r="AR71" i="39"/>
  <c r="AO71" i="39"/>
  <c r="AL71" i="39"/>
  <c r="AI71" i="39"/>
  <c r="AF71" i="39"/>
  <c r="AC71" i="39"/>
  <c r="Z71" i="39"/>
  <c r="W71" i="39"/>
  <c r="R71" i="39"/>
  <c r="BB71" i="39" s="1"/>
  <c r="O71" i="39"/>
  <c r="L71" i="39"/>
  <c r="I71" i="39"/>
  <c r="AX70" i="39"/>
  <c r="AV70" i="39"/>
  <c r="AU70" i="39"/>
  <c r="AR70" i="39"/>
  <c r="AO70" i="39"/>
  <c r="AL70" i="39"/>
  <c r="AI70" i="39"/>
  <c r="AF70" i="39"/>
  <c r="AC70" i="39"/>
  <c r="Z70" i="39"/>
  <c r="W70" i="39"/>
  <c r="R70" i="39"/>
  <c r="BB70" i="39" s="1"/>
  <c r="O70" i="39"/>
  <c r="L70" i="39"/>
  <c r="I70" i="39"/>
  <c r="AX69" i="39"/>
  <c r="AV69" i="39"/>
  <c r="AU69" i="39"/>
  <c r="AR69" i="39"/>
  <c r="AO69" i="39"/>
  <c r="AL69" i="39"/>
  <c r="AI69" i="39"/>
  <c r="AF69" i="39"/>
  <c r="AC69" i="39"/>
  <c r="Z69" i="39"/>
  <c r="W69" i="39"/>
  <c r="R69" i="39"/>
  <c r="BB69" i="39" s="1"/>
  <c r="O69" i="39"/>
  <c r="L69" i="39"/>
  <c r="I69" i="39"/>
  <c r="AX68" i="39"/>
  <c r="AV68" i="39"/>
  <c r="AU68" i="39"/>
  <c r="AR68" i="39"/>
  <c r="AO68" i="39"/>
  <c r="AL68" i="39"/>
  <c r="AI68" i="39"/>
  <c r="AF68" i="39"/>
  <c r="AC68" i="39"/>
  <c r="Z68" i="39"/>
  <c r="W68" i="39"/>
  <c r="R68" i="39"/>
  <c r="O68" i="39"/>
  <c r="L68" i="39"/>
  <c r="I68" i="39"/>
  <c r="AX67" i="39"/>
  <c r="AV67" i="39"/>
  <c r="AU67" i="39"/>
  <c r="AR67" i="39"/>
  <c r="AO67" i="39"/>
  <c r="AL67" i="39"/>
  <c r="AI67" i="39"/>
  <c r="AF67" i="39"/>
  <c r="AC67" i="39"/>
  <c r="Z67" i="39"/>
  <c r="W67" i="39"/>
  <c r="R67" i="39"/>
  <c r="BB67" i="39" s="1"/>
  <c r="O67" i="39"/>
  <c r="L67" i="39"/>
  <c r="I67" i="39"/>
  <c r="AV66" i="39"/>
  <c r="AU66" i="39"/>
  <c r="AR66" i="39"/>
  <c r="AO66" i="39"/>
  <c r="AL66" i="39"/>
  <c r="AI66" i="39"/>
  <c r="AF66" i="39"/>
  <c r="AC66" i="39"/>
  <c r="Z66" i="39"/>
  <c r="W66" i="39"/>
  <c r="R66" i="39"/>
  <c r="O66" i="39"/>
  <c r="L66" i="39"/>
  <c r="I66" i="39"/>
  <c r="AX64" i="39"/>
  <c r="AV64" i="39"/>
  <c r="AU64" i="39"/>
  <c r="AR64" i="39"/>
  <c r="Q100" i="26" s="1"/>
  <c r="AO64" i="39"/>
  <c r="P100" i="26" s="1"/>
  <c r="AL64" i="39"/>
  <c r="O100" i="26" s="1"/>
  <c r="AI64" i="39"/>
  <c r="N100" i="26" s="1"/>
  <c r="AF64" i="39"/>
  <c r="AC64" i="39"/>
  <c r="L100" i="26" s="1"/>
  <c r="Z64" i="39"/>
  <c r="K100" i="26" s="1"/>
  <c r="W64" i="39"/>
  <c r="J100" i="26" s="1"/>
  <c r="R64" i="39"/>
  <c r="O64" i="39"/>
  <c r="H100" i="26" s="1"/>
  <c r="L64" i="39"/>
  <c r="G100" i="26" s="1"/>
  <c r="I64" i="39"/>
  <c r="F100" i="26" s="1"/>
  <c r="F41" i="26" s="1"/>
  <c r="AX63" i="39"/>
  <c r="AV63" i="39"/>
  <c r="AU63" i="39"/>
  <c r="AR63" i="39"/>
  <c r="Q99" i="26" s="1"/>
  <c r="AO63" i="39"/>
  <c r="P99" i="26" s="1"/>
  <c r="AL63" i="39"/>
  <c r="O99" i="26" s="1"/>
  <c r="AI63" i="39"/>
  <c r="N99" i="26" s="1"/>
  <c r="AF63" i="39"/>
  <c r="AC63" i="39"/>
  <c r="L99" i="26" s="1"/>
  <c r="Z63" i="39"/>
  <c r="K99" i="26" s="1"/>
  <c r="W63" i="39"/>
  <c r="J99" i="26" s="1"/>
  <c r="R63" i="39"/>
  <c r="O63" i="39"/>
  <c r="H99" i="26" s="1"/>
  <c r="L63" i="39"/>
  <c r="G99" i="26" s="1"/>
  <c r="I63" i="39"/>
  <c r="F99" i="26" s="1"/>
  <c r="F40" i="26" s="1"/>
  <c r="AX62" i="39"/>
  <c r="AV62" i="39"/>
  <c r="AU62" i="39"/>
  <c r="AR62" i="39"/>
  <c r="Q98" i="26" s="1"/>
  <c r="AO62" i="39"/>
  <c r="P98" i="26" s="1"/>
  <c r="AL62" i="39"/>
  <c r="O98" i="26" s="1"/>
  <c r="AI62" i="39"/>
  <c r="N98" i="26" s="1"/>
  <c r="AF62" i="39"/>
  <c r="AC62" i="39"/>
  <c r="L98" i="26" s="1"/>
  <c r="Z62" i="39"/>
  <c r="K98" i="26" s="1"/>
  <c r="W62" i="39"/>
  <c r="J98" i="26" s="1"/>
  <c r="R62" i="39"/>
  <c r="O62" i="39"/>
  <c r="H98" i="26" s="1"/>
  <c r="L62" i="39"/>
  <c r="G98" i="26" s="1"/>
  <c r="I62" i="39"/>
  <c r="F98" i="26" s="1"/>
  <c r="F39" i="26" s="1"/>
  <c r="AX61" i="39"/>
  <c r="AV61" i="39"/>
  <c r="AU61" i="39"/>
  <c r="AR61" i="39"/>
  <c r="AO61" i="39"/>
  <c r="AL61" i="39"/>
  <c r="AI61" i="39"/>
  <c r="AF61" i="39"/>
  <c r="AC61" i="39"/>
  <c r="Z61" i="39"/>
  <c r="W61" i="39"/>
  <c r="R61" i="39"/>
  <c r="BB61" i="39" s="1"/>
  <c r="O61" i="39"/>
  <c r="L61" i="39"/>
  <c r="I61" i="39"/>
  <c r="AX60" i="39"/>
  <c r="AV60" i="39"/>
  <c r="AU60" i="39"/>
  <c r="AR60" i="39"/>
  <c r="AO60" i="39"/>
  <c r="AL60" i="39"/>
  <c r="AI60" i="39"/>
  <c r="AF60" i="39"/>
  <c r="AC60" i="39"/>
  <c r="Z60" i="39"/>
  <c r="W60" i="39"/>
  <c r="R60" i="39"/>
  <c r="O60" i="39"/>
  <c r="L60" i="39"/>
  <c r="I60" i="39"/>
  <c r="AX59" i="39"/>
  <c r="AV59" i="39"/>
  <c r="AU59" i="39"/>
  <c r="AR59" i="39"/>
  <c r="AO59" i="39"/>
  <c r="AL59" i="39"/>
  <c r="AI59" i="39"/>
  <c r="AF59" i="39"/>
  <c r="BD59" i="39" s="1"/>
  <c r="AC59" i="39"/>
  <c r="Z59" i="39"/>
  <c r="W59" i="39"/>
  <c r="R59" i="39"/>
  <c r="BB59" i="39" s="1"/>
  <c r="O59" i="39"/>
  <c r="L59" i="39"/>
  <c r="I59" i="39"/>
  <c r="AX58" i="39"/>
  <c r="AV58" i="39"/>
  <c r="AU58" i="39"/>
  <c r="AR58" i="39"/>
  <c r="AO58" i="39"/>
  <c r="AL58" i="39"/>
  <c r="AI58" i="39"/>
  <c r="AF58" i="39"/>
  <c r="AC58" i="39"/>
  <c r="Z58" i="39"/>
  <c r="W58" i="39"/>
  <c r="R58" i="39"/>
  <c r="BB58" i="39" s="1"/>
  <c r="O58" i="39"/>
  <c r="L58" i="39"/>
  <c r="I58" i="39"/>
  <c r="AX57" i="39"/>
  <c r="AV57" i="39"/>
  <c r="AU57" i="39"/>
  <c r="AR57" i="39"/>
  <c r="AO57" i="39"/>
  <c r="AL57" i="39"/>
  <c r="AI57" i="39"/>
  <c r="AF57" i="39"/>
  <c r="AC57" i="39"/>
  <c r="Z57" i="39"/>
  <c r="W57" i="39"/>
  <c r="R57" i="39"/>
  <c r="BB57" i="39" s="1"/>
  <c r="O57" i="39"/>
  <c r="L57" i="39"/>
  <c r="I57" i="39"/>
  <c r="AX56" i="39"/>
  <c r="AV56" i="39"/>
  <c r="AU56" i="39"/>
  <c r="AR56" i="39"/>
  <c r="AO56" i="39"/>
  <c r="AL56" i="39"/>
  <c r="AI56" i="39"/>
  <c r="AF56" i="39"/>
  <c r="AC56" i="39"/>
  <c r="Z56" i="39"/>
  <c r="W56" i="39"/>
  <c r="R56" i="39"/>
  <c r="O56" i="39"/>
  <c r="L56" i="39"/>
  <c r="I56" i="39"/>
  <c r="AX55" i="39"/>
  <c r="AV55" i="39"/>
  <c r="AU55" i="39"/>
  <c r="AR55" i="39"/>
  <c r="AO55" i="39"/>
  <c r="AL55" i="39"/>
  <c r="AI55" i="39"/>
  <c r="AF55" i="39"/>
  <c r="BD55" i="39" s="1"/>
  <c r="AC55" i="39"/>
  <c r="Z55" i="39"/>
  <c r="W55" i="39"/>
  <c r="R55" i="39"/>
  <c r="BB55" i="39" s="1"/>
  <c r="O55" i="39"/>
  <c r="L55" i="39"/>
  <c r="I55" i="39"/>
  <c r="AX54" i="39"/>
  <c r="AV54" i="39"/>
  <c r="AU54" i="39"/>
  <c r="AR54" i="39"/>
  <c r="AO54" i="39"/>
  <c r="AL54" i="39"/>
  <c r="AI54" i="39"/>
  <c r="AF54" i="39"/>
  <c r="AC54" i="39"/>
  <c r="Z54" i="39"/>
  <c r="W54" i="39"/>
  <c r="R54" i="39"/>
  <c r="O54" i="39"/>
  <c r="L54" i="39"/>
  <c r="I54" i="39"/>
  <c r="P58" i="63" l="1"/>
  <c r="G67" i="41"/>
  <c r="I67" i="41" s="1"/>
  <c r="P69" i="41"/>
  <c r="AV69" i="41" s="1"/>
  <c r="BN69" i="41" s="1"/>
  <c r="H102" i="59"/>
  <c r="O77" i="46"/>
  <c r="J67" i="41"/>
  <c r="AV67" i="41" s="1"/>
  <c r="BN67" i="41" s="1"/>
  <c r="M66" i="41"/>
  <c r="M70" i="41"/>
  <c r="AV70" i="41" s="1"/>
  <c r="BN70" i="41" s="1"/>
  <c r="I70" i="41"/>
  <c r="G70" i="41"/>
  <c r="I69" i="41"/>
  <c r="G69" i="41"/>
  <c r="J66" i="41"/>
  <c r="AF66" i="41"/>
  <c r="AD66" i="41"/>
  <c r="G68" i="41"/>
  <c r="I68" i="41" s="1"/>
  <c r="O67" i="41"/>
  <c r="M67" i="41"/>
  <c r="P67" i="41"/>
  <c r="P77" i="41" s="1"/>
  <c r="AD68" i="41"/>
  <c r="AF68" i="41" s="1"/>
  <c r="U77" i="41"/>
  <c r="I107" i="59"/>
  <c r="R77" i="46"/>
  <c r="J70" i="41"/>
  <c r="L70" i="41" s="1"/>
  <c r="O69" i="41"/>
  <c r="M69" i="41"/>
  <c r="P70" i="41"/>
  <c r="R70" i="41" s="1"/>
  <c r="L69" i="41"/>
  <c r="J69" i="41"/>
  <c r="M68" i="41"/>
  <c r="O68" i="41" s="1"/>
  <c r="AF70" i="41"/>
  <c r="AD70" i="41"/>
  <c r="AD67" i="41"/>
  <c r="AF67" i="41" s="1"/>
  <c r="AF77" i="41" s="1"/>
  <c r="R68" i="41"/>
  <c r="P68" i="41"/>
  <c r="AD69" i="41"/>
  <c r="AF69" i="41" s="1"/>
  <c r="S77" i="41"/>
  <c r="L77" i="46"/>
  <c r="G102" i="59"/>
  <c r="J55" i="41"/>
  <c r="L55" i="41" s="1"/>
  <c r="J59" i="41"/>
  <c r="L59" i="41" s="1"/>
  <c r="J63" i="41"/>
  <c r="L63" i="41" s="1"/>
  <c r="M57" i="41"/>
  <c r="O57" i="41" s="1"/>
  <c r="M61" i="41"/>
  <c r="O61" i="41" s="1"/>
  <c r="M64" i="41"/>
  <c r="O64" i="41" s="1"/>
  <c r="AD57" i="41"/>
  <c r="AF57" i="41" s="1"/>
  <c r="P61" i="41"/>
  <c r="R61" i="41" s="1"/>
  <c r="P54" i="41"/>
  <c r="G58" i="41"/>
  <c r="I58" i="41" s="1"/>
  <c r="G55" i="41"/>
  <c r="I55" i="41" s="1"/>
  <c r="P63" i="41"/>
  <c r="R63" i="41" s="1"/>
  <c r="P56" i="41"/>
  <c r="R56" i="41" s="1"/>
  <c r="AD60" i="41"/>
  <c r="AF60" i="41" s="1"/>
  <c r="AF65" i="46"/>
  <c r="M95" i="59"/>
  <c r="J56" i="41"/>
  <c r="L56" i="41" s="1"/>
  <c r="O58" i="41"/>
  <c r="M58" i="41"/>
  <c r="O62" i="41"/>
  <c r="M62" i="41"/>
  <c r="R57" i="41"/>
  <c r="P57" i="41"/>
  <c r="I61" i="41"/>
  <c r="G61" i="41"/>
  <c r="I54" i="41"/>
  <c r="G54" i="41"/>
  <c r="AF62" i="41"/>
  <c r="AD62" i="41"/>
  <c r="R64" i="41"/>
  <c r="P64" i="41"/>
  <c r="R59" i="41"/>
  <c r="P59" i="41"/>
  <c r="AF63" i="41"/>
  <c r="AD63" i="41"/>
  <c r="AF56" i="41"/>
  <c r="AD56" i="41"/>
  <c r="I60" i="41"/>
  <c r="G60" i="41"/>
  <c r="L57" i="41"/>
  <c r="J57" i="41"/>
  <c r="L61" i="41"/>
  <c r="J61" i="41"/>
  <c r="O55" i="41"/>
  <c r="M55" i="41"/>
  <c r="M65" i="41" s="1"/>
  <c r="O59" i="41"/>
  <c r="M59" i="41"/>
  <c r="O63" i="41"/>
  <c r="M63" i="41"/>
  <c r="G57" i="41"/>
  <c r="I57" i="41" s="1"/>
  <c r="R58" i="41"/>
  <c r="P58" i="41"/>
  <c r="P62" i="41"/>
  <c r="R62" i="41" s="1"/>
  <c r="I64" i="41"/>
  <c r="G64" i="41"/>
  <c r="P55" i="41"/>
  <c r="R55" i="41" s="1"/>
  <c r="I56" i="41"/>
  <c r="G56" i="41"/>
  <c r="U65" i="41"/>
  <c r="J54" i="41"/>
  <c r="J62" i="41"/>
  <c r="L62" i="41" s="1"/>
  <c r="M56" i="41"/>
  <c r="O56" i="41" s="1"/>
  <c r="M60" i="41"/>
  <c r="O60" i="41" s="1"/>
  <c r="J64" i="41"/>
  <c r="L64" i="41" s="1"/>
  <c r="AD58" i="41"/>
  <c r="AF58" i="41" s="1"/>
  <c r="I62" i="41"/>
  <c r="G62" i="41"/>
  <c r="AD55" i="41"/>
  <c r="AD65" i="41" s="1"/>
  <c r="I59" i="41"/>
  <c r="G59" i="41"/>
  <c r="P60" i="41"/>
  <c r="R60" i="41" s="1"/>
  <c r="S65" i="41"/>
  <c r="J33" i="41"/>
  <c r="U33" i="41"/>
  <c r="S33" i="41"/>
  <c r="AD33" i="41"/>
  <c r="AD53" i="41"/>
  <c r="AD105" i="41"/>
  <c r="AD111" i="41" s="1"/>
  <c r="S105" i="41"/>
  <c r="S111" i="41" s="1"/>
  <c r="S53" i="41"/>
  <c r="M53" i="41"/>
  <c r="M105" i="41"/>
  <c r="M111" i="41" s="1"/>
  <c r="P105" i="41"/>
  <c r="P111" i="41" s="1"/>
  <c r="P53" i="41"/>
  <c r="J53" i="41"/>
  <c r="J105" i="41"/>
  <c r="J111" i="41" s="1"/>
  <c r="U53" i="41"/>
  <c r="U105" i="41"/>
  <c r="U111" i="41" s="1"/>
  <c r="P33" i="41"/>
  <c r="AI76" i="45"/>
  <c r="AI73" i="40"/>
  <c r="P20" i="59"/>
  <c r="P20" i="63" s="1"/>
  <c r="L20" i="59"/>
  <c r="L20" i="63" s="1"/>
  <c r="P13" i="59"/>
  <c r="P13" i="63" s="1"/>
  <c r="L13" i="59"/>
  <c r="L13" i="63" s="1"/>
  <c r="N13" i="59"/>
  <c r="N13" i="63" s="1"/>
  <c r="R13" i="59"/>
  <c r="R13" i="63" s="1"/>
  <c r="O20" i="59"/>
  <c r="O20" i="63" s="1"/>
  <c r="R20" i="59"/>
  <c r="R20" i="63" s="1"/>
  <c r="O13" i="59"/>
  <c r="O13" i="63" s="1"/>
  <c r="N39" i="26"/>
  <c r="G40" i="26"/>
  <c r="K40" i="26"/>
  <c r="O40" i="26"/>
  <c r="H41" i="26"/>
  <c r="L41" i="26"/>
  <c r="P41" i="26"/>
  <c r="J46" i="26"/>
  <c r="N46" i="26"/>
  <c r="G47" i="26"/>
  <c r="K47" i="26"/>
  <c r="O47" i="26"/>
  <c r="H48" i="26"/>
  <c r="L48" i="26"/>
  <c r="P48" i="26"/>
  <c r="J39" i="26"/>
  <c r="G39" i="26"/>
  <c r="K39" i="26"/>
  <c r="O39" i="26"/>
  <c r="H40" i="26"/>
  <c r="L40" i="26"/>
  <c r="P40" i="26"/>
  <c r="Q41" i="26"/>
  <c r="G46" i="26"/>
  <c r="K46" i="26"/>
  <c r="H47" i="26"/>
  <c r="L47" i="26"/>
  <c r="P47" i="26"/>
  <c r="Q48" i="26"/>
  <c r="H39" i="26"/>
  <c r="L39" i="26"/>
  <c r="P39" i="26"/>
  <c r="Q40" i="26"/>
  <c r="J41" i="26"/>
  <c r="N41" i="26"/>
  <c r="H46" i="26"/>
  <c r="L46" i="26"/>
  <c r="P46" i="26"/>
  <c r="Q47" i="26"/>
  <c r="J48" i="26"/>
  <c r="Q39" i="26"/>
  <c r="J40" i="26"/>
  <c r="N40" i="26"/>
  <c r="G41" i="26"/>
  <c r="K41" i="26"/>
  <c r="O41" i="26"/>
  <c r="Q46" i="26"/>
  <c r="J47" i="26"/>
  <c r="N47" i="26"/>
  <c r="G48" i="26"/>
  <c r="K48" i="26"/>
  <c r="O48" i="26"/>
  <c r="K46" i="39"/>
  <c r="Q46" i="39"/>
  <c r="V46" i="39"/>
  <c r="AB46" i="39"/>
  <c r="AH46" i="39"/>
  <c r="AH78" i="39" s="1"/>
  <c r="AN46" i="39"/>
  <c r="AT46" i="39"/>
  <c r="BA78" i="39"/>
  <c r="BA86" i="39"/>
  <c r="Q78" i="39"/>
  <c r="V78" i="39"/>
  <c r="AB78" i="39"/>
  <c r="AN78" i="39"/>
  <c r="AT78" i="39"/>
  <c r="BE86" i="39"/>
  <c r="BE78" i="39"/>
  <c r="BM86" i="39"/>
  <c r="BM78" i="39"/>
  <c r="G46" i="39"/>
  <c r="G78" i="39" s="1"/>
  <c r="M46" i="39"/>
  <c r="S46" i="39"/>
  <c r="X46" i="39"/>
  <c r="AD46" i="39"/>
  <c r="AD78" i="39" s="1"/>
  <c r="AJ46" i="39"/>
  <c r="AP46" i="39"/>
  <c r="M78" i="39"/>
  <c r="S78" i="39"/>
  <c r="AJ78" i="39"/>
  <c r="AP78" i="39"/>
  <c r="BG86" i="39"/>
  <c r="BG78" i="39"/>
  <c r="H46" i="39"/>
  <c r="H78" i="39" s="1"/>
  <c r="N46" i="39"/>
  <c r="T46" i="39"/>
  <c r="T78" i="39" s="1"/>
  <c r="Y46" i="39"/>
  <c r="Y78" i="39" s="1"/>
  <c r="AE46" i="39"/>
  <c r="AK46" i="39"/>
  <c r="AK78" i="39" s="1"/>
  <c r="AQ46" i="39"/>
  <c r="AR46" i="39" s="1"/>
  <c r="N78" i="39"/>
  <c r="AE78" i="39"/>
  <c r="BI78" i="39"/>
  <c r="BI86" i="39"/>
  <c r="J46" i="39"/>
  <c r="J78" i="39" s="1"/>
  <c r="P46" i="39"/>
  <c r="U46" i="39"/>
  <c r="U78" i="39" s="1"/>
  <c r="AA46" i="39"/>
  <c r="AC46" i="39" s="1"/>
  <c r="AG46" i="39"/>
  <c r="AM46" i="39"/>
  <c r="AS46" i="39"/>
  <c r="AS78" i="39" s="1"/>
  <c r="P78" i="39"/>
  <c r="AG78" i="39"/>
  <c r="BC86" i="39"/>
  <c r="BC78" i="39"/>
  <c r="BK86" i="39"/>
  <c r="BK78" i="39"/>
  <c r="AR67" i="40"/>
  <c r="Z68" i="40"/>
  <c r="I69" i="40"/>
  <c r="AO69" i="40"/>
  <c r="AC70" i="40"/>
  <c r="AL71" i="40"/>
  <c r="O72" i="40"/>
  <c r="R74" i="40"/>
  <c r="AL75" i="40"/>
  <c r="O76" i="40"/>
  <c r="AI70" i="40"/>
  <c r="BD73" i="39"/>
  <c r="BD67" i="39"/>
  <c r="R71" i="40"/>
  <c r="AR72" i="40"/>
  <c r="O73" i="40"/>
  <c r="BD57" i="39"/>
  <c r="BD61" i="39"/>
  <c r="BD71" i="39"/>
  <c r="BD58" i="39"/>
  <c r="BD70" i="39"/>
  <c r="BD69" i="39"/>
  <c r="AI73" i="45"/>
  <c r="W60" i="41"/>
  <c r="Q102" i="26"/>
  <c r="Q43" i="26" s="1"/>
  <c r="AO72" i="45"/>
  <c r="R74" i="45"/>
  <c r="AU74" i="45"/>
  <c r="AU75" i="45"/>
  <c r="AO76" i="45"/>
  <c r="H97" i="26"/>
  <c r="H103" i="26"/>
  <c r="P103" i="26"/>
  <c r="L97" i="26"/>
  <c r="L103" i="26"/>
  <c r="H104" i="26"/>
  <c r="L104" i="26"/>
  <c r="P104" i="26"/>
  <c r="L61" i="40"/>
  <c r="I63" i="40"/>
  <c r="L66" i="40"/>
  <c r="R66" i="40"/>
  <c r="AL67" i="40"/>
  <c r="O68" i="40"/>
  <c r="AF68" i="40"/>
  <c r="AU69" i="40"/>
  <c r="L70" i="40"/>
  <c r="R70" i="40"/>
  <c r="AR71" i="40"/>
  <c r="I72" i="40"/>
  <c r="Z72" i="40"/>
  <c r="AF72" i="40"/>
  <c r="AO73" i="40"/>
  <c r="AU73" i="40"/>
  <c r="L74" i="40"/>
  <c r="AC74" i="40"/>
  <c r="AR75" i="40"/>
  <c r="I76" i="40"/>
  <c r="Z76" i="40"/>
  <c r="AF76" i="40"/>
  <c r="P97" i="26"/>
  <c r="AI74" i="40"/>
  <c r="AI66" i="40"/>
  <c r="I73" i="40"/>
  <c r="Z73" i="40"/>
  <c r="AF73" i="40"/>
  <c r="AO74" i="40"/>
  <c r="AU74" i="40"/>
  <c r="L75" i="40"/>
  <c r="R75" i="40"/>
  <c r="AC75" i="40"/>
  <c r="W59" i="41"/>
  <c r="Q95" i="26"/>
  <c r="Q36" i="26" s="1"/>
  <c r="I68" i="45"/>
  <c r="I72" i="45"/>
  <c r="AR73" i="45"/>
  <c r="AL66" i="40"/>
  <c r="Y77" i="40"/>
  <c r="L68" i="40"/>
  <c r="L73" i="40"/>
  <c r="Z74" i="40"/>
  <c r="P118" i="59"/>
  <c r="W75" i="41"/>
  <c r="I61" i="40"/>
  <c r="Z67" i="40"/>
  <c r="AU71" i="40"/>
  <c r="R72" i="40"/>
  <c r="W75" i="40"/>
  <c r="AU75" i="40"/>
  <c r="AU63" i="40"/>
  <c r="AC64" i="40"/>
  <c r="AR66" i="40"/>
  <c r="I67" i="40"/>
  <c r="O67" i="40"/>
  <c r="AF67" i="40"/>
  <c r="AO68" i="40"/>
  <c r="L69" i="40"/>
  <c r="AC69" i="40"/>
  <c r="AR70" i="40"/>
  <c r="O71" i="40"/>
  <c r="Z71" i="40"/>
  <c r="AF71" i="40"/>
  <c r="AO72" i="40"/>
  <c r="AU72" i="40"/>
  <c r="R73" i="40"/>
  <c r="AC73" i="40"/>
  <c r="AR74" i="40"/>
  <c r="I75" i="40"/>
  <c r="O75" i="40"/>
  <c r="Z75" i="40"/>
  <c r="AF75" i="40"/>
  <c r="AO76" i="40"/>
  <c r="AU76" i="40"/>
  <c r="AI63" i="40"/>
  <c r="AI76" i="40"/>
  <c r="I69" i="45"/>
  <c r="I70" i="45"/>
  <c r="I71" i="45"/>
  <c r="Z73" i="45"/>
  <c r="AF74" i="45"/>
  <c r="AI72" i="40"/>
  <c r="AL74" i="40"/>
  <c r="H77" i="40"/>
  <c r="T77" i="40"/>
  <c r="AS77" i="40"/>
  <c r="AU60" i="45"/>
  <c r="R62" i="45"/>
  <c r="AU62" i="45"/>
  <c r="AI63" i="45"/>
  <c r="R64" i="45"/>
  <c r="R67" i="45"/>
  <c r="AI67" i="45"/>
  <c r="AI68" i="45"/>
  <c r="AI69" i="45"/>
  <c r="AI70" i="45"/>
  <c r="AI71" i="45"/>
  <c r="AI72" i="45"/>
  <c r="AU72" i="45"/>
  <c r="R73" i="45"/>
  <c r="AO73" i="45"/>
  <c r="AU73" i="45"/>
  <c r="AI74" i="45"/>
  <c r="AO74" i="45"/>
  <c r="R75" i="45"/>
  <c r="AI75" i="45"/>
  <c r="AO75" i="45"/>
  <c r="L76" i="45"/>
  <c r="R76" i="45"/>
  <c r="AU76" i="45"/>
  <c r="W64" i="41"/>
  <c r="W70" i="41"/>
  <c r="W61" i="41"/>
  <c r="AV66" i="41"/>
  <c r="BN66" i="41" s="1"/>
  <c r="I68" i="40"/>
  <c r="AE77" i="40"/>
  <c r="N77" i="40"/>
  <c r="AM77" i="40"/>
  <c r="AI59" i="40"/>
  <c r="AL60" i="40"/>
  <c r="AC63" i="40"/>
  <c r="AO67" i="40"/>
  <c r="AL69" i="40"/>
  <c r="AF70" i="40"/>
  <c r="AO71" i="40"/>
  <c r="L72" i="40"/>
  <c r="AC72" i="40"/>
  <c r="W73" i="40"/>
  <c r="AR73" i="40"/>
  <c r="I74" i="40"/>
  <c r="O74" i="40"/>
  <c r="W74" i="40"/>
  <c r="AF74" i="40"/>
  <c r="AO75" i="40"/>
  <c r="L76" i="40"/>
  <c r="I66" i="41"/>
  <c r="AI56" i="40"/>
  <c r="AI69" i="40"/>
  <c r="AV59" i="41"/>
  <c r="BN59" i="41" s="1"/>
  <c r="W67" i="41"/>
  <c r="R118" i="59"/>
  <c r="AV58" i="41"/>
  <c r="BN58" i="41" s="1"/>
  <c r="W55" i="41"/>
  <c r="W57" i="41"/>
  <c r="AB65" i="40"/>
  <c r="Z60" i="40"/>
  <c r="L62" i="40"/>
  <c r="Z64" i="40"/>
  <c r="W66" i="40"/>
  <c r="AU66" i="40"/>
  <c r="J77" i="40"/>
  <c r="P77" i="40"/>
  <c r="U77" i="40"/>
  <c r="AA77" i="40"/>
  <c r="AH77" i="40"/>
  <c r="AT77" i="40"/>
  <c r="K77" i="40"/>
  <c r="Q77" i="40"/>
  <c r="V77" i="40"/>
  <c r="AB77" i="40"/>
  <c r="AJ77" i="40"/>
  <c r="AP77" i="40"/>
  <c r="G77" i="40"/>
  <c r="M77" i="40"/>
  <c r="W69" i="40"/>
  <c r="Z69" i="40"/>
  <c r="AD77" i="40"/>
  <c r="AQ77" i="40"/>
  <c r="W70" i="40"/>
  <c r="AO70" i="40"/>
  <c r="AU70" i="40"/>
  <c r="L71" i="40"/>
  <c r="AC71" i="40"/>
  <c r="W72" i="40"/>
  <c r="AL72" i="40"/>
  <c r="W76" i="40"/>
  <c r="AC76" i="40"/>
  <c r="AL76" i="40"/>
  <c r="W58" i="41"/>
  <c r="S77" i="40"/>
  <c r="X77" i="40"/>
  <c r="AK77" i="40"/>
  <c r="AR68" i="40"/>
  <c r="AL73" i="40"/>
  <c r="Z61" i="40"/>
  <c r="AV62" i="41"/>
  <c r="BN62" i="41" s="1"/>
  <c r="AN77" i="40"/>
  <c r="AL68" i="40"/>
  <c r="L58" i="41"/>
  <c r="AV75" i="41"/>
  <c r="BN75" i="41" s="1"/>
  <c r="W73" i="41"/>
  <c r="W56" i="41"/>
  <c r="W76" i="41"/>
  <c r="W63" i="41"/>
  <c r="W66" i="41"/>
  <c r="W71" i="41"/>
  <c r="W54" i="41"/>
  <c r="W62" i="41"/>
  <c r="Z77" i="41"/>
  <c r="G123" i="45"/>
  <c r="AV54" i="41"/>
  <c r="AF64" i="41"/>
  <c r="AV63" i="41"/>
  <c r="BN63" i="41" s="1"/>
  <c r="AV55" i="41"/>
  <c r="BN55" i="41" s="1"/>
  <c r="AF54" i="41"/>
  <c r="AR77" i="41"/>
  <c r="O54" i="41"/>
  <c r="AO77" i="41"/>
  <c r="AV68" i="41"/>
  <c r="BN68" i="41" s="1"/>
  <c r="AV61" i="41"/>
  <c r="BN61" i="41" s="1"/>
  <c r="AC77" i="41"/>
  <c r="AR63" i="45"/>
  <c r="AF66" i="45"/>
  <c r="AR66" i="45"/>
  <c r="AR67" i="45"/>
  <c r="W68" i="45"/>
  <c r="AR68" i="45"/>
  <c r="W69" i="45"/>
  <c r="AR69" i="45"/>
  <c r="W70" i="45"/>
  <c r="AR70" i="45"/>
  <c r="W71" i="45"/>
  <c r="AR71" i="45"/>
  <c r="W72" i="45"/>
  <c r="AL72" i="45"/>
  <c r="AR72" i="45"/>
  <c r="AF73" i="45"/>
  <c r="Z74" i="45"/>
  <c r="AR74" i="45"/>
  <c r="Z75" i="45"/>
  <c r="AF75" i="45"/>
  <c r="AR75" i="45"/>
  <c r="Z76" i="45"/>
  <c r="AF76" i="45"/>
  <c r="AR76" i="45"/>
  <c r="AD77" i="45"/>
  <c r="AP77" i="45"/>
  <c r="O54" i="45"/>
  <c r="AF54" i="45"/>
  <c r="AR54" i="45"/>
  <c r="I55" i="45"/>
  <c r="O55" i="45"/>
  <c r="Z55" i="45"/>
  <c r="AF55" i="45"/>
  <c r="AL55" i="45"/>
  <c r="AR55" i="45"/>
  <c r="I56" i="45"/>
  <c r="O56" i="45"/>
  <c r="Z56" i="45"/>
  <c r="AF56" i="45"/>
  <c r="AL56" i="45"/>
  <c r="AR56" i="45"/>
  <c r="I57" i="45"/>
  <c r="O57" i="45"/>
  <c r="Z57" i="45"/>
  <c r="AF57" i="45"/>
  <c r="AL57" i="45"/>
  <c r="AR57" i="45"/>
  <c r="I58" i="45"/>
  <c r="O58" i="45"/>
  <c r="Z58" i="45"/>
  <c r="AF58" i="45"/>
  <c r="AL58" i="45"/>
  <c r="AR58" i="45"/>
  <c r="I59" i="45"/>
  <c r="O59" i="45"/>
  <c r="Z59" i="45"/>
  <c r="AF59" i="45"/>
  <c r="AL59" i="45"/>
  <c r="AR59" i="45"/>
  <c r="I60" i="45"/>
  <c r="O60" i="45"/>
  <c r="Z60" i="45"/>
  <c r="AF60" i="45"/>
  <c r="AL60" i="45"/>
  <c r="AR60" i="45"/>
  <c r="O61" i="45"/>
  <c r="Z61" i="45"/>
  <c r="G123" i="40"/>
  <c r="R64" i="40"/>
  <c r="W69" i="41"/>
  <c r="AI57" i="40"/>
  <c r="G97" i="26"/>
  <c r="K97" i="26"/>
  <c r="O97" i="26"/>
  <c r="G104" i="26"/>
  <c r="K104" i="26"/>
  <c r="O104" i="26"/>
  <c r="O45" i="26" s="1"/>
  <c r="AI54" i="45"/>
  <c r="AU54" i="45"/>
  <c r="L55" i="45"/>
  <c r="R55" i="45"/>
  <c r="AC55" i="45"/>
  <c r="AI55" i="45"/>
  <c r="AO55" i="45"/>
  <c r="AU55" i="45"/>
  <c r="L56" i="45"/>
  <c r="R56" i="45"/>
  <c r="AC56" i="45"/>
  <c r="AI56" i="45"/>
  <c r="AO56" i="45"/>
  <c r="AU56" i="45"/>
  <c r="L57" i="45"/>
  <c r="R57" i="45"/>
  <c r="AC57" i="45"/>
  <c r="AI57" i="45"/>
  <c r="AO57" i="45"/>
  <c r="AU57" i="45"/>
  <c r="L58" i="45"/>
  <c r="R58" i="45"/>
  <c r="AC58" i="45"/>
  <c r="AO58" i="45"/>
  <c r="AU58" i="45"/>
  <c r="L59" i="45"/>
  <c r="R59" i="45"/>
  <c r="AI59" i="45"/>
  <c r="AU59" i="45"/>
  <c r="L60" i="45"/>
  <c r="R60" i="45"/>
  <c r="AC60" i="45"/>
  <c r="AO60" i="45"/>
  <c r="L61" i="45"/>
  <c r="R61" i="45"/>
  <c r="AC61" i="45"/>
  <c r="AI61" i="45"/>
  <c r="AO61" i="45"/>
  <c r="AU61" i="45"/>
  <c r="L62" i="45"/>
  <c r="AC62" i="45"/>
  <c r="AI62" i="45"/>
  <c r="AO62" i="45"/>
  <c r="L63" i="45"/>
  <c r="R63" i="45"/>
  <c r="AC63" i="45"/>
  <c r="AO63" i="45"/>
  <c r="AU63" i="45"/>
  <c r="L64" i="45"/>
  <c r="AC64" i="45"/>
  <c r="AI64" i="45"/>
  <c r="AO64" i="45"/>
  <c r="AU64" i="45"/>
  <c r="L66" i="45"/>
  <c r="L67" i="45"/>
  <c r="AC67" i="45"/>
  <c r="AO67" i="45"/>
  <c r="AU67" i="45"/>
  <c r="L68" i="45"/>
  <c r="R68" i="45"/>
  <c r="AC68" i="45"/>
  <c r="AO68" i="45"/>
  <c r="AU68" i="45"/>
  <c r="L69" i="45"/>
  <c r="R69" i="45"/>
  <c r="AC69" i="45"/>
  <c r="AO69" i="45"/>
  <c r="AU69" i="45"/>
  <c r="L70" i="45"/>
  <c r="R70" i="45"/>
  <c r="AC70" i="45"/>
  <c r="J108" i="59"/>
  <c r="J49" i="59" s="1"/>
  <c r="J49" i="63" s="1"/>
  <c r="AR60" i="40"/>
  <c r="R63" i="40"/>
  <c r="AL64" i="40"/>
  <c r="R67" i="40"/>
  <c r="AC67" i="40"/>
  <c r="AC68" i="40"/>
  <c r="O69" i="40"/>
  <c r="AI67" i="40"/>
  <c r="L68" i="41"/>
  <c r="AV76" i="41"/>
  <c r="BN76" i="41" s="1"/>
  <c r="AV57" i="41"/>
  <c r="BN57" i="41" s="1"/>
  <c r="F95" i="59"/>
  <c r="Q104" i="26"/>
  <c r="F102" i="59"/>
  <c r="AX65" i="39"/>
  <c r="I144" i="39" s="1"/>
  <c r="AC144" i="39" s="1"/>
  <c r="R57" i="40"/>
  <c r="O59" i="40"/>
  <c r="AF60" i="40"/>
  <c r="AO61" i="40"/>
  <c r="W62" i="40"/>
  <c r="G96" i="26"/>
  <c r="K96" i="26"/>
  <c r="O96" i="26"/>
  <c r="H102" i="26"/>
  <c r="L102" i="26"/>
  <c r="L43" i="26" s="1"/>
  <c r="P102" i="26"/>
  <c r="P43" i="26" s="1"/>
  <c r="G103" i="26"/>
  <c r="K103" i="26"/>
  <c r="O103" i="26"/>
  <c r="O44" i="26" s="1"/>
  <c r="AO70" i="45"/>
  <c r="AU70" i="45"/>
  <c r="O58" i="40"/>
  <c r="L60" i="40"/>
  <c r="R98" i="26"/>
  <c r="BB66" i="39"/>
  <c r="I102" i="26"/>
  <c r="I43" i="26" s="1"/>
  <c r="BD66" i="39"/>
  <c r="M102" i="26"/>
  <c r="M43" i="26" s="1"/>
  <c r="R105" i="26"/>
  <c r="AL56" i="40"/>
  <c r="F95" i="26"/>
  <c r="F36" i="26" s="1"/>
  <c r="J95" i="26"/>
  <c r="J36" i="26" s="1"/>
  <c r="N95" i="26"/>
  <c r="N36" i="26" s="1"/>
  <c r="R95" i="26"/>
  <c r="R36" i="26" s="1"/>
  <c r="H96" i="26"/>
  <c r="L96" i="26"/>
  <c r="P96" i="26"/>
  <c r="G95" i="26"/>
  <c r="G36" i="26" s="1"/>
  <c r="K95" i="26"/>
  <c r="K36" i="26" s="1"/>
  <c r="O95" i="26"/>
  <c r="O36" i="26" s="1"/>
  <c r="AV65" i="39"/>
  <c r="G144" i="39" s="1"/>
  <c r="AA144" i="39" s="1"/>
  <c r="AS144" i="39" s="1"/>
  <c r="BB56" i="39"/>
  <c r="I96" i="26"/>
  <c r="BD56" i="39"/>
  <c r="M96" i="26"/>
  <c r="Q96" i="26"/>
  <c r="BB60" i="39"/>
  <c r="I97" i="26"/>
  <c r="BD60" i="39"/>
  <c r="M97" i="26"/>
  <c r="Q97" i="26"/>
  <c r="BB64" i="39"/>
  <c r="I100" i="26"/>
  <c r="BD64" i="39"/>
  <c r="M100" i="26"/>
  <c r="F102" i="26"/>
  <c r="F43" i="26" s="1"/>
  <c r="J102" i="26"/>
  <c r="J43" i="26" s="1"/>
  <c r="N102" i="26"/>
  <c r="N43" i="26" s="1"/>
  <c r="R102" i="26"/>
  <c r="R43" i="26" s="1"/>
  <c r="BB68" i="39"/>
  <c r="I103" i="26"/>
  <c r="BD68" i="39"/>
  <c r="M103" i="26"/>
  <c r="Q103" i="26"/>
  <c r="BB72" i="39"/>
  <c r="I104" i="26"/>
  <c r="BD72" i="39"/>
  <c r="M104" i="26"/>
  <c r="BB76" i="39"/>
  <c r="I107" i="26"/>
  <c r="BD76" i="39"/>
  <c r="M107" i="26"/>
  <c r="F96" i="26"/>
  <c r="F37" i="26" s="1"/>
  <c r="J96" i="26"/>
  <c r="N96" i="26"/>
  <c r="R96" i="26"/>
  <c r="F97" i="26"/>
  <c r="F38" i="26" s="1"/>
  <c r="J97" i="26"/>
  <c r="N97" i="26"/>
  <c r="R97" i="26"/>
  <c r="BB63" i="39"/>
  <c r="I99" i="26"/>
  <c r="BD63" i="39"/>
  <c r="M99" i="26"/>
  <c r="R100" i="26"/>
  <c r="G102" i="26"/>
  <c r="G43" i="26" s="1"/>
  <c r="K102" i="26"/>
  <c r="K43" i="26" s="1"/>
  <c r="O102" i="26"/>
  <c r="O43" i="26" s="1"/>
  <c r="AV77" i="39"/>
  <c r="G145" i="39" s="1"/>
  <c r="AA145" i="39" s="1"/>
  <c r="F103" i="26"/>
  <c r="F44" i="26" s="1"/>
  <c r="J103" i="26"/>
  <c r="N103" i="26"/>
  <c r="R103" i="26"/>
  <c r="F104" i="26"/>
  <c r="F45" i="26" s="1"/>
  <c r="J104" i="26"/>
  <c r="N104" i="26"/>
  <c r="R104" i="26"/>
  <c r="BB75" i="39"/>
  <c r="I106" i="26"/>
  <c r="BD75" i="39"/>
  <c r="M106" i="26"/>
  <c r="AZ76" i="39"/>
  <c r="F107" i="26"/>
  <c r="F48" i="26" s="1"/>
  <c r="BH76" i="39"/>
  <c r="N107" i="26"/>
  <c r="R107" i="26"/>
  <c r="M65" i="40"/>
  <c r="AQ65" i="40"/>
  <c r="R56" i="40"/>
  <c r="AF59" i="40"/>
  <c r="AU59" i="40"/>
  <c r="AO60" i="40"/>
  <c r="W61" i="40"/>
  <c r="AC61" i="40"/>
  <c r="AL61" i="40"/>
  <c r="AR61" i="40"/>
  <c r="O62" i="40"/>
  <c r="AF62" i="40"/>
  <c r="AL62" i="40"/>
  <c r="O63" i="40"/>
  <c r="Z63" i="40"/>
  <c r="L64" i="40"/>
  <c r="AO64" i="40"/>
  <c r="O65" i="39"/>
  <c r="H95" i="26"/>
  <c r="H36" i="26" s="1"/>
  <c r="AC65" i="39"/>
  <c r="L95" i="26"/>
  <c r="L36" i="26" s="1"/>
  <c r="AO65" i="39"/>
  <c r="P95" i="26"/>
  <c r="P36" i="26" s="1"/>
  <c r="BB54" i="39"/>
  <c r="I95" i="26"/>
  <c r="I36" i="26" s="1"/>
  <c r="BD54" i="39"/>
  <c r="M95" i="26"/>
  <c r="M36" i="26" s="1"/>
  <c r="BB62" i="39"/>
  <c r="I98" i="26"/>
  <c r="BD62" i="39"/>
  <c r="M98" i="26"/>
  <c r="R99" i="26"/>
  <c r="BB74" i="39"/>
  <c r="I105" i="26"/>
  <c r="BD74" i="39"/>
  <c r="M105" i="26"/>
  <c r="R106" i="26"/>
  <c r="AI64" i="40"/>
  <c r="F97" i="59"/>
  <c r="F38" i="59" s="1"/>
  <c r="F38" i="63" s="1"/>
  <c r="S38" i="63" s="1"/>
  <c r="F38" i="64" s="1"/>
  <c r="G38" i="64" s="1"/>
  <c r="F96" i="59"/>
  <c r="F37" i="59" s="1"/>
  <c r="F37" i="63" s="1"/>
  <c r="S47" i="63"/>
  <c r="F47" i="64" s="1"/>
  <c r="G47" i="64" s="1"/>
  <c r="S107" i="59"/>
  <c r="S48" i="59" s="1"/>
  <c r="S106" i="59"/>
  <c r="S47" i="59" s="1"/>
  <c r="S98" i="59"/>
  <c r="S39" i="59" s="1"/>
  <c r="AI58" i="40"/>
  <c r="AI60" i="40"/>
  <c r="S40" i="63"/>
  <c r="F40" i="64" s="1"/>
  <c r="G40" i="64" s="1"/>
  <c r="S100" i="59"/>
  <c r="S41" i="59" s="1"/>
  <c r="S39" i="63"/>
  <c r="F39" i="64" s="1"/>
  <c r="G39" i="64" s="1"/>
  <c r="S99" i="59"/>
  <c r="S40" i="59" s="1"/>
  <c r="J101" i="59"/>
  <c r="J42" i="59" s="1"/>
  <c r="J42" i="63" s="1"/>
  <c r="L118" i="59"/>
  <c r="J65" i="40"/>
  <c r="R55" i="40"/>
  <c r="U65" i="40"/>
  <c r="AO55" i="40"/>
  <c r="K65" i="40"/>
  <c r="AR57" i="40"/>
  <c r="Z58" i="40"/>
  <c r="AO59" i="40"/>
  <c r="AC60" i="40"/>
  <c r="O61" i="40"/>
  <c r="I62" i="40"/>
  <c r="Z62" i="40"/>
  <c r="AU62" i="40"/>
  <c r="AJ65" i="40"/>
  <c r="AR58" i="40"/>
  <c r="W68" i="41"/>
  <c r="W63" i="40"/>
  <c r="L71" i="45"/>
  <c r="R71" i="45"/>
  <c r="AC71" i="45"/>
  <c r="AO71" i="45"/>
  <c r="AU71" i="45"/>
  <c r="L72" i="45"/>
  <c r="R72" i="45"/>
  <c r="AC72" i="45"/>
  <c r="L73" i="45"/>
  <c r="AC73" i="45"/>
  <c r="L74" i="45"/>
  <c r="AC74" i="45"/>
  <c r="L75" i="45"/>
  <c r="AC75" i="45"/>
  <c r="AC76" i="45"/>
  <c r="O77" i="39"/>
  <c r="AC77" i="39"/>
  <c r="AO77" i="39"/>
  <c r="AF61" i="45"/>
  <c r="AL61" i="45"/>
  <c r="AR61" i="45"/>
  <c r="I62" i="45"/>
  <c r="O62" i="45"/>
  <c r="Z62" i="45"/>
  <c r="AF62" i="45"/>
  <c r="AL62" i="45"/>
  <c r="AR62" i="45"/>
  <c r="I63" i="45"/>
  <c r="O63" i="45"/>
  <c r="Z63" i="45"/>
  <c r="AF63" i="45"/>
  <c r="AL63" i="45"/>
  <c r="I64" i="45"/>
  <c r="O64" i="45"/>
  <c r="Z64" i="45"/>
  <c r="AF64" i="45"/>
  <c r="AL64" i="45"/>
  <c r="AR64" i="45"/>
  <c r="I67" i="45"/>
  <c r="BN65" i="39"/>
  <c r="Y144" i="39" s="1"/>
  <c r="AX77" i="39"/>
  <c r="I145" i="39" s="1"/>
  <c r="AC145" i="39" s="1"/>
  <c r="AV56" i="41"/>
  <c r="BN56" i="41" s="1"/>
  <c r="AV60" i="41"/>
  <c r="BN60" i="41" s="1"/>
  <c r="L60" i="41"/>
  <c r="AL73" i="41"/>
  <c r="AL77" i="41" s="1"/>
  <c r="AK77" i="41"/>
  <c r="AP65" i="40"/>
  <c r="AX71" i="41"/>
  <c r="AX74" i="41"/>
  <c r="O67" i="45"/>
  <c r="Z67" i="45"/>
  <c r="AF67" i="45"/>
  <c r="AL67" i="45"/>
  <c r="O68" i="45"/>
  <c r="Z68" i="45"/>
  <c r="AF68" i="45"/>
  <c r="AL68" i="45"/>
  <c r="O69" i="45"/>
  <c r="Z69" i="45"/>
  <c r="AF69" i="45"/>
  <c r="AL69" i="45"/>
  <c r="O70" i="45"/>
  <c r="Z70" i="45"/>
  <c r="AF70" i="45"/>
  <c r="AL70" i="45"/>
  <c r="O71" i="45"/>
  <c r="Z71" i="45"/>
  <c r="AF71" i="45"/>
  <c r="AL71" i="45"/>
  <c r="AK71" i="46"/>
  <c r="O72" i="45"/>
  <c r="Z72" i="45"/>
  <c r="AF72" i="45"/>
  <c r="I73" i="45"/>
  <c r="O73" i="45"/>
  <c r="AL73" i="45"/>
  <c r="AK73" i="46"/>
  <c r="I74" i="45"/>
  <c r="O74" i="45"/>
  <c r="AL74" i="45"/>
  <c r="AK74" i="46"/>
  <c r="I75" i="45"/>
  <c r="O75" i="45"/>
  <c r="AL75" i="45"/>
  <c r="I76" i="45"/>
  <c r="O76" i="45"/>
  <c r="W72" i="41"/>
  <c r="BN66" i="46"/>
  <c r="AV65" i="46"/>
  <c r="G141" i="46" s="1"/>
  <c r="AA141" i="46" s="1"/>
  <c r="AS141" i="46" s="1"/>
  <c r="BN54" i="46"/>
  <c r="I65" i="46"/>
  <c r="W55" i="45"/>
  <c r="W57" i="45"/>
  <c r="W59" i="45"/>
  <c r="W62" i="45"/>
  <c r="W63" i="45"/>
  <c r="W67" i="45"/>
  <c r="W73" i="45"/>
  <c r="W74" i="45"/>
  <c r="W75" i="45"/>
  <c r="W76" i="45"/>
  <c r="W56" i="45"/>
  <c r="W64" i="45"/>
  <c r="V77" i="45"/>
  <c r="BV20" i="41"/>
  <c r="S20" i="41" s="1"/>
  <c r="BW20" i="41"/>
  <c r="U20" i="41" s="1"/>
  <c r="BV15" i="41"/>
  <c r="S15" i="41" s="1"/>
  <c r="BW15" i="41"/>
  <c r="U15" i="41" s="1"/>
  <c r="BV11" i="41"/>
  <c r="S11" i="41" s="1"/>
  <c r="BW11" i="41"/>
  <c r="U11" i="41" s="1"/>
  <c r="AX65" i="41"/>
  <c r="I141" i="41" s="1"/>
  <c r="AC141" i="41" s="1"/>
  <c r="AV72" i="41"/>
  <c r="BN72" i="41" s="1"/>
  <c r="W74" i="41"/>
  <c r="BW19" i="41"/>
  <c r="U19" i="41" s="1"/>
  <c r="BV19" i="41"/>
  <c r="S19" i="41" s="1"/>
  <c r="BW14" i="41"/>
  <c r="U14" i="41" s="1"/>
  <c r="BV14" i="41"/>
  <c r="S14" i="41" s="1"/>
  <c r="R66" i="41"/>
  <c r="BV17" i="41"/>
  <c r="S17" i="41" s="1"/>
  <c r="BW17" i="41"/>
  <c r="U17" i="41" s="1"/>
  <c r="BV13" i="41"/>
  <c r="S13" i="41" s="1"/>
  <c r="BW13" i="41"/>
  <c r="U13" i="41" s="1"/>
  <c r="BN54" i="41"/>
  <c r="BV21" i="41"/>
  <c r="BW21" i="41"/>
  <c r="BV16" i="41"/>
  <c r="S16" i="41" s="1"/>
  <c r="BW16" i="41"/>
  <c r="U16" i="41" s="1"/>
  <c r="BW12" i="41"/>
  <c r="U12" i="41" s="1"/>
  <c r="BV12" i="41"/>
  <c r="S12" i="41" s="1"/>
  <c r="BX19" i="41"/>
  <c r="AD19" i="41" s="1"/>
  <c r="BU19" i="41"/>
  <c r="P19" i="41" s="1"/>
  <c r="BX14" i="41"/>
  <c r="AD14" i="41" s="1"/>
  <c r="BU14" i="41"/>
  <c r="P14" i="41" s="1"/>
  <c r="BU10" i="41"/>
  <c r="P10" i="41" s="1"/>
  <c r="BX10" i="41"/>
  <c r="AD10" i="41" s="1"/>
  <c r="BX17" i="41"/>
  <c r="AD17" i="41" s="1"/>
  <c r="BU17" i="41"/>
  <c r="P17" i="41" s="1"/>
  <c r="BX13" i="41"/>
  <c r="AD13" i="41" s="1"/>
  <c r="BU13" i="41"/>
  <c r="P13" i="41" s="1"/>
  <c r="BU21" i="41"/>
  <c r="BX21" i="41"/>
  <c r="BU16" i="41"/>
  <c r="P16" i="41" s="1"/>
  <c r="BX16" i="41"/>
  <c r="AD16" i="41" s="1"/>
  <c r="BU12" i="41"/>
  <c r="P12" i="41" s="1"/>
  <c r="BX12" i="41"/>
  <c r="AD12" i="41" s="1"/>
  <c r="BX20" i="41"/>
  <c r="AD20" i="41" s="1"/>
  <c r="BU20" i="41"/>
  <c r="P20" i="41" s="1"/>
  <c r="BU15" i="41"/>
  <c r="P15" i="41" s="1"/>
  <c r="BX15" i="41"/>
  <c r="AD15" i="41" s="1"/>
  <c r="BU11" i="41"/>
  <c r="P11" i="41" s="1"/>
  <c r="BX11" i="41"/>
  <c r="AD11" i="41" s="1"/>
  <c r="AU77" i="41"/>
  <c r="AI77" i="41"/>
  <c r="AR65" i="41"/>
  <c r="AL65" i="41"/>
  <c r="AO65" i="41"/>
  <c r="AU65" i="41"/>
  <c r="AI65" i="41"/>
  <c r="Z65" i="41"/>
  <c r="AC65" i="41"/>
  <c r="BT10" i="41"/>
  <c r="M10" i="41" s="1"/>
  <c r="BS10" i="41"/>
  <c r="J10" i="41" s="1"/>
  <c r="BT19" i="41"/>
  <c r="M19" i="41" s="1"/>
  <c r="BS19" i="41"/>
  <c r="J19" i="41" s="1"/>
  <c r="BR15" i="41"/>
  <c r="G15" i="41" s="1"/>
  <c r="BT15" i="41"/>
  <c r="M15" i="41" s="1"/>
  <c r="BS15" i="41"/>
  <c r="J15" i="41" s="1"/>
  <c r="BT11" i="41"/>
  <c r="M11" i="41" s="1"/>
  <c r="BS11" i="41"/>
  <c r="J11" i="41" s="1"/>
  <c r="BT18" i="41"/>
  <c r="M18" i="41" s="1"/>
  <c r="BS18" i="41"/>
  <c r="J18" i="41" s="1"/>
  <c r="BT14" i="41"/>
  <c r="M14" i="41" s="1"/>
  <c r="BS14" i="41"/>
  <c r="J14" i="41" s="1"/>
  <c r="BR14" i="41"/>
  <c r="G14" i="41" s="1"/>
  <c r="BT21" i="41"/>
  <c r="BS21" i="41"/>
  <c r="BR21" i="41"/>
  <c r="BT17" i="41"/>
  <c r="M17" i="41" s="1"/>
  <c r="BS17" i="41"/>
  <c r="J17" i="41" s="1"/>
  <c r="BR17" i="41"/>
  <c r="G17" i="41" s="1"/>
  <c r="BT13" i="41"/>
  <c r="M13" i="41" s="1"/>
  <c r="BS13" i="41"/>
  <c r="J13" i="41" s="1"/>
  <c r="BS20" i="41"/>
  <c r="J20" i="41" s="1"/>
  <c r="BR20" i="41"/>
  <c r="G20" i="41" s="1"/>
  <c r="BT20" i="41"/>
  <c r="M20" i="41" s="1"/>
  <c r="BS16" i="41"/>
  <c r="J16" i="41" s="1"/>
  <c r="BR16" i="41"/>
  <c r="G16" i="41" s="1"/>
  <c r="BT16" i="41"/>
  <c r="M16" i="41" s="1"/>
  <c r="BS12" i="41"/>
  <c r="J12" i="41" s="1"/>
  <c r="BR12" i="41"/>
  <c r="G12" i="41" s="1"/>
  <c r="BT12" i="41"/>
  <c r="M12" i="41" s="1"/>
  <c r="I55" i="40"/>
  <c r="S65" i="40"/>
  <c r="X65" i="40"/>
  <c r="I56" i="40"/>
  <c r="Z56" i="40"/>
  <c r="AC57" i="40"/>
  <c r="AH65" i="40"/>
  <c r="AT65" i="40"/>
  <c r="AL58" i="40"/>
  <c r="I59" i="40"/>
  <c r="Z59" i="40"/>
  <c r="AR59" i="40"/>
  <c r="AU60" i="40"/>
  <c r="R61" i="40"/>
  <c r="AR62" i="40"/>
  <c r="AF63" i="40"/>
  <c r="O64" i="40"/>
  <c r="AF64" i="40"/>
  <c r="L54" i="45"/>
  <c r="AU64" i="40"/>
  <c r="AC66" i="40"/>
  <c r="O54" i="40"/>
  <c r="AI61" i="40"/>
  <c r="AU55" i="40"/>
  <c r="AA65" i="40"/>
  <c r="AO54" i="40"/>
  <c r="Q65" i="40"/>
  <c r="AL55" i="40"/>
  <c r="AK65" i="40"/>
  <c r="AU57" i="40"/>
  <c r="R59" i="40"/>
  <c r="O60" i="40"/>
  <c r="AU61" i="40"/>
  <c r="R62" i="40"/>
  <c r="AR63" i="40"/>
  <c r="I66" i="40"/>
  <c r="Z66" i="40"/>
  <c r="AL76" i="45"/>
  <c r="AI62" i="40"/>
  <c r="G65" i="40"/>
  <c r="R54" i="40"/>
  <c r="V65" i="40"/>
  <c r="Z55" i="40"/>
  <c r="W56" i="40"/>
  <c r="AO57" i="40"/>
  <c r="R58" i="40"/>
  <c r="AF54" i="40"/>
  <c r="AU54" i="40"/>
  <c r="L55" i="40"/>
  <c r="P65" i="40"/>
  <c r="AC55" i="40"/>
  <c r="AN65" i="40"/>
  <c r="L56" i="40"/>
  <c r="AR56" i="40"/>
  <c r="I57" i="40"/>
  <c r="O57" i="40"/>
  <c r="Z57" i="40"/>
  <c r="AF57" i="40"/>
  <c r="AF58" i="40"/>
  <c r="AU58" i="40"/>
  <c r="W59" i="40"/>
  <c r="AC59" i="40"/>
  <c r="R60" i="40"/>
  <c r="AO63" i="40"/>
  <c r="AF66" i="40"/>
  <c r="W67" i="40"/>
  <c r="AU67" i="40"/>
  <c r="R68" i="40"/>
  <c r="AU68" i="40"/>
  <c r="R69" i="40"/>
  <c r="I70" i="40"/>
  <c r="Z70" i="40"/>
  <c r="AL70" i="40"/>
  <c r="I71" i="40"/>
  <c r="W71" i="40"/>
  <c r="AD65" i="40"/>
  <c r="L54" i="40"/>
  <c r="AC54" i="40"/>
  <c r="W55" i="40"/>
  <c r="AR55" i="40"/>
  <c r="O56" i="40"/>
  <c r="AF56" i="40"/>
  <c r="N65" i="40"/>
  <c r="W57" i="40"/>
  <c r="Y65" i="40"/>
  <c r="AE65" i="40"/>
  <c r="AM65" i="40"/>
  <c r="AS65" i="40"/>
  <c r="L58" i="40"/>
  <c r="AC58" i="40"/>
  <c r="AO58" i="40"/>
  <c r="L59" i="40"/>
  <c r="AL59" i="40"/>
  <c r="I60" i="40"/>
  <c r="W60" i="40"/>
  <c r="AF61" i="40"/>
  <c r="AC62" i="40"/>
  <c r="AO62" i="40"/>
  <c r="L63" i="40"/>
  <c r="AL63" i="40"/>
  <c r="I64" i="40"/>
  <c r="W64" i="40"/>
  <c r="AR64" i="40"/>
  <c r="O66" i="40"/>
  <c r="AO66" i="40"/>
  <c r="L67" i="40"/>
  <c r="W68" i="40"/>
  <c r="AF69" i="40"/>
  <c r="AR69" i="40"/>
  <c r="O70" i="40"/>
  <c r="AI55" i="40"/>
  <c r="H65" i="40"/>
  <c r="Z54" i="40"/>
  <c r="AL54" i="40"/>
  <c r="AR54" i="40"/>
  <c r="O55" i="40"/>
  <c r="AF55" i="40"/>
  <c r="AC56" i="40"/>
  <c r="AO56" i="40"/>
  <c r="AU56" i="40"/>
  <c r="L57" i="40"/>
  <c r="AL57" i="40"/>
  <c r="I58" i="40"/>
  <c r="BF68" i="39"/>
  <c r="T65" i="40"/>
  <c r="W54" i="40"/>
  <c r="W58" i="40"/>
  <c r="AI54" i="40"/>
  <c r="AE65" i="45"/>
  <c r="AQ65" i="45"/>
  <c r="AG77" i="40"/>
  <c r="AG65" i="40"/>
  <c r="AI68" i="40"/>
  <c r="J65" i="45"/>
  <c r="N65" i="45"/>
  <c r="R54" i="45"/>
  <c r="V65" i="45"/>
  <c r="Z54" i="45"/>
  <c r="AD65" i="45"/>
  <c r="AH65" i="45"/>
  <c r="AL54" i="45"/>
  <c r="AP65" i="45"/>
  <c r="AT65" i="45"/>
  <c r="AI58" i="45"/>
  <c r="AO59" i="45"/>
  <c r="W60" i="45"/>
  <c r="AI60" i="45"/>
  <c r="W54" i="45"/>
  <c r="AC59" i="45"/>
  <c r="I61" i="45"/>
  <c r="I54" i="45"/>
  <c r="M65" i="45"/>
  <c r="Q65" i="45"/>
  <c r="U65" i="45"/>
  <c r="Y65" i="45"/>
  <c r="AC54" i="45"/>
  <c r="AG65" i="45"/>
  <c r="AK65" i="45"/>
  <c r="AO54" i="45"/>
  <c r="AS65" i="45"/>
  <c r="W58" i="45"/>
  <c r="W61" i="45"/>
  <c r="O66" i="45"/>
  <c r="W66" i="45"/>
  <c r="AI66" i="45"/>
  <c r="AU66" i="45"/>
  <c r="I66" i="45"/>
  <c r="AC66" i="45"/>
  <c r="AO66" i="45"/>
  <c r="R66" i="45"/>
  <c r="Z66" i="45"/>
  <c r="AL66" i="45"/>
  <c r="I54" i="40"/>
  <c r="AR65" i="39"/>
  <c r="L77" i="39"/>
  <c r="Z77" i="39"/>
  <c r="W77" i="39"/>
  <c r="AI77" i="39"/>
  <c r="AR77" i="39"/>
  <c r="AL77" i="39"/>
  <c r="I77" i="39"/>
  <c r="I65" i="39"/>
  <c r="W65" i="39"/>
  <c r="AI65" i="39"/>
  <c r="BF72" i="39"/>
  <c r="L65" i="39"/>
  <c r="Z65" i="39"/>
  <c r="AL65" i="39"/>
  <c r="R77" i="39"/>
  <c r="AU77" i="39"/>
  <c r="AF77" i="39"/>
  <c r="R65" i="39"/>
  <c r="BF63" i="39"/>
  <c r="AU65" i="39"/>
  <c r="AF65" i="39"/>
  <c r="AZ71" i="39"/>
  <c r="BJ71" i="39" s="1"/>
  <c r="BF67" i="39"/>
  <c r="AZ70" i="39"/>
  <c r="BF71" i="39"/>
  <c r="BH71" i="39"/>
  <c r="AZ75" i="39"/>
  <c r="BJ75" i="39" s="1"/>
  <c r="BF76" i="39"/>
  <c r="BH70" i="39"/>
  <c r="AZ74" i="39"/>
  <c r="BH74" i="39"/>
  <c r="BF75" i="39"/>
  <c r="AZ69" i="39"/>
  <c r="BH69" i="39"/>
  <c r="BF70" i="39"/>
  <c r="AZ73" i="39"/>
  <c r="BJ73" i="39" s="1"/>
  <c r="BH73" i="39"/>
  <c r="BF74" i="39"/>
  <c r="BF60" i="39"/>
  <c r="AZ63" i="39"/>
  <c r="BH63" i="39"/>
  <c r="BF64" i="39"/>
  <c r="AZ68" i="39"/>
  <c r="BH68" i="39"/>
  <c r="BF69" i="39"/>
  <c r="AZ72" i="39"/>
  <c r="BJ72" i="39" s="1"/>
  <c r="BH72" i="39"/>
  <c r="BF73" i="39"/>
  <c r="BH75" i="39"/>
  <c r="BJ76" i="39"/>
  <c r="BJ70" i="39"/>
  <c r="BH57" i="39"/>
  <c r="AZ62" i="39"/>
  <c r="BH62" i="39"/>
  <c r="AZ57" i="39"/>
  <c r="BJ57" i="39" s="1"/>
  <c r="BF57" i="39"/>
  <c r="AZ61" i="39"/>
  <c r="BJ61" i="39" s="1"/>
  <c r="BH61" i="39"/>
  <c r="BF62" i="39"/>
  <c r="AZ66" i="39"/>
  <c r="BH66" i="39"/>
  <c r="BF56" i="39"/>
  <c r="BF61" i="39"/>
  <c r="AZ64" i="39"/>
  <c r="BH64" i="39"/>
  <c r="BF66" i="39"/>
  <c r="AZ67" i="39"/>
  <c r="BJ67" i="39" s="1"/>
  <c r="BH67" i="39"/>
  <c r="BL67" i="39" s="1"/>
  <c r="BJ69" i="39"/>
  <c r="BL68" i="39"/>
  <c r="BL70" i="39"/>
  <c r="BN70" i="39" s="1"/>
  <c r="BL76" i="39"/>
  <c r="BJ63" i="39"/>
  <c r="BH54" i="39"/>
  <c r="BH58" i="39"/>
  <c r="AZ54" i="39"/>
  <c r="AZ58" i="39"/>
  <c r="BJ58" i="39" s="1"/>
  <c r="BF54" i="39"/>
  <c r="AZ55" i="39"/>
  <c r="BJ55" i="39" s="1"/>
  <c r="BH55" i="39"/>
  <c r="BF58" i="39"/>
  <c r="AZ59" i="39"/>
  <c r="BJ59" i="39" s="1"/>
  <c r="BH59" i="39"/>
  <c r="BF55" i="39"/>
  <c r="AZ56" i="39"/>
  <c r="BJ56" i="39" s="1"/>
  <c r="BH56" i="39"/>
  <c r="BF59" i="39"/>
  <c r="AZ60" i="39"/>
  <c r="BJ60" i="39" s="1"/>
  <c r="BH60" i="39"/>
  <c r="BL60" i="39" s="1"/>
  <c r="BL57" i="39"/>
  <c r="BL63" i="39"/>
  <c r="U28" i="37"/>
  <c r="U41" i="37"/>
  <c r="U42" i="37"/>
  <c r="R67" i="41" l="1"/>
  <c r="J77" i="41"/>
  <c r="O70" i="41"/>
  <c r="L67" i="41"/>
  <c r="R69" i="41"/>
  <c r="R77" i="41"/>
  <c r="G43" i="59"/>
  <c r="G43" i="63" s="1"/>
  <c r="G108" i="59"/>
  <c r="G49" i="59" s="1"/>
  <c r="G49" i="63" s="1"/>
  <c r="G77" i="41"/>
  <c r="L66" i="41"/>
  <c r="L77" i="41" s="1"/>
  <c r="M77" i="41"/>
  <c r="I48" i="59"/>
  <c r="I48" i="63" s="1"/>
  <c r="I108" i="59"/>
  <c r="I49" i="59" s="1"/>
  <c r="I49" i="63" s="1"/>
  <c r="AD77" i="41"/>
  <c r="O66" i="41"/>
  <c r="O77" i="41" s="1"/>
  <c r="H43" i="59"/>
  <c r="H43" i="63" s="1"/>
  <c r="H108" i="59"/>
  <c r="H49" i="59" s="1"/>
  <c r="H49" i="63" s="1"/>
  <c r="I65" i="41"/>
  <c r="J65" i="41"/>
  <c r="AV64" i="41"/>
  <c r="BN64" i="41" s="1"/>
  <c r="L54" i="41"/>
  <c r="G65" i="41"/>
  <c r="O65" i="41"/>
  <c r="AF55" i="41"/>
  <c r="M36" i="59"/>
  <c r="M36" i="63" s="1"/>
  <c r="M101" i="59"/>
  <c r="M42" i="59" s="1"/>
  <c r="M42" i="63" s="1"/>
  <c r="P65" i="41"/>
  <c r="R54" i="41"/>
  <c r="R65" i="41" s="1"/>
  <c r="M21" i="41"/>
  <c r="AD21" i="41"/>
  <c r="AD46" i="41" s="1"/>
  <c r="AD78" i="41" s="1"/>
  <c r="J21" i="41"/>
  <c r="J46" i="41" s="1"/>
  <c r="J78" i="41" s="1"/>
  <c r="P21" i="41"/>
  <c r="P46" i="41" s="1"/>
  <c r="P78" i="41" s="1"/>
  <c r="L65" i="41"/>
  <c r="L28" i="63"/>
  <c r="L50" i="63" s="1"/>
  <c r="R28" i="63"/>
  <c r="R50" i="63" s="1"/>
  <c r="P28" i="63"/>
  <c r="P50" i="63" s="1"/>
  <c r="F36" i="59"/>
  <c r="F36" i="63" s="1"/>
  <c r="L59" i="59"/>
  <c r="R59" i="59"/>
  <c r="P59" i="59"/>
  <c r="F43" i="59"/>
  <c r="F43" i="63" s="1"/>
  <c r="R40" i="26"/>
  <c r="I39" i="26"/>
  <c r="N45" i="26"/>
  <c r="I44" i="26"/>
  <c r="I41" i="26"/>
  <c r="M37" i="26"/>
  <c r="P37" i="26"/>
  <c r="R46" i="26"/>
  <c r="K37" i="26"/>
  <c r="K38" i="26"/>
  <c r="L44" i="26"/>
  <c r="H38" i="26"/>
  <c r="M46" i="26"/>
  <c r="N44" i="26"/>
  <c r="I47" i="26"/>
  <c r="J45" i="26"/>
  <c r="J44" i="26"/>
  <c r="M40" i="26"/>
  <c r="R38" i="26"/>
  <c r="R37" i="26"/>
  <c r="M48" i="26"/>
  <c r="M45" i="26"/>
  <c r="Q44" i="26"/>
  <c r="I38" i="26"/>
  <c r="L37" i="26"/>
  <c r="G37" i="26"/>
  <c r="Q45" i="26"/>
  <c r="K45" i="26"/>
  <c r="G38" i="26"/>
  <c r="P45" i="26"/>
  <c r="L38" i="26"/>
  <c r="R47" i="26"/>
  <c r="M39" i="26"/>
  <c r="R48" i="26"/>
  <c r="N38" i="26"/>
  <c r="N37" i="26"/>
  <c r="M44" i="26"/>
  <c r="M41" i="26"/>
  <c r="Q38" i="26"/>
  <c r="I37" i="26"/>
  <c r="H37" i="26"/>
  <c r="K44" i="26"/>
  <c r="H43" i="26"/>
  <c r="G45" i="26"/>
  <c r="P38" i="26"/>
  <c r="L45" i="26"/>
  <c r="P44" i="26"/>
  <c r="I46" i="26"/>
  <c r="N48" i="26"/>
  <c r="M47" i="26"/>
  <c r="R45" i="26"/>
  <c r="R44" i="26"/>
  <c r="R41" i="26"/>
  <c r="I40" i="26"/>
  <c r="J38" i="26"/>
  <c r="J37" i="26"/>
  <c r="I48" i="26"/>
  <c r="I45" i="26"/>
  <c r="M38" i="26"/>
  <c r="Q37" i="26"/>
  <c r="R39" i="26"/>
  <c r="G44" i="26"/>
  <c r="O37" i="26"/>
  <c r="O38" i="26"/>
  <c r="H45" i="26"/>
  <c r="H44" i="26"/>
  <c r="BJ68" i="39"/>
  <c r="P108" i="26"/>
  <c r="BJ62" i="39"/>
  <c r="BJ64" i="39"/>
  <c r="AF46" i="39"/>
  <c r="Z46" i="39"/>
  <c r="AO46" i="39"/>
  <c r="R46" i="39"/>
  <c r="AL46" i="39"/>
  <c r="O46" i="39"/>
  <c r="L46" i="39"/>
  <c r="AU46" i="39"/>
  <c r="AI46" i="39"/>
  <c r="AQ78" i="39"/>
  <c r="K78" i="39"/>
  <c r="AA78" i="39"/>
  <c r="X78" i="39"/>
  <c r="W46" i="39"/>
  <c r="J87" i="26" s="1"/>
  <c r="I46" i="39"/>
  <c r="AM78" i="39"/>
  <c r="L108" i="26"/>
  <c r="BJ74" i="39"/>
  <c r="BB77" i="39"/>
  <c r="M145" i="39" s="1"/>
  <c r="AG145" i="39" s="1"/>
  <c r="BD77" i="39"/>
  <c r="O145" i="39" s="1"/>
  <c r="AI145" i="39" s="1"/>
  <c r="BD65" i="39"/>
  <c r="O144" i="39" s="1"/>
  <c r="AI144" i="39" s="1"/>
  <c r="H108" i="26"/>
  <c r="AR77" i="45"/>
  <c r="AV76" i="40"/>
  <c r="AY76" i="40" s="1"/>
  <c r="BT76" i="40" s="1"/>
  <c r="AI77" i="40"/>
  <c r="AV74" i="40"/>
  <c r="AV73" i="40"/>
  <c r="AY73" i="40" s="1"/>
  <c r="AV75" i="40"/>
  <c r="AY75" i="40" s="1"/>
  <c r="BR75" i="40" s="1"/>
  <c r="AR77" i="40"/>
  <c r="AO77" i="40"/>
  <c r="L77" i="40"/>
  <c r="BB65" i="39"/>
  <c r="M144" i="39" s="1"/>
  <c r="AG144" i="39" s="1"/>
  <c r="W65" i="41"/>
  <c r="Q101" i="26"/>
  <c r="AV72" i="40"/>
  <c r="AY72" i="40" s="1"/>
  <c r="BN72" i="40" s="1"/>
  <c r="AF65" i="41"/>
  <c r="AV57" i="45"/>
  <c r="AY57" i="45" s="1"/>
  <c r="AL77" i="40"/>
  <c r="AC77" i="40"/>
  <c r="S102" i="59"/>
  <c r="S43" i="59" s="1"/>
  <c r="AU65" i="45"/>
  <c r="AV55" i="45"/>
  <c r="AY55" i="45" s="1"/>
  <c r="L65" i="45"/>
  <c r="AV56" i="45"/>
  <c r="AY56" i="45" s="1"/>
  <c r="S95" i="59"/>
  <c r="S36" i="59" s="1"/>
  <c r="AC77" i="45"/>
  <c r="AV66" i="40"/>
  <c r="AY66" i="40" s="1"/>
  <c r="AV73" i="45"/>
  <c r="BR73" i="46" s="1"/>
  <c r="G73" i="46" s="1"/>
  <c r="AV71" i="45"/>
  <c r="BR71" i="46" s="1"/>
  <c r="G71" i="46" s="1"/>
  <c r="W77" i="45"/>
  <c r="AF77" i="45"/>
  <c r="AF65" i="45"/>
  <c r="BL56" i="39"/>
  <c r="AX77" i="41"/>
  <c r="I142" i="41" s="1"/>
  <c r="AC142" i="41" s="1"/>
  <c r="L77" i="45"/>
  <c r="AV76" i="45"/>
  <c r="AY76" i="45" s="1"/>
  <c r="BR76" i="45" s="1"/>
  <c r="AV69" i="45"/>
  <c r="AY69" i="45" s="1"/>
  <c r="BT69" i="45" s="1"/>
  <c r="AV64" i="45"/>
  <c r="AY64" i="45" s="1"/>
  <c r="F101" i="59"/>
  <c r="S99" i="26"/>
  <c r="S40" i="26" s="1"/>
  <c r="O77" i="40"/>
  <c r="AV75" i="45"/>
  <c r="AY75" i="45" s="1"/>
  <c r="AV74" i="45"/>
  <c r="AY74" i="45" s="1"/>
  <c r="AR65" i="45"/>
  <c r="W77" i="41"/>
  <c r="AV62" i="45"/>
  <c r="AY62" i="45" s="1"/>
  <c r="O77" i="45"/>
  <c r="AV70" i="45"/>
  <c r="AY70" i="45" s="1"/>
  <c r="BP70" i="45" s="1"/>
  <c r="AV68" i="45"/>
  <c r="AY68" i="45" s="1"/>
  <c r="BP68" i="45" s="1"/>
  <c r="AV63" i="45"/>
  <c r="AY63" i="45" s="1"/>
  <c r="O65" i="45"/>
  <c r="AV72" i="45"/>
  <c r="AY72" i="45" s="1"/>
  <c r="BT72" i="45" s="1"/>
  <c r="S100" i="26"/>
  <c r="S41" i="26" s="1"/>
  <c r="AV65" i="41"/>
  <c r="G141" i="41" s="1"/>
  <c r="AA141" i="41" s="1"/>
  <c r="AS141" i="41" s="1"/>
  <c r="M101" i="26"/>
  <c r="P101" i="26"/>
  <c r="H101" i="26"/>
  <c r="O108" i="26"/>
  <c r="O49" i="26" s="1"/>
  <c r="S96" i="26"/>
  <c r="S37" i="26" s="1"/>
  <c r="N108" i="26"/>
  <c r="G101" i="26"/>
  <c r="R101" i="26"/>
  <c r="S95" i="26"/>
  <c r="S36" i="26" s="1"/>
  <c r="F101" i="26"/>
  <c r="F42" i="26" s="1"/>
  <c r="S105" i="26"/>
  <c r="S46" i="26" s="1"/>
  <c r="M108" i="26"/>
  <c r="S104" i="26"/>
  <c r="S45" i="26" s="1"/>
  <c r="K108" i="26"/>
  <c r="J108" i="26"/>
  <c r="AO77" i="45"/>
  <c r="S106" i="26"/>
  <c r="S47" i="26" s="1"/>
  <c r="I101" i="26"/>
  <c r="L101" i="26"/>
  <c r="S103" i="26"/>
  <c r="S44" i="26" s="1"/>
  <c r="G108" i="26"/>
  <c r="R108" i="26"/>
  <c r="S102" i="26"/>
  <c r="S43" i="26" s="1"/>
  <c r="F108" i="26"/>
  <c r="F49" i="26" s="1"/>
  <c r="O101" i="26"/>
  <c r="N101" i="26"/>
  <c r="I108" i="26"/>
  <c r="S98" i="26"/>
  <c r="S39" i="26" s="1"/>
  <c r="S107" i="26"/>
  <c r="S48" i="26" s="1"/>
  <c r="S97" i="26"/>
  <c r="S38" i="26" s="1"/>
  <c r="K101" i="26"/>
  <c r="J101" i="26"/>
  <c r="Q108" i="26"/>
  <c r="S96" i="59"/>
  <c r="S37" i="59" s="1"/>
  <c r="S37" i="63"/>
  <c r="F37" i="64" s="1"/>
  <c r="G37" i="64" s="1"/>
  <c r="S97" i="59"/>
  <c r="S38" i="59" s="1"/>
  <c r="BN65" i="46"/>
  <c r="Y141" i="46" s="1"/>
  <c r="AV63" i="40"/>
  <c r="AY63" i="40" s="1"/>
  <c r="BN63" i="40" s="1"/>
  <c r="L65" i="40"/>
  <c r="Z65" i="40"/>
  <c r="AV69" i="40"/>
  <c r="AY69" i="40" s="1"/>
  <c r="BR69" i="40" s="1"/>
  <c r="W77" i="40"/>
  <c r="AR65" i="40"/>
  <c r="AU65" i="40"/>
  <c r="AO65" i="40"/>
  <c r="AV67" i="45"/>
  <c r="AY67" i="45" s="1"/>
  <c r="BN67" i="45" s="1"/>
  <c r="BJ66" i="39"/>
  <c r="BJ77" i="39" s="1"/>
  <c r="U145" i="39" s="1"/>
  <c r="AZ77" i="39"/>
  <c r="K145" i="39" s="1"/>
  <c r="BF65" i="39"/>
  <c r="Q144" i="39" s="1"/>
  <c r="AK144" i="39" s="1"/>
  <c r="BH65" i="39"/>
  <c r="S144" i="39" s="1"/>
  <c r="AM144" i="39" s="1"/>
  <c r="AF77" i="40"/>
  <c r="Z77" i="40"/>
  <c r="BF77" i="39"/>
  <c r="Q145" i="39" s="1"/>
  <c r="BJ54" i="39"/>
  <c r="AZ65" i="39"/>
  <c r="K144" i="39" s="1"/>
  <c r="AE144" i="39" s="1"/>
  <c r="BH77" i="39"/>
  <c r="S145" i="39" s="1"/>
  <c r="AM145" i="39" s="1"/>
  <c r="AL77" i="45"/>
  <c r="AI65" i="40"/>
  <c r="AL74" i="46"/>
  <c r="O105" i="59" s="1"/>
  <c r="O46" i="59" s="1"/>
  <c r="O46" i="63" s="1"/>
  <c r="AX74" i="46"/>
  <c r="AL73" i="46"/>
  <c r="O104" i="59" s="1"/>
  <c r="O45" i="59" s="1"/>
  <c r="O45" i="63" s="1"/>
  <c r="AX73" i="46"/>
  <c r="AV64" i="40"/>
  <c r="AY64" i="40" s="1"/>
  <c r="BL64" i="40" s="1"/>
  <c r="AV61" i="40"/>
  <c r="AY61" i="40" s="1"/>
  <c r="AY74" i="40"/>
  <c r="AF65" i="40"/>
  <c r="AV70" i="40"/>
  <c r="AY70" i="40" s="1"/>
  <c r="BT70" i="40" s="1"/>
  <c r="AV60" i="40"/>
  <c r="AY60" i="40" s="1"/>
  <c r="BL60" i="40" s="1"/>
  <c r="AV71" i="40"/>
  <c r="R65" i="40"/>
  <c r="AL71" i="46"/>
  <c r="O103" i="59" s="1"/>
  <c r="O44" i="59" s="1"/>
  <c r="O44" i="63" s="1"/>
  <c r="AX71" i="46"/>
  <c r="AK77" i="46"/>
  <c r="AC65" i="45"/>
  <c r="AV56" i="40"/>
  <c r="AY56" i="40" s="1"/>
  <c r="BN56" i="40" s="1"/>
  <c r="AV67" i="40"/>
  <c r="AY67" i="40" s="1"/>
  <c r="BT67" i="40" s="1"/>
  <c r="AV58" i="40"/>
  <c r="AY58" i="40" s="1"/>
  <c r="BP58" i="40" s="1"/>
  <c r="AV55" i="40"/>
  <c r="AY55" i="40" s="1"/>
  <c r="BR55" i="40" s="1"/>
  <c r="AV68" i="40"/>
  <c r="AY68" i="40" s="1"/>
  <c r="BN68" i="40" s="1"/>
  <c r="W65" i="40"/>
  <c r="R77" i="40"/>
  <c r="O65" i="40"/>
  <c r="AC65" i="40"/>
  <c r="AU77" i="40"/>
  <c r="I65" i="40"/>
  <c r="AV59" i="40"/>
  <c r="AY59" i="40" s="1"/>
  <c r="BP59" i="40" s="1"/>
  <c r="I77" i="40"/>
  <c r="AV57" i="40"/>
  <c r="AY57" i="40" s="1"/>
  <c r="BP57" i="40" s="1"/>
  <c r="AV62" i="40"/>
  <c r="AY62" i="40" s="1"/>
  <c r="BR62" i="40" s="1"/>
  <c r="AL65" i="40"/>
  <c r="AV59" i="45"/>
  <c r="AV54" i="40"/>
  <c r="AI65" i="45"/>
  <c r="AV58" i="45"/>
  <c r="AV60" i="45"/>
  <c r="AO65" i="45"/>
  <c r="R65" i="45"/>
  <c r="AV66" i="45"/>
  <c r="I77" i="45"/>
  <c r="AI77" i="45"/>
  <c r="I65" i="45"/>
  <c r="AV54" i="45"/>
  <c r="Z77" i="45"/>
  <c r="AV61" i="45"/>
  <c r="W65" i="45"/>
  <c r="Z65" i="45"/>
  <c r="R77" i="45"/>
  <c r="AU77" i="45"/>
  <c r="AL65" i="45"/>
  <c r="BL69" i="39"/>
  <c r="BL71" i="39"/>
  <c r="BN71" i="39" s="1"/>
  <c r="BL61" i="39"/>
  <c r="BL62" i="39"/>
  <c r="BN62" i="39" s="1"/>
  <c r="BL74" i="39"/>
  <c r="BN74" i="39" s="1"/>
  <c r="BL73" i="39"/>
  <c r="BN73" i="39" s="1"/>
  <c r="BL72" i="39"/>
  <c r="BN76" i="39"/>
  <c r="BL75" i="39"/>
  <c r="BN75" i="39" s="1"/>
  <c r="BN63" i="39"/>
  <c r="BL64" i="39"/>
  <c r="BN64" i="39" s="1"/>
  <c r="BN61" i="39"/>
  <c r="BL55" i="39"/>
  <c r="BN55" i="39" s="1"/>
  <c r="BL59" i="39"/>
  <c r="BN59" i="39" s="1"/>
  <c r="BL66" i="39"/>
  <c r="BN68" i="39"/>
  <c r="BL54" i="39"/>
  <c r="BN66" i="39"/>
  <c r="BN60" i="39"/>
  <c r="BN72" i="39"/>
  <c r="BN56" i="39"/>
  <c r="BN67" i="39"/>
  <c r="BN69" i="39"/>
  <c r="BL58" i="39"/>
  <c r="BN58" i="39" s="1"/>
  <c r="BN57" i="39"/>
  <c r="S36" i="63" l="1"/>
  <c r="F36" i="64" s="1"/>
  <c r="G36" i="64" s="1"/>
  <c r="J28" i="26"/>
  <c r="S87" i="26"/>
  <c r="S28" i="26" s="1"/>
  <c r="BR76" i="40"/>
  <c r="BP76" i="40"/>
  <c r="BL76" i="40"/>
  <c r="BT75" i="45"/>
  <c r="BN76" i="40"/>
  <c r="BN75" i="40"/>
  <c r="S101" i="59"/>
  <c r="S42" i="59" s="1"/>
  <c r="F42" i="59"/>
  <c r="F42" i="63" s="1"/>
  <c r="S42" i="63" s="1"/>
  <c r="S40" i="60"/>
  <c r="F40" i="62" s="1"/>
  <c r="G40" i="62" s="1"/>
  <c r="S47" i="60"/>
  <c r="F47" i="62" s="1"/>
  <c r="G47" i="62" s="1"/>
  <c r="S41" i="60"/>
  <c r="F41" i="62" s="1"/>
  <c r="G41" i="62" s="1"/>
  <c r="S39" i="60"/>
  <c r="F39" i="62" s="1"/>
  <c r="G39" i="62" s="1"/>
  <c r="H42" i="60"/>
  <c r="H42" i="26"/>
  <c r="S38" i="60"/>
  <c r="F38" i="62" s="1"/>
  <c r="G38" i="62" s="1"/>
  <c r="I49" i="26"/>
  <c r="I49" i="60" s="1"/>
  <c r="O42" i="26"/>
  <c r="O42" i="60" s="1"/>
  <c r="M49" i="26"/>
  <c r="M49" i="60" s="1"/>
  <c r="G42" i="26"/>
  <c r="G42" i="60" s="1"/>
  <c r="M42" i="26"/>
  <c r="M42" i="60" s="1"/>
  <c r="Q42" i="26"/>
  <c r="Q42" i="60" s="1"/>
  <c r="K42" i="26"/>
  <c r="K42" i="60" s="1"/>
  <c r="S37" i="60"/>
  <c r="F37" i="62" s="1"/>
  <c r="G37" i="62" s="1"/>
  <c r="R49" i="60"/>
  <c r="R49" i="26"/>
  <c r="I42" i="60"/>
  <c r="I42" i="26"/>
  <c r="J49" i="60"/>
  <c r="J49" i="26"/>
  <c r="Q49" i="60"/>
  <c r="Q49" i="26"/>
  <c r="N42" i="60"/>
  <c r="N42" i="26"/>
  <c r="P42" i="60"/>
  <c r="P42" i="26"/>
  <c r="P49" i="60"/>
  <c r="P49" i="26"/>
  <c r="H49" i="60"/>
  <c r="H49" i="26"/>
  <c r="S48" i="60"/>
  <c r="F48" i="62" s="1"/>
  <c r="G48" i="62" s="1"/>
  <c r="R42" i="26"/>
  <c r="R42" i="60" s="1"/>
  <c r="N49" i="26"/>
  <c r="N49" i="60" s="1"/>
  <c r="J42" i="26"/>
  <c r="J42" i="60" s="1"/>
  <c r="G49" i="26"/>
  <c r="G49" i="60" s="1"/>
  <c r="L42" i="26"/>
  <c r="L42" i="60" s="1"/>
  <c r="K49" i="26"/>
  <c r="K49" i="60" s="1"/>
  <c r="L49" i="26"/>
  <c r="L49" i="60" s="1"/>
  <c r="AO145" i="39"/>
  <c r="AK145" i="39"/>
  <c r="AE145" i="39"/>
  <c r="BJ65" i="39"/>
  <c r="U144" i="39" s="1"/>
  <c r="AO144" i="39" s="1"/>
  <c r="BL63" i="40"/>
  <c r="BT75" i="40"/>
  <c r="BP72" i="40"/>
  <c r="AV73" i="41"/>
  <c r="BL75" i="40"/>
  <c r="BP75" i="40"/>
  <c r="BL76" i="45"/>
  <c r="AY73" i="45"/>
  <c r="BL72" i="40"/>
  <c r="BT72" i="40"/>
  <c r="BR72" i="40"/>
  <c r="BT70" i="45"/>
  <c r="S41" i="63"/>
  <c r="F41" i="64" s="1"/>
  <c r="G41" i="64" s="1"/>
  <c r="BL64" i="45"/>
  <c r="BL68" i="45"/>
  <c r="BP76" i="45"/>
  <c r="BL75" i="45"/>
  <c r="BN70" i="45"/>
  <c r="BN75" i="45"/>
  <c r="BN64" i="45"/>
  <c r="BP72" i="45"/>
  <c r="BP64" i="45"/>
  <c r="BL72" i="45"/>
  <c r="BR69" i="45"/>
  <c r="BP69" i="45"/>
  <c r="BR68" i="45"/>
  <c r="BR74" i="46"/>
  <c r="BR75" i="45"/>
  <c r="BL69" i="45"/>
  <c r="BT64" i="45"/>
  <c r="BR70" i="45"/>
  <c r="BN68" i="45"/>
  <c r="BT67" i="45"/>
  <c r="BN72" i="45"/>
  <c r="BL70" i="45"/>
  <c r="BR72" i="45"/>
  <c r="BT68" i="45"/>
  <c r="BP75" i="45"/>
  <c r="BR64" i="45"/>
  <c r="BN76" i="45"/>
  <c r="BN69" i="45"/>
  <c r="AY71" i="45"/>
  <c r="BT76" i="45"/>
  <c r="BN65" i="41"/>
  <c r="Y141" i="41" s="1"/>
  <c r="BR63" i="40"/>
  <c r="BL67" i="45"/>
  <c r="BT69" i="40"/>
  <c r="BT59" i="40"/>
  <c r="BP63" i="40"/>
  <c r="BP61" i="40"/>
  <c r="BN59" i="40"/>
  <c r="BT63" i="40"/>
  <c r="BR68" i="40"/>
  <c r="BP69" i="40"/>
  <c r="BL61" i="40"/>
  <c r="BP56" i="40"/>
  <c r="BN69" i="40"/>
  <c r="BR67" i="45"/>
  <c r="BP67" i="45"/>
  <c r="BT60" i="40"/>
  <c r="BN55" i="40"/>
  <c r="BR59" i="40"/>
  <c r="BL69" i="40"/>
  <c r="BT55" i="40"/>
  <c r="BP64" i="40"/>
  <c r="BN70" i="40"/>
  <c r="BR56" i="40"/>
  <c r="BP60" i="40"/>
  <c r="S43" i="60"/>
  <c r="F43" i="62" s="1"/>
  <c r="G43" i="62" s="1"/>
  <c r="S101" i="26"/>
  <c r="S42" i="26" s="1"/>
  <c r="BT68" i="40"/>
  <c r="BT64" i="40"/>
  <c r="S108" i="26"/>
  <c r="S49" i="26" s="1"/>
  <c r="F49" i="60"/>
  <c r="S36" i="60"/>
  <c r="F36" i="62" s="1"/>
  <c r="O108" i="59"/>
  <c r="O49" i="59" s="1"/>
  <c r="O49" i="63" s="1"/>
  <c r="AL77" i="46"/>
  <c r="BL65" i="39"/>
  <c r="W144" i="39" s="1"/>
  <c r="AQ144" i="39" s="1"/>
  <c r="BL59" i="40"/>
  <c r="BR70" i="40"/>
  <c r="BL55" i="40"/>
  <c r="BT61" i="40"/>
  <c r="BL70" i="40"/>
  <c r="BP70" i="40"/>
  <c r="BP55" i="40"/>
  <c r="BP67" i="40"/>
  <c r="BT56" i="40"/>
  <c r="BN61" i="40"/>
  <c r="BR60" i="40"/>
  <c r="BR64" i="40"/>
  <c r="AV73" i="46"/>
  <c r="I73" i="46"/>
  <c r="F104" i="59" s="1"/>
  <c r="F45" i="59" s="1"/>
  <c r="F45" i="63" s="1"/>
  <c r="I74" i="41"/>
  <c r="AV74" i="41"/>
  <c r="I71" i="46"/>
  <c r="F103" i="59" s="1"/>
  <c r="F44" i="59" s="1"/>
  <c r="F44" i="63" s="1"/>
  <c r="AV71" i="46"/>
  <c r="BR57" i="40"/>
  <c r="BR67" i="40"/>
  <c r="BP68" i="40"/>
  <c r="BR61" i="40"/>
  <c r="BN60" i="40"/>
  <c r="BN64" i="40"/>
  <c r="AX77" i="46"/>
  <c r="I142" i="46" s="1"/>
  <c r="AC142" i="46" s="1"/>
  <c r="AY71" i="40"/>
  <c r="AY77" i="40" s="1"/>
  <c r="BN67" i="40"/>
  <c r="BL67" i="40"/>
  <c r="BL57" i="40"/>
  <c r="BR58" i="40"/>
  <c r="BL58" i="40"/>
  <c r="BL56" i="40"/>
  <c r="BL68" i="40"/>
  <c r="BN58" i="40"/>
  <c r="BT58" i="40"/>
  <c r="BP62" i="40"/>
  <c r="BN57" i="40"/>
  <c r="BT57" i="40"/>
  <c r="BL62" i="40"/>
  <c r="AV77" i="40"/>
  <c r="BN62" i="40"/>
  <c r="BT62" i="40"/>
  <c r="AV65" i="40"/>
  <c r="AY59" i="45"/>
  <c r="AY54" i="40"/>
  <c r="AY65" i="40" s="1"/>
  <c r="AY61" i="45"/>
  <c r="AY54" i="45"/>
  <c r="BR56" i="45"/>
  <c r="BP56" i="45"/>
  <c r="BN56" i="45"/>
  <c r="BL56" i="45"/>
  <c r="BT56" i="45"/>
  <c r="BP66" i="40"/>
  <c r="BN66" i="40"/>
  <c r="BT66" i="40"/>
  <c r="BL66" i="40"/>
  <c r="BR66" i="40"/>
  <c r="AV77" i="45"/>
  <c r="AY66" i="45"/>
  <c r="AY60" i="45"/>
  <c r="BT57" i="45"/>
  <c r="BN57" i="45"/>
  <c r="BP57" i="45"/>
  <c r="BL57" i="45"/>
  <c r="BR57" i="45"/>
  <c r="BP62" i="45"/>
  <c r="BN62" i="45"/>
  <c r="BT62" i="45"/>
  <c r="BL62" i="45"/>
  <c r="BR62" i="45"/>
  <c r="BN55" i="45"/>
  <c r="BR55" i="45"/>
  <c r="BP55" i="45"/>
  <c r="BL55" i="45"/>
  <c r="BT55" i="45"/>
  <c r="AY58" i="45"/>
  <c r="BT63" i="45"/>
  <c r="BL63" i="45"/>
  <c r="BR63" i="45"/>
  <c r="BP63" i="45"/>
  <c r="BN63" i="45"/>
  <c r="AV65" i="45"/>
  <c r="BL77" i="39"/>
  <c r="W145" i="39" s="1"/>
  <c r="AQ145" i="39" s="1"/>
  <c r="BN54" i="39"/>
  <c r="AO83" i="48"/>
  <c r="AO81" i="48"/>
  <c r="AO80" i="48"/>
  <c r="AO79" i="48"/>
  <c r="AO77" i="48"/>
  <c r="AO76" i="48"/>
  <c r="AO75" i="48"/>
  <c r="AO73" i="48"/>
  <c r="AO72" i="48"/>
  <c r="AO71" i="48"/>
  <c r="AO70" i="48"/>
  <c r="AO69" i="48"/>
  <c r="AO68" i="48"/>
  <c r="AO66" i="48"/>
  <c r="AO65" i="48"/>
  <c r="AO64" i="48"/>
  <c r="AO63" i="48"/>
  <c r="AO61" i="48"/>
  <c r="AO60" i="48"/>
  <c r="AO59" i="48"/>
  <c r="AO58" i="48"/>
  <c r="AO56" i="48"/>
  <c r="AO55" i="48"/>
  <c r="AO54" i="48"/>
  <c r="AO53" i="48"/>
  <c r="AO51" i="48"/>
  <c r="AO50" i="48"/>
  <c r="AO49" i="48"/>
  <c r="AO47" i="48"/>
  <c r="AO46" i="48"/>
  <c r="AO45" i="48"/>
  <c r="AO44" i="48"/>
  <c r="AO42" i="48"/>
  <c r="AO41" i="48"/>
  <c r="AO40" i="48"/>
  <c r="AO38" i="48"/>
  <c r="AO37" i="48"/>
  <c r="AO36" i="48"/>
  <c r="AO35" i="48"/>
  <c r="AO33" i="48"/>
  <c r="AO32" i="48"/>
  <c r="AO31" i="48"/>
  <c r="AO29" i="48"/>
  <c r="AO28" i="48"/>
  <c r="AO27" i="48"/>
  <c r="AO25" i="48"/>
  <c r="AO24" i="48"/>
  <c r="AO23" i="48"/>
  <c r="AO21" i="48"/>
  <c r="AO20" i="48"/>
  <c r="AO19" i="48"/>
  <c r="AO17" i="48"/>
  <c r="AO16" i="48"/>
  <c r="AO15" i="48"/>
  <c r="AO13" i="48"/>
  <c r="AO12" i="48"/>
  <c r="AO11" i="48"/>
  <c r="AO9" i="48"/>
  <c r="AO8" i="48"/>
  <c r="AO7" i="48"/>
  <c r="AJ83" i="48"/>
  <c r="AK83" i="48" s="1"/>
  <c r="AL83" i="48" s="1"/>
  <c r="AJ82" i="48"/>
  <c r="AK82" i="48" s="1"/>
  <c r="AL82" i="48" s="1"/>
  <c r="AM82" i="48" s="1"/>
  <c r="AO82" i="48" s="1"/>
  <c r="AJ81" i="48"/>
  <c r="AK81" i="48" s="1"/>
  <c r="AL81" i="48" s="1"/>
  <c r="AJ80" i="48"/>
  <c r="AK80" i="48" s="1"/>
  <c r="AL80" i="48" s="1"/>
  <c r="AJ79" i="48"/>
  <c r="AK79" i="48" s="1"/>
  <c r="AL79" i="48" s="1"/>
  <c r="AJ78" i="48"/>
  <c r="AK78" i="48" s="1"/>
  <c r="AL78" i="48" s="1"/>
  <c r="AM78" i="48" s="1"/>
  <c r="AO78" i="48" s="1"/>
  <c r="AJ77" i="48"/>
  <c r="AK77" i="48" s="1"/>
  <c r="AL77" i="48" s="1"/>
  <c r="AJ76" i="48"/>
  <c r="AK76" i="48" s="1"/>
  <c r="AL76" i="48" s="1"/>
  <c r="AJ75" i="48"/>
  <c r="AK75" i="48" s="1"/>
  <c r="AL75" i="48" s="1"/>
  <c r="AJ74" i="48"/>
  <c r="AK74" i="48" s="1"/>
  <c r="AL74" i="48" s="1"/>
  <c r="AM74" i="48" s="1"/>
  <c r="AO74" i="48" s="1"/>
  <c r="AJ73" i="48"/>
  <c r="AK73" i="48" s="1"/>
  <c r="AL73" i="48" s="1"/>
  <c r="AJ72" i="48"/>
  <c r="AK72" i="48" s="1"/>
  <c r="AL72" i="48" s="1"/>
  <c r="AJ71" i="48"/>
  <c r="AK71" i="48" s="1"/>
  <c r="AL71" i="48" s="1"/>
  <c r="AJ70" i="48"/>
  <c r="AK70" i="48" s="1"/>
  <c r="AL70" i="48" s="1"/>
  <c r="AJ69" i="48"/>
  <c r="AK69" i="48" s="1"/>
  <c r="AL69" i="48" s="1"/>
  <c r="AJ68" i="48"/>
  <c r="AK68" i="48" s="1"/>
  <c r="AL68" i="48" s="1"/>
  <c r="AJ67" i="48"/>
  <c r="AK67" i="48" s="1"/>
  <c r="AL67" i="48" s="1"/>
  <c r="AM67" i="48" s="1"/>
  <c r="AO67" i="48" s="1"/>
  <c r="AJ66" i="48"/>
  <c r="AK66" i="48" s="1"/>
  <c r="AL66" i="48" s="1"/>
  <c r="AJ65" i="48"/>
  <c r="AK65" i="48" s="1"/>
  <c r="AL65" i="48" s="1"/>
  <c r="AJ64" i="48"/>
  <c r="AK64" i="48" s="1"/>
  <c r="AL64" i="48" s="1"/>
  <c r="AJ63" i="48"/>
  <c r="AK63" i="48" s="1"/>
  <c r="AL63" i="48" s="1"/>
  <c r="AJ62" i="48"/>
  <c r="AK62" i="48" s="1"/>
  <c r="AL62" i="48" s="1"/>
  <c r="AM62" i="48" s="1"/>
  <c r="AO62" i="48" s="1"/>
  <c r="AJ61" i="48"/>
  <c r="AK61" i="48" s="1"/>
  <c r="AL61" i="48" s="1"/>
  <c r="AJ60" i="48"/>
  <c r="AK60" i="48" s="1"/>
  <c r="AL60" i="48" s="1"/>
  <c r="AJ59" i="48"/>
  <c r="AK59" i="48" s="1"/>
  <c r="AL59" i="48" s="1"/>
  <c r="AM59" i="48" s="1"/>
  <c r="AJ58" i="48"/>
  <c r="AK58" i="48" s="1"/>
  <c r="AL58" i="48" s="1"/>
  <c r="AM58" i="48" s="1"/>
  <c r="AJ57" i="48"/>
  <c r="AK57" i="48" s="1"/>
  <c r="AL57" i="48" s="1"/>
  <c r="AM57" i="48" s="1"/>
  <c r="AO57" i="48" s="1"/>
  <c r="AJ56" i="48"/>
  <c r="AK56" i="48" s="1"/>
  <c r="AL56" i="48" s="1"/>
  <c r="AM56" i="48" s="1"/>
  <c r="AJ55" i="48"/>
  <c r="AK55" i="48" s="1"/>
  <c r="AL55" i="48" s="1"/>
  <c r="AM55" i="48" s="1"/>
  <c r="AJ54" i="48"/>
  <c r="AK54" i="48" s="1"/>
  <c r="AL54" i="48" s="1"/>
  <c r="AM54" i="48" s="1"/>
  <c r="AJ53" i="48"/>
  <c r="AK53" i="48" s="1"/>
  <c r="AL53" i="48" s="1"/>
  <c r="AM53" i="48" s="1"/>
  <c r="AJ52" i="48"/>
  <c r="AK52" i="48" s="1"/>
  <c r="AL52" i="48" s="1"/>
  <c r="AM52" i="48" s="1"/>
  <c r="AO52" i="48" s="1"/>
  <c r="AJ51" i="48"/>
  <c r="AK51" i="48" s="1"/>
  <c r="AL51" i="48" s="1"/>
  <c r="AM51" i="48" s="1"/>
  <c r="AJ50" i="48"/>
  <c r="AK50" i="48" s="1"/>
  <c r="AL50" i="48" s="1"/>
  <c r="AM50" i="48" s="1"/>
  <c r="AJ49" i="48"/>
  <c r="AK49" i="48" s="1"/>
  <c r="AL49" i="48" s="1"/>
  <c r="AM49" i="48" s="1"/>
  <c r="AJ48" i="48"/>
  <c r="AK48" i="48" s="1"/>
  <c r="AL48" i="48" s="1"/>
  <c r="AM48" i="48" s="1"/>
  <c r="AO48" i="48" s="1"/>
  <c r="AJ47" i="48"/>
  <c r="AK47" i="48" s="1"/>
  <c r="AL47" i="48" s="1"/>
  <c r="AM47" i="48" s="1"/>
  <c r="AJ46" i="48"/>
  <c r="AK46" i="48" s="1"/>
  <c r="AL46" i="48" s="1"/>
  <c r="AM46" i="48" s="1"/>
  <c r="AJ45" i="48"/>
  <c r="AK45" i="48" s="1"/>
  <c r="AL45" i="48" s="1"/>
  <c r="AM45" i="48" s="1"/>
  <c r="AJ44" i="48"/>
  <c r="AK44" i="48" s="1"/>
  <c r="AL44" i="48" s="1"/>
  <c r="AM44" i="48" s="1"/>
  <c r="AJ43" i="48"/>
  <c r="AK43" i="48" s="1"/>
  <c r="AL43" i="48" s="1"/>
  <c r="AM43" i="48" s="1"/>
  <c r="AO43" i="48" s="1"/>
  <c r="AJ42" i="48"/>
  <c r="AK42" i="48" s="1"/>
  <c r="AL42" i="48" s="1"/>
  <c r="AM42" i="48" s="1"/>
  <c r="AJ41" i="48"/>
  <c r="AK41" i="48" s="1"/>
  <c r="AL41" i="48" s="1"/>
  <c r="AM41" i="48" s="1"/>
  <c r="AJ40" i="48"/>
  <c r="AK40" i="48" s="1"/>
  <c r="AL40" i="48" s="1"/>
  <c r="AM40" i="48" s="1"/>
  <c r="AJ39" i="48"/>
  <c r="AK39" i="48" s="1"/>
  <c r="AL39" i="48" s="1"/>
  <c r="AM39" i="48" s="1"/>
  <c r="AO39" i="48" s="1"/>
  <c r="AJ38" i="48"/>
  <c r="AK38" i="48" s="1"/>
  <c r="AL38" i="48" s="1"/>
  <c r="AM38" i="48" s="1"/>
  <c r="AJ37" i="48"/>
  <c r="AK37" i="48" s="1"/>
  <c r="AL37" i="48" s="1"/>
  <c r="AM37" i="48" s="1"/>
  <c r="AJ36" i="48"/>
  <c r="AK36" i="48" s="1"/>
  <c r="AL36" i="48" s="1"/>
  <c r="AM36" i="48" s="1"/>
  <c r="AJ35" i="48"/>
  <c r="AK35" i="48" s="1"/>
  <c r="AL35" i="48" s="1"/>
  <c r="AM35" i="48" s="1"/>
  <c r="AJ33" i="48"/>
  <c r="AK33" i="48" s="1"/>
  <c r="AL33" i="48" s="1"/>
  <c r="AM33" i="48" s="1"/>
  <c r="AJ32" i="48"/>
  <c r="AK32" i="48" s="1"/>
  <c r="AL32" i="48" s="1"/>
  <c r="AM32" i="48" s="1"/>
  <c r="AJ31" i="48"/>
  <c r="AK31" i="48" s="1"/>
  <c r="AL31" i="48" s="1"/>
  <c r="AM31" i="48" s="1"/>
  <c r="AJ30" i="48"/>
  <c r="AK30" i="48" s="1"/>
  <c r="AL30" i="48" s="1"/>
  <c r="AM30" i="48" s="1"/>
  <c r="AO30" i="48" s="1"/>
  <c r="AJ29" i="48"/>
  <c r="AK29" i="48" s="1"/>
  <c r="AL29" i="48" s="1"/>
  <c r="AM29" i="48" s="1"/>
  <c r="AJ28" i="48"/>
  <c r="AK28" i="48" s="1"/>
  <c r="AL28" i="48" s="1"/>
  <c r="AM28" i="48" s="1"/>
  <c r="AJ27" i="48"/>
  <c r="AK27" i="48" s="1"/>
  <c r="AL27" i="48" s="1"/>
  <c r="AM27" i="48" s="1"/>
  <c r="AJ26" i="48"/>
  <c r="AK26" i="48" s="1"/>
  <c r="AL26" i="48" s="1"/>
  <c r="AM26" i="48" s="1"/>
  <c r="AO26" i="48" s="1"/>
  <c r="AJ25" i="48"/>
  <c r="AK25" i="48" s="1"/>
  <c r="AL25" i="48" s="1"/>
  <c r="AM25" i="48" s="1"/>
  <c r="AJ24" i="48"/>
  <c r="AK24" i="48" s="1"/>
  <c r="AL24" i="48" s="1"/>
  <c r="AM24" i="48" s="1"/>
  <c r="AJ23" i="48"/>
  <c r="AK23" i="48" s="1"/>
  <c r="AL23" i="48" s="1"/>
  <c r="AM23" i="48" s="1"/>
  <c r="AJ22" i="48"/>
  <c r="AK22" i="48" s="1"/>
  <c r="AL22" i="48" s="1"/>
  <c r="AM22" i="48" s="1"/>
  <c r="AO22" i="48" s="1"/>
  <c r="AJ21" i="48"/>
  <c r="AK21" i="48" s="1"/>
  <c r="AL21" i="48" s="1"/>
  <c r="AM21" i="48" s="1"/>
  <c r="AJ20" i="48"/>
  <c r="AK20" i="48" s="1"/>
  <c r="AL20" i="48" s="1"/>
  <c r="AM20" i="48" s="1"/>
  <c r="AJ19" i="48"/>
  <c r="AK19" i="48" s="1"/>
  <c r="AL19" i="48" s="1"/>
  <c r="AM19" i="48" s="1"/>
  <c r="AJ18" i="48"/>
  <c r="AK18" i="48" s="1"/>
  <c r="AL18" i="48" s="1"/>
  <c r="AM18" i="48" s="1"/>
  <c r="AO18" i="48" s="1"/>
  <c r="AJ17" i="48"/>
  <c r="AK17" i="48" s="1"/>
  <c r="AL17" i="48" s="1"/>
  <c r="AM17" i="48" s="1"/>
  <c r="AJ16" i="48"/>
  <c r="AK16" i="48" s="1"/>
  <c r="AL16" i="48" s="1"/>
  <c r="AM16" i="48" s="1"/>
  <c r="AJ15" i="48"/>
  <c r="AK15" i="48" s="1"/>
  <c r="AL15" i="48" s="1"/>
  <c r="AM15" i="48" s="1"/>
  <c r="AJ13" i="48"/>
  <c r="AK13" i="48" s="1"/>
  <c r="AL13" i="48" s="1"/>
  <c r="AM13" i="48" s="1"/>
  <c r="AJ12" i="48"/>
  <c r="AK12" i="48" s="1"/>
  <c r="AL12" i="48" s="1"/>
  <c r="AM12" i="48" s="1"/>
  <c r="AJ11" i="48"/>
  <c r="AK11" i="48" s="1"/>
  <c r="AL11" i="48" s="1"/>
  <c r="AM11" i="48" s="1"/>
  <c r="AJ9" i="48"/>
  <c r="AK9" i="48" s="1"/>
  <c r="AL9" i="48" s="1"/>
  <c r="AM9" i="48" s="1"/>
  <c r="AJ8" i="48"/>
  <c r="AK8" i="48" s="1"/>
  <c r="AL8" i="48" s="1"/>
  <c r="AM8" i="48" s="1"/>
  <c r="AJ7" i="48"/>
  <c r="AK7" i="48" s="1"/>
  <c r="AL7" i="48" s="1"/>
  <c r="AM7" i="48" s="1"/>
  <c r="AS83" i="48"/>
  <c r="AS82" i="48"/>
  <c r="AS81" i="48"/>
  <c r="AS80" i="48"/>
  <c r="AS79" i="48"/>
  <c r="AS78" i="48"/>
  <c r="AS77" i="48"/>
  <c r="AS76" i="48"/>
  <c r="AS75" i="48"/>
  <c r="AS74" i="48"/>
  <c r="AS73" i="48"/>
  <c r="AS72" i="48"/>
  <c r="AS71" i="48"/>
  <c r="AS70" i="48"/>
  <c r="AS69" i="48"/>
  <c r="AS68" i="48"/>
  <c r="AS67" i="48"/>
  <c r="AS66" i="48"/>
  <c r="AS65" i="48"/>
  <c r="AS64" i="48"/>
  <c r="AS63" i="48"/>
  <c r="AS62" i="48"/>
  <c r="AS61" i="48"/>
  <c r="AS60" i="48"/>
  <c r="AS59" i="48"/>
  <c r="AS58" i="48"/>
  <c r="AS57" i="48"/>
  <c r="AS56" i="48"/>
  <c r="AS55" i="48"/>
  <c r="AS54" i="48"/>
  <c r="AS53" i="48"/>
  <c r="AS52" i="48"/>
  <c r="AS51" i="48"/>
  <c r="AS50" i="48"/>
  <c r="AS49" i="48"/>
  <c r="AS48" i="48"/>
  <c r="AS47" i="48"/>
  <c r="AS46" i="48"/>
  <c r="AS45" i="48"/>
  <c r="AS44" i="48"/>
  <c r="AS43" i="48"/>
  <c r="AS42" i="48"/>
  <c r="AS41" i="48"/>
  <c r="AS40" i="48"/>
  <c r="AS39" i="48"/>
  <c r="AS38" i="48"/>
  <c r="AS37" i="48"/>
  <c r="AS36" i="48"/>
  <c r="AS35" i="48"/>
  <c r="AS34" i="48"/>
  <c r="AI34" i="48" s="1"/>
  <c r="AJ34" i="48" s="1"/>
  <c r="AK34" i="48" s="1"/>
  <c r="AL34" i="48" s="1"/>
  <c r="AM34" i="48" s="1"/>
  <c r="AO34" i="48" s="1"/>
  <c r="AS33" i="48"/>
  <c r="AS32" i="48"/>
  <c r="AS31" i="48"/>
  <c r="AS30" i="48"/>
  <c r="AS29" i="48"/>
  <c r="AS28" i="48"/>
  <c r="AS27" i="48"/>
  <c r="AS26" i="48"/>
  <c r="AS25" i="48"/>
  <c r="AS24" i="48"/>
  <c r="AS23" i="48"/>
  <c r="AS22" i="48"/>
  <c r="AS21" i="48"/>
  <c r="AS20" i="48"/>
  <c r="AS19" i="48"/>
  <c r="AS18" i="48"/>
  <c r="AS17" i="48"/>
  <c r="AS16" i="48"/>
  <c r="AS15" i="48"/>
  <c r="AS14" i="48"/>
  <c r="AJ14" i="48" s="1"/>
  <c r="AK14" i="48" s="1"/>
  <c r="AL14" i="48" s="1"/>
  <c r="AM14" i="48" s="1"/>
  <c r="AO14" i="48" s="1"/>
  <c r="AS13" i="48"/>
  <c r="AS12" i="48"/>
  <c r="AS11" i="48"/>
  <c r="AS10" i="48"/>
  <c r="AJ10" i="48" s="1"/>
  <c r="AK10" i="48" s="1"/>
  <c r="AL10" i="48" s="1"/>
  <c r="AM10" i="48" s="1"/>
  <c r="AO10" i="48" s="1"/>
  <c r="AS9" i="48"/>
  <c r="AS8" i="48"/>
  <c r="AS7" i="48"/>
  <c r="AS6" i="48"/>
  <c r="AJ6" i="48" s="1"/>
  <c r="AL6" i="48" s="1"/>
  <c r="AM6" i="48" s="1"/>
  <c r="AO6" i="48" s="1"/>
  <c r="AO83" i="30"/>
  <c r="AO81" i="30"/>
  <c r="AO80" i="30"/>
  <c r="AO79" i="30"/>
  <c r="AO77" i="30"/>
  <c r="AO76" i="30"/>
  <c r="AO75" i="30"/>
  <c r="AO73" i="30"/>
  <c r="AO72" i="30"/>
  <c r="AO71" i="30"/>
  <c r="AO70" i="30"/>
  <c r="AO69" i="30"/>
  <c r="AO68" i="30"/>
  <c r="AO66" i="30"/>
  <c r="AO65" i="30"/>
  <c r="AO64" i="30"/>
  <c r="AO63" i="30"/>
  <c r="AO61" i="30"/>
  <c r="AO60" i="30"/>
  <c r="AO59" i="30"/>
  <c r="AO58" i="30"/>
  <c r="AO56" i="30"/>
  <c r="AO55" i="30"/>
  <c r="AO54" i="30"/>
  <c r="AO53" i="30"/>
  <c r="AO51" i="30"/>
  <c r="AO50" i="30"/>
  <c r="AO49" i="30"/>
  <c r="AO47" i="30"/>
  <c r="AO46" i="30"/>
  <c r="AO45" i="30"/>
  <c r="AO44" i="30"/>
  <c r="AO42" i="30"/>
  <c r="AO41" i="30"/>
  <c r="AO40" i="30"/>
  <c r="AO38" i="30"/>
  <c r="AO37" i="30"/>
  <c r="AO36" i="30"/>
  <c r="AO35" i="30"/>
  <c r="AO33" i="30"/>
  <c r="AO32" i="30"/>
  <c r="AO31" i="30"/>
  <c r="AO29" i="30"/>
  <c r="AO28" i="30"/>
  <c r="AO27" i="30"/>
  <c r="AO25" i="30"/>
  <c r="AO24" i="30"/>
  <c r="AO23" i="30"/>
  <c r="AO21" i="30"/>
  <c r="AO20" i="30"/>
  <c r="AO19" i="30"/>
  <c r="AO17" i="30"/>
  <c r="AO16" i="30"/>
  <c r="AO15" i="30"/>
  <c r="AO13" i="30"/>
  <c r="AO12" i="30"/>
  <c r="AO11" i="30"/>
  <c r="AO9" i="30"/>
  <c r="AO8" i="30"/>
  <c r="AO7" i="30"/>
  <c r="AJ83" i="30"/>
  <c r="AK83" i="30" s="1"/>
  <c r="AL83" i="30" s="1"/>
  <c r="AJ82" i="30"/>
  <c r="AK82" i="30" s="1"/>
  <c r="AL82" i="30" s="1"/>
  <c r="AJ81" i="30"/>
  <c r="AK81" i="30" s="1"/>
  <c r="AL81" i="30" s="1"/>
  <c r="AJ80" i="30"/>
  <c r="AK80" i="30" s="1"/>
  <c r="AL80" i="30" s="1"/>
  <c r="AJ79" i="30"/>
  <c r="AK79" i="30" s="1"/>
  <c r="AL79" i="30" s="1"/>
  <c r="AJ78" i="30"/>
  <c r="AK78" i="30" s="1"/>
  <c r="AL78" i="30" s="1"/>
  <c r="AJ77" i="30"/>
  <c r="AK77" i="30" s="1"/>
  <c r="AL77" i="30" s="1"/>
  <c r="AJ76" i="30"/>
  <c r="AK76" i="30" s="1"/>
  <c r="AL76" i="30" s="1"/>
  <c r="AJ75" i="30"/>
  <c r="AK75" i="30" s="1"/>
  <c r="AL75" i="30" s="1"/>
  <c r="AJ74" i="30"/>
  <c r="AK74" i="30" s="1"/>
  <c r="AL74" i="30" s="1"/>
  <c r="AJ73" i="30"/>
  <c r="AK73" i="30" s="1"/>
  <c r="AL73" i="30" s="1"/>
  <c r="AJ72" i="30"/>
  <c r="AK72" i="30" s="1"/>
  <c r="AL72" i="30" s="1"/>
  <c r="AJ71" i="30"/>
  <c r="AK71" i="30" s="1"/>
  <c r="AL71" i="30" s="1"/>
  <c r="AJ70" i="30"/>
  <c r="AK70" i="30" s="1"/>
  <c r="AL70" i="30" s="1"/>
  <c r="AJ69" i="30"/>
  <c r="AK69" i="30" s="1"/>
  <c r="AL69" i="30" s="1"/>
  <c r="AJ68" i="30"/>
  <c r="AK68" i="30" s="1"/>
  <c r="AL68" i="30" s="1"/>
  <c r="AJ67" i="30"/>
  <c r="AK67" i="30" s="1"/>
  <c r="AL67" i="30" s="1"/>
  <c r="AJ66" i="30"/>
  <c r="AK66" i="30" s="1"/>
  <c r="AL66" i="30" s="1"/>
  <c r="AJ65" i="30"/>
  <c r="AK65" i="30" s="1"/>
  <c r="AL65" i="30" s="1"/>
  <c r="AJ64" i="30"/>
  <c r="AK64" i="30" s="1"/>
  <c r="AL64" i="30" s="1"/>
  <c r="AJ63" i="30"/>
  <c r="AK63" i="30" s="1"/>
  <c r="AL63" i="30" s="1"/>
  <c r="AJ62" i="30"/>
  <c r="AK62" i="30" s="1"/>
  <c r="AL62" i="30" s="1"/>
  <c r="AJ61" i="30"/>
  <c r="AK61" i="30" s="1"/>
  <c r="AL61" i="30" s="1"/>
  <c r="AJ60" i="30"/>
  <c r="AK60" i="30" s="1"/>
  <c r="AL60" i="30" s="1"/>
  <c r="AJ59" i="30"/>
  <c r="AK59" i="30" s="1"/>
  <c r="AL59" i="30" s="1"/>
  <c r="AM59" i="30" s="1"/>
  <c r="AJ58" i="30"/>
  <c r="AK58" i="30" s="1"/>
  <c r="AL58" i="30" s="1"/>
  <c r="AM58" i="30" s="1"/>
  <c r="AJ57" i="30"/>
  <c r="AK57" i="30" s="1"/>
  <c r="AL57" i="30" s="1"/>
  <c r="AM57" i="30" s="1"/>
  <c r="AO57" i="30" s="1"/>
  <c r="AJ56" i="30"/>
  <c r="AK56" i="30" s="1"/>
  <c r="AL56" i="30" s="1"/>
  <c r="AM56" i="30" s="1"/>
  <c r="AJ55" i="30"/>
  <c r="AK55" i="30" s="1"/>
  <c r="AL55" i="30" s="1"/>
  <c r="AM55" i="30" s="1"/>
  <c r="AJ54" i="30"/>
  <c r="AK54" i="30" s="1"/>
  <c r="AL54" i="30" s="1"/>
  <c r="AM54" i="30" s="1"/>
  <c r="AJ53" i="30"/>
  <c r="AK53" i="30" s="1"/>
  <c r="AL53" i="30" s="1"/>
  <c r="AM53" i="30" s="1"/>
  <c r="AJ52" i="30"/>
  <c r="AK52" i="30" s="1"/>
  <c r="AL52" i="30" s="1"/>
  <c r="AM52" i="30" s="1"/>
  <c r="AO52" i="30" s="1"/>
  <c r="AJ51" i="30"/>
  <c r="AK51" i="30" s="1"/>
  <c r="AL51" i="30" s="1"/>
  <c r="AM51" i="30" s="1"/>
  <c r="AJ50" i="30"/>
  <c r="AK50" i="30" s="1"/>
  <c r="AL50" i="30" s="1"/>
  <c r="AM50" i="30" s="1"/>
  <c r="AJ49" i="30"/>
  <c r="AK49" i="30" s="1"/>
  <c r="AL49" i="30" s="1"/>
  <c r="AM49" i="30" s="1"/>
  <c r="AJ48" i="30"/>
  <c r="AK48" i="30" s="1"/>
  <c r="AL48" i="30" s="1"/>
  <c r="AM48" i="30" s="1"/>
  <c r="AO48" i="30" s="1"/>
  <c r="AJ47" i="30"/>
  <c r="AK47" i="30" s="1"/>
  <c r="AL47" i="30" s="1"/>
  <c r="AM47" i="30" s="1"/>
  <c r="AJ46" i="30"/>
  <c r="AK46" i="30" s="1"/>
  <c r="AL46" i="30" s="1"/>
  <c r="AM46" i="30" s="1"/>
  <c r="AJ45" i="30"/>
  <c r="AK45" i="30" s="1"/>
  <c r="AL45" i="30" s="1"/>
  <c r="AM45" i="30" s="1"/>
  <c r="AJ44" i="30"/>
  <c r="AK44" i="30" s="1"/>
  <c r="AL44" i="30" s="1"/>
  <c r="AM44" i="30" s="1"/>
  <c r="AJ43" i="30"/>
  <c r="AK43" i="30" s="1"/>
  <c r="AL43" i="30" s="1"/>
  <c r="AM43" i="30" s="1"/>
  <c r="AO43" i="30" s="1"/>
  <c r="AJ42" i="30"/>
  <c r="AK42" i="30" s="1"/>
  <c r="AL42" i="30" s="1"/>
  <c r="AM42" i="30" s="1"/>
  <c r="AJ41" i="30"/>
  <c r="AK41" i="30" s="1"/>
  <c r="AL41" i="30" s="1"/>
  <c r="AM41" i="30" s="1"/>
  <c r="AJ40" i="30"/>
  <c r="AK40" i="30" s="1"/>
  <c r="AL40" i="30" s="1"/>
  <c r="AM40" i="30" s="1"/>
  <c r="AJ39" i="30"/>
  <c r="AK39" i="30" s="1"/>
  <c r="AL39" i="30" s="1"/>
  <c r="AM39" i="30" s="1"/>
  <c r="AO39" i="30" s="1"/>
  <c r="AJ38" i="30"/>
  <c r="AK38" i="30" s="1"/>
  <c r="AL38" i="30" s="1"/>
  <c r="AM38" i="30" s="1"/>
  <c r="AJ37" i="30"/>
  <c r="AK37" i="30" s="1"/>
  <c r="AL37" i="30" s="1"/>
  <c r="AM37" i="30" s="1"/>
  <c r="AJ36" i="30"/>
  <c r="AK36" i="30" s="1"/>
  <c r="AL36" i="30" s="1"/>
  <c r="AM36" i="30" s="1"/>
  <c r="AJ35" i="30"/>
  <c r="AK35" i="30" s="1"/>
  <c r="AL35" i="30" s="1"/>
  <c r="AM35" i="30" s="1"/>
  <c r="AJ33" i="30"/>
  <c r="AK33" i="30" s="1"/>
  <c r="AL33" i="30" s="1"/>
  <c r="AM33" i="30" s="1"/>
  <c r="AJ32" i="30"/>
  <c r="AK32" i="30" s="1"/>
  <c r="AL32" i="30" s="1"/>
  <c r="AM32" i="30" s="1"/>
  <c r="AJ31" i="30"/>
  <c r="AK31" i="30" s="1"/>
  <c r="AL31" i="30" s="1"/>
  <c r="AM31" i="30" s="1"/>
  <c r="AJ30" i="30"/>
  <c r="AK30" i="30" s="1"/>
  <c r="AL30" i="30" s="1"/>
  <c r="AM30" i="30" s="1"/>
  <c r="AO30" i="30" s="1"/>
  <c r="AJ29" i="30"/>
  <c r="AK29" i="30" s="1"/>
  <c r="AL29" i="30" s="1"/>
  <c r="AM29" i="30" s="1"/>
  <c r="AJ28" i="30"/>
  <c r="AK28" i="30" s="1"/>
  <c r="AL28" i="30" s="1"/>
  <c r="AM28" i="30" s="1"/>
  <c r="AJ27" i="30"/>
  <c r="AK27" i="30" s="1"/>
  <c r="AL27" i="30" s="1"/>
  <c r="AM27" i="30" s="1"/>
  <c r="AJ25" i="30"/>
  <c r="AK25" i="30" s="1"/>
  <c r="AL25" i="30" s="1"/>
  <c r="AM25" i="30" s="1"/>
  <c r="AJ24" i="30"/>
  <c r="AK24" i="30" s="1"/>
  <c r="AL24" i="30" s="1"/>
  <c r="AM24" i="30" s="1"/>
  <c r="AJ23" i="30"/>
  <c r="AK23" i="30" s="1"/>
  <c r="AL23" i="30" s="1"/>
  <c r="AM23" i="30" s="1"/>
  <c r="AJ22" i="30"/>
  <c r="AK22" i="30" s="1"/>
  <c r="AL22" i="30" s="1"/>
  <c r="AM22" i="30" s="1"/>
  <c r="AO22" i="30" s="1"/>
  <c r="AJ21" i="30"/>
  <c r="AK21" i="30" s="1"/>
  <c r="AL21" i="30" s="1"/>
  <c r="AM21" i="30" s="1"/>
  <c r="AJ20" i="30"/>
  <c r="AK20" i="30" s="1"/>
  <c r="AL20" i="30" s="1"/>
  <c r="AM20" i="30" s="1"/>
  <c r="AJ19" i="30"/>
  <c r="AK19" i="30" s="1"/>
  <c r="AL19" i="30" s="1"/>
  <c r="AM19" i="30" s="1"/>
  <c r="AJ18" i="30"/>
  <c r="AK18" i="30" s="1"/>
  <c r="AL18" i="30" s="1"/>
  <c r="AM18" i="30" s="1"/>
  <c r="AO18" i="30" s="1"/>
  <c r="AJ17" i="30"/>
  <c r="AK17" i="30" s="1"/>
  <c r="AL17" i="30" s="1"/>
  <c r="AM17" i="30" s="1"/>
  <c r="AJ16" i="30"/>
  <c r="AK16" i="30" s="1"/>
  <c r="AL16" i="30" s="1"/>
  <c r="AM16" i="30" s="1"/>
  <c r="AJ15" i="30"/>
  <c r="AK15" i="30" s="1"/>
  <c r="AL15" i="30" s="1"/>
  <c r="AM15" i="30" s="1"/>
  <c r="AJ14" i="30"/>
  <c r="AK14" i="30" s="1"/>
  <c r="AL14" i="30" s="1"/>
  <c r="AM14" i="30" s="1"/>
  <c r="AO14" i="30" s="1"/>
  <c r="AJ13" i="30"/>
  <c r="AK13" i="30" s="1"/>
  <c r="AL13" i="30" s="1"/>
  <c r="AM13" i="30" s="1"/>
  <c r="AJ12" i="30"/>
  <c r="AK12" i="30" s="1"/>
  <c r="AL12" i="30" s="1"/>
  <c r="AM12" i="30" s="1"/>
  <c r="AJ11" i="30"/>
  <c r="AK11" i="30" s="1"/>
  <c r="AL11" i="30" s="1"/>
  <c r="AM11" i="30" s="1"/>
  <c r="AJ10" i="30"/>
  <c r="AK10" i="30" s="1"/>
  <c r="AL10" i="30" s="1"/>
  <c r="AM10" i="30" s="1"/>
  <c r="AO10" i="30" s="1"/>
  <c r="AJ9" i="30"/>
  <c r="AK9" i="30" s="1"/>
  <c r="AL9" i="30" s="1"/>
  <c r="AM9" i="30" s="1"/>
  <c r="AJ8" i="30"/>
  <c r="AK8" i="30" s="1"/>
  <c r="AL8" i="30" s="1"/>
  <c r="AM8" i="30" s="1"/>
  <c r="AJ7" i="30"/>
  <c r="AK7" i="30" s="1"/>
  <c r="AL7" i="30" s="1"/>
  <c r="AM7" i="30" s="1"/>
  <c r="AJ6" i="30"/>
  <c r="AL6" i="30" s="1"/>
  <c r="AM6" i="30" s="1"/>
  <c r="AO6" i="30" s="1"/>
  <c r="AJ26" i="30"/>
  <c r="AK26" i="30" s="1"/>
  <c r="AL26" i="30" s="1"/>
  <c r="AM26" i="30" s="1"/>
  <c r="AO26" i="30" s="1"/>
  <c r="AS55" i="30"/>
  <c r="AS56" i="30"/>
  <c r="AS57" i="30"/>
  <c r="AS58" i="30"/>
  <c r="AS59" i="30"/>
  <c r="AS60" i="30"/>
  <c r="AS61" i="30"/>
  <c r="AS62" i="30"/>
  <c r="AS63" i="30"/>
  <c r="AS64" i="30"/>
  <c r="AS65" i="30"/>
  <c r="AS66" i="30"/>
  <c r="AS67" i="30"/>
  <c r="AS68" i="30"/>
  <c r="AS69" i="30"/>
  <c r="AS70" i="30"/>
  <c r="AS71" i="30"/>
  <c r="AS72" i="30"/>
  <c r="AS73" i="30"/>
  <c r="AS74" i="30"/>
  <c r="AS75" i="30"/>
  <c r="AS76" i="30"/>
  <c r="AS77" i="30"/>
  <c r="AS78" i="30"/>
  <c r="AS79" i="30"/>
  <c r="AS80" i="30"/>
  <c r="AS81" i="30"/>
  <c r="AS82" i="30"/>
  <c r="AS83" i="30"/>
  <c r="AS7" i="30"/>
  <c r="AS8" i="30"/>
  <c r="AS9" i="30"/>
  <c r="AS10" i="30"/>
  <c r="AS11" i="30"/>
  <c r="AS12" i="30"/>
  <c r="AS13" i="30"/>
  <c r="AS14" i="30"/>
  <c r="AS15" i="30"/>
  <c r="AS16" i="30"/>
  <c r="AS17" i="30"/>
  <c r="AS18" i="30"/>
  <c r="AS19" i="30"/>
  <c r="AS20" i="30"/>
  <c r="AS21" i="30"/>
  <c r="AS22" i="30"/>
  <c r="AS23" i="30"/>
  <c r="AS24" i="30"/>
  <c r="AS25" i="30"/>
  <c r="AS26" i="30"/>
  <c r="AS27" i="30"/>
  <c r="AS28" i="30"/>
  <c r="AS29" i="30"/>
  <c r="AS30" i="30"/>
  <c r="AS31" i="30"/>
  <c r="AS32" i="30"/>
  <c r="AS33" i="30"/>
  <c r="AS34" i="30"/>
  <c r="AI34" i="30" s="1"/>
  <c r="AJ34" i="30" s="1"/>
  <c r="AK34" i="30" s="1"/>
  <c r="AL34" i="30" s="1"/>
  <c r="AM34" i="30" s="1"/>
  <c r="AO34" i="30" s="1"/>
  <c r="AS35" i="30"/>
  <c r="AS36" i="30"/>
  <c r="AS37" i="30"/>
  <c r="AS38" i="30"/>
  <c r="AS39" i="30"/>
  <c r="AS40" i="30"/>
  <c r="AS41" i="30"/>
  <c r="AS42" i="30"/>
  <c r="AS43" i="30"/>
  <c r="AS44" i="30"/>
  <c r="AS45" i="30"/>
  <c r="AS46" i="30"/>
  <c r="AS47" i="30"/>
  <c r="AS48" i="30"/>
  <c r="AS49" i="30"/>
  <c r="AS50" i="30"/>
  <c r="AS51" i="30"/>
  <c r="AS52" i="30"/>
  <c r="AS53" i="30"/>
  <c r="AS54" i="30"/>
  <c r="AS6" i="30"/>
  <c r="G74" i="46" l="1"/>
  <c r="G77" i="46" s="1"/>
  <c r="S42" i="60"/>
  <c r="AS145" i="39"/>
  <c r="I73" i="41"/>
  <c r="AV74" i="46"/>
  <c r="AV77" i="46" s="1"/>
  <c r="G142" i="46" s="1"/>
  <c r="AA142" i="46" s="1"/>
  <c r="AY77" i="45"/>
  <c r="G36" i="62"/>
  <c r="G42" i="62" s="1"/>
  <c r="H42" i="62" s="1"/>
  <c r="F42" i="62"/>
  <c r="S104" i="59"/>
  <c r="S45" i="59" s="1"/>
  <c r="S103" i="59"/>
  <c r="S44" i="59" s="1"/>
  <c r="I71" i="41"/>
  <c r="AV71" i="41"/>
  <c r="AV77" i="41" s="1"/>
  <c r="G142" i="41" s="1"/>
  <c r="AA142" i="41" s="1"/>
  <c r="BL59" i="45"/>
  <c r="BP59" i="45"/>
  <c r="BR59" i="45"/>
  <c r="BN59" i="45"/>
  <c r="BT59" i="45"/>
  <c r="BL54" i="40"/>
  <c r="BL65" i="40" s="1"/>
  <c r="BP54" i="40"/>
  <c r="BP65" i="40" s="1"/>
  <c r="BN54" i="40"/>
  <c r="BR54" i="40"/>
  <c r="BR65" i="40" s="1"/>
  <c r="BT54" i="40"/>
  <c r="BT65" i="40" s="1"/>
  <c r="BT66" i="45"/>
  <c r="BL66" i="45"/>
  <c r="BR66" i="45"/>
  <c r="BP66" i="45"/>
  <c r="BN66" i="45"/>
  <c r="BP54" i="45"/>
  <c r="AY65" i="45"/>
  <c r="BR54" i="45"/>
  <c r="BL54" i="45"/>
  <c r="BT54" i="45"/>
  <c r="BN54" i="45"/>
  <c r="BP58" i="45"/>
  <c r="BR58" i="45"/>
  <c r="BT58" i="45"/>
  <c r="BN58" i="45"/>
  <c r="BL58" i="45"/>
  <c r="BP60" i="45"/>
  <c r="BN60" i="45"/>
  <c r="BR60" i="45"/>
  <c r="BT60" i="45"/>
  <c r="BL60" i="45"/>
  <c r="BT61" i="45"/>
  <c r="BL61" i="45"/>
  <c r="BR61" i="45"/>
  <c r="BP61" i="45"/>
  <c r="BN61" i="45"/>
  <c r="G46" i="54"/>
  <c r="O45" i="54"/>
  <c r="N45" i="54"/>
  <c r="J45" i="54"/>
  <c r="O44" i="54"/>
  <c r="N44" i="54"/>
  <c r="L44" i="54"/>
  <c r="K44" i="54"/>
  <c r="J44" i="54"/>
  <c r="O43" i="54"/>
  <c r="N43" i="54"/>
  <c r="J43" i="54"/>
  <c r="O42" i="54"/>
  <c r="N42" i="54"/>
  <c r="J42" i="54"/>
  <c r="O41" i="54"/>
  <c r="N41" i="54"/>
  <c r="J41" i="54"/>
  <c r="O40" i="54"/>
  <c r="N40" i="54"/>
  <c r="J40" i="54"/>
  <c r="O39" i="54"/>
  <c r="N39" i="54"/>
  <c r="L39" i="54"/>
  <c r="K39" i="54"/>
  <c r="J39" i="54"/>
  <c r="I39" i="54"/>
  <c r="H39" i="54"/>
  <c r="O38" i="54"/>
  <c r="N38" i="54"/>
  <c r="L38" i="54"/>
  <c r="K38" i="54"/>
  <c r="J38" i="54"/>
  <c r="I38" i="54"/>
  <c r="H38" i="54"/>
  <c r="O37" i="54"/>
  <c r="N37" i="54"/>
  <c r="L37" i="54"/>
  <c r="K37" i="54"/>
  <c r="J37" i="54"/>
  <c r="I37" i="54"/>
  <c r="H37" i="54"/>
  <c r="O36" i="54"/>
  <c r="N36" i="54"/>
  <c r="L36" i="54"/>
  <c r="K36" i="54"/>
  <c r="J36" i="54"/>
  <c r="I36" i="54"/>
  <c r="H36" i="54"/>
  <c r="O35" i="54"/>
  <c r="N35" i="54"/>
  <c r="J35" i="54"/>
  <c r="O34" i="54"/>
  <c r="N34" i="54"/>
  <c r="J34" i="54"/>
  <c r="O33" i="54"/>
  <c r="N33" i="54"/>
  <c r="J33" i="54"/>
  <c r="O32" i="54"/>
  <c r="N32" i="54"/>
  <c r="J32" i="54"/>
  <c r="O31" i="54"/>
  <c r="N31" i="54"/>
  <c r="J31" i="54"/>
  <c r="O30" i="54"/>
  <c r="N30" i="54"/>
  <c r="J30" i="54"/>
  <c r="O29" i="54"/>
  <c r="N29" i="54"/>
  <c r="J29" i="54"/>
  <c r="O28" i="54"/>
  <c r="N28" i="54"/>
  <c r="J28" i="54"/>
  <c r="O27" i="54"/>
  <c r="N27" i="54"/>
  <c r="J27" i="54"/>
  <c r="O26" i="54"/>
  <c r="N26" i="54"/>
  <c r="J26" i="54"/>
  <c r="O25" i="54"/>
  <c r="N25" i="54"/>
  <c r="J25" i="54"/>
  <c r="O24" i="54"/>
  <c r="N24" i="54"/>
  <c r="J24" i="54"/>
  <c r="O23" i="54"/>
  <c r="N23" i="54"/>
  <c r="J23" i="54"/>
  <c r="O22" i="54"/>
  <c r="N22" i="54"/>
  <c r="L22" i="54"/>
  <c r="K22" i="54"/>
  <c r="J22" i="54"/>
  <c r="I22" i="54"/>
  <c r="H22" i="54"/>
  <c r="O21" i="54"/>
  <c r="N21" i="54"/>
  <c r="J21" i="54"/>
  <c r="O20" i="54"/>
  <c r="N20" i="54"/>
  <c r="L20" i="54"/>
  <c r="K20" i="54"/>
  <c r="J20" i="54"/>
  <c r="I20" i="54"/>
  <c r="H20" i="54"/>
  <c r="O19" i="54"/>
  <c r="N19" i="54"/>
  <c r="L19" i="54"/>
  <c r="K19" i="54"/>
  <c r="J19" i="54"/>
  <c r="I19" i="54"/>
  <c r="H19" i="54"/>
  <c r="O18" i="54"/>
  <c r="N18" i="54"/>
  <c r="J18" i="54"/>
  <c r="O17" i="54"/>
  <c r="N17" i="54"/>
  <c r="J17" i="54"/>
  <c r="O16" i="54"/>
  <c r="N16" i="54"/>
  <c r="J16" i="54"/>
  <c r="O15" i="54"/>
  <c r="N15" i="54"/>
  <c r="J15" i="54"/>
  <c r="O14" i="54"/>
  <c r="N14" i="54"/>
  <c r="J14" i="54"/>
  <c r="O13" i="54"/>
  <c r="N13" i="54"/>
  <c r="J13" i="54"/>
  <c r="O12" i="54"/>
  <c r="N12" i="54"/>
  <c r="J12" i="54"/>
  <c r="O11" i="54"/>
  <c r="N11" i="54"/>
  <c r="J11" i="54"/>
  <c r="O10" i="54"/>
  <c r="N10" i="54"/>
  <c r="J10" i="54"/>
  <c r="O9" i="54"/>
  <c r="N9" i="54"/>
  <c r="J9" i="54"/>
  <c r="O8" i="54"/>
  <c r="N8" i="54"/>
  <c r="J8" i="54"/>
  <c r="O7" i="54"/>
  <c r="J7" i="54"/>
  <c r="I74" i="46" l="1"/>
  <c r="I77" i="41"/>
  <c r="BR65" i="45"/>
  <c r="BT65" i="45"/>
  <c r="BP65" i="45"/>
  <c r="BL65" i="45"/>
  <c r="BN65" i="45"/>
  <c r="AT84" i="45"/>
  <c r="AS84" i="45"/>
  <c r="AQ84" i="45"/>
  <c r="AQ84" i="46" s="1"/>
  <c r="AR84" i="46" s="1"/>
  <c r="Q115" i="59" s="1"/>
  <c r="AP84" i="45"/>
  <c r="AN84" i="45"/>
  <c r="AM84" i="45"/>
  <c r="AK84" i="45"/>
  <c r="AK84" i="46" s="1"/>
  <c r="AL84" i="46" s="1"/>
  <c r="O115" i="59" s="1"/>
  <c r="AJ84" i="45"/>
  <c r="AH84" i="45"/>
  <c r="AH84" i="46" s="1"/>
  <c r="AG84" i="45"/>
  <c r="AG84" i="46" s="1"/>
  <c r="AE84" i="45"/>
  <c r="AE84" i="46" s="1"/>
  <c r="AF84" i="46" s="1"/>
  <c r="AD84" i="45"/>
  <c r="AB84" i="45"/>
  <c r="AA84" i="45"/>
  <c r="Y84" i="45"/>
  <c r="Y84" i="46" s="1"/>
  <c r="X84" i="45"/>
  <c r="X84" i="46" s="1"/>
  <c r="V84" i="45"/>
  <c r="V84" i="46" s="1"/>
  <c r="U84" i="45"/>
  <c r="T84" i="45"/>
  <c r="T84" i="46" s="1"/>
  <c r="S84" i="45"/>
  <c r="Q84" i="45"/>
  <c r="P84" i="45"/>
  <c r="N84" i="45"/>
  <c r="M84" i="45"/>
  <c r="K84" i="45"/>
  <c r="J84" i="45"/>
  <c r="H84" i="45"/>
  <c r="G84" i="45"/>
  <c r="AT83" i="45"/>
  <c r="AS83" i="45"/>
  <c r="AQ83" i="45"/>
  <c r="AQ83" i="46" s="1"/>
  <c r="AR83" i="46" s="1"/>
  <c r="Q114" i="59" s="1"/>
  <c r="AP83" i="45"/>
  <c r="AN83" i="45"/>
  <c r="AM83" i="45"/>
  <c r="AK83" i="45"/>
  <c r="AK83" i="46" s="1"/>
  <c r="AL83" i="46" s="1"/>
  <c r="O114" i="59" s="1"/>
  <c r="AJ83" i="45"/>
  <c r="AH83" i="45"/>
  <c r="AH83" i="46" s="1"/>
  <c r="AG83" i="45"/>
  <c r="AG83" i="46" s="1"/>
  <c r="AE83" i="45"/>
  <c r="AE83" i="46" s="1"/>
  <c r="AF83" i="46" s="1"/>
  <c r="AD83" i="45"/>
  <c r="AB83" i="45"/>
  <c r="AA83" i="45"/>
  <c r="Y83" i="45"/>
  <c r="Y83" i="46" s="1"/>
  <c r="X83" i="45"/>
  <c r="X83" i="46" s="1"/>
  <c r="V83" i="45"/>
  <c r="V83" i="46" s="1"/>
  <c r="U83" i="45"/>
  <c r="T83" i="45"/>
  <c r="T83" i="46" s="1"/>
  <c r="S83" i="45"/>
  <c r="Q83" i="45"/>
  <c r="P83" i="45"/>
  <c r="N83" i="45"/>
  <c r="M83" i="45"/>
  <c r="K83" i="45"/>
  <c r="J83" i="45"/>
  <c r="H83" i="45"/>
  <c r="G83" i="45"/>
  <c r="AT82" i="45"/>
  <c r="AS82" i="45"/>
  <c r="AQ82" i="45"/>
  <c r="AQ82" i="46" s="1"/>
  <c r="AP82" i="45"/>
  <c r="AN82" i="45"/>
  <c r="AM82" i="45"/>
  <c r="AK82" i="45"/>
  <c r="AK82" i="46" s="1"/>
  <c r="AL82" i="46" s="1"/>
  <c r="O113" i="59" s="1"/>
  <c r="AJ82" i="45"/>
  <c r="AH82" i="45"/>
  <c r="AH82" i="46" s="1"/>
  <c r="AG82" i="45"/>
  <c r="AG82" i="46" s="1"/>
  <c r="AE82" i="45"/>
  <c r="AE82" i="46" s="1"/>
  <c r="AD82" i="45"/>
  <c r="AB82" i="45"/>
  <c r="AA82" i="45"/>
  <c r="Y82" i="45"/>
  <c r="Y82" i="46" s="1"/>
  <c r="X82" i="45"/>
  <c r="X82" i="46" s="1"/>
  <c r="V82" i="45"/>
  <c r="V82" i="46" s="1"/>
  <c r="U82" i="45"/>
  <c r="T82" i="45"/>
  <c r="T82" i="46" s="1"/>
  <c r="S82" i="45"/>
  <c r="Q82" i="45"/>
  <c r="P82" i="45"/>
  <c r="N82" i="45"/>
  <c r="M82" i="45"/>
  <c r="K82" i="45"/>
  <c r="J82" i="45"/>
  <c r="H82" i="45"/>
  <c r="G82" i="45"/>
  <c r="AT81" i="45"/>
  <c r="AS81" i="45"/>
  <c r="AQ81" i="45"/>
  <c r="AP81" i="45"/>
  <c r="AN81" i="45"/>
  <c r="AM81" i="45"/>
  <c r="AK81" i="45"/>
  <c r="AK81" i="46" s="1"/>
  <c r="AL81" i="46" s="1"/>
  <c r="AJ81" i="45"/>
  <c r="AH81" i="45"/>
  <c r="AH81" i="46" s="1"/>
  <c r="AH85" i="46" s="1"/>
  <c r="AH86" i="46" s="1"/>
  <c r="AG81" i="45"/>
  <c r="AG81" i="46" s="1"/>
  <c r="AE81" i="45"/>
  <c r="AD81" i="45"/>
  <c r="AB81" i="45"/>
  <c r="AA81" i="45"/>
  <c r="Y81" i="45"/>
  <c r="Y81" i="46" s="1"/>
  <c r="X81" i="45"/>
  <c r="X81" i="46" s="1"/>
  <c r="V81" i="45"/>
  <c r="V81" i="46" s="1"/>
  <c r="U81" i="45"/>
  <c r="T81" i="45"/>
  <c r="T81" i="46" s="1"/>
  <c r="S81" i="45"/>
  <c r="Q81" i="45"/>
  <c r="P81" i="45"/>
  <c r="N81" i="45"/>
  <c r="M81" i="45"/>
  <c r="K81" i="45"/>
  <c r="J81" i="45"/>
  <c r="H81" i="45"/>
  <c r="G81" i="45"/>
  <c r="AT80" i="45"/>
  <c r="AS80" i="45"/>
  <c r="AQ80" i="45"/>
  <c r="AP80" i="45"/>
  <c r="AN80" i="45"/>
  <c r="AM80" i="45"/>
  <c r="AK80" i="45"/>
  <c r="AK80" i="46" s="1"/>
  <c r="AJ80" i="45"/>
  <c r="AH80" i="45"/>
  <c r="AG80" i="45"/>
  <c r="AE80" i="45"/>
  <c r="AD80" i="45"/>
  <c r="AB80" i="45"/>
  <c r="AA80" i="45"/>
  <c r="Y80" i="45"/>
  <c r="Y80" i="46" s="1"/>
  <c r="X80" i="45"/>
  <c r="X80" i="46" s="1"/>
  <c r="V80" i="45"/>
  <c r="V80" i="46" s="1"/>
  <c r="U80" i="45"/>
  <c r="T80" i="45"/>
  <c r="T80" i="46" s="1"/>
  <c r="S80" i="45"/>
  <c r="Q80" i="45"/>
  <c r="P80" i="45"/>
  <c r="N80" i="45"/>
  <c r="M80" i="45"/>
  <c r="K80" i="45"/>
  <c r="J80" i="45"/>
  <c r="H80" i="45"/>
  <c r="G80" i="45"/>
  <c r="AT79" i="45"/>
  <c r="AT85" i="45" s="1"/>
  <c r="AS79" i="45"/>
  <c r="AS85" i="45" s="1"/>
  <c r="AQ79" i="45"/>
  <c r="AQ85" i="45" s="1"/>
  <c r="AP79" i="45"/>
  <c r="AN79" i="45"/>
  <c r="AM79" i="45"/>
  <c r="AM85" i="45" s="1"/>
  <c r="AK79" i="45"/>
  <c r="AJ79" i="45"/>
  <c r="AJ85" i="45" s="1"/>
  <c r="AH79" i="45"/>
  <c r="AH85" i="45" s="1"/>
  <c r="AG79" i="45"/>
  <c r="AG85" i="45" s="1"/>
  <c r="AE79" i="45"/>
  <c r="AE85" i="45" s="1"/>
  <c r="AD79" i="45"/>
  <c r="AB79" i="45"/>
  <c r="AA79" i="45"/>
  <c r="AA85" i="45" s="1"/>
  <c r="Y79" i="45"/>
  <c r="Y79" i="46" s="1"/>
  <c r="X79" i="45"/>
  <c r="V79" i="45"/>
  <c r="V79" i="46" s="1"/>
  <c r="U79" i="45"/>
  <c r="U85" i="45" s="1"/>
  <c r="T79" i="45"/>
  <c r="S79" i="45"/>
  <c r="S85" i="45" s="1"/>
  <c r="Q79" i="45"/>
  <c r="P79" i="45"/>
  <c r="P85" i="45" s="1"/>
  <c r="N79" i="45"/>
  <c r="N85" i="45" s="1"/>
  <c r="M79" i="45"/>
  <c r="M85" i="45" s="1"/>
  <c r="K79" i="45"/>
  <c r="K85" i="45" s="1"/>
  <c r="J79" i="45"/>
  <c r="J85" i="45" s="1"/>
  <c r="H79" i="45"/>
  <c r="H85" i="45" s="1"/>
  <c r="G79" i="45"/>
  <c r="G85" i="45" s="1"/>
  <c r="AT52" i="45"/>
  <c r="AT122" i="45" s="1"/>
  <c r="AS52" i="45"/>
  <c r="AS122" i="45" s="1"/>
  <c r="AQ52" i="45"/>
  <c r="AQ122" i="45" s="1"/>
  <c r="AQ122" i="46" s="1"/>
  <c r="AR122" i="46" s="1"/>
  <c r="AP52" i="45"/>
  <c r="AP122" i="45" s="1"/>
  <c r="AN52" i="45"/>
  <c r="AN122" i="45" s="1"/>
  <c r="AM52" i="45"/>
  <c r="AM122" i="45" s="1"/>
  <c r="AK52" i="45"/>
  <c r="AK122" i="45" s="1"/>
  <c r="AJ52" i="45"/>
  <c r="AJ122" i="45" s="1"/>
  <c r="AH52" i="45"/>
  <c r="AH122" i="45" s="1"/>
  <c r="AH122" i="46" s="1"/>
  <c r="AG52" i="45"/>
  <c r="AG122" i="45" s="1"/>
  <c r="AE52" i="45"/>
  <c r="AE122" i="45" s="1"/>
  <c r="AE122" i="46" s="1"/>
  <c r="AF122" i="46" s="1"/>
  <c r="AD52" i="45"/>
  <c r="AD122" i="45" s="1"/>
  <c r="AB52" i="45"/>
  <c r="AB122" i="45" s="1"/>
  <c r="AA52" i="45"/>
  <c r="AA122" i="45" s="1"/>
  <c r="Y52" i="45"/>
  <c r="Y122" i="45" s="1"/>
  <c r="Y122" i="46" s="1"/>
  <c r="X52" i="45"/>
  <c r="V52" i="45"/>
  <c r="V122" i="45" s="1"/>
  <c r="V122" i="46" s="1"/>
  <c r="U52" i="45"/>
  <c r="U122" i="45" s="1"/>
  <c r="T52" i="45"/>
  <c r="T122" i="45" s="1"/>
  <c r="T122" i="46" s="1"/>
  <c r="S52" i="45"/>
  <c r="S122" i="45" s="1"/>
  <c r="Q52" i="45"/>
  <c r="Q122" i="45" s="1"/>
  <c r="P52" i="45"/>
  <c r="P122" i="45" s="1"/>
  <c r="N52" i="45"/>
  <c r="N122" i="45" s="1"/>
  <c r="M52" i="45"/>
  <c r="M122" i="45" s="1"/>
  <c r="K52" i="45"/>
  <c r="K122" i="45" s="1"/>
  <c r="J52" i="45"/>
  <c r="J122" i="45" s="1"/>
  <c r="H52" i="45"/>
  <c r="H122" i="45" s="1"/>
  <c r="I122" i="45" s="1"/>
  <c r="AT51" i="45"/>
  <c r="AT121" i="45" s="1"/>
  <c r="AS51" i="45"/>
  <c r="AS121" i="45" s="1"/>
  <c r="AQ51" i="45"/>
  <c r="AQ121" i="45" s="1"/>
  <c r="AQ121" i="46" s="1"/>
  <c r="AR121" i="46" s="1"/>
  <c r="AP51" i="45"/>
  <c r="AP121" i="45" s="1"/>
  <c r="AN51" i="45"/>
  <c r="AN121" i="45" s="1"/>
  <c r="AM51" i="45"/>
  <c r="AM121" i="45" s="1"/>
  <c r="AK51" i="45"/>
  <c r="AK121" i="45" s="1"/>
  <c r="AK121" i="46" s="1"/>
  <c r="AL121" i="46" s="1"/>
  <c r="AJ51" i="45"/>
  <c r="AJ121" i="45" s="1"/>
  <c r="AH51" i="45"/>
  <c r="AH121" i="45" s="1"/>
  <c r="AH121" i="46" s="1"/>
  <c r="AG51" i="45"/>
  <c r="AG121" i="45" s="1"/>
  <c r="AE51" i="45"/>
  <c r="AE121" i="45" s="1"/>
  <c r="AE121" i="46" s="1"/>
  <c r="AF121" i="46" s="1"/>
  <c r="AD51" i="45"/>
  <c r="AD121" i="45" s="1"/>
  <c r="AB51" i="45"/>
  <c r="AB121" i="45" s="1"/>
  <c r="AA51" i="45"/>
  <c r="AA121" i="45" s="1"/>
  <c r="Y51" i="45"/>
  <c r="Y121" i="45" s="1"/>
  <c r="Y121" i="46" s="1"/>
  <c r="X51" i="45"/>
  <c r="V51" i="45"/>
  <c r="V121" i="45" s="1"/>
  <c r="V121" i="46" s="1"/>
  <c r="U51" i="45"/>
  <c r="U121" i="45" s="1"/>
  <c r="T51" i="45"/>
  <c r="T121" i="45" s="1"/>
  <c r="T121" i="46" s="1"/>
  <c r="S51" i="45"/>
  <c r="S121" i="45" s="1"/>
  <c r="Q51" i="45"/>
  <c r="Q121" i="45" s="1"/>
  <c r="P51" i="45"/>
  <c r="P121" i="45" s="1"/>
  <c r="N51" i="45"/>
  <c r="N121" i="45" s="1"/>
  <c r="M51" i="45"/>
  <c r="M121" i="45" s="1"/>
  <c r="K51" i="45"/>
  <c r="K121" i="45" s="1"/>
  <c r="J51" i="45"/>
  <c r="J121" i="45" s="1"/>
  <c r="H51" i="45"/>
  <c r="H121" i="45" s="1"/>
  <c r="I121" i="45" s="1"/>
  <c r="AT50" i="45"/>
  <c r="AT120" i="45" s="1"/>
  <c r="AS50" i="45"/>
  <c r="AS120" i="45" s="1"/>
  <c r="AQ50" i="45"/>
  <c r="AQ120" i="45" s="1"/>
  <c r="AQ120" i="46" s="1"/>
  <c r="AR120" i="46" s="1"/>
  <c r="AP50" i="45"/>
  <c r="AP120" i="45" s="1"/>
  <c r="AN50" i="45"/>
  <c r="AN120" i="45" s="1"/>
  <c r="AM50" i="45"/>
  <c r="AM120" i="45" s="1"/>
  <c r="AK50" i="45"/>
  <c r="AK120" i="45" s="1"/>
  <c r="AK120" i="46" s="1"/>
  <c r="AL120" i="46" s="1"/>
  <c r="AJ50" i="45"/>
  <c r="AJ120" i="45" s="1"/>
  <c r="AH50" i="45"/>
  <c r="AH120" i="45" s="1"/>
  <c r="AH120" i="46" s="1"/>
  <c r="AG50" i="45"/>
  <c r="AG120" i="45" s="1"/>
  <c r="AE50" i="45"/>
  <c r="AE120" i="45" s="1"/>
  <c r="AE120" i="46" s="1"/>
  <c r="AD50" i="45"/>
  <c r="AD120" i="45" s="1"/>
  <c r="AB50" i="45"/>
  <c r="AB120" i="45" s="1"/>
  <c r="AA50" i="45"/>
  <c r="AA120" i="45" s="1"/>
  <c r="Y50" i="45"/>
  <c r="Y120" i="45" s="1"/>
  <c r="Y120" i="46" s="1"/>
  <c r="X50" i="45"/>
  <c r="V50" i="45"/>
  <c r="V120" i="45" s="1"/>
  <c r="V120" i="46" s="1"/>
  <c r="U50" i="45"/>
  <c r="U120" i="45" s="1"/>
  <c r="T50" i="45"/>
  <c r="T120" i="45" s="1"/>
  <c r="T120" i="46" s="1"/>
  <c r="S50" i="45"/>
  <c r="S120" i="45" s="1"/>
  <c r="Q50" i="45"/>
  <c r="Q120" i="45" s="1"/>
  <c r="P50" i="45"/>
  <c r="P120" i="45" s="1"/>
  <c r="N50" i="45"/>
  <c r="N120" i="45" s="1"/>
  <c r="M50" i="45"/>
  <c r="M120" i="45" s="1"/>
  <c r="K50" i="45"/>
  <c r="K120" i="45" s="1"/>
  <c r="J50" i="45"/>
  <c r="J120" i="45" s="1"/>
  <c r="H50" i="45"/>
  <c r="H120" i="45" s="1"/>
  <c r="I120" i="45" s="1"/>
  <c r="AT49" i="45"/>
  <c r="AT119" i="45" s="1"/>
  <c r="AS49" i="45"/>
  <c r="AS119" i="45" s="1"/>
  <c r="AQ49" i="45"/>
  <c r="AQ119" i="45" s="1"/>
  <c r="AP49" i="45"/>
  <c r="AP119" i="45" s="1"/>
  <c r="AN49" i="45"/>
  <c r="AN119" i="45" s="1"/>
  <c r="AM49" i="45"/>
  <c r="AM119" i="45" s="1"/>
  <c r="AK49" i="45"/>
  <c r="AK119" i="45" s="1"/>
  <c r="AK119" i="46" s="1"/>
  <c r="AL119" i="46" s="1"/>
  <c r="AJ49" i="45"/>
  <c r="AJ119" i="45" s="1"/>
  <c r="AH49" i="45"/>
  <c r="AH119" i="45" s="1"/>
  <c r="AG49" i="45"/>
  <c r="AG119" i="45" s="1"/>
  <c r="AE49" i="45"/>
  <c r="AE119" i="45" s="1"/>
  <c r="AD49" i="45"/>
  <c r="AD119" i="45" s="1"/>
  <c r="AB49" i="45"/>
  <c r="AB119" i="45" s="1"/>
  <c r="AA49" i="45"/>
  <c r="AA119" i="45" s="1"/>
  <c r="Y49" i="45"/>
  <c r="Y119" i="45" s="1"/>
  <c r="Y119" i="46" s="1"/>
  <c r="X49" i="45"/>
  <c r="V49" i="45"/>
  <c r="V119" i="45" s="1"/>
  <c r="V119" i="46" s="1"/>
  <c r="U49" i="45"/>
  <c r="U119" i="45" s="1"/>
  <c r="T49" i="45"/>
  <c r="T119" i="45" s="1"/>
  <c r="T119" i="46" s="1"/>
  <c r="S49" i="45"/>
  <c r="S119" i="45" s="1"/>
  <c r="Q49" i="45"/>
  <c r="Q119" i="45" s="1"/>
  <c r="P49" i="45"/>
  <c r="P119" i="45" s="1"/>
  <c r="N49" i="45"/>
  <c r="N119" i="45" s="1"/>
  <c r="M49" i="45"/>
  <c r="M119" i="45" s="1"/>
  <c r="K49" i="45"/>
  <c r="K119" i="45" s="1"/>
  <c r="J49" i="45"/>
  <c r="J119" i="45" s="1"/>
  <c r="H49" i="45"/>
  <c r="H119" i="45" s="1"/>
  <c r="I119" i="45" s="1"/>
  <c r="AT48" i="45"/>
  <c r="AT118" i="45" s="1"/>
  <c r="AS48" i="45"/>
  <c r="AS118" i="45" s="1"/>
  <c r="AQ48" i="45"/>
  <c r="AQ118" i="45" s="1"/>
  <c r="AQ118" i="46" s="1"/>
  <c r="AP48" i="45"/>
  <c r="AP118" i="45" s="1"/>
  <c r="AN48" i="45"/>
  <c r="AN118" i="45" s="1"/>
  <c r="AM48" i="45"/>
  <c r="AM118" i="45" s="1"/>
  <c r="AK48" i="45"/>
  <c r="AK118" i="45" s="1"/>
  <c r="AK118" i="46" s="1"/>
  <c r="AJ48" i="45"/>
  <c r="AJ118" i="45" s="1"/>
  <c r="AH48" i="45"/>
  <c r="AH118" i="45" s="1"/>
  <c r="AG48" i="45"/>
  <c r="AE48" i="45"/>
  <c r="AE118" i="45" s="1"/>
  <c r="AD48" i="45"/>
  <c r="AD118" i="45" s="1"/>
  <c r="AB48" i="45"/>
  <c r="AB118" i="45" s="1"/>
  <c r="AA48" i="45"/>
  <c r="AA118" i="45" s="1"/>
  <c r="Y48" i="45"/>
  <c r="Y118" i="45" s="1"/>
  <c r="Y118" i="46" s="1"/>
  <c r="X48" i="45"/>
  <c r="X118" i="45" s="1"/>
  <c r="V48" i="45"/>
  <c r="V118" i="45" s="1"/>
  <c r="V118" i="46" s="1"/>
  <c r="U48" i="45"/>
  <c r="U118" i="45" s="1"/>
  <c r="T48" i="45"/>
  <c r="S48" i="45"/>
  <c r="S118" i="45" s="1"/>
  <c r="Q48" i="45"/>
  <c r="Q118" i="45" s="1"/>
  <c r="P48" i="45"/>
  <c r="P118" i="45" s="1"/>
  <c r="N48" i="45"/>
  <c r="N118" i="45" s="1"/>
  <c r="M48" i="45"/>
  <c r="M118" i="45" s="1"/>
  <c r="K48" i="45"/>
  <c r="K118" i="45" s="1"/>
  <c r="J48" i="45"/>
  <c r="J118" i="45" s="1"/>
  <c r="H48" i="45"/>
  <c r="H118" i="45" s="1"/>
  <c r="I118" i="45" s="1"/>
  <c r="AT47" i="45"/>
  <c r="AT117" i="45" s="1"/>
  <c r="AS47" i="45"/>
  <c r="AS117" i="45" s="1"/>
  <c r="AQ47" i="45"/>
  <c r="AQ117" i="45" s="1"/>
  <c r="AP47" i="45"/>
  <c r="AP117" i="45" s="1"/>
  <c r="AN47" i="45"/>
  <c r="AN117" i="45" s="1"/>
  <c r="AM47" i="45"/>
  <c r="AM117" i="45" s="1"/>
  <c r="AK47" i="45"/>
  <c r="AK117" i="45" s="1"/>
  <c r="AJ47" i="45"/>
  <c r="AJ117" i="45" s="1"/>
  <c r="AH47" i="45"/>
  <c r="AH117" i="45" s="1"/>
  <c r="AG47" i="45"/>
  <c r="AE47" i="45"/>
  <c r="AE117" i="45" s="1"/>
  <c r="AD47" i="45"/>
  <c r="AD117" i="45" s="1"/>
  <c r="AB47" i="45"/>
  <c r="AB117" i="45" s="1"/>
  <c r="AA47" i="45"/>
  <c r="AA117" i="45" s="1"/>
  <c r="Y47" i="45"/>
  <c r="Y117" i="45" s="1"/>
  <c r="X47" i="45"/>
  <c r="V47" i="45"/>
  <c r="V117" i="45" s="1"/>
  <c r="U47" i="45"/>
  <c r="U117" i="45" s="1"/>
  <c r="T47" i="45"/>
  <c r="S47" i="45"/>
  <c r="S117" i="45" s="1"/>
  <c r="Q47" i="45"/>
  <c r="Q117" i="45" s="1"/>
  <c r="P47" i="45"/>
  <c r="P117" i="45" s="1"/>
  <c r="N47" i="45"/>
  <c r="N117" i="45" s="1"/>
  <c r="M47" i="45"/>
  <c r="M117" i="45" s="1"/>
  <c r="K47" i="45"/>
  <c r="K117" i="45" s="1"/>
  <c r="J47" i="45"/>
  <c r="J117" i="45" s="1"/>
  <c r="H47" i="45"/>
  <c r="H117" i="45" s="1"/>
  <c r="G53" i="45"/>
  <c r="G86" i="45" s="1"/>
  <c r="AT44" i="45"/>
  <c r="AS44" i="45"/>
  <c r="AQ44" i="45"/>
  <c r="AP44" i="45"/>
  <c r="AN44" i="45"/>
  <c r="AM44" i="45"/>
  <c r="AK44" i="45"/>
  <c r="AJ44" i="45"/>
  <c r="AH44" i="45"/>
  <c r="AH44" i="46" s="1"/>
  <c r="AG44" i="45"/>
  <c r="AG44" i="46" s="1"/>
  <c r="AE44" i="45"/>
  <c r="AE44" i="46" s="1"/>
  <c r="AD44" i="45"/>
  <c r="AB44" i="45"/>
  <c r="AA44" i="45"/>
  <c r="Y44" i="45"/>
  <c r="Y44" i="46" s="1"/>
  <c r="X44" i="45"/>
  <c r="X44" i="46" s="1"/>
  <c r="V44" i="45"/>
  <c r="U44" i="45"/>
  <c r="T44" i="45"/>
  <c r="S44" i="45"/>
  <c r="Q44" i="45"/>
  <c r="P44" i="45"/>
  <c r="N44" i="45"/>
  <c r="M44" i="45"/>
  <c r="K44" i="45"/>
  <c r="J44" i="45"/>
  <c r="H44" i="45"/>
  <c r="AT43" i="45"/>
  <c r="AS43" i="45"/>
  <c r="AQ43" i="45"/>
  <c r="AP43" i="45"/>
  <c r="AN43" i="45"/>
  <c r="AM43" i="45"/>
  <c r="AK43" i="45"/>
  <c r="AK43" i="46" s="1"/>
  <c r="AL43" i="46" s="1"/>
  <c r="O84" i="59" s="1"/>
  <c r="AJ43" i="45"/>
  <c r="AH43" i="45"/>
  <c r="AH43" i="46" s="1"/>
  <c r="AG43" i="45"/>
  <c r="AG43" i="46" s="1"/>
  <c r="AE43" i="45"/>
  <c r="AD43" i="45"/>
  <c r="AB43" i="45"/>
  <c r="AA43" i="45"/>
  <c r="Y43" i="45"/>
  <c r="Y43" i="46" s="1"/>
  <c r="X43" i="45"/>
  <c r="X43" i="46" s="1"/>
  <c r="V43" i="45"/>
  <c r="V43" i="46" s="1"/>
  <c r="U43" i="45"/>
  <c r="T43" i="45"/>
  <c r="T43" i="46" s="1"/>
  <c r="S43" i="45"/>
  <c r="Q43" i="45"/>
  <c r="P43" i="45"/>
  <c r="N43" i="45"/>
  <c r="M43" i="45"/>
  <c r="K43" i="45"/>
  <c r="J43" i="45"/>
  <c r="H43" i="45"/>
  <c r="AT42" i="45"/>
  <c r="AS42" i="45"/>
  <c r="AQ42" i="45"/>
  <c r="AP42" i="45"/>
  <c r="AN42" i="45"/>
  <c r="AM42" i="45"/>
  <c r="AK42" i="45"/>
  <c r="AK42" i="46" s="1"/>
  <c r="AL42" i="46" s="1"/>
  <c r="O83" i="59" s="1"/>
  <c r="AJ42" i="45"/>
  <c r="AH42" i="45"/>
  <c r="AH42" i="46" s="1"/>
  <c r="AG42" i="45"/>
  <c r="AG42" i="46" s="1"/>
  <c r="AE42" i="45"/>
  <c r="AD42" i="45"/>
  <c r="AB42" i="45"/>
  <c r="AA42" i="45"/>
  <c r="Y42" i="45"/>
  <c r="Y42" i="46" s="1"/>
  <c r="X42" i="45"/>
  <c r="X42" i="46" s="1"/>
  <c r="V42" i="45"/>
  <c r="V42" i="46" s="1"/>
  <c r="U42" i="45"/>
  <c r="T42" i="45"/>
  <c r="T42" i="46" s="1"/>
  <c r="S42" i="45"/>
  <c r="Q42" i="45"/>
  <c r="P42" i="45"/>
  <c r="N42" i="45"/>
  <c r="M42" i="45"/>
  <c r="K42" i="45"/>
  <c r="J42" i="45"/>
  <c r="H42" i="45"/>
  <c r="AT41" i="45"/>
  <c r="AS41" i="45"/>
  <c r="AQ41" i="45"/>
  <c r="AP41" i="45"/>
  <c r="AN41" i="45"/>
  <c r="AM41" i="45"/>
  <c r="AK41" i="45"/>
  <c r="AK41" i="46" s="1"/>
  <c r="AL41" i="46" s="1"/>
  <c r="AJ41" i="45"/>
  <c r="AH41" i="45"/>
  <c r="AG41" i="45"/>
  <c r="AE41" i="45"/>
  <c r="AD41" i="45"/>
  <c r="AB41" i="45"/>
  <c r="AA41" i="45"/>
  <c r="Y41" i="45"/>
  <c r="Y41" i="46" s="1"/>
  <c r="X41" i="45"/>
  <c r="X41" i="46" s="1"/>
  <c r="V41" i="45"/>
  <c r="V41" i="46" s="1"/>
  <c r="U41" i="45"/>
  <c r="T41" i="45"/>
  <c r="T41" i="46" s="1"/>
  <c r="S41" i="45"/>
  <c r="Q41" i="45"/>
  <c r="P41" i="45"/>
  <c r="N41" i="45"/>
  <c r="M41" i="45"/>
  <c r="K41" i="45"/>
  <c r="J41" i="45"/>
  <c r="H41" i="45"/>
  <c r="AT40" i="45"/>
  <c r="AS40" i="45"/>
  <c r="AQ40" i="45"/>
  <c r="AP40" i="45"/>
  <c r="AN40" i="45"/>
  <c r="AM40" i="45"/>
  <c r="AK40" i="45"/>
  <c r="AK40" i="46" s="1"/>
  <c r="AJ40" i="45"/>
  <c r="AH40" i="45"/>
  <c r="AG40" i="45"/>
  <c r="AE40" i="45"/>
  <c r="AD40" i="45"/>
  <c r="AB40" i="45"/>
  <c r="AA40" i="45"/>
  <c r="Y40" i="45"/>
  <c r="Y40" i="46" s="1"/>
  <c r="X40" i="45"/>
  <c r="X40" i="46" s="1"/>
  <c r="V40" i="45"/>
  <c r="V40" i="46" s="1"/>
  <c r="U40" i="45"/>
  <c r="T40" i="45"/>
  <c r="T40" i="46" s="1"/>
  <c r="S40" i="45"/>
  <c r="Q40" i="45"/>
  <c r="P40" i="45"/>
  <c r="N40" i="45"/>
  <c r="M40" i="45"/>
  <c r="K40" i="45"/>
  <c r="J40" i="45"/>
  <c r="H40" i="45"/>
  <c r="AT39" i="45"/>
  <c r="AS39" i="45"/>
  <c r="AQ39" i="45"/>
  <c r="AP39" i="45"/>
  <c r="AN39" i="45"/>
  <c r="AM39" i="45"/>
  <c r="AK39" i="45"/>
  <c r="AJ39" i="45"/>
  <c r="AH39" i="45"/>
  <c r="AG39" i="45"/>
  <c r="AE39" i="45"/>
  <c r="AD39" i="45"/>
  <c r="AB39" i="45"/>
  <c r="AA39" i="45"/>
  <c r="Y39" i="45"/>
  <c r="Y39" i="46" s="1"/>
  <c r="X39" i="45"/>
  <c r="X39" i="46" s="1"/>
  <c r="V39" i="45"/>
  <c r="U39" i="45"/>
  <c r="T39" i="45"/>
  <c r="S39" i="45"/>
  <c r="Q39" i="45"/>
  <c r="P39" i="45"/>
  <c r="N39" i="45"/>
  <c r="M39" i="45"/>
  <c r="K39" i="45"/>
  <c r="J39" i="45"/>
  <c r="H39" i="45"/>
  <c r="AT38" i="45"/>
  <c r="AS38" i="45"/>
  <c r="AQ38" i="45"/>
  <c r="AP38" i="45"/>
  <c r="AN38" i="45"/>
  <c r="AM38" i="45"/>
  <c r="AK38" i="45"/>
  <c r="AJ38" i="45"/>
  <c r="AH38" i="45"/>
  <c r="AG38" i="45"/>
  <c r="AE38" i="45"/>
  <c r="AD38" i="45"/>
  <c r="AB38" i="45"/>
  <c r="AA38" i="45"/>
  <c r="Y38" i="45"/>
  <c r="Y38" i="46" s="1"/>
  <c r="X38" i="45"/>
  <c r="X38" i="46" s="1"/>
  <c r="V38" i="45"/>
  <c r="U38" i="45"/>
  <c r="T38" i="45"/>
  <c r="S38" i="45"/>
  <c r="Q38" i="45"/>
  <c r="P38" i="45"/>
  <c r="N38" i="45"/>
  <c r="M38" i="45"/>
  <c r="K38" i="45"/>
  <c r="J38" i="45"/>
  <c r="H38" i="45"/>
  <c r="AT37" i="45"/>
  <c r="AS37" i="45"/>
  <c r="AQ37" i="45"/>
  <c r="AP37" i="45"/>
  <c r="AN37" i="45"/>
  <c r="AM37" i="45"/>
  <c r="AK37" i="45"/>
  <c r="AJ37" i="45"/>
  <c r="AH37" i="45"/>
  <c r="AG37" i="45"/>
  <c r="AE37" i="45"/>
  <c r="AD37" i="45"/>
  <c r="AB37" i="45"/>
  <c r="AA37" i="45"/>
  <c r="Y37" i="45"/>
  <c r="Y37" i="46" s="1"/>
  <c r="X37" i="45"/>
  <c r="X37" i="46" s="1"/>
  <c r="V37" i="45"/>
  <c r="U37" i="45"/>
  <c r="T37" i="45"/>
  <c r="S37" i="45"/>
  <c r="Q37" i="45"/>
  <c r="P37" i="45"/>
  <c r="N37" i="45"/>
  <c r="M37" i="45"/>
  <c r="K37" i="45"/>
  <c r="J37" i="45"/>
  <c r="H37" i="45"/>
  <c r="AT36" i="45"/>
  <c r="AS36" i="45"/>
  <c r="AQ36" i="45"/>
  <c r="AP36" i="45"/>
  <c r="AN36" i="45"/>
  <c r="AM36" i="45"/>
  <c r="AK36" i="45"/>
  <c r="AJ36" i="45"/>
  <c r="AH36" i="45"/>
  <c r="AG36" i="45"/>
  <c r="AE36" i="45"/>
  <c r="AD36" i="45"/>
  <c r="AB36" i="45"/>
  <c r="AA36" i="45"/>
  <c r="Y36" i="45"/>
  <c r="Y36" i="46" s="1"/>
  <c r="X36" i="45"/>
  <c r="X36" i="46" s="1"/>
  <c r="V36" i="45"/>
  <c r="U36" i="45"/>
  <c r="T36" i="45"/>
  <c r="S36" i="45"/>
  <c r="Q36" i="45"/>
  <c r="P36" i="45"/>
  <c r="N36" i="45"/>
  <c r="M36" i="45"/>
  <c r="K36" i="45"/>
  <c r="J36" i="45"/>
  <c r="H36" i="45"/>
  <c r="AT35" i="45"/>
  <c r="AS35" i="45"/>
  <c r="AQ35" i="45"/>
  <c r="AP35" i="45"/>
  <c r="AN35" i="45"/>
  <c r="AM35" i="45"/>
  <c r="AK35" i="45"/>
  <c r="AJ35" i="45"/>
  <c r="AH35" i="45"/>
  <c r="AG35" i="45"/>
  <c r="AE35" i="45"/>
  <c r="AD35" i="45"/>
  <c r="AB35" i="45"/>
  <c r="AA35" i="45"/>
  <c r="Y35" i="45"/>
  <c r="Y35" i="46" s="1"/>
  <c r="X35" i="45"/>
  <c r="X35" i="46" s="1"/>
  <c r="V35" i="45"/>
  <c r="U35" i="45"/>
  <c r="T35" i="45"/>
  <c r="S35" i="45"/>
  <c r="Q35" i="45"/>
  <c r="P35" i="45"/>
  <c r="N35" i="45"/>
  <c r="M35" i="45"/>
  <c r="K35" i="45"/>
  <c r="J35" i="45"/>
  <c r="H35" i="45"/>
  <c r="AT34" i="45"/>
  <c r="AS34" i="45"/>
  <c r="AQ34" i="45"/>
  <c r="AP34" i="45"/>
  <c r="AN34" i="45"/>
  <c r="AM34" i="45"/>
  <c r="AK34" i="45"/>
  <c r="AJ34" i="45"/>
  <c r="AH34" i="45"/>
  <c r="AG34" i="45"/>
  <c r="AE34" i="45"/>
  <c r="AD34" i="45"/>
  <c r="AB34" i="45"/>
  <c r="AA34" i="45"/>
  <c r="Y34" i="45"/>
  <c r="Y34" i="46" s="1"/>
  <c r="X34" i="45"/>
  <c r="X34" i="46" s="1"/>
  <c r="V34" i="45"/>
  <c r="U34" i="45"/>
  <c r="T34" i="45"/>
  <c r="S34" i="45"/>
  <c r="Q34" i="45"/>
  <c r="P34" i="45"/>
  <c r="N34" i="45"/>
  <c r="M34" i="45"/>
  <c r="K34" i="45"/>
  <c r="J34" i="45"/>
  <c r="H34" i="45"/>
  <c r="G45" i="45"/>
  <c r="AT32" i="45"/>
  <c r="AS32" i="45"/>
  <c r="AQ32" i="45"/>
  <c r="AQ32" i="46" s="1"/>
  <c r="AR32" i="46" s="1"/>
  <c r="Q78" i="59" s="1"/>
  <c r="AP32" i="45"/>
  <c r="AN32" i="45"/>
  <c r="AM32" i="45"/>
  <c r="AK32" i="45"/>
  <c r="AJ32" i="45"/>
  <c r="AH32" i="45"/>
  <c r="AH32" i="46" s="1"/>
  <c r="AG32" i="45"/>
  <c r="AG32" i="46" s="1"/>
  <c r="AE32" i="45"/>
  <c r="AE32" i="46" s="1"/>
  <c r="AD32" i="45"/>
  <c r="AB32" i="45"/>
  <c r="AA32" i="45"/>
  <c r="Y32" i="45"/>
  <c r="X32" i="45"/>
  <c r="V32" i="45"/>
  <c r="U32" i="45"/>
  <c r="T32" i="45"/>
  <c r="S32" i="45"/>
  <c r="Q32" i="45"/>
  <c r="P32" i="45"/>
  <c r="N32" i="45"/>
  <c r="M32" i="45"/>
  <c r="K32" i="45"/>
  <c r="J32" i="45"/>
  <c r="H32" i="45"/>
  <c r="AT31" i="45"/>
  <c r="AS31" i="45"/>
  <c r="AQ31" i="45"/>
  <c r="AP31" i="45"/>
  <c r="AN31" i="45"/>
  <c r="AM31" i="45"/>
  <c r="AK31" i="45"/>
  <c r="AJ31" i="45"/>
  <c r="AH31" i="45"/>
  <c r="AH31" i="46" s="1"/>
  <c r="AG31" i="45"/>
  <c r="AG31" i="46" s="1"/>
  <c r="AE31" i="45"/>
  <c r="AE31" i="46" s="1"/>
  <c r="AD31" i="45"/>
  <c r="AB31" i="45"/>
  <c r="AA31" i="45"/>
  <c r="Y31" i="45"/>
  <c r="Y31" i="46" s="1"/>
  <c r="X31" i="45"/>
  <c r="X31" i="46" s="1"/>
  <c r="V31" i="45"/>
  <c r="U31" i="45"/>
  <c r="T31" i="45"/>
  <c r="S31" i="45"/>
  <c r="Q31" i="45"/>
  <c r="P31" i="45"/>
  <c r="N31" i="45"/>
  <c r="M31" i="45"/>
  <c r="K31" i="45"/>
  <c r="J31" i="45"/>
  <c r="H31" i="45"/>
  <c r="AT30" i="45"/>
  <c r="AS30" i="45"/>
  <c r="AQ30" i="45"/>
  <c r="AP30" i="45"/>
  <c r="AN30" i="45"/>
  <c r="AM30" i="45"/>
  <c r="AK30" i="45"/>
  <c r="AJ30" i="45"/>
  <c r="AH30" i="45"/>
  <c r="AG30" i="45"/>
  <c r="AE30" i="45"/>
  <c r="AD30" i="45"/>
  <c r="AB30" i="45"/>
  <c r="AA30" i="45"/>
  <c r="Y30" i="45"/>
  <c r="Y30" i="46" s="1"/>
  <c r="X30" i="45"/>
  <c r="X30" i="46" s="1"/>
  <c r="V30" i="45"/>
  <c r="V30" i="46" s="1"/>
  <c r="U30" i="45"/>
  <c r="T30" i="45"/>
  <c r="T30" i="46" s="1"/>
  <c r="S30" i="45"/>
  <c r="Q30" i="45"/>
  <c r="P30" i="45"/>
  <c r="N30" i="45"/>
  <c r="M30" i="45"/>
  <c r="K30" i="45"/>
  <c r="J30" i="45"/>
  <c r="H30" i="45"/>
  <c r="AT29" i="45"/>
  <c r="AS29" i="45"/>
  <c r="AQ29" i="45"/>
  <c r="AP29" i="45"/>
  <c r="AN29" i="45"/>
  <c r="AM29" i="45"/>
  <c r="AK29" i="45"/>
  <c r="AJ29" i="45"/>
  <c r="AH29" i="45"/>
  <c r="AG29" i="45"/>
  <c r="AE29" i="45"/>
  <c r="AD29" i="45"/>
  <c r="AB29" i="45"/>
  <c r="AA29" i="45"/>
  <c r="Y29" i="45"/>
  <c r="Y29" i="46" s="1"/>
  <c r="X29" i="45"/>
  <c r="X29" i="46" s="1"/>
  <c r="V29" i="45"/>
  <c r="U29" i="45"/>
  <c r="T29" i="45"/>
  <c r="T29" i="46" s="1"/>
  <c r="S29" i="45"/>
  <c r="Q29" i="45"/>
  <c r="P29" i="45"/>
  <c r="N29" i="45"/>
  <c r="M29" i="45"/>
  <c r="K29" i="45"/>
  <c r="J29" i="45"/>
  <c r="H29" i="45"/>
  <c r="AT28" i="45"/>
  <c r="AS28" i="45"/>
  <c r="AQ28" i="45"/>
  <c r="AQ28" i="46" s="1"/>
  <c r="AP28" i="45"/>
  <c r="AN28" i="45"/>
  <c r="AM28" i="45"/>
  <c r="AK28" i="45"/>
  <c r="AJ28" i="45"/>
  <c r="AH28" i="45"/>
  <c r="AG28" i="45"/>
  <c r="AE28" i="45"/>
  <c r="AD28" i="45"/>
  <c r="AB28" i="45"/>
  <c r="AA28" i="45"/>
  <c r="Y28" i="45"/>
  <c r="X28" i="45"/>
  <c r="V28" i="45"/>
  <c r="U28" i="45"/>
  <c r="T28" i="45"/>
  <c r="T28" i="46" s="1"/>
  <c r="S28" i="45"/>
  <c r="Q28" i="45"/>
  <c r="P28" i="45"/>
  <c r="N28" i="45"/>
  <c r="M28" i="45"/>
  <c r="K28" i="45"/>
  <c r="J28" i="45"/>
  <c r="H28" i="45"/>
  <c r="AT27" i="45"/>
  <c r="AS27" i="45"/>
  <c r="AQ27" i="45"/>
  <c r="AP27" i="45"/>
  <c r="AN27" i="45"/>
  <c r="AM27" i="45"/>
  <c r="AK27" i="45"/>
  <c r="AJ27" i="45"/>
  <c r="AH27" i="45"/>
  <c r="AG27" i="45"/>
  <c r="AE27" i="45"/>
  <c r="AD27" i="45"/>
  <c r="AB27" i="45"/>
  <c r="AA27" i="45"/>
  <c r="Y27" i="45"/>
  <c r="X27" i="45"/>
  <c r="V27" i="45"/>
  <c r="U27" i="45"/>
  <c r="T27" i="45"/>
  <c r="S27" i="45"/>
  <c r="Q27" i="45"/>
  <c r="P27" i="45"/>
  <c r="N27" i="45"/>
  <c r="M27" i="45"/>
  <c r="K27" i="45"/>
  <c r="J27" i="45"/>
  <c r="H27" i="45"/>
  <c r="AT26" i="45"/>
  <c r="AS26" i="45"/>
  <c r="AQ26" i="45"/>
  <c r="AP26" i="45"/>
  <c r="AN26" i="45"/>
  <c r="AM26" i="45"/>
  <c r="AK26" i="45"/>
  <c r="AJ26" i="45"/>
  <c r="AH26" i="45"/>
  <c r="AG26" i="45"/>
  <c r="AE26" i="45"/>
  <c r="AD26" i="45"/>
  <c r="AB26" i="45"/>
  <c r="AA26" i="45"/>
  <c r="Y26" i="45"/>
  <c r="X26" i="45"/>
  <c r="V26" i="45"/>
  <c r="U26" i="45"/>
  <c r="T26" i="45"/>
  <c r="S26" i="45"/>
  <c r="Q26" i="45"/>
  <c r="P26" i="45"/>
  <c r="N26" i="45"/>
  <c r="M26" i="45"/>
  <c r="K26" i="45"/>
  <c r="J26" i="45"/>
  <c r="H26" i="45"/>
  <c r="AT25" i="45"/>
  <c r="AS25" i="45"/>
  <c r="AQ25" i="45"/>
  <c r="AP25" i="45"/>
  <c r="AN25" i="45"/>
  <c r="AM25" i="45"/>
  <c r="AK25" i="45"/>
  <c r="AJ25" i="45"/>
  <c r="AH25" i="45"/>
  <c r="AG25" i="45"/>
  <c r="AE25" i="45"/>
  <c r="AD25" i="45"/>
  <c r="AB25" i="45"/>
  <c r="AA25" i="45"/>
  <c r="Y25" i="45"/>
  <c r="Y25" i="46" s="1"/>
  <c r="X25" i="45"/>
  <c r="X25" i="46" s="1"/>
  <c r="V25" i="45"/>
  <c r="V25" i="46" s="1"/>
  <c r="U25" i="45"/>
  <c r="T25" i="45"/>
  <c r="T25" i="46" s="1"/>
  <c r="S25" i="45"/>
  <c r="Q25" i="45"/>
  <c r="P25" i="45"/>
  <c r="N25" i="45"/>
  <c r="M25" i="45"/>
  <c r="K25" i="45"/>
  <c r="J25" i="45"/>
  <c r="H25" i="45"/>
  <c r="AT24" i="45"/>
  <c r="AS24" i="45"/>
  <c r="AQ24" i="45"/>
  <c r="AP24" i="45"/>
  <c r="AN24" i="45"/>
  <c r="AM24" i="45"/>
  <c r="AK24" i="45"/>
  <c r="AJ24" i="45"/>
  <c r="AH24" i="45"/>
  <c r="AG24" i="45"/>
  <c r="AE24" i="45"/>
  <c r="AD24" i="45"/>
  <c r="AB24" i="45"/>
  <c r="AA24" i="45"/>
  <c r="Y24" i="45"/>
  <c r="Y24" i="46" s="1"/>
  <c r="X24" i="45"/>
  <c r="X24" i="46" s="1"/>
  <c r="V24" i="45"/>
  <c r="U24" i="45"/>
  <c r="T24" i="45"/>
  <c r="S24" i="45"/>
  <c r="Q24" i="45"/>
  <c r="P24" i="45"/>
  <c r="N24" i="45"/>
  <c r="M24" i="45"/>
  <c r="K24" i="45"/>
  <c r="J24" i="45"/>
  <c r="H24" i="45"/>
  <c r="AT23" i="45"/>
  <c r="AS23" i="45"/>
  <c r="AQ23" i="45"/>
  <c r="AP23" i="45"/>
  <c r="AN23" i="45"/>
  <c r="AM23" i="45"/>
  <c r="AK23" i="45"/>
  <c r="AJ23" i="45"/>
  <c r="AH23" i="45"/>
  <c r="AG23" i="45"/>
  <c r="AE23" i="45"/>
  <c r="AD23" i="45"/>
  <c r="AB23" i="45"/>
  <c r="AA23" i="45"/>
  <c r="Y23" i="45"/>
  <c r="X23" i="45"/>
  <c r="V23" i="45"/>
  <c r="U23" i="45"/>
  <c r="T23" i="45"/>
  <c r="S23" i="45"/>
  <c r="Q23" i="45"/>
  <c r="P23" i="45"/>
  <c r="N23" i="45"/>
  <c r="M23" i="45"/>
  <c r="K23" i="45"/>
  <c r="J23" i="45"/>
  <c r="H23" i="45"/>
  <c r="AT22" i="45"/>
  <c r="AS22" i="45"/>
  <c r="AQ22" i="45"/>
  <c r="AP22" i="45"/>
  <c r="AN22" i="45"/>
  <c r="AM22" i="45"/>
  <c r="AK22" i="45"/>
  <c r="AJ22" i="45"/>
  <c r="AH22" i="45"/>
  <c r="AG22" i="45"/>
  <c r="AE22" i="45"/>
  <c r="AD22" i="45"/>
  <c r="AB22" i="45"/>
  <c r="AA22" i="45"/>
  <c r="Y22" i="45"/>
  <c r="X22" i="45"/>
  <c r="V22" i="45"/>
  <c r="U22" i="45"/>
  <c r="T22" i="45"/>
  <c r="S22" i="45"/>
  <c r="Q22" i="45"/>
  <c r="P22" i="45"/>
  <c r="N22" i="45"/>
  <c r="M22" i="45"/>
  <c r="K22" i="45"/>
  <c r="J22" i="45"/>
  <c r="H22" i="45"/>
  <c r="G33" i="45"/>
  <c r="AT20" i="45"/>
  <c r="AS20" i="45"/>
  <c r="AQ20" i="45"/>
  <c r="AP20" i="45"/>
  <c r="AN20" i="45"/>
  <c r="AM20" i="45"/>
  <c r="AK20" i="45"/>
  <c r="AJ20" i="45"/>
  <c r="AH20" i="45"/>
  <c r="AG20" i="45"/>
  <c r="AE20" i="45"/>
  <c r="AD20" i="45"/>
  <c r="AB20" i="45"/>
  <c r="AA20" i="45"/>
  <c r="Y20" i="45"/>
  <c r="X20" i="45"/>
  <c r="V20" i="45"/>
  <c r="U20" i="45"/>
  <c r="T20" i="45"/>
  <c r="S20" i="45"/>
  <c r="Q20" i="45"/>
  <c r="P20" i="45"/>
  <c r="N20" i="45"/>
  <c r="M20" i="45"/>
  <c r="K20" i="45"/>
  <c r="J20" i="45"/>
  <c r="H20" i="45"/>
  <c r="G20" i="45"/>
  <c r="AT19" i="45"/>
  <c r="AS19" i="45"/>
  <c r="AQ19" i="45"/>
  <c r="AQ19" i="46" s="1"/>
  <c r="AR19" i="46" s="1"/>
  <c r="Q70" i="59" s="1"/>
  <c r="AP19" i="45"/>
  <c r="AN19" i="45"/>
  <c r="AM19" i="45"/>
  <c r="AK19" i="45"/>
  <c r="AJ19" i="45"/>
  <c r="AH19" i="45"/>
  <c r="AG19" i="45"/>
  <c r="AE19" i="45"/>
  <c r="AD19" i="45"/>
  <c r="AB19" i="45"/>
  <c r="AA19" i="45"/>
  <c r="Y19" i="45"/>
  <c r="Y19" i="46" s="1"/>
  <c r="X19" i="45"/>
  <c r="X19" i="46" s="1"/>
  <c r="V19" i="45"/>
  <c r="U19" i="45"/>
  <c r="T19" i="45"/>
  <c r="S19" i="45"/>
  <c r="Q19" i="45"/>
  <c r="P19" i="45"/>
  <c r="N19" i="45"/>
  <c r="M19" i="45"/>
  <c r="K19" i="45"/>
  <c r="J19" i="45"/>
  <c r="H19" i="45"/>
  <c r="G19" i="45"/>
  <c r="AT18" i="45"/>
  <c r="AS18" i="45"/>
  <c r="AQ18" i="45"/>
  <c r="AQ18" i="46" s="1"/>
  <c r="AR18" i="46" s="1"/>
  <c r="Q69" i="59" s="1"/>
  <c r="AP18" i="45"/>
  <c r="AN18" i="45"/>
  <c r="AM18" i="45"/>
  <c r="AK18" i="45"/>
  <c r="AJ18" i="45"/>
  <c r="AH18" i="45"/>
  <c r="AG18" i="45"/>
  <c r="AE18" i="45"/>
  <c r="AD18" i="45"/>
  <c r="AB18" i="45"/>
  <c r="AA18" i="45"/>
  <c r="Y18" i="45"/>
  <c r="Y18" i="46" s="1"/>
  <c r="X18" i="45"/>
  <c r="X18" i="46" s="1"/>
  <c r="V18" i="45"/>
  <c r="U18" i="45"/>
  <c r="T18" i="45"/>
  <c r="S18" i="45"/>
  <c r="Q18" i="45"/>
  <c r="P18" i="45"/>
  <c r="N18" i="45"/>
  <c r="M18" i="45"/>
  <c r="K18" i="45"/>
  <c r="J18" i="45"/>
  <c r="H18" i="45"/>
  <c r="G18" i="45"/>
  <c r="AT17" i="45"/>
  <c r="AS17" i="45"/>
  <c r="AQ17" i="45"/>
  <c r="AP17" i="45"/>
  <c r="AN17" i="45"/>
  <c r="AM17" i="45"/>
  <c r="AK17" i="45"/>
  <c r="AJ17" i="45"/>
  <c r="AH17" i="45"/>
  <c r="AG17" i="45"/>
  <c r="AE17" i="45"/>
  <c r="AD17" i="45"/>
  <c r="AB17" i="45"/>
  <c r="AA17" i="45"/>
  <c r="Y17" i="45"/>
  <c r="X17" i="45"/>
  <c r="X17" i="46" s="1"/>
  <c r="V17" i="45"/>
  <c r="U17" i="45"/>
  <c r="T17" i="45"/>
  <c r="S17" i="45"/>
  <c r="Q17" i="45"/>
  <c r="P17" i="45"/>
  <c r="N17" i="45"/>
  <c r="M17" i="45"/>
  <c r="K17" i="45"/>
  <c r="J17" i="45"/>
  <c r="H17" i="45"/>
  <c r="G17" i="45"/>
  <c r="AT16" i="45"/>
  <c r="AS16" i="45"/>
  <c r="AQ16" i="45"/>
  <c r="AP16" i="45"/>
  <c r="AN16" i="45"/>
  <c r="AM16" i="45"/>
  <c r="AK16" i="45"/>
  <c r="AJ16" i="45"/>
  <c r="AH16" i="45"/>
  <c r="AG16" i="45"/>
  <c r="AE16" i="45"/>
  <c r="AD16" i="45"/>
  <c r="AB16" i="45"/>
  <c r="AA16" i="45"/>
  <c r="Y16" i="45"/>
  <c r="X16" i="45"/>
  <c r="V16" i="45"/>
  <c r="U16" i="45"/>
  <c r="T16" i="45"/>
  <c r="S16" i="45"/>
  <c r="Q16" i="45"/>
  <c r="P16" i="45"/>
  <c r="N16" i="45"/>
  <c r="M16" i="45"/>
  <c r="K16" i="45"/>
  <c r="J16" i="45"/>
  <c r="H16" i="45"/>
  <c r="G16" i="45"/>
  <c r="AT15" i="45"/>
  <c r="AS15" i="45"/>
  <c r="AQ15" i="45"/>
  <c r="AP15" i="45"/>
  <c r="AN15" i="45"/>
  <c r="AM15" i="45"/>
  <c r="AK15" i="45"/>
  <c r="AJ15" i="45"/>
  <c r="AH15" i="45"/>
  <c r="AG15" i="45"/>
  <c r="AE15" i="45"/>
  <c r="AD15" i="45"/>
  <c r="AB15" i="45"/>
  <c r="AA15" i="45"/>
  <c r="Y15" i="45"/>
  <c r="X15" i="45"/>
  <c r="V15" i="45"/>
  <c r="U15" i="45"/>
  <c r="T15" i="45"/>
  <c r="S15" i="45"/>
  <c r="Q15" i="45"/>
  <c r="P15" i="45"/>
  <c r="N15" i="45"/>
  <c r="M15" i="45"/>
  <c r="K15" i="45"/>
  <c r="J15" i="45"/>
  <c r="H15" i="45"/>
  <c r="G15" i="45"/>
  <c r="AT14" i="45"/>
  <c r="AS14" i="45"/>
  <c r="AQ14" i="45"/>
  <c r="AP14" i="45"/>
  <c r="AN14" i="45"/>
  <c r="AM14" i="45"/>
  <c r="AK14" i="45"/>
  <c r="AJ14" i="45"/>
  <c r="AH14" i="45"/>
  <c r="AG14" i="45"/>
  <c r="AE14" i="45"/>
  <c r="AD14" i="45"/>
  <c r="AB14" i="45"/>
  <c r="AA14" i="45"/>
  <c r="Y14" i="45"/>
  <c r="X14" i="45"/>
  <c r="V14" i="45"/>
  <c r="U14" i="45"/>
  <c r="T14" i="45"/>
  <c r="S14" i="45"/>
  <c r="Q14" i="45"/>
  <c r="P14" i="45"/>
  <c r="N14" i="45"/>
  <c r="M14" i="45"/>
  <c r="K14" i="45"/>
  <c r="J14" i="45"/>
  <c r="H14" i="45"/>
  <c r="G14" i="45"/>
  <c r="AT13" i="45"/>
  <c r="AS13" i="45"/>
  <c r="AQ13" i="45"/>
  <c r="AP13" i="45"/>
  <c r="AN13" i="45"/>
  <c r="AM13" i="45"/>
  <c r="AK13" i="45"/>
  <c r="AJ13" i="45"/>
  <c r="AH13" i="45"/>
  <c r="AG13" i="45"/>
  <c r="AE13" i="45"/>
  <c r="AD13" i="45"/>
  <c r="AB13" i="45"/>
  <c r="AA13" i="45"/>
  <c r="Y13" i="45"/>
  <c r="Y13" i="46" s="1"/>
  <c r="X13" i="45"/>
  <c r="X13" i="46" s="1"/>
  <c r="X21" i="46" s="1"/>
  <c r="V13" i="45"/>
  <c r="V13" i="46" s="1"/>
  <c r="U13" i="45"/>
  <c r="T13" i="45"/>
  <c r="T13" i="46" s="1"/>
  <c r="S13" i="45"/>
  <c r="Q13" i="45"/>
  <c r="P13" i="45"/>
  <c r="N13" i="45"/>
  <c r="M13" i="45"/>
  <c r="K13" i="45"/>
  <c r="J13" i="45"/>
  <c r="H13" i="45"/>
  <c r="G13" i="45"/>
  <c r="AT12" i="45"/>
  <c r="AS12" i="45"/>
  <c r="AQ12" i="45"/>
  <c r="AP12" i="45"/>
  <c r="AN12" i="45"/>
  <c r="AM12" i="45"/>
  <c r="AK12" i="45"/>
  <c r="AJ12" i="45"/>
  <c r="AH12" i="45"/>
  <c r="AG12" i="45"/>
  <c r="AE12" i="45"/>
  <c r="AD12" i="45"/>
  <c r="AB12" i="45"/>
  <c r="AA12" i="45"/>
  <c r="Y12" i="45"/>
  <c r="X12" i="45"/>
  <c r="V12" i="45"/>
  <c r="U12" i="45"/>
  <c r="T12" i="45"/>
  <c r="S12" i="45"/>
  <c r="Q12" i="45"/>
  <c r="P12" i="45"/>
  <c r="N12" i="45"/>
  <c r="M12" i="45"/>
  <c r="K12" i="45"/>
  <c r="J12" i="45"/>
  <c r="H12" i="45"/>
  <c r="G12" i="45"/>
  <c r="AT11" i="45"/>
  <c r="AS11" i="45"/>
  <c r="AQ11" i="45"/>
  <c r="AQ11" i="46" s="1"/>
  <c r="AP11" i="45"/>
  <c r="AN11" i="45"/>
  <c r="AM11" i="45"/>
  <c r="AK11" i="45"/>
  <c r="AJ11" i="45"/>
  <c r="AH11" i="45"/>
  <c r="AG11" i="45"/>
  <c r="AE11" i="45"/>
  <c r="AD11" i="45"/>
  <c r="AB11" i="45"/>
  <c r="AA11" i="45"/>
  <c r="Y11" i="45"/>
  <c r="X11" i="45"/>
  <c r="V11" i="45"/>
  <c r="U11" i="45"/>
  <c r="T11" i="45"/>
  <c r="S11" i="45"/>
  <c r="Q11" i="45"/>
  <c r="P11" i="45"/>
  <c r="N11" i="45"/>
  <c r="M11" i="45"/>
  <c r="K11" i="45"/>
  <c r="J11" i="45"/>
  <c r="H11" i="45"/>
  <c r="G11" i="45"/>
  <c r="AT10" i="45"/>
  <c r="AT21" i="45" s="1"/>
  <c r="AS10" i="45"/>
  <c r="AS21" i="45" s="1"/>
  <c r="AQ10" i="45"/>
  <c r="AQ21" i="45" s="1"/>
  <c r="AP10" i="45"/>
  <c r="AN10" i="45"/>
  <c r="AN21" i="45" s="1"/>
  <c r="AM10" i="45"/>
  <c r="AK10" i="45"/>
  <c r="AJ10" i="45"/>
  <c r="AJ21" i="45" s="1"/>
  <c r="AH10" i="45"/>
  <c r="AG10" i="45"/>
  <c r="AE10" i="45"/>
  <c r="AE21" i="45" s="1"/>
  <c r="AD10" i="45"/>
  <c r="AB10" i="45"/>
  <c r="AA10" i="45"/>
  <c r="Y10" i="45"/>
  <c r="X10" i="45"/>
  <c r="V10" i="45"/>
  <c r="V21" i="45" s="1"/>
  <c r="U10" i="45"/>
  <c r="U21" i="45" s="1"/>
  <c r="T10" i="45"/>
  <c r="S10" i="45"/>
  <c r="S21" i="45" s="1"/>
  <c r="Q10" i="45"/>
  <c r="P10" i="45"/>
  <c r="P21" i="45" s="1"/>
  <c r="N10" i="45"/>
  <c r="N21" i="45" s="1"/>
  <c r="M10" i="45"/>
  <c r="K10" i="45"/>
  <c r="J10" i="45"/>
  <c r="G10" i="45"/>
  <c r="H10" i="45"/>
  <c r="AO84" i="45"/>
  <c r="L84" i="45"/>
  <c r="AC80" i="45"/>
  <c r="Q85" i="45"/>
  <c r="I51" i="45"/>
  <c r="I50" i="45"/>
  <c r="AG84" i="40"/>
  <c r="AG83" i="40"/>
  <c r="AG82" i="40"/>
  <c r="AG81" i="40"/>
  <c r="AG80" i="40"/>
  <c r="AG79" i="40"/>
  <c r="AG52" i="40"/>
  <c r="AG122" i="40" s="1"/>
  <c r="AG122" i="41" s="1"/>
  <c r="AG51" i="40"/>
  <c r="AG121" i="40" s="1"/>
  <c r="AG121" i="41" s="1"/>
  <c r="AG50" i="40"/>
  <c r="AG120" i="40" s="1"/>
  <c r="AG120" i="41" s="1"/>
  <c r="AG49" i="40"/>
  <c r="AG119" i="40" s="1"/>
  <c r="AG48" i="40"/>
  <c r="AG47" i="40"/>
  <c r="AG44" i="40"/>
  <c r="AG43" i="40"/>
  <c r="AG42" i="40"/>
  <c r="AG41" i="40"/>
  <c r="AG40" i="40"/>
  <c r="AG39" i="40"/>
  <c r="AG38" i="40"/>
  <c r="AG37" i="40"/>
  <c r="AG36" i="40"/>
  <c r="AG35" i="40"/>
  <c r="AG34" i="40"/>
  <c r="AG32" i="40"/>
  <c r="AG31" i="40"/>
  <c r="AG30" i="40"/>
  <c r="AG29" i="40"/>
  <c r="AG28" i="40"/>
  <c r="AG27" i="40"/>
  <c r="AG26" i="40"/>
  <c r="AG25" i="40"/>
  <c r="AG24" i="40"/>
  <c r="AG23" i="40"/>
  <c r="AG22" i="40"/>
  <c r="AG20" i="40"/>
  <c r="AG19" i="40"/>
  <c r="AG18" i="40"/>
  <c r="AG17" i="40"/>
  <c r="AG16" i="40"/>
  <c r="AG15" i="40"/>
  <c r="AG14" i="40"/>
  <c r="AG13" i="40"/>
  <c r="AG12" i="40"/>
  <c r="AG11" i="40"/>
  <c r="AG10" i="40"/>
  <c r="G84" i="40"/>
  <c r="G83" i="40"/>
  <c r="G82" i="40"/>
  <c r="G81" i="40"/>
  <c r="G80" i="40"/>
  <c r="G79" i="40"/>
  <c r="G20" i="40"/>
  <c r="G19" i="40"/>
  <c r="G18" i="40"/>
  <c r="G17" i="40"/>
  <c r="G16" i="40"/>
  <c r="G15" i="40"/>
  <c r="G14" i="40"/>
  <c r="G13" i="40"/>
  <c r="G12" i="40"/>
  <c r="G11" i="40"/>
  <c r="G10" i="40"/>
  <c r="AS84" i="40"/>
  <c r="AS83" i="40"/>
  <c r="AS82" i="40"/>
  <c r="AS81" i="40"/>
  <c r="AS80" i="40"/>
  <c r="AS79" i="40"/>
  <c r="AS52" i="40"/>
  <c r="AS122" i="40" s="1"/>
  <c r="AS51" i="40"/>
  <c r="AS121" i="40" s="1"/>
  <c r="AS50" i="40"/>
  <c r="AS120" i="40" s="1"/>
  <c r="AS49" i="40"/>
  <c r="AS119" i="40" s="1"/>
  <c r="AS48" i="40"/>
  <c r="AS118" i="40" s="1"/>
  <c r="AS47" i="40"/>
  <c r="AS117" i="40" s="1"/>
  <c r="AS44" i="40"/>
  <c r="AS43" i="40"/>
  <c r="AS42" i="40"/>
  <c r="AS41" i="40"/>
  <c r="AS40" i="40"/>
  <c r="AS39" i="40"/>
  <c r="AS38" i="40"/>
  <c r="AS37" i="40"/>
  <c r="AS36" i="40"/>
  <c r="AS35" i="40"/>
  <c r="AS34" i="40"/>
  <c r="AS32" i="40"/>
  <c r="AS31" i="40"/>
  <c r="AS30" i="40"/>
  <c r="AS29" i="40"/>
  <c r="AS28" i="40"/>
  <c r="AS27" i="40"/>
  <c r="AS26" i="40"/>
  <c r="AS25" i="40"/>
  <c r="AS24" i="40"/>
  <c r="AS23" i="40"/>
  <c r="AS22" i="40"/>
  <c r="AS20" i="40"/>
  <c r="AS19" i="40"/>
  <c r="AS18" i="40"/>
  <c r="AS17" i="40"/>
  <c r="AS16" i="40"/>
  <c r="AS15" i="40"/>
  <c r="AS14" i="40"/>
  <c r="AS13" i="40"/>
  <c r="AS12" i="40"/>
  <c r="AS11" i="40"/>
  <c r="AS10" i="40"/>
  <c r="AP84" i="40"/>
  <c r="AP83" i="40"/>
  <c r="AP82" i="40"/>
  <c r="AP81" i="40"/>
  <c r="AP80" i="40"/>
  <c r="AP79" i="40"/>
  <c r="AP52" i="40"/>
  <c r="AP122" i="40" s="1"/>
  <c r="AP51" i="40"/>
  <c r="AP121" i="40" s="1"/>
  <c r="AP50" i="40"/>
  <c r="AP120" i="40" s="1"/>
  <c r="AP49" i="40"/>
  <c r="AP119" i="40" s="1"/>
  <c r="AP48" i="40"/>
  <c r="AP118" i="40" s="1"/>
  <c r="AP47" i="40"/>
  <c r="AP117" i="40" s="1"/>
  <c r="AP44" i="40"/>
  <c r="AP43" i="40"/>
  <c r="AP42" i="40"/>
  <c r="AP41" i="40"/>
  <c r="AP40" i="40"/>
  <c r="AP39" i="40"/>
  <c r="AP38" i="40"/>
  <c r="AP37" i="40"/>
  <c r="AP36" i="40"/>
  <c r="AP35" i="40"/>
  <c r="AP34" i="40"/>
  <c r="AP32" i="40"/>
  <c r="AP31" i="40"/>
  <c r="AP30" i="40"/>
  <c r="AP29" i="40"/>
  <c r="AP28" i="40"/>
  <c r="AP27" i="40"/>
  <c r="AP26" i="40"/>
  <c r="AP25" i="40"/>
  <c r="AP24" i="40"/>
  <c r="AP23" i="40"/>
  <c r="AP22" i="40"/>
  <c r="AP20" i="40"/>
  <c r="AP19" i="40"/>
  <c r="AP18" i="40"/>
  <c r="AP17" i="40"/>
  <c r="AP16" i="40"/>
  <c r="AP15" i="40"/>
  <c r="AP14" i="40"/>
  <c r="AP13" i="40"/>
  <c r="AP12" i="40"/>
  <c r="AP11" i="40"/>
  <c r="AP10" i="40"/>
  <c r="AM84" i="40"/>
  <c r="AM83" i="40"/>
  <c r="AM82" i="40"/>
  <c r="AM81" i="40"/>
  <c r="AM80" i="40"/>
  <c r="AM79" i="40"/>
  <c r="AM52" i="40"/>
  <c r="AM122" i="40" s="1"/>
  <c r="AM51" i="40"/>
  <c r="AM121" i="40" s="1"/>
  <c r="AM50" i="40"/>
  <c r="AM120" i="40" s="1"/>
  <c r="AM49" i="40"/>
  <c r="AM119" i="40" s="1"/>
  <c r="AM48" i="40"/>
  <c r="AM118" i="40" s="1"/>
  <c r="AM47" i="40"/>
  <c r="AM117" i="40" s="1"/>
  <c r="AM44" i="40"/>
  <c r="AM43" i="40"/>
  <c r="AM42" i="40"/>
  <c r="AM41" i="40"/>
  <c r="AM40" i="40"/>
  <c r="AM39" i="40"/>
  <c r="AM38" i="40"/>
  <c r="AM37" i="40"/>
  <c r="AM36" i="40"/>
  <c r="AM35" i="40"/>
  <c r="AM34" i="40"/>
  <c r="AM32" i="40"/>
  <c r="AM31" i="40"/>
  <c r="AM30" i="40"/>
  <c r="AM29" i="40"/>
  <c r="AM28" i="40"/>
  <c r="AM27" i="40"/>
  <c r="AM26" i="40"/>
  <c r="AM25" i="40"/>
  <c r="AM24" i="40"/>
  <c r="AM23" i="40"/>
  <c r="AM22" i="40"/>
  <c r="AM20" i="40"/>
  <c r="AM19" i="40"/>
  <c r="AM18" i="40"/>
  <c r="AM17" i="40"/>
  <c r="AM16" i="40"/>
  <c r="AM15" i="40"/>
  <c r="AM14" i="40"/>
  <c r="AM13" i="40"/>
  <c r="AM12" i="40"/>
  <c r="AM11" i="40"/>
  <c r="AM10" i="40"/>
  <c r="AJ84" i="40"/>
  <c r="AJ83" i="40"/>
  <c r="AJ82" i="40"/>
  <c r="AJ81" i="40"/>
  <c r="AJ80" i="40"/>
  <c r="AJ79" i="40"/>
  <c r="AJ52" i="40"/>
  <c r="AJ122" i="40" s="1"/>
  <c r="AJ51" i="40"/>
  <c r="AJ121" i="40" s="1"/>
  <c r="AJ50" i="40"/>
  <c r="AJ120" i="40" s="1"/>
  <c r="AJ49" i="40"/>
  <c r="AJ119" i="40" s="1"/>
  <c r="AJ48" i="40"/>
  <c r="AJ118" i="40" s="1"/>
  <c r="AJ47" i="40"/>
  <c r="AJ117" i="40" s="1"/>
  <c r="AJ44" i="40"/>
  <c r="AJ43" i="40"/>
  <c r="AJ42" i="40"/>
  <c r="AJ41" i="40"/>
  <c r="AJ40" i="40"/>
  <c r="AJ39" i="40"/>
  <c r="AJ38" i="40"/>
  <c r="AJ37" i="40"/>
  <c r="AJ36" i="40"/>
  <c r="AJ35" i="40"/>
  <c r="AJ34" i="40"/>
  <c r="AJ32" i="40"/>
  <c r="AJ31" i="40"/>
  <c r="AJ30" i="40"/>
  <c r="AJ29" i="40"/>
  <c r="AJ28" i="40"/>
  <c r="AJ27" i="40"/>
  <c r="AJ26" i="40"/>
  <c r="AJ25" i="40"/>
  <c r="AJ24" i="40"/>
  <c r="AJ23" i="40"/>
  <c r="AJ22" i="40"/>
  <c r="AJ20" i="40"/>
  <c r="AJ19" i="40"/>
  <c r="AJ18" i="40"/>
  <c r="AJ17" i="40"/>
  <c r="AJ16" i="40"/>
  <c r="AJ15" i="40"/>
  <c r="AJ14" i="40"/>
  <c r="AJ13" i="40"/>
  <c r="AJ12" i="40"/>
  <c r="AJ11" i="40"/>
  <c r="AJ10" i="40"/>
  <c r="AD84" i="40"/>
  <c r="AD83" i="40"/>
  <c r="AD82" i="40"/>
  <c r="AD81" i="40"/>
  <c r="AD80" i="40"/>
  <c r="AD79" i="40"/>
  <c r="AD52" i="40"/>
  <c r="AD122" i="40" s="1"/>
  <c r="AD51" i="40"/>
  <c r="AD121" i="40" s="1"/>
  <c r="AD50" i="40"/>
  <c r="AD120" i="40" s="1"/>
  <c r="AD49" i="40"/>
  <c r="AD119" i="40" s="1"/>
  <c r="AD48" i="40"/>
  <c r="AD118" i="40" s="1"/>
  <c r="AD47" i="40"/>
  <c r="AD117" i="40" s="1"/>
  <c r="AD44" i="40"/>
  <c r="AD43" i="40"/>
  <c r="AD42" i="40"/>
  <c r="AD41" i="40"/>
  <c r="AD40" i="40"/>
  <c r="AD39" i="40"/>
  <c r="AD38" i="40"/>
  <c r="AD37" i="40"/>
  <c r="AD36" i="40"/>
  <c r="AD35" i="40"/>
  <c r="AD34" i="40"/>
  <c r="AD32" i="40"/>
  <c r="AD31" i="40"/>
  <c r="AD30" i="40"/>
  <c r="AD29" i="40"/>
  <c r="AD28" i="40"/>
  <c r="AD27" i="40"/>
  <c r="AD26" i="40"/>
  <c r="AD25" i="40"/>
  <c r="AD24" i="40"/>
  <c r="AD23" i="40"/>
  <c r="AD22" i="40"/>
  <c r="AD20" i="40"/>
  <c r="AD19" i="40"/>
  <c r="AD18" i="40"/>
  <c r="AD17" i="40"/>
  <c r="AD16" i="40"/>
  <c r="AD15" i="40"/>
  <c r="AD14" i="40"/>
  <c r="AD13" i="40"/>
  <c r="AD12" i="40"/>
  <c r="AD11" i="40"/>
  <c r="AD10" i="40"/>
  <c r="AA84" i="40"/>
  <c r="AA83" i="40"/>
  <c r="AA82" i="40"/>
  <c r="AA81" i="40"/>
  <c r="AA80" i="40"/>
  <c r="AA79" i="40"/>
  <c r="AA52" i="40"/>
  <c r="AA122" i="40" s="1"/>
  <c r="AA51" i="40"/>
  <c r="AA121" i="40" s="1"/>
  <c r="AA50" i="40"/>
  <c r="AA120" i="40" s="1"/>
  <c r="AA49" i="40"/>
  <c r="AA119" i="40" s="1"/>
  <c r="AA48" i="40"/>
  <c r="AA118" i="40" s="1"/>
  <c r="AA47" i="40"/>
  <c r="AA117" i="40" s="1"/>
  <c r="AA44" i="40"/>
  <c r="AA43" i="40"/>
  <c r="AA42" i="40"/>
  <c r="AA41" i="40"/>
  <c r="AA40" i="40"/>
  <c r="AA39" i="40"/>
  <c r="AA38" i="40"/>
  <c r="AA37" i="40"/>
  <c r="AA36" i="40"/>
  <c r="AA35" i="40"/>
  <c r="AA34" i="40"/>
  <c r="AA32" i="40"/>
  <c r="AA31" i="40"/>
  <c r="AA30" i="40"/>
  <c r="AA29" i="40"/>
  <c r="AA28" i="40"/>
  <c r="AA27" i="40"/>
  <c r="AA26" i="40"/>
  <c r="AA25" i="40"/>
  <c r="AA24" i="40"/>
  <c r="AA23" i="40"/>
  <c r="AA22" i="40"/>
  <c r="AA20" i="40"/>
  <c r="AA19" i="40"/>
  <c r="AA18" i="40"/>
  <c r="AA17" i="40"/>
  <c r="AA16" i="40"/>
  <c r="AA15" i="40"/>
  <c r="AA14" i="40"/>
  <c r="AA13" i="40"/>
  <c r="AA12" i="40"/>
  <c r="AA11" i="40"/>
  <c r="X84" i="40"/>
  <c r="X83" i="40"/>
  <c r="X82" i="40"/>
  <c r="X81" i="40"/>
  <c r="X80" i="40"/>
  <c r="X79" i="40"/>
  <c r="X52" i="40"/>
  <c r="X122" i="40" s="1"/>
  <c r="X122" i="41" s="1"/>
  <c r="X51" i="40"/>
  <c r="X121" i="40" s="1"/>
  <c r="X121" i="41" s="1"/>
  <c r="X50" i="40"/>
  <c r="X120" i="40" s="1"/>
  <c r="X120" i="41" s="1"/>
  <c r="X49" i="40"/>
  <c r="X119" i="40" s="1"/>
  <c r="X119" i="41" s="1"/>
  <c r="X48" i="40"/>
  <c r="X118" i="40" s="1"/>
  <c r="X118" i="41" s="1"/>
  <c r="X47" i="40"/>
  <c r="X117" i="40" s="1"/>
  <c r="X117" i="41" s="1"/>
  <c r="X44" i="40"/>
  <c r="X43" i="40"/>
  <c r="X42" i="40"/>
  <c r="X41" i="40"/>
  <c r="X40" i="40"/>
  <c r="X39" i="40"/>
  <c r="X38" i="40"/>
  <c r="X37" i="40"/>
  <c r="X36" i="40"/>
  <c r="X35" i="40"/>
  <c r="X34" i="40"/>
  <c r="X32" i="40"/>
  <c r="X31" i="40"/>
  <c r="X30" i="40"/>
  <c r="X29" i="40"/>
  <c r="X28" i="40"/>
  <c r="X27" i="40"/>
  <c r="X26" i="40"/>
  <c r="X25" i="40"/>
  <c r="X24" i="40"/>
  <c r="X23" i="40"/>
  <c r="X22" i="40"/>
  <c r="X20" i="40"/>
  <c r="X19" i="40"/>
  <c r="X18" i="40"/>
  <c r="X17" i="40"/>
  <c r="X16" i="40"/>
  <c r="X15" i="40"/>
  <c r="X14" i="40"/>
  <c r="X13" i="40"/>
  <c r="X12" i="40"/>
  <c r="X11" i="40"/>
  <c r="X10" i="40"/>
  <c r="U84" i="40"/>
  <c r="U83" i="40"/>
  <c r="U82" i="40"/>
  <c r="U81" i="40"/>
  <c r="U80" i="40"/>
  <c r="U79" i="40"/>
  <c r="U52" i="40"/>
  <c r="U122" i="40" s="1"/>
  <c r="U51" i="40"/>
  <c r="U121" i="40" s="1"/>
  <c r="U50" i="40"/>
  <c r="U120" i="40" s="1"/>
  <c r="U49" i="40"/>
  <c r="U119" i="40" s="1"/>
  <c r="U48" i="40"/>
  <c r="U118" i="40" s="1"/>
  <c r="U47" i="40"/>
  <c r="U117" i="40" s="1"/>
  <c r="U44" i="40"/>
  <c r="U43" i="40"/>
  <c r="U42" i="40"/>
  <c r="U41" i="40"/>
  <c r="U40" i="40"/>
  <c r="U39" i="40"/>
  <c r="U38" i="40"/>
  <c r="U37" i="40"/>
  <c r="U36" i="40"/>
  <c r="U35" i="40"/>
  <c r="U34" i="40"/>
  <c r="U32" i="40"/>
  <c r="U31" i="40"/>
  <c r="U30" i="40"/>
  <c r="U29" i="40"/>
  <c r="U28" i="40"/>
  <c r="U27" i="40"/>
  <c r="U26" i="40"/>
  <c r="U25" i="40"/>
  <c r="U24" i="40"/>
  <c r="U23" i="40"/>
  <c r="U22" i="40"/>
  <c r="U20" i="40"/>
  <c r="U19" i="40"/>
  <c r="U18" i="40"/>
  <c r="U17" i="40"/>
  <c r="U16" i="40"/>
  <c r="U15" i="40"/>
  <c r="U14" i="40"/>
  <c r="U13" i="40"/>
  <c r="U12" i="40"/>
  <c r="U11" i="40"/>
  <c r="U10" i="40"/>
  <c r="S84" i="40"/>
  <c r="S83" i="40"/>
  <c r="S82" i="40"/>
  <c r="S81" i="40"/>
  <c r="S80" i="40"/>
  <c r="S79" i="40"/>
  <c r="S52" i="40"/>
  <c r="S122" i="40" s="1"/>
  <c r="S51" i="40"/>
  <c r="S121" i="40" s="1"/>
  <c r="S50" i="40"/>
  <c r="S120" i="40" s="1"/>
  <c r="S49" i="40"/>
  <c r="S119" i="40" s="1"/>
  <c r="S48" i="40"/>
  <c r="S118" i="40" s="1"/>
  <c r="S47" i="40"/>
  <c r="S117" i="40" s="1"/>
  <c r="S44" i="40"/>
  <c r="S43" i="40"/>
  <c r="S42" i="40"/>
  <c r="S41" i="40"/>
  <c r="S40" i="40"/>
  <c r="S39" i="40"/>
  <c r="S38" i="40"/>
  <c r="S37" i="40"/>
  <c r="S36" i="40"/>
  <c r="S35" i="40"/>
  <c r="S34" i="40"/>
  <c r="S32" i="40"/>
  <c r="S31" i="40"/>
  <c r="S30" i="40"/>
  <c r="S29" i="40"/>
  <c r="S28" i="40"/>
  <c r="S27" i="40"/>
  <c r="S26" i="40"/>
  <c r="S25" i="40"/>
  <c r="S24" i="40"/>
  <c r="S23" i="40"/>
  <c r="S22" i="40"/>
  <c r="S20" i="40"/>
  <c r="S19" i="40"/>
  <c r="S18" i="40"/>
  <c r="S17" i="40"/>
  <c r="S16" i="40"/>
  <c r="S15" i="40"/>
  <c r="S14" i="40"/>
  <c r="S13" i="40"/>
  <c r="S12" i="40"/>
  <c r="S11" i="40"/>
  <c r="S10" i="40"/>
  <c r="P84" i="40"/>
  <c r="P83" i="40"/>
  <c r="P82" i="40"/>
  <c r="P81" i="40"/>
  <c r="P80" i="40"/>
  <c r="P79" i="40"/>
  <c r="P52" i="40"/>
  <c r="P122" i="40" s="1"/>
  <c r="P51" i="40"/>
  <c r="P121" i="40" s="1"/>
  <c r="P50" i="40"/>
  <c r="P120" i="40" s="1"/>
  <c r="P49" i="40"/>
  <c r="P119" i="40" s="1"/>
  <c r="P48" i="40"/>
  <c r="P118" i="40" s="1"/>
  <c r="P47" i="40"/>
  <c r="P117" i="40" s="1"/>
  <c r="P44" i="40"/>
  <c r="P43" i="40"/>
  <c r="P42" i="40"/>
  <c r="P41" i="40"/>
  <c r="P40" i="40"/>
  <c r="P39" i="40"/>
  <c r="P38" i="40"/>
  <c r="P37" i="40"/>
  <c r="P36" i="40"/>
  <c r="P35" i="40"/>
  <c r="P34" i="40"/>
  <c r="P32" i="40"/>
  <c r="P31" i="40"/>
  <c r="P30" i="40"/>
  <c r="P29" i="40"/>
  <c r="P28" i="40"/>
  <c r="P27" i="40"/>
  <c r="P26" i="40"/>
  <c r="P25" i="40"/>
  <c r="P24" i="40"/>
  <c r="P23" i="40"/>
  <c r="P22" i="40"/>
  <c r="P20" i="40"/>
  <c r="P19" i="40"/>
  <c r="P18" i="40"/>
  <c r="P17" i="40"/>
  <c r="P16" i="40"/>
  <c r="P15" i="40"/>
  <c r="P14" i="40"/>
  <c r="P13" i="40"/>
  <c r="P12" i="40"/>
  <c r="P11" i="40"/>
  <c r="P10" i="40"/>
  <c r="M84" i="40"/>
  <c r="M83" i="40"/>
  <c r="M82" i="40"/>
  <c r="M81" i="40"/>
  <c r="M80" i="40"/>
  <c r="M79" i="40"/>
  <c r="M52" i="40"/>
  <c r="M122" i="40" s="1"/>
  <c r="M51" i="40"/>
  <c r="M121" i="40" s="1"/>
  <c r="M50" i="40"/>
  <c r="M120" i="40" s="1"/>
  <c r="M49" i="40"/>
  <c r="M119" i="40" s="1"/>
  <c r="M48" i="40"/>
  <c r="M118" i="40" s="1"/>
  <c r="M47" i="40"/>
  <c r="M117" i="40" s="1"/>
  <c r="M44" i="40"/>
  <c r="M43" i="40"/>
  <c r="M42" i="40"/>
  <c r="M41" i="40"/>
  <c r="M40" i="40"/>
  <c r="M39" i="40"/>
  <c r="M38" i="40"/>
  <c r="M37" i="40"/>
  <c r="M36" i="40"/>
  <c r="M35" i="40"/>
  <c r="M34" i="40"/>
  <c r="M32" i="40"/>
  <c r="M31" i="40"/>
  <c r="M30" i="40"/>
  <c r="M29" i="40"/>
  <c r="M28" i="40"/>
  <c r="M27" i="40"/>
  <c r="M26" i="40"/>
  <c r="M25" i="40"/>
  <c r="M24" i="40"/>
  <c r="M23" i="40"/>
  <c r="M22" i="40"/>
  <c r="M20" i="40"/>
  <c r="M19" i="40"/>
  <c r="M18" i="40"/>
  <c r="M17" i="40"/>
  <c r="M16" i="40"/>
  <c r="M15" i="40"/>
  <c r="M14" i="40"/>
  <c r="M13" i="40"/>
  <c r="M12" i="40"/>
  <c r="M11" i="40"/>
  <c r="M10" i="40"/>
  <c r="J84" i="40"/>
  <c r="J83" i="40"/>
  <c r="J82" i="40"/>
  <c r="J81" i="40"/>
  <c r="J80" i="40"/>
  <c r="J79" i="40"/>
  <c r="J52" i="40"/>
  <c r="J122" i="40" s="1"/>
  <c r="J51" i="40"/>
  <c r="J121" i="40" s="1"/>
  <c r="J50" i="40"/>
  <c r="J120" i="40" s="1"/>
  <c r="J49" i="40"/>
  <c r="J119" i="40" s="1"/>
  <c r="J48" i="40"/>
  <c r="J118" i="40" s="1"/>
  <c r="J47" i="40"/>
  <c r="J117" i="40" s="1"/>
  <c r="J44" i="40"/>
  <c r="J43" i="40"/>
  <c r="J42" i="40"/>
  <c r="J41" i="40"/>
  <c r="J40" i="40"/>
  <c r="J39" i="40"/>
  <c r="J38" i="40"/>
  <c r="J37" i="40"/>
  <c r="J36" i="40"/>
  <c r="J35" i="40"/>
  <c r="J34" i="40"/>
  <c r="J32" i="40"/>
  <c r="J31" i="40"/>
  <c r="J30" i="40"/>
  <c r="J29" i="40"/>
  <c r="J28" i="40"/>
  <c r="J27" i="40"/>
  <c r="J26" i="40"/>
  <c r="J25" i="40"/>
  <c r="J24" i="40"/>
  <c r="J23" i="40"/>
  <c r="J22" i="40"/>
  <c r="J20" i="40"/>
  <c r="J19" i="40"/>
  <c r="J18" i="40"/>
  <c r="J17" i="40"/>
  <c r="J16" i="40"/>
  <c r="J15" i="40"/>
  <c r="J14" i="40"/>
  <c r="J13" i="40"/>
  <c r="J12" i="40"/>
  <c r="J11" i="40"/>
  <c r="J10" i="40"/>
  <c r="F105" i="59" l="1"/>
  <c r="I77" i="46"/>
  <c r="AG118" i="40"/>
  <c r="AG106" i="40"/>
  <c r="T118" i="45"/>
  <c r="T118" i="46" s="1"/>
  <c r="W118" i="46" s="1"/>
  <c r="T106" i="45"/>
  <c r="T117" i="45"/>
  <c r="T105" i="45"/>
  <c r="AG118" i="45"/>
  <c r="AI118" i="45" s="1"/>
  <c r="AG106" i="45"/>
  <c r="AG117" i="40"/>
  <c r="AG105" i="40"/>
  <c r="AG117" i="45"/>
  <c r="AI117" i="45" s="1"/>
  <c r="AG105" i="45"/>
  <c r="M114" i="59"/>
  <c r="M55" i="59" s="1"/>
  <c r="BB83" i="46"/>
  <c r="M115" i="59"/>
  <c r="M56" i="59" s="1"/>
  <c r="BB84" i="46"/>
  <c r="Q10" i="59"/>
  <c r="Q10" i="63" s="1"/>
  <c r="Q11" i="59"/>
  <c r="Q11" i="63" s="1"/>
  <c r="O25" i="59"/>
  <c r="O25" i="63" s="1"/>
  <c r="Q19" i="59"/>
  <c r="Q19" i="63" s="1"/>
  <c r="O24" i="59"/>
  <c r="O24" i="63" s="1"/>
  <c r="O54" i="59"/>
  <c r="O54" i="63" s="1"/>
  <c r="O55" i="59"/>
  <c r="O55" i="63" s="1"/>
  <c r="Q55" i="59"/>
  <c r="Q55" i="63" s="1"/>
  <c r="O56" i="59"/>
  <c r="O56" i="63" s="1"/>
  <c r="Q56" i="59"/>
  <c r="Q56" i="63" s="1"/>
  <c r="L41" i="45"/>
  <c r="L81" i="45"/>
  <c r="L82" i="45"/>
  <c r="R83" i="45"/>
  <c r="R84" i="45"/>
  <c r="AC84" i="45"/>
  <c r="AU84" i="45"/>
  <c r="V85" i="45"/>
  <c r="AO51" i="45"/>
  <c r="AI84" i="45"/>
  <c r="AI82" i="45"/>
  <c r="AR120" i="45"/>
  <c r="AH123" i="46"/>
  <c r="O119" i="45"/>
  <c r="AF119" i="45"/>
  <c r="AL119" i="45"/>
  <c r="AR119" i="45"/>
  <c r="W84" i="45"/>
  <c r="L121" i="45"/>
  <c r="AC121" i="45"/>
  <c r="AO121" i="45"/>
  <c r="AU121" i="45"/>
  <c r="L37" i="45"/>
  <c r="AU42" i="45"/>
  <c r="Z47" i="45"/>
  <c r="L119" i="45"/>
  <c r="R119" i="45"/>
  <c r="AC119" i="45"/>
  <c r="AI119" i="45"/>
  <c r="AO119" i="45"/>
  <c r="AU119" i="45"/>
  <c r="V123" i="46"/>
  <c r="O121" i="45"/>
  <c r="AF121" i="45"/>
  <c r="AL121" i="45"/>
  <c r="AR121" i="45"/>
  <c r="AF120" i="45"/>
  <c r="AL120" i="45"/>
  <c r="U123" i="40"/>
  <c r="L118" i="45"/>
  <c r="R118" i="45"/>
  <c r="AC118" i="45"/>
  <c r="AO118" i="45"/>
  <c r="AU118" i="45"/>
  <c r="O120" i="45"/>
  <c r="L122" i="45"/>
  <c r="R122" i="45"/>
  <c r="AC122" i="45"/>
  <c r="AO122" i="45"/>
  <c r="AU122" i="45"/>
  <c r="AG123" i="41"/>
  <c r="K123" i="45"/>
  <c r="Q123" i="45"/>
  <c r="V123" i="45"/>
  <c r="AB123" i="45"/>
  <c r="AH123" i="45"/>
  <c r="AN123" i="45"/>
  <c r="AT123" i="45"/>
  <c r="O118" i="45"/>
  <c r="W118" i="45"/>
  <c r="X118" i="46"/>
  <c r="Z118" i="46" s="1"/>
  <c r="Z118" i="45"/>
  <c r="AF118" i="45"/>
  <c r="AL118" i="45"/>
  <c r="AR118" i="45"/>
  <c r="W119" i="46"/>
  <c r="AX119" i="46"/>
  <c r="L120" i="45"/>
  <c r="R120" i="45"/>
  <c r="AC120" i="45"/>
  <c r="AG120" i="46"/>
  <c r="AI120" i="45"/>
  <c r="AO120" i="45"/>
  <c r="AU120" i="45"/>
  <c r="R121" i="45"/>
  <c r="O122" i="45"/>
  <c r="W122" i="45"/>
  <c r="X52" i="46"/>
  <c r="X110" i="46" s="1"/>
  <c r="X122" i="45"/>
  <c r="AF122" i="45"/>
  <c r="AL122" i="45"/>
  <c r="AR122" i="45"/>
  <c r="O117" i="45"/>
  <c r="M123" i="45"/>
  <c r="S123" i="45"/>
  <c r="W117" i="45"/>
  <c r="X47" i="46"/>
  <c r="X105" i="46" s="1"/>
  <c r="X117" i="45"/>
  <c r="AF117" i="45"/>
  <c r="AD123" i="45"/>
  <c r="AL117" i="45"/>
  <c r="AJ123" i="45"/>
  <c r="AR117" i="45"/>
  <c r="AP123" i="45"/>
  <c r="AX118" i="46"/>
  <c r="AL118" i="46"/>
  <c r="AL123" i="46" s="1"/>
  <c r="AK123" i="46"/>
  <c r="AR118" i="46"/>
  <c r="AR123" i="46" s="1"/>
  <c r="AQ123" i="46"/>
  <c r="X51" i="46"/>
  <c r="X109" i="46" s="1"/>
  <c r="X121" i="45"/>
  <c r="W122" i="46"/>
  <c r="AX122" i="46"/>
  <c r="X123" i="41"/>
  <c r="H123" i="45"/>
  <c r="I117" i="45"/>
  <c r="I123" i="45" s="1"/>
  <c r="N123" i="45"/>
  <c r="T123" i="45"/>
  <c r="Y117" i="46"/>
  <c r="Y123" i="45"/>
  <c r="AE123" i="45"/>
  <c r="AK123" i="45"/>
  <c r="AQ123" i="45"/>
  <c r="W120" i="45"/>
  <c r="X50" i="46"/>
  <c r="X108" i="46" s="1"/>
  <c r="X120" i="45"/>
  <c r="W121" i="46"/>
  <c r="AX121" i="46"/>
  <c r="AG122" i="46"/>
  <c r="AI122" i="46" s="1"/>
  <c r="AI122" i="45"/>
  <c r="L117" i="45"/>
  <c r="J123" i="45"/>
  <c r="R117" i="45"/>
  <c r="P123" i="45"/>
  <c r="U123" i="45"/>
  <c r="AC117" i="45"/>
  <c r="AA123" i="45"/>
  <c r="AO117" i="45"/>
  <c r="AM123" i="45"/>
  <c r="AU117" i="45"/>
  <c r="AS123" i="45"/>
  <c r="W119" i="45"/>
  <c r="X49" i="46"/>
  <c r="X107" i="46" s="1"/>
  <c r="X119" i="45"/>
  <c r="AX120" i="46"/>
  <c r="W120" i="46"/>
  <c r="AF120" i="46"/>
  <c r="AF123" i="46" s="1"/>
  <c r="AE123" i="46"/>
  <c r="W121" i="45"/>
  <c r="AI121" i="45"/>
  <c r="AG121" i="46"/>
  <c r="AI121" i="46" s="1"/>
  <c r="AF52" i="45"/>
  <c r="AL81" i="45"/>
  <c r="AL83" i="45"/>
  <c r="AT53" i="45"/>
  <c r="AT86" i="45" s="1"/>
  <c r="T49" i="46"/>
  <c r="T107" i="46" s="1"/>
  <c r="Y49" i="46"/>
  <c r="Y107" i="46" s="1"/>
  <c r="V51" i="46"/>
  <c r="V109" i="46" s="1"/>
  <c r="I48" i="45"/>
  <c r="T48" i="46"/>
  <c r="T106" i="46" s="1"/>
  <c r="V50" i="46"/>
  <c r="V108" i="46" s="1"/>
  <c r="T52" i="46"/>
  <c r="T110" i="46" s="1"/>
  <c r="Y52" i="46"/>
  <c r="Y110" i="46" s="1"/>
  <c r="AE52" i="46"/>
  <c r="AQ52" i="46"/>
  <c r="T47" i="46"/>
  <c r="T105" i="46" s="1"/>
  <c r="Y47" i="46"/>
  <c r="Y105" i="46" s="1"/>
  <c r="V49" i="46"/>
  <c r="V107" i="46" s="1"/>
  <c r="T51" i="46"/>
  <c r="T109" i="46" s="1"/>
  <c r="Y51" i="46"/>
  <c r="Y109" i="46" s="1"/>
  <c r="AE51" i="46"/>
  <c r="AQ51" i="46"/>
  <c r="V48" i="46"/>
  <c r="V106" i="46" s="1"/>
  <c r="T50" i="46"/>
  <c r="T108" i="46" s="1"/>
  <c r="Y50" i="46"/>
  <c r="Y108" i="46" s="1"/>
  <c r="AE50" i="46"/>
  <c r="AE108" i="46" s="1"/>
  <c r="V52" i="46"/>
  <c r="V110" i="46" s="1"/>
  <c r="M123" i="40"/>
  <c r="P123" i="40"/>
  <c r="S123" i="40"/>
  <c r="AJ123" i="40"/>
  <c r="J123" i="40"/>
  <c r="AM123" i="40"/>
  <c r="AG123" i="40"/>
  <c r="X123" i="40"/>
  <c r="AA123" i="40"/>
  <c r="AP123" i="40"/>
  <c r="AD123" i="40"/>
  <c r="AS123" i="40"/>
  <c r="AH33" i="45"/>
  <c r="AO50" i="45"/>
  <c r="R51" i="45"/>
  <c r="I82" i="45"/>
  <c r="I84" i="45"/>
  <c r="R32" i="45"/>
  <c r="AU38" i="45"/>
  <c r="L42" i="45"/>
  <c r="J53" i="45"/>
  <c r="J86" i="45" s="1"/>
  <c r="AA53" i="45"/>
  <c r="AA86" i="45" s="1"/>
  <c r="AC49" i="45"/>
  <c r="AC52" i="45"/>
  <c r="AU52" i="45"/>
  <c r="AI32" i="46"/>
  <c r="N78" i="59" s="1"/>
  <c r="N19" i="59" s="1"/>
  <c r="L50" i="45"/>
  <c r="Z83" i="45"/>
  <c r="AH33" i="46"/>
  <c r="AO26" i="45"/>
  <c r="AO30" i="45"/>
  <c r="R36" i="45"/>
  <c r="AC44" i="45"/>
  <c r="R47" i="45"/>
  <c r="AJ33" i="45"/>
  <c r="P45" i="45"/>
  <c r="AH45" i="45"/>
  <c r="AU39" i="45"/>
  <c r="AU43" i="45"/>
  <c r="AB53" i="45"/>
  <c r="AH53" i="45"/>
  <c r="AH86" i="45" s="1"/>
  <c r="AD53" i="45"/>
  <c r="X33" i="46"/>
  <c r="AI44" i="46"/>
  <c r="N85" i="59" s="1"/>
  <c r="N26" i="59" s="1"/>
  <c r="Q53" i="45"/>
  <c r="Q86" i="45" s="1"/>
  <c r="K45" i="45"/>
  <c r="V45" i="45"/>
  <c r="AB45" i="45"/>
  <c r="Z41" i="46"/>
  <c r="AH45" i="46"/>
  <c r="AI82" i="46"/>
  <c r="N113" i="59" s="1"/>
  <c r="N54" i="59" s="1"/>
  <c r="AI83" i="46"/>
  <c r="N114" i="59" s="1"/>
  <c r="N55" i="59" s="1"/>
  <c r="AI84" i="46"/>
  <c r="N115" i="59" s="1"/>
  <c r="N56" i="59" s="1"/>
  <c r="Z17" i="46"/>
  <c r="K68" i="59" s="1"/>
  <c r="K9" i="59" s="1"/>
  <c r="AB33" i="45"/>
  <c r="AU25" i="45"/>
  <c r="L29" i="45"/>
  <c r="AU29" i="45"/>
  <c r="AN45" i="45"/>
  <c r="AT45" i="45"/>
  <c r="AI42" i="46"/>
  <c r="N83" i="59" s="1"/>
  <c r="N24" i="59" s="1"/>
  <c r="AG45" i="46"/>
  <c r="AN53" i="45"/>
  <c r="Z80" i="46"/>
  <c r="AL80" i="46"/>
  <c r="O112" i="59" s="1"/>
  <c r="AK85" i="46"/>
  <c r="AK86" i="46" s="1"/>
  <c r="Z81" i="46"/>
  <c r="Z82" i="46"/>
  <c r="K113" i="59" s="1"/>
  <c r="K54" i="59" s="1"/>
  <c r="AQ85" i="46"/>
  <c r="AR82" i="46"/>
  <c r="Q113" i="59" s="1"/>
  <c r="Z83" i="46"/>
  <c r="K114" i="59" s="1"/>
  <c r="K55" i="59" s="1"/>
  <c r="Z84" i="46"/>
  <c r="K115" i="59" s="1"/>
  <c r="K56" i="59" s="1"/>
  <c r="AQ21" i="46"/>
  <c r="AX11" i="46"/>
  <c r="AR11" i="46"/>
  <c r="Q66" i="59" s="1"/>
  <c r="Z30" i="46"/>
  <c r="K76" i="59" s="1"/>
  <c r="K17" i="59" s="1"/>
  <c r="AI31" i="46"/>
  <c r="N77" i="59" s="1"/>
  <c r="N18" i="59" s="1"/>
  <c r="AG33" i="46"/>
  <c r="Z40" i="46"/>
  <c r="AL40" i="46"/>
  <c r="O82" i="59" s="1"/>
  <c r="O23" i="59" s="1"/>
  <c r="AK45" i="46"/>
  <c r="AI81" i="46"/>
  <c r="N112" i="59" s="1"/>
  <c r="N53" i="59" s="1"/>
  <c r="AG85" i="46"/>
  <c r="AG86" i="46" s="1"/>
  <c r="AT33" i="45"/>
  <c r="AT78" i="45" s="1"/>
  <c r="Z25" i="46"/>
  <c r="AC27" i="45"/>
  <c r="Z29" i="46"/>
  <c r="K75" i="59" s="1"/>
  <c r="K16" i="59" s="1"/>
  <c r="AC31" i="45"/>
  <c r="X45" i="46"/>
  <c r="AU37" i="45"/>
  <c r="Z43" i="46"/>
  <c r="K84" i="59" s="1"/>
  <c r="K25" i="59" s="1"/>
  <c r="AQ33" i="46"/>
  <c r="AR28" i="46"/>
  <c r="Q75" i="59" s="1"/>
  <c r="Q16" i="59" s="1"/>
  <c r="Z42" i="46"/>
  <c r="K83" i="59" s="1"/>
  <c r="K24" i="59" s="1"/>
  <c r="AI43" i="46"/>
  <c r="N84" i="59" s="1"/>
  <c r="N25" i="59" s="1"/>
  <c r="X85" i="45"/>
  <c r="X79" i="46"/>
  <c r="X85" i="46" s="1"/>
  <c r="AC35" i="45"/>
  <c r="Q33" i="45"/>
  <c r="K33" i="45"/>
  <c r="W48" i="45"/>
  <c r="W106" i="45" s="1"/>
  <c r="V33" i="45"/>
  <c r="AN33" i="45"/>
  <c r="AN78" i="45" s="1"/>
  <c r="K53" i="45"/>
  <c r="K86" i="45" s="1"/>
  <c r="AX43" i="46"/>
  <c r="V85" i="46"/>
  <c r="Z35" i="46"/>
  <c r="AX35" i="46"/>
  <c r="Z39" i="46"/>
  <c r="AX39" i="46"/>
  <c r="V21" i="46"/>
  <c r="Z24" i="46"/>
  <c r="Y33" i="46"/>
  <c r="AX24" i="46"/>
  <c r="AX28" i="46"/>
  <c r="AX32" i="46"/>
  <c r="Z34" i="46"/>
  <c r="Y45" i="46"/>
  <c r="AX34" i="46"/>
  <c r="Z38" i="46"/>
  <c r="AX38" i="46"/>
  <c r="V45" i="46"/>
  <c r="AX42" i="46"/>
  <c r="T85" i="45"/>
  <c r="T79" i="46"/>
  <c r="Y85" i="46"/>
  <c r="AX80" i="46"/>
  <c r="W80" i="46"/>
  <c r="AX81" i="46"/>
  <c r="W81" i="46"/>
  <c r="W82" i="46"/>
  <c r="J113" i="59" s="1"/>
  <c r="J54" i="59" s="1"/>
  <c r="AX82" i="46"/>
  <c r="AE85" i="46"/>
  <c r="AF82" i="46"/>
  <c r="AX83" i="46"/>
  <c r="W83" i="46"/>
  <c r="J114" i="59" s="1"/>
  <c r="J55" i="59" s="1"/>
  <c r="AX84" i="46"/>
  <c r="W84" i="46"/>
  <c r="J115" i="59" s="1"/>
  <c r="J56" i="59" s="1"/>
  <c r="AX25" i="46"/>
  <c r="T33" i="46"/>
  <c r="AX29" i="46"/>
  <c r="V33" i="46"/>
  <c r="AX31" i="46"/>
  <c r="Z31" i="46"/>
  <c r="K77" i="59" s="1"/>
  <c r="K18" i="59" s="1"/>
  <c r="AE33" i="46"/>
  <c r="Z37" i="46"/>
  <c r="AX37" i="46"/>
  <c r="AX41" i="46"/>
  <c r="V53" i="45"/>
  <c r="V86" i="45" s="1"/>
  <c r="AX13" i="46"/>
  <c r="T21" i="46"/>
  <c r="Y21" i="46"/>
  <c r="Z13" i="46"/>
  <c r="K67" i="59" s="1"/>
  <c r="K8" i="59" s="1"/>
  <c r="Z18" i="46"/>
  <c r="K69" i="59" s="1"/>
  <c r="K10" i="59" s="1"/>
  <c r="AX18" i="46"/>
  <c r="Z19" i="46"/>
  <c r="K70" i="59" s="1"/>
  <c r="K11" i="59" s="1"/>
  <c r="AX19" i="46"/>
  <c r="AX30" i="46"/>
  <c r="Z36" i="46"/>
  <c r="AX36" i="46"/>
  <c r="AX40" i="46"/>
  <c r="T45" i="46"/>
  <c r="AX44" i="46"/>
  <c r="Z44" i="46"/>
  <c r="K85" i="59" s="1"/>
  <c r="K26" i="59" s="1"/>
  <c r="AE45" i="46"/>
  <c r="M33" i="45"/>
  <c r="X33" i="45"/>
  <c r="AD33" i="45"/>
  <c r="AP33" i="45"/>
  <c r="J45" i="45"/>
  <c r="AA45" i="45"/>
  <c r="AM45" i="45"/>
  <c r="M53" i="45"/>
  <c r="M86" i="45" s="1"/>
  <c r="S53" i="45"/>
  <c r="S86" i="45" s="1"/>
  <c r="X53" i="45"/>
  <c r="X86" i="45" s="1"/>
  <c r="AJ53" i="45"/>
  <c r="AJ86" i="45" s="1"/>
  <c r="AP53" i="45"/>
  <c r="H33" i="45"/>
  <c r="N33" i="45"/>
  <c r="T33" i="45"/>
  <c r="AE33" i="45"/>
  <c r="AQ33" i="45"/>
  <c r="N53" i="45"/>
  <c r="N86" i="45" s="1"/>
  <c r="T53" i="45"/>
  <c r="Y53" i="45"/>
  <c r="AE53" i="45"/>
  <c r="AE86" i="45" s="1"/>
  <c r="AK53" i="45"/>
  <c r="AQ53" i="45"/>
  <c r="AQ86" i="45" s="1"/>
  <c r="J33" i="45"/>
  <c r="U33" i="45"/>
  <c r="AA33" i="45"/>
  <c r="AM33" i="45"/>
  <c r="S45" i="45"/>
  <c r="X45" i="45"/>
  <c r="AD45" i="45"/>
  <c r="AJ45" i="45"/>
  <c r="AP45" i="45"/>
  <c r="P53" i="45"/>
  <c r="P86" i="45" s="1"/>
  <c r="U53" i="45"/>
  <c r="U86" i="45" s="1"/>
  <c r="AG53" i="45"/>
  <c r="AM53" i="45"/>
  <c r="AM86" i="45" s="1"/>
  <c r="AS53" i="45"/>
  <c r="AS86" i="45" s="1"/>
  <c r="H45" i="45"/>
  <c r="T45" i="45"/>
  <c r="AE45" i="45"/>
  <c r="AQ45" i="45"/>
  <c r="I49" i="45"/>
  <c r="I80" i="45"/>
  <c r="AU12" i="45"/>
  <c r="R13" i="45"/>
  <c r="AO13" i="45"/>
  <c r="L14" i="45"/>
  <c r="AC14" i="45"/>
  <c r="AO14" i="45"/>
  <c r="R15" i="45"/>
  <c r="AC15" i="45"/>
  <c r="AO15" i="45"/>
  <c r="AU15" i="45"/>
  <c r="L16" i="45"/>
  <c r="R16" i="45"/>
  <c r="AC16" i="45"/>
  <c r="AO16" i="45"/>
  <c r="AU16" i="45"/>
  <c r="L17" i="45"/>
  <c r="R17" i="45"/>
  <c r="AC17" i="45"/>
  <c r="AO17" i="45"/>
  <c r="AU17" i="45"/>
  <c r="L18" i="45"/>
  <c r="R18" i="45"/>
  <c r="AC18" i="45"/>
  <c r="AO18" i="45"/>
  <c r="AU18" i="45"/>
  <c r="L19" i="45"/>
  <c r="R19" i="45"/>
  <c r="AC19" i="45"/>
  <c r="AO19" i="45"/>
  <c r="AU19" i="45"/>
  <c r="L20" i="45"/>
  <c r="R20" i="45"/>
  <c r="AC20" i="45"/>
  <c r="AO20" i="45"/>
  <c r="AU20" i="45"/>
  <c r="R22" i="45"/>
  <c r="AU22" i="45"/>
  <c r="L23" i="45"/>
  <c r="R23" i="45"/>
  <c r="AC23" i="45"/>
  <c r="AO23" i="45"/>
  <c r="AU23" i="45"/>
  <c r="L24" i="45"/>
  <c r="R24" i="45"/>
  <c r="AC24" i="45"/>
  <c r="AO24" i="45"/>
  <c r="AU24" i="45"/>
  <c r="L25" i="45"/>
  <c r="R25" i="45"/>
  <c r="AC25" i="45"/>
  <c r="AO25" i="45"/>
  <c r="L26" i="45"/>
  <c r="R26" i="45"/>
  <c r="AC26" i="45"/>
  <c r="AU26" i="45"/>
  <c r="L27" i="45"/>
  <c r="R27" i="45"/>
  <c r="AO27" i="45"/>
  <c r="AU27" i="45"/>
  <c r="L28" i="45"/>
  <c r="R28" i="45"/>
  <c r="AC28" i="45"/>
  <c r="AO28" i="45"/>
  <c r="AU28" i="45"/>
  <c r="R29" i="45"/>
  <c r="AC29" i="45"/>
  <c r="AO29" i="45"/>
  <c r="L30" i="45"/>
  <c r="R30" i="45"/>
  <c r="AC30" i="45"/>
  <c r="AU30" i="45"/>
  <c r="L31" i="45"/>
  <c r="R31" i="45"/>
  <c r="AO31" i="45"/>
  <c r="AU31" i="45"/>
  <c r="L32" i="45"/>
  <c r="AC32" i="45"/>
  <c r="AO32" i="45"/>
  <c r="AU32" i="45"/>
  <c r="R34" i="45"/>
  <c r="AU34" i="45"/>
  <c r="L35" i="45"/>
  <c r="R35" i="45"/>
  <c r="AO35" i="45"/>
  <c r="AU35" i="45"/>
  <c r="L36" i="45"/>
  <c r="AC36" i="45"/>
  <c r="AO36" i="45"/>
  <c r="AU36" i="45"/>
  <c r="R37" i="45"/>
  <c r="AC37" i="45"/>
  <c r="AO37" i="45"/>
  <c r="R38" i="45"/>
  <c r="AC38" i="45"/>
  <c r="AO38" i="45"/>
  <c r="L39" i="45"/>
  <c r="AC39" i="45"/>
  <c r="AO39" i="45"/>
  <c r="R40" i="45"/>
  <c r="AC40" i="45"/>
  <c r="AO40" i="45"/>
  <c r="R41" i="45"/>
  <c r="AO41" i="45"/>
  <c r="AU41" i="45"/>
  <c r="R42" i="45"/>
  <c r="AC42" i="45"/>
  <c r="AO42" i="45"/>
  <c r="L43" i="45"/>
  <c r="R43" i="45"/>
  <c r="AO43" i="45"/>
  <c r="L44" i="45"/>
  <c r="R44" i="45"/>
  <c r="W44" i="45"/>
  <c r="AO44" i="45"/>
  <c r="AU44" i="45"/>
  <c r="AC47" i="45"/>
  <c r="L48" i="45"/>
  <c r="R48" i="45"/>
  <c r="AC48" i="45"/>
  <c r="AO48" i="45"/>
  <c r="AU48" i="45"/>
  <c r="L49" i="45"/>
  <c r="R49" i="45"/>
  <c r="W49" i="45"/>
  <c r="AO49" i="45"/>
  <c r="AU49" i="45"/>
  <c r="R50" i="45"/>
  <c r="W50" i="45"/>
  <c r="AC50" i="45"/>
  <c r="AU50" i="45"/>
  <c r="L51" i="45"/>
  <c r="AC51" i="45"/>
  <c r="AI51" i="45"/>
  <c r="AU51" i="45"/>
  <c r="L52" i="45"/>
  <c r="R52" i="45"/>
  <c r="AI52" i="45"/>
  <c r="AO52" i="45"/>
  <c r="R79" i="45"/>
  <c r="P33" i="45"/>
  <c r="P78" i="45" s="1"/>
  <c r="L80" i="45"/>
  <c r="R80" i="45"/>
  <c r="AI80" i="45"/>
  <c r="AO80" i="45"/>
  <c r="AU80" i="45"/>
  <c r="R81" i="45"/>
  <c r="AC81" i="45"/>
  <c r="W51" i="45"/>
  <c r="AI81" i="45"/>
  <c r="AO81" i="45"/>
  <c r="AU81" i="45"/>
  <c r="R82" i="45"/>
  <c r="W82" i="45"/>
  <c r="AC82" i="45"/>
  <c r="AO82" i="45"/>
  <c r="AU82" i="45"/>
  <c r="L83" i="45"/>
  <c r="AC83" i="45"/>
  <c r="AI83" i="45"/>
  <c r="AO83" i="45"/>
  <c r="AU83" i="45"/>
  <c r="AC79" i="45"/>
  <c r="AO79" i="45"/>
  <c r="AS33" i="45"/>
  <c r="L79" i="45"/>
  <c r="R10" i="45"/>
  <c r="L11" i="45"/>
  <c r="AC11" i="45"/>
  <c r="AO11" i="45"/>
  <c r="AU11" i="45"/>
  <c r="R12" i="45"/>
  <c r="AC12" i="45"/>
  <c r="AO12" i="45"/>
  <c r="L13" i="45"/>
  <c r="AC13" i="45"/>
  <c r="AU13" i="45"/>
  <c r="R14" i="45"/>
  <c r="AU14" i="45"/>
  <c r="L15" i="45"/>
  <c r="Q21" i="45"/>
  <c r="AL35" i="45"/>
  <c r="AL36" i="45"/>
  <c r="AR37" i="45"/>
  <c r="AF38" i="45"/>
  <c r="W39" i="45"/>
  <c r="I42" i="45"/>
  <c r="O43" i="45"/>
  <c r="AF43" i="45"/>
  <c r="AL44" i="45"/>
  <c r="AL48" i="45"/>
  <c r="AL49" i="45"/>
  <c r="AL50" i="45"/>
  <c r="AR52" i="45"/>
  <c r="W80" i="45"/>
  <c r="AF81" i="45"/>
  <c r="AR81" i="45"/>
  <c r="O82" i="45"/>
  <c r="AF83" i="45"/>
  <c r="AR83" i="45"/>
  <c r="O84" i="45"/>
  <c r="Z10" i="45"/>
  <c r="AL10" i="45"/>
  <c r="I11" i="45"/>
  <c r="O11" i="45"/>
  <c r="W11" i="45"/>
  <c r="Z11" i="45"/>
  <c r="AF11" i="45"/>
  <c r="AR11" i="45"/>
  <c r="I12" i="45"/>
  <c r="O12" i="45"/>
  <c r="W12" i="45"/>
  <c r="Z12" i="45"/>
  <c r="AF12" i="45"/>
  <c r="AL12" i="45"/>
  <c r="AR12" i="45"/>
  <c r="Z13" i="45"/>
  <c r="AF13" i="45"/>
  <c r="I13" i="45"/>
  <c r="O13" i="45"/>
  <c r="W13" i="45"/>
  <c r="AL13" i="45"/>
  <c r="AR13" i="45"/>
  <c r="I14" i="45"/>
  <c r="O14" i="45"/>
  <c r="Z14" i="45"/>
  <c r="AF14" i="45"/>
  <c r="AL14" i="45"/>
  <c r="AR14" i="45"/>
  <c r="I15" i="45"/>
  <c r="O15" i="45"/>
  <c r="W15" i="45"/>
  <c r="Z15" i="45"/>
  <c r="AF15" i="45"/>
  <c r="AL15" i="45"/>
  <c r="AR15" i="45"/>
  <c r="I16" i="45"/>
  <c r="W16" i="45"/>
  <c r="Z16" i="45"/>
  <c r="AF16" i="45"/>
  <c r="AL16" i="45"/>
  <c r="AR16" i="45"/>
  <c r="I17" i="45"/>
  <c r="O17" i="45"/>
  <c r="W17" i="45"/>
  <c r="Z17" i="45"/>
  <c r="AF17" i="45"/>
  <c r="AL17" i="45"/>
  <c r="AR17" i="45"/>
  <c r="I18" i="45"/>
  <c r="O18" i="45"/>
  <c r="W18" i="45"/>
  <c r="Z18" i="45"/>
  <c r="AF18" i="45"/>
  <c r="AL18" i="45"/>
  <c r="AR18" i="45"/>
  <c r="I19" i="45"/>
  <c r="O19" i="45"/>
  <c r="W19" i="45"/>
  <c r="Z19" i="45"/>
  <c r="AF19" i="45"/>
  <c r="AL19" i="45"/>
  <c r="AR19" i="45"/>
  <c r="I20" i="45"/>
  <c r="O20" i="45"/>
  <c r="W20" i="45"/>
  <c r="Z20" i="45"/>
  <c r="AF20" i="45"/>
  <c r="AL20" i="45"/>
  <c r="AR20" i="45"/>
  <c r="I23" i="45"/>
  <c r="O23" i="45"/>
  <c r="W23" i="45"/>
  <c r="Z23" i="45"/>
  <c r="AF23" i="45"/>
  <c r="AL23" i="45"/>
  <c r="AR23" i="45"/>
  <c r="I24" i="45"/>
  <c r="O24" i="45"/>
  <c r="W24" i="45"/>
  <c r="Z24" i="45"/>
  <c r="AF24" i="45"/>
  <c r="AL24" i="45"/>
  <c r="AR24" i="45"/>
  <c r="I25" i="45"/>
  <c r="O25" i="45"/>
  <c r="W25" i="45"/>
  <c r="Z25" i="45"/>
  <c r="AF25" i="45"/>
  <c r="O16" i="45"/>
  <c r="AR25" i="45"/>
  <c r="O26" i="45"/>
  <c r="Z26" i="45"/>
  <c r="AL26" i="45"/>
  <c r="I27" i="45"/>
  <c r="W27" i="45"/>
  <c r="AF27" i="45"/>
  <c r="AR27" i="45"/>
  <c r="O28" i="45"/>
  <c r="W28" i="45"/>
  <c r="AF28" i="45"/>
  <c r="AR28" i="45"/>
  <c r="O29" i="45"/>
  <c r="AF29" i="45"/>
  <c r="AR29" i="45"/>
  <c r="O30" i="45"/>
  <c r="AF30" i="45"/>
  <c r="AR30" i="45"/>
  <c r="O31" i="45"/>
  <c r="AF31" i="45"/>
  <c r="AR31" i="45"/>
  <c r="O32" i="45"/>
  <c r="W32" i="45"/>
  <c r="AL32" i="45"/>
  <c r="Z34" i="45"/>
  <c r="AL34" i="45"/>
  <c r="I35" i="45"/>
  <c r="W35" i="45"/>
  <c r="AF35" i="45"/>
  <c r="AR35" i="45"/>
  <c r="O36" i="45"/>
  <c r="AF36" i="45"/>
  <c r="W37" i="45"/>
  <c r="Z37" i="45"/>
  <c r="I38" i="45"/>
  <c r="W38" i="45"/>
  <c r="AR38" i="45"/>
  <c r="O39" i="45"/>
  <c r="AF39" i="45"/>
  <c r="AR39" i="45"/>
  <c r="O40" i="45"/>
  <c r="Z40" i="45"/>
  <c r="AR40" i="45"/>
  <c r="O41" i="45"/>
  <c r="Z41" i="45"/>
  <c r="AL41" i="45"/>
  <c r="Z42" i="45"/>
  <c r="AL42" i="45"/>
  <c r="Z43" i="45"/>
  <c r="AR43" i="45"/>
  <c r="Z44" i="45"/>
  <c r="AL25" i="45"/>
  <c r="I26" i="45"/>
  <c r="W26" i="45"/>
  <c r="AF26" i="45"/>
  <c r="AR26" i="45"/>
  <c r="O27" i="45"/>
  <c r="Z27" i="45"/>
  <c r="AL27" i="45"/>
  <c r="I28" i="45"/>
  <c r="Z28" i="45"/>
  <c r="AL28" i="45"/>
  <c r="I29" i="45"/>
  <c r="W29" i="45"/>
  <c r="Z29" i="45"/>
  <c r="AL29" i="45"/>
  <c r="I30" i="45"/>
  <c r="W30" i="45"/>
  <c r="Z30" i="45"/>
  <c r="AL30" i="45"/>
  <c r="I31" i="45"/>
  <c r="W31" i="45"/>
  <c r="Z31" i="45"/>
  <c r="AL31" i="45"/>
  <c r="I32" i="45"/>
  <c r="Z32" i="45"/>
  <c r="AF32" i="45"/>
  <c r="AR32" i="45"/>
  <c r="O35" i="45"/>
  <c r="Z35" i="45"/>
  <c r="I36" i="45"/>
  <c r="W36" i="45"/>
  <c r="Z36" i="45"/>
  <c r="I37" i="45"/>
  <c r="O37" i="45"/>
  <c r="AF37" i="45"/>
  <c r="O38" i="45"/>
  <c r="Z38" i="45"/>
  <c r="AL38" i="45"/>
  <c r="I39" i="45"/>
  <c r="Z39" i="45"/>
  <c r="AL39" i="45"/>
  <c r="I40" i="45"/>
  <c r="W40" i="45"/>
  <c r="AL40" i="45"/>
  <c r="I41" i="45"/>
  <c r="W41" i="45"/>
  <c r="AF41" i="45"/>
  <c r="AR41" i="45"/>
  <c r="AF42" i="45"/>
  <c r="AR42" i="45"/>
  <c r="AL43" i="45"/>
  <c r="I44" i="45"/>
  <c r="AF44" i="45"/>
  <c r="AR44" i="45"/>
  <c r="W42" i="45"/>
  <c r="W43" i="45"/>
  <c r="AL47" i="45"/>
  <c r="O48" i="45"/>
  <c r="Z48" i="45"/>
  <c r="AF48" i="45"/>
  <c r="AR48" i="45"/>
  <c r="O49" i="45"/>
  <c r="Z49" i="45"/>
  <c r="AF49" i="45"/>
  <c r="AR49" i="45"/>
  <c r="O50" i="45"/>
  <c r="Z50" i="45"/>
  <c r="AF50" i="45"/>
  <c r="AR50" i="45"/>
  <c r="O51" i="45"/>
  <c r="Z51" i="45"/>
  <c r="AF51" i="45"/>
  <c r="AL51" i="45"/>
  <c r="AR51" i="45"/>
  <c r="I52" i="45"/>
  <c r="O52" i="45"/>
  <c r="Z52" i="45"/>
  <c r="G33" i="40"/>
  <c r="W52" i="45"/>
  <c r="AL52" i="45"/>
  <c r="Z79" i="45"/>
  <c r="AL79" i="45"/>
  <c r="O80" i="45"/>
  <c r="Z80" i="45"/>
  <c r="AF80" i="45"/>
  <c r="AL80" i="45"/>
  <c r="AR80" i="45"/>
  <c r="I81" i="45"/>
  <c r="O81" i="45"/>
  <c r="W81" i="45"/>
  <c r="Z81" i="45"/>
  <c r="Z82" i="45"/>
  <c r="AF82" i="45"/>
  <c r="AL82" i="45"/>
  <c r="AR82" i="45"/>
  <c r="I83" i="45"/>
  <c r="O83" i="45"/>
  <c r="W83" i="45"/>
  <c r="Z84" i="45"/>
  <c r="AF84" i="45"/>
  <c r="AL84" i="45"/>
  <c r="AR84" i="45"/>
  <c r="G21" i="40"/>
  <c r="G45" i="40"/>
  <c r="G85" i="40"/>
  <c r="Z22" i="45"/>
  <c r="Y33" i="45"/>
  <c r="AL22" i="45"/>
  <c r="AK33" i="45"/>
  <c r="O34" i="45"/>
  <c r="N45" i="45"/>
  <c r="I47" i="45"/>
  <c r="H53" i="45"/>
  <c r="H86" i="45" s="1"/>
  <c r="H21" i="45"/>
  <c r="Y21" i="45"/>
  <c r="AM53" i="40"/>
  <c r="AM86" i="40" s="1"/>
  <c r="O22" i="45"/>
  <c r="W22" i="45"/>
  <c r="Y85" i="45"/>
  <c r="AK85" i="45"/>
  <c r="M45" i="40"/>
  <c r="AM33" i="40"/>
  <c r="AD53" i="40"/>
  <c r="J53" i="40"/>
  <c r="J86" i="40" s="1"/>
  <c r="AJ45" i="40"/>
  <c r="AJ53" i="40"/>
  <c r="S53" i="40"/>
  <c r="AS85" i="40"/>
  <c r="G53" i="40"/>
  <c r="G86" i="40" s="1"/>
  <c r="W14" i="45"/>
  <c r="U45" i="40"/>
  <c r="AI10" i="45"/>
  <c r="AI11" i="45"/>
  <c r="AI12" i="45"/>
  <c r="AI13" i="45"/>
  <c r="AI14" i="45"/>
  <c r="AI15" i="45"/>
  <c r="AI16" i="45"/>
  <c r="AI17" i="45"/>
  <c r="AI18" i="45"/>
  <c r="AI19" i="45"/>
  <c r="AI20" i="45"/>
  <c r="AI22" i="45"/>
  <c r="AI23" i="45"/>
  <c r="AI24" i="45"/>
  <c r="AI25" i="45"/>
  <c r="AI26" i="45"/>
  <c r="AI27" i="45"/>
  <c r="AI28" i="45"/>
  <c r="AI29" i="45"/>
  <c r="AI30" i="45"/>
  <c r="AI31" i="45"/>
  <c r="AI32" i="45"/>
  <c r="AI34" i="45"/>
  <c r="AI35" i="45"/>
  <c r="AI36" i="45"/>
  <c r="AI37" i="45"/>
  <c r="AI38" i="45"/>
  <c r="AI39" i="45"/>
  <c r="AI40" i="45"/>
  <c r="AI41" i="45"/>
  <c r="AI43" i="45"/>
  <c r="AI44" i="45"/>
  <c r="AI48" i="45"/>
  <c r="AI106" i="45" s="1"/>
  <c r="AI49" i="45"/>
  <c r="AI50" i="45"/>
  <c r="M33" i="40"/>
  <c r="AG85" i="40"/>
  <c r="AG33" i="40"/>
  <c r="AG53" i="40"/>
  <c r="AG111" i="40" s="1"/>
  <c r="AG45" i="40"/>
  <c r="AG33" i="45"/>
  <c r="J21" i="45"/>
  <c r="L10" i="45"/>
  <c r="W10" i="45"/>
  <c r="AA21" i="45"/>
  <c r="AC10" i="45"/>
  <c r="AG21" i="45"/>
  <c r="AK21" i="45"/>
  <c r="AP21" i="45"/>
  <c r="AR10" i="45"/>
  <c r="AU10" i="45"/>
  <c r="K21" i="45"/>
  <c r="T21" i="45"/>
  <c r="X21" i="45"/>
  <c r="AB21" i="45"/>
  <c r="AH21" i="45"/>
  <c r="R11" i="45"/>
  <c r="AL11" i="45"/>
  <c r="G21" i="45"/>
  <c r="I10" i="45"/>
  <c r="M21" i="45"/>
  <c r="AD21" i="45"/>
  <c r="AF10" i="45"/>
  <c r="AM21" i="45"/>
  <c r="AO10" i="45"/>
  <c r="L12" i="45"/>
  <c r="O10" i="45"/>
  <c r="I22" i="45"/>
  <c r="AC22" i="45"/>
  <c r="AO22" i="45"/>
  <c r="S33" i="45"/>
  <c r="S78" i="45" s="1"/>
  <c r="I34" i="45"/>
  <c r="M45" i="45"/>
  <c r="Q45" i="45"/>
  <c r="U45" i="45"/>
  <c r="Y45" i="45"/>
  <c r="AC34" i="45"/>
  <c r="AG45" i="45"/>
  <c r="AK45" i="45"/>
  <c r="AO34" i="45"/>
  <c r="AS45" i="45"/>
  <c r="L38" i="45"/>
  <c r="R39" i="45"/>
  <c r="AF40" i="45"/>
  <c r="AC41" i="45"/>
  <c r="O42" i="45"/>
  <c r="AR36" i="45"/>
  <c r="AL37" i="45"/>
  <c r="L40" i="45"/>
  <c r="AU40" i="45"/>
  <c r="AI42" i="45"/>
  <c r="I43" i="45"/>
  <c r="AC43" i="45"/>
  <c r="O44" i="45"/>
  <c r="W34" i="45"/>
  <c r="L22" i="45"/>
  <c r="AF22" i="45"/>
  <c r="AR22" i="45"/>
  <c r="L34" i="45"/>
  <c r="AF34" i="45"/>
  <c r="AR34" i="45"/>
  <c r="L47" i="45"/>
  <c r="AF47" i="45"/>
  <c r="AR47" i="45"/>
  <c r="AO47" i="45"/>
  <c r="AD85" i="45"/>
  <c r="AF79" i="45"/>
  <c r="AP85" i="45"/>
  <c r="AR79" i="45"/>
  <c r="O47" i="45"/>
  <c r="W47" i="45"/>
  <c r="W105" i="45" s="1"/>
  <c r="AI47" i="45"/>
  <c r="AI105" i="45" s="1"/>
  <c r="AU47" i="45"/>
  <c r="I79" i="45"/>
  <c r="O79" i="45"/>
  <c r="W79" i="45"/>
  <c r="AI79" i="45"/>
  <c r="AU79" i="45"/>
  <c r="AB85" i="45"/>
  <c r="AN85" i="45"/>
  <c r="AD33" i="40"/>
  <c r="AJ21" i="40"/>
  <c r="AP33" i="40"/>
  <c r="AS53" i="40"/>
  <c r="AA53" i="40"/>
  <c r="AJ85" i="40"/>
  <c r="P45" i="40"/>
  <c r="U33" i="40"/>
  <c r="AD45" i="40"/>
  <c r="U53" i="40"/>
  <c r="S21" i="40"/>
  <c r="P33" i="40"/>
  <c r="S33" i="40"/>
  <c r="AA21" i="40"/>
  <c r="AP21" i="40"/>
  <c r="AP53" i="40"/>
  <c r="AP85" i="40"/>
  <c r="X33" i="40"/>
  <c r="AA33" i="40"/>
  <c r="AJ33" i="40"/>
  <c r="AS33" i="40"/>
  <c r="S45" i="40"/>
  <c r="X45" i="40"/>
  <c r="S85" i="40"/>
  <c r="M21" i="40"/>
  <c r="J21" i="40"/>
  <c r="J85" i="40"/>
  <c r="AG21" i="40"/>
  <c r="J45" i="40"/>
  <c r="P21" i="40"/>
  <c r="P53" i="40"/>
  <c r="P85" i="40"/>
  <c r="U21" i="40"/>
  <c r="U85" i="40"/>
  <c r="AA45" i="40"/>
  <c r="AD21" i="40"/>
  <c r="AD85" i="40"/>
  <c r="AM21" i="40"/>
  <c r="AM85" i="40"/>
  <c r="X21" i="40"/>
  <c r="X53" i="40"/>
  <c r="X85" i="40"/>
  <c r="AS21" i="40"/>
  <c r="AA85" i="40"/>
  <c r="AM45" i="40"/>
  <c r="J33" i="40"/>
  <c r="M53" i="40"/>
  <c r="M85" i="40"/>
  <c r="AP45" i="40"/>
  <c r="AS45" i="40"/>
  <c r="J7" i="47"/>
  <c r="O7" i="47"/>
  <c r="J8" i="47"/>
  <c r="N8" i="47"/>
  <c r="O8" i="47"/>
  <c r="J9" i="47"/>
  <c r="N9" i="47"/>
  <c r="O9" i="47"/>
  <c r="J10" i="47"/>
  <c r="N10" i="47"/>
  <c r="O10" i="47"/>
  <c r="J11" i="47"/>
  <c r="N11" i="47"/>
  <c r="O11" i="47"/>
  <c r="J12" i="47"/>
  <c r="N12" i="47"/>
  <c r="O12" i="47"/>
  <c r="J13" i="47"/>
  <c r="N13" i="47"/>
  <c r="O13" i="47"/>
  <c r="J14" i="47"/>
  <c r="N14" i="47"/>
  <c r="O14" i="47"/>
  <c r="J15" i="47"/>
  <c r="N15" i="47"/>
  <c r="O15" i="47"/>
  <c r="J16" i="47"/>
  <c r="N16" i="47"/>
  <c r="O16" i="47"/>
  <c r="J17" i="47"/>
  <c r="N17" i="47"/>
  <c r="O17" i="47"/>
  <c r="J18" i="47"/>
  <c r="N18" i="47"/>
  <c r="O18" i="47"/>
  <c r="H19" i="47"/>
  <c r="I19" i="47"/>
  <c r="J19" i="47"/>
  <c r="K19" i="47"/>
  <c r="L19" i="47"/>
  <c r="N19" i="47"/>
  <c r="O19" i="47"/>
  <c r="H20" i="47"/>
  <c r="I20" i="47"/>
  <c r="J20" i="47"/>
  <c r="K20" i="47"/>
  <c r="L20" i="47"/>
  <c r="N20" i="47"/>
  <c r="O20" i="47"/>
  <c r="J21" i="47"/>
  <c r="N21" i="47"/>
  <c r="O21" i="47"/>
  <c r="H22" i="47"/>
  <c r="I22" i="47"/>
  <c r="J22" i="47"/>
  <c r="K22" i="47"/>
  <c r="L22" i="47"/>
  <c r="N22" i="47"/>
  <c r="O22" i="47"/>
  <c r="J23" i="47"/>
  <c r="N23" i="47"/>
  <c r="O23" i="47"/>
  <c r="J24" i="47"/>
  <c r="N24" i="47"/>
  <c r="O24" i="47"/>
  <c r="J25" i="47"/>
  <c r="N25" i="47"/>
  <c r="O25" i="47"/>
  <c r="J26" i="47"/>
  <c r="N26" i="47"/>
  <c r="O26" i="47"/>
  <c r="J27" i="47"/>
  <c r="N27" i="47"/>
  <c r="O27" i="47"/>
  <c r="J28" i="47"/>
  <c r="N28" i="47"/>
  <c r="O28" i="47"/>
  <c r="J29" i="47"/>
  <c r="N29" i="47"/>
  <c r="O29" i="47"/>
  <c r="J30" i="47"/>
  <c r="N30" i="47"/>
  <c r="O30" i="47"/>
  <c r="J31" i="47"/>
  <c r="N31" i="47"/>
  <c r="O31" i="47"/>
  <c r="J32" i="47"/>
  <c r="N32" i="47"/>
  <c r="O32" i="47"/>
  <c r="J33" i="47"/>
  <c r="N33" i="47"/>
  <c r="O33" i="47"/>
  <c r="J34" i="47"/>
  <c r="N34" i="47"/>
  <c r="O34" i="47"/>
  <c r="J35" i="47"/>
  <c r="N35" i="47"/>
  <c r="O35" i="47"/>
  <c r="H36" i="47"/>
  <c r="I36" i="47"/>
  <c r="J36" i="47"/>
  <c r="K36" i="47"/>
  <c r="L36" i="47"/>
  <c r="N36" i="47"/>
  <c r="O36" i="47"/>
  <c r="H37" i="47"/>
  <c r="I37" i="47"/>
  <c r="J37" i="47"/>
  <c r="K37" i="47"/>
  <c r="L37" i="47"/>
  <c r="N37" i="47"/>
  <c r="O37" i="47"/>
  <c r="H38" i="47"/>
  <c r="I38" i="47"/>
  <c r="J38" i="47"/>
  <c r="K38" i="47"/>
  <c r="L38" i="47"/>
  <c r="N38" i="47"/>
  <c r="O38" i="47"/>
  <c r="H39" i="47"/>
  <c r="I39" i="47"/>
  <c r="J39" i="47"/>
  <c r="K39" i="47"/>
  <c r="L39" i="47"/>
  <c r="N39" i="47"/>
  <c r="O39" i="47"/>
  <c r="J40" i="47"/>
  <c r="N40" i="47"/>
  <c r="O40" i="47"/>
  <c r="J41" i="47"/>
  <c r="N41" i="47"/>
  <c r="O41" i="47"/>
  <c r="J42" i="47"/>
  <c r="N42" i="47"/>
  <c r="O42" i="47"/>
  <c r="J43" i="47"/>
  <c r="N43" i="47"/>
  <c r="O43" i="47"/>
  <c r="J44" i="47"/>
  <c r="K44" i="47"/>
  <c r="L44" i="47"/>
  <c r="N44" i="47"/>
  <c r="O44" i="47"/>
  <c r="J45" i="47"/>
  <c r="N45" i="47"/>
  <c r="O45" i="47"/>
  <c r="AN86" i="48"/>
  <c r="F46" i="59" l="1"/>
  <c r="F46" i="63" s="1"/>
  <c r="S46" i="63" s="1"/>
  <c r="F46" i="64" s="1"/>
  <c r="G46" i="64" s="1"/>
  <c r="F108" i="59"/>
  <c r="S105" i="59"/>
  <c r="S46" i="59" s="1"/>
  <c r="T123" i="46"/>
  <c r="AG86" i="45"/>
  <c r="AG111" i="45"/>
  <c r="T86" i="45"/>
  <c r="T111" i="45"/>
  <c r="AG123" i="45"/>
  <c r="M113" i="59"/>
  <c r="M54" i="59" s="1"/>
  <c r="BB82" i="46"/>
  <c r="X111" i="46"/>
  <c r="AF51" i="46"/>
  <c r="AE109" i="46"/>
  <c r="Y111" i="46"/>
  <c r="T111" i="46"/>
  <c r="W110" i="46"/>
  <c r="V111" i="46"/>
  <c r="AR52" i="46"/>
  <c r="Q93" i="59" s="1"/>
  <c r="Q34" i="59" s="1"/>
  <c r="Q34" i="63" s="1"/>
  <c r="AQ110" i="46"/>
  <c r="AR110" i="46" s="1"/>
  <c r="AR51" i="46"/>
  <c r="AQ109" i="46"/>
  <c r="AF52" i="46"/>
  <c r="M93" i="59" s="1"/>
  <c r="M34" i="59" s="1"/>
  <c r="M34" i="63" s="1"/>
  <c r="AE110" i="46"/>
  <c r="AF110" i="46" s="1"/>
  <c r="Z110" i="46"/>
  <c r="X46" i="46"/>
  <c r="Y46" i="46"/>
  <c r="T46" i="46"/>
  <c r="V46" i="46"/>
  <c r="AG87" i="46"/>
  <c r="AG46" i="46"/>
  <c r="AE46" i="46"/>
  <c r="AK87" i="46"/>
  <c r="AK46" i="46"/>
  <c r="AQ46" i="46"/>
  <c r="AR46" i="46" s="1"/>
  <c r="AH87" i="46"/>
  <c r="AH46" i="46"/>
  <c r="AH78" i="46" s="1"/>
  <c r="U46" i="45"/>
  <c r="U87" i="45" s="1"/>
  <c r="AQ46" i="45"/>
  <c r="AQ87" i="45" s="1"/>
  <c r="V46" i="45"/>
  <c r="V87" i="45" s="1"/>
  <c r="AE78" i="45"/>
  <c r="AS78" i="45"/>
  <c r="N78" i="45"/>
  <c r="AJ78" i="45"/>
  <c r="AH78" i="45"/>
  <c r="AH46" i="45"/>
  <c r="G78" i="45"/>
  <c r="G46" i="45"/>
  <c r="AB78" i="45"/>
  <c r="AB46" i="45"/>
  <c r="J46" i="45"/>
  <c r="J78" i="45"/>
  <c r="M46" i="45"/>
  <c r="M87" i="45" s="1"/>
  <c r="M78" i="45"/>
  <c r="T46" i="45"/>
  <c r="T87" i="45" s="1"/>
  <c r="T78" i="45"/>
  <c r="AP78" i="45"/>
  <c r="AP46" i="45"/>
  <c r="AA78" i="45"/>
  <c r="AA46" i="45"/>
  <c r="Q78" i="45"/>
  <c r="Q46" i="45"/>
  <c r="Q87" i="45" s="1"/>
  <c r="AB86" i="45"/>
  <c r="AN46" i="45"/>
  <c r="AS46" i="45"/>
  <c r="AS87" i="45" s="1"/>
  <c r="P46" i="45"/>
  <c r="AE46" i="45"/>
  <c r="AE87" i="45" s="1"/>
  <c r="AJ46" i="45"/>
  <c r="AM46" i="45"/>
  <c r="AM78" i="45"/>
  <c r="AK46" i="45"/>
  <c r="AK78" i="45"/>
  <c r="Y78" i="45"/>
  <c r="Y46" i="45"/>
  <c r="AK86" i="45"/>
  <c r="AN86" i="45"/>
  <c r="AG46" i="45"/>
  <c r="AG87" i="45" s="1"/>
  <c r="AG78" i="45"/>
  <c r="H78" i="45"/>
  <c r="H46" i="45"/>
  <c r="H87" i="45" s="1"/>
  <c r="AD86" i="45"/>
  <c r="AT46" i="45"/>
  <c r="V78" i="45"/>
  <c r="U78" i="45"/>
  <c r="AQ78" i="45"/>
  <c r="N46" i="45"/>
  <c r="S46" i="45"/>
  <c r="K78" i="45"/>
  <c r="K46" i="45"/>
  <c r="K87" i="45" s="1"/>
  <c r="AD46" i="45"/>
  <c r="AD78" i="45"/>
  <c r="X78" i="45"/>
  <c r="X46" i="45"/>
  <c r="Y86" i="45"/>
  <c r="AP86" i="45"/>
  <c r="AA86" i="40"/>
  <c r="X86" i="40"/>
  <c r="AD46" i="40"/>
  <c r="AD78" i="40"/>
  <c r="AS86" i="40"/>
  <c r="S86" i="40"/>
  <c r="AD86" i="40"/>
  <c r="G46" i="40"/>
  <c r="G78" i="40"/>
  <c r="M86" i="40"/>
  <c r="AS78" i="40"/>
  <c r="AS46" i="40"/>
  <c r="P86" i="40"/>
  <c r="AP78" i="40"/>
  <c r="AP46" i="40"/>
  <c r="S78" i="40"/>
  <c r="S46" i="40"/>
  <c r="AG86" i="40"/>
  <c r="AJ86" i="40"/>
  <c r="P46" i="40"/>
  <c r="P78" i="40"/>
  <c r="J78" i="40"/>
  <c r="J46" i="40"/>
  <c r="J87" i="40" s="1"/>
  <c r="AA46" i="40"/>
  <c r="AA78" i="40"/>
  <c r="U86" i="40"/>
  <c r="AJ46" i="40"/>
  <c r="AJ78" i="40"/>
  <c r="M78" i="40"/>
  <c r="M46" i="40"/>
  <c r="AM46" i="40"/>
  <c r="AM78" i="40"/>
  <c r="U78" i="40"/>
  <c r="U46" i="40"/>
  <c r="U87" i="40" s="1"/>
  <c r="X46" i="40"/>
  <c r="X78" i="40"/>
  <c r="AG78" i="40"/>
  <c r="AG46" i="40"/>
  <c r="AP86" i="40"/>
  <c r="L85" i="45"/>
  <c r="AI85" i="45"/>
  <c r="Q54" i="59"/>
  <c r="Q54" i="63" s="1"/>
  <c r="O53" i="59"/>
  <c r="O53" i="63" s="1"/>
  <c r="Z47" i="46"/>
  <c r="AX49" i="46"/>
  <c r="AX107" i="46" s="1"/>
  <c r="AC85" i="45"/>
  <c r="Z50" i="46"/>
  <c r="AX47" i="46"/>
  <c r="AX105" i="46" s="1"/>
  <c r="Y53" i="46"/>
  <c r="Y87" i="46" s="1"/>
  <c r="T53" i="46"/>
  <c r="W51" i="46"/>
  <c r="AO123" i="45"/>
  <c r="X53" i="46"/>
  <c r="W52" i="46"/>
  <c r="J93" i="59" s="1"/>
  <c r="J34" i="59" s="1"/>
  <c r="J34" i="63" s="1"/>
  <c r="V53" i="46"/>
  <c r="V87" i="46" s="1"/>
  <c r="AX50" i="46"/>
  <c r="AX108" i="46" s="1"/>
  <c r="Z51" i="46"/>
  <c r="Z52" i="46"/>
  <c r="K93" i="59" s="1"/>
  <c r="K34" i="59" s="1"/>
  <c r="K34" i="63" s="1"/>
  <c r="AX51" i="46"/>
  <c r="AX109" i="46" s="1"/>
  <c r="AX48" i="46"/>
  <c r="AX106" i="46" s="1"/>
  <c r="L123" i="45"/>
  <c r="AV118" i="45"/>
  <c r="BR118" i="46" s="1"/>
  <c r="G118" i="46" s="1"/>
  <c r="AQ53" i="46"/>
  <c r="AC123" i="45"/>
  <c r="Z49" i="46"/>
  <c r="AE53" i="46"/>
  <c r="R123" i="45"/>
  <c r="X121" i="46"/>
  <c r="Z121" i="46" s="1"/>
  <c r="Z121" i="45"/>
  <c r="AV121" i="45" s="1"/>
  <c r="AR123" i="45"/>
  <c r="AF123" i="45"/>
  <c r="X122" i="46"/>
  <c r="Z122" i="46" s="1"/>
  <c r="Z122" i="45"/>
  <c r="AI120" i="46"/>
  <c r="AI123" i="46" s="1"/>
  <c r="AG123" i="46"/>
  <c r="X120" i="46"/>
  <c r="Z120" i="46" s="1"/>
  <c r="Z120" i="45"/>
  <c r="W123" i="46"/>
  <c r="X117" i="46"/>
  <c r="Z117" i="45"/>
  <c r="AV117" i="45" s="1"/>
  <c r="BR117" i="46" s="1"/>
  <c r="G117" i="46" s="1"/>
  <c r="X123" i="45"/>
  <c r="AL123" i="45"/>
  <c r="O123" i="45"/>
  <c r="X119" i="46"/>
  <c r="Z119" i="46" s="1"/>
  <c r="Z119" i="45"/>
  <c r="AU123" i="45"/>
  <c r="AI123" i="45"/>
  <c r="AX117" i="46"/>
  <c r="AX123" i="46" s="1"/>
  <c r="I152" i="46" s="1"/>
  <c r="Y123" i="46"/>
  <c r="W123" i="45"/>
  <c r="AX52" i="46"/>
  <c r="AX110" i="46" s="1"/>
  <c r="Z79" i="46"/>
  <c r="K111" i="59" s="1"/>
  <c r="K52" i="59" s="1"/>
  <c r="K82" i="59"/>
  <c r="K23" i="59" s="1"/>
  <c r="K80" i="59"/>
  <c r="K21" i="59" s="1"/>
  <c r="K74" i="59"/>
  <c r="AF33" i="45"/>
  <c r="K81" i="59"/>
  <c r="K22" i="59" s="1"/>
  <c r="K72" i="59"/>
  <c r="K13" i="59" s="1"/>
  <c r="N79" i="59"/>
  <c r="N20" i="59" s="1"/>
  <c r="J112" i="59"/>
  <c r="J53" i="59" s="1"/>
  <c r="Q16" i="63"/>
  <c r="Q79" i="59"/>
  <c r="O23" i="63"/>
  <c r="O27" i="63"/>
  <c r="K112" i="59"/>
  <c r="K53" i="59" s="1"/>
  <c r="Q7" i="59"/>
  <c r="Q7" i="63" s="1"/>
  <c r="Q72" i="59"/>
  <c r="AI33" i="46"/>
  <c r="AL85" i="46"/>
  <c r="AR33" i="46"/>
  <c r="AI85" i="46"/>
  <c r="AL45" i="46"/>
  <c r="AR21" i="46"/>
  <c r="AR85" i="46"/>
  <c r="Q116" i="59" s="1"/>
  <c r="R85" i="45"/>
  <c r="R53" i="45"/>
  <c r="R86" i="45" s="1"/>
  <c r="AI45" i="46"/>
  <c r="AC53" i="45"/>
  <c r="AC86" i="45" s="1"/>
  <c r="R33" i="45"/>
  <c r="AU33" i="45"/>
  <c r="Z45" i="46"/>
  <c r="Z33" i="46"/>
  <c r="AU53" i="45"/>
  <c r="AF85" i="46"/>
  <c r="M116" i="59" s="1"/>
  <c r="M57" i="59" s="1"/>
  <c r="L33" i="45"/>
  <c r="Z21" i="46"/>
  <c r="W79" i="46"/>
  <c r="J111" i="59" s="1"/>
  <c r="J52" i="59" s="1"/>
  <c r="AX79" i="46"/>
  <c r="AX85" i="46" s="1"/>
  <c r="I144" i="46" s="1"/>
  <c r="T85" i="46"/>
  <c r="AX45" i="46"/>
  <c r="I138" i="46" s="1"/>
  <c r="AX33" i="46"/>
  <c r="I137" i="46" s="1"/>
  <c r="AU45" i="45"/>
  <c r="AF21" i="45"/>
  <c r="AX21" i="46"/>
  <c r="I136" i="46" s="1"/>
  <c r="AV19" i="45"/>
  <c r="AV15" i="45"/>
  <c r="AV20" i="45"/>
  <c r="AV16" i="45"/>
  <c r="AU21" i="45"/>
  <c r="AV31" i="45"/>
  <c r="AV27" i="45"/>
  <c r="AV23" i="45"/>
  <c r="L53" i="45"/>
  <c r="L86" i="45" s="1"/>
  <c r="AO85" i="45"/>
  <c r="AU85" i="45"/>
  <c r="AV30" i="45"/>
  <c r="AV26" i="45"/>
  <c r="AL53" i="45"/>
  <c r="O21" i="45"/>
  <c r="AL21" i="45"/>
  <c r="AR21" i="45"/>
  <c r="AV18" i="45"/>
  <c r="Z45" i="45"/>
  <c r="Z21" i="45"/>
  <c r="AR33" i="45"/>
  <c r="AV35" i="45"/>
  <c r="AV32" i="45"/>
  <c r="AV28" i="45"/>
  <c r="AV24" i="45"/>
  <c r="AV17" i="45"/>
  <c r="AV13" i="45"/>
  <c r="W45" i="45"/>
  <c r="AV29" i="45"/>
  <c r="AV25" i="45"/>
  <c r="W33" i="45"/>
  <c r="Z33" i="45"/>
  <c r="I53" i="45"/>
  <c r="AL33" i="45"/>
  <c r="O33" i="45"/>
  <c r="AV51" i="45"/>
  <c r="O85" i="45"/>
  <c r="AV83" i="45"/>
  <c r="AV52" i="45"/>
  <c r="BT52" i="46" s="1"/>
  <c r="O53" i="45"/>
  <c r="AF85" i="45"/>
  <c r="AR53" i="45"/>
  <c r="AR86" i="45" s="1"/>
  <c r="AV48" i="45"/>
  <c r="AV106" i="45" s="1"/>
  <c r="BR106" i="46" s="1"/>
  <c r="W85" i="45"/>
  <c r="AF53" i="45"/>
  <c r="AF86" i="45" s="1"/>
  <c r="AV49" i="45"/>
  <c r="AC21" i="45"/>
  <c r="AC33" i="45"/>
  <c r="AO45" i="45"/>
  <c r="AO21" i="45"/>
  <c r="AO33" i="45"/>
  <c r="AO53" i="45"/>
  <c r="AR85" i="45"/>
  <c r="AV82" i="45"/>
  <c r="AV36" i="45"/>
  <c r="AV12" i="45"/>
  <c r="AF45" i="45"/>
  <c r="Z53" i="45"/>
  <c r="Z86" i="45" s="1"/>
  <c r="AV38" i="45"/>
  <c r="AV50" i="45"/>
  <c r="AV44" i="45"/>
  <c r="AV39" i="45"/>
  <c r="AV84" i="45"/>
  <c r="AV40" i="45"/>
  <c r="AI33" i="45"/>
  <c r="AL85" i="45"/>
  <c r="AV81" i="45"/>
  <c r="AV80" i="45"/>
  <c r="Z85" i="45"/>
  <c r="AV42" i="45"/>
  <c r="AV41" i="45"/>
  <c r="O45" i="45"/>
  <c r="AI21" i="45"/>
  <c r="AV14" i="45"/>
  <c r="W21" i="45"/>
  <c r="AV11" i="45"/>
  <c r="L45" i="45"/>
  <c r="R45" i="45"/>
  <c r="AV43" i="45"/>
  <c r="I85" i="45"/>
  <c r="AV79" i="45"/>
  <c r="W53" i="45"/>
  <c r="AR45" i="45"/>
  <c r="AL45" i="45"/>
  <c r="I45" i="45"/>
  <c r="AV34" i="45"/>
  <c r="AV22" i="45"/>
  <c r="I33" i="45"/>
  <c r="AV37" i="45"/>
  <c r="I21" i="45"/>
  <c r="AV10" i="45"/>
  <c r="AV47" i="45"/>
  <c r="AV105" i="45" s="1"/>
  <c r="BR105" i="46" s="1"/>
  <c r="AI53" i="45"/>
  <c r="AI45" i="45"/>
  <c r="AC45" i="45"/>
  <c r="L21" i="45"/>
  <c r="R21" i="45"/>
  <c r="AO86" i="48"/>
  <c r="G17" i="32" s="1"/>
  <c r="O28" i="63" l="1"/>
  <c r="O50" i="63" s="1"/>
  <c r="F49" i="59"/>
  <c r="F49" i="63" s="1"/>
  <c r="S108" i="59"/>
  <c r="S49" i="59" s="1"/>
  <c r="W86" i="45"/>
  <c r="W111" i="45"/>
  <c r="AI86" i="45"/>
  <c r="AI111" i="45"/>
  <c r="AQ111" i="46"/>
  <c r="AR53" i="46"/>
  <c r="AR87" i="46" s="1"/>
  <c r="K90" i="59"/>
  <c r="K31" i="59" s="1"/>
  <c r="K31" i="63" s="1"/>
  <c r="Z107" i="46"/>
  <c r="AX111" i="46"/>
  <c r="I151" i="46" s="1"/>
  <c r="K89" i="59"/>
  <c r="K30" i="59" s="1"/>
  <c r="K30" i="63" s="1"/>
  <c r="Z105" i="46"/>
  <c r="J92" i="59"/>
  <c r="J33" i="59" s="1"/>
  <c r="J33" i="63" s="1"/>
  <c r="W109" i="46"/>
  <c r="K91" i="59"/>
  <c r="K32" i="59" s="1"/>
  <c r="K32" i="63" s="1"/>
  <c r="Z108" i="46"/>
  <c r="Q92" i="59"/>
  <c r="AR109" i="46"/>
  <c r="AR111" i="46" s="1"/>
  <c r="K92" i="59"/>
  <c r="K33" i="59" s="1"/>
  <c r="K33" i="63" s="1"/>
  <c r="Z109" i="46"/>
  <c r="AE111" i="46"/>
  <c r="M92" i="59"/>
  <c r="M33" i="59" s="1"/>
  <c r="M33" i="63" s="1"/>
  <c r="AF109" i="46"/>
  <c r="Z46" i="46"/>
  <c r="T87" i="46"/>
  <c r="AE86" i="46"/>
  <c r="AE78" i="46"/>
  <c r="N116" i="59"/>
  <c r="N57" i="59" s="1"/>
  <c r="AI86" i="46"/>
  <c r="N117" i="59" s="1"/>
  <c r="N58" i="59" s="1"/>
  <c r="AQ86" i="46"/>
  <c r="AQ78" i="46"/>
  <c r="V86" i="46"/>
  <c r="V78" i="46"/>
  <c r="AQ87" i="46"/>
  <c r="AE87" i="46"/>
  <c r="AR86" i="46"/>
  <c r="O116" i="59"/>
  <c r="O57" i="59" s="1"/>
  <c r="O57" i="63" s="1"/>
  <c r="O58" i="63" s="1"/>
  <c r="AL86" i="46"/>
  <c r="T86" i="46"/>
  <c r="T78" i="46"/>
  <c r="AL46" i="46"/>
  <c r="AL78" i="46" s="1"/>
  <c r="O50" i="59" s="1"/>
  <c r="AK78" i="46"/>
  <c r="AX46" i="46"/>
  <c r="I139" i="46" s="1"/>
  <c r="AL87" i="46"/>
  <c r="AI87" i="46"/>
  <c r="X86" i="46"/>
  <c r="X78" i="46"/>
  <c r="Y86" i="46"/>
  <c r="Y78" i="46"/>
  <c r="AI46" i="46"/>
  <c r="AG78" i="46"/>
  <c r="X87" i="46"/>
  <c r="L78" i="45"/>
  <c r="AO86" i="45"/>
  <c r="O86" i="45"/>
  <c r="AU86" i="45"/>
  <c r="AL78" i="45"/>
  <c r="W78" i="45"/>
  <c r="AC78" i="45"/>
  <c r="O78" i="45"/>
  <c r="AL46" i="45"/>
  <c r="AJ87" i="45"/>
  <c r="AN87" i="45"/>
  <c r="AC46" i="45"/>
  <c r="AC87" i="45" s="1"/>
  <c r="AA87" i="45"/>
  <c r="I46" i="45"/>
  <c r="G87" i="45"/>
  <c r="AO78" i="45"/>
  <c r="AL86" i="45"/>
  <c r="AF78" i="45"/>
  <c r="W46" i="45"/>
  <c r="W87" i="45" s="1"/>
  <c r="S87" i="45"/>
  <c r="AK87" i="45"/>
  <c r="L46" i="45"/>
  <c r="L87" i="45" s="1"/>
  <c r="J87" i="45"/>
  <c r="I78" i="45"/>
  <c r="R78" i="45"/>
  <c r="AI78" i="45"/>
  <c r="I86" i="45"/>
  <c r="AR78" i="45"/>
  <c r="AU78" i="45"/>
  <c r="AF46" i="45"/>
  <c r="AF87" i="45" s="1"/>
  <c r="AD87" i="45"/>
  <c r="O46" i="45"/>
  <c r="N87" i="45"/>
  <c r="AU46" i="45"/>
  <c r="AU87" i="45" s="1"/>
  <c r="AT87" i="45"/>
  <c r="Y87" i="45"/>
  <c r="R46" i="45"/>
  <c r="R87" i="45" s="1"/>
  <c r="P87" i="45"/>
  <c r="AR46" i="45"/>
  <c r="AR87" i="45" s="1"/>
  <c r="AP87" i="45"/>
  <c r="AB87" i="45"/>
  <c r="AI46" i="45"/>
  <c r="AI87" i="45" s="1"/>
  <c r="AH87" i="45"/>
  <c r="Z78" i="45"/>
  <c r="Z46" i="45"/>
  <c r="Z87" i="45" s="1"/>
  <c r="X87" i="45"/>
  <c r="AO46" i="45"/>
  <c r="AO87" i="45" s="1"/>
  <c r="AM87" i="45"/>
  <c r="AD87" i="40"/>
  <c r="AA87" i="40"/>
  <c r="AS87" i="40"/>
  <c r="X87" i="40"/>
  <c r="AP87" i="40"/>
  <c r="AG87" i="40"/>
  <c r="M87" i="40"/>
  <c r="S87" i="40"/>
  <c r="P87" i="40"/>
  <c r="G87" i="40"/>
  <c r="AM87" i="40"/>
  <c r="AJ87" i="40"/>
  <c r="Q13" i="59"/>
  <c r="Q13" i="63" s="1"/>
  <c r="Q57" i="59"/>
  <c r="Q57" i="63" s="1"/>
  <c r="Q20" i="59"/>
  <c r="Q20" i="63" s="1"/>
  <c r="K79" i="59"/>
  <c r="K20" i="59" s="1"/>
  <c r="K15" i="59"/>
  <c r="AY118" i="45"/>
  <c r="Z53" i="46"/>
  <c r="AX53" i="46"/>
  <c r="I140" i="46" s="1"/>
  <c r="Z85" i="46"/>
  <c r="K116" i="59" s="1"/>
  <c r="K57" i="59" s="1"/>
  <c r="Z123" i="45"/>
  <c r="AY117" i="45"/>
  <c r="X123" i="46"/>
  <c r="Z117" i="46"/>
  <c r="Z123" i="46" s="1"/>
  <c r="AV122" i="45"/>
  <c r="AY121" i="45"/>
  <c r="AV118" i="46"/>
  <c r="I118" i="46"/>
  <c r="AV120" i="45"/>
  <c r="AV119" i="45"/>
  <c r="W85" i="46"/>
  <c r="J116" i="59" s="1"/>
  <c r="J57" i="59" s="1"/>
  <c r="BR79" i="46"/>
  <c r="BR80" i="46"/>
  <c r="BR81" i="46"/>
  <c r="BR51" i="46"/>
  <c r="O110" i="46"/>
  <c r="AV84" i="46"/>
  <c r="AN88" i="48"/>
  <c r="AV33" i="45"/>
  <c r="AV85" i="45"/>
  <c r="AV21" i="45"/>
  <c r="AV53" i="45"/>
  <c r="AV111" i="45" s="1"/>
  <c r="AV45" i="45"/>
  <c r="AM82" i="30"/>
  <c r="AO82" i="30" s="1"/>
  <c r="AM78" i="30"/>
  <c r="AO78" i="30" s="1"/>
  <c r="AM74" i="30"/>
  <c r="AO74" i="30" s="1"/>
  <c r="AM67" i="30"/>
  <c r="AO67" i="30" s="1"/>
  <c r="AM62" i="30"/>
  <c r="AO62" i="30" s="1"/>
  <c r="O59" i="63" l="1"/>
  <c r="AI78" i="46"/>
  <c r="N109" i="59" s="1"/>
  <c r="N50" i="59" s="1"/>
  <c r="N87" i="59"/>
  <c r="N28" i="59" s="1"/>
  <c r="AR78" i="46"/>
  <c r="Q50" i="59" s="1"/>
  <c r="K94" i="59"/>
  <c r="K35" i="59" s="1"/>
  <c r="K35" i="63" s="1"/>
  <c r="Z111" i="46"/>
  <c r="AV51" i="46"/>
  <c r="AV109" i="46" s="1"/>
  <c r="Q33" i="59"/>
  <c r="Q33" i="63" s="1"/>
  <c r="Q94" i="59"/>
  <c r="Q35" i="59" s="1"/>
  <c r="Q35" i="63" s="1"/>
  <c r="Q58" i="63" s="1"/>
  <c r="AX86" i="46"/>
  <c r="I145" i="46" s="1"/>
  <c r="AX78" i="46"/>
  <c r="I143" i="46" s="1"/>
  <c r="Z86" i="46"/>
  <c r="Z78" i="46"/>
  <c r="K50" i="59" s="1"/>
  <c r="Z87" i="46"/>
  <c r="AX87" i="46"/>
  <c r="I146" i="46" s="1"/>
  <c r="O87" i="45"/>
  <c r="AV86" i="45"/>
  <c r="AL87" i="45"/>
  <c r="AV78" i="45"/>
  <c r="AV46" i="45"/>
  <c r="I87" i="45"/>
  <c r="Q28" i="63"/>
  <c r="AV121" i="46"/>
  <c r="I121" i="46"/>
  <c r="AY119" i="45"/>
  <c r="AY122" i="45"/>
  <c r="AV123" i="45"/>
  <c r="AY120" i="45"/>
  <c r="I117" i="46"/>
  <c r="AV117" i="46"/>
  <c r="O118" i="59"/>
  <c r="O84" i="46"/>
  <c r="AV79" i="46"/>
  <c r="I79" i="46"/>
  <c r="O52" i="46"/>
  <c r="H93" i="59" s="1"/>
  <c r="H34" i="59" s="1"/>
  <c r="H34" i="63" s="1"/>
  <c r="I81" i="46"/>
  <c r="AZ81" i="46" s="1"/>
  <c r="BJ81" i="46" s="1"/>
  <c r="AV81" i="46"/>
  <c r="AV52" i="46"/>
  <c r="AV110" i="46" s="1"/>
  <c r="M85" i="46"/>
  <c r="AV83" i="46"/>
  <c r="I83" i="46"/>
  <c r="G85" i="46"/>
  <c r="AV80" i="46"/>
  <c r="I80" i="46"/>
  <c r="AZ80" i="46" s="1"/>
  <c r="BJ80" i="46" s="1"/>
  <c r="AV82" i="46"/>
  <c r="I82" i="46"/>
  <c r="I51" i="46"/>
  <c r="O85" i="46"/>
  <c r="H116" i="59" s="1"/>
  <c r="H57" i="59" s="1"/>
  <c r="G46" i="47"/>
  <c r="AS20" i="41"/>
  <c r="AW10" i="45"/>
  <c r="BQ10" i="46" s="1"/>
  <c r="AX10" i="45"/>
  <c r="AW11" i="45"/>
  <c r="BQ11" i="46" s="1"/>
  <c r="AX11" i="45"/>
  <c r="AW12" i="45"/>
  <c r="BQ12" i="46" s="1"/>
  <c r="AX12" i="45"/>
  <c r="AX13" i="45"/>
  <c r="AW14" i="45"/>
  <c r="BQ14" i="46" s="1"/>
  <c r="AX14" i="45"/>
  <c r="AW15" i="45"/>
  <c r="BQ15" i="46" s="1"/>
  <c r="AX15" i="45"/>
  <c r="AW16" i="45"/>
  <c r="BQ16" i="46" s="1"/>
  <c r="AX16" i="45"/>
  <c r="AW17" i="45"/>
  <c r="BQ17" i="46" s="1"/>
  <c r="AX17" i="45"/>
  <c r="AX18" i="45"/>
  <c r="AX19" i="45"/>
  <c r="AW20" i="45"/>
  <c r="BQ20" i="46" s="1"/>
  <c r="AX20" i="45"/>
  <c r="AW21" i="45"/>
  <c r="BQ21" i="46" s="1"/>
  <c r="AX21" i="45"/>
  <c r="AW22" i="45"/>
  <c r="BQ22" i="46" s="1"/>
  <c r="AX22" i="45"/>
  <c r="AW23" i="45"/>
  <c r="BQ23" i="46" s="1"/>
  <c r="AX23" i="45"/>
  <c r="AX24" i="45"/>
  <c r="AX25" i="45"/>
  <c r="AW26" i="45"/>
  <c r="BQ26" i="46" s="1"/>
  <c r="AX26" i="45"/>
  <c r="AW27" i="45"/>
  <c r="BQ27" i="46" s="1"/>
  <c r="AX27" i="45"/>
  <c r="AX28" i="45"/>
  <c r="AX29" i="45"/>
  <c r="AX30" i="45"/>
  <c r="AX31" i="45"/>
  <c r="AW32" i="45"/>
  <c r="BQ32" i="46" s="1"/>
  <c r="AX32" i="45"/>
  <c r="AW33" i="45"/>
  <c r="BQ33" i="46" s="1"/>
  <c r="AX33" i="45"/>
  <c r="AX34" i="45"/>
  <c r="AX35" i="45"/>
  <c r="AX36" i="45"/>
  <c r="AX37" i="45"/>
  <c r="AX38" i="45"/>
  <c r="AX39" i="45"/>
  <c r="AX40" i="45"/>
  <c r="AX41" i="45"/>
  <c r="AX42" i="45"/>
  <c r="AX43" i="45"/>
  <c r="AX44" i="45"/>
  <c r="AW45" i="45"/>
  <c r="BQ45" i="46" s="1"/>
  <c r="AX45" i="45"/>
  <c r="AX47" i="45"/>
  <c r="AX48" i="45"/>
  <c r="AX49" i="45"/>
  <c r="AX50" i="45"/>
  <c r="AX51" i="45"/>
  <c r="AX52" i="45"/>
  <c r="AX53" i="45"/>
  <c r="AX79" i="45"/>
  <c r="AX80" i="45"/>
  <c r="AX81" i="45"/>
  <c r="AX82" i="45"/>
  <c r="AX83" i="45"/>
  <c r="AX84" i="45"/>
  <c r="AX85" i="45"/>
  <c r="AP85" i="39"/>
  <c r="P85" i="39"/>
  <c r="AV84" i="39"/>
  <c r="AR84" i="39"/>
  <c r="Q115" i="26" s="1"/>
  <c r="Q56" i="26" s="1"/>
  <c r="R84" i="39"/>
  <c r="I115" i="26" s="1"/>
  <c r="I56" i="26" s="1"/>
  <c r="AV83" i="39"/>
  <c r="AR83" i="39"/>
  <c r="Q114" i="26" s="1"/>
  <c r="Q55" i="26" s="1"/>
  <c r="R83" i="39"/>
  <c r="I114" i="26" s="1"/>
  <c r="I55" i="26" s="1"/>
  <c r="AV82" i="39"/>
  <c r="AR82" i="39"/>
  <c r="Q113" i="26" s="1"/>
  <c r="Q54" i="26" s="1"/>
  <c r="R82" i="39"/>
  <c r="I113" i="26" s="1"/>
  <c r="I54" i="26" s="1"/>
  <c r="AV81" i="39"/>
  <c r="AR81" i="39"/>
  <c r="R81" i="39"/>
  <c r="AV80" i="39"/>
  <c r="AR80" i="39"/>
  <c r="R80" i="39"/>
  <c r="AV79" i="39"/>
  <c r="AR79" i="39"/>
  <c r="Q111" i="26" s="1"/>
  <c r="Q52" i="26" s="1"/>
  <c r="R79" i="39"/>
  <c r="I111" i="26" s="1"/>
  <c r="I52" i="26" s="1"/>
  <c r="AV52" i="39"/>
  <c r="AV110" i="39" s="1"/>
  <c r="AR52" i="39"/>
  <c r="Q93" i="26" s="1"/>
  <c r="Q34" i="26" s="1"/>
  <c r="R52" i="39"/>
  <c r="I93" i="26" s="1"/>
  <c r="I34" i="26" s="1"/>
  <c r="AV51" i="39"/>
  <c r="AV109" i="39" s="1"/>
  <c r="AR51" i="39"/>
  <c r="R51" i="39"/>
  <c r="AV50" i="39"/>
  <c r="AV108" i="39" s="1"/>
  <c r="AR50" i="39"/>
  <c r="R50" i="39"/>
  <c r="AV49" i="39"/>
  <c r="AV107" i="39" s="1"/>
  <c r="AR49" i="39"/>
  <c r="AR107" i="39" s="1"/>
  <c r="R49" i="39"/>
  <c r="AV48" i="39"/>
  <c r="AV106" i="39" s="1"/>
  <c r="AR48" i="39"/>
  <c r="AR106" i="39" s="1"/>
  <c r="R48" i="39"/>
  <c r="R106" i="39" s="1"/>
  <c r="AV47" i="39"/>
  <c r="AV105" i="39" s="1"/>
  <c r="AR47" i="39"/>
  <c r="R47" i="39"/>
  <c r="AV44" i="39"/>
  <c r="AR44" i="39"/>
  <c r="Q85" i="26" s="1"/>
  <c r="Q26" i="26" s="1"/>
  <c r="R44" i="39"/>
  <c r="I85" i="26" s="1"/>
  <c r="I26" i="26" s="1"/>
  <c r="AV43" i="39"/>
  <c r="AR43" i="39"/>
  <c r="Q84" i="26" s="1"/>
  <c r="Q25" i="26" s="1"/>
  <c r="R43" i="39"/>
  <c r="I84" i="26" s="1"/>
  <c r="I25" i="26" s="1"/>
  <c r="AV42" i="39"/>
  <c r="AR42" i="39"/>
  <c r="Q83" i="26" s="1"/>
  <c r="Q24" i="26" s="1"/>
  <c r="R42" i="39"/>
  <c r="I83" i="26" s="1"/>
  <c r="I24" i="26" s="1"/>
  <c r="AV41" i="39"/>
  <c r="AR41" i="39"/>
  <c r="R41" i="39"/>
  <c r="BB41" i="39" s="1"/>
  <c r="AV40" i="39"/>
  <c r="AR40" i="39"/>
  <c r="R40" i="39"/>
  <c r="AV39" i="39"/>
  <c r="AR39" i="39"/>
  <c r="R39" i="39"/>
  <c r="BB39" i="39" s="1"/>
  <c r="AV38" i="39"/>
  <c r="AR38" i="39"/>
  <c r="R38" i="39"/>
  <c r="BB38" i="39" s="1"/>
  <c r="AV37" i="39"/>
  <c r="AR37" i="39"/>
  <c r="R37" i="39"/>
  <c r="BB37" i="39" s="1"/>
  <c r="AV36" i="39"/>
  <c r="AR36" i="39"/>
  <c r="R36" i="39"/>
  <c r="AV35" i="39"/>
  <c r="AR35" i="39"/>
  <c r="R35" i="39"/>
  <c r="BB35" i="39" s="1"/>
  <c r="AV34" i="39"/>
  <c r="AR34" i="39"/>
  <c r="Q80" i="26" s="1"/>
  <c r="Q21" i="26" s="1"/>
  <c r="R34" i="39"/>
  <c r="AV32" i="39"/>
  <c r="AR32" i="39"/>
  <c r="Q78" i="26" s="1"/>
  <c r="Q19" i="26" s="1"/>
  <c r="R32" i="39"/>
  <c r="I78" i="26" s="1"/>
  <c r="I19" i="26" s="1"/>
  <c r="AV31" i="39"/>
  <c r="AR31" i="39"/>
  <c r="Q77" i="26" s="1"/>
  <c r="Q18" i="26" s="1"/>
  <c r="R31" i="39"/>
  <c r="I77" i="26" s="1"/>
  <c r="I18" i="26" s="1"/>
  <c r="AV30" i="39"/>
  <c r="AR30" i="39"/>
  <c r="Q76" i="26" s="1"/>
  <c r="Q17" i="26" s="1"/>
  <c r="R30" i="39"/>
  <c r="I76" i="26" s="1"/>
  <c r="I17" i="26" s="1"/>
  <c r="AV29" i="39"/>
  <c r="AR29" i="39"/>
  <c r="R29" i="39"/>
  <c r="BB29" i="39" s="1"/>
  <c r="AV28" i="39"/>
  <c r="AR28" i="39"/>
  <c r="R28" i="39"/>
  <c r="I75" i="26" s="1"/>
  <c r="I16" i="26" s="1"/>
  <c r="AV27" i="39"/>
  <c r="AR27" i="39"/>
  <c r="R27" i="39"/>
  <c r="BB27" i="39" s="1"/>
  <c r="AV26" i="39"/>
  <c r="AR26" i="39"/>
  <c r="R26" i="39"/>
  <c r="BB26" i="39" s="1"/>
  <c r="AV25" i="39"/>
  <c r="AR25" i="39"/>
  <c r="R25" i="39"/>
  <c r="BB25" i="39" s="1"/>
  <c r="AV24" i="39"/>
  <c r="AR24" i="39"/>
  <c r="R24" i="39"/>
  <c r="AV23" i="39"/>
  <c r="AR23" i="39"/>
  <c r="R23" i="39"/>
  <c r="BB23" i="39" s="1"/>
  <c r="AV22" i="39"/>
  <c r="AR22" i="39"/>
  <c r="R22" i="39"/>
  <c r="AV20" i="39"/>
  <c r="AR20" i="39"/>
  <c r="Q71" i="26" s="1"/>
  <c r="Q12" i="26" s="1"/>
  <c r="R20" i="39"/>
  <c r="I71" i="26" s="1"/>
  <c r="I12" i="26" s="1"/>
  <c r="AV19" i="39"/>
  <c r="AR19" i="39"/>
  <c r="Q70" i="26" s="1"/>
  <c r="Q11" i="26" s="1"/>
  <c r="R19" i="39"/>
  <c r="I70" i="26" s="1"/>
  <c r="I11" i="26" s="1"/>
  <c r="AV18" i="39"/>
  <c r="AR18" i="39"/>
  <c r="Q69" i="26" s="1"/>
  <c r="Q10" i="26" s="1"/>
  <c r="R18" i="39"/>
  <c r="I69" i="26" s="1"/>
  <c r="I10" i="26" s="1"/>
  <c r="AV17" i="39"/>
  <c r="AR17" i="39"/>
  <c r="R17" i="39"/>
  <c r="BB17" i="39" s="1"/>
  <c r="AV16" i="39"/>
  <c r="AR16" i="39"/>
  <c r="R16" i="39"/>
  <c r="AV15" i="39"/>
  <c r="AR15" i="39"/>
  <c r="R15" i="39"/>
  <c r="BB15" i="39" s="1"/>
  <c r="AV14" i="39"/>
  <c r="AR14" i="39"/>
  <c r="R14" i="39"/>
  <c r="BB14" i="39" s="1"/>
  <c r="AV13" i="39"/>
  <c r="AR13" i="39"/>
  <c r="R13" i="39"/>
  <c r="BB13" i="39" s="1"/>
  <c r="AV12" i="39"/>
  <c r="AR12" i="39"/>
  <c r="R12" i="39"/>
  <c r="AV11" i="39"/>
  <c r="AR11" i="39"/>
  <c r="R11" i="39"/>
  <c r="BB11" i="39" s="1"/>
  <c r="AV10" i="39"/>
  <c r="AR10" i="39"/>
  <c r="R10" i="39"/>
  <c r="Q59" i="63" l="1"/>
  <c r="F111" i="59"/>
  <c r="F52" i="59" s="1"/>
  <c r="AZ79" i="46"/>
  <c r="BJ79" i="46" s="1"/>
  <c r="F114" i="59"/>
  <c r="F55" i="59" s="1"/>
  <c r="AZ83" i="46"/>
  <c r="BJ83" i="46" s="1"/>
  <c r="F113" i="59"/>
  <c r="F54" i="59" s="1"/>
  <c r="AZ82" i="46"/>
  <c r="BJ82" i="46" s="1"/>
  <c r="H115" i="59"/>
  <c r="H56" i="59" s="1"/>
  <c r="AZ84" i="46"/>
  <c r="BJ84" i="46" s="1"/>
  <c r="F92" i="59"/>
  <c r="F33" i="59" s="1"/>
  <c r="F33" i="63" s="1"/>
  <c r="I109" i="46"/>
  <c r="Q50" i="63"/>
  <c r="AV87" i="45"/>
  <c r="O59" i="59"/>
  <c r="P87" i="39"/>
  <c r="P86" i="39"/>
  <c r="AP86" i="39"/>
  <c r="AP87" i="39"/>
  <c r="I89" i="26"/>
  <c r="I30" i="26" s="1"/>
  <c r="R105" i="39"/>
  <c r="I92" i="26"/>
  <c r="I33" i="26" s="1"/>
  <c r="R109" i="39"/>
  <c r="Q89" i="26"/>
  <c r="Q30" i="26" s="1"/>
  <c r="AR105" i="39"/>
  <c r="I91" i="26"/>
  <c r="I32" i="26" s="1"/>
  <c r="R108" i="39"/>
  <c r="Q92" i="26"/>
  <c r="Q33" i="26" s="1"/>
  <c r="AR109" i="39"/>
  <c r="AV111" i="39"/>
  <c r="BB49" i="39"/>
  <c r="BB107" i="39" s="1"/>
  <c r="R107" i="39"/>
  <c r="Q91" i="26"/>
  <c r="Q32" i="26" s="1"/>
  <c r="AR108" i="39"/>
  <c r="Q66" i="26"/>
  <c r="Q7" i="26" s="1"/>
  <c r="I73" i="26"/>
  <c r="I14" i="26" s="1"/>
  <c r="Q82" i="26"/>
  <c r="Q23" i="26" s="1"/>
  <c r="AY123" i="45"/>
  <c r="G123" i="46"/>
  <c r="I90" i="26"/>
  <c r="I31" i="26" s="1"/>
  <c r="I120" i="46"/>
  <c r="AZ120" i="46" s="1"/>
  <c r="AV120" i="46"/>
  <c r="BF103" i="45"/>
  <c r="BP103" i="45" s="1"/>
  <c r="BD93" i="45"/>
  <c r="BB113" i="45"/>
  <c r="BL113" i="45" s="1"/>
  <c r="BH93" i="45"/>
  <c r="BD119" i="45"/>
  <c r="BN119" i="45" s="1"/>
  <c r="BH103" i="45"/>
  <c r="BR103" i="45" s="1"/>
  <c r="BF99" i="45"/>
  <c r="BP99" i="45" s="1"/>
  <c r="BD114" i="45"/>
  <c r="BN114" i="45" s="1"/>
  <c r="BD100" i="45"/>
  <c r="BN100" i="45" s="1"/>
  <c r="BH102" i="45"/>
  <c r="BR102" i="45" s="1"/>
  <c r="BB116" i="45"/>
  <c r="BL116" i="45" s="1"/>
  <c r="BD101" i="45"/>
  <c r="BN101" i="45" s="1"/>
  <c r="BH95" i="45"/>
  <c r="BR95" i="45" s="1"/>
  <c r="BD115" i="45"/>
  <c r="BN115" i="45" s="1"/>
  <c r="BF102" i="45"/>
  <c r="BP102" i="45" s="1"/>
  <c r="BD98" i="45"/>
  <c r="BN98" i="45" s="1"/>
  <c r="BJ97" i="45"/>
  <c r="BT97" i="45" s="1"/>
  <c r="BH96" i="45"/>
  <c r="BR96" i="45" s="1"/>
  <c r="BJ116" i="45"/>
  <c r="BT116" i="45" s="1"/>
  <c r="BF96" i="45"/>
  <c r="BP96" i="45" s="1"/>
  <c r="BB102" i="45"/>
  <c r="BL102" i="45" s="1"/>
  <c r="BJ101" i="45"/>
  <c r="BT101" i="45" s="1"/>
  <c r="BJ122" i="45"/>
  <c r="BT122" i="45" s="1"/>
  <c r="BJ118" i="45"/>
  <c r="BT118" i="45" s="1"/>
  <c r="BB119" i="45"/>
  <c r="BL119" i="45" s="1"/>
  <c r="BB121" i="45"/>
  <c r="BL121" i="45" s="1"/>
  <c r="BB101" i="45"/>
  <c r="BL101" i="45" s="1"/>
  <c r="BJ100" i="45"/>
  <c r="BT100" i="45" s="1"/>
  <c r="BF98" i="45"/>
  <c r="BP98" i="45" s="1"/>
  <c r="BF116" i="45"/>
  <c r="BP116" i="45" s="1"/>
  <c r="BF97" i="45"/>
  <c r="BP97" i="45" s="1"/>
  <c r="BF114" i="45"/>
  <c r="BP114" i="45" s="1"/>
  <c r="BD103" i="45"/>
  <c r="BN103" i="45" s="1"/>
  <c r="BD96" i="45"/>
  <c r="BN96" i="45" s="1"/>
  <c r="BB98" i="45"/>
  <c r="BL98" i="45" s="1"/>
  <c r="BF101" i="45"/>
  <c r="BP101" i="45" s="1"/>
  <c r="BH99" i="45"/>
  <c r="BR99" i="45" s="1"/>
  <c r="BJ96" i="45"/>
  <c r="BT96" i="45" s="1"/>
  <c r="BB118" i="45"/>
  <c r="BL118" i="45" s="1"/>
  <c r="BB96" i="45"/>
  <c r="BL96" i="45" s="1"/>
  <c r="BF93" i="45"/>
  <c r="BH121" i="45"/>
  <c r="BR121" i="45" s="1"/>
  <c r="BB100" i="45"/>
  <c r="BL100" i="45" s="1"/>
  <c r="BF115" i="45"/>
  <c r="BP115" i="45" s="1"/>
  <c r="BD95" i="45"/>
  <c r="BN95" i="45" s="1"/>
  <c r="BD97" i="45"/>
  <c r="BN97" i="45" s="1"/>
  <c r="BF113" i="45"/>
  <c r="BP113" i="45" s="1"/>
  <c r="BF100" i="45"/>
  <c r="BP100" i="45" s="1"/>
  <c r="BD113" i="45"/>
  <c r="BN113" i="45" s="1"/>
  <c r="BH98" i="45"/>
  <c r="BR98" i="45" s="1"/>
  <c r="BJ114" i="45"/>
  <c r="BT114" i="45" s="1"/>
  <c r="BH116" i="45"/>
  <c r="BR116" i="45" s="1"/>
  <c r="BH97" i="45"/>
  <c r="BR97" i="45" s="1"/>
  <c r="BJ95" i="45"/>
  <c r="BT95" i="45" s="1"/>
  <c r="BB95" i="45"/>
  <c r="BL95" i="45" s="1"/>
  <c r="BJ99" i="45"/>
  <c r="BT99" i="45" s="1"/>
  <c r="BB115" i="45"/>
  <c r="BL115" i="45" s="1"/>
  <c r="BH118" i="45"/>
  <c r="BR118" i="45" s="1"/>
  <c r="BJ93" i="45"/>
  <c r="BH101" i="45"/>
  <c r="BR101" i="45" s="1"/>
  <c r="BB103" i="45"/>
  <c r="BL103" i="45" s="1"/>
  <c r="BB99" i="45"/>
  <c r="BL99" i="45" s="1"/>
  <c r="BB97" i="45"/>
  <c r="BL97" i="45" s="1"/>
  <c r="BD99" i="45"/>
  <c r="BN99" i="45" s="1"/>
  <c r="BH113" i="45"/>
  <c r="BR113" i="45" s="1"/>
  <c r="BF95" i="45"/>
  <c r="BP95" i="45" s="1"/>
  <c r="BH100" i="45"/>
  <c r="BR100" i="45" s="1"/>
  <c r="BD94" i="45"/>
  <c r="BN94" i="45" s="1"/>
  <c r="BD102" i="45"/>
  <c r="BN102" i="45" s="1"/>
  <c r="BB94" i="45"/>
  <c r="BL94" i="45" s="1"/>
  <c r="BF94" i="45"/>
  <c r="BP94" i="45" s="1"/>
  <c r="BD116" i="45"/>
  <c r="BN116" i="45" s="1"/>
  <c r="BJ103" i="45"/>
  <c r="BT103" i="45" s="1"/>
  <c r="BB93" i="45"/>
  <c r="BJ119" i="45"/>
  <c r="BT119" i="45" s="1"/>
  <c r="BB122" i="45"/>
  <c r="BL122" i="45" s="1"/>
  <c r="BH117" i="45"/>
  <c r="BR117" i="45" s="1"/>
  <c r="BH94" i="45"/>
  <c r="BR94" i="45" s="1"/>
  <c r="BJ102" i="45"/>
  <c r="BT102" i="45" s="1"/>
  <c r="BJ115" i="45"/>
  <c r="BT115" i="45" s="1"/>
  <c r="BB114" i="45"/>
  <c r="BL114" i="45" s="1"/>
  <c r="BJ94" i="45"/>
  <c r="BT94" i="45" s="1"/>
  <c r="BJ98" i="45"/>
  <c r="BT98" i="45" s="1"/>
  <c r="BH112" i="45"/>
  <c r="BJ113" i="45"/>
  <c r="BT113" i="45" s="1"/>
  <c r="BD112" i="45"/>
  <c r="BF112" i="45"/>
  <c r="BB112" i="45"/>
  <c r="BH115" i="45"/>
  <c r="BR115" i="45" s="1"/>
  <c r="BH114" i="45"/>
  <c r="BR114" i="45" s="1"/>
  <c r="BJ112" i="45"/>
  <c r="BF121" i="45"/>
  <c r="BP121" i="45" s="1"/>
  <c r="BD118" i="45"/>
  <c r="BN118" i="45" s="1"/>
  <c r="BF119" i="45"/>
  <c r="BP119" i="45" s="1"/>
  <c r="BB120" i="45"/>
  <c r="BL120" i="45" s="1"/>
  <c r="BF120" i="45"/>
  <c r="BP120" i="45" s="1"/>
  <c r="BD122" i="45"/>
  <c r="BF122" i="45"/>
  <c r="BP122" i="45" s="1"/>
  <c r="BJ117" i="45"/>
  <c r="BT117" i="45" s="1"/>
  <c r="BD120" i="45"/>
  <c r="BJ120" i="45"/>
  <c r="BT120" i="45" s="1"/>
  <c r="BD117" i="45"/>
  <c r="BN117" i="45" s="1"/>
  <c r="BF118" i="45"/>
  <c r="BP118" i="45" s="1"/>
  <c r="BJ121" i="45"/>
  <c r="BT121" i="45" s="1"/>
  <c r="BF117" i="45"/>
  <c r="BP117" i="45" s="1"/>
  <c r="BD121" i="45"/>
  <c r="BN121" i="45" s="1"/>
  <c r="BB117" i="45"/>
  <c r="BL117" i="45" s="1"/>
  <c r="BH120" i="45"/>
  <c r="BR120" i="45" s="1"/>
  <c r="BH122" i="45"/>
  <c r="BR122" i="45" s="1"/>
  <c r="BH119" i="45"/>
  <c r="BR119" i="45" s="1"/>
  <c r="AV119" i="46"/>
  <c r="I119" i="46"/>
  <c r="O122" i="46"/>
  <c r="O123" i="46" s="1"/>
  <c r="M123" i="46"/>
  <c r="AV122" i="46"/>
  <c r="BN120" i="45"/>
  <c r="BN122" i="45"/>
  <c r="BH122" i="46"/>
  <c r="BH121" i="46"/>
  <c r="AZ121" i="46"/>
  <c r="BH120" i="46"/>
  <c r="BH119" i="46"/>
  <c r="BH118" i="46"/>
  <c r="AZ118" i="46"/>
  <c r="BH117" i="46"/>
  <c r="AZ117" i="46"/>
  <c r="BH116" i="46"/>
  <c r="AZ116" i="46"/>
  <c r="BH115" i="46"/>
  <c r="AZ115" i="46"/>
  <c r="BF122" i="46"/>
  <c r="BF121" i="46"/>
  <c r="BF120" i="46"/>
  <c r="BF119" i="46"/>
  <c r="BF118" i="46"/>
  <c r="BF117" i="46"/>
  <c r="BF116" i="46"/>
  <c r="BF115" i="46"/>
  <c r="BF114" i="46"/>
  <c r="BF113" i="46"/>
  <c r="BD122" i="46"/>
  <c r="BD121" i="46"/>
  <c r="BD120" i="46"/>
  <c r="BD119" i="46"/>
  <c r="BD118" i="46"/>
  <c r="BD117" i="46"/>
  <c r="BD116" i="46"/>
  <c r="BD115" i="46"/>
  <c r="BD114" i="46"/>
  <c r="BB122" i="46"/>
  <c r="BB121" i="46"/>
  <c r="BB120" i="46"/>
  <c r="BB119" i="46"/>
  <c r="BB118" i="46"/>
  <c r="BB117" i="46"/>
  <c r="BB116" i="46"/>
  <c r="BB115" i="46"/>
  <c r="AZ114" i="46"/>
  <c r="AZ113" i="46"/>
  <c r="BH112" i="46"/>
  <c r="AZ112" i="46"/>
  <c r="BH103" i="46"/>
  <c r="AZ103" i="46"/>
  <c r="BH102" i="46"/>
  <c r="AZ102" i="46"/>
  <c r="BH113" i="46"/>
  <c r="BF112" i="46"/>
  <c r="BF103" i="46"/>
  <c r="BF102" i="46"/>
  <c r="BF101" i="46"/>
  <c r="BF100" i="46"/>
  <c r="BH114" i="46"/>
  <c r="BD113" i="46"/>
  <c r="BD112" i="46"/>
  <c r="BD103" i="46"/>
  <c r="BD102" i="46"/>
  <c r="BD101" i="46"/>
  <c r="BB114" i="46"/>
  <c r="BB113" i="46"/>
  <c r="BB112" i="46"/>
  <c r="BB103" i="46"/>
  <c r="BB102" i="46"/>
  <c r="BB101" i="46"/>
  <c r="BB100" i="46"/>
  <c r="BB99" i="46"/>
  <c r="BD100" i="46"/>
  <c r="BF99" i="46"/>
  <c r="BB98" i="46"/>
  <c r="BB97" i="46"/>
  <c r="BB96" i="46"/>
  <c r="BB95" i="46"/>
  <c r="BB94" i="46"/>
  <c r="BH101" i="46"/>
  <c r="AZ100" i="46"/>
  <c r="BD99" i="46"/>
  <c r="BH98" i="46"/>
  <c r="AZ98" i="46"/>
  <c r="BH97" i="46"/>
  <c r="AZ97" i="46"/>
  <c r="BH96" i="46"/>
  <c r="AZ96" i="46"/>
  <c r="BH95" i="46"/>
  <c r="AZ95" i="46"/>
  <c r="BH94" i="46"/>
  <c r="AZ94" i="46"/>
  <c r="BH93" i="46"/>
  <c r="AZ93" i="46"/>
  <c r="AZ101" i="46"/>
  <c r="AZ99" i="46"/>
  <c r="BF98" i="46"/>
  <c r="BF97" i="46"/>
  <c r="BF96" i="46"/>
  <c r="BF95" i="46"/>
  <c r="BF94" i="46"/>
  <c r="BF93" i="46"/>
  <c r="BH100" i="46"/>
  <c r="BH99" i="46"/>
  <c r="BD98" i="46"/>
  <c r="BD97" i="46"/>
  <c r="BD96" i="46"/>
  <c r="BL96" i="46" s="1"/>
  <c r="BD95" i="46"/>
  <c r="BD94" i="46"/>
  <c r="BD93" i="46"/>
  <c r="BB93" i="46"/>
  <c r="N118" i="59"/>
  <c r="N59" i="59" s="1"/>
  <c r="BS26" i="46"/>
  <c r="BX26" i="46"/>
  <c r="BU26" i="46"/>
  <c r="BR26" i="46"/>
  <c r="G26" i="46" s="1"/>
  <c r="BV26" i="46"/>
  <c r="S26" i="46" s="1"/>
  <c r="BW26" i="46"/>
  <c r="BT26" i="46"/>
  <c r="BV21" i="46"/>
  <c r="BT21" i="46"/>
  <c r="BR21" i="46"/>
  <c r="BW21" i="46"/>
  <c r="BS21" i="46"/>
  <c r="BX21" i="46"/>
  <c r="BU21" i="46"/>
  <c r="BX16" i="46"/>
  <c r="BW16" i="46"/>
  <c r="BT16" i="46"/>
  <c r="BR16" i="46"/>
  <c r="G16" i="46" s="1"/>
  <c r="BV16" i="46"/>
  <c r="S16" i="46" s="1"/>
  <c r="BS16" i="46"/>
  <c r="BU16" i="46"/>
  <c r="BT45" i="46"/>
  <c r="BU45" i="46"/>
  <c r="BS45" i="46"/>
  <c r="BR45" i="46"/>
  <c r="BX45" i="46"/>
  <c r="BV45" i="46"/>
  <c r="BW45" i="46"/>
  <c r="BU11" i="46"/>
  <c r="BV11" i="46"/>
  <c r="S11" i="46" s="1"/>
  <c r="BW11" i="46"/>
  <c r="U11" i="46" s="1"/>
  <c r="BS11" i="46"/>
  <c r="BT11" i="46"/>
  <c r="BX11" i="46"/>
  <c r="BR11" i="46"/>
  <c r="G11" i="46" s="1"/>
  <c r="BT12" i="46"/>
  <c r="BS12" i="46"/>
  <c r="BX12" i="46"/>
  <c r="BW12" i="46"/>
  <c r="BU12" i="46"/>
  <c r="BR12" i="46"/>
  <c r="G12" i="46" s="1"/>
  <c r="BV12" i="46"/>
  <c r="S12" i="46" s="1"/>
  <c r="BW32" i="46"/>
  <c r="BX32" i="46"/>
  <c r="BU32" i="46"/>
  <c r="BR32" i="46"/>
  <c r="G32" i="46" s="1"/>
  <c r="BV32" i="46"/>
  <c r="BS32" i="46"/>
  <c r="BT32" i="46"/>
  <c r="BS23" i="46"/>
  <c r="BX23" i="46"/>
  <c r="BW23" i="46"/>
  <c r="BT23" i="46"/>
  <c r="BU23" i="46"/>
  <c r="BR23" i="46"/>
  <c r="G23" i="46" s="1"/>
  <c r="BV23" i="46"/>
  <c r="BT14" i="46"/>
  <c r="BS14" i="46"/>
  <c r="BX14" i="46"/>
  <c r="BW14" i="46"/>
  <c r="BR14" i="46"/>
  <c r="G14" i="46" s="1"/>
  <c r="BV14" i="46"/>
  <c r="S14" i="46" s="1"/>
  <c r="BU14" i="46"/>
  <c r="BV33" i="46"/>
  <c r="BT33" i="46"/>
  <c r="BS33" i="46"/>
  <c r="BU33" i="46"/>
  <c r="BX33" i="46"/>
  <c r="BR33" i="46"/>
  <c r="BW33" i="46"/>
  <c r="BX27" i="46"/>
  <c r="BW27" i="46"/>
  <c r="U27" i="46" s="1"/>
  <c r="BT27" i="46"/>
  <c r="BS27" i="46"/>
  <c r="BU27" i="46"/>
  <c r="BR27" i="46"/>
  <c r="G27" i="46" s="1"/>
  <c r="BV27" i="46"/>
  <c r="S27" i="46" s="1"/>
  <c r="BW22" i="46"/>
  <c r="BT22" i="46"/>
  <c r="M22" i="46" s="1"/>
  <c r="BU22" i="46"/>
  <c r="P22" i="46" s="1"/>
  <c r="BR22" i="46"/>
  <c r="G22" i="46" s="1"/>
  <c r="BV22" i="46"/>
  <c r="S22" i="46" s="1"/>
  <c r="BS22" i="46"/>
  <c r="J22" i="46" s="1"/>
  <c r="BX22" i="46"/>
  <c r="AD22" i="46" s="1"/>
  <c r="BS20" i="46"/>
  <c r="BX20" i="46"/>
  <c r="BW20" i="46"/>
  <c r="U20" i="46" s="1"/>
  <c r="BT20" i="46"/>
  <c r="BR20" i="46"/>
  <c r="G20" i="46" s="1"/>
  <c r="BV20" i="46"/>
  <c r="S20" i="46" s="1"/>
  <c r="BU20" i="46"/>
  <c r="BU17" i="46"/>
  <c r="BT17" i="46"/>
  <c r="BR17" i="46"/>
  <c r="G17" i="46" s="1"/>
  <c r="BS17" i="46"/>
  <c r="BV17" i="46"/>
  <c r="S17" i="46" s="1"/>
  <c r="BX17" i="46"/>
  <c r="BW17" i="46"/>
  <c r="BT15" i="46"/>
  <c r="BS15" i="46"/>
  <c r="BX15" i="46"/>
  <c r="BU15" i="46"/>
  <c r="BR15" i="46"/>
  <c r="G15" i="46" s="1"/>
  <c r="BW15" i="46"/>
  <c r="U15" i="46" s="1"/>
  <c r="BV15" i="46"/>
  <c r="S15" i="46" s="1"/>
  <c r="I112" i="26"/>
  <c r="I53" i="26" s="1"/>
  <c r="Q81" i="26"/>
  <c r="Q22" i="26" s="1"/>
  <c r="AV85" i="46"/>
  <c r="G144" i="46" s="1"/>
  <c r="I80" i="26"/>
  <c r="I21" i="26" s="1"/>
  <c r="AV53" i="39"/>
  <c r="G143" i="39" s="1"/>
  <c r="Q112" i="26"/>
  <c r="Q53" i="26" s="1"/>
  <c r="I67" i="26"/>
  <c r="I8" i="26" s="1"/>
  <c r="I68" i="26"/>
  <c r="I9" i="26" s="1"/>
  <c r="Q73" i="26"/>
  <c r="Q14" i="26" s="1"/>
  <c r="Q68" i="26"/>
  <c r="Q9" i="26" s="1"/>
  <c r="I74" i="26"/>
  <c r="Q90" i="26"/>
  <c r="AV85" i="39"/>
  <c r="G147" i="39" s="1"/>
  <c r="Q67" i="26"/>
  <c r="Q8" i="26" s="1"/>
  <c r="I66" i="26"/>
  <c r="I7" i="26" s="1"/>
  <c r="Q74" i="26"/>
  <c r="Q15" i="26" s="1"/>
  <c r="Q75" i="26"/>
  <c r="Q16" i="26" s="1"/>
  <c r="I81" i="26"/>
  <c r="I22" i="26" s="1"/>
  <c r="I82" i="26"/>
  <c r="I23" i="26" s="1"/>
  <c r="F112" i="59"/>
  <c r="F53" i="59" s="1"/>
  <c r="S111" i="59"/>
  <c r="S52" i="59" s="1"/>
  <c r="S115" i="59"/>
  <c r="S56" i="59" s="1"/>
  <c r="S92" i="59"/>
  <c r="S33" i="59" s="1"/>
  <c r="S113" i="59"/>
  <c r="S54" i="59" s="1"/>
  <c r="S93" i="59"/>
  <c r="S34" i="59" s="1"/>
  <c r="S114" i="59"/>
  <c r="S55" i="59" s="1"/>
  <c r="Q118" i="59"/>
  <c r="K118" i="59"/>
  <c r="K59" i="59" s="1"/>
  <c r="BB24" i="39"/>
  <c r="BB28" i="39"/>
  <c r="BB31" i="39"/>
  <c r="AV45" i="39"/>
  <c r="G141" i="39" s="1"/>
  <c r="BB36" i="39"/>
  <c r="BB40" i="39"/>
  <c r="BB44" i="39"/>
  <c r="BB50" i="39"/>
  <c r="BB108" i="39" s="1"/>
  <c r="I85" i="46"/>
  <c r="F116" i="59" s="1"/>
  <c r="F57" i="59" s="1"/>
  <c r="BB30" i="39"/>
  <c r="BB43" i="39"/>
  <c r="AV21" i="39"/>
  <c r="G139" i="39" s="1"/>
  <c r="BB42" i="39"/>
  <c r="BB48" i="39"/>
  <c r="BB106" i="39" s="1"/>
  <c r="BB52" i="39"/>
  <c r="BB110" i="39" s="1"/>
  <c r="AV33" i="39"/>
  <c r="G140" i="39" s="1"/>
  <c r="BB32" i="39"/>
  <c r="BB51" i="39"/>
  <c r="BB109" i="39" s="1"/>
  <c r="BD64" i="46"/>
  <c r="BH75" i="46"/>
  <c r="BH17" i="46"/>
  <c r="BH30" i="46"/>
  <c r="BH42" i="46"/>
  <c r="BF72" i="46"/>
  <c r="BH18" i="46"/>
  <c r="BB63" i="46"/>
  <c r="BF15" i="46"/>
  <c r="BH28" i="46"/>
  <c r="BH64" i="46"/>
  <c r="BH43" i="46"/>
  <c r="BF73" i="46"/>
  <c r="BF63" i="46"/>
  <c r="BF55" i="46"/>
  <c r="BH70" i="46"/>
  <c r="BH69" i="46"/>
  <c r="BH67" i="46"/>
  <c r="BF75" i="46"/>
  <c r="BD72" i="46"/>
  <c r="BD60" i="46"/>
  <c r="BH56" i="46"/>
  <c r="BD68" i="46"/>
  <c r="BB73" i="46"/>
  <c r="BH16" i="46"/>
  <c r="BB64" i="46"/>
  <c r="BH15" i="46"/>
  <c r="BH32" i="46"/>
  <c r="BF67" i="46"/>
  <c r="BH60" i="46"/>
  <c r="BF71" i="46"/>
  <c r="BF64" i="46"/>
  <c r="BF61" i="46"/>
  <c r="BF76" i="46"/>
  <c r="BD76" i="46"/>
  <c r="BH50" i="46"/>
  <c r="BH108" i="46" s="1"/>
  <c r="BH76" i="46"/>
  <c r="BF68" i="46"/>
  <c r="BB56" i="46"/>
  <c r="BH52" i="46"/>
  <c r="BH110" i="46" s="1"/>
  <c r="BH12" i="46"/>
  <c r="BH61" i="46"/>
  <c r="BF20" i="46"/>
  <c r="BF27" i="46"/>
  <c r="BH68" i="46"/>
  <c r="BH20" i="46"/>
  <c r="BF69" i="46"/>
  <c r="BH48" i="46"/>
  <c r="BH106" i="46" s="1"/>
  <c r="BF59" i="46"/>
  <c r="BH71" i="46"/>
  <c r="BH13" i="46"/>
  <c r="BH31" i="46"/>
  <c r="BF57" i="46"/>
  <c r="BF74" i="46"/>
  <c r="BH41" i="46"/>
  <c r="BB62" i="46"/>
  <c r="BH58" i="46"/>
  <c r="BH29" i="46"/>
  <c r="BH14" i="46"/>
  <c r="BF11" i="46"/>
  <c r="BH11" i="46"/>
  <c r="BH40" i="46"/>
  <c r="BD71" i="46"/>
  <c r="BH37" i="46"/>
  <c r="BH59" i="46"/>
  <c r="BH35" i="46"/>
  <c r="BB75" i="46"/>
  <c r="BH36" i="46"/>
  <c r="BH57" i="46"/>
  <c r="BD63" i="46"/>
  <c r="BF70" i="46"/>
  <c r="BB68" i="46"/>
  <c r="BH55" i="46"/>
  <c r="BB76" i="46"/>
  <c r="BB61" i="46"/>
  <c r="BH73" i="46"/>
  <c r="BD62" i="46"/>
  <c r="BD70" i="46"/>
  <c r="BH27" i="46"/>
  <c r="BB58" i="46"/>
  <c r="BD56" i="46"/>
  <c r="BH62" i="46"/>
  <c r="BH39" i="46"/>
  <c r="BB55" i="46"/>
  <c r="BD59" i="46"/>
  <c r="BB67" i="46"/>
  <c r="BF58" i="46"/>
  <c r="BH26" i="46"/>
  <c r="BB59" i="46"/>
  <c r="BB66" i="46"/>
  <c r="BD66" i="46"/>
  <c r="BH22" i="46"/>
  <c r="BD54" i="46"/>
  <c r="BB54" i="46"/>
  <c r="BF60" i="46"/>
  <c r="BF62" i="46"/>
  <c r="BH23" i="46"/>
  <c r="BH24" i="46"/>
  <c r="BD67" i="46"/>
  <c r="BH72" i="46"/>
  <c r="BF56" i="46"/>
  <c r="BD58" i="46"/>
  <c r="BD55" i="46"/>
  <c r="BD74" i="46"/>
  <c r="BH49" i="46"/>
  <c r="BH107" i="46" s="1"/>
  <c r="BH25" i="46"/>
  <c r="BB70" i="46"/>
  <c r="BB69" i="46"/>
  <c r="BB57" i="46"/>
  <c r="BF66" i="46"/>
  <c r="BH47" i="46"/>
  <c r="BH105" i="46" s="1"/>
  <c r="BH66" i="46"/>
  <c r="BD57" i="46"/>
  <c r="BD69" i="46"/>
  <c r="BH63" i="46"/>
  <c r="BB74" i="46"/>
  <c r="BH44" i="46"/>
  <c r="BH74" i="46"/>
  <c r="BH51" i="46"/>
  <c r="BH109" i="46" s="1"/>
  <c r="BB60" i="46"/>
  <c r="BD75" i="46"/>
  <c r="BB72" i="46"/>
  <c r="BD61" i="46"/>
  <c r="BH38" i="46"/>
  <c r="BD73" i="46"/>
  <c r="BB71" i="46"/>
  <c r="BH34" i="46"/>
  <c r="BF54" i="46"/>
  <c r="BH10" i="46"/>
  <c r="BH54" i="46"/>
  <c r="AZ58" i="46"/>
  <c r="AZ70" i="46"/>
  <c r="AZ59" i="46"/>
  <c r="AZ62" i="46"/>
  <c r="AZ54" i="46"/>
  <c r="AZ64" i="46"/>
  <c r="AZ76" i="46"/>
  <c r="AZ56" i="46"/>
  <c r="AZ69" i="46"/>
  <c r="AZ66" i="46"/>
  <c r="AZ63" i="46"/>
  <c r="BJ63" i="46" s="1"/>
  <c r="AZ75" i="46"/>
  <c r="AZ61" i="46"/>
  <c r="AZ57" i="46"/>
  <c r="AZ68" i="46"/>
  <c r="AZ55" i="46"/>
  <c r="AZ72" i="46"/>
  <c r="AZ60" i="46"/>
  <c r="BJ60" i="46" s="1"/>
  <c r="AZ67" i="46"/>
  <c r="AZ74" i="46"/>
  <c r="AZ73" i="46"/>
  <c r="AZ71" i="46"/>
  <c r="BD52" i="46"/>
  <c r="BD110" i="46" s="1"/>
  <c r="BH19" i="46"/>
  <c r="BF52" i="46"/>
  <c r="BF110" i="46" s="1"/>
  <c r="BF51" i="46"/>
  <c r="BF109" i="46" s="1"/>
  <c r="BD51" i="46"/>
  <c r="BD109" i="46" s="1"/>
  <c r="BB52" i="46"/>
  <c r="BB110" i="46" s="1"/>
  <c r="BB51" i="46"/>
  <c r="BB109" i="46" s="1"/>
  <c r="AZ51" i="46"/>
  <c r="AZ109" i="46" s="1"/>
  <c r="AZ52" i="46"/>
  <c r="AZ110" i="46" s="1"/>
  <c r="BU10" i="46"/>
  <c r="P10" i="46" s="1"/>
  <c r="BX10" i="46"/>
  <c r="AD10" i="46" s="1"/>
  <c r="BT10" i="46"/>
  <c r="M10" i="46" s="1"/>
  <c r="BW10" i="46"/>
  <c r="U10" i="46" s="1"/>
  <c r="BS10" i="46"/>
  <c r="J10" i="46" s="1"/>
  <c r="BV10" i="46"/>
  <c r="S10" i="46" s="1"/>
  <c r="BR10" i="46"/>
  <c r="G10" i="46" s="1"/>
  <c r="BF76" i="45"/>
  <c r="BH75" i="45"/>
  <c r="BB74" i="45"/>
  <c r="BL74" i="45" s="1"/>
  <c r="BD73" i="45"/>
  <c r="BN73" i="45" s="1"/>
  <c r="BH72" i="45"/>
  <c r="BB71" i="45"/>
  <c r="BL71" i="45" s="1"/>
  <c r="BD70" i="45"/>
  <c r="BF69" i="45"/>
  <c r="BH68" i="45"/>
  <c r="BB67" i="45"/>
  <c r="BH64" i="45"/>
  <c r="BD63" i="45"/>
  <c r="BH62" i="45"/>
  <c r="BD61" i="45"/>
  <c r="BB59" i="45"/>
  <c r="BF56" i="45"/>
  <c r="BF54" i="45"/>
  <c r="BF74" i="45"/>
  <c r="BP74" i="45" s="1"/>
  <c r="BD72" i="45"/>
  <c r="BF67" i="45"/>
  <c r="BH63" i="45"/>
  <c r="BH61" i="45"/>
  <c r="BD57" i="45"/>
  <c r="BD76" i="45"/>
  <c r="BF75" i="45"/>
  <c r="BH74" i="45"/>
  <c r="BR74" i="45" s="1"/>
  <c r="BB73" i="45"/>
  <c r="BL73" i="45" s="1"/>
  <c r="BF72" i="45"/>
  <c r="BH71" i="45"/>
  <c r="BR71" i="45" s="1"/>
  <c r="BB70" i="45"/>
  <c r="BD69" i="45"/>
  <c r="BF68" i="45"/>
  <c r="BH67" i="45"/>
  <c r="BF66" i="45"/>
  <c r="BF64" i="45"/>
  <c r="BJ63" i="45"/>
  <c r="BB63" i="45"/>
  <c r="BF62" i="45"/>
  <c r="BJ61" i="45"/>
  <c r="BH57" i="45"/>
  <c r="BH55" i="45"/>
  <c r="BD75" i="45"/>
  <c r="BH70" i="45"/>
  <c r="BD68" i="45"/>
  <c r="BD64" i="45"/>
  <c r="BD62" i="45"/>
  <c r="BD58" i="45"/>
  <c r="BH76" i="45"/>
  <c r="BB75" i="45"/>
  <c r="BD74" i="45"/>
  <c r="BN74" i="45" s="1"/>
  <c r="BF73" i="45"/>
  <c r="BP73" i="45" s="1"/>
  <c r="BJ72" i="45"/>
  <c r="BB72" i="45"/>
  <c r="BD71" i="45"/>
  <c r="BN71" i="45" s="1"/>
  <c r="BF70" i="45"/>
  <c r="BH69" i="45"/>
  <c r="BB68" i="45"/>
  <c r="BD67" i="45"/>
  <c r="BJ64" i="45"/>
  <c r="BB64" i="45"/>
  <c r="BF63" i="45"/>
  <c r="BJ62" i="45"/>
  <c r="BB62" i="45"/>
  <c r="BF61" i="45"/>
  <c r="BF59" i="45"/>
  <c r="BB58" i="45"/>
  <c r="BB76" i="45"/>
  <c r="BH73" i="45"/>
  <c r="BR73" i="45" s="1"/>
  <c r="BF71" i="45"/>
  <c r="BP71" i="45" s="1"/>
  <c r="BB69" i="45"/>
  <c r="BH60" i="45"/>
  <c r="BD55" i="45"/>
  <c r="BJ67" i="45"/>
  <c r="BJ71" i="45"/>
  <c r="BT71" i="45" s="1"/>
  <c r="BJ76" i="45"/>
  <c r="BJ55" i="45"/>
  <c r="BB57" i="45"/>
  <c r="BJ57" i="45"/>
  <c r="BJ69" i="45"/>
  <c r="BF58" i="45"/>
  <c r="BH56" i="45"/>
  <c r="BJ68" i="45"/>
  <c r="BJ73" i="45"/>
  <c r="BT73" i="45" s="1"/>
  <c r="BD60" i="45"/>
  <c r="BF57" i="45"/>
  <c r="BJ56" i="45"/>
  <c r="BB60" i="45"/>
  <c r="BF55" i="45"/>
  <c r="BJ74" i="45"/>
  <c r="BT74" i="45" s="1"/>
  <c r="BD56" i="45"/>
  <c r="BF60" i="45"/>
  <c r="BJ70" i="45"/>
  <c r="BJ75" i="45"/>
  <c r="BH58" i="45"/>
  <c r="BD59" i="45"/>
  <c r="BB55" i="45"/>
  <c r="BB56" i="45"/>
  <c r="BJ60" i="45"/>
  <c r="BD54" i="45"/>
  <c r="BJ58" i="45"/>
  <c r="BJ66" i="45"/>
  <c r="BH59" i="45"/>
  <c r="BJ59" i="45"/>
  <c r="BD66" i="45"/>
  <c r="BJ54" i="45"/>
  <c r="BB61" i="45"/>
  <c r="BB66" i="45"/>
  <c r="BB54" i="45"/>
  <c r="BH66" i="45"/>
  <c r="BH54" i="45"/>
  <c r="AR53" i="39"/>
  <c r="AR45" i="39"/>
  <c r="BB47" i="39"/>
  <c r="BB105" i="39" s="1"/>
  <c r="R53" i="39"/>
  <c r="BB34" i="39"/>
  <c r="R45" i="39"/>
  <c r="BB22" i="39"/>
  <c r="R33" i="39"/>
  <c r="AR33" i="39"/>
  <c r="R21" i="39"/>
  <c r="AR21" i="39"/>
  <c r="BH11" i="45"/>
  <c r="BJ19" i="45"/>
  <c r="BH25" i="45"/>
  <c r="BJ41" i="45"/>
  <c r="BJ13" i="45"/>
  <c r="BJ20" i="45"/>
  <c r="BJ30" i="45"/>
  <c r="BJ36" i="45"/>
  <c r="BH42" i="45"/>
  <c r="BH48" i="45"/>
  <c r="BH106" i="45" s="1"/>
  <c r="BJ18" i="45"/>
  <c r="BH29" i="45"/>
  <c r="BJ37" i="45"/>
  <c r="BH16" i="45"/>
  <c r="BH24" i="45"/>
  <c r="BJ32" i="45"/>
  <c r="BJ44" i="45"/>
  <c r="BJ48" i="45"/>
  <c r="BJ106" i="45" s="1"/>
  <c r="BH52" i="45"/>
  <c r="BH12" i="45"/>
  <c r="BH13" i="45"/>
  <c r="BH20" i="45"/>
  <c r="BJ27" i="45"/>
  <c r="BJ38" i="45"/>
  <c r="BJ43" i="45"/>
  <c r="BH14" i="45"/>
  <c r="BH31" i="45"/>
  <c r="BH37" i="45"/>
  <c r="BH44" i="45"/>
  <c r="BH49" i="45"/>
  <c r="BJ31" i="45"/>
  <c r="BH38" i="45"/>
  <c r="BH19" i="45"/>
  <c r="BJ26" i="45"/>
  <c r="BJ49" i="45"/>
  <c r="BJ12" i="45"/>
  <c r="BJ16" i="45"/>
  <c r="BH28" i="45"/>
  <c r="BH39" i="45"/>
  <c r="BJ17" i="45"/>
  <c r="BJ25" i="45"/>
  <c r="BJ39" i="45"/>
  <c r="BH50" i="45"/>
  <c r="BJ14" i="45"/>
  <c r="BH23" i="45"/>
  <c r="BH32" i="45"/>
  <c r="BJ42" i="45"/>
  <c r="BH27" i="45"/>
  <c r="BJ35" i="45"/>
  <c r="BJ50" i="45"/>
  <c r="BH17" i="45"/>
  <c r="BJ24" i="45"/>
  <c r="BH30" i="45"/>
  <c r="BH40" i="45"/>
  <c r="BH18" i="45"/>
  <c r="BJ28" i="45"/>
  <c r="BH35" i="45"/>
  <c r="BJ40" i="45"/>
  <c r="BH51" i="45"/>
  <c r="BH15" i="45"/>
  <c r="BH26" i="45"/>
  <c r="BJ52" i="45"/>
  <c r="BJ15" i="45"/>
  <c r="BJ23" i="45"/>
  <c r="BJ29" i="45"/>
  <c r="BH36" i="45"/>
  <c r="BH47" i="45"/>
  <c r="BH105" i="45" s="1"/>
  <c r="BJ51" i="45"/>
  <c r="BJ11" i="45"/>
  <c r="BH34" i="45"/>
  <c r="BH10" i="45"/>
  <c r="BH22" i="45"/>
  <c r="BJ10" i="45"/>
  <c r="BJ47" i="45"/>
  <c r="BJ105" i="45" s="1"/>
  <c r="BH43" i="45"/>
  <c r="BJ22" i="45"/>
  <c r="BH41" i="45"/>
  <c r="BJ34" i="45"/>
  <c r="BB51" i="45"/>
  <c r="BD50" i="45"/>
  <c r="BB43" i="45"/>
  <c r="BD42" i="45"/>
  <c r="BB39" i="45"/>
  <c r="BD38" i="45"/>
  <c r="BB35" i="45"/>
  <c r="BD34" i="45"/>
  <c r="BB31" i="45"/>
  <c r="BD30" i="45"/>
  <c r="BD28" i="45"/>
  <c r="BB26" i="45"/>
  <c r="BD25" i="45"/>
  <c r="BB22" i="45"/>
  <c r="BD20" i="45"/>
  <c r="BB17" i="45"/>
  <c r="BD15" i="45"/>
  <c r="BB14" i="45"/>
  <c r="BD12" i="45"/>
  <c r="BB50" i="45"/>
  <c r="BD49" i="45"/>
  <c r="BB42" i="45"/>
  <c r="BD41" i="45"/>
  <c r="BB38" i="45"/>
  <c r="BD37" i="45"/>
  <c r="BB34" i="45"/>
  <c r="BD32" i="45"/>
  <c r="BB30" i="45"/>
  <c r="BB28" i="45"/>
  <c r="BB25" i="45"/>
  <c r="BD24" i="45"/>
  <c r="BB20" i="45"/>
  <c r="BD18" i="45"/>
  <c r="BB15" i="45"/>
  <c r="BD52" i="45"/>
  <c r="BB49" i="45"/>
  <c r="BD48" i="45"/>
  <c r="BD106" i="45" s="1"/>
  <c r="BD44" i="45"/>
  <c r="BB41" i="45"/>
  <c r="BD40" i="45"/>
  <c r="BB37" i="45"/>
  <c r="BD36" i="45"/>
  <c r="BB32" i="45"/>
  <c r="BD27" i="45"/>
  <c r="BB24" i="45"/>
  <c r="BD23" i="45"/>
  <c r="BD19" i="45"/>
  <c r="BB18" i="45"/>
  <c r="BD16" i="45"/>
  <c r="BB13" i="45"/>
  <c r="BD11" i="45"/>
  <c r="BB10" i="45"/>
  <c r="BB52" i="45"/>
  <c r="BD51" i="45"/>
  <c r="BB48" i="45"/>
  <c r="BB106" i="45" s="1"/>
  <c r="BD47" i="45"/>
  <c r="BD105" i="45" s="1"/>
  <c r="BB44" i="45"/>
  <c r="BD43" i="45"/>
  <c r="BB40" i="45"/>
  <c r="BD39" i="45"/>
  <c r="BB36" i="45"/>
  <c r="BD35" i="45"/>
  <c r="BD31" i="45"/>
  <c r="BB27" i="45"/>
  <c r="BD26" i="45"/>
  <c r="BB23" i="45"/>
  <c r="BD22" i="45"/>
  <c r="BB19" i="45"/>
  <c r="BD17" i="45"/>
  <c r="BB16" i="45"/>
  <c r="BD14" i="45"/>
  <c r="BD13" i="45"/>
  <c r="BB12" i="45"/>
  <c r="BB11" i="45"/>
  <c r="BD10" i="45"/>
  <c r="BB12" i="39"/>
  <c r="BB16" i="39"/>
  <c r="BB20" i="39"/>
  <c r="BB19" i="39"/>
  <c r="BB10" i="39"/>
  <c r="BB18" i="39"/>
  <c r="BB47" i="45"/>
  <c r="BB105" i="45" s="1"/>
  <c r="I10" i="39"/>
  <c r="L10" i="39"/>
  <c r="O10" i="39"/>
  <c r="W10" i="39"/>
  <c r="Z10" i="39"/>
  <c r="AC10" i="39"/>
  <c r="AF10" i="39"/>
  <c r="AI10" i="39"/>
  <c r="AL10" i="39"/>
  <c r="AO10" i="39"/>
  <c r="AU10" i="39"/>
  <c r="AX10" i="39"/>
  <c r="I11" i="39"/>
  <c r="L11" i="39"/>
  <c r="O11" i="39"/>
  <c r="W11" i="39"/>
  <c r="Z11" i="39"/>
  <c r="AC11" i="39"/>
  <c r="AF11" i="39"/>
  <c r="AI11" i="39"/>
  <c r="AL11" i="39"/>
  <c r="AO11" i="39"/>
  <c r="AU11" i="39"/>
  <c r="AX11" i="39"/>
  <c r="I12" i="39"/>
  <c r="L12" i="39"/>
  <c r="O12" i="39"/>
  <c r="W12" i="39"/>
  <c r="Z12" i="39"/>
  <c r="AC12" i="39"/>
  <c r="AF12" i="39"/>
  <c r="AI12" i="39"/>
  <c r="AL12" i="39"/>
  <c r="AO12" i="39"/>
  <c r="AU12" i="39"/>
  <c r="AX12" i="39"/>
  <c r="BN12" i="39" s="1"/>
  <c r="I13" i="39"/>
  <c r="L13" i="39"/>
  <c r="O13" i="39"/>
  <c r="W13" i="39"/>
  <c r="Z13" i="39"/>
  <c r="AC13" i="39"/>
  <c r="AF13" i="39"/>
  <c r="AI13" i="39"/>
  <c r="AL13" i="39"/>
  <c r="AO13" i="39"/>
  <c r="AU13" i="39"/>
  <c r="AX13" i="39"/>
  <c r="I14" i="39"/>
  <c r="L14" i="39"/>
  <c r="O14" i="39"/>
  <c r="W14" i="39"/>
  <c r="Z14" i="39"/>
  <c r="AC14" i="39"/>
  <c r="AF14" i="39"/>
  <c r="AI14" i="39"/>
  <c r="AL14" i="39"/>
  <c r="AO14" i="39"/>
  <c r="AU14" i="39"/>
  <c r="AX14" i="39"/>
  <c r="BN14" i="39" s="1"/>
  <c r="I15" i="39"/>
  <c r="L15" i="39"/>
  <c r="O15" i="39"/>
  <c r="W15" i="39"/>
  <c r="Z15" i="39"/>
  <c r="AC15" i="39"/>
  <c r="AF15" i="39"/>
  <c r="AI15" i="39"/>
  <c r="AL15" i="39"/>
  <c r="AO15" i="39"/>
  <c r="AU15" i="39"/>
  <c r="AX15" i="39"/>
  <c r="BN15" i="39" s="1"/>
  <c r="I16" i="39"/>
  <c r="L16" i="39"/>
  <c r="O16" i="39"/>
  <c r="W16" i="39"/>
  <c r="Z16" i="39"/>
  <c r="AC16" i="39"/>
  <c r="AF16" i="39"/>
  <c r="AI16" i="39"/>
  <c r="AL16" i="39"/>
  <c r="AO16" i="39"/>
  <c r="AU16" i="39"/>
  <c r="AX16" i="39"/>
  <c r="BN16" i="39" s="1"/>
  <c r="I17" i="39"/>
  <c r="L17" i="39"/>
  <c r="O17" i="39"/>
  <c r="W17" i="39"/>
  <c r="Z17" i="39"/>
  <c r="AC17" i="39"/>
  <c r="AF17" i="39"/>
  <c r="AI17" i="39"/>
  <c r="AL17" i="39"/>
  <c r="AO17" i="39"/>
  <c r="AU17" i="39"/>
  <c r="AX17" i="39"/>
  <c r="I18" i="39"/>
  <c r="F69" i="26" s="1"/>
  <c r="F10" i="26" s="1"/>
  <c r="L18" i="39"/>
  <c r="G69" i="26" s="1"/>
  <c r="G10" i="26" s="1"/>
  <c r="O18" i="39"/>
  <c r="H69" i="26" s="1"/>
  <c r="H10" i="26" s="1"/>
  <c r="W18" i="39"/>
  <c r="J69" i="26" s="1"/>
  <c r="J10" i="26" s="1"/>
  <c r="Z18" i="39"/>
  <c r="K69" i="26" s="1"/>
  <c r="K10" i="26" s="1"/>
  <c r="AC18" i="39"/>
  <c r="L69" i="26" s="1"/>
  <c r="L10" i="26" s="1"/>
  <c r="AF18" i="39"/>
  <c r="M69" i="26" s="1"/>
  <c r="M10" i="26" s="1"/>
  <c r="AI18" i="39"/>
  <c r="N69" i="26" s="1"/>
  <c r="N10" i="26" s="1"/>
  <c r="AL18" i="39"/>
  <c r="O69" i="26" s="1"/>
  <c r="O10" i="26" s="1"/>
  <c r="AO18" i="39"/>
  <c r="P69" i="26" s="1"/>
  <c r="P10" i="26" s="1"/>
  <c r="AU18" i="39"/>
  <c r="R69" i="26" s="1"/>
  <c r="R10" i="26" s="1"/>
  <c r="AX18" i="39"/>
  <c r="I19" i="39"/>
  <c r="F70" i="26" s="1"/>
  <c r="F11" i="26" s="1"/>
  <c r="L19" i="39"/>
  <c r="G70" i="26" s="1"/>
  <c r="G11" i="26" s="1"/>
  <c r="O19" i="39"/>
  <c r="H70" i="26" s="1"/>
  <c r="H11" i="26" s="1"/>
  <c r="W19" i="39"/>
  <c r="J70" i="26" s="1"/>
  <c r="J11" i="26" s="1"/>
  <c r="Z19" i="39"/>
  <c r="K70" i="26" s="1"/>
  <c r="K11" i="26" s="1"/>
  <c r="AC19" i="39"/>
  <c r="L70" i="26" s="1"/>
  <c r="L11" i="26" s="1"/>
  <c r="AF19" i="39"/>
  <c r="M70" i="26" s="1"/>
  <c r="M11" i="26" s="1"/>
  <c r="AI19" i="39"/>
  <c r="N70" i="26" s="1"/>
  <c r="N11" i="26" s="1"/>
  <c r="AL19" i="39"/>
  <c r="O70" i="26" s="1"/>
  <c r="O11" i="26" s="1"/>
  <c r="AO19" i="39"/>
  <c r="P70" i="26" s="1"/>
  <c r="P11" i="26" s="1"/>
  <c r="AU19" i="39"/>
  <c r="R70" i="26" s="1"/>
  <c r="R11" i="26" s="1"/>
  <c r="AX19" i="39"/>
  <c r="I20" i="39"/>
  <c r="F71" i="26" s="1"/>
  <c r="F12" i="26" s="1"/>
  <c r="L20" i="39"/>
  <c r="G71" i="26" s="1"/>
  <c r="G12" i="26" s="1"/>
  <c r="O20" i="39"/>
  <c r="H71" i="26" s="1"/>
  <c r="H12" i="26" s="1"/>
  <c r="W20" i="39"/>
  <c r="J71" i="26" s="1"/>
  <c r="J12" i="26" s="1"/>
  <c r="Z20" i="39"/>
  <c r="K71" i="26" s="1"/>
  <c r="K12" i="26" s="1"/>
  <c r="AC20" i="39"/>
  <c r="L71" i="26" s="1"/>
  <c r="L12" i="26" s="1"/>
  <c r="AF20" i="39"/>
  <c r="M71" i="26" s="1"/>
  <c r="M12" i="26" s="1"/>
  <c r="AI20" i="39"/>
  <c r="N71" i="26" s="1"/>
  <c r="N12" i="26" s="1"/>
  <c r="AL20" i="39"/>
  <c r="O71" i="26" s="1"/>
  <c r="O12" i="26" s="1"/>
  <c r="AO20" i="39"/>
  <c r="P71" i="26" s="1"/>
  <c r="P12" i="26" s="1"/>
  <c r="AU20" i="39"/>
  <c r="R71" i="26" s="1"/>
  <c r="R12" i="26" s="1"/>
  <c r="AX20" i="39"/>
  <c r="BN20" i="39" s="1"/>
  <c r="H10" i="41"/>
  <c r="K10" i="41"/>
  <c r="N10" i="41"/>
  <c r="Q10" i="41"/>
  <c r="X10" i="41"/>
  <c r="Y10" i="41"/>
  <c r="AA10" i="41"/>
  <c r="AB10" i="41"/>
  <c r="AE10" i="41"/>
  <c r="AG10" i="41"/>
  <c r="AH10" i="41"/>
  <c r="AJ10" i="41"/>
  <c r="AK10" i="41"/>
  <c r="AM10" i="41"/>
  <c r="AN10" i="41"/>
  <c r="AP10" i="41"/>
  <c r="AQ10" i="41"/>
  <c r="AS10" i="41"/>
  <c r="AT10" i="41"/>
  <c r="H11" i="41"/>
  <c r="K11" i="41"/>
  <c r="N11" i="41"/>
  <c r="Q11" i="41"/>
  <c r="T11" i="41"/>
  <c r="V11" i="41"/>
  <c r="X11" i="41"/>
  <c r="Y11" i="41"/>
  <c r="AA11" i="41"/>
  <c r="AB11" i="41"/>
  <c r="AE11" i="41"/>
  <c r="AG11" i="41"/>
  <c r="AH11" i="41"/>
  <c r="AJ11" i="41"/>
  <c r="AK11" i="41"/>
  <c r="AM11" i="41"/>
  <c r="AN11" i="41"/>
  <c r="AP11" i="41"/>
  <c r="AS11" i="41"/>
  <c r="AT11" i="41"/>
  <c r="H12" i="41"/>
  <c r="K12" i="41"/>
  <c r="N12" i="41"/>
  <c r="Q12" i="41"/>
  <c r="T12" i="41"/>
  <c r="V12" i="41"/>
  <c r="X12" i="41"/>
  <c r="Y12" i="41"/>
  <c r="AA12" i="41"/>
  <c r="AB12" i="41"/>
  <c r="AE12" i="41"/>
  <c r="AG12" i="41"/>
  <c r="AH12" i="41"/>
  <c r="AJ12" i="41"/>
  <c r="AK12" i="41"/>
  <c r="AM12" i="41"/>
  <c r="AN12" i="41"/>
  <c r="AP12" i="41"/>
  <c r="AQ12" i="41"/>
  <c r="AS12" i="41"/>
  <c r="AT12" i="41"/>
  <c r="H13" i="41"/>
  <c r="K13" i="41"/>
  <c r="N13" i="41"/>
  <c r="Q13" i="41"/>
  <c r="X13" i="41"/>
  <c r="AA13" i="41"/>
  <c r="AB13" i="41"/>
  <c r="AE13" i="41"/>
  <c r="AG13" i="41"/>
  <c r="AH13" i="41"/>
  <c r="AJ13" i="41"/>
  <c r="AK13" i="41"/>
  <c r="AM13" i="41"/>
  <c r="AN13" i="41"/>
  <c r="AP13" i="41"/>
  <c r="AQ13" i="41"/>
  <c r="AS13" i="41"/>
  <c r="AT13" i="41"/>
  <c r="H14" i="41"/>
  <c r="K14" i="41"/>
  <c r="N14" i="41"/>
  <c r="Q14" i="41"/>
  <c r="T14" i="41"/>
  <c r="V14" i="41"/>
  <c r="X14" i="41"/>
  <c r="Y14" i="41"/>
  <c r="AA14" i="41"/>
  <c r="AB14" i="41"/>
  <c r="AE14" i="41"/>
  <c r="AG14" i="41"/>
  <c r="AH14" i="41"/>
  <c r="AJ14" i="41"/>
  <c r="AK14" i="41"/>
  <c r="AM14" i="41"/>
  <c r="AN14" i="41"/>
  <c r="AP14" i="41"/>
  <c r="AQ14" i="41"/>
  <c r="AS14" i="41"/>
  <c r="AT14" i="41"/>
  <c r="H15" i="41"/>
  <c r="K15" i="41"/>
  <c r="N15" i="41"/>
  <c r="Q15" i="41"/>
  <c r="T15" i="41"/>
  <c r="V15" i="41"/>
  <c r="X15" i="41"/>
  <c r="Y15" i="41"/>
  <c r="AA15" i="41"/>
  <c r="AB15" i="41"/>
  <c r="AE15" i="41"/>
  <c r="AG15" i="41"/>
  <c r="AH15" i="41"/>
  <c r="AJ15" i="41"/>
  <c r="AK15" i="41"/>
  <c r="AM15" i="41"/>
  <c r="AN15" i="41"/>
  <c r="AP15" i="41"/>
  <c r="AQ15" i="41"/>
  <c r="AS15" i="41"/>
  <c r="AT15" i="41"/>
  <c r="H16" i="41"/>
  <c r="K16" i="41"/>
  <c r="N16" i="41"/>
  <c r="Q16" i="41"/>
  <c r="T16" i="41"/>
  <c r="V16" i="41"/>
  <c r="X16" i="41"/>
  <c r="Y16" i="41"/>
  <c r="AA16" i="41"/>
  <c r="AB16" i="41"/>
  <c r="AE16" i="41"/>
  <c r="AG16" i="41"/>
  <c r="AH16" i="41"/>
  <c r="AJ16" i="41"/>
  <c r="AK16" i="41"/>
  <c r="AM16" i="41"/>
  <c r="AN16" i="41"/>
  <c r="AP16" i="41"/>
  <c r="AQ16" i="41"/>
  <c r="AS16" i="41"/>
  <c r="AT16" i="41"/>
  <c r="H17" i="41"/>
  <c r="K17" i="41"/>
  <c r="N17" i="41"/>
  <c r="Q17" i="41"/>
  <c r="T17" i="41"/>
  <c r="V17" i="41"/>
  <c r="X17" i="41"/>
  <c r="Y17" i="41"/>
  <c r="AA17" i="41"/>
  <c r="AB17" i="41"/>
  <c r="AE17" i="41"/>
  <c r="AG17" i="41"/>
  <c r="AH17" i="41"/>
  <c r="AJ17" i="41"/>
  <c r="AK17" i="41"/>
  <c r="AM17" i="41"/>
  <c r="AN17" i="41"/>
  <c r="AP17" i="41"/>
  <c r="AQ17" i="41"/>
  <c r="AS17" i="41"/>
  <c r="AT17" i="41"/>
  <c r="H18" i="41"/>
  <c r="K18" i="41"/>
  <c r="N18" i="41"/>
  <c r="Q18" i="41"/>
  <c r="T18" i="41"/>
  <c r="V18" i="41"/>
  <c r="X18" i="41"/>
  <c r="AA18" i="41"/>
  <c r="AB18" i="41"/>
  <c r="AE18" i="41"/>
  <c r="AG18" i="41"/>
  <c r="AH18" i="41"/>
  <c r="AJ18" i="41"/>
  <c r="AK18" i="41"/>
  <c r="AM18" i="41"/>
  <c r="AN18" i="41"/>
  <c r="AP18" i="41"/>
  <c r="AS18" i="41"/>
  <c r="AT18" i="41"/>
  <c r="H19" i="41"/>
  <c r="K19" i="41"/>
  <c r="N19" i="41"/>
  <c r="Q19" i="41"/>
  <c r="T19" i="41"/>
  <c r="V19" i="41"/>
  <c r="X19" i="41"/>
  <c r="AA19" i="41"/>
  <c r="AB19" i="41"/>
  <c r="AE19" i="41"/>
  <c r="AG19" i="41"/>
  <c r="AH19" i="41"/>
  <c r="AJ19" i="41"/>
  <c r="AK19" i="41"/>
  <c r="AM19" i="41"/>
  <c r="AN19" i="41"/>
  <c r="AP19" i="41"/>
  <c r="AS19" i="41"/>
  <c r="AT19" i="41"/>
  <c r="H20" i="41"/>
  <c r="K20" i="41"/>
  <c r="N20" i="41"/>
  <c r="Q20" i="41"/>
  <c r="T20" i="41"/>
  <c r="V20" i="41"/>
  <c r="X20" i="41"/>
  <c r="Y20" i="41"/>
  <c r="AA20" i="41"/>
  <c r="AB20" i="41"/>
  <c r="AE20" i="41"/>
  <c r="AG20" i="41"/>
  <c r="AH20" i="41"/>
  <c r="AJ20" i="41"/>
  <c r="AK20" i="41"/>
  <c r="AM20" i="41"/>
  <c r="AN20" i="41"/>
  <c r="AP20" i="41"/>
  <c r="AQ20" i="41"/>
  <c r="AT20" i="41"/>
  <c r="H22" i="41"/>
  <c r="K22" i="41"/>
  <c r="N22" i="41"/>
  <c r="Q22" i="41"/>
  <c r="T22" i="41"/>
  <c r="V22" i="41"/>
  <c r="X22" i="41"/>
  <c r="Y22" i="41"/>
  <c r="AA22" i="41"/>
  <c r="AB22" i="41"/>
  <c r="AE22" i="41"/>
  <c r="AG22" i="41"/>
  <c r="AH22" i="41"/>
  <c r="AJ22" i="41"/>
  <c r="AK22" i="41"/>
  <c r="AM22" i="41"/>
  <c r="AN22" i="41"/>
  <c r="AP22" i="41"/>
  <c r="AQ22" i="41"/>
  <c r="AS22" i="41"/>
  <c r="AT22" i="41"/>
  <c r="H23" i="41"/>
  <c r="K23" i="41"/>
  <c r="N23" i="41"/>
  <c r="Q23" i="41"/>
  <c r="T23" i="41"/>
  <c r="V23" i="41"/>
  <c r="X23" i="41"/>
  <c r="Y23" i="41"/>
  <c r="AA23" i="41"/>
  <c r="AB23" i="41"/>
  <c r="AE23" i="41"/>
  <c r="AG23" i="41"/>
  <c r="AH23" i="41"/>
  <c r="AJ23" i="41"/>
  <c r="AK23" i="41"/>
  <c r="AM23" i="41"/>
  <c r="AN23" i="41"/>
  <c r="AP23" i="41"/>
  <c r="AQ23" i="41"/>
  <c r="AS23" i="41"/>
  <c r="AT23" i="41"/>
  <c r="H24" i="41"/>
  <c r="K24" i="41"/>
  <c r="N24" i="41"/>
  <c r="Q24" i="41"/>
  <c r="T24" i="41"/>
  <c r="V24" i="41"/>
  <c r="X24" i="41"/>
  <c r="AA24" i="41"/>
  <c r="AB24" i="41"/>
  <c r="AE24" i="41"/>
  <c r="AG24" i="41"/>
  <c r="AH24" i="41"/>
  <c r="AJ24" i="41"/>
  <c r="AK24" i="41"/>
  <c r="AM24" i="41"/>
  <c r="AN24" i="41"/>
  <c r="AP24" i="41"/>
  <c r="AQ24" i="41"/>
  <c r="AS24" i="41"/>
  <c r="AT24" i="41"/>
  <c r="H25" i="41"/>
  <c r="K25" i="41"/>
  <c r="N25" i="41"/>
  <c r="Q25" i="41"/>
  <c r="X25" i="41"/>
  <c r="AA25" i="41"/>
  <c r="AB25" i="41"/>
  <c r="AE25" i="41"/>
  <c r="AG25" i="41"/>
  <c r="AH25" i="41"/>
  <c r="AJ25" i="41"/>
  <c r="AK25" i="41"/>
  <c r="AM25" i="41"/>
  <c r="AN25" i="41"/>
  <c r="AP25" i="41"/>
  <c r="AQ25" i="41"/>
  <c r="AS25" i="41"/>
  <c r="AT25" i="41"/>
  <c r="H26" i="41"/>
  <c r="K26" i="41"/>
  <c r="N26" i="41"/>
  <c r="Q26" i="41"/>
  <c r="T26" i="41"/>
  <c r="V26" i="41"/>
  <c r="X26" i="41"/>
  <c r="Y26" i="41"/>
  <c r="AA26" i="41"/>
  <c r="AB26" i="41"/>
  <c r="AE26" i="41"/>
  <c r="AG26" i="41"/>
  <c r="AH26" i="41"/>
  <c r="AJ26" i="41"/>
  <c r="AK26" i="41"/>
  <c r="AM26" i="41"/>
  <c r="AN26" i="41"/>
  <c r="AP26" i="41"/>
  <c r="AQ26" i="41"/>
  <c r="AS26" i="41"/>
  <c r="AT26" i="41"/>
  <c r="H27" i="41"/>
  <c r="K27" i="41"/>
  <c r="N27" i="41"/>
  <c r="Q27" i="41"/>
  <c r="T27" i="41"/>
  <c r="V27" i="41"/>
  <c r="X27" i="41"/>
  <c r="Y27" i="41"/>
  <c r="AA27" i="41"/>
  <c r="AB27" i="41"/>
  <c r="AE27" i="41"/>
  <c r="AG27" i="41"/>
  <c r="AH27" i="41"/>
  <c r="AJ27" i="41"/>
  <c r="AK27" i="41"/>
  <c r="AM27" i="41"/>
  <c r="AN27" i="41"/>
  <c r="AP27" i="41"/>
  <c r="AQ27" i="41"/>
  <c r="AS27" i="41"/>
  <c r="AT27" i="41"/>
  <c r="H28" i="41"/>
  <c r="K28" i="41"/>
  <c r="N28" i="41"/>
  <c r="Q28" i="41"/>
  <c r="V28" i="41"/>
  <c r="X28" i="41"/>
  <c r="Y28" i="41"/>
  <c r="AA28" i="41"/>
  <c r="AB28" i="41"/>
  <c r="AE28" i="41"/>
  <c r="AG28" i="41"/>
  <c r="AH28" i="41"/>
  <c r="AJ28" i="41"/>
  <c r="AK28" i="41"/>
  <c r="AM28" i="41"/>
  <c r="AN28" i="41"/>
  <c r="AP28" i="41"/>
  <c r="AS28" i="41"/>
  <c r="AT28" i="41"/>
  <c r="H29" i="41"/>
  <c r="K29" i="41"/>
  <c r="N29" i="41"/>
  <c r="Q29" i="41"/>
  <c r="V29" i="41"/>
  <c r="X29" i="41"/>
  <c r="AA29" i="41"/>
  <c r="AB29" i="41"/>
  <c r="AE29" i="41"/>
  <c r="AG29" i="41"/>
  <c r="AH29" i="41"/>
  <c r="AJ29" i="41"/>
  <c r="AK29" i="41"/>
  <c r="AM29" i="41"/>
  <c r="AN29" i="41"/>
  <c r="AP29" i="41"/>
  <c r="AQ29" i="41"/>
  <c r="AS29" i="41"/>
  <c r="AT29" i="41"/>
  <c r="H30" i="41"/>
  <c r="K30" i="41"/>
  <c r="N30" i="41"/>
  <c r="Q30" i="41"/>
  <c r="X30" i="41"/>
  <c r="AA30" i="41"/>
  <c r="AB30" i="41"/>
  <c r="AE30" i="41"/>
  <c r="AG30" i="41"/>
  <c r="AH30" i="41"/>
  <c r="AJ30" i="41"/>
  <c r="AK30" i="41"/>
  <c r="AM30" i="41"/>
  <c r="AN30" i="41"/>
  <c r="AP30" i="41"/>
  <c r="AQ30" i="41"/>
  <c r="AS30" i="41"/>
  <c r="AT30" i="41"/>
  <c r="H31" i="41"/>
  <c r="K31" i="41"/>
  <c r="N31" i="41"/>
  <c r="Q31" i="41"/>
  <c r="T31" i="41"/>
  <c r="V31" i="41"/>
  <c r="X31" i="41"/>
  <c r="AA31" i="41"/>
  <c r="AB31" i="41"/>
  <c r="AG31" i="41"/>
  <c r="AJ31" i="41"/>
  <c r="AK31" i="41"/>
  <c r="AM31" i="41"/>
  <c r="AN31" i="41"/>
  <c r="AP31" i="41"/>
  <c r="AQ31" i="41"/>
  <c r="AS31" i="41"/>
  <c r="AT31" i="41"/>
  <c r="H32" i="41"/>
  <c r="K32" i="41"/>
  <c r="N32" i="41"/>
  <c r="Q32" i="41"/>
  <c r="T32" i="41"/>
  <c r="V32" i="41"/>
  <c r="X32" i="41"/>
  <c r="Y32" i="41"/>
  <c r="AA32" i="41"/>
  <c r="AB32" i="41"/>
  <c r="AG32" i="41"/>
  <c r="AJ32" i="41"/>
  <c r="AK32" i="41"/>
  <c r="AM32" i="41"/>
  <c r="AN32" i="41"/>
  <c r="AP32" i="41"/>
  <c r="AS32" i="41"/>
  <c r="AT32" i="41"/>
  <c r="H34" i="41"/>
  <c r="K34" i="41"/>
  <c r="N34" i="41"/>
  <c r="Q34" i="41"/>
  <c r="T34" i="41"/>
  <c r="V34" i="41"/>
  <c r="X34" i="41"/>
  <c r="AA34" i="41"/>
  <c r="AB34" i="41"/>
  <c r="AE34" i="41"/>
  <c r="AG34" i="41"/>
  <c r="AH34" i="41"/>
  <c r="AJ34" i="41"/>
  <c r="AK34" i="41"/>
  <c r="AM34" i="41"/>
  <c r="AN34" i="41"/>
  <c r="AP34" i="41"/>
  <c r="AQ34" i="41"/>
  <c r="AS34" i="41"/>
  <c r="AT34" i="41"/>
  <c r="H35" i="41"/>
  <c r="K35" i="41"/>
  <c r="N35" i="41"/>
  <c r="Q35" i="41"/>
  <c r="T35" i="41"/>
  <c r="V35" i="41"/>
  <c r="X35" i="41"/>
  <c r="AA35" i="41"/>
  <c r="AB35" i="41"/>
  <c r="AE35" i="41"/>
  <c r="AG35" i="41"/>
  <c r="AH35" i="41"/>
  <c r="AJ35" i="41"/>
  <c r="AK35" i="41"/>
  <c r="AM35" i="41"/>
  <c r="AN35" i="41"/>
  <c r="AP35" i="41"/>
  <c r="AQ35" i="41"/>
  <c r="AS35" i="41"/>
  <c r="AT35" i="41"/>
  <c r="H36" i="41"/>
  <c r="K36" i="41"/>
  <c r="N36" i="41"/>
  <c r="Q36" i="41"/>
  <c r="T36" i="41"/>
  <c r="V36" i="41"/>
  <c r="X36" i="41"/>
  <c r="AA36" i="41"/>
  <c r="AB36" i="41"/>
  <c r="AE36" i="41"/>
  <c r="AG36" i="41"/>
  <c r="AH36" i="41"/>
  <c r="AJ36" i="41"/>
  <c r="AK36" i="41"/>
  <c r="AM36" i="41"/>
  <c r="AN36" i="41"/>
  <c r="AP36" i="41"/>
  <c r="AQ36" i="41"/>
  <c r="AS36" i="41"/>
  <c r="AT36" i="41"/>
  <c r="H37" i="41"/>
  <c r="K37" i="41"/>
  <c r="N37" i="41"/>
  <c r="Q37" i="41"/>
  <c r="T37" i="41"/>
  <c r="V37" i="41"/>
  <c r="X37" i="41"/>
  <c r="AA37" i="41"/>
  <c r="AB37" i="41"/>
  <c r="AE37" i="41"/>
  <c r="AG37" i="41"/>
  <c r="AH37" i="41"/>
  <c r="AJ37" i="41"/>
  <c r="AK37" i="41"/>
  <c r="AM37" i="41"/>
  <c r="AN37" i="41"/>
  <c r="AP37" i="41"/>
  <c r="AQ37" i="41"/>
  <c r="AS37" i="41"/>
  <c r="AT37" i="41"/>
  <c r="H38" i="41"/>
  <c r="K38" i="41"/>
  <c r="N38" i="41"/>
  <c r="Q38" i="41"/>
  <c r="T38" i="41"/>
  <c r="V38" i="41"/>
  <c r="X38" i="41"/>
  <c r="AA38" i="41"/>
  <c r="AB38" i="41"/>
  <c r="AE38" i="41"/>
  <c r="AG38" i="41"/>
  <c r="AH38" i="41"/>
  <c r="AJ38" i="41"/>
  <c r="AK38" i="41"/>
  <c r="AM38" i="41"/>
  <c r="AN38" i="41"/>
  <c r="AP38" i="41"/>
  <c r="AQ38" i="41"/>
  <c r="AS38" i="41"/>
  <c r="AT38" i="41"/>
  <c r="H39" i="41"/>
  <c r="K39" i="41"/>
  <c r="N39" i="41"/>
  <c r="Q39" i="41"/>
  <c r="T39" i="41"/>
  <c r="V39" i="41"/>
  <c r="X39" i="41"/>
  <c r="AA39" i="41"/>
  <c r="AB39" i="41"/>
  <c r="AE39" i="41"/>
  <c r="AG39" i="41"/>
  <c r="AH39" i="41"/>
  <c r="AJ39" i="41"/>
  <c r="AK39" i="41"/>
  <c r="AM39" i="41"/>
  <c r="AN39" i="41"/>
  <c r="AP39" i="41"/>
  <c r="AQ39" i="41"/>
  <c r="AS39" i="41"/>
  <c r="AT39" i="41"/>
  <c r="H40" i="41"/>
  <c r="K40" i="41"/>
  <c r="N40" i="41"/>
  <c r="Q40" i="41"/>
  <c r="X40" i="41"/>
  <c r="AA40" i="41"/>
  <c r="AB40" i="41"/>
  <c r="AE40" i="41"/>
  <c r="AG40" i="41"/>
  <c r="AH40" i="41"/>
  <c r="AJ40" i="41"/>
  <c r="AM40" i="41"/>
  <c r="AN40" i="41"/>
  <c r="AP40" i="41"/>
  <c r="AQ40" i="41"/>
  <c r="AS40" i="41"/>
  <c r="AT40" i="41"/>
  <c r="H41" i="41"/>
  <c r="K41" i="41"/>
  <c r="N41" i="41"/>
  <c r="Q41" i="41"/>
  <c r="X41" i="41"/>
  <c r="AA41" i="41"/>
  <c r="AB41" i="41"/>
  <c r="AE41" i="41"/>
  <c r="AG41" i="41"/>
  <c r="AH41" i="41"/>
  <c r="AJ41" i="41"/>
  <c r="AM41" i="41"/>
  <c r="AN41" i="41"/>
  <c r="AP41" i="41"/>
  <c r="AQ41" i="41"/>
  <c r="AS41" i="41"/>
  <c r="AT41" i="41"/>
  <c r="H42" i="41"/>
  <c r="K42" i="41"/>
  <c r="N42" i="41"/>
  <c r="Q42" i="41"/>
  <c r="X42" i="41"/>
  <c r="AA42" i="41"/>
  <c r="AB42" i="41"/>
  <c r="AE42" i="41"/>
  <c r="AG42" i="41"/>
  <c r="AJ42" i="41"/>
  <c r="AM42" i="41"/>
  <c r="AN42" i="41"/>
  <c r="AP42" i="41"/>
  <c r="AQ42" i="41"/>
  <c r="AS42" i="41"/>
  <c r="AT42" i="41"/>
  <c r="H43" i="41"/>
  <c r="K43" i="41"/>
  <c r="N43" i="41"/>
  <c r="Q43" i="41"/>
  <c r="X43" i="41"/>
  <c r="AA43" i="41"/>
  <c r="AB43" i="41"/>
  <c r="AE43" i="41"/>
  <c r="AG43" i="41"/>
  <c r="AJ43" i="41"/>
  <c r="AM43" i="41"/>
  <c r="AN43" i="41"/>
  <c r="AP43" i="41"/>
  <c r="AQ43" i="41"/>
  <c r="AS43" i="41"/>
  <c r="AT43" i="41"/>
  <c r="H44" i="41"/>
  <c r="K44" i="41"/>
  <c r="N44" i="41"/>
  <c r="Q44" i="41"/>
  <c r="T44" i="41"/>
  <c r="V44" i="41"/>
  <c r="X44" i="41"/>
  <c r="AA44" i="41"/>
  <c r="AB44" i="41"/>
  <c r="AG44" i="41"/>
  <c r="AJ44" i="41"/>
  <c r="AK44" i="41"/>
  <c r="AM44" i="41"/>
  <c r="AN44" i="41"/>
  <c r="AP44" i="41"/>
  <c r="AQ44" i="41"/>
  <c r="AS44" i="41"/>
  <c r="AT44" i="41"/>
  <c r="H47" i="41"/>
  <c r="H105" i="41" s="1"/>
  <c r="K47" i="41"/>
  <c r="K105" i="41" s="1"/>
  <c r="N47" i="41"/>
  <c r="N105" i="41" s="1"/>
  <c r="Q47" i="41"/>
  <c r="Q105" i="41" s="1"/>
  <c r="V47" i="41"/>
  <c r="V105" i="41" s="1"/>
  <c r="X47" i="41"/>
  <c r="X105" i="41" s="1"/>
  <c r="AA47" i="41"/>
  <c r="AA105" i="41" s="1"/>
  <c r="AB47" i="41"/>
  <c r="AB105" i="41" s="1"/>
  <c r="AE47" i="41"/>
  <c r="AE105" i="41" s="1"/>
  <c r="AG47" i="41"/>
  <c r="AG105" i="41" s="1"/>
  <c r="AH47" i="41"/>
  <c r="AH105" i="41" s="1"/>
  <c r="AJ47" i="41"/>
  <c r="AJ105" i="41" s="1"/>
  <c r="AK47" i="41"/>
  <c r="AK105" i="41" s="1"/>
  <c r="AM47" i="41"/>
  <c r="AM105" i="41" s="1"/>
  <c r="AN47" i="41"/>
  <c r="AN105" i="41" s="1"/>
  <c r="AP47" i="41"/>
  <c r="AP105" i="41" s="1"/>
  <c r="AQ47" i="41"/>
  <c r="AQ105" i="41" s="1"/>
  <c r="AS47" i="41"/>
  <c r="AS105" i="41" s="1"/>
  <c r="AT47" i="41"/>
  <c r="AT105" i="41" s="1"/>
  <c r="H48" i="41"/>
  <c r="H106" i="41" s="1"/>
  <c r="K48" i="41"/>
  <c r="K106" i="41" s="1"/>
  <c r="N48" i="41"/>
  <c r="N106" i="41" s="1"/>
  <c r="Q48" i="41"/>
  <c r="Q106" i="41" s="1"/>
  <c r="X48" i="41"/>
  <c r="X106" i="41" s="1"/>
  <c r="Y48" i="41"/>
  <c r="Y106" i="41" s="1"/>
  <c r="AA48" i="41"/>
  <c r="AA106" i="41" s="1"/>
  <c r="AB48" i="41"/>
  <c r="AB106" i="41" s="1"/>
  <c r="AE48" i="41"/>
  <c r="AE106" i="41" s="1"/>
  <c r="AG48" i="41"/>
  <c r="AG106" i="41" s="1"/>
  <c r="AH48" i="41"/>
  <c r="AH106" i="41" s="1"/>
  <c r="AJ48" i="41"/>
  <c r="AJ106" i="41" s="1"/>
  <c r="AK48" i="41"/>
  <c r="AK106" i="41" s="1"/>
  <c r="AM48" i="41"/>
  <c r="AM106" i="41" s="1"/>
  <c r="AN48" i="41"/>
  <c r="AN106" i="41" s="1"/>
  <c r="AP48" i="41"/>
  <c r="AP106" i="41" s="1"/>
  <c r="AQ48" i="41"/>
  <c r="AQ106" i="41" s="1"/>
  <c r="AS48" i="41"/>
  <c r="AS106" i="41" s="1"/>
  <c r="AT48" i="41"/>
  <c r="AT106" i="41" s="1"/>
  <c r="H49" i="41"/>
  <c r="H107" i="41" s="1"/>
  <c r="K49" i="41"/>
  <c r="K107" i="41" s="1"/>
  <c r="N49" i="41"/>
  <c r="N107" i="41" s="1"/>
  <c r="Q49" i="41"/>
  <c r="Q107" i="41" s="1"/>
  <c r="X49" i="41"/>
  <c r="X107" i="41" s="1"/>
  <c r="AA49" i="41"/>
  <c r="AA107" i="41" s="1"/>
  <c r="AB49" i="41"/>
  <c r="AB107" i="41" s="1"/>
  <c r="AE49" i="41"/>
  <c r="AE107" i="41" s="1"/>
  <c r="AG49" i="41"/>
  <c r="AG107" i="41" s="1"/>
  <c r="AH49" i="41"/>
  <c r="AH107" i="41" s="1"/>
  <c r="AJ49" i="41"/>
  <c r="AJ107" i="41" s="1"/>
  <c r="AK49" i="41"/>
  <c r="AK107" i="41" s="1"/>
  <c r="AM49" i="41"/>
  <c r="AM107" i="41" s="1"/>
  <c r="AN49" i="41"/>
  <c r="AN107" i="41" s="1"/>
  <c r="AP49" i="41"/>
  <c r="AP107" i="41" s="1"/>
  <c r="AQ49" i="41"/>
  <c r="AQ107" i="41" s="1"/>
  <c r="AS49" i="41"/>
  <c r="AS107" i="41" s="1"/>
  <c r="AT49" i="41"/>
  <c r="AT107" i="41" s="1"/>
  <c r="H50" i="41"/>
  <c r="H108" i="41" s="1"/>
  <c r="K50" i="41"/>
  <c r="K108" i="41" s="1"/>
  <c r="N50" i="41"/>
  <c r="N108" i="41" s="1"/>
  <c r="Q50" i="41"/>
  <c r="Q108" i="41" s="1"/>
  <c r="X50" i="41"/>
  <c r="X108" i="41" s="1"/>
  <c r="AA50" i="41"/>
  <c r="AA108" i="41" s="1"/>
  <c r="AB50" i="41"/>
  <c r="AB108" i="41" s="1"/>
  <c r="AG50" i="41"/>
  <c r="AG108" i="41" s="1"/>
  <c r="AH50" i="41"/>
  <c r="AH108" i="41" s="1"/>
  <c r="AJ50" i="41"/>
  <c r="AJ108" i="41" s="1"/>
  <c r="AK50" i="41"/>
  <c r="AK108" i="41" s="1"/>
  <c r="AM50" i="41"/>
  <c r="AM108" i="41" s="1"/>
  <c r="AN50" i="41"/>
  <c r="AN108" i="41" s="1"/>
  <c r="AP50" i="41"/>
  <c r="AP108" i="41" s="1"/>
  <c r="AQ50" i="41"/>
  <c r="AQ108" i="41" s="1"/>
  <c r="AS50" i="41"/>
  <c r="AS108" i="41" s="1"/>
  <c r="AT50" i="41"/>
  <c r="AT108" i="41" s="1"/>
  <c r="H51" i="41"/>
  <c r="H109" i="41" s="1"/>
  <c r="K51" i="41"/>
  <c r="K109" i="41" s="1"/>
  <c r="N51" i="41"/>
  <c r="N109" i="41" s="1"/>
  <c r="Q51" i="41"/>
  <c r="Q109" i="41" s="1"/>
  <c r="X51" i="41"/>
  <c r="X109" i="41" s="1"/>
  <c r="AA51" i="41"/>
  <c r="AA109" i="41" s="1"/>
  <c r="AB51" i="41"/>
  <c r="AB109" i="41" s="1"/>
  <c r="AG51" i="41"/>
  <c r="AG109" i="41" s="1"/>
  <c r="AH51" i="41"/>
  <c r="AH109" i="41" s="1"/>
  <c r="AJ51" i="41"/>
  <c r="AJ109" i="41" s="1"/>
  <c r="AK51" i="41"/>
  <c r="AK109" i="41" s="1"/>
  <c r="AM51" i="41"/>
  <c r="AM109" i="41" s="1"/>
  <c r="AN51" i="41"/>
  <c r="AN109" i="41" s="1"/>
  <c r="AP51" i="41"/>
  <c r="AP109" i="41" s="1"/>
  <c r="AS51" i="41"/>
  <c r="AS109" i="41" s="1"/>
  <c r="AT51" i="41"/>
  <c r="AT109" i="41" s="1"/>
  <c r="H52" i="41"/>
  <c r="H110" i="41" s="1"/>
  <c r="I110" i="41" s="1"/>
  <c r="K52" i="41"/>
  <c r="K110" i="41" s="1"/>
  <c r="L110" i="41" s="1"/>
  <c r="N52" i="41"/>
  <c r="N110" i="41" s="1"/>
  <c r="Q52" i="41"/>
  <c r="Q110" i="41" s="1"/>
  <c r="R110" i="41" s="1"/>
  <c r="X52" i="41"/>
  <c r="X110" i="41" s="1"/>
  <c r="AA52" i="41"/>
  <c r="AA110" i="41" s="1"/>
  <c r="AB52" i="41"/>
  <c r="AB110" i="41" s="1"/>
  <c r="AG52" i="41"/>
  <c r="AG110" i="41" s="1"/>
  <c r="AH52" i="41"/>
  <c r="AH110" i="41" s="1"/>
  <c r="AJ52" i="41"/>
  <c r="AJ110" i="41" s="1"/>
  <c r="AK52" i="41"/>
  <c r="AK110" i="41" s="1"/>
  <c r="AM52" i="41"/>
  <c r="AM110" i="41" s="1"/>
  <c r="AN52" i="41"/>
  <c r="AN110" i="41" s="1"/>
  <c r="AO110" i="41" s="1"/>
  <c r="AP52" i="41"/>
  <c r="AP110" i="41" s="1"/>
  <c r="AS52" i="41"/>
  <c r="AS110" i="41" s="1"/>
  <c r="AU110" i="41" s="1"/>
  <c r="AT52" i="41"/>
  <c r="AT110" i="41" s="1"/>
  <c r="H79" i="41"/>
  <c r="K79" i="41"/>
  <c r="N79" i="41"/>
  <c r="Q79" i="41"/>
  <c r="X79" i="41"/>
  <c r="AA79" i="41"/>
  <c r="AB79" i="41"/>
  <c r="AE79" i="41"/>
  <c r="AG79" i="41"/>
  <c r="AH79" i="41"/>
  <c r="AJ79" i="41"/>
  <c r="AK79" i="41"/>
  <c r="AM79" i="41"/>
  <c r="AN79" i="41"/>
  <c r="AP79" i="41"/>
  <c r="AQ79" i="41"/>
  <c r="AS79" i="41"/>
  <c r="AT79" i="41"/>
  <c r="H80" i="41"/>
  <c r="K80" i="41"/>
  <c r="N80" i="41"/>
  <c r="Q80" i="41"/>
  <c r="X80" i="41"/>
  <c r="AA80" i="41"/>
  <c r="AB80" i="41"/>
  <c r="AE80" i="41"/>
  <c r="AG80" i="41"/>
  <c r="AH80" i="41"/>
  <c r="AJ80" i="41"/>
  <c r="AM80" i="41"/>
  <c r="AN80" i="41"/>
  <c r="AP80" i="41"/>
  <c r="AQ80" i="41"/>
  <c r="AS80" i="41"/>
  <c r="AT80" i="41"/>
  <c r="H81" i="41"/>
  <c r="K81" i="41"/>
  <c r="N81" i="41"/>
  <c r="Q81" i="41"/>
  <c r="X81" i="41"/>
  <c r="AA81" i="41"/>
  <c r="AB81" i="41"/>
  <c r="AE81" i="41"/>
  <c r="AG81" i="41"/>
  <c r="AJ81" i="41"/>
  <c r="AM81" i="41"/>
  <c r="AN81" i="41"/>
  <c r="AP81" i="41"/>
  <c r="AQ81" i="41"/>
  <c r="AS81" i="41"/>
  <c r="AT81" i="41"/>
  <c r="H82" i="41"/>
  <c r="K82" i="41"/>
  <c r="N82" i="41"/>
  <c r="Q82" i="41"/>
  <c r="X82" i="41"/>
  <c r="AA82" i="41"/>
  <c r="AB82" i="41"/>
  <c r="AG82" i="41"/>
  <c r="AJ82" i="41"/>
  <c r="AM82" i="41"/>
  <c r="AN82" i="41"/>
  <c r="AP82" i="41"/>
  <c r="AS82" i="41"/>
  <c r="AT82" i="41"/>
  <c r="H83" i="41"/>
  <c r="K83" i="41"/>
  <c r="N83" i="41"/>
  <c r="Q83" i="41"/>
  <c r="X83" i="41"/>
  <c r="AA83" i="41"/>
  <c r="AB83" i="41"/>
  <c r="AG83" i="41"/>
  <c r="AJ83" i="41"/>
  <c r="AM83" i="41"/>
  <c r="AN83" i="41"/>
  <c r="AP83" i="41"/>
  <c r="AS83" i="41"/>
  <c r="AT83" i="41"/>
  <c r="H84" i="41"/>
  <c r="K84" i="41"/>
  <c r="N84" i="41"/>
  <c r="Q84" i="41"/>
  <c r="X84" i="41"/>
  <c r="AA84" i="41"/>
  <c r="AB84" i="41"/>
  <c r="AG84" i="41"/>
  <c r="AJ84" i="41"/>
  <c r="AM84" i="41"/>
  <c r="AN84" i="41"/>
  <c r="AP84" i="41"/>
  <c r="AS84" i="41"/>
  <c r="AT84" i="41"/>
  <c r="H10" i="40"/>
  <c r="I10" i="40" s="1"/>
  <c r="K10" i="40"/>
  <c r="L10" i="40" s="1"/>
  <c r="N10" i="40"/>
  <c r="O10" i="40" s="1"/>
  <c r="Q10" i="40"/>
  <c r="R10" i="40" s="1"/>
  <c r="T10" i="40"/>
  <c r="T10" i="41" s="1"/>
  <c r="V10" i="40"/>
  <c r="V10" i="41" s="1"/>
  <c r="Y10" i="40"/>
  <c r="Z10" i="40" s="1"/>
  <c r="AB10" i="40"/>
  <c r="AC10" i="40" s="1"/>
  <c r="AE10" i="40"/>
  <c r="AF10" i="40" s="1"/>
  <c r="AH10" i="40"/>
  <c r="AI10" i="40" s="1"/>
  <c r="AK10" i="40"/>
  <c r="AN10" i="40"/>
  <c r="AO10" i="40" s="1"/>
  <c r="AQ10" i="40"/>
  <c r="AR10" i="40" s="1"/>
  <c r="AT10" i="40"/>
  <c r="AU10" i="40" s="1"/>
  <c r="H11" i="40"/>
  <c r="I11" i="40" s="1"/>
  <c r="K11" i="40"/>
  <c r="L11" i="40" s="1"/>
  <c r="N11" i="40"/>
  <c r="O11" i="40" s="1"/>
  <c r="Q11" i="40"/>
  <c r="R11" i="40" s="1"/>
  <c r="T11" i="40"/>
  <c r="V11" i="40"/>
  <c r="Y11" i="40"/>
  <c r="Z11" i="40" s="1"/>
  <c r="AB11" i="40"/>
  <c r="AC11" i="40" s="1"/>
  <c r="AE11" i="40"/>
  <c r="AF11" i="40" s="1"/>
  <c r="AH11" i="40"/>
  <c r="AI11" i="40" s="1"/>
  <c r="AK11" i="40"/>
  <c r="AL11" i="40" s="1"/>
  <c r="AN11" i="40"/>
  <c r="AO11" i="40" s="1"/>
  <c r="AQ11" i="40"/>
  <c r="AQ11" i="41" s="1"/>
  <c r="AT11" i="40"/>
  <c r="AU11" i="40" s="1"/>
  <c r="H12" i="40"/>
  <c r="I12" i="40" s="1"/>
  <c r="K12" i="40"/>
  <c r="L12" i="40" s="1"/>
  <c r="N12" i="40"/>
  <c r="O12" i="40" s="1"/>
  <c r="Q12" i="40"/>
  <c r="R12" i="40" s="1"/>
  <c r="T12" i="40"/>
  <c r="V12" i="40"/>
  <c r="Y12" i="40"/>
  <c r="Z12" i="40" s="1"/>
  <c r="AB12" i="40"/>
  <c r="AC12" i="40" s="1"/>
  <c r="AE12" i="40"/>
  <c r="AF12" i="40" s="1"/>
  <c r="AH12" i="40"/>
  <c r="AI12" i="40" s="1"/>
  <c r="AK12" i="40"/>
  <c r="AL12" i="40" s="1"/>
  <c r="AN12" i="40"/>
  <c r="AO12" i="40" s="1"/>
  <c r="AQ12" i="40"/>
  <c r="AR12" i="40" s="1"/>
  <c r="AT12" i="40"/>
  <c r="AU12" i="40" s="1"/>
  <c r="H13" i="40"/>
  <c r="I13" i="40" s="1"/>
  <c r="K13" i="40"/>
  <c r="L13" i="40" s="1"/>
  <c r="N13" i="40"/>
  <c r="O13" i="40" s="1"/>
  <c r="Q13" i="40"/>
  <c r="R13" i="40" s="1"/>
  <c r="T13" i="40"/>
  <c r="T13" i="41" s="1"/>
  <c r="V13" i="40"/>
  <c r="V13" i="41" s="1"/>
  <c r="Y13" i="40"/>
  <c r="Y13" i="41" s="1"/>
  <c r="AB13" i="40"/>
  <c r="AC13" i="40" s="1"/>
  <c r="AE13" i="40"/>
  <c r="AF13" i="40" s="1"/>
  <c r="AH13" i="40"/>
  <c r="AI13" i="40" s="1"/>
  <c r="AK13" i="40"/>
  <c r="AL13" i="40" s="1"/>
  <c r="AN13" i="40"/>
  <c r="AO13" i="40" s="1"/>
  <c r="AQ13" i="40"/>
  <c r="AR13" i="40" s="1"/>
  <c r="AT13" i="40"/>
  <c r="AU13" i="40" s="1"/>
  <c r="AW13" i="45"/>
  <c r="BQ13" i="46" s="1"/>
  <c r="H14" i="40"/>
  <c r="I14" i="40" s="1"/>
  <c r="K14" i="40"/>
  <c r="L14" i="40" s="1"/>
  <c r="N14" i="40"/>
  <c r="O14" i="40" s="1"/>
  <c r="Q14" i="40"/>
  <c r="R14" i="40" s="1"/>
  <c r="T14" i="40"/>
  <c r="V14" i="40"/>
  <c r="Y14" i="40"/>
  <c r="Z14" i="40" s="1"/>
  <c r="AB14" i="40"/>
  <c r="AC14" i="40" s="1"/>
  <c r="AE14" i="40"/>
  <c r="AF14" i="40" s="1"/>
  <c r="AH14" i="40"/>
  <c r="AI14" i="40" s="1"/>
  <c r="AK14" i="40"/>
  <c r="AL14" i="40" s="1"/>
  <c r="AN14" i="40"/>
  <c r="AO14" i="40" s="1"/>
  <c r="AQ14" i="40"/>
  <c r="AR14" i="40" s="1"/>
  <c r="AT14" i="40"/>
  <c r="AU14" i="40" s="1"/>
  <c r="H15" i="40"/>
  <c r="I15" i="40" s="1"/>
  <c r="K15" i="40"/>
  <c r="L15" i="40" s="1"/>
  <c r="N15" i="40"/>
  <c r="O15" i="40" s="1"/>
  <c r="Q15" i="40"/>
  <c r="R15" i="40" s="1"/>
  <c r="T15" i="40"/>
  <c r="V15" i="40"/>
  <c r="Y15" i="40"/>
  <c r="Z15" i="40" s="1"/>
  <c r="AB15" i="40"/>
  <c r="AC15" i="40" s="1"/>
  <c r="AE15" i="40"/>
  <c r="AF15" i="40" s="1"/>
  <c r="AH15" i="40"/>
  <c r="AI15" i="40" s="1"/>
  <c r="AK15" i="40"/>
  <c r="AL15" i="40" s="1"/>
  <c r="AN15" i="40"/>
  <c r="AO15" i="40" s="1"/>
  <c r="AQ15" i="40"/>
  <c r="AR15" i="40" s="1"/>
  <c r="AT15" i="40"/>
  <c r="AU15" i="40" s="1"/>
  <c r="H16" i="40"/>
  <c r="I16" i="40" s="1"/>
  <c r="K16" i="40"/>
  <c r="L16" i="40" s="1"/>
  <c r="N16" i="40"/>
  <c r="O16" i="40" s="1"/>
  <c r="Q16" i="40"/>
  <c r="R16" i="40" s="1"/>
  <c r="T16" i="40"/>
  <c r="V16" i="40"/>
  <c r="Y16" i="40"/>
  <c r="Z16" i="40" s="1"/>
  <c r="AB16" i="40"/>
  <c r="AC16" i="40" s="1"/>
  <c r="AE16" i="40"/>
  <c r="AF16" i="40" s="1"/>
  <c r="AH16" i="40"/>
  <c r="AI16" i="40" s="1"/>
  <c r="AK16" i="40"/>
  <c r="AL16" i="40" s="1"/>
  <c r="AN16" i="40"/>
  <c r="AO16" i="40" s="1"/>
  <c r="AQ16" i="40"/>
  <c r="AR16" i="40" s="1"/>
  <c r="AT16" i="40"/>
  <c r="AU16" i="40" s="1"/>
  <c r="H17" i="40"/>
  <c r="I17" i="40" s="1"/>
  <c r="K17" i="40"/>
  <c r="L17" i="40" s="1"/>
  <c r="N17" i="40"/>
  <c r="O17" i="40" s="1"/>
  <c r="Q17" i="40"/>
  <c r="R17" i="40" s="1"/>
  <c r="T17" i="40"/>
  <c r="V17" i="40"/>
  <c r="Y17" i="40"/>
  <c r="Z17" i="40" s="1"/>
  <c r="AB17" i="40"/>
  <c r="AC17" i="40" s="1"/>
  <c r="AE17" i="40"/>
  <c r="AF17" i="40" s="1"/>
  <c r="AH17" i="40"/>
  <c r="AI17" i="40" s="1"/>
  <c r="AK17" i="40"/>
  <c r="AL17" i="40" s="1"/>
  <c r="AN17" i="40"/>
  <c r="AO17" i="40" s="1"/>
  <c r="AQ17" i="40"/>
  <c r="AR17" i="40" s="1"/>
  <c r="AT17" i="40"/>
  <c r="AU17" i="40" s="1"/>
  <c r="H18" i="40"/>
  <c r="I18" i="40" s="1"/>
  <c r="K18" i="40"/>
  <c r="L18" i="40" s="1"/>
  <c r="N18" i="40"/>
  <c r="O18" i="40" s="1"/>
  <c r="Q18" i="40"/>
  <c r="R18" i="40" s="1"/>
  <c r="T18" i="40"/>
  <c r="V18" i="40"/>
  <c r="Y18" i="40"/>
  <c r="Y18" i="41" s="1"/>
  <c r="AB18" i="40"/>
  <c r="AC18" i="40" s="1"/>
  <c r="AE18" i="40"/>
  <c r="AF18" i="40" s="1"/>
  <c r="AH18" i="40"/>
  <c r="AI18" i="40" s="1"/>
  <c r="AK18" i="40"/>
  <c r="AL18" i="40" s="1"/>
  <c r="AN18" i="40"/>
  <c r="AO18" i="40" s="1"/>
  <c r="AQ18" i="40"/>
  <c r="AQ18" i="41" s="1"/>
  <c r="AT18" i="40"/>
  <c r="AU18" i="40" s="1"/>
  <c r="AW18" i="45"/>
  <c r="BQ18" i="46" s="1"/>
  <c r="H19" i="40"/>
  <c r="I19" i="40" s="1"/>
  <c r="K19" i="40"/>
  <c r="L19" i="40" s="1"/>
  <c r="N19" i="40"/>
  <c r="O19" i="40" s="1"/>
  <c r="Q19" i="40"/>
  <c r="R19" i="40" s="1"/>
  <c r="T19" i="40"/>
  <c r="V19" i="40"/>
  <c r="Y19" i="40"/>
  <c r="Y19" i="41" s="1"/>
  <c r="AB19" i="40"/>
  <c r="AC19" i="40" s="1"/>
  <c r="AE19" i="40"/>
  <c r="AF19" i="40" s="1"/>
  <c r="AH19" i="40"/>
  <c r="AI19" i="40" s="1"/>
  <c r="AK19" i="40"/>
  <c r="AL19" i="40" s="1"/>
  <c r="AN19" i="40"/>
  <c r="AO19" i="40" s="1"/>
  <c r="AQ19" i="40"/>
  <c r="AQ19" i="41" s="1"/>
  <c r="AT19" i="40"/>
  <c r="AU19" i="40" s="1"/>
  <c r="AW19" i="45"/>
  <c r="BQ19" i="46" s="1"/>
  <c r="H20" i="40"/>
  <c r="I20" i="40" s="1"/>
  <c r="K20" i="40"/>
  <c r="L20" i="40" s="1"/>
  <c r="N20" i="40"/>
  <c r="O20" i="40" s="1"/>
  <c r="Q20" i="40"/>
  <c r="R20" i="40" s="1"/>
  <c r="T20" i="40"/>
  <c r="V20" i="40"/>
  <c r="Y20" i="40"/>
  <c r="Z20" i="40" s="1"/>
  <c r="AB20" i="40"/>
  <c r="AC20" i="40" s="1"/>
  <c r="AE20" i="40"/>
  <c r="AF20" i="40" s="1"/>
  <c r="AH20" i="40"/>
  <c r="AI20" i="40" s="1"/>
  <c r="AK20" i="40"/>
  <c r="AL20" i="40" s="1"/>
  <c r="AN20" i="40"/>
  <c r="AO20" i="40" s="1"/>
  <c r="AQ20" i="40"/>
  <c r="AR20" i="40" s="1"/>
  <c r="AT20" i="40"/>
  <c r="AU20" i="40" s="1"/>
  <c r="H22" i="40"/>
  <c r="I22" i="40" s="1"/>
  <c r="K22" i="40"/>
  <c r="L22" i="40" s="1"/>
  <c r="N22" i="40"/>
  <c r="O22" i="40" s="1"/>
  <c r="Q22" i="40"/>
  <c r="R22" i="40" s="1"/>
  <c r="T22" i="40"/>
  <c r="V22" i="40"/>
  <c r="Y22" i="40"/>
  <c r="Z22" i="40" s="1"/>
  <c r="AB22" i="40"/>
  <c r="AC22" i="40" s="1"/>
  <c r="AE22" i="40"/>
  <c r="AF22" i="40" s="1"/>
  <c r="AH22" i="40"/>
  <c r="AI22" i="40" s="1"/>
  <c r="AK22" i="40"/>
  <c r="AL22" i="40" s="1"/>
  <c r="AN22" i="40"/>
  <c r="AO22" i="40" s="1"/>
  <c r="AQ22" i="40"/>
  <c r="AR22" i="40" s="1"/>
  <c r="AT22" i="40"/>
  <c r="AU22" i="40" s="1"/>
  <c r="H23" i="40"/>
  <c r="I23" i="40" s="1"/>
  <c r="K23" i="40"/>
  <c r="L23" i="40" s="1"/>
  <c r="N23" i="40"/>
  <c r="O23" i="40" s="1"/>
  <c r="Q23" i="40"/>
  <c r="R23" i="40" s="1"/>
  <c r="T23" i="40"/>
  <c r="V23" i="40"/>
  <c r="Y23" i="40"/>
  <c r="Z23" i="40" s="1"/>
  <c r="AB23" i="40"/>
  <c r="AC23" i="40" s="1"/>
  <c r="AE23" i="40"/>
  <c r="AF23" i="40" s="1"/>
  <c r="AH23" i="40"/>
  <c r="AI23" i="40" s="1"/>
  <c r="AK23" i="40"/>
  <c r="AL23" i="40" s="1"/>
  <c r="AN23" i="40"/>
  <c r="AO23" i="40" s="1"/>
  <c r="AQ23" i="40"/>
  <c r="AR23" i="40" s="1"/>
  <c r="AT23" i="40"/>
  <c r="AU23" i="40" s="1"/>
  <c r="H24" i="40"/>
  <c r="I24" i="40" s="1"/>
  <c r="K24" i="40"/>
  <c r="L24" i="40" s="1"/>
  <c r="N24" i="40"/>
  <c r="O24" i="40" s="1"/>
  <c r="Q24" i="40"/>
  <c r="R24" i="40" s="1"/>
  <c r="T24" i="40"/>
  <c r="V24" i="40"/>
  <c r="Y24" i="40"/>
  <c r="Y24" i="41" s="1"/>
  <c r="AB24" i="40"/>
  <c r="AC24" i="40" s="1"/>
  <c r="AE24" i="40"/>
  <c r="AF24" i="40" s="1"/>
  <c r="AH24" i="40"/>
  <c r="AI24" i="40" s="1"/>
  <c r="AK24" i="40"/>
  <c r="AL24" i="40" s="1"/>
  <c r="AN24" i="40"/>
  <c r="AO24" i="40" s="1"/>
  <c r="AQ24" i="40"/>
  <c r="AR24" i="40" s="1"/>
  <c r="AT24" i="40"/>
  <c r="AU24" i="40" s="1"/>
  <c r="AW24" i="45"/>
  <c r="BQ24" i="46" s="1"/>
  <c r="H25" i="40"/>
  <c r="I25" i="40" s="1"/>
  <c r="K25" i="40"/>
  <c r="L25" i="40" s="1"/>
  <c r="N25" i="40"/>
  <c r="O25" i="40" s="1"/>
  <c r="Q25" i="40"/>
  <c r="R25" i="40" s="1"/>
  <c r="T25" i="40"/>
  <c r="V25" i="40"/>
  <c r="V25" i="41" s="1"/>
  <c r="Y25" i="40"/>
  <c r="Y25" i="41" s="1"/>
  <c r="AB25" i="40"/>
  <c r="AC25" i="40" s="1"/>
  <c r="AE25" i="40"/>
  <c r="AF25" i="40" s="1"/>
  <c r="AH25" i="40"/>
  <c r="AI25" i="40" s="1"/>
  <c r="AK25" i="40"/>
  <c r="AL25" i="40" s="1"/>
  <c r="AN25" i="40"/>
  <c r="AO25" i="40" s="1"/>
  <c r="AQ25" i="40"/>
  <c r="AR25" i="40" s="1"/>
  <c r="AT25" i="40"/>
  <c r="AU25" i="40" s="1"/>
  <c r="AW25" i="45"/>
  <c r="BQ25" i="46" s="1"/>
  <c r="H26" i="40"/>
  <c r="I26" i="40" s="1"/>
  <c r="K26" i="40"/>
  <c r="L26" i="40" s="1"/>
  <c r="N26" i="40"/>
  <c r="O26" i="40" s="1"/>
  <c r="Q26" i="40"/>
  <c r="R26" i="40" s="1"/>
  <c r="T26" i="40"/>
  <c r="V26" i="40"/>
  <c r="Y26" i="40"/>
  <c r="Z26" i="40" s="1"/>
  <c r="AB26" i="40"/>
  <c r="AC26" i="40" s="1"/>
  <c r="AE26" i="40"/>
  <c r="AF26" i="40" s="1"/>
  <c r="AH26" i="40"/>
  <c r="AI26" i="40" s="1"/>
  <c r="AK26" i="40"/>
  <c r="AL26" i="40" s="1"/>
  <c r="AN26" i="40"/>
  <c r="AO26" i="40" s="1"/>
  <c r="AQ26" i="40"/>
  <c r="AR26" i="40" s="1"/>
  <c r="AT26" i="40"/>
  <c r="AU26" i="40" s="1"/>
  <c r="H27" i="40"/>
  <c r="I27" i="40" s="1"/>
  <c r="K27" i="40"/>
  <c r="L27" i="40" s="1"/>
  <c r="N27" i="40"/>
  <c r="O27" i="40" s="1"/>
  <c r="Q27" i="40"/>
  <c r="R27" i="40" s="1"/>
  <c r="T27" i="40"/>
  <c r="V27" i="40"/>
  <c r="Y27" i="40"/>
  <c r="Z27" i="40" s="1"/>
  <c r="AB27" i="40"/>
  <c r="AC27" i="40" s="1"/>
  <c r="AE27" i="40"/>
  <c r="AF27" i="40" s="1"/>
  <c r="AH27" i="40"/>
  <c r="AI27" i="40" s="1"/>
  <c r="AK27" i="40"/>
  <c r="AL27" i="40" s="1"/>
  <c r="AN27" i="40"/>
  <c r="AO27" i="40" s="1"/>
  <c r="AQ27" i="40"/>
  <c r="AR27" i="40" s="1"/>
  <c r="AT27" i="40"/>
  <c r="AU27" i="40" s="1"/>
  <c r="H28" i="40"/>
  <c r="I28" i="40" s="1"/>
  <c r="K28" i="40"/>
  <c r="L28" i="40" s="1"/>
  <c r="N28" i="40"/>
  <c r="O28" i="40" s="1"/>
  <c r="Q28" i="40"/>
  <c r="R28" i="40" s="1"/>
  <c r="T28" i="40"/>
  <c r="T28" i="41" s="1"/>
  <c r="V28" i="40"/>
  <c r="Y28" i="40"/>
  <c r="Z28" i="40" s="1"/>
  <c r="AB28" i="40"/>
  <c r="AC28" i="40" s="1"/>
  <c r="AE28" i="40"/>
  <c r="AF28" i="40" s="1"/>
  <c r="AH28" i="40"/>
  <c r="AI28" i="40" s="1"/>
  <c r="AK28" i="40"/>
  <c r="AL28" i="40" s="1"/>
  <c r="AN28" i="40"/>
  <c r="AO28" i="40" s="1"/>
  <c r="AQ28" i="40"/>
  <c r="AQ28" i="41" s="1"/>
  <c r="AT28" i="40"/>
  <c r="AU28" i="40" s="1"/>
  <c r="AW28" i="45"/>
  <c r="BQ28" i="46" s="1"/>
  <c r="H29" i="40"/>
  <c r="I29" i="40" s="1"/>
  <c r="K29" i="40"/>
  <c r="L29" i="40" s="1"/>
  <c r="N29" i="40"/>
  <c r="O29" i="40" s="1"/>
  <c r="Q29" i="40"/>
  <c r="R29" i="40" s="1"/>
  <c r="T29" i="40"/>
  <c r="T29" i="41" s="1"/>
  <c r="V29" i="40"/>
  <c r="Y29" i="40"/>
  <c r="AB29" i="40"/>
  <c r="AC29" i="40" s="1"/>
  <c r="AE29" i="40"/>
  <c r="AF29" i="40" s="1"/>
  <c r="AH29" i="40"/>
  <c r="AI29" i="40" s="1"/>
  <c r="AK29" i="40"/>
  <c r="AL29" i="40" s="1"/>
  <c r="AN29" i="40"/>
  <c r="AO29" i="40" s="1"/>
  <c r="AQ29" i="40"/>
  <c r="AR29" i="40" s="1"/>
  <c r="AT29" i="40"/>
  <c r="AU29" i="40" s="1"/>
  <c r="AW29" i="45"/>
  <c r="BQ29" i="46" s="1"/>
  <c r="H30" i="40"/>
  <c r="I30" i="40" s="1"/>
  <c r="K30" i="40"/>
  <c r="L30" i="40" s="1"/>
  <c r="N30" i="40"/>
  <c r="O30" i="40" s="1"/>
  <c r="Q30" i="40"/>
  <c r="R30" i="40" s="1"/>
  <c r="T30" i="40"/>
  <c r="T30" i="41" s="1"/>
  <c r="V30" i="40"/>
  <c r="V30" i="41" s="1"/>
  <c r="Y30" i="40"/>
  <c r="Y30" i="41" s="1"/>
  <c r="AB30" i="40"/>
  <c r="AC30" i="40" s="1"/>
  <c r="AE30" i="40"/>
  <c r="AF30" i="40" s="1"/>
  <c r="AH30" i="40"/>
  <c r="AI30" i="40" s="1"/>
  <c r="AK30" i="40"/>
  <c r="AL30" i="40" s="1"/>
  <c r="AN30" i="40"/>
  <c r="AO30" i="40" s="1"/>
  <c r="AQ30" i="40"/>
  <c r="AR30" i="40" s="1"/>
  <c r="AT30" i="40"/>
  <c r="AU30" i="40" s="1"/>
  <c r="AW30" i="45"/>
  <c r="BQ30" i="46" s="1"/>
  <c r="H31" i="40"/>
  <c r="I31" i="40" s="1"/>
  <c r="K31" i="40"/>
  <c r="L31" i="40" s="1"/>
  <c r="N31" i="40"/>
  <c r="O31" i="40" s="1"/>
  <c r="Q31" i="40"/>
  <c r="R31" i="40" s="1"/>
  <c r="T31" i="40"/>
  <c r="V31" i="40"/>
  <c r="Y31" i="40"/>
  <c r="Y31" i="41" s="1"/>
  <c r="AB31" i="40"/>
  <c r="AC31" i="40" s="1"/>
  <c r="AE31" i="40"/>
  <c r="AE31" i="41" s="1"/>
  <c r="AH31" i="40"/>
  <c r="AK31" i="40"/>
  <c r="AL31" i="40" s="1"/>
  <c r="AN31" i="40"/>
  <c r="AO31" i="40" s="1"/>
  <c r="AQ31" i="40"/>
  <c r="AR31" i="40" s="1"/>
  <c r="AT31" i="40"/>
  <c r="AU31" i="40" s="1"/>
  <c r="AW31" i="45"/>
  <c r="BQ31" i="46" s="1"/>
  <c r="H32" i="40"/>
  <c r="I32" i="40" s="1"/>
  <c r="K32" i="40"/>
  <c r="L32" i="40" s="1"/>
  <c r="N32" i="40"/>
  <c r="O32" i="40" s="1"/>
  <c r="Q32" i="40"/>
  <c r="R32" i="40" s="1"/>
  <c r="T32" i="40"/>
  <c r="V32" i="40"/>
  <c r="Y32" i="40"/>
  <c r="Z32" i="40" s="1"/>
  <c r="AB32" i="40"/>
  <c r="AC32" i="40" s="1"/>
  <c r="AE32" i="40"/>
  <c r="AH32" i="40"/>
  <c r="AH32" i="41" s="1"/>
  <c r="AK32" i="40"/>
  <c r="AL32" i="40" s="1"/>
  <c r="AN32" i="40"/>
  <c r="AO32" i="40" s="1"/>
  <c r="AQ32" i="40"/>
  <c r="AT32" i="40"/>
  <c r="AU32" i="40" s="1"/>
  <c r="H34" i="40"/>
  <c r="I34" i="40" s="1"/>
  <c r="K34" i="40"/>
  <c r="L34" i="40" s="1"/>
  <c r="N34" i="40"/>
  <c r="O34" i="40" s="1"/>
  <c r="Q34" i="40"/>
  <c r="R34" i="40" s="1"/>
  <c r="T34" i="40"/>
  <c r="V34" i="40"/>
  <c r="Y34" i="40"/>
  <c r="AB34" i="40"/>
  <c r="AC34" i="40" s="1"/>
  <c r="AE34" i="40"/>
  <c r="AF34" i="40" s="1"/>
  <c r="AH34" i="40"/>
  <c r="AI34" i="40" s="1"/>
  <c r="AK34" i="40"/>
  <c r="AL34" i="40" s="1"/>
  <c r="AN34" i="40"/>
  <c r="AO34" i="40" s="1"/>
  <c r="AQ34" i="40"/>
  <c r="AR34" i="40" s="1"/>
  <c r="AT34" i="40"/>
  <c r="AU34" i="40" s="1"/>
  <c r="AW34" i="45"/>
  <c r="BQ34" i="46" s="1"/>
  <c r="H35" i="40"/>
  <c r="I35" i="40" s="1"/>
  <c r="K35" i="40"/>
  <c r="L35" i="40" s="1"/>
  <c r="N35" i="40"/>
  <c r="O35" i="40" s="1"/>
  <c r="Q35" i="40"/>
  <c r="R35" i="40" s="1"/>
  <c r="T35" i="40"/>
  <c r="V35" i="40"/>
  <c r="Y35" i="40"/>
  <c r="AB35" i="40"/>
  <c r="AC35" i="40" s="1"/>
  <c r="AE35" i="40"/>
  <c r="AF35" i="40" s="1"/>
  <c r="AH35" i="40"/>
  <c r="AI35" i="40" s="1"/>
  <c r="AK35" i="40"/>
  <c r="AL35" i="40" s="1"/>
  <c r="AN35" i="40"/>
  <c r="AO35" i="40" s="1"/>
  <c r="AQ35" i="40"/>
  <c r="AR35" i="40" s="1"/>
  <c r="AT35" i="40"/>
  <c r="AU35" i="40" s="1"/>
  <c r="AW35" i="45"/>
  <c r="BQ35" i="46" s="1"/>
  <c r="H36" i="40"/>
  <c r="I36" i="40" s="1"/>
  <c r="K36" i="40"/>
  <c r="L36" i="40" s="1"/>
  <c r="N36" i="40"/>
  <c r="O36" i="40" s="1"/>
  <c r="Q36" i="40"/>
  <c r="R36" i="40" s="1"/>
  <c r="T36" i="40"/>
  <c r="V36" i="40"/>
  <c r="Y36" i="40"/>
  <c r="AB36" i="40"/>
  <c r="AC36" i="40" s="1"/>
  <c r="AE36" i="40"/>
  <c r="AF36" i="40" s="1"/>
  <c r="AH36" i="40"/>
  <c r="AI36" i="40" s="1"/>
  <c r="AK36" i="40"/>
  <c r="AL36" i="40" s="1"/>
  <c r="AN36" i="40"/>
  <c r="AO36" i="40" s="1"/>
  <c r="AQ36" i="40"/>
  <c r="AR36" i="40" s="1"/>
  <c r="AT36" i="40"/>
  <c r="AU36" i="40" s="1"/>
  <c r="AW36" i="45"/>
  <c r="BQ36" i="46" s="1"/>
  <c r="H37" i="40"/>
  <c r="I37" i="40" s="1"/>
  <c r="K37" i="40"/>
  <c r="L37" i="40" s="1"/>
  <c r="N37" i="40"/>
  <c r="O37" i="40" s="1"/>
  <c r="Q37" i="40"/>
  <c r="R37" i="40" s="1"/>
  <c r="T37" i="40"/>
  <c r="V37" i="40"/>
  <c r="Y37" i="40"/>
  <c r="AB37" i="40"/>
  <c r="AC37" i="40" s="1"/>
  <c r="AE37" i="40"/>
  <c r="AF37" i="40" s="1"/>
  <c r="AH37" i="40"/>
  <c r="AI37" i="40" s="1"/>
  <c r="AK37" i="40"/>
  <c r="AL37" i="40" s="1"/>
  <c r="AN37" i="40"/>
  <c r="AO37" i="40" s="1"/>
  <c r="AQ37" i="40"/>
  <c r="AR37" i="40" s="1"/>
  <c r="AT37" i="40"/>
  <c r="AU37" i="40" s="1"/>
  <c r="AW37" i="45"/>
  <c r="BQ37" i="46" s="1"/>
  <c r="H38" i="40"/>
  <c r="I38" i="40" s="1"/>
  <c r="K38" i="40"/>
  <c r="L38" i="40" s="1"/>
  <c r="N38" i="40"/>
  <c r="O38" i="40" s="1"/>
  <c r="Q38" i="40"/>
  <c r="R38" i="40" s="1"/>
  <c r="T38" i="40"/>
  <c r="V38" i="40"/>
  <c r="Y38" i="40"/>
  <c r="Y38" i="41" s="1"/>
  <c r="AB38" i="40"/>
  <c r="AC38" i="40" s="1"/>
  <c r="AE38" i="40"/>
  <c r="AF38" i="40" s="1"/>
  <c r="AH38" i="40"/>
  <c r="AI38" i="40" s="1"/>
  <c r="AK38" i="40"/>
  <c r="AL38" i="40" s="1"/>
  <c r="AN38" i="40"/>
  <c r="AO38" i="40" s="1"/>
  <c r="AQ38" i="40"/>
  <c r="AR38" i="40" s="1"/>
  <c r="AT38" i="40"/>
  <c r="AU38" i="40" s="1"/>
  <c r="AW38" i="45"/>
  <c r="BQ38" i="46" s="1"/>
  <c r="H39" i="40"/>
  <c r="I39" i="40" s="1"/>
  <c r="K39" i="40"/>
  <c r="L39" i="40" s="1"/>
  <c r="N39" i="40"/>
  <c r="O39" i="40" s="1"/>
  <c r="Q39" i="40"/>
  <c r="R39" i="40" s="1"/>
  <c r="T39" i="40"/>
  <c r="V39" i="40"/>
  <c r="Y39" i="40"/>
  <c r="AB39" i="40"/>
  <c r="AC39" i="40" s="1"/>
  <c r="AE39" i="40"/>
  <c r="AF39" i="40" s="1"/>
  <c r="AH39" i="40"/>
  <c r="AI39" i="40" s="1"/>
  <c r="AK39" i="40"/>
  <c r="AL39" i="40" s="1"/>
  <c r="AN39" i="40"/>
  <c r="AO39" i="40" s="1"/>
  <c r="AQ39" i="40"/>
  <c r="AR39" i="40" s="1"/>
  <c r="AT39" i="40"/>
  <c r="AU39" i="40" s="1"/>
  <c r="AW39" i="45"/>
  <c r="BQ39" i="46" s="1"/>
  <c r="H40" i="40"/>
  <c r="I40" i="40" s="1"/>
  <c r="K40" i="40"/>
  <c r="L40" i="40" s="1"/>
  <c r="N40" i="40"/>
  <c r="O40" i="40" s="1"/>
  <c r="Q40" i="40"/>
  <c r="R40" i="40" s="1"/>
  <c r="T40" i="40"/>
  <c r="V40" i="40"/>
  <c r="V40" i="41" s="1"/>
  <c r="Y40" i="40"/>
  <c r="AB40" i="40"/>
  <c r="AC40" i="40" s="1"/>
  <c r="AE40" i="40"/>
  <c r="AF40" i="40" s="1"/>
  <c r="AH40" i="40"/>
  <c r="AI40" i="40" s="1"/>
  <c r="AK40" i="40"/>
  <c r="AN40" i="40"/>
  <c r="AO40" i="40" s="1"/>
  <c r="AQ40" i="40"/>
  <c r="AR40" i="40" s="1"/>
  <c r="AT40" i="40"/>
  <c r="AU40" i="40" s="1"/>
  <c r="AW40" i="45"/>
  <c r="BQ40" i="46" s="1"/>
  <c r="H41" i="40"/>
  <c r="I41" i="40" s="1"/>
  <c r="K41" i="40"/>
  <c r="L41" i="40" s="1"/>
  <c r="N41" i="40"/>
  <c r="O41" i="40" s="1"/>
  <c r="Q41" i="40"/>
  <c r="R41" i="40" s="1"/>
  <c r="T41" i="40"/>
  <c r="T41" i="41" s="1"/>
  <c r="V41" i="40"/>
  <c r="Y41" i="40"/>
  <c r="AB41" i="40"/>
  <c r="AC41" i="40" s="1"/>
  <c r="AE41" i="40"/>
  <c r="AF41" i="40" s="1"/>
  <c r="AH41" i="40"/>
  <c r="AI41" i="40" s="1"/>
  <c r="AK41" i="40"/>
  <c r="AN41" i="40"/>
  <c r="AO41" i="40" s="1"/>
  <c r="AQ41" i="40"/>
  <c r="AR41" i="40" s="1"/>
  <c r="AT41" i="40"/>
  <c r="AU41" i="40" s="1"/>
  <c r="AW41" i="45"/>
  <c r="BQ41" i="46" s="1"/>
  <c r="H42" i="40"/>
  <c r="I42" i="40" s="1"/>
  <c r="K42" i="40"/>
  <c r="L42" i="40" s="1"/>
  <c r="N42" i="40"/>
  <c r="O42" i="40" s="1"/>
  <c r="Q42" i="40"/>
  <c r="R42" i="40" s="1"/>
  <c r="T42" i="40"/>
  <c r="T42" i="41" s="1"/>
  <c r="V42" i="40"/>
  <c r="V42" i="41" s="1"/>
  <c r="Y42" i="40"/>
  <c r="Y42" i="41" s="1"/>
  <c r="AB42" i="40"/>
  <c r="AC42" i="40" s="1"/>
  <c r="AE42" i="40"/>
  <c r="AF42" i="40" s="1"/>
  <c r="AH42" i="40"/>
  <c r="AK42" i="40"/>
  <c r="AK42" i="41" s="1"/>
  <c r="AN42" i="40"/>
  <c r="AO42" i="40" s="1"/>
  <c r="AQ42" i="40"/>
  <c r="AR42" i="40" s="1"/>
  <c r="AT42" i="40"/>
  <c r="AU42" i="40" s="1"/>
  <c r="AW42" i="45"/>
  <c r="BQ42" i="46" s="1"/>
  <c r="H43" i="40"/>
  <c r="I43" i="40" s="1"/>
  <c r="K43" i="40"/>
  <c r="L43" i="40" s="1"/>
  <c r="N43" i="40"/>
  <c r="O43" i="40" s="1"/>
  <c r="Q43" i="40"/>
  <c r="R43" i="40" s="1"/>
  <c r="T43" i="40"/>
  <c r="T43" i="41" s="1"/>
  <c r="V43" i="40"/>
  <c r="V43" i="41" s="1"/>
  <c r="Y43" i="40"/>
  <c r="AB43" i="40"/>
  <c r="AC43" i="40" s="1"/>
  <c r="AE43" i="40"/>
  <c r="AF43" i="40" s="1"/>
  <c r="AH43" i="40"/>
  <c r="AH43" i="41" s="1"/>
  <c r="AK43" i="40"/>
  <c r="AN43" i="40"/>
  <c r="AO43" i="40" s="1"/>
  <c r="AQ43" i="40"/>
  <c r="AR43" i="40" s="1"/>
  <c r="AT43" i="40"/>
  <c r="AU43" i="40" s="1"/>
  <c r="AW43" i="45"/>
  <c r="BQ43" i="46" s="1"/>
  <c r="H44" i="40"/>
  <c r="I44" i="40" s="1"/>
  <c r="K44" i="40"/>
  <c r="L44" i="40" s="1"/>
  <c r="N44" i="40"/>
  <c r="O44" i="40" s="1"/>
  <c r="Q44" i="40"/>
  <c r="R44" i="40" s="1"/>
  <c r="T44" i="40"/>
  <c r="V44" i="40"/>
  <c r="Y44" i="40"/>
  <c r="Y44" i="41" s="1"/>
  <c r="AB44" i="40"/>
  <c r="AC44" i="40" s="1"/>
  <c r="AE44" i="40"/>
  <c r="AE44" i="41" s="1"/>
  <c r="AH44" i="40"/>
  <c r="AH44" i="41" s="1"/>
  <c r="AK44" i="40"/>
  <c r="AL44" i="40" s="1"/>
  <c r="AN44" i="40"/>
  <c r="AO44" i="40" s="1"/>
  <c r="AQ44" i="40"/>
  <c r="AR44" i="40" s="1"/>
  <c r="AT44" i="40"/>
  <c r="AU44" i="40" s="1"/>
  <c r="AW44" i="45"/>
  <c r="BQ44" i="46" s="1"/>
  <c r="H47" i="40"/>
  <c r="K47" i="40"/>
  <c r="N47" i="40"/>
  <c r="Q47" i="40"/>
  <c r="T47" i="40"/>
  <c r="T105" i="40" s="1"/>
  <c r="V47" i="40"/>
  <c r="V117" i="40" s="1"/>
  <c r="Y47" i="40"/>
  <c r="AB47" i="40"/>
  <c r="AE47" i="40"/>
  <c r="AH47" i="40"/>
  <c r="AK47" i="40"/>
  <c r="AN47" i="40"/>
  <c r="AQ47" i="40"/>
  <c r="AT47" i="40"/>
  <c r="AW47" i="45"/>
  <c r="BQ47" i="46" s="1"/>
  <c r="H48" i="40"/>
  <c r="K48" i="40"/>
  <c r="N48" i="40"/>
  <c r="Q48" i="40"/>
  <c r="T48" i="40"/>
  <c r="T106" i="40" s="1"/>
  <c r="V48" i="40"/>
  <c r="Y48" i="40"/>
  <c r="AB48" i="40"/>
  <c r="AE48" i="40"/>
  <c r="AH48" i="40"/>
  <c r="AK48" i="40"/>
  <c r="AN48" i="40"/>
  <c r="AQ48" i="40"/>
  <c r="AT48" i="40"/>
  <c r="AW48" i="45"/>
  <c r="BQ48" i="46" s="1"/>
  <c r="H49" i="40"/>
  <c r="K49" i="40"/>
  <c r="N49" i="40"/>
  <c r="Q49" i="40"/>
  <c r="T49" i="40"/>
  <c r="T119" i="40" s="1"/>
  <c r="T119" i="41" s="1"/>
  <c r="V49" i="40"/>
  <c r="Y49" i="40"/>
  <c r="AB49" i="40"/>
  <c r="AE49" i="40"/>
  <c r="AH49" i="40"/>
  <c r="AK49" i="40"/>
  <c r="AN49" i="40"/>
  <c r="AQ49" i="40"/>
  <c r="AT49" i="40"/>
  <c r="AW49" i="45"/>
  <c r="BQ49" i="46" s="1"/>
  <c r="H50" i="40"/>
  <c r="K50" i="40"/>
  <c r="N50" i="40"/>
  <c r="Q50" i="40"/>
  <c r="T50" i="40"/>
  <c r="V50" i="40"/>
  <c r="Y50" i="40"/>
  <c r="AB50" i="40"/>
  <c r="AE50" i="40"/>
  <c r="AH50" i="40"/>
  <c r="AK50" i="40"/>
  <c r="AN50" i="40"/>
  <c r="AQ50" i="40"/>
  <c r="AT50" i="40"/>
  <c r="AW50" i="45"/>
  <c r="BQ50" i="46" s="1"/>
  <c r="H51" i="40"/>
  <c r="K51" i="40"/>
  <c r="N51" i="40"/>
  <c r="Q51" i="40"/>
  <c r="T51" i="40"/>
  <c r="T121" i="40" s="1"/>
  <c r="T121" i="41" s="1"/>
  <c r="V51" i="40"/>
  <c r="Y51" i="40"/>
  <c r="AB51" i="40"/>
  <c r="AE51" i="40"/>
  <c r="AH51" i="40"/>
  <c r="AK51" i="40"/>
  <c r="AN51" i="40"/>
  <c r="AQ51" i="40"/>
  <c r="AT51" i="40"/>
  <c r="H52" i="40"/>
  <c r="K52" i="40"/>
  <c r="N52" i="40"/>
  <c r="Q52" i="40"/>
  <c r="T52" i="40"/>
  <c r="T122" i="40" s="1"/>
  <c r="T122" i="41" s="1"/>
  <c r="V52" i="40"/>
  <c r="Y52" i="40"/>
  <c r="AB52" i="40"/>
  <c r="AE52" i="40"/>
  <c r="AH52" i="40"/>
  <c r="AK52" i="40"/>
  <c r="AN52" i="40"/>
  <c r="AQ52" i="40"/>
  <c r="AT52" i="40"/>
  <c r="H79" i="40"/>
  <c r="I79" i="40" s="1"/>
  <c r="K79" i="40"/>
  <c r="L79" i="40" s="1"/>
  <c r="N79" i="40"/>
  <c r="O79" i="40" s="1"/>
  <c r="Q79" i="40"/>
  <c r="R79" i="40" s="1"/>
  <c r="T79" i="40"/>
  <c r="T79" i="41" s="1"/>
  <c r="V79" i="40"/>
  <c r="Y79" i="40"/>
  <c r="Y79" i="41" s="1"/>
  <c r="AB79" i="40"/>
  <c r="AC79" i="40" s="1"/>
  <c r="AE79" i="40"/>
  <c r="AH79" i="40"/>
  <c r="AI79" i="40" s="1"/>
  <c r="AK79" i="40"/>
  <c r="AN79" i="40"/>
  <c r="AO79" i="40" s="1"/>
  <c r="AQ79" i="40"/>
  <c r="AT79" i="40"/>
  <c r="AU79" i="40" s="1"/>
  <c r="H80" i="40"/>
  <c r="I80" i="40" s="1"/>
  <c r="K80" i="40"/>
  <c r="L80" i="40" s="1"/>
  <c r="N80" i="40"/>
  <c r="O80" i="40" s="1"/>
  <c r="Q80" i="40"/>
  <c r="R80" i="40" s="1"/>
  <c r="T80" i="40"/>
  <c r="T80" i="41" s="1"/>
  <c r="V80" i="40"/>
  <c r="Y80" i="40"/>
  <c r="Y80" i="41" s="1"/>
  <c r="AB80" i="40"/>
  <c r="AC80" i="40" s="1"/>
  <c r="AE80" i="40"/>
  <c r="AF80" i="40" s="1"/>
  <c r="AH80" i="40"/>
  <c r="AI80" i="40" s="1"/>
  <c r="AK80" i="40"/>
  <c r="AK80" i="41" s="1"/>
  <c r="AN80" i="40"/>
  <c r="AO80" i="40" s="1"/>
  <c r="AQ80" i="40"/>
  <c r="AR80" i="40" s="1"/>
  <c r="AT80" i="40"/>
  <c r="AU80" i="40" s="1"/>
  <c r="H81" i="40"/>
  <c r="I81" i="40" s="1"/>
  <c r="K81" i="40"/>
  <c r="L81" i="40" s="1"/>
  <c r="N81" i="40"/>
  <c r="O81" i="40" s="1"/>
  <c r="Q81" i="40"/>
  <c r="R81" i="40" s="1"/>
  <c r="T81" i="40"/>
  <c r="T81" i="41" s="1"/>
  <c r="V81" i="40"/>
  <c r="V81" i="41" s="1"/>
  <c r="Y81" i="40"/>
  <c r="AB81" i="40"/>
  <c r="AC81" i="40" s="1"/>
  <c r="AE81" i="40"/>
  <c r="AF81" i="40" s="1"/>
  <c r="AH81" i="40"/>
  <c r="AH81" i="41" s="1"/>
  <c r="AK81" i="40"/>
  <c r="AN81" i="40"/>
  <c r="AO81" i="40" s="1"/>
  <c r="AQ81" i="40"/>
  <c r="AR81" i="40" s="1"/>
  <c r="AT81" i="40"/>
  <c r="AU81" i="40" s="1"/>
  <c r="H82" i="40"/>
  <c r="I82" i="40" s="1"/>
  <c r="K82" i="40"/>
  <c r="L82" i="40" s="1"/>
  <c r="N82" i="40"/>
  <c r="O82" i="40" s="1"/>
  <c r="Q82" i="40"/>
  <c r="R82" i="40" s="1"/>
  <c r="T82" i="40"/>
  <c r="V82" i="40"/>
  <c r="V82" i="41" s="1"/>
  <c r="Y82" i="40"/>
  <c r="Y82" i="41" s="1"/>
  <c r="AB82" i="40"/>
  <c r="AC82" i="40" s="1"/>
  <c r="AE82" i="40"/>
  <c r="AE82" i="41" s="1"/>
  <c r="AH82" i="40"/>
  <c r="AH82" i="41" s="1"/>
  <c r="AK82" i="40"/>
  <c r="AK82" i="41" s="1"/>
  <c r="AN82" i="40"/>
  <c r="AO82" i="40" s="1"/>
  <c r="AQ82" i="40"/>
  <c r="AQ82" i="41" s="1"/>
  <c r="AT82" i="40"/>
  <c r="AU82" i="40" s="1"/>
  <c r="H83" i="40"/>
  <c r="I83" i="40" s="1"/>
  <c r="K83" i="40"/>
  <c r="L83" i="40" s="1"/>
  <c r="N83" i="40"/>
  <c r="O83" i="40" s="1"/>
  <c r="Q83" i="40"/>
  <c r="R83" i="40" s="1"/>
  <c r="T83" i="40"/>
  <c r="V83" i="40"/>
  <c r="V83" i="41" s="1"/>
  <c r="Y83" i="40"/>
  <c r="Y83" i="41" s="1"/>
  <c r="AB83" i="40"/>
  <c r="AC83" i="40" s="1"/>
  <c r="AE83" i="40"/>
  <c r="AE83" i="41" s="1"/>
  <c r="AH83" i="40"/>
  <c r="AH83" i="41" s="1"/>
  <c r="AK83" i="40"/>
  <c r="AK83" i="41" s="1"/>
  <c r="AN83" i="40"/>
  <c r="AO83" i="40" s="1"/>
  <c r="AQ83" i="40"/>
  <c r="AQ83" i="41" s="1"/>
  <c r="AT83" i="40"/>
  <c r="AU83" i="40" s="1"/>
  <c r="H84" i="40"/>
  <c r="I84" i="40" s="1"/>
  <c r="K84" i="40"/>
  <c r="L84" i="40" s="1"/>
  <c r="N84" i="40"/>
  <c r="O84" i="40" s="1"/>
  <c r="Q84" i="40"/>
  <c r="R84" i="40" s="1"/>
  <c r="T84" i="40"/>
  <c r="T84" i="41" s="1"/>
  <c r="V84" i="40"/>
  <c r="Y84" i="40"/>
  <c r="Y84" i="41" s="1"/>
  <c r="AB84" i="40"/>
  <c r="AC84" i="40" s="1"/>
  <c r="AE84" i="40"/>
  <c r="AE84" i="41" s="1"/>
  <c r="AH84" i="40"/>
  <c r="AK84" i="40"/>
  <c r="AK84" i="41" s="1"/>
  <c r="AN84" i="40"/>
  <c r="AO84" i="40" s="1"/>
  <c r="AQ84" i="40"/>
  <c r="AQ84" i="41" s="1"/>
  <c r="AT84" i="40"/>
  <c r="AU84" i="40" s="1"/>
  <c r="I22" i="39"/>
  <c r="L22" i="39"/>
  <c r="O22" i="39"/>
  <c r="W22" i="39"/>
  <c r="Z22" i="39"/>
  <c r="AC22" i="39"/>
  <c r="AF22" i="39"/>
  <c r="AI22" i="39"/>
  <c r="AL22" i="39"/>
  <c r="AO22" i="39"/>
  <c r="AU22" i="39"/>
  <c r="AX22" i="39"/>
  <c r="I23" i="39"/>
  <c r="L23" i="39"/>
  <c r="O23" i="39"/>
  <c r="W23" i="39"/>
  <c r="Z23" i="39"/>
  <c r="AC23" i="39"/>
  <c r="AF23" i="39"/>
  <c r="AI23" i="39"/>
  <c r="AL23" i="39"/>
  <c r="AO23" i="39"/>
  <c r="AU23" i="39"/>
  <c r="AX23" i="39"/>
  <c r="BN23" i="39" s="1"/>
  <c r="I24" i="39"/>
  <c r="L24" i="39"/>
  <c r="O24" i="39"/>
  <c r="W24" i="39"/>
  <c r="Z24" i="39"/>
  <c r="AC24" i="39"/>
  <c r="AF24" i="39"/>
  <c r="AI24" i="39"/>
  <c r="AL24" i="39"/>
  <c r="AO24" i="39"/>
  <c r="AU24" i="39"/>
  <c r="AX24" i="39"/>
  <c r="I25" i="39"/>
  <c r="L25" i="39"/>
  <c r="O25" i="39"/>
  <c r="W25" i="39"/>
  <c r="Z25" i="39"/>
  <c r="AC25" i="39"/>
  <c r="AF25" i="39"/>
  <c r="AI25" i="39"/>
  <c r="AL25" i="39"/>
  <c r="AO25" i="39"/>
  <c r="AU25" i="39"/>
  <c r="AX25" i="39"/>
  <c r="I26" i="39"/>
  <c r="L26" i="39"/>
  <c r="O26" i="39"/>
  <c r="W26" i="39"/>
  <c r="Z26" i="39"/>
  <c r="AC26" i="39"/>
  <c r="AF26" i="39"/>
  <c r="AI26" i="39"/>
  <c r="AL26" i="39"/>
  <c r="AO26" i="39"/>
  <c r="AU26" i="39"/>
  <c r="AX26" i="39"/>
  <c r="BN26" i="39" s="1"/>
  <c r="I27" i="39"/>
  <c r="L27" i="39"/>
  <c r="O27" i="39"/>
  <c r="W27" i="39"/>
  <c r="Z27" i="39"/>
  <c r="AC27" i="39"/>
  <c r="AF27" i="39"/>
  <c r="AI27" i="39"/>
  <c r="AL27" i="39"/>
  <c r="AO27" i="39"/>
  <c r="AU27" i="39"/>
  <c r="AX27" i="39"/>
  <c r="BN27" i="39" s="1"/>
  <c r="I28" i="39"/>
  <c r="L28" i="39"/>
  <c r="O28" i="39"/>
  <c r="W28" i="39"/>
  <c r="Z28" i="39"/>
  <c r="AC28" i="39"/>
  <c r="AF28" i="39"/>
  <c r="AI28" i="39"/>
  <c r="AL28" i="39"/>
  <c r="AO28" i="39"/>
  <c r="AU28" i="39"/>
  <c r="AX28" i="39"/>
  <c r="I29" i="39"/>
  <c r="L29" i="39"/>
  <c r="O29" i="39"/>
  <c r="W29" i="39"/>
  <c r="Z29" i="39"/>
  <c r="AC29" i="39"/>
  <c r="AF29" i="39"/>
  <c r="AI29" i="39"/>
  <c r="AL29" i="39"/>
  <c r="AO29" i="39"/>
  <c r="AU29" i="39"/>
  <c r="AX29" i="39"/>
  <c r="I30" i="39"/>
  <c r="F76" i="26" s="1"/>
  <c r="F17" i="26" s="1"/>
  <c r="L30" i="39"/>
  <c r="G76" i="26" s="1"/>
  <c r="G17" i="26" s="1"/>
  <c r="O30" i="39"/>
  <c r="H76" i="26" s="1"/>
  <c r="H17" i="26" s="1"/>
  <c r="W30" i="39"/>
  <c r="J76" i="26" s="1"/>
  <c r="J17" i="26" s="1"/>
  <c r="Z30" i="39"/>
  <c r="K76" i="26" s="1"/>
  <c r="K17" i="26" s="1"/>
  <c r="AC30" i="39"/>
  <c r="L76" i="26" s="1"/>
  <c r="L17" i="26" s="1"/>
  <c r="AF30" i="39"/>
  <c r="M76" i="26" s="1"/>
  <c r="M17" i="26" s="1"/>
  <c r="AI30" i="39"/>
  <c r="N76" i="26" s="1"/>
  <c r="N17" i="26" s="1"/>
  <c r="AL30" i="39"/>
  <c r="O76" i="26" s="1"/>
  <c r="O17" i="26" s="1"/>
  <c r="AO30" i="39"/>
  <c r="P76" i="26" s="1"/>
  <c r="P17" i="26" s="1"/>
  <c r="AU30" i="39"/>
  <c r="R76" i="26" s="1"/>
  <c r="R17" i="26" s="1"/>
  <c r="AX30" i="39"/>
  <c r="I31" i="39"/>
  <c r="F77" i="26" s="1"/>
  <c r="F18" i="26" s="1"/>
  <c r="L31" i="39"/>
  <c r="G77" i="26" s="1"/>
  <c r="G18" i="26" s="1"/>
  <c r="O31" i="39"/>
  <c r="H77" i="26" s="1"/>
  <c r="H18" i="26" s="1"/>
  <c r="W31" i="39"/>
  <c r="J77" i="26" s="1"/>
  <c r="J18" i="26" s="1"/>
  <c r="Z31" i="39"/>
  <c r="K77" i="26" s="1"/>
  <c r="K18" i="26" s="1"/>
  <c r="AC31" i="39"/>
  <c r="L77" i="26" s="1"/>
  <c r="L18" i="26" s="1"/>
  <c r="AF31" i="39"/>
  <c r="M77" i="26" s="1"/>
  <c r="M18" i="26" s="1"/>
  <c r="AI31" i="39"/>
  <c r="N77" i="26" s="1"/>
  <c r="N18" i="26" s="1"/>
  <c r="AL31" i="39"/>
  <c r="O77" i="26" s="1"/>
  <c r="O18" i="26" s="1"/>
  <c r="AO31" i="39"/>
  <c r="P77" i="26" s="1"/>
  <c r="P18" i="26" s="1"/>
  <c r="AU31" i="39"/>
  <c r="R77" i="26" s="1"/>
  <c r="R18" i="26" s="1"/>
  <c r="AX31" i="39"/>
  <c r="I32" i="39"/>
  <c r="F78" i="26" s="1"/>
  <c r="F19" i="26" s="1"/>
  <c r="L32" i="39"/>
  <c r="G78" i="26" s="1"/>
  <c r="G19" i="26" s="1"/>
  <c r="O32" i="39"/>
  <c r="H78" i="26" s="1"/>
  <c r="H19" i="26" s="1"/>
  <c r="W32" i="39"/>
  <c r="J78" i="26" s="1"/>
  <c r="J19" i="26" s="1"/>
  <c r="Z32" i="39"/>
  <c r="K78" i="26" s="1"/>
  <c r="K19" i="26" s="1"/>
  <c r="AC32" i="39"/>
  <c r="L78" i="26" s="1"/>
  <c r="L19" i="26" s="1"/>
  <c r="AF32" i="39"/>
  <c r="M78" i="26" s="1"/>
  <c r="M19" i="26" s="1"/>
  <c r="AI32" i="39"/>
  <c r="N78" i="26" s="1"/>
  <c r="N19" i="26" s="1"/>
  <c r="AL32" i="39"/>
  <c r="O78" i="26" s="1"/>
  <c r="O19" i="26" s="1"/>
  <c r="AO32" i="39"/>
  <c r="P78" i="26" s="1"/>
  <c r="P19" i="26" s="1"/>
  <c r="AU32" i="39"/>
  <c r="R78" i="26" s="1"/>
  <c r="R19" i="26" s="1"/>
  <c r="AX32" i="39"/>
  <c r="I34" i="39"/>
  <c r="L34" i="39"/>
  <c r="O34" i="39"/>
  <c r="W34" i="39"/>
  <c r="Z34" i="39"/>
  <c r="AC34" i="39"/>
  <c r="AF34" i="39"/>
  <c r="AI34" i="39"/>
  <c r="AL34" i="39"/>
  <c r="AO34" i="39"/>
  <c r="AU34" i="39"/>
  <c r="AX34" i="39"/>
  <c r="I35" i="39"/>
  <c r="L35" i="39"/>
  <c r="O35" i="39"/>
  <c r="W35" i="39"/>
  <c r="Z35" i="39"/>
  <c r="AC35" i="39"/>
  <c r="AF35" i="39"/>
  <c r="AI35" i="39"/>
  <c r="AL35" i="39"/>
  <c r="AO35" i="39"/>
  <c r="AU35" i="39"/>
  <c r="AX35" i="39"/>
  <c r="I36" i="39"/>
  <c r="L36" i="39"/>
  <c r="O36" i="39"/>
  <c r="W36" i="39"/>
  <c r="Z36" i="39"/>
  <c r="AC36" i="39"/>
  <c r="AF36" i="39"/>
  <c r="AI36" i="39"/>
  <c r="AL36" i="39"/>
  <c r="AO36" i="39"/>
  <c r="AU36" i="39"/>
  <c r="AX36" i="39"/>
  <c r="I37" i="39"/>
  <c r="L37" i="39"/>
  <c r="O37" i="39"/>
  <c r="W37" i="39"/>
  <c r="Z37" i="39"/>
  <c r="AC37" i="39"/>
  <c r="AF37" i="39"/>
  <c r="AI37" i="39"/>
  <c r="AL37" i="39"/>
  <c r="AO37" i="39"/>
  <c r="AU37" i="39"/>
  <c r="AX37" i="39"/>
  <c r="I38" i="39"/>
  <c r="L38" i="39"/>
  <c r="O38" i="39"/>
  <c r="W38" i="39"/>
  <c r="Z38" i="39"/>
  <c r="AC38" i="39"/>
  <c r="AF38" i="39"/>
  <c r="AI38" i="39"/>
  <c r="AL38" i="39"/>
  <c r="AO38" i="39"/>
  <c r="AU38" i="39"/>
  <c r="AX38" i="39"/>
  <c r="I39" i="39"/>
  <c r="L39" i="39"/>
  <c r="O39" i="39"/>
  <c r="W39" i="39"/>
  <c r="Z39" i="39"/>
  <c r="AC39" i="39"/>
  <c r="AF39" i="39"/>
  <c r="AI39" i="39"/>
  <c r="AL39" i="39"/>
  <c r="AO39" i="39"/>
  <c r="AU39" i="39"/>
  <c r="AX39" i="39"/>
  <c r="I40" i="39"/>
  <c r="L40" i="39"/>
  <c r="O40" i="39"/>
  <c r="W40" i="39"/>
  <c r="Z40" i="39"/>
  <c r="AC40" i="39"/>
  <c r="AF40" i="39"/>
  <c r="AI40" i="39"/>
  <c r="AL40" i="39"/>
  <c r="AO40" i="39"/>
  <c r="AU40" i="39"/>
  <c r="AX40" i="39"/>
  <c r="I41" i="39"/>
  <c r="L41" i="39"/>
  <c r="O41" i="39"/>
  <c r="W41" i="39"/>
  <c r="Z41" i="39"/>
  <c r="AC41" i="39"/>
  <c r="AF41" i="39"/>
  <c r="AI41" i="39"/>
  <c r="AL41" i="39"/>
  <c r="AO41" i="39"/>
  <c r="AU41" i="39"/>
  <c r="AX41" i="39"/>
  <c r="I42" i="39"/>
  <c r="F83" i="26" s="1"/>
  <c r="F24" i="26" s="1"/>
  <c r="L42" i="39"/>
  <c r="G83" i="26" s="1"/>
  <c r="G24" i="26" s="1"/>
  <c r="O42" i="39"/>
  <c r="H83" i="26" s="1"/>
  <c r="H24" i="26" s="1"/>
  <c r="W42" i="39"/>
  <c r="J83" i="26" s="1"/>
  <c r="J24" i="26" s="1"/>
  <c r="Z42" i="39"/>
  <c r="K83" i="26" s="1"/>
  <c r="K24" i="26" s="1"/>
  <c r="AC42" i="39"/>
  <c r="L83" i="26" s="1"/>
  <c r="L24" i="26" s="1"/>
  <c r="AF42" i="39"/>
  <c r="M83" i="26" s="1"/>
  <c r="M24" i="26" s="1"/>
  <c r="AI42" i="39"/>
  <c r="N83" i="26" s="1"/>
  <c r="N24" i="26" s="1"/>
  <c r="AL42" i="39"/>
  <c r="O83" i="26" s="1"/>
  <c r="O24" i="26" s="1"/>
  <c r="AO42" i="39"/>
  <c r="P83" i="26" s="1"/>
  <c r="P24" i="26" s="1"/>
  <c r="AU42" i="39"/>
  <c r="R83" i="26" s="1"/>
  <c r="R24" i="26" s="1"/>
  <c r="AX42" i="39"/>
  <c r="I43" i="39"/>
  <c r="F84" i="26" s="1"/>
  <c r="F25" i="26" s="1"/>
  <c r="L43" i="39"/>
  <c r="G84" i="26" s="1"/>
  <c r="G25" i="26" s="1"/>
  <c r="O43" i="39"/>
  <c r="H84" i="26" s="1"/>
  <c r="H25" i="26" s="1"/>
  <c r="W43" i="39"/>
  <c r="J84" i="26" s="1"/>
  <c r="J25" i="26" s="1"/>
  <c r="Z43" i="39"/>
  <c r="K84" i="26" s="1"/>
  <c r="K25" i="26" s="1"/>
  <c r="AC43" i="39"/>
  <c r="L84" i="26" s="1"/>
  <c r="L25" i="26" s="1"/>
  <c r="AF43" i="39"/>
  <c r="M84" i="26" s="1"/>
  <c r="M25" i="26" s="1"/>
  <c r="AI43" i="39"/>
  <c r="N84" i="26" s="1"/>
  <c r="N25" i="26" s="1"/>
  <c r="AL43" i="39"/>
  <c r="O84" i="26" s="1"/>
  <c r="O25" i="26" s="1"/>
  <c r="AO43" i="39"/>
  <c r="P84" i="26" s="1"/>
  <c r="P25" i="26" s="1"/>
  <c r="AU43" i="39"/>
  <c r="R84" i="26" s="1"/>
  <c r="R25" i="26" s="1"/>
  <c r="AX43" i="39"/>
  <c r="I44" i="39"/>
  <c r="F85" i="26" s="1"/>
  <c r="F26" i="26" s="1"/>
  <c r="L44" i="39"/>
  <c r="G85" i="26" s="1"/>
  <c r="G26" i="26" s="1"/>
  <c r="O44" i="39"/>
  <c r="H85" i="26" s="1"/>
  <c r="H26" i="26" s="1"/>
  <c r="W44" i="39"/>
  <c r="J85" i="26" s="1"/>
  <c r="J26" i="26" s="1"/>
  <c r="Z44" i="39"/>
  <c r="K85" i="26" s="1"/>
  <c r="K26" i="26" s="1"/>
  <c r="AC44" i="39"/>
  <c r="L85" i="26" s="1"/>
  <c r="L26" i="26" s="1"/>
  <c r="AF44" i="39"/>
  <c r="M85" i="26" s="1"/>
  <c r="M26" i="26" s="1"/>
  <c r="AI44" i="39"/>
  <c r="N85" i="26" s="1"/>
  <c r="N26" i="26" s="1"/>
  <c r="AL44" i="39"/>
  <c r="O85" i="26" s="1"/>
  <c r="O26" i="26" s="1"/>
  <c r="AO44" i="39"/>
  <c r="P85" i="26" s="1"/>
  <c r="P26" i="26" s="1"/>
  <c r="AU44" i="39"/>
  <c r="R85" i="26" s="1"/>
  <c r="R26" i="26" s="1"/>
  <c r="AX44" i="39"/>
  <c r="I47" i="39"/>
  <c r="L47" i="39"/>
  <c r="O47" i="39"/>
  <c r="W47" i="39"/>
  <c r="Z47" i="39"/>
  <c r="AC47" i="39"/>
  <c r="AF47" i="39"/>
  <c r="AI47" i="39"/>
  <c r="AL47" i="39"/>
  <c r="AO47" i="39"/>
  <c r="AU47" i="39"/>
  <c r="AX47" i="39"/>
  <c r="AX105" i="39" s="1"/>
  <c r="I48" i="39"/>
  <c r="I106" i="39" s="1"/>
  <c r="L48" i="39"/>
  <c r="L106" i="39" s="1"/>
  <c r="O48" i="39"/>
  <c r="O106" i="39" s="1"/>
  <c r="W48" i="39"/>
  <c r="W106" i="39" s="1"/>
  <c r="Z48" i="39"/>
  <c r="Z106" i="39" s="1"/>
  <c r="AC48" i="39"/>
  <c r="AC106" i="39" s="1"/>
  <c r="AF48" i="39"/>
  <c r="AF106" i="39" s="1"/>
  <c r="AI48" i="39"/>
  <c r="AI106" i="39" s="1"/>
  <c r="AL48" i="39"/>
  <c r="AL106" i="39" s="1"/>
  <c r="AO48" i="39"/>
  <c r="AO106" i="39" s="1"/>
  <c r="AU48" i="39"/>
  <c r="AU106" i="39" s="1"/>
  <c r="AX48" i="39"/>
  <c r="AX106" i="39" s="1"/>
  <c r="I49" i="39"/>
  <c r="I107" i="39" s="1"/>
  <c r="L49" i="39"/>
  <c r="L107" i="39" s="1"/>
  <c r="O49" i="39"/>
  <c r="O107" i="39" s="1"/>
  <c r="W49" i="39"/>
  <c r="W107" i="39" s="1"/>
  <c r="Z49" i="39"/>
  <c r="Z107" i="39" s="1"/>
  <c r="AC49" i="39"/>
  <c r="AC107" i="39" s="1"/>
  <c r="AF49" i="39"/>
  <c r="AF107" i="39" s="1"/>
  <c r="AI49" i="39"/>
  <c r="AI107" i="39" s="1"/>
  <c r="AL49" i="39"/>
  <c r="AL107" i="39" s="1"/>
  <c r="AO49" i="39"/>
  <c r="AO107" i="39" s="1"/>
  <c r="AU49" i="39"/>
  <c r="AU107" i="39" s="1"/>
  <c r="AX49" i="39"/>
  <c r="AX107" i="39" s="1"/>
  <c r="I50" i="39"/>
  <c r="L50" i="39"/>
  <c r="O50" i="39"/>
  <c r="W50" i="39"/>
  <c r="Z50" i="39"/>
  <c r="AC50" i="39"/>
  <c r="AF50" i="39"/>
  <c r="AI50" i="39"/>
  <c r="AL50" i="39"/>
  <c r="AO50" i="39"/>
  <c r="AU50" i="39"/>
  <c r="AX50" i="39"/>
  <c r="AX108" i="39" s="1"/>
  <c r="I51" i="39"/>
  <c r="L51" i="39"/>
  <c r="O51" i="39"/>
  <c r="W51" i="39"/>
  <c r="Z51" i="39"/>
  <c r="AC51" i="39"/>
  <c r="AF51" i="39"/>
  <c r="AI51" i="39"/>
  <c r="AL51" i="39"/>
  <c r="AO51" i="39"/>
  <c r="AU51" i="39"/>
  <c r="AX51" i="39"/>
  <c r="AX109" i="39" s="1"/>
  <c r="I52" i="39"/>
  <c r="F93" i="26" s="1"/>
  <c r="F34" i="26" s="1"/>
  <c r="L52" i="39"/>
  <c r="G93" i="26" s="1"/>
  <c r="G34" i="26" s="1"/>
  <c r="O52" i="39"/>
  <c r="H93" i="26" s="1"/>
  <c r="H34" i="26" s="1"/>
  <c r="W52" i="39"/>
  <c r="J93" i="26" s="1"/>
  <c r="J34" i="26" s="1"/>
  <c r="Z52" i="39"/>
  <c r="K93" i="26" s="1"/>
  <c r="K34" i="26" s="1"/>
  <c r="AC52" i="39"/>
  <c r="L93" i="26" s="1"/>
  <c r="L34" i="26" s="1"/>
  <c r="AF52" i="39"/>
  <c r="M93" i="26" s="1"/>
  <c r="M34" i="26" s="1"/>
  <c r="AI52" i="39"/>
  <c r="N93" i="26" s="1"/>
  <c r="N34" i="26" s="1"/>
  <c r="AL52" i="39"/>
  <c r="O93" i="26" s="1"/>
  <c r="O34" i="26" s="1"/>
  <c r="AO52" i="39"/>
  <c r="P93" i="26" s="1"/>
  <c r="P34" i="26" s="1"/>
  <c r="AU52" i="39"/>
  <c r="R93" i="26" s="1"/>
  <c r="R34" i="26" s="1"/>
  <c r="AX52" i="39"/>
  <c r="AX110" i="39" s="1"/>
  <c r="I79" i="39"/>
  <c r="F111" i="26" s="1"/>
  <c r="F52" i="26" s="1"/>
  <c r="L79" i="39"/>
  <c r="G111" i="26" s="1"/>
  <c r="G52" i="26" s="1"/>
  <c r="O79" i="39"/>
  <c r="H111" i="26" s="1"/>
  <c r="H52" i="26" s="1"/>
  <c r="W79" i="39"/>
  <c r="J111" i="26" s="1"/>
  <c r="J52" i="26" s="1"/>
  <c r="Z79" i="39"/>
  <c r="K111" i="26" s="1"/>
  <c r="K52" i="26" s="1"/>
  <c r="AC79" i="39"/>
  <c r="L111" i="26" s="1"/>
  <c r="L52" i="26" s="1"/>
  <c r="AF79" i="39"/>
  <c r="M111" i="26" s="1"/>
  <c r="M52" i="26" s="1"/>
  <c r="AI79" i="39"/>
  <c r="N111" i="26" s="1"/>
  <c r="N52" i="26" s="1"/>
  <c r="AL79" i="39"/>
  <c r="O111" i="26" s="1"/>
  <c r="O52" i="26" s="1"/>
  <c r="AO79" i="39"/>
  <c r="P111" i="26" s="1"/>
  <c r="P52" i="26" s="1"/>
  <c r="AU79" i="39"/>
  <c r="R111" i="26" s="1"/>
  <c r="R52" i="26" s="1"/>
  <c r="AX79" i="39"/>
  <c r="I80" i="39"/>
  <c r="L80" i="39"/>
  <c r="O80" i="39"/>
  <c r="W80" i="39"/>
  <c r="Z80" i="39"/>
  <c r="AC80" i="39"/>
  <c r="AF80" i="39"/>
  <c r="AI80" i="39"/>
  <c r="AL80" i="39"/>
  <c r="AO80" i="39"/>
  <c r="AU80" i="39"/>
  <c r="AX80" i="39"/>
  <c r="I81" i="39"/>
  <c r="L81" i="39"/>
  <c r="O81" i="39"/>
  <c r="W81" i="39"/>
  <c r="Z81" i="39"/>
  <c r="AC81" i="39"/>
  <c r="AF81" i="39"/>
  <c r="AI81" i="39"/>
  <c r="AL81" i="39"/>
  <c r="AO81" i="39"/>
  <c r="AU81" i="39"/>
  <c r="AX81" i="39"/>
  <c r="I82" i="39"/>
  <c r="F113" i="26" s="1"/>
  <c r="F54" i="26" s="1"/>
  <c r="L82" i="39"/>
  <c r="G113" i="26" s="1"/>
  <c r="G54" i="26" s="1"/>
  <c r="O82" i="39"/>
  <c r="H113" i="26" s="1"/>
  <c r="H54" i="26" s="1"/>
  <c r="W82" i="39"/>
  <c r="J113" i="26" s="1"/>
  <c r="J54" i="26" s="1"/>
  <c r="Z82" i="39"/>
  <c r="K113" i="26" s="1"/>
  <c r="K54" i="26" s="1"/>
  <c r="AC82" i="39"/>
  <c r="L113" i="26" s="1"/>
  <c r="L54" i="26" s="1"/>
  <c r="AF82" i="39"/>
  <c r="M113" i="26" s="1"/>
  <c r="M54" i="26" s="1"/>
  <c r="AI82" i="39"/>
  <c r="N113" i="26" s="1"/>
  <c r="N54" i="26" s="1"/>
  <c r="AL82" i="39"/>
  <c r="O113" i="26" s="1"/>
  <c r="O54" i="26" s="1"/>
  <c r="AO82" i="39"/>
  <c r="P113" i="26" s="1"/>
  <c r="P54" i="26" s="1"/>
  <c r="AU82" i="39"/>
  <c r="R113" i="26" s="1"/>
  <c r="R54" i="26" s="1"/>
  <c r="AX82" i="39"/>
  <c r="I83" i="39"/>
  <c r="F114" i="26" s="1"/>
  <c r="F55" i="26" s="1"/>
  <c r="L83" i="39"/>
  <c r="G114" i="26" s="1"/>
  <c r="G55" i="26" s="1"/>
  <c r="O83" i="39"/>
  <c r="H114" i="26" s="1"/>
  <c r="H55" i="26" s="1"/>
  <c r="W83" i="39"/>
  <c r="J114" i="26" s="1"/>
  <c r="J55" i="26" s="1"/>
  <c r="Z83" i="39"/>
  <c r="K114" i="26" s="1"/>
  <c r="K55" i="26" s="1"/>
  <c r="AC83" i="39"/>
  <c r="L114" i="26" s="1"/>
  <c r="L55" i="26" s="1"/>
  <c r="AF83" i="39"/>
  <c r="M114" i="26" s="1"/>
  <c r="M55" i="26" s="1"/>
  <c r="AI83" i="39"/>
  <c r="N114" i="26" s="1"/>
  <c r="N55" i="26" s="1"/>
  <c r="AL83" i="39"/>
  <c r="O114" i="26" s="1"/>
  <c r="O55" i="26" s="1"/>
  <c r="AO83" i="39"/>
  <c r="P114" i="26" s="1"/>
  <c r="P55" i="26" s="1"/>
  <c r="AU83" i="39"/>
  <c r="R114" i="26" s="1"/>
  <c r="R55" i="26" s="1"/>
  <c r="AX83" i="39"/>
  <c r="I84" i="39"/>
  <c r="F115" i="26" s="1"/>
  <c r="F56" i="26" s="1"/>
  <c r="L84" i="39"/>
  <c r="G115" i="26" s="1"/>
  <c r="G56" i="26" s="1"/>
  <c r="O84" i="39"/>
  <c r="H115" i="26" s="1"/>
  <c r="H56" i="26" s="1"/>
  <c r="W84" i="39"/>
  <c r="J115" i="26" s="1"/>
  <c r="J56" i="26" s="1"/>
  <c r="Z84" i="39"/>
  <c r="K115" i="26" s="1"/>
  <c r="K56" i="26" s="1"/>
  <c r="AC84" i="39"/>
  <c r="L115" i="26" s="1"/>
  <c r="L56" i="26" s="1"/>
  <c r="AF84" i="39"/>
  <c r="M115" i="26" s="1"/>
  <c r="M56" i="26" s="1"/>
  <c r="AI84" i="39"/>
  <c r="N115" i="26" s="1"/>
  <c r="N56" i="26" s="1"/>
  <c r="AL84" i="39"/>
  <c r="O115" i="26" s="1"/>
  <c r="O56" i="26" s="1"/>
  <c r="AO84" i="39"/>
  <c r="P115" i="26" s="1"/>
  <c r="P56" i="26" s="1"/>
  <c r="AU84" i="39"/>
  <c r="R115" i="26" s="1"/>
  <c r="R56" i="26" s="1"/>
  <c r="AX84" i="39"/>
  <c r="G85" i="39"/>
  <c r="H85" i="39"/>
  <c r="J85" i="39"/>
  <c r="K85" i="39"/>
  <c r="M85" i="39"/>
  <c r="N85" i="39"/>
  <c r="Q85" i="39"/>
  <c r="S85" i="39"/>
  <c r="T85" i="39"/>
  <c r="U85" i="39"/>
  <c r="V85" i="39"/>
  <c r="X85" i="39"/>
  <c r="Y85" i="39"/>
  <c r="AA85" i="39"/>
  <c r="AB85" i="39"/>
  <c r="AD85" i="39"/>
  <c r="AE85" i="39"/>
  <c r="AG85" i="39"/>
  <c r="AH85" i="39"/>
  <c r="AJ85" i="39"/>
  <c r="AK85" i="39"/>
  <c r="AM85" i="39"/>
  <c r="AN85" i="39"/>
  <c r="AQ85" i="39"/>
  <c r="AS85" i="39"/>
  <c r="AT85" i="39"/>
  <c r="P27" i="46" l="1"/>
  <c r="R27" i="46" s="1"/>
  <c r="BB27" i="46" s="1"/>
  <c r="AD27" i="46"/>
  <c r="AF27" i="46" s="1"/>
  <c r="BD27" i="46" s="1"/>
  <c r="BL27" i="46" s="1"/>
  <c r="AD23" i="46"/>
  <c r="AF23" i="46" s="1"/>
  <c r="BD23" i="46" s="1"/>
  <c r="BL23" i="46" s="1"/>
  <c r="S32" i="46"/>
  <c r="W32" i="46" s="1"/>
  <c r="J78" i="59" s="1"/>
  <c r="J19" i="59" s="1"/>
  <c r="J19" i="63" s="1"/>
  <c r="BF32" i="46"/>
  <c r="U32" i="46"/>
  <c r="M26" i="46"/>
  <c r="O26" i="46" s="1"/>
  <c r="R26" i="46"/>
  <c r="P26" i="46"/>
  <c r="BF22" i="46"/>
  <c r="U22" i="46"/>
  <c r="L27" i="46"/>
  <c r="J27" i="46"/>
  <c r="R23" i="46"/>
  <c r="BB23" i="46" s="1"/>
  <c r="P23" i="46"/>
  <c r="L23" i="46"/>
  <c r="J23" i="46"/>
  <c r="BF26" i="46"/>
  <c r="U26" i="46"/>
  <c r="AF26" i="46"/>
  <c r="AD26" i="46"/>
  <c r="O27" i="46"/>
  <c r="M27" i="46"/>
  <c r="O23" i="46"/>
  <c r="M23" i="46"/>
  <c r="O32" i="46"/>
  <c r="H78" i="59" s="1"/>
  <c r="H19" i="59" s="1"/>
  <c r="M32" i="46"/>
  <c r="R32" i="46"/>
  <c r="I78" i="59" s="1"/>
  <c r="P32" i="46"/>
  <c r="L26" i="46"/>
  <c r="J26" i="46"/>
  <c r="W23" i="46"/>
  <c r="S23" i="46"/>
  <c r="BF23" i="46"/>
  <c r="U23" i="46"/>
  <c r="L32" i="46"/>
  <c r="G78" i="59" s="1"/>
  <c r="G19" i="59" s="1"/>
  <c r="G19" i="63" s="1"/>
  <c r="J32" i="46"/>
  <c r="AF32" i="46"/>
  <c r="M78" i="59" s="1"/>
  <c r="M19" i="59" s="1"/>
  <c r="AD32" i="46"/>
  <c r="P15" i="46"/>
  <c r="R15" i="46" s="1"/>
  <c r="BB15" i="46" s="1"/>
  <c r="BF17" i="46"/>
  <c r="U17" i="46"/>
  <c r="AD20" i="46"/>
  <c r="AF20" i="46" s="1"/>
  <c r="L14" i="46"/>
  <c r="J14" i="46"/>
  <c r="AD12" i="46"/>
  <c r="AF12" i="46" s="1"/>
  <c r="BD12" i="46" s="1"/>
  <c r="BL12" i="46" s="1"/>
  <c r="AF11" i="46"/>
  <c r="BD11" i="46" s="1"/>
  <c r="BL11" i="46" s="1"/>
  <c r="AD11" i="46"/>
  <c r="AD14" i="46"/>
  <c r="AF14" i="46" s="1"/>
  <c r="BF12" i="46"/>
  <c r="U12" i="46"/>
  <c r="AD15" i="46"/>
  <c r="AF15" i="46" s="1"/>
  <c r="BD15" i="46" s="1"/>
  <c r="BL15" i="46" s="1"/>
  <c r="AF17" i="46"/>
  <c r="AD17" i="46"/>
  <c r="M17" i="46"/>
  <c r="AV17" i="46" s="1"/>
  <c r="L20" i="46"/>
  <c r="G71" i="59" s="1"/>
  <c r="J20" i="46"/>
  <c r="M14" i="46"/>
  <c r="AV14" i="46" s="1"/>
  <c r="BN14" i="46" s="1"/>
  <c r="L12" i="46"/>
  <c r="J12" i="46"/>
  <c r="M11" i="46"/>
  <c r="O11" i="46" s="1"/>
  <c r="R11" i="46"/>
  <c r="P11" i="46"/>
  <c r="P16" i="46"/>
  <c r="R16" i="46" s="1"/>
  <c r="O16" i="46"/>
  <c r="M16" i="46"/>
  <c r="M15" i="46"/>
  <c r="AV15" i="46" s="1"/>
  <c r="BN15" i="46" s="1"/>
  <c r="L17" i="46"/>
  <c r="J17" i="46"/>
  <c r="P20" i="46"/>
  <c r="AV20" i="46" s="1"/>
  <c r="BN20" i="46" s="1"/>
  <c r="R14" i="46"/>
  <c r="P14" i="46"/>
  <c r="AD16" i="46"/>
  <c r="AF16" i="46" s="1"/>
  <c r="M68" i="59" s="1"/>
  <c r="J15" i="46"/>
  <c r="L15" i="46" s="1"/>
  <c r="P17" i="46"/>
  <c r="R17" i="46" s="1"/>
  <c r="BB17" i="46" s="1"/>
  <c r="M20" i="46"/>
  <c r="O20" i="46" s="1"/>
  <c r="H71" i="59" s="1"/>
  <c r="H12" i="59" s="1"/>
  <c r="H12" i="63" s="1"/>
  <c r="BF14" i="46"/>
  <c r="U14" i="46"/>
  <c r="P12" i="46"/>
  <c r="R12" i="46" s="1"/>
  <c r="BB12" i="46" s="1"/>
  <c r="M12" i="46"/>
  <c r="J11" i="46"/>
  <c r="J16" i="46"/>
  <c r="AV16" i="46" s="1"/>
  <c r="BN16" i="46" s="1"/>
  <c r="BF16" i="46"/>
  <c r="U16" i="46"/>
  <c r="AA144" i="46"/>
  <c r="AC144" i="46"/>
  <c r="AC110" i="41"/>
  <c r="AP111" i="41"/>
  <c r="AJ111" i="41"/>
  <c r="AM111" i="41"/>
  <c r="X111" i="41"/>
  <c r="AI110" i="41"/>
  <c r="AK111" i="41"/>
  <c r="H111" i="41"/>
  <c r="AB111" i="41"/>
  <c r="Q111" i="41"/>
  <c r="AL110" i="41"/>
  <c r="AT111" i="41"/>
  <c r="AN111" i="41"/>
  <c r="AH111" i="41"/>
  <c r="AA111" i="41"/>
  <c r="N111" i="41"/>
  <c r="AS111" i="41"/>
  <c r="AG111" i="41"/>
  <c r="K111" i="41"/>
  <c r="BH111" i="46"/>
  <c r="S151" i="46" s="1"/>
  <c r="AM151" i="46" s="1"/>
  <c r="BL72" i="46"/>
  <c r="Q59" i="59"/>
  <c r="G12" i="59"/>
  <c r="G12" i="63" s="1"/>
  <c r="I19" i="59"/>
  <c r="I19" i="63" s="1"/>
  <c r="Q94" i="26"/>
  <c r="Q35" i="26" s="1"/>
  <c r="Q31" i="26"/>
  <c r="I79" i="26"/>
  <c r="I20" i="26" s="1"/>
  <c r="I15" i="26"/>
  <c r="BB111" i="39"/>
  <c r="Y87" i="39"/>
  <c r="Y86" i="39"/>
  <c r="AN86" i="39"/>
  <c r="AN87" i="39"/>
  <c r="AH86" i="39"/>
  <c r="AH87" i="39"/>
  <c r="AB87" i="39"/>
  <c r="AB86" i="39"/>
  <c r="V87" i="39"/>
  <c r="V86" i="39"/>
  <c r="Q86" i="39"/>
  <c r="Q87" i="39"/>
  <c r="J86" i="39"/>
  <c r="J87" i="39"/>
  <c r="AK86" i="39"/>
  <c r="AK87" i="39"/>
  <c r="M87" i="39"/>
  <c r="M86" i="39"/>
  <c r="AT87" i="39"/>
  <c r="AT86" i="39"/>
  <c r="AM87" i="39"/>
  <c r="AM86" i="39"/>
  <c r="AG86" i="39"/>
  <c r="AG87" i="39"/>
  <c r="AA87" i="39"/>
  <c r="AA86" i="39"/>
  <c r="U86" i="39"/>
  <c r="U87" i="39"/>
  <c r="N86" i="39"/>
  <c r="N87" i="39"/>
  <c r="H86" i="39"/>
  <c r="H87" i="39"/>
  <c r="AS86" i="39"/>
  <c r="AS87" i="39"/>
  <c r="T87" i="39"/>
  <c r="T86" i="39"/>
  <c r="AE86" i="39"/>
  <c r="AE87" i="39"/>
  <c r="G86" i="39"/>
  <c r="G87" i="39"/>
  <c r="AQ87" i="39"/>
  <c r="AQ86" i="39"/>
  <c r="AJ87" i="39"/>
  <c r="AJ86" i="39"/>
  <c r="AD86" i="39"/>
  <c r="AD87" i="39"/>
  <c r="X87" i="39"/>
  <c r="X86" i="39"/>
  <c r="S86" i="39"/>
  <c r="S87" i="39"/>
  <c r="K86" i="39"/>
  <c r="K87" i="39"/>
  <c r="I94" i="26"/>
  <c r="I35" i="26" s="1"/>
  <c r="K92" i="26"/>
  <c r="K33" i="26" s="1"/>
  <c r="Z109" i="39"/>
  <c r="K91" i="26"/>
  <c r="K32" i="26" s="1"/>
  <c r="Z108" i="39"/>
  <c r="F89" i="26"/>
  <c r="F30" i="26" s="1"/>
  <c r="I105" i="39"/>
  <c r="N92" i="26"/>
  <c r="N33" i="26" s="1"/>
  <c r="AI109" i="39"/>
  <c r="J92" i="26"/>
  <c r="J33" i="26" s="1"/>
  <c r="W109" i="39"/>
  <c r="N91" i="26"/>
  <c r="N32" i="26" s="1"/>
  <c r="AI108" i="39"/>
  <c r="J91" i="26"/>
  <c r="J32" i="26" s="1"/>
  <c r="W108" i="39"/>
  <c r="AX111" i="39"/>
  <c r="N89" i="26"/>
  <c r="N30" i="26" s="1"/>
  <c r="AI105" i="39"/>
  <c r="J89" i="26"/>
  <c r="J30" i="26" s="1"/>
  <c r="J30" i="60" s="1"/>
  <c r="W105" i="39"/>
  <c r="AR111" i="39"/>
  <c r="F92" i="26"/>
  <c r="F33" i="26" s="1"/>
  <c r="I109" i="39"/>
  <c r="F91" i="26"/>
  <c r="F32" i="26" s="1"/>
  <c r="I108" i="39"/>
  <c r="R92" i="26"/>
  <c r="R33" i="26" s="1"/>
  <c r="AU109" i="39"/>
  <c r="M92" i="26"/>
  <c r="M33" i="26" s="1"/>
  <c r="AF109" i="39"/>
  <c r="H92" i="26"/>
  <c r="H33" i="26" s="1"/>
  <c r="O109" i="39"/>
  <c r="R91" i="26"/>
  <c r="R32" i="26" s="1"/>
  <c r="AU108" i="39"/>
  <c r="M91" i="26"/>
  <c r="M32" i="26" s="1"/>
  <c r="AF108" i="39"/>
  <c r="H91" i="26"/>
  <c r="H32" i="26" s="1"/>
  <c r="O108" i="39"/>
  <c r="R89" i="26"/>
  <c r="R30" i="26" s="1"/>
  <c r="AU105" i="39"/>
  <c r="M89" i="26"/>
  <c r="M30" i="26" s="1"/>
  <c r="AF105" i="39"/>
  <c r="H89" i="26"/>
  <c r="H30" i="26" s="1"/>
  <c r="O105" i="39"/>
  <c r="R111" i="39"/>
  <c r="O92" i="26"/>
  <c r="O33" i="26" s="1"/>
  <c r="AL109" i="39"/>
  <c r="O91" i="26"/>
  <c r="O32" i="26" s="1"/>
  <c r="AL108" i="39"/>
  <c r="O89" i="26"/>
  <c r="O30" i="26" s="1"/>
  <c r="AL105" i="39"/>
  <c r="K89" i="26"/>
  <c r="K30" i="26" s="1"/>
  <c r="Z105" i="39"/>
  <c r="P92" i="26"/>
  <c r="P33" i="26" s="1"/>
  <c r="AO109" i="39"/>
  <c r="L92" i="26"/>
  <c r="L33" i="26" s="1"/>
  <c r="AC109" i="39"/>
  <c r="G92" i="26"/>
  <c r="G33" i="26" s="1"/>
  <c r="L109" i="39"/>
  <c r="P91" i="26"/>
  <c r="P32" i="26" s="1"/>
  <c r="AO108" i="39"/>
  <c r="L91" i="26"/>
  <c r="L32" i="26" s="1"/>
  <c r="AC108" i="39"/>
  <c r="G91" i="26"/>
  <c r="G32" i="26" s="1"/>
  <c r="L108" i="39"/>
  <c r="P89" i="26"/>
  <c r="P30" i="26" s="1"/>
  <c r="AO105" i="39"/>
  <c r="L89" i="26"/>
  <c r="L30" i="26" s="1"/>
  <c r="AC105" i="39"/>
  <c r="G89" i="26"/>
  <c r="G30" i="26" s="1"/>
  <c r="L105" i="39"/>
  <c r="BD17" i="39"/>
  <c r="BD15" i="39"/>
  <c r="BD14" i="39"/>
  <c r="BD13" i="39"/>
  <c r="BD11" i="39"/>
  <c r="AV86" i="39"/>
  <c r="G148" i="39" s="1"/>
  <c r="AR78" i="39"/>
  <c r="R78" i="39"/>
  <c r="AV87" i="39"/>
  <c r="G149" i="39" s="1"/>
  <c r="AV46" i="39"/>
  <c r="BD49" i="39"/>
  <c r="BD107" i="39" s="1"/>
  <c r="BD41" i="39"/>
  <c r="BD39" i="39"/>
  <c r="BD38" i="39"/>
  <c r="BD37" i="39"/>
  <c r="BD35" i="39"/>
  <c r="BD29" i="39"/>
  <c r="BD27" i="39"/>
  <c r="BD26" i="39"/>
  <c r="BD25" i="39"/>
  <c r="BD23" i="39"/>
  <c r="BD26" i="46"/>
  <c r="BD17" i="46"/>
  <c r="BL17" i="46" s="1"/>
  <c r="BB11" i="46"/>
  <c r="BJ68" i="46"/>
  <c r="BJ70" i="46"/>
  <c r="BB33" i="39"/>
  <c r="M140" i="39" s="1"/>
  <c r="BB53" i="39"/>
  <c r="M143" i="39" s="1"/>
  <c r="M154" i="39" s="1"/>
  <c r="BB26" i="46"/>
  <c r="BB45" i="39"/>
  <c r="M141" i="39" s="1"/>
  <c r="BJ55" i="46"/>
  <c r="Q86" i="26"/>
  <c r="Q27" i="26" s="1"/>
  <c r="I123" i="46"/>
  <c r="BL118" i="46"/>
  <c r="BJ64" i="46"/>
  <c r="BB104" i="46"/>
  <c r="M150" i="46" s="1"/>
  <c r="BJ56" i="46"/>
  <c r="BL73" i="46"/>
  <c r="BL75" i="46"/>
  <c r="BL116" i="46"/>
  <c r="BL67" i="46"/>
  <c r="BL120" i="46"/>
  <c r="BL61" i="46"/>
  <c r="AZ119" i="46"/>
  <c r="BJ119" i="46" s="1"/>
  <c r="BJ62" i="46"/>
  <c r="BL63" i="46"/>
  <c r="BB14" i="46"/>
  <c r="BJ76" i="46"/>
  <c r="BF123" i="46"/>
  <c r="Q152" i="46" s="1"/>
  <c r="BL122" i="46"/>
  <c r="BL113" i="46"/>
  <c r="BJ75" i="46"/>
  <c r="BL117" i="46"/>
  <c r="BL121" i="46"/>
  <c r="BL115" i="46"/>
  <c r="BL119" i="46"/>
  <c r="AZ122" i="46"/>
  <c r="AV123" i="46"/>
  <c r="G152" i="46" s="1"/>
  <c r="BL102" i="46"/>
  <c r="BH104" i="45"/>
  <c r="H15" i="44" s="1"/>
  <c r="BR93" i="45"/>
  <c r="BR104" i="45" s="1"/>
  <c r="H18" i="44" s="1"/>
  <c r="BJ123" i="45"/>
  <c r="BT112" i="45"/>
  <c r="BT123" i="45" s="1"/>
  <c r="BB123" i="45"/>
  <c r="BL112" i="45"/>
  <c r="BL123" i="45" s="1"/>
  <c r="BH123" i="45"/>
  <c r="BR112" i="45"/>
  <c r="BR123" i="45" s="1"/>
  <c r="BJ104" i="45"/>
  <c r="I15" i="44" s="1"/>
  <c r="BT93" i="45"/>
  <c r="BT104" i="45" s="1"/>
  <c r="I18" i="44" s="1"/>
  <c r="BJ67" i="46"/>
  <c r="BJ59" i="46"/>
  <c r="BF123" i="45"/>
  <c r="BP112" i="45"/>
  <c r="BP123" i="45" s="1"/>
  <c r="BF104" i="45"/>
  <c r="G15" i="44" s="1"/>
  <c r="BP93" i="45"/>
  <c r="BP104" i="45" s="1"/>
  <c r="G18" i="44" s="1"/>
  <c r="BD104" i="45"/>
  <c r="F15" i="44" s="1"/>
  <c r="BN93" i="45"/>
  <c r="BN104" i="45" s="1"/>
  <c r="F18" i="44" s="1"/>
  <c r="BD103" i="40"/>
  <c r="BN103" i="40" s="1"/>
  <c r="BD99" i="40"/>
  <c r="BN99" i="40" s="1"/>
  <c r="BF93" i="40"/>
  <c r="BF97" i="40"/>
  <c r="BP97" i="40" s="1"/>
  <c r="BF101" i="40"/>
  <c r="BP101" i="40" s="1"/>
  <c r="BD100" i="40"/>
  <c r="BN100" i="40" s="1"/>
  <c r="BH97" i="40"/>
  <c r="BR97" i="40" s="1"/>
  <c r="BH103" i="40"/>
  <c r="BR103" i="40" s="1"/>
  <c r="BH95" i="40"/>
  <c r="BR95" i="40" s="1"/>
  <c r="BH96" i="40"/>
  <c r="BR96" i="40" s="1"/>
  <c r="BH99" i="40"/>
  <c r="BR99" i="40" s="1"/>
  <c r="BH102" i="40"/>
  <c r="BR102" i="40" s="1"/>
  <c r="BH115" i="40"/>
  <c r="BR115" i="40" s="1"/>
  <c r="BH100" i="40"/>
  <c r="BR100" i="40" s="1"/>
  <c r="BD102" i="40"/>
  <c r="BN102" i="40" s="1"/>
  <c r="BF115" i="40"/>
  <c r="BP115" i="40" s="1"/>
  <c r="BD98" i="40"/>
  <c r="BN98" i="40" s="1"/>
  <c r="BF95" i="40"/>
  <c r="BP95" i="40" s="1"/>
  <c r="BD114" i="40"/>
  <c r="BN114" i="40" s="1"/>
  <c r="BF102" i="40"/>
  <c r="BP102" i="40" s="1"/>
  <c r="BD116" i="40"/>
  <c r="BN116" i="40" s="1"/>
  <c r="BD94" i="40"/>
  <c r="BN94" i="40" s="1"/>
  <c r="BJ100" i="40"/>
  <c r="BT100" i="40" s="1"/>
  <c r="BJ96" i="40"/>
  <c r="BT96" i="40" s="1"/>
  <c r="BB116" i="40"/>
  <c r="BL116" i="40" s="1"/>
  <c r="BD93" i="40"/>
  <c r="BJ98" i="40"/>
  <c r="BT98" i="40" s="1"/>
  <c r="BJ114" i="40"/>
  <c r="BT114" i="40" s="1"/>
  <c r="BH98" i="40"/>
  <c r="BR98" i="40" s="1"/>
  <c r="BD115" i="40"/>
  <c r="BN115" i="40" s="1"/>
  <c r="BJ94" i="40"/>
  <c r="BT94" i="40" s="1"/>
  <c r="BH101" i="40"/>
  <c r="BR101" i="40" s="1"/>
  <c r="BD113" i="40"/>
  <c r="BN113" i="40" s="1"/>
  <c r="BF103" i="40"/>
  <c r="BP103" i="40" s="1"/>
  <c r="BJ93" i="40"/>
  <c r="BT93" i="40" s="1"/>
  <c r="BF114" i="40"/>
  <c r="BP114" i="40" s="1"/>
  <c r="BF113" i="40"/>
  <c r="BP113" i="40" s="1"/>
  <c r="BB99" i="40"/>
  <c r="BL99" i="40" s="1"/>
  <c r="BB103" i="40"/>
  <c r="BL103" i="40" s="1"/>
  <c r="BJ115" i="40"/>
  <c r="BT115" i="40" s="1"/>
  <c r="BB101" i="40"/>
  <c r="BL101" i="40" s="1"/>
  <c r="BH93" i="40"/>
  <c r="BB114" i="40"/>
  <c r="BL114" i="40" s="1"/>
  <c r="BJ113" i="40"/>
  <c r="BT113" i="40" s="1"/>
  <c r="BJ101" i="40"/>
  <c r="BT101" i="40" s="1"/>
  <c r="BF99" i="40"/>
  <c r="BP99" i="40" s="1"/>
  <c r="BD95" i="40"/>
  <c r="BN95" i="40" s="1"/>
  <c r="BH113" i="40"/>
  <c r="BR113" i="40" s="1"/>
  <c r="BD101" i="40"/>
  <c r="BN101" i="40" s="1"/>
  <c r="BF96" i="40"/>
  <c r="BP96" i="40" s="1"/>
  <c r="BB102" i="40"/>
  <c r="BL102" i="40" s="1"/>
  <c r="BB94" i="40"/>
  <c r="BL94" i="40" s="1"/>
  <c r="BB115" i="40"/>
  <c r="BL115" i="40" s="1"/>
  <c r="BJ102" i="40"/>
  <c r="BT102" i="40" s="1"/>
  <c r="BJ116" i="40"/>
  <c r="BT116" i="40" s="1"/>
  <c r="BJ99" i="40"/>
  <c r="BT99" i="40" s="1"/>
  <c r="BJ95" i="40"/>
  <c r="BB113" i="40"/>
  <c r="BL113" i="40" s="1"/>
  <c r="BB93" i="40"/>
  <c r="BB95" i="40"/>
  <c r="BL95" i="40" s="1"/>
  <c r="BH116" i="40"/>
  <c r="BR116" i="40" s="1"/>
  <c r="BF94" i="40"/>
  <c r="BP94" i="40" s="1"/>
  <c r="BF98" i="40"/>
  <c r="BP98" i="40" s="1"/>
  <c r="BF100" i="40"/>
  <c r="BP100" i="40" s="1"/>
  <c r="BD97" i="40"/>
  <c r="BN97" i="40" s="1"/>
  <c r="BH94" i="40"/>
  <c r="BR94" i="40" s="1"/>
  <c r="BF116" i="40"/>
  <c r="BP116" i="40" s="1"/>
  <c r="BD96" i="40"/>
  <c r="BN96" i="40" s="1"/>
  <c r="BH114" i="40"/>
  <c r="BR114" i="40" s="1"/>
  <c r="BJ97" i="40"/>
  <c r="BT97" i="40" s="1"/>
  <c r="BB100" i="40"/>
  <c r="BL100" i="40" s="1"/>
  <c r="BJ103" i="40"/>
  <c r="BT103" i="40" s="1"/>
  <c r="BB97" i="40"/>
  <c r="BL97" i="40" s="1"/>
  <c r="BB98" i="40"/>
  <c r="BL98" i="40" s="1"/>
  <c r="BB96" i="40"/>
  <c r="BL96" i="40" s="1"/>
  <c r="BJ112" i="40"/>
  <c r="BT112" i="40" s="1"/>
  <c r="BF112" i="40"/>
  <c r="BP112" i="40" s="1"/>
  <c r="BH112" i="40"/>
  <c r="BR112" i="40" s="1"/>
  <c r="BB112" i="40"/>
  <c r="BL112" i="40" s="1"/>
  <c r="BD112" i="40"/>
  <c r="BN112" i="40" s="1"/>
  <c r="BD123" i="45"/>
  <c r="BN112" i="45"/>
  <c r="BN123" i="45" s="1"/>
  <c r="BB104" i="45"/>
  <c r="E15" i="44" s="1"/>
  <c r="BL93" i="45"/>
  <c r="BL104" i="45" s="1"/>
  <c r="E18" i="44" s="1"/>
  <c r="BL97" i="46"/>
  <c r="BL95" i="46"/>
  <c r="BB123" i="46"/>
  <c r="M152" i="46" s="1"/>
  <c r="BL103" i="46"/>
  <c r="BJ101" i="46"/>
  <c r="BL100" i="46"/>
  <c r="BH123" i="46"/>
  <c r="S152" i="46" s="1"/>
  <c r="AM152" i="46" s="1"/>
  <c r="BJ115" i="46"/>
  <c r="BJ117" i="46"/>
  <c r="BJ121" i="46"/>
  <c r="BJ57" i="46"/>
  <c r="BL55" i="46"/>
  <c r="BL71" i="46"/>
  <c r="BB32" i="46"/>
  <c r="BD104" i="46"/>
  <c r="O150" i="46" s="1"/>
  <c r="BL93" i="46"/>
  <c r="BF104" i="46"/>
  <c r="Q150" i="46" s="1"/>
  <c r="AZ104" i="46"/>
  <c r="K150" i="46" s="1"/>
  <c r="BJ93" i="46"/>
  <c r="BJ95" i="46"/>
  <c r="BJ97" i="46"/>
  <c r="BL99" i="46"/>
  <c r="BJ103" i="46"/>
  <c r="BJ113" i="46"/>
  <c r="BL114" i="46"/>
  <c r="BJ61" i="46"/>
  <c r="BJ58" i="46"/>
  <c r="BL57" i="46"/>
  <c r="BF77" i="46"/>
  <c r="Q142" i="46" s="1"/>
  <c r="AK142" i="46" s="1"/>
  <c r="BL59" i="46"/>
  <c r="BL94" i="46"/>
  <c r="BL98" i="46"/>
  <c r="BH104" i="46"/>
  <c r="S150" i="46" s="1"/>
  <c r="AM150" i="46" s="1"/>
  <c r="BJ100" i="46"/>
  <c r="BD123" i="46"/>
  <c r="O152" i="46" s="1"/>
  <c r="BL112" i="46"/>
  <c r="BJ116" i="46"/>
  <c r="BJ118" i="46"/>
  <c r="BJ120" i="46"/>
  <c r="BJ99" i="46"/>
  <c r="BJ94" i="46"/>
  <c r="BJ96" i="46"/>
  <c r="BN96" i="46" s="1"/>
  <c r="BJ98" i="46"/>
  <c r="BL101" i="46"/>
  <c r="BJ102" i="46"/>
  <c r="BJ112" i="46"/>
  <c r="BJ114" i="46"/>
  <c r="W16" i="46"/>
  <c r="BF116" i="41"/>
  <c r="BD116" i="41"/>
  <c r="BB122" i="41"/>
  <c r="BB121" i="41"/>
  <c r="BB119" i="41"/>
  <c r="BB117" i="41"/>
  <c r="BH117" i="41"/>
  <c r="BH116" i="41"/>
  <c r="BB116" i="41"/>
  <c r="AZ116" i="41"/>
  <c r="BH115" i="41"/>
  <c r="AZ115" i="41"/>
  <c r="BH114" i="41"/>
  <c r="AZ114" i="41"/>
  <c r="BF115" i="41"/>
  <c r="BF114" i="41"/>
  <c r="BF113" i="41"/>
  <c r="BF112" i="41"/>
  <c r="BF103" i="41"/>
  <c r="AZ113" i="41"/>
  <c r="BD112" i="41"/>
  <c r="BB103" i="41"/>
  <c r="BD102" i="41"/>
  <c r="BD101" i="41"/>
  <c r="BD100" i="41"/>
  <c r="BD99" i="41"/>
  <c r="BD98" i="41"/>
  <c r="BD97" i="41"/>
  <c r="BD96" i="41"/>
  <c r="BD115" i="41"/>
  <c r="BD114" i="41"/>
  <c r="BH113" i="41"/>
  <c r="BB112" i="41"/>
  <c r="AZ103" i="41"/>
  <c r="BB102" i="41"/>
  <c r="BB101" i="41"/>
  <c r="BB100" i="41"/>
  <c r="BB99" i="41"/>
  <c r="BB98" i="41"/>
  <c r="BB97" i="41"/>
  <c r="BB96" i="41"/>
  <c r="BB115" i="41"/>
  <c r="BB114" i="41"/>
  <c r="BD113" i="41"/>
  <c r="AZ112" i="41"/>
  <c r="BH103" i="41"/>
  <c r="BH102" i="41"/>
  <c r="AZ102" i="41"/>
  <c r="BH101" i="41"/>
  <c r="AZ101" i="41"/>
  <c r="BH100" i="41"/>
  <c r="AZ100" i="41"/>
  <c r="BH99" i="41"/>
  <c r="AZ99" i="41"/>
  <c r="BH98" i="41"/>
  <c r="AZ98" i="41"/>
  <c r="BH97" i="41"/>
  <c r="AZ97" i="41"/>
  <c r="BB113" i="41"/>
  <c r="BH112" i="41"/>
  <c r="BD103" i="41"/>
  <c r="BF102" i="41"/>
  <c r="BF101" i="41"/>
  <c r="BF100" i="41"/>
  <c r="BF99" i="41"/>
  <c r="BF98" i="41"/>
  <c r="BF97" i="41"/>
  <c r="BF96" i="41"/>
  <c r="BF95" i="41"/>
  <c r="BF94" i="41"/>
  <c r="BF93" i="41"/>
  <c r="BH96" i="41"/>
  <c r="BH95" i="41"/>
  <c r="BB94" i="41"/>
  <c r="BH93" i="41"/>
  <c r="BD93" i="41"/>
  <c r="AZ96" i="41"/>
  <c r="BD95" i="41"/>
  <c r="AZ94" i="41"/>
  <c r="BB95" i="41"/>
  <c r="BH94" i="41"/>
  <c r="BB93" i="41"/>
  <c r="AZ95" i="41"/>
  <c r="BD94" i="41"/>
  <c r="AZ93" i="41"/>
  <c r="W17" i="46"/>
  <c r="BL52" i="46"/>
  <c r="BL110" i="46" s="1"/>
  <c r="W26" i="46"/>
  <c r="AQ52" i="41"/>
  <c r="AQ122" i="40"/>
  <c r="AE52" i="41"/>
  <c r="AE122" i="40"/>
  <c r="I52" i="40"/>
  <c r="H122" i="40"/>
  <c r="I122" i="40" s="1"/>
  <c r="AL51" i="40"/>
  <c r="AK121" i="40"/>
  <c r="Y51" i="41"/>
  <c r="Y121" i="40"/>
  <c r="O51" i="40"/>
  <c r="N121" i="40"/>
  <c r="O121" i="40" s="1"/>
  <c r="AU50" i="40"/>
  <c r="AT120" i="40"/>
  <c r="AU120" i="40" s="1"/>
  <c r="AI50" i="40"/>
  <c r="AH120" i="40"/>
  <c r="V50" i="41"/>
  <c r="V108" i="41" s="1"/>
  <c r="V120" i="40"/>
  <c r="V120" i="41" s="1"/>
  <c r="L50" i="40"/>
  <c r="K120" i="40"/>
  <c r="L120" i="40" s="1"/>
  <c r="AR49" i="40"/>
  <c r="AQ119" i="40"/>
  <c r="AR119" i="40" s="1"/>
  <c r="AF49" i="40"/>
  <c r="AE119" i="40"/>
  <c r="AF119" i="40" s="1"/>
  <c r="I49" i="40"/>
  <c r="H119" i="40"/>
  <c r="I119" i="40" s="1"/>
  <c r="AO48" i="40"/>
  <c r="AN118" i="40"/>
  <c r="AO118" i="40" s="1"/>
  <c r="AC48" i="40"/>
  <c r="AB118" i="40"/>
  <c r="AC118" i="40" s="1"/>
  <c r="R48" i="40"/>
  <c r="Q118" i="40"/>
  <c r="R118" i="40" s="1"/>
  <c r="AL47" i="40"/>
  <c r="AK117" i="40"/>
  <c r="Z47" i="40"/>
  <c r="Y117" i="40"/>
  <c r="Y117" i="41" s="1"/>
  <c r="O47" i="40"/>
  <c r="N117" i="40"/>
  <c r="AO52" i="40"/>
  <c r="AN122" i="40"/>
  <c r="AO122" i="40" s="1"/>
  <c r="AC52" i="40"/>
  <c r="AB122" i="40"/>
  <c r="AC122" i="40" s="1"/>
  <c r="R52" i="40"/>
  <c r="BD52" i="40" s="1"/>
  <c r="Q122" i="40"/>
  <c r="R122" i="40" s="1"/>
  <c r="BD122" i="40" s="1"/>
  <c r="AU51" i="40"/>
  <c r="AT121" i="40"/>
  <c r="AU121" i="40" s="1"/>
  <c r="AI51" i="40"/>
  <c r="AH121" i="40"/>
  <c r="V51" i="41"/>
  <c r="V109" i="41" s="1"/>
  <c r="V121" i="40"/>
  <c r="L51" i="40"/>
  <c r="K121" i="40"/>
  <c r="L121" i="40" s="1"/>
  <c r="AR50" i="40"/>
  <c r="AQ120" i="40"/>
  <c r="AE50" i="41"/>
  <c r="AE120" i="40"/>
  <c r="T50" i="41"/>
  <c r="T108" i="41" s="1"/>
  <c r="T120" i="40"/>
  <c r="I50" i="40"/>
  <c r="H120" i="40"/>
  <c r="I120" i="40" s="1"/>
  <c r="AO49" i="40"/>
  <c r="AN119" i="40"/>
  <c r="AO119" i="40" s="1"/>
  <c r="AC49" i="40"/>
  <c r="AB119" i="40"/>
  <c r="AC119" i="40" s="1"/>
  <c r="R49" i="40"/>
  <c r="Q119" i="40"/>
  <c r="R119" i="40" s="1"/>
  <c r="BD119" i="40" s="1"/>
  <c r="AL48" i="40"/>
  <c r="AK118" i="40"/>
  <c r="Z48" i="40"/>
  <c r="Y118" i="40"/>
  <c r="O48" i="40"/>
  <c r="N118" i="40"/>
  <c r="O118" i="40" s="1"/>
  <c r="AU47" i="40"/>
  <c r="AT117" i="40"/>
  <c r="AI47" i="40"/>
  <c r="AI105" i="40" s="1"/>
  <c r="AH117" i="40"/>
  <c r="L47" i="40"/>
  <c r="K117" i="40"/>
  <c r="AL52" i="40"/>
  <c r="AK122" i="40"/>
  <c r="AL122" i="40" s="1"/>
  <c r="Y52" i="41"/>
  <c r="Y122" i="40"/>
  <c r="O52" i="40"/>
  <c r="N122" i="40"/>
  <c r="O122" i="40" s="1"/>
  <c r="AQ51" i="41"/>
  <c r="AQ121" i="40"/>
  <c r="AE51" i="41"/>
  <c r="AE121" i="40"/>
  <c r="I51" i="40"/>
  <c r="H121" i="40"/>
  <c r="I121" i="40" s="1"/>
  <c r="AO50" i="40"/>
  <c r="AN120" i="40"/>
  <c r="AO120" i="40" s="1"/>
  <c r="AC50" i="40"/>
  <c r="AB120" i="40"/>
  <c r="AC120" i="40" s="1"/>
  <c r="R50" i="40"/>
  <c r="BD50" i="40" s="1"/>
  <c r="Q120" i="40"/>
  <c r="R120" i="40" s="1"/>
  <c r="AL49" i="40"/>
  <c r="AK119" i="40"/>
  <c r="Y49" i="41"/>
  <c r="Y119" i="40"/>
  <c r="O49" i="40"/>
  <c r="N119" i="40"/>
  <c r="O119" i="40" s="1"/>
  <c r="AU48" i="40"/>
  <c r="AT118" i="40"/>
  <c r="AU118" i="40" s="1"/>
  <c r="AI48" i="40"/>
  <c r="AI106" i="40" s="1"/>
  <c r="AH118" i="40"/>
  <c r="AI118" i="40" s="1"/>
  <c r="V48" i="41"/>
  <c r="V106" i="41" s="1"/>
  <c r="V118" i="40"/>
  <c r="V118" i="41" s="1"/>
  <c r="L48" i="40"/>
  <c r="K118" i="40"/>
  <c r="L118" i="40" s="1"/>
  <c r="AR47" i="40"/>
  <c r="AQ117" i="40"/>
  <c r="AF47" i="40"/>
  <c r="AE117" i="40"/>
  <c r="T47" i="41"/>
  <c r="T117" i="40"/>
  <c r="I47" i="40"/>
  <c r="BB47" i="40" s="1"/>
  <c r="BB105" i="40" s="1"/>
  <c r="H117" i="40"/>
  <c r="AU52" i="40"/>
  <c r="AT122" i="40"/>
  <c r="AU122" i="40" s="1"/>
  <c r="AI52" i="40"/>
  <c r="AH122" i="40"/>
  <c r="V52" i="41"/>
  <c r="V110" i="41" s="1"/>
  <c r="V122" i="40"/>
  <c r="L52" i="40"/>
  <c r="K122" i="40"/>
  <c r="L122" i="40" s="1"/>
  <c r="AO51" i="40"/>
  <c r="AN121" i="40"/>
  <c r="AO121" i="40" s="1"/>
  <c r="AC51" i="40"/>
  <c r="AB121" i="40"/>
  <c r="AC121" i="40" s="1"/>
  <c r="R51" i="40"/>
  <c r="BD51" i="40" s="1"/>
  <c r="Q121" i="40"/>
  <c r="R121" i="40" s="1"/>
  <c r="BD121" i="40" s="1"/>
  <c r="AL50" i="40"/>
  <c r="AK120" i="40"/>
  <c r="Y50" i="41"/>
  <c r="Y120" i="40"/>
  <c r="O50" i="40"/>
  <c r="N120" i="40"/>
  <c r="O120" i="40" s="1"/>
  <c r="AU49" i="40"/>
  <c r="AT119" i="40"/>
  <c r="AU119" i="40" s="1"/>
  <c r="AI49" i="40"/>
  <c r="AH119" i="40"/>
  <c r="AI119" i="40" s="1"/>
  <c r="V49" i="41"/>
  <c r="V107" i="41" s="1"/>
  <c r="V119" i="40"/>
  <c r="L49" i="40"/>
  <c r="K119" i="40"/>
  <c r="L119" i="40" s="1"/>
  <c r="AR48" i="40"/>
  <c r="AQ118" i="40"/>
  <c r="AF48" i="40"/>
  <c r="BF48" i="40" s="1"/>
  <c r="BF106" i="40" s="1"/>
  <c r="AE118" i="40"/>
  <c r="AF118" i="40" s="1"/>
  <c r="T48" i="41"/>
  <c r="T118" i="40"/>
  <c r="I48" i="40"/>
  <c r="H118" i="40"/>
  <c r="I118" i="40" s="1"/>
  <c r="AO47" i="40"/>
  <c r="AN117" i="40"/>
  <c r="AC47" i="40"/>
  <c r="AB117" i="40"/>
  <c r="R47" i="40"/>
  <c r="BD47" i="40" s="1"/>
  <c r="BD105" i="40" s="1"/>
  <c r="Q117" i="40"/>
  <c r="BU41" i="46"/>
  <c r="R41" i="46" s="1"/>
  <c r="BT41" i="46"/>
  <c r="O41" i="46" s="1"/>
  <c r="BS41" i="46"/>
  <c r="L41" i="46" s="1"/>
  <c r="BW41" i="46"/>
  <c r="BF41" i="46" s="1"/>
  <c r="BX41" i="46"/>
  <c r="AF41" i="46" s="1"/>
  <c r="BV41" i="46"/>
  <c r="BR41" i="46"/>
  <c r="BU37" i="46"/>
  <c r="R37" i="46" s="1"/>
  <c r="BT37" i="46"/>
  <c r="O37" i="46" s="1"/>
  <c r="BW37" i="46"/>
  <c r="BF37" i="46" s="1"/>
  <c r="BS37" i="46"/>
  <c r="L37" i="46" s="1"/>
  <c r="BX37" i="46"/>
  <c r="AF37" i="46" s="1"/>
  <c r="BV37" i="46"/>
  <c r="BR37" i="46"/>
  <c r="BU48" i="46"/>
  <c r="P48" i="46" s="1"/>
  <c r="P106" i="46" s="1"/>
  <c r="BT48" i="46"/>
  <c r="M48" i="46" s="1"/>
  <c r="M106" i="46" s="1"/>
  <c r="BS48" i="46"/>
  <c r="J48" i="46" s="1"/>
  <c r="J106" i="46" s="1"/>
  <c r="BX48" i="46"/>
  <c r="AD48" i="46" s="1"/>
  <c r="AD106" i="46" s="1"/>
  <c r="BV48" i="46"/>
  <c r="S48" i="46" s="1"/>
  <c r="S106" i="46" s="1"/>
  <c r="BW48" i="46"/>
  <c r="U48" i="46" s="1"/>
  <c r="U106" i="46" s="1"/>
  <c r="BR48" i="46"/>
  <c r="G48" i="46" s="1"/>
  <c r="G106" i="46" s="1"/>
  <c r="BU42" i="46"/>
  <c r="R42" i="46" s="1"/>
  <c r="BW42" i="46"/>
  <c r="BF42" i="46" s="1"/>
  <c r="BT42" i="46"/>
  <c r="O42" i="46" s="1"/>
  <c r="H83" i="59" s="1"/>
  <c r="BV42" i="46"/>
  <c r="BS42" i="46"/>
  <c r="L42" i="46" s="1"/>
  <c r="G83" i="59" s="1"/>
  <c r="G24" i="59" s="1"/>
  <c r="BX42" i="46"/>
  <c r="AF42" i="46" s="1"/>
  <c r="BR42" i="46"/>
  <c r="BU38" i="46"/>
  <c r="R38" i="46" s="1"/>
  <c r="BV38" i="46"/>
  <c r="BS38" i="46"/>
  <c r="L38" i="46" s="1"/>
  <c r="BX38" i="46"/>
  <c r="AF38" i="46" s="1"/>
  <c r="BT38" i="46"/>
  <c r="O38" i="46" s="1"/>
  <c r="BW38" i="46"/>
  <c r="BF38" i="46" s="1"/>
  <c r="BR38" i="46"/>
  <c r="BU34" i="46"/>
  <c r="BV34" i="46"/>
  <c r="BS34" i="46"/>
  <c r="BX34" i="46"/>
  <c r="BW34" i="46"/>
  <c r="BT34" i="46"/>
  <c r="BR34" i="46"/>
  <c r="BU30" i="46"/>
  <c r="BT30" i="46"/>
  <c r="BV30" i="46"/>
  <c r="S30" i="46" s="1"/>
  <c r="BS30" i="46"/>
  <c r="BW30" i="46"/>
  <c r="BX30" i="46"/>
  <c r="BR30" i="46"/>
  <c r="G30" i="46" s="1"/>
  <c r="BU24" i="46"/>
  <c r="BT24" i="46"/>
  <c r="BS24" i="46"/>
  <c r="BV24" i="46"/>
  <c r="S24" i="46" s="1"/>
  <c r="BX24" i="46"/>
  <c r="BW24" i="46"/>
  <c r="BR24" i="46"/>
  <c r="G24" i="46" s="1"/>
  <c r="BU18" i="46"/>
  <c r="BT18" i="46"/>
  <c r="BX18" i="46"/>
  <c r="BS18" i="46"/>
  <c r="BV18" i="46"/>
  <c r="S18" i="46" s="1"/>
  <c r="BW18" i="46"/>
  <c r="BR18" i="46"/>
  <c r="G18" i="46" s="1"/>
  <c r="I15" i="46"/>
  <c r="L22" i="46"/>
  <c r="O22" i="46"/>
  <c r="I23" i="46"/>
  <c r="AZ23" i="46" s="1"/>
  <c r="AV23" i="46"/>
  <c r="BN23" i="46" s="1"/>
  <c r="I11" i="46"/>
  <c r="AV11" i="46"/>
  <c r="BU49" i="46"/>
  <c r="BV49" i="46"/>
  <c r="BW49" i="46"/>
  <c r="BS49" i="46"/>
  <c r="BX49" i="46"/>
  <c r="BT49" i="46"/>
  <c r="BR49" i="46"/>
  <c r="BU39" i="46"/>
  <c r="R39" i="46" s="1"/>
  <c r="BT39" i="46"/>
  <c r="O39" i="46" s="1"/>
  <c r="BS39" i="46"/>
  <c r="L39" i="46" s="1"/>
  <c r="BX39" i="46"/>
  <c r="AF39" i="46" s="1"/>
  <c r="BV39" i="46"/>
  <c r="BW39" i="46"/>
  <c r="BF39" i="46" s="1"/>
  <c r="BR39" i="46"/>
  <c r="BU35" i="46"/>
  <c r="R35" i="46" s="1"/>
  <c r="BT35" i="46"/>
  <c r="O35" i="46" s="1"/>
  <c r="BX35" i="46"/>
  <c r="AF35" i="46" s="1"/>
  <c r="BV35" i="46"/>
  <c r="BW35" i="46"/>
  <c r="BF35" i="46" s="1"/>
  <c r="BS35" i="46"/>
  <c r="L35" i="46" s="1"/>
  <c r="BR35" i="46"/>
  <c r="BU19" i="46"/>
  <c r="BS19" i="46"/>
  <c r="BX19" i="46"/>
  <c r="BV19" i="46"/>
  <c r="S19" i="46" s="1"/>
  <c r="BT19" i="46"/>
  <c r="BW19" i="46"/>
  <c r="U19" i="46" s="1"/>
  <c r="BR19" i="46"/>
  <c r="G19" i="46" s="1"/>
  <c r="I17" i="46"/>
  <c r="W20" i="46"/>
  <c r="J71" i="59" s="1"/>
  <c r="W22" i="46"/>
  <c r="W14" i="46"/>
  <c r="I32" i="46"/>
  <c r="AV32" i="46"/>
  <c r="W12" i="46"/>
  <c r="W11" i="46"/>
  <c r="I16" i="46"/>
  <c r="BU43" i="46"/>
  <c r="R43" i="46" s="1"/>
  <c r="BT43" i="46"/>
  <c r="O43" i="46" s="1"/>
  <c r="H84" i="59" s="1"/>
  <c r="BX43" i="46"/>
  <c r="AF43" i="46" s="1"/>
  <c r="BV43" i="46"/>
  <c r="BW43" i="46"/>
  <c r="BF43" i="46" s="1"/>
  <c r="BS43" i="46"/>
  <c r="L43" i="46" s="1"/>
  <c r="G84" i="59" s="1"/>
  <c r="BR43" i="46"/>
  <c r="BU31" i="46"/>
  <c r="BT31" i="46"/>
  <c r="BV31" i="46"/>
  <c r="S31" i="46" s="1"/>
  <c r="BS31" i="46"/>
  <c r="BX31" i="46"/>
  <c r="BW31" i="46"/>
  <c r="U31" i="46" s="1"/>
  <c r="BR31" i="46"/>
  <c r="G31" i="46" s="1"/>
  <c r="BU25" i="46"/>
  <c r="BT25" i="46"/>
  <c r="BW25" i="46"/>
  <c r="BS25" i="46"/>
  <c r="BV25" i="46"/>
  <c r="S25" i="46" s="1"/>
  <c r="BX25" i="46"/>
  <c r="BR25" i="46"/>
  <c r="G25" i="46" s="1"/>
  <c r="BU50" i="46"/>
  <c r="BT50" i="46"/>
  <c r="BX50" i="46"/>
  <c r="BV50" i="46"/>
  <c r="BW50" i="46"/>
  <c r="BS50" i="46"/>
  <c r="BR50" i="46"/>
  <c r="BV44" i="46"/>
  <c r="BS44" i="46"/>
  <c r="L44" i="46" s="1"/>
  <c r="G85" i="59" s="1"/>
  <c r="BW44" i="46"/>
  <c r="BF44" i="46" s="1"/>
  <c r="BX44" i="46"/>
  <c r="AF44" i="46" s="1"/>
  <c r="BU44" i="46"/>
  <c r="R44" i="46" s="1"/>
  <c r="BR44" i="46"/>
  <c r="BT44" i="46"/>
  <c r="O44" i="46" s="1"/>
  <c r="H85" i="59" s="1"/>
  <c r="H26" i="59" s="1"/>
  <c r="BU40" i="46"/>
  <c r="R40" i="46" s="1"/>
  <c r="BW40" i="46"/>
  <c r="BF40" i="46" s="1"/>
  <c r="BX40" i="46"/>
  <c r="AF40" i="46" s="1"/>
  <c r="BV40" i="46"/>
  <c r="BS40" i="46"/>
  <c r="L40" i="46" s="1"/>
  <c r="BT40" i="46"/>
  <c r="O40" i="46" s="1"/>
  <c r="BR40" i="46"/>
  <c r="BU36" i="46"/>
  <c r="R36" i="46" s="1"/>
  <c r="BV36" i="46"/>
  <c r="BS36" i="46"/>
  <c r="L36" i="46" s="1"/>
  <c r="BT36" i="46"/>
  <c r="O36" i="46" s="1"/>
  <c r="BW36" i="46"/>
  <c r="BF36" i="46" s="1"/>
  <c r="BX36" i="46"/>
  <c r="AF36" i="46" s="1"/>
  <c r="BR36" i="46"/>
  <c r="BU28" i="46"/>
  <c r="BX28" i="46"/>
  <c r="BV28" i="46"/>
  <c r="S28" i="46" s="1"/>
  <c r="BT28" i="46"/>
  <c r="BW28" i="46"/>
  <c r="BS28" i="46"/>
  <c r="BR28" i="46"/>
  <c r="G28" i="46" s="1"/>
  <c r="W15" i="46"/>
  <c r="I20" i="46"/>
  <c r="I22" i="46"/>
  <c r="AV22" i="46"/>
  <c r="W27" i="46"/>
  <c r="I14" i="46"/>
  <c r="I12" i="46"/>
  <c r="BU47" i="46"/>
  <c r="P47" i="46" s="1"/>
  <c r="BT47" i="46"/>
  <c r="M47" i="46" s="1"/>
  <c r="BX47" i="46"/>
  <c r="AD47" i="46" s="1"/>
  <c r="BW47" i="46"/>
  <c r="U47" i="46" s="1"/>
  <c r="BV47" i="46"/>
  <c r="S47" i="46" s="1"/>
  <c r="BS47" i="46"/>
  <c r="J47" i="46" s="1"/>
  <c r="BR47" i="46"/>
  <c r="G47" i="46" s="1"/>
  <c r="BU29" i="46"/>
  <c r="BT29" i="46"/>
  <c r="BV29" i="46"/>
  <c r="S29" i="46" s="1"/>
  <c r="BS29" i="46"/>
  <c r="BW29" i="46"/>
  <c r="BX29" i="46"/>
  <c r="BR29" i="46"/>
  <c r="G29" i="46" s="1"/>
  <c r="BU13" i="46"/>
  <c r="BV13" i="46"/>
  <c r="S13" i="46" s="1"/>
  <c r="S21" i="46" s="1"/>
  <c r="BS13" i="46"/>
  <c r="BX13" i="46"/>
  <c r="BT13" i="46"/>
  <c r="BW13" i="46"/>
  <c r="BR13" i="46"/>
  <c r="G13" i="46" s="1"/>
  <c r="G21" i="46" s="1"/>
  <c r="AF22" i="46"/>
  <c r="R22" i="46"/>
  <c r="I27" i="46"/>
  <c r="AV27" i="46"/>
  <c r="BN27" i="46" s="1"/>
  <c r="AV26" i="46"/>
  <c r="BN26" i="46" s="1"/>
  <c r="I26" i="46"/>
  <c r="BJ69" i="46"/>
  <c r="Q72" i="26"/>
  <c r="Q13" i="26" s="1"/>
  <c r="BJ52" i="46"/>
  <c r="BJ110" i="46" s="1"/>
  <c r="BL26" i="46"/>
  <c r="I86" i="26"/>
  <c r="I27" i="26" s="1"/>
  <c r="J82" i="26"/>
  <c r="J23" i="26" s="1"/>
  <c r="J80" i="26"/>
  <c r="J21" i="26" s="1"/>
  <c r="N73" i="26"/>
  <c r="N14" i="26" s="1"/>
  <c r="R82" i="26"/>
  <c r="R23" i="26" s="1"/>
  <c r="M82" i="26"/>
  <c r="M23" i="26" s="1"/>
  <c r="H82" i="26"/>
  <c r="H23" i="26" s="1"/>
  <c r="R81" i="26"/>
  <c r="R22" i="26" s="1"/>
  <c r="H81" i="26"/>
  <c r="H22" i="26" s="1"/>
  <c r="R80" i="26"/>
  <c r="R21" i="26" s="1"/>
  <c r="H80" i="26"/>
  <c r="H21" i="26" s="1"/>
  <c r="R73" i="26"/>
  <c r="R14" i="26" s="1"/>
  <c r="M73" i="26"/>
  <c r="M14" i="26" s="1"/>
  <c r="H73" i="26"/>
  <c r="H14" i="26" s="1"/>
  <c r="S71" i="26"/>
  <c r="S12" i="26" s="1"/>
  <c r="S70" i="26"/>
  <c r="S11" i="26" s="1"/>
  <c r="S69" i="26"/>
  <c r="S10" i="26" s="1"/>
  <c r="O68" i="26"/>
  <c r="O9" i="26" s="1"/>
  <c r="K68" i="26"/>
  <c r="K9" i="26" s="1"/>
  <c r="F68" i="26"/>
  <c r="F9" i="26" s="1"/>
  <c r="O67" i="26"/>
  <c r="O8" i="26" s="1"/>
  <c r="K67" i="26"/>
  <c r="K8" i="26" s="1"/>
  <c r="F67" i="26"/>
  <c r="F8" i="26" s="1"/>
  <c r="O66" i="26"/>
  <c r="O7" i="26" s="1"/>
  <c r="K66" i="26"/>
  <c r="K7" i="26" s="1"/>
  <c r="F66" i="26"/>
  <c r="F7" i="26" s="1"/>
  <c r="Q79" i="26"/>
  <c r="Q20" i="26" s="1"/>
  <c r="J90" i="26"/>
  <c r="N74" i="26"/>
  <c r="N15" i="26" s="1"/>
  <c r="J73" i="26"/>
  <c r="J14" i="26" s="1"/>
  <c r="R112" i="26"/>
  <c r="M112" i="26"/>
  <c r="M53" i="26" s="1"/>
  <c r="H112" i="26"/>
  <c r="H53" i="26" s="1"/>
  <c r="M81" i="26"/>
  <c r="M22" i="26" s="1"/>
  <c r="M80" i="26"/>
  <c r="M21" i="26" s="1"/>
  <c r="R75" i="26"/>
  <c r="R16" i="26" s="1"/>
  <c r="M75" i="26"/>
  <c r="M16" i="26" s="1"/>
  <c r="H75" i="26"/>
  <c r="H16" i="26" s="1"/>
  <c r="R74" i="26"/>
  <c r="R15" i="26" s="1"/>
  <c r="M74" i="26"/>
  <c r="M15" i="26" s="1"/>
  <c r="H74" i="26"/>
  <c r="H15" i="26" s="1"/>
  <c r="P112" i="26"/>
  <c r="P53" i="26" s="1"/>
  <c r="L112" i="26"/>
  <c r="L53" i="26" s="1"/>
  <c r="G112" i="26"/>
  <c r="G53" i="26" s="1"/>
  <c r="P90" i="26"/>
  <c r="P31" i="26" s="1"/>
  <c r="L90" i="26"/>
  <c r="L31" i="26" s="1"/>
  <c r="G90" i="26"/>
  <c r="G31" i="26" s="1"/>
  <c r="P82" i="26"/>
  <c r="P23" i="26" s="1"/>
  <c r="L82" i="26"/>
  <c r="L23" i="26" s="1"/>
  <c r="G82" i="26"/>
  <c r="G23" i="26" s="1"/>
  <c r="P81" i="26"/>
  <c r="P22" i="26" s="1"/>
  <c r="L81" i="26"/>
  <c r="L22" i="26" s="1"/>
  <c r="G81" i="26"/>
  <c r="G22" i="26" s="1"/>
  <c r="P80" i="26"/>
  <c r="P21" i="26" s="1"/>
  <c r="L80" i="26"/>
  <c r="L21" i="26" s="1"/>
  <c r="G80" i="26"/>
  <c r="G21" i="26" s="1"/>
  <c r="P75" i="26"/>
  <c r="P16" i="26" s="1"/>
  <c r="L75" i="26"/>
  <c r="L16" i="26" s="1"/>
  <c r="G75" i="26"/>
  <c r="G16" i="26" s="1"/>
  <c r="P74" i="26"/>
  <c r="P15" i="26" s="1"/>
  <c r="L74" i="26"/>
  <c r="L15" i="26" s="1"/>
  <c r="G74" i="26"/>
  <c r="G15" i="26" s="1"/>
  <c r="P73" i="26"/>
  <c r="P14" i="26" s="1"/>
  <c r="L73" i="26"/>
  <c r="L14" i="26" s="1"/>
  <c r="G73" i="26"/>
  <c r="G14" i="26" s="1"/>
  <c r="N68" i="26"/>
  <c r="N9" i="26" s="1"/>
  <c r="J68" i="26"/>
  <c r="J9" i="26" s="1"/>
  <c r="N67" i="26"/>
  <c r="N8" i="26" s="1"/>
  <c r="J67" i="26"/>
  <c r="J8" i="26" s="1"/>
  <c r="N66" i="26"/>
  <c r="N7" i="26" s="1"/>
  <c r="J66" i="26"/>
  <c r="J7" i="26" s="1"/>
  <c r="J112" i="26"/>
  <c r="J53" i="26" s="1"/>
  <c r="J81" i="26"/>
  <c r="J22" i="26" s="1"/>
  <c r="J75" i="26"/>
  <c r="J16" i="26" s="1"/>
  <c r="J16" i="60" s="1"/>
  <c r="J74" i="26"/>
  <c r="J15" i="26" s="1"/>
  <c r="R90" i="26"/>
  <c r="M90" i="26"/>
  <c r="H90" i="26"/>
  <c r="S115" i="26"/>
  <c r="S56" i="26" s="1"/>
  <c r="S114" i="26"/>
  <c r="S55" i="26" s="1"/>
  <c r="S113" i="26"/>
  <c r="S54" i="26" s="1"/>
  <c r="O112" i="26"/>
  <c r="O53" i="26" s="1"/>
  <c r="K112" i="26"/>
  <c r="K53" i="26" s="1"/>
  <c r="F112" i="26"/>
  <c r="F53" i="26" s="1"/>
  <c r="S111" i="26"/>
  <c r="S52" i="26" s="1"/>
  <c r="S93" i="26"/>
  <c r="S34" i="26" s="1"/>
  <c r="O90" i="26"/>
  <c r="O31" i="26" s="1"/>
  <c r="K90" i="26"/>
  <c r="F90" i="26"/>
  <c r="S85" i="26"/>
  <c r="S26" i="26" s="1"/>
  <c r="S84" i="26"/>
  <c r="S25" i="26" s="1"/>
  <c r="S83" i="26"/>
  <c r="S24" i="26" s="1"/>
  <c r="O82" i="26"/>
  <c r="O23" i="26" s="1"/>
  <c r="K82" i="26"/>
  <c r="K23" i="26" s="1"/>
  <c r="F82" i="26"/>
  <c r="F23" i="26" s="1"/>
  <c r="O81" i="26"/>
  <c r="O22" i="26" s="1"/>
  <c r="K81" i="26"/>
  <c r="K22" i="26" s="1"/>
  <c r="F81" i="26"/>
  <c r="F22" i="26" s="1"/>
  <c r="O80" i="26"/>
  <c r="O21" i="26" s="1"/>
  <c r="K80" i="26"/>
  <c r="K21" i="26" s="1"/>
  <c r="F80" i="26"/>
  <c r="F21" i="26" s="1"/>
  <c r="S78" i="26"/>
  <c r="S19" i="26" s="1"/>
  <c r="S77" i="26"/>
  <c r="S18" i="26" s="1"/>
  <c r="S76" i="26"/>
  <c r="S17" i="26" s="1"/>
  <c r="O75" i="26"/>
  <c r="O16" i="26" s="1"/>
  <c r="K75" i="26"/>
  <c r="K16" i="26" s="1"/>
  <c r="F75" i="26"/>
  <c r="F16" i="26" s="1"/>
  <c r="O74" i="26"/>
  <c r="O15" i="26" s="1"/>
  <c r="K74" i="26"/>
  <c r="K15" i="26" s="1"/>
  <c r="F74" i="26"/>
  <c r="F15" i="26" s="1"/>
  <c r="O73" i="26"/>
  <c r="O14" i="26" s="1"/>
  <c r="K73" i="26"/>
  <c r="K14" i="26" s="1"/>
  <c r="F73" i="26"/>
  <c r="F14" i="26" s="1"/>
  <c r="R68" i="26"/>
  <c r="M68" i="26"/>
  <c r="M9" i="26" s="1"/>
  <c r="H68" i="26"/>
  <c r="H9" i="26" s="1"/>
  <c r="R67" i="26"/>
  <c r="M67" i="26"/>
  <c r="M8" i="26" s="1"/>
  <c r="H67" i="26"/>
  <c r="H8" i="26" s="1"/>
  <c r="R66" i="26"/>
  <c r="R7" i="26" s="1"/>
  <c r="M66" i="26"/>
  <c r="M7" i="26" s="1"/>
  <c r="H66" i="26"/>
  <c r="H7" i="26" s="1"/>
  <c r="N112" i="26"/>
  <c r="N53" i="26" s="1"/>
  <c r="N90" i="26"/>
  <c r="N31" i="26" s="1"/>
  <c r="N82" i="26"/>
  <c r="N23" i="26" s="1"/>
  <c r="N81" i="26"/>
  <c r="N22" i="26" s="1"/>
  <c r="N80" i="26"/>
  <c r="N21" i="26" s="1"/>
  <c r="N75" i="26"/>
  <c r="N16" i="26" s="1"/>
  <c r="P68" i="26"/>
  <c r="P9" i="26" s="1"/>
  <c r="L68" i="26"/>
  <c r="L9" i="26" s="1"/>
  <c r="G68" i="26"/>
  <c r="G9" i="26" s="1"/>
  <c r="P67" i="26"/>
  <c r="P8" i="26" s="1"/>
  <c r="L67" i="26"/>
  <c r="L8" i="26" s="1"/>
  <c r="G67" i="26"/>
  <c r="G8" i="26" s="1"/>
  <c r="P66" i="26"/>
  <c r="P7" i="26" s="1"/>
  <c r="L66" i="26"/>
  <c r="L7" i="26" s="1"/>
  <c r="G66" i="26"/>
  <c r="G7" i="26" s="1"/>
  <c r="I72" i="26"/>
  <c r="I13" i="26" s="1"/>
  <c r="S116" i="59"/>
  <c r="S57" i="59" s="1"/>
  <c r="S112" i="59"/>
  <c r="S53" i="59" s="1"/>
  <c r="BL56" i="46"/>
  <c r="BH45" i="46"/>
  <c r="S138" i="46" s="1"/>
  <c r="AM138" i="46" s="1"/>
  <c r="BF85" i="46"/>
  <c r="Q144" i="46" s="1"/>
  <c r="BD65" i="45"/>
  <c r="BH77" i="45"/>
  <c r="BF65" i="46"/>
  <c r="Q141" i="46" s="1"/>
  <c r="AK141" i="46" s="1"/>
  <c r="AZ85" i="46"/>
  <c r="K144" i="46" s="1"/>
  <c r="BB85" i="46"/>
  <c r="M144" i="46" s="1"/>
  <c r="BH65" i="46"/>
  <c r="S141" i="46" s="1"/>
  <c r="AM141" i="46" s="1"/>
  <c r="BD85" i="46"/>
  <c r="O144" i="46" s="1"/>
  <c r="BJ72" i="46"/>
  <c r="AX21" i="39"/>
  <c r="I139" i="39" s="1"/>
  <c r="AC139" i="39" s="1"/>
  <c r="AX85" i="39"/>
  <c r="I147" i="39" s="1"/>
  <c r="AC147" i="39" s="1"/>
  <c r="AX53" i="39"/>
  <c r="I143" i="39" s="1"/>
  <c r="AX45" i="39"/>
  <c r="I141" i="39" s="1"/>
  <c r="AC141" i="39" s="1"/>
  <c r="AX33" i="39"/>
  <c r="I140" i="39" s="1"/>
  <c r="AC140" i="39" s="1"/>
  <c r="BJ73" i="46"/>
  <c r="BJ54" i="46"/>
  <c r="AZ65" i="46"/>
  <c r="K141" i="46" s="1"/>
  <c r="AE141" i="46" s="1"/>
  <c r="BL62" i="46"/>
  <c r="BL68" i="46"/>
  <c r="BL60" i="46"/>
  <c r="BL70" i="46"/>
  <c r="BJ74" i="46"/>
  <c r="BH77" i="46"/>
  <c r="S142" i="46" s="1"/>
  <c r="AM142" i="46" s="1"/>
  <c r="BB65" i="46"/>
  <c r="M141" i="46" s="1"/>
  <c r="AG141" i="46" s="1"/>
  <c r="BD77" i="46"/>
  <c r="O142" i="46" s="1"/>
  <c r="AI142" i="46" s="1"/>
  <c r="BL66" i="46"/>
  <c r="BL58" i="46"/>
  <c r="BL76" i="46"/>
  <c r="BL54" i="46"/>
  <c r="BD65" i="46"/>
  <c r="O141" i="46" s="1"/>
  <c r="AI141" i="46" s="1"/>
  <c r="BB77" i="46"/>
  <c r="M142" i="46" s="1"/>
  <c r="AG142" i="46" s="1"/>
  <c r="BH85" i="46"/>
  <c r="S144" i="46" s="1"/>
  <c r="AM144" i="46" s="1"/>
  <c r="BL64" i="46"/>
  <c r="BJ51" i="46"/>
  <c r="BJ109" i="46" s="1"/>
  <c r="BL51" i="46"/>
  <c r="BL109" i="46" s="1"/>
  <c r="BJ71" i="46"/>
  <c r="AZ77" i="46"/>
  <c r="K142" i="46" s="1"/>
  <c r="BJ66" i="46"/>
  <c r="BH21" i="46"/>
  <c r="S136" i="46" s="1"/>
  <c r="AM136" i="46" s="1"/>
  <c r="BH53" i="46"/>
  <c r="S140" i="46" s="1"/>
  <c r="AM140" i="46" s="1"/>
  <c r="BL74" i="46"/>
  <c r="BH33" i="46"/>
  <c r="S137" i="46" s="1"/>
  <c r="AM137" i="46" s="1"/>
  <c r="BL69" i="46"/>
  <c r="BB65" i="45"/>
  <c r="BD77" i="45"/>
  <c r="BB77" i="45"/>
  <c r="O10" i="46"/>
  <c r="BF10" i="46"/>
  <c r="W10" i="46"/>
  <c r="AF10" i="46"/>
  <c r="M66" i="59" s="1"/>
  <c r="I10" i="46"/>
  <c r="AV10" i="46"/>
  <c r="L10" i="46"/>
  <c r="R10" i="46"/>
  <c r="I66" i="59" s="1"/>
  <c r="BB74" i="41"/>
  <c r="BB67" i="41"/>
  <c r="BD67" i="41"/>
  <c r="BD69" i="41"/>
  <c r="BH71" i="41"/>
  <c r="BF68" i="41"/>
  <c r="AZ75" i="41"/>
  <c r="BH69" i="41"/>
  <c r="BF66" i="41"/>
  <c r="BB76" i="41"/>
  <c r="BB68" i="41"/>
  <c r="BB73" i="41"/>
  <c r="BF74" i="41"/>
  <c r="BF70" i="41"/>
  <c r="BF72" i="41"/>
  <c r="BB66" i="41"/>
  <c r="BB75" i="41"/>
  <c r="BB69" i="41"/>
  <c r="BH74" i="41"/>
  <c r="BD68" i="41"/>
  <c r="AZ72" i="41"/>
  <c r="BF75" i="41"/>
  <c r="BF73" i="41"/>
  <c r="BF71" i="41"/>
  <c r="BF76" i="41"/>
  <c r="BF69" i="41"/>
  <c r="AZ73" i="41"/>
  <c r="AZ71" i="41"/>
  <c r="BF67" i="41"/>
  <c r="BD71" i="41"/>
  <c r="BD70" i="41"/>
  <c r="BB72" i="41"/>
  <c r="BD75" i="41"/>
  <c r="AZ66" i="41"/>
  <c r="AZ67" i="41"/>
  <c r="AZ68" i="41"/>
  <c r="BD74" i="41"/>
  <c r="AZ70" i="41"/>
  <c r="BB71" i="41"/>
  <c r="BH66" i="41"/>
  <c r="BH72" i="41"/>
  <c r="BH68" i="41"/>
  <c r="BD72" i="41"/>
  <c r="BB70" i="41"/>
  <c r="BD66" i="41"/>
  <c r="BH73" i="41"/>
  <c r="BH76" i="41"/>
  <c r="BH75" i="41"/>
  <c r="BD73" i="41"/>
  <c r="BH67" i="41"/>
  <c r="BH70" i="41"/>
  <c r="AZ69" i="41"/>
  <c r="BD76" i="41"/>
  <c r="AZ74" i="41"/>
  <c r="AZ76" i="41"/>
  <c r="BH61" i="41"/>
  <c r="BH64" i="41"/>
  <c r="BH60" i="41"/>
  <c r="BH63" i="41"/>
  <c r="BH62" i="41"/>
  <c r="BD58" i="41"/>
  <c r="BB61" i="41"/>
  <c r="BH57" i="41"/>
  <c r="BH58" i="41"/>
  <c r="BD55" i="41"/>
  <c r="BB56" i="41"/>
  <c r="BB59" i="41"/>
  <c r="AZ56" i="41"/>
  <c r="BB64" i="41"/>
  <c r="BB63" i="41"/>
  <c r="BD57" i="41"/>
  <c r="BH59" i="41"/>
  <c r="BF60" i="41"/>
  <c r="BF61" i="41"/>
  <c r="BF62" i="41"/>
  <c r="BF63" i="41"/>
  <c r="BF64" i="41"/>
  <c r="BB60" i="41"/>
  <c r="BF55" i="41"/>
  <c r="BB62" i="41"/>
  <c r="BH55" i="41"/>
  <c r="BD54" i="41"/>
  <c r="BF58" i="41"/>
  <c r="AZ62" i="41"/>
  <c r="BJ62" i="41" s="1"/>
  <c r="AZ55" i="41"/>
  <c r="BH56" i="41"/>
  <c r="BD63" i="41"/>
  <c r="AZ59" i="41"/>
  <c r="BF56" i="41"/>
  <c r="BF59" i="41"/>
  <c r="BB57" i="41"/>
  <c r="BF54" i="41"/>
  <c r="AZ61" i="41"/>
  <c r="BD62" i="41"/>
  <c r="BD56" i="41"/>
  <c r="BF57" i="41"/>
  <c r="BH54" i="41"/>
  <c r="AZ64" i="41"/>
  <c r="AZ60" i="41"/>
  <c r="BD61" i="41"/>
  <c r="BB55" i="41"/>
  <c r="AZ57" i="41"/>
  <c r="AZ63" i="41"/>
  <c r="BB58" i="41"/>
  <c r="BD64" i="41"/>
  <c r="BD60" i="41"/>
  <c r="BD59" i="41"/>
  <c r="AZ58" i="41"/>
  <c r="BJ58" i="41" s="1"/>
  <c r="BB54" i="41"/>
  <c r="AZ54" i="41"/>
  <c r="BP77" i="45"/>
  <c r="BN77" i="45"/>
  <c r="BH65" i="45"/>
  <c r="BF77" i="45"/>
  <c r="BL77" i="45"/>
  <c r="BJ65" i="45"/>
  <c r="BJ77" i="45"/>
  <c r="BF65" i="45"/>
  <c r="BD66" i="40"/>
  <c r="BD61" i="40"/>
  <c r="BD57" i="40"/>
  <c r="BD63" i="40"/>
  <c r="BD70" i="40"/>
  <c r="BF64" i="40"/>
  <c r="BF60" i="40"/>
  <c r="BF56" i="40"/>
  <c r="BF69" i="40"/>
  <c r="BD55" i="40"/>
  <c r="BF67" i="40"/>
  <c r="BF62" i="40"/>
  <c r="BF58" i="40"/>
  <c r="BF54" i="40"/>
  <c r="BD59" i="40"/>
  <c r="BJ60" i="40"/>
  <c r="BH63" i="40"/>
  <c r="BF59" i="40"/>
  <c r="BD68" i="40"/>
  <c r="BD73" i="40"/>
  <c r="BN73" i="40" s="1"/>
  <c r="BD76" i="40"/>
  <c r="BD60" i="40"/>
  <c r="BH70" i="40"/>
  <c r="BF72" i="40"/>
  <c r="BH56" i="40"/>
  <c r="BD71" i="40"/>
  <c r="BN71" i="40" s="1"/>
  <c r="BD56" i="40"/>
  <c r="BF61" i="40"/>
  <c r="BF70" i="40"/>
  <c r="BH68" i="40"/>
  <c r="BJ55" i="40"/>
  <c r="BH61" i="40"/>
  <c r="BF66" i="40"/>
  <c r="BB70" i="40"/>
  <c r="BB73" i="40"/>
  <c r="BL73" i="40" s="1"/>
  <c r="BB69" i="40"/>
  <c r="BJ74" i="40"/>
  <c r="BT74" i="40" s="1"/>
  <c r="BB55" i="40"/>
  <c r="BJ57" i="40"/>
  <c r="BB56" i="40"/>
  <c r="BB60" i="40"/>
  <c r="BB64" i="40"/>
  <c r="BD62" i="40"/>
  <c r="BJ75" i="40"/>
  <c r="BD74" i="40"/>
  <c r="BN74" i="40" s="1"/>
  <c r="BH55" i="40"/>
  <c r="BH60" i="40"/>
  <c r="BD75" i="40"/>
  <c r="BJ58" i="40"/>
  <c r="BB72" i="40"/>
  <c r="BH66" i="40"/>
  <c r="BJ66" i="40"/>
  <c r="BB75" i="40"/>
  <c r="BB54" i="40"/>
  <c r="BD54" i="40"/>
  <c r="BJ61" i="40"/>
  <c r="BJ63" i="40"/>
  <c r="BH72" i="40"/>
  <c r="BJ72" i="40"/>
  <c r="BJ54" i="40"/>
  <c r="BH64" i="40"/>
  <c r="BF68" i="40"/>
  <c r="BF73" i="40"/>
  <c r="BP73" i="40" s="1"/>
  <c r="BF76" i="40"/>
  <c r="BJ64" i="40"/>
  <c r="BD58" i="40"/>
  <c r="BJ71" i="40"/>
  <c r="BT71" i="40" s="1"/>
  <c r="BH73" i="40"/>
  <c r="BR73" i="40" s="1"/>
  <c r="BF57" i="40"/>
  <c r="BJ73" i="40"/>
  <c r="BT73" i="40" s="1"/>
  <c r="BH59" i="40"/>
  <c r="BH71" i="40"/>
  <c r="BR71" i="40" s="1"/>
  <c r="BH57" i="40"/>
  <c r="BJ62" i="40"/>
  <c r="BB76" i="40"/>
  <c r="BH67" i="40"/>
  <c r="BB59" i="40"/>
  <c r="BB63" i="40"/>
  <c r="BH58" i="40"/>
  <c r="BB57" i="40"/>
  <c r="BJ56" i="40"/>
  <c r="BH69" i="40"/>
  <c r="BH76" i="40"/>
  <c r="BD64" i="40"/>
  <c r="BH75" i="40"/>
  <c r="BB68" i="40"/>
  <c r="BB74" i="40"/>
  <c r="BL74" i="40" s="1"/>
  <c r="BJ69" i="40"/>
  <c r="BJ67" i="40"/>
  <c r="BH54" i="40"/>
  <c r="BB61" i="40"/>
  <c r="BD67" i="40"/>
  <c r="BB66" i="40"/>
  <c r="BH74" i="40"/>
  <c r="BR74" i="40" s="1"/>
  <c r="BB58" i="40"/>
  <c r="BF55" i="40"/>
  <c r="BJ59" i="40"/>
  <c r="BF74" i="40"/>
  <c r="BP74" i="40" s="1"/>
  <c r="BF71" i="40"/>
  <c r="BP71" i="40" s="1"/>
  <c r="BF63" i="40"/>
  <c r="BD69" i="40"/>
  <c r="BD72" i="40"/>
  <c r="BJ76" i="40"/>
  <c r="BF75" i="40"/>
  <c r="BB71" i="40"/>
  <c r="BL71" i="40" s="1"/>
  <c r="BB67" i="40"/>
  <c r="BJ70" i="40"/>
  <c r="BB62" i="40"/>
  <c r="BH62" i="40"/>
  <c r="BJ68" i="40"/>
  <c r="BR77" i="45"/>
  <c r="BT77" i="45"/>
  <c r="AR28" i="41"/>
  <c r="BB21" i="39"/>
  <c r="M139" i="39" s="1"/>
  <c r="AU53" i="39"/>
  <c r="AF53" i="39"/>
  <c r="O53" i="39"/>
  <c r="AL53" i="39"/>
  <c r="I53" i="39"/>
  <c r="AI53" i="39"/>
  <c r="W53" i="39"/>
  <c r="AO53" i="39"/>
  <c r="AC53" i="39"/>
  <c r="L53" i="39"/>
  <c r="Z53" i="39"/>
  <c r="AU45" i="39"/>
  <c r="AF45" i="39"/>
  <c r="O45" i="39"/>
  <c r="AO45" i="39"/>
  <c r="AC45" i="39"/>
  <c r="L45" i="39"/>
  <c r="AL45" i="39"/>
  <c r="I45" i="39"/>
  <c r="Z45" i="39"/>
  <c r="AI45" i="39"/>
  <c r="W45" i="39"/>
  <c r="Z33" i="39"/>
  <c r="AL33" i="39"/>
  <c r="I33" i="39"/>
  <c r="BN22" i="39"/>
  <c r="AI33" i="39"/>
  <c r="W33" i="39"/>
  <c r="AF33" i="39"/>
  <c r="AU33" i="39"/>
  <c r="O33" i="39"/>
  <c r="AO33" i="39"/>
  <c r="AC33" i="39"/>
  <c r="L33" i="39"/>
  <c r="I21" i="39"/>
  <c r="AL21" i="39"/>
  <c r="Z21" i="39"/>
  <c r="AI21" i="39"/>
  <c r="W21" i="39"/>
  <c r="AU21" i="39"/>
  <c r="AF21" i="39"/>
  <c r="O21" i="39"/>
  <c r="AO21" i="39"/>
  <c r="AC21" i="39"/>
  <c r="L21" i="39"/>
  <c r="BF50" i="39"/>
  <c r="BF108" i="39" s="1"/>
  <c r="BF52" i="39"/>
  <c r="BF110" i="39" s="1"/>
  <c r="BF49" i="39"/>
  <c r="BF107" i="39" s="1"/>
  <c r="BF51" i="39"/>
  <c r="BF109" i="39" s="1"/>
  <c r="BF48" i="39"/>
  <c r="BF106" i="39" s="1"/>
  <c r="BF47" i="39"/>
  <c r="BF105" i="39" s="1"/>
  <c r="BF32" i="39"/>
  <c r="BF44" i="39"/>
  <c r="BF43" i="39"/>
  <c r="BF42" i="39"/>
  <c r="BF41" i="39"/>
  <c r="BF40" i="39"/>
  <c r="BF39" i="39"/>
  <c r="BF38" i="39"/>
  <c r="BF37" i="39"/>
  <c r="BF36" i="39"/>
  <c r="BF35" i="39"/>
  <c r="BF34" i="39"/>
  <c r="BF20" i="39"/>
  <c r="BF19" i="39"/>
  <c r="BF31" i="39"/>
  <c r="BF30" i="39"/>
  <c r="BF29" i="39"/>
  <c r="BF28" i="39"/>
  <c r="BF27" i="39"/>
  <c r="BF26" i="39"/>
  <c r="BF25" i="39"/>
  <c r="BF24" i="39"/>
  <c r="BF23" i="39"/>
  <c r="BF22" i="39"/>
  <c r="BF18" i="39"/>
  <c r="BF17" i="39"/>
  <c r="BF16" i="39"/>
  <c r="BF15" i="39"/>
  <c r="BF14" i="39"/>
  <c r="BF13" i="39"/>
  <c r="BF12" i="39"/>
  <c r="BF11" i="39"/>
  <c r="BF10" i="39"/>
  <c r="BH45" i="45"/>
  <c r="BH53" i="45"/>
  <c r="BH111" i="45" s="1"/>
  <c r="H16" i="44" s="1"/>
  <c r="BH14" i="40"/>
  <c r="BJ39" i="40"/>
  <c r="BJ35" i="40"/>
  <c r="BJ24" i="40"/>
  <c r="BJ17" i="40"/>
  <c r="BJ13" i="40"/>
  <c r="BH17" i="40"/>
  <c r="BJ38" i="40"/>
  <c r="BJ34" i="40"/>
  <c r="BJ27" i="40"/>
  <c r="BJ23" i="40"/>
  <c r="BJ20" i="40"/>
  <c r="BJ16" i="40"/>
  <c r="BJ12" i="40"/>
  <c r="BH27" i="40"/>
  <c r="BH23" i="40"/>
  <c r="BH20" i="40"/>
  <c r="BH16" i="40"/>
  <c r="BH12" i="40"/>
  <c r="BJ37" i="40"/>
  <c r="BJ30" i="40"/>
  <c r="BJ26" i="40"/>
  <c r="BJ22" i="40"/>
  <c r="BJ15" i="40"/>
  <c r="BH26" i="40"/>
  <c r="BH22" i="40"/>
  <c r="BH15" i="40"/>
  <c r="BJ36" i="40"/>
  <c r="BJ29" i="40"/>
  <c r="BJ25" i="40"/>
  <c r="BJ14" i="40"/>
  <c r="BH85" i="45"/>
  <c r="H8" i="44" s="1"/>
  <c r="BH33" i="45"/>
  <c r="BH21" i="45"/>
  <c r="BH44" i="39"/>
  <c r="BH43" i="39"/>
  <c r="BH42" i="39"/>
  <c r="BH41" i="39"/>
  <c r="BL41" i="39" s="1"/>
  <c r="BH40" i="39"/>
  <c r="BH39" i="39"/>
  <c r="BH38" i="39"/>
  <c r="BH37" i="39"/>
  <c r="BH36" i="39"/>
  <c r="BH35" i="39"/>
  <c r="BH34" i="39"/>
  <c r="BH20" i="39"/>
  <c r="BH19" i="39"/>
  <c r="BH18" i="39"/>
  <c r="BH17" i="39"/>
  <c r="BH16" i="39"/>
  <c r="BH15" i="39"/>
  <c r="BH14" i="39"/>
  <c r="BH13" i="39"/>
  <c r="BH12" i="39"/>
  <c r="BH11" i="39"/>
  <c r="BH10" i="39"/>
  <c r="BH52" i="39"/>
  <c r="BH110" i="39" s="1"/>
  <c r="BH51" i="39"/>
  <c r="BH109" i="39" s="1"/>
  <c r="BH50" i="39"/>
  <c r="BH108" i="39" s="1"/>
  <c r="BH49" i="39"/>
  <c r="BH107" i="39" s="1"/>
  <c r="BH48" i="39"/>
  <c r="BH106" i="39" s="1"/>
  <c r="BH47" i="39"/>
  <c r="BH105" i="39" s="1"/>
  <c r="BH32" i="39"/>
  <c r="BH31" i="39"/>
  <c r="BH30" i="39"/>
  <c r="BH29" i="39"/>
  <c r="BH28" i="39"/>
  <c r="BH27" i="39"/>
  <c r="BH26" i="39"/>
  <c r="BH25" i="39"/>
  <c r="BH24" i="39"/>
  <c r="BH23" i="39"/>
  <c r="BH22" i="39"/>
  <c r="BB29" i="45"/>
  <c r="BD29" i="45"/>
  <c r="BF85" i="45"/>
  <c r="G8" i="44" s="1"/>
  <c r="BB53" i="45"/>
  <c r="BB111" i="45" s="1"/>
  <c r="E16" i="44" s="1"/>
  <c r="BD53" i="45"/>
  <c r="BD111" i="45" s="1"/>
  <c r="F16" i="44" s="1"/>
  <c r="BD21" i="45"/>
  <c r="BB21" i="45"/>
  <c r="BD85" i="45"/>
  <c r="F8" i="44" s="1"/>
  <c r="BB85" i="45"/>
  <c r="E8" i="44" s="1"/>
  <c r="BB50" i="40"/>
  <c r="BB42" i="40"/>
  <c r="BD41" i="40"/>
  <c r="BB38" i="40"/>
  <c r="BD37" i="40"/>
  <c r="BB34" i="40"/>
  <c r="BB31" i="40"/>
  <c r="BD30" i="40"/>
  <c r="BB27" i="40"/>
  <c r="BD26" i="40"/>
  <c r="BB23" i="40"/>
  <c r="BD22" i="40"/>
  <c r="BB20" i="40"/>
  <c r="BD19" i="40"/>
  <c r="BB16" i="40"/>
  <c r="BD15" i="40"/>
  <c r="BF14" i="40"/>
  <c r="BB12" i="40"/>
  <c r="BD11" i="40"/>
  <c r="BD48" i="40"/>
  <c r="BD106" i="40" s="1"/>
  <c r="BF47" i="40"/>
  <c r="BF105" i="40" s="1"/>
  <c r="BD44" i="40"/>
  <c r="BB41" i="40"/>
  <c r="BD40" i="40"/>
  <c r="BB37" i="40"/>
  <c r="BD36" i="40"/>
  <c r="BB30" i="40"/>
  <c r="BD29" i="40"/>
  <c r="BF28" i="40"/>
  <c r="BB26" i="40"/>
  <c r="BD25" i="40"/>
  <c r="BB22" i="40"/>
  <c r="BB19" i="40"/>
  <c r="BD18" i="40"/>
  <c r="BF17" i="40"/>
  <c r="BB15" i="40"/>
  <c r="BD14" i="40"/>
  <c r="BB11" i="40"/>
  <c r="BD10" i="40"/>
  <c r="BB44" i="40"/>
  <c r="BD43" i="40"/>
  <c r="BB40" i="40"/>
  <c r="BD39" i="40"/>
  <c r="BB36" i="40"/>
  <c r="BD35" i="40"/>
  <c r="BD32" i="40"/>
  <c r="BB29" i="40"/>
  <c r="BD28" i="40"/>
  <c r="BF27" i="40"/>
  <c r="BB25" i="40"/>
  <c r="BD24" i="40"/>
  <c r="BF23" i="40"/>
  <c r="BF20" i="40"/>
  <c r="BB18" i="40"/>
  <c r="BD17" i="40"/>
  <c r="BF16" i="40"/>
  <c r="BB14" i="40"/>
  <c r="BD13" i="40"/>
  <c r="BF12" i="40"/>
  <c r="BB10" i="40"/>
  <c r="BB51" i="40"/>
  <c r="BB43" i="40"/>
  <c r="BD42" i="40"/>
  <c r="BB39" i="40"/>
  <c r="BD38" i="40"/>
  <c r="BB35" i="40"/>
  <c r="BD34" i="40"/>
  <c r="BB32" i="40"/>
  <c r="BD31" i="40"/>
  <c r="BB28" i="40"/>
  <c r="BD27" i="40"/>
  <c r="BF26" i="40"/>
  <c r="BB24" i="40"/>
  <c r="BD23" i="40"/>
  <c r="BF22" i="40"/>
  <c r="BD20" i="40"/>
  <c r="BB17" i="40"/>
  <c r="BD16" i="40"/>
  <c r="BF15" i="40"/>
  <c r="BB13" i="40"/>
  <c r="BD12" i="40"/>
  <c r="BF11" i="40"/>
  <c r="BF10" i="40"/>
  <c r="AZ29" i="39"/>
  <c r="AZ26" i="39"/>
  <c r="BJ26" i="39" s="1"/>
  <c r="AZ23" i="39"/>
  <c r="BJ23" i="39" s="1"/>
  <c r="AZ27" i="39"/>
  <c r="BJ27" i="39" s="1"/>
  <c r="AZ25" i="39"/>
  <c r="BJ25" i="39" s="1"/>
  <c r="AR18" i="41"/>
  <c r="AL42" i="41"/>
  <c r="AK33" i="41"/>
  <c r="V21" i="41"/>
  <c r="AZ32" i="39"/>
  <c r="AZ31" i="39"/>
  <c r="BJ31" i="39" s="1"/>
  <c r="AZ30" i="39"/>
  <c r="BJ30" i="39" s="1"/>
  <c r="AZ24" i="39"/>
  <c r="BJ24" i="39" s="1"/>
  <c r="AZ22" i="39"/>
  <c r="BJ22" i="39" s="1"/>
  <c r="AZ28" i="39"/>
  <c r="BL25" i="39"/>
  <c r="AI43" i="41"/>
  <c r="AF84" i="41"/>
  <c r="Z25" i="41"/>
  <c r="AI32" i="41"/>
  <c r="AU18" i="41"/>
  <c r="O18" i="41"/>
  <c r="AU16" i="41"/>
  <c r="AI16" i="41"/>
  <c r="AC16" i="41"/>
  <c r="R16" i="41"/>
  <c r="BB16" i="41" s="1"/>
  <c r="O15" i="41"/>
  <c r="AO13" i="41"/>
  <c r="Z11" i="41"/>
  <c r="O11" i="41"/>
  <c r="BD32" i="39"/>
  <c r="BD31" i="39"/>
  <c r="BD30" i="39"/>
  <c r="BD28" i="39"/>
  <c r="BD24" i="39"/>
  <c r="BD22" i="39"/>
  <c r="BL22" i="39" s="1"/>
  <c r="BD20" i="39"/>
  <c r="BL20" i="39" s="1"/>
  <c r="AZ14" i="39"/>
  <c r="BJ14" i="39" s="1"/>
  <c r="AZ13" i="39"/>
  <c r="BJ13" i="39" s="1"/>
  <c r="AZ10" i="39"/>
  <c r="AZ52" i="39"/>
  <c r="AZ51" i="39"/>
  <c r="AZ50" i="39"/>
  <c r="AZ108" i="39" s="1"/>
  <c r="AZ49" i="39"/>
  <c r="AZ107" i="39" s="1"/>
  <c r="AZ48" i="39"/>
  <c r="AZ47" i="39"/>
  <c r="AZ105" i="39" s="1"/>
  <c r="BD44" i="39"/>
  <c r="BD43" i="39"/>
  <c r="BD42" i="39"/>
  <c r="BD40" i="39"/>
  <c r="BD36" i="39"/>
  <c r="BL36" i="39" s="1"/>
  <c r="BD34" i="39"/>
  <c r="BD19" i="39"/>
  <c r="BD18" i="39"/>
  <c r="BL18" i="39" s="1"/>
  <c r="BD16" i="39"/>
  <c r="AZ12" i="39"/>
  <c r="BJ12" i="39" s="1"/>
  <c r="AZ20" i="39"/>
  <c r="BJ20" i="39" s="1"/>
  <c r="AZ11" i="39"/>
  <c r="BJ11" i="39" s="1"/>
  <c r="BD10" i="39"/>
  <c r="AO85" i="39"/>
  <c r="P116" i="26" s="1"/>
  <c r="P57" i="26" s="1"/>
  <c r="W85" i="39"/>
  <c r="J116" i="26" s="1"/>
  <c r="J57" i="26" s="1"/>
  <c r="BD52" i="39"/>
  <c r="BD110" i="39" s="1"/>
  <c r="BD51" i="39"/>
  <c r="BD109" i="39" s="1"/>
  <c r="BD50" i="39"/>
  <c r="BD108" i="39" s="1"/>
  <c r="BD48" i="39"/>
  <c r="BD106" i="39" s="1"/>
  <c r="BD47" i="39"/>
  <c r="BD105" i="39" s="1"/>
  <c r="AZ44" i="39"/>
  <c r="BJ44" i="39" s="1"/>
  <c r="AZ43" i="39"/>
  <c r="BJ43" i="39" s="1"/>
  <c r="AZ42" i="39"/>
  <c r="BJ42" i="39" s="1"/>
  <c r="AZ41" i="39"/>
  <c r="BJ41" i="39" s="1"/>
  <c r="AZ40" i="39"/>
  <c r="BJ40" i="39" s="1"/>
  <c r="AZ39" i="39"/>
  <c r="AZ38" i="39"/>
  <c r="BJ38" i="39" s="1"/>
  <c r="AZ37" i="39"/>
  <c r="AZ36" i="39"/>
  <c r="BJ36" i="39" s="1"/>
  <c r="AZ35" i="39"/>
  <c r="AZ34" i="39"/>
  <c r="BJ34" i="39" s="1"/>
  <c r="AZ19" i="39"/>
  <c r="BJ19" i="39" s="1"/>
  <c r="AZ18" i="39"/>
  <c r="BJ18" i="39" s="1"/>
  <c r="AZ17" i="39"/>
  <c r="BJ17" i="39" s="1"/>
  <c r="AZ16" i="39"/>
  <c r="BJ16" i="39" s="1"/>
  <c r="BL15" i="39"/>
  <c r="AZ15" i="39"/>
  <c r="BJ15" i="39" s="1"/>
  <c r="BD12" i="39"/>
  <c r="BL12" i="39" s="1"/>
  <c r="AO19" i="41"/>
  <c r="AI19" i="41"/>
  <c r="AC19" i="41"/>
  <c r="W19" i="40"/>
  <c r="AL29" i="41"/>
  <c r="AC27" i="41"/>
  <c r="R27" i="41"/>
  <c r="BB27" i="41" s="1"/>
  <c r="L27" i="41"/>
  <c r="AU10" i="41"/>
  <c r="AO10" i="41"/>
  <c r="AI10" i="41"/>
  <c r="W35" i="40"/>
  <c r="AT21" i="41"/>
  <c r="AI83" i="41"/>
  <c r="W29" i="41"/>
  <c r="W28" i="41"/>
  <c r="AO84" i="41"/>
  <c r="O83" i="41"/>
  <c r="AO82" i="41"/>
  <c r="AF80" i="41"/>
  <c r="AL18" i="41"/>
  <c r="AT33" i="40"/>
  <c r="X21" i="41"/>
  <c r="AL80" i="40"/>
  <c r="Z42" i="41"/>
  <c r="Z38" i="41"/>
  <c r="W24" i="40"/>
  <c r="W13" i="40"/>
  <c r="L84" i="41"/>
  <c r="AU81" i="41"/>
  <c r="AO81" i="41"/>
  <c r="O43" i="41"/>
  <c r="O31" i="41"/>
  <c r="L28" i="41"/>
  <c r="AR26" i="41"/>
  <c r="AF26" i="41"/>
  <c r="Z26" i="41"/>
  <c r="O26" i="41"/>
  <c r="AL22" i="41"/>
  <c r="AI18" i="41"/>
  <c r="AR10" i="41"/>
  <c r="Z51" i="40"/>
  <c r="W48" i="40"/>
  <c r="W106" i="40" s="1"/>
  <c r="W44" i="40"/>
  <c r="W43" i="41"/>
  <c r="AI32" i="40"/>
  <c r="AM53" i="41"/>
  <c r="O49" i="41"/>
  <c r="O107" i="41" s="1"/>
  <c r="Z48" i="41"/>
  <c r="Z106" i="41" s="1"/>
  <c r="AC44" i="41"/>
  <c r="I44" i="41"/>
  <c r="R39" i="41"/>
  <c r="O38" i="41"/>
  <c r="O34" i="41"/>
  <c r="L32" i="41"/>
  <c r="AO31" i="41"/>
  <c r="AG33" i="41"/>
  <c r="AU22" i="41"/>
  <c r="L22" i="41"/>
  <c r="AF16" i="41"/>
  <c r="K21" i="41"/>
  <c r="AR51" i="40"/>
  <c r="Z50" i="40"/>
  <c r="T45" i="40"/>
  <c r="AF81" i="41"/>
  <c r="AR80" i="41"/>
  <c r="W26" i="40"/>
  <c r="W11" i="40"/>
  <c r="AP85" i="41"/>
  <c r="L80" i="41"/>
  <c r="AO44" i="41"/>
  <c r="L44" i="41"/>
  <c r="AU43" i="41"/>
  <c r="O42" i="41"/>
  <c r="AO41" i="41"/>
  <c r="AC41" i="41"/>
  <c r="AF39" i="41"/>
  <c r="AU38" i="41"/>
  <c r="AR17" i="41"/>
  <c r="AO15" i="41"/>
  <c r="AL12" i="41"/>
  <c r="Z12" i="41"/>
  <c r="O12" i="41"/>
  <c r="AF83" i="40"/>
  <c r="Z25" i="40"/>
  <c r="BF25" i="40" s="1"/>
  <c r="AX17" i="41"/>
  <c r="O14" i="41"/>
  <c r="AL84" i="40"/>
  <c r="W81" i="40"/>
  <c r="AF51" i="40"/>
  <c r="AQ45" i="40"/>
  <c r="Z42" i="40"/>
  <c r="BF42" i="40" s="1"/>
  <c r="W36" i="40"/>
  <c r="AB33" i="40"/>
  <c r="W30" i="41"/>
  <c r="AR28" i="40"/>
  <c r="BJ28" i="40" s="1"/>
  <c r="W16" i="40"/>
  <c r="AV16" i="40" s="1"/>
  <c r="W14" i="40"/>
  <c r="AV14" i="40" s="1"/>
  <c r="AD85" i="41"/>
  <c r="N85" i="41"/>
  <c r="R80" i="41"/>
  <c r="BB80" i="41" s="1"/>
  <c r="R79" i="41"/>
  <c r="AB53" i="41"/>
  <c r="AC52" i="41"/>
  <c r="AU30" i="41"/>
  <c r="L24" i="41"/>
  <c r="AU20" i="41"/>
  <c r="AI20" i="41"/>
  <c r="AC20" i="41"/>
  <c r="R20" i="41"/>
  <c r="BB20" i="41" s="1"/>
  <c r="AO17" i="41"/>
  <c r="AI17" i="41"/>
  <c r="AC17" i="41"/>
  <c r="L17" i="41"/>
  <c r="AR15" i="41"/>
  <c r="AI12" i="41"/>
  <c r="AH21" i="41"/>
  <c r="BL13" i="39"/>
  <c r="T85" i="40"/>
  <c r="W47" i="40"/>
  <c r="W105" i="40" s="1"/>
  <c r="V45" i="40"/>
  <c r="Q33" i="40"/>
  <c r="AB21" i="40"/>
  <c r="AB45" i="41"/>
  <c r="AL85" i="39"/>
  <c r="O116" i="26" s="1"/>
  <c r="O57" i="26" s="1"/>
  <c r="Z85" i="39"/>
  <c r="K116" i="26" s="1"/>
  <c r="K57" i="26" s="1"/>
  <c r="K85" i="40"/>
  <c r="AR83" i="40"/>
  <c r="Z83" i="40"/>
  <c r="AI82" i="40"/>
  <c r="T53" i="40"/>
  <c r="AF50" i="40"/>
  <c r="H45" i="40"/>
  <c r="K33" i="40"/>
  <c r="W30" i="40"/>
  <c r="AL10" i="40"/>
  <c r="BJ10" i="40" s="1"/>
  <c r="AK21" i="40"/>
  <c r="AI80" i="41"/>
  <c r="AO79" i="41"/>
  <c r="AL52" i="41"/>
  <c r="AC47" i="41"/>
  <c r="AC105" i="41" s="1"/>
  <c r="O47" i="41"/>
  <c r="O105" i="41" s="1"/>
  <c r="AM45" i="41"/>
  <c r="H45" i="41"/>
  <c r="AL32" i="41"/>
  <c r="AC32" i="41"/>
  <c r="R32" i="41"/>
  <c r="BB32" i="41" s="1"/>
  <c r="R31" i="41"/>
  <c r="BB31" i="41" s="1"/>
  <c r="L30" i="41"/>
  <c r="AI29" i="41"/>
  <c r="AC29" i="41"/>
  <c r="AL27" i="41"/>
  <c r="O23" i="41"/>
  <c r="AS21" i="41"/>
  <c r="L16" i="41"/>
  <c r="AO11" i="41"/>
  <c r="AC11" i="41"/>
  <c r="R11" i="41"/>
  <c r="BB11" i="41" s="1"/>
  <c r="L11" i="41"/>
  <c r="AX10" i="41"/>
  <c r="L85" i="39"/>
  <c r="G116" i="26" s="1"/>
  <c r="G57" i="26" s="1"/>
  <c r="Y29" i="41"/>
  <c r="Z29" i="41" s="1"/>
  <c r="Z29" i="40"/>
  <c r="BF29" i="40" s="1"/>
  <c r="AG21" i="41"/>
  <c r="AN21" i="41"/>
  <c r="AB21" i="41"/>
  <c r="Q21" i="41"/>
  <c r="W23" i="40"/>
  <c r="AV23" i="40" s="1"/>
  <c r="W17" i="40"/>
  <c r="AV17" i="40" s="1"/>
  <c r="AL79" i="41"/>
  <c r="AO50" i="41"/>
  <c r="AO108" i="41" s="1"/>
  <c r="K53" i="41"/>
  <c r="AO48" i="41"/>
  <c r="AO106" i="41" s="1"/>
  <c r="AI48" i="41"/>
  <c r="AI106" i="41" s="1"/>
  <c r="AC48" i="41"/>
  <c r="AC106" i="41" s="1"/>
  <c r="O48" i="41"/>
  <c r="O106" i="41" s="1"/>
  <c r="AO39" i="41"/>
  <c r="AO37" i="41"/>
  <c r="AC37" i="41"/>
  <c r="AL36" i="41"/>
  <c r="AF36" i="41"/>
  <c r="R36" i="41"/>
  <c r="BB36" i="41" s="1"/>
  <c r="AO35" i="41"/>
  <c r="AR34" i="41"/>
  <c r="AP33" i="41"/>
  <c r="Q33" i="41"/>
  <c r="AU28" i="41"/>
  <c r="L26" i="41"/>
  <c r="R25" i="41"/>
  <c r="AR24" i="41"/>
  <c r="AO23" i="41"/>
  <c r="R23" i="41"/>
  <c r="BB23" i="41" s="1"/>
  <c r="AM21" i="41"/>
  <c r="N21" i="41"/>
  <c r="H21" i="41"/>
  <c r="O16" i="41"/>
  <c r="AX15" i="41"/>
  <c r="AU14" i="41"/>
  <c r="AI14" i="41"/>
  <c r="AC14" i="41"/>
  <c r="R14" i="41"/>
  <c r="BB14" i="41" s="1"/>
  <c r="AF11" i="41"/>
  <c r="O85" i="39"/>
  <c r="H116" i="26" s="1"/>
  <c r="H57" i="26" s="1"/>
  <c r="AF85" i="39"/>
  <c r="M116" i="26" s="1"/>
  <c r="M57" i="26" s="1"/>
  <c r="AU85" i="39"/>
  <c r="R116" i="26" s="1"/>
  <c r="R57" i="26" s="1"/>
  <c r="BL37" i="39"/>
  <c r="S85" i="41"/>
  <c r="BJ32" i="39"/>
  <c r="BL23" i="39"/>
  <c r="AH45" i="40"/>
  <c r="W39" i="40"/>
  <c r="AN33" i="40"/>
  <c r="N33" i="40"/>
  <c r="V33" i="40"/>
  <c r="AO33" i="40"/>
  <c r="W22" i="40"/>
  <c r="AV22" i="40" s="1"/>
  <c r="AM85" i="41"/>
  <c r="O80" i="41"/>
  <c r="AU51" i="41"/>
  <c r="AU109" i="41" s="1"/>
  <c r="AO51" i="41"/>
  <c r="AO109" i="41" s="1"/>
  <c r="AI51" i="41"/>
  <c r="AI109" i="41" s="1"/>
  <c r="L51" i="41"/>
  <c r="L109" i="41" s="1"/>
  <c r="AR50" i="41"/>
  <c r="AR108" i="41" s="1"/>
  <c r="R50" i="41"/>
  <c r="R108" i="41" s="1"/>
  <c r="AF48" i="41"/>
  <c r="AF106" i="41" s="1"/>
  <c r="O40" i="41"/>
  <c r="AI38" i="41"/>
  <c r="W38" i="41"/>
  <c r="L38" i="41"/>
  <c r="AU36" i="41"/>
  <c r="AR30" i="41"/>
  <c r="AL30" i="41"/>
  <c r="AF30" i="41"/>
  <c r="O24" i="41"/>
  <c r="AF20" i="41"/>
  <c r="AL17" i="41"/>
  <c r="Z17" i="41"/>
  <c r="L14" i="41"/>
  <c r="K53" i="40"/>
  <c r="K86" i="40" s="1"/>
  <c r="AE45" i="40"/>
  <c r="AH33" i="40"/>
  <c r="W32" i="40"/>
  <c r="W29" i="40"/>
  <c r="W28" i="40"/>
  <c r="AN21" i="40"/>
  <c r="AA85" i="41"/>
  <c r="AA53" i="41"/>
  <c r="AQ45" i="41"/>
  <c r="X45" i="41"/>
  <c r="AJ45" i="41"/>
  <c r="AI40" i="41"/>
  <c r="W39" i="41"/>
  <c r="R35" i="41"/>
  <c r="BB35" i="41" s="1"/>
  <c r="O25" i="41"/>
  <c r="AL24" i="41"/>
  <c r="AF24" i="41"/>
  <c r="Q85" i="40"/>
  <c r="AR84" i="40"/>
  <c r="AL83" i="40"/>
  <c r="H53" i="40"/>
  <c r="Z49" i="40"/>
  <c r="AT45" i="40"/>
  <c r="AI44" i="40"/>
  <c r="Z30" i="40"/>
  <c r="BF30" i="40" s="1"/>
  <c r="Z24" i="40"/>
  <c r="BF24" i="40" s="1"/>
  <c r="K85" i="41"/>
  <c r="AN53" i="41"/>
  <c r="AO52" i="41"/>
  <c r="R52" i="41"/>
  <c r="I52" i="41"/>
  <c r="O51" i="41"/>
  <c r="O109" i="41" s="1"/>
  <c r="AL50" i="41"/>
  <c r="AL108" i="41" s="1"/>
  <c r="AI49" i="41"/>
  <c r="AI107" i="41" s="1"/>
  <c r="AU40" i="41"/>
  <c r="AL31" i="41"/>
  <c r="AU26" i="41"/>
  <c r="AU25" i="41"/>
  <c r="AO25" i="41"/>
  <c r="AC25" i="41"/>
  <c r="AU24" i="41"/>
  <c r="AI24" i="41"/>
  <c r="R24" i="41"/>
  <c r="BB24" i="41" s="1"/>
  <c r="O22" i="41"/>
  <c r="AL19" i="41"/>
  <c r="L18" i="41"/>
  <c r="AF14" i="41"/>
  <c r="AQ85" i="41"/>
  <c r="V33" i="41"/>
  <c r="AU83" i="41"/>
  <c r="AT85" i="41"/>
  <c r="AC82" i="41"/>
  <c r="AJ53" i="41"/>
  <c r="AI50" i="41"/>
  <c r="AI108" i="41" s="1"/>
  <c r="AC50" i="41"/>
  <c r="AC108" i="41" s="1"/>
  <c r="L50" i="41"/>
  <c r="L108" i="41" s="1"/>
  <c r="AU47" i="41"/>
  <c r="AU105" i="41" s="1"/>
  <c r="AT45" i="41"/>
  <c r="AR42" i="41"/>
  <c r="AR40" i="41"/>
  <c r="AI39" i="41"/>
  <c r="AC39" i="41"/>
  <c r="AR38" i="41"/>
  <c r="AI36" i="41"/>
  <c r="AR35" i="41"/>
  <c r="N33" i="41"/>
  <c r="Z23" i="41"/>
  <c r="W23" i="41"/>
  <c r="AF22" i="41"/>
  <c r="W22" i="41"/>
  <c r="L20" i="41"/>
  <c r="W19" i="41"/>
  <c r="L19" i="41"/>
  <c r="AC18" i="41"/>
  <c r="W18" i="41"/>
  <c r="AI15" i="41"/>
  <c r="AC15" i="41"/>
  <c r="W15" i="41"/>
  <c r="AR13" i="41"/>
  <c r="AL13" i="41"/>
  <c r="L13" i="41"/>
  <c r="R12" i="41"/>
  <c r="BB12" i="41" s="1"/>
  <c r="O10" i="41"/>
  <c r="W81" i="41"/>
  <c r="AF38" i="41"/>
  <c r="AL37" i="41"/>
  <c r="W36" i="41"/>
  <c r="AL35" i="41"/>
  <c r="AF35" i="41"/>
  <c r="AB33" i="41"/>
  <c r="AO32" i="41"/>
  <c r="Z32" i="41"/>
  <c r="I32" i="41"/>
  <c r="AR31" i="41"/>
  <c r="AI30" i="41"/>
  <c r="O30" i="41"/>
  <c r="AR29" i="41"/>
  <c r="AO28" i="41"/>
  <c r="AI28" i="41"/>
  <c r="AF18" i="41"/>
  <c r="W17" i="41"/>
  <c r="AL15" i="41"/>
  <c r="Z15" i="41"/>
  <c r="W12" i="41"/>
  <c r="R84" i="41"/>
  <c r="BB84" i="41" s="1"/>
  <c r="I84" i="41"/>
  <c r="R83" i="41"/>
  <c r="L83" i="41"/>
  <c r="L82" i="41"/>
  <c r="AC81" i="41"/>
  <c r="AU80" i="41"/>
  <c r="AR79" i="41"/>
  <c r="AI79" i="41"/>
  <c r="AC79" i="41"/>
  <c r="AT53" i="41"/>
  <c r="AK53" i="41"/>
  <c r="L52" i="41"/>
  <c r="AR49" i="41"/>
  <c r="AR107" i="41" s="1"/>
  <c r="AF47" i="41"/>
  <c r="AF105" i="41" s="1"/>
  <c r="R47" i="41"/>
  <c r="R105" i="41" s="1"/>
  <c r="K45" i="41"/>
  <c r="N45" i="41"/>
  <c r="AR44" i="41"/>
  <c r="AL44" i="41"/>
  <c r="W44" i="41"/>
  <c r="AN45" i="41"/>
  <c r="AF43" i="41"/>
  <c r="R43" i="41"/>
  <c r="BB43" i="41" s="1"/>
  <c r="L43" i="41"/>
  <c r="AF41" i="41"/>
  <c r="R41" i="41"/>
  <c r="BB41" i="41" s="1"/>
  <c r="AC40" i="41"/>
  <c r="R37" i="41"/>
  <c r="BB37" i="41" s="1"/>
  <c r="O36" i="41"/>
  <c r="AC35" i="41"/>
  <c r="AO34" i="41"/>
  <c r="AI34" i="41"/>
  <c r="AN33" i="41"/>
  <c r="AU32" i="41"/>
  <c r="AC31" i="41"/>
  <c r="AC30" i="41"/>
  <c r="R29" i="41"/>
  <c r="BB29" i="41" s="1"/>
  <c r="L29" i="41"/>
  <c r="O28" i="41"/>
  <c r="AF27" i="41"/>
  <c r="W27" i="41"/>
  <c r="AO26" i="41"/>
  <c r="AI26" i="41"/>
  <c r="R30" i="41"/>
  <c r="BB30" i="41" s="1"/>
  <c r="AO29" i="41"/>
  <c r="AF28" i="41"/>
  <c r="Z28" i="41"/>
  <c r="AU27" i="41"/>
  <c r="AO27" i="41"/>
  <c r="Z27" i="41"/>
  <c r="AL25" i="41"/>
  <c r="AF25" i="41"/>
  <c r="AC24" i="41"/>
  <c r="W24" i="41"/>
  <c r="AI22" i="41"/>
  <c r="AC22" i="41"/>
  <c r="R22" i="41"/>
  <c r="BB22" i="41" s="1"/>
  <c r="AJ21" i="41"/>
  <c r="AA21" i="41"/>
  <c r="AL20" i="41"/>
  <c r="W20" i="41"/>
  <c r="I20" i="41"/>
  <c r="R18" i="41"/>
  <c r="BB18" i="41" s="1"/>
  <c r="AL16" i="41"/>
  <c r="W16" i="41"/>
  <c r="AL14" i="41"/>
  <c r="W14" i="41"/>
  <c r="AI13" i="41"/>
  <c r="AC13" i="41"/>
  <c r="AU12" i="41"/>
  <c r="Z10" i="41"/>
  <c r="AU33" i="40"/>
  <c r="AC33" i="40"/>
  <c r="AH85" i="40"/>
  <c r="AB85" i="40"/>
  <c r="AI84" i="40"/>
  <c r="AH84" i="41"/>
  <c r="AH85" i="41" s="1"/>
  <c r="Z84" i="40"/>
  <c r="AR82" i="40"/>
  <c r="AL82" i="40"/>
  <c r="AF82" i="40"/>
  <c r="Z82" i="40"/>
  <c r="AL81" i="40"/>
  <c r="AK81" i="41"/>
  <c r="AL81" i="41" s="1"/>
  <c r="AC85" i="40"/>
  <c r="Q53" i="40"/>
  <c r="AR52" i="40"/>
  <c r="AF52" i="40"/>
  <c r="Z52" i="40"/>
  <c r="W50" i="40"/>
  <c r="AN45" i="40"/>
  <c r="AB45" i="40"/>
  <c r="N45" i="40"/>
  <c r="AI43" i="40"/>
  <c r="Z43" i="40"/>
  <c r="BF43" i="40" s="1"/>
  <c r="Y43" i="41"/>
  <c r="Z43" i="41" s="1"/>
  <c r="AI42" i="40"/>
  <c r="AH42" i="41"/>
  <c r="AI42" i="41" s="1"/>
  <c r="AL41" i="40"/>
  <c r="AK41" i="41"/>
  <c r="AL41" i="41" s="1"/>
  <c r="Z39" i="40"/>
  <c r="BF39" i="40" s="1"/>
  <c r="Y39" i="41"/>
  <c r="AX39" i="41" s="1"/>
  <c r="Z37" i="40"/>
  <c r="BF37" i="40" s="1"/>
  <c r="Y37" i="41"/>
  <c r="AX37" i="41" s="1"/>
  <c r="Q45" i="40"/>
  <c r="K45" i="40"/>
  <c r="Z35" i="40"/>
  <c r="BF35" i="40" s="1"/>
  <c r="Y35" i="41"/>
  <c r="Z35" i="41" s="1"/>
  <c r="H33" i="40"/>
  <c r="W31" i="40"/>
  <c r="T25" i="41"/>
  <c r="W25" i="41" s="1"/>
  <c r="W25" i="40"/>
  <c r="V21" i="40"/>
  <c r="AL80" i="41"/>
  <c r="AF84" i="40"/>
  <c r="AI83" i="40"/>
  <c r="AE85" i="41"/>
  <c r="AI81" i="40"/>
  <c r="Z80" i="40"/>
  <c r="N53" i="40"/>
  <c r="W49" i="40"/>
  <c r="T49" i="41"/>
  <c r="T107" i="41" s="1"/>
  <c r="AK45" i="40"/>
  <c r="Y45" i="40"/>
  <c r="AF44" i="40"/>
  <c r="Z44" i="40"/>
  <c r="W43" i="40"/>
  <c r="Z41" i="40"/>
  <c r="Y41" i="41"/>
  <c r="Z41" i="41" s="1"/>
  <c r="AL40" i="40"/>
  <c r="AK40" i="41"/>
  <c r="AL40" i="41" s="1"/>
  <c r="Z40" i="40"/>
  <c r="Y40" i="41"/>
  <c r="Z40" i="41" s="1"/>
  <c r="Z38" i="40"/>
  <c r="BF38" i="40" s="1"/>
  <c r="W37" i="40"/>
  <c r="AV37" i="40" s="1"/>
  <c r="BR37" i="41" s="1"/>
  <c r="Z36" i="40"/>
  <c r="BF36" i="40" s="1"/>
  <c r="Y36" i="41"/>
  <c r="Z36" i="41" s="1"/>
  <c r="AL33" i="40"/>
  <c r="AF32" i="40"/>
  <c r="BF32" i="40" s="1"/>
  <c r="AE32" i="41"/>
  <c r="AE33" i="41" s="1"/>
  <c r="AI31" i="40"/>
  <c r="AH31" i="41"/>
  <c r="AH33" i="41" s="1"/>
  <c r="Z31" i="40"/>
  <c r="Y21" i="40"/>
  <c r="AL83" i="41"/>
  <c r="W84" i="40"/>
  <c r="V84" i="41"/>
  <c r="W84" i="41" s="1"/>
  <c r="W83" i="40"/>
  <c r="T83" i="41"/>
  <c r="W83" i="41" s="1"/>
  <c r="Z81" i="40"/>
  <c r="Y81" i="41"/>
  <c r="Y85" i="41" s="1"/>
  <c r="W51" i="40"/>
  <c r="T51" i="41"/>
  <c r="T109" i="41" s="1"/>
  <c r="AK53" i="40"/>
  <c r="Y53" i="40"/>
  <c r="Y47" i="41"/>
  <c r="Z44" i="41"/>
  <c r="AX44" i="41"/>
  <c r="AL42" i="40"/>
  <c r="W42" i="41"/>
  <c r="W41" i="40"/>
  <c r="V41" i="41"/>
  <c r="V45" i="41" s="1"/>
  <c r="AF31" i="40"/>
  <c r="AR84" i="41"/>
  <c r="Z83" i="41"/>
  <c r="AR82" i="41"/>
  <c r="W82" i="40"/>
  <c r="T82" i="41"/>
  <c r="W82" i="41" s="1"/>
  <c r="W80" i="40"/>
  <c r="V80" i="41"/>
  <c r="W80" i="41" s="1"/>
  <c r="W79" i="40"/>
  <c r="V79" i="41"/>
  <c r="AX79" i="41" s="1"/>
  <c r="W52" i="40"/>
  <c r="T52" i="41"/>
  <c r="T110" i="41" s="1"/>
  <c r="W110" i="41" s="1"/>
  <c r="AL43" i="40"/>
  <c r="AK43" i="41"/>
  <c r="AL43" i="41" s="1"/>
  <c r="W40" i="40"/>
  <c r="T40" i="41"/>
  <c r="Z34" i="40"/>
  <c r="BF34" i="40" s="1"/>
  <c r="Y34" i="41"/>
  <c r="Z34" i="41" s="1"/>
  <c r="AR32" i="40"/>
  <c r="AQ32" i="41"/>
  <c r="AT21" i="40"/>
  <c r="AH21" i="40"/>
  <c r="AF82" i="41"/>
  <c r="Z79" i="41"/>
  <c r="AQ21" i="41"/>
  <c r="J85" i="41"/>
  <c r="AC84" i="41"/>
  <c r="Q85" i="41"/>
  <c r="AR83" i="41"/>
  <c r="R82" i="41"/>
  <c r="H53" i="41"/>
  <c r="AH53" i="41"/>
  <c r="AU52" i="41"/>
  <c r="AL49" i="41"/>
  <c r="AL107" i="41" s="1"/>
  <c r="AR48" i="41"/>
  <c r="AR106" i="41" s="1"/>
  <c r="AA45" i="41"/>
  <c r="W18" i="40"/>
  <c r="W10" i="40"/>
  <c r="U85" i="41"/>
  <c r="AF83" i="41"/>
  <c r="AL82" i="41"/>
  <c r="AE45" i="41"/>
  <c r="AQ21" i="40"/>
  <c r="AE21" i="40"/>
  <c r="T21" i="40"/>
  <c r="AR19" i="40"/>
  <c r="Z19" i="40"/>
  <c r="AR18" i="40"/>
  <c r="Z18" i="40"/>
  <c r="BF18" i="40" s="1"/>
  <c r="Z13" i="40"/>
  <c r="BF13" i="40" s="1"/>
  <c r="AX13" i="41"/>
  <c r="T21" i="41"/>
  <c r="AL84" i="41"/>
  <c r="AO83" i="41"/>
  <c r="AU82" i="41"/>
  <c r="Z82" i="41"/>
  <c r="O82" i="41"/>
  <c r="AI81" i="41"/>
  <c r="Z80" i="41"/>
  <c r="AI52" i="41"/>
  <c r="AU50" i="41"/>
  <c r="AU108" i="41" s="1"/>
  <c r="L49" i="41"/>
  <c r="L107" i="41" s="1"/>
  <c r="Z19" i="41"/>
  <c r="AX19" i="41"/>
  <c r="W15" i="40"/>
  <c r="AV15" i="40" s="1"/>
  <c r="Z13" i="41"/>
  <c r="Y21" i="41"/>
  <c r="W12" i="40"/>
  <c r="AV12" i="40" s="1"/>
  <c r="AR11" i="40"/>
  <c r="BJ11" i="40" s="1"/>
  <c r="AU84" i="41"/>
  <c r="Z84" i="41"/>
  <c r="AC83" i="41"/>
  <c r="AI82" i="41"/>
  <c r="AR81" i="41"/>
  <c r="R81" i="41"/>
  <c r="L81" i="41"/>
  <c r="AO80" i="41"/>
  <c r="AU79" i="41"/>
  <c r="AF79" i="41"/>
  <c r="X53" i="41"/>
  <c r="Q53" i="41"/>
  <c r="AL51" i="41"/>
  <c r="AL109" i="41" s="1"/>
  <c r="AC51" i="41"/>
  <c r="AC109" i="41" s="1"/>
  <c r="R51" i="41"/>
  <c r="R109" i="41" s="1"/>
  <c r="AO47" i="41"/>
  <c r="AO105" i="41" s="1"/>
  <c r="AI47" i="41"/>
  <c r="AI105" i="41" s="1"/>
  <c r="AU49" i="41"/>
  <c r="AU107" i="41" s="1"/>
  <c r="AO49" i="41"/>
  <c r="AO107" i="41" s="1"/>
  <c r="AU48" i="41"/>
  <c r="AU106" i="41" s="1"/>
  <c r="R48" i="41"/>
  <c r="R106" i="41" s="1"/>
  <c r="AR47" i="41"/>
  <c r="AR105" i="41" s="1"/>
  <c r="AL47" i="41"/>
  <c r="AL105" i="41" s="1"/>
  <c r="L47" i="41"/>
  <c r="L105" i="41" s="1"/>
  <c r="AU44" i="41"/>
  <c r="AO43" i="41"/>
  <c r="AU42" i="41"/>
  <c r="AO42" i="41"/>
  <c r="AU41" i="41"/>
  <c r="O41" i="41"/>
  <c r="AO40" i="41"/>
  <c r="AU39" i="41"/>
  <c r="O39" i="41"/>
  <c r="AO38" i="41"/>
  <c r="AU37" i="41"/>
  <c r="O37" i="41"/>
  <c r="L35" i="41"/>
  <c r="AU34" i="41"/>
  <c r="AL34" i="41"/>
  <c r="AF34" i="41"/>
  <c r="R34" i="41"/>
  <c r="BB34" i="41" s="1"/>
  <c r="L34" i="41"/>
  <c r="AT33" i="41"/>
  <c r="K33" i="41"/>
  <c r="O50" i="41"/>
  <c r="O108" i="41" s="1"/>
  <c r="AC49" i="41"/>
  <c r="AC107" i="41" s="1"/>
  <c r="R49" i="41"/>
  <c r="R107" i="41" s="1"/>
  <c r="AI44" i="41"/>
  <c r="R44" i="41"/>
  <c r="BB44" i="41" s="1"/>
  <c r="AR43" i="41"/>
  <c r="AC43" i="41"/>
  <c r="AC42" i="41"/>
  <c r="R42" i="41"/>
  <c r="BB42" i="41" s="1"/>
  <c r="AR41" i="41"/>
  <c r="AI41" i="41"/>
  <c r="L41" i="41"/>
  <c r="R40" i="41"/>
  <c r="AR39" i="41"/>
  <c r="L39" i="41"/>
  <c r="AL38" i="41"/>
  <c r="AC38" i="41"/>
  <c r="R38" i="41"/>
  <c r="BB38" i="41" s="1"/>
  <c r="AR37" i="41"/>
  <c r="AI37" i="41"/>
  <c r="L37" i="41"/>
  <c r="AR36" i="41"/>
  <c r="AC36" i="41"/>
  <c r="L36" i="41"/>
  <c r="AU35" i="41"/>
  <c r="W34" i="41"/>
  <c r="AS33" i="41"/>
  <c r="W32" i="41"/>
  <c r="AX38" i="41"/>
  <c r="AF37" i="41"/>
  <c r="W37" i="41"/>
  <c r="Z31" i="41"/>
  <c r="AX11" i="41"/>
  <c r="AF44" i="41"/>
  <c r="AF42" i="41"/>
  <c r="L42" i="41"/>
  <c r="AF40" i="41"/>
  <c r="L40" i="41"/>
  <c r="AL39" i="41"/>
  <c r="W31" i="41"/>
  <c r="L31" i="41"/>
  <c r="AO30" i="41"/>
  <c r="Z30" i="41"/>
  <c r="AU29" i="41"/>
  <c r="AF29" i="41"/>
  <c r="AX27" i="41"/>
  <c r="O27" i="41"/>
  <c r="AL26" i="41"/>
  <c r="AC26" i="41"/>
  <c r="R26" i="41"/>
  <c r="BB26" i="41" s="1"/>
  <c r="AR25" i="41"/>
  <c r="AI25" i="41"/>
  <c r="AX24" i="41"/>
  <c r="AI23" i="41"/>
  <c r="AC23" i="41"/>
  <c r="AX22" i="41"/>
  <c r="AO22" i="41"/>
  <c r="AE21" i="41"/>
  <c r="AU19" i="41"/>
  <c r="O19" i="41"/>
  <c r="AU17" i="41"/>
  <c r="O17" i="41"/>
  <c r="AU15" i="41"/>
  <c r="AU13" i="41"/>
  <c r="O13" i="41"/>
  <c r="AR12" i="41"/>
  <c r="AC12" i="41"/>
  <c r="AI11" i="41"/>
  <c r="AL10" i="41"/>
  <c r="AF10" i="41"/>
  <c r="R10" i="41"/>
  <c r="L10" i="41"/>
  <c r="AX30" i="41"/>
  <c r="W26" i="41"/>
  <c r="AX23" i="41"/>
  <c r="AR22" i="41"/>
  <c r="AP21" i="41"/>
  <c r="AR20" i="41"/>
  <c r="R19" i="41"/>
  <c r="BB19" i="41" s="1"/>
  <c r="R17" i="41"/>
  <c r="BB17" i="41" s="1"/>
  <c r="AR16" i="41"/>
  <c r="R15" i="41"/>
  <c r="BB15" i="41" s="1"/>
  <c r="AR14" i="41"/>
  <c r="R13" i="41"/>
  <c r="BB13" i="41" s="1"/>
  <c r="AF12" i="41"/>
  <c r="L12" i="41"/>
  <c r="AR11" i="41"/>
  <c r="AL11" i="41"/>
  <c r="W11" i="41"/>
  <c r="AX28" i="41"/>
  <c r="AR19" i="41"/>
  <c r="W13" i="41"/>
  <c r="AU31" i="41"/>
  <c r="AF31" i="41"/>
  <c r="O29" i="41"/>
  <c r="AL28" i="41"/>
  <c r="AC28" i="41"/>
  <c r="R28" i="41"/>
  <c r="BB28" i="41" s="1"/>
  <c r="AR27" i="41"/>
  <c r="AI27" i="41"/>
  <c r="AX26" i="41"/>
  <c r="L25" i="41"/>
  <c r="AO24" i="41"/>
  <c r="Z24" i="41"/>
  <c r="AU23" i="41"/>
  <c r="Z22" i="41"/>
  <c r="Z20" i="41"/>
  <c r="AF19" i="41"/>
  <c r="Z18" i="41"/>
  <c r="AF17" i="41"/>
  <c r="Z16" i="41"/>
  <c r="AF15" i="41"/>
  <c r="L15" i="41"/>
  <c r="Z14" i="41"/>
  <c r="AF13" i="41"/>
  <c r="AU11" i="41"/>
  <c r="AC10" i="41"/>
  <c r="AS85" i="41"/>
  <c r="AG85" i="41"/>
  <c r="O81" i="41"/>
  <c r="AC80" i="41"/>
  <c r="O79" i="41"/>
  <c r="AN85" i="41"/>
  <c r="AJ85" i="41"/>
  <c r="AB85" i="41"/>
  <c r="X85" i="41"/>
  <c r="P85" i="41"/>
  <c r="H85" i="41"/>
  <c r="BB39" i="41"/>
  <c r="L79" i="41"/>
  <c r="AP53" i="41"/>
  <c r="N53" i="41"/>
  <c r="AS53" i="41"/>
  <c r="AG53" i="41"/>
  <c r="L48" i="41"/>
  <c r="L106" i="41" s="1"/>
  <c r="AF49" i="41"/>
  <c r="AF107" i="41" s="1"/>
  <c r="AL48" i="41"/>
  <c r="AL106" i="41" s="1"/>
  <c r="AP45" i="41"/>
  <c r="AI35" i="41"/>
  <c r="W35" i="41"/>
  <c r="AS45" i="41"/>
  <c r="AG45" i="41"/>
  <c r="Q45" i="41"/>
  <c r="X33" i="41"/>
  <c r="AO36" i="41"/>
  <c r="O35" i="41"/>
  <c r="AC34" i="41"/>
  <c r="H33" i="41"/>
  <c r="AJ33" i="41"/>
  <c r="AM33" i="41"/>
  <c r="AA33" i="41"/>
  <c r="AR23" i="41"/>
  <c r="AL23" i="41"/>
  <c r="L23" i="41"/>
  <c r="AF23" i="41"/>
  <c r="AX20" i="41"/>
  <c r="AO20" i="41"/>
  <c r="AX18" i="41"/>
  <c r="AO18" i="41"/>
  <c r="AX16" i="41"/>
  <c r="AO16" i="41"/>
  <c r="AX14" i="41"/>
  <c r="AO14" i="41"/>
  <c r="AX12" i="41"/>
  <c r="AO12" i="41"/>
  <c r="AO85" i="40"/>
  <c r="O85" i="40"/>
  <c r="AU85" i="40"/>
  <c r="I85" i="40"/>
  <c r="AN85" i="40"/>
  <c r="H85" i="40"/>
  <c r="AT85" i="40"/>
  <c r="V85" i="40"/>
  <c r="N85" i="40"/>
  <c r="AL79" i="40"/>
  <c r="AK85" i="40"/>
  <c r="R85" i="40"/>
  <c r="L85" i="40"/>
  <c r="AC45" i="40"/>
  <c r="L45" i="40"/>
  <c r="AR79" i="40"/>
  <c r="AQ85" i="40"/>
  <c r="Z79" i="40"/>
  <c r="Y85" i="40"/>
  <c r="AT53" i="40"/>
  <c r="AT86" i="40" s="1"/>
  <c r="AH53" i="40"/>
  <c r="AH86" i="40" s="1"/>
  <c r="R45" i="40"/>
  <c r="AR45" i="40"/>
  <c r="I45" i="40"/>
  <c r="AF79" i="40"/>
  <c r="AE85" i="40"/>
  <c r="AN53" i="40"/>
  <c r="AB53" i="40"/>
  <c r="AB86" i="40" s="1"/>
  <c r="AQ53" i="40"/>
  <c r="AQ86" i="40" s="1"/>
  <c r="AE53" i="40"/>
  <c r="AE86" i="40" s="1"/>
  <c r="AU45" i="40"/>
  <c r="O45" i="40"/>
  <c r="AO45" i="40"/>
  <c r="W42" i="40"/>
  <c r="W34" i="40"/>
  <c r="L33" i="40"/>
  <c r="V53" i="40"/>
  <c r="W38" i="40"/>
  <c r="T33" i="40"/>
  <c r="R33" i="40"/>
  <c r="AQ33" i="40"/>
  <c r="AK33" i="40"/>
  <c r="AE33" i="40"/>
  <c r="Y33" i="40"/>
  <c r="L21" i="40"/>
  <c r="AO21" i="40"/>
  <c r="AC21" i="40"/>
  <c r="O33" i="40"/>
  <c r="I21" i="40"/>
  <c r="AV26" i="40"/>
  <c r="R21" i="40"/>
  <c r="AU21" i="40"/>
  <c r="AI21" i="40"/>
  <c r="W27" i="40"/>
  <c r="O21" i="40"/>
  <c r="AF21" i="40"/>
  <c r="W20" i="40"/>
  <c r="AV20" i="40" s="1"/>
  <c r="N21" i="40"/>
  <c r="H21" i="40"/>
  <c r="Q21" i="40"/>
  <c r="K21" i="40"/>
  <c r="BB85" i="39"/>
  <c r="M147" i="39" s="1"/>
  <c r="AI85" i="39"/>
  <c r="N116" i="26" s="1"/>
  <c r="N57" i="26" s="1"/>
  <c r="I85" i="39"/>
  <c r="F116" i="26" s="1"/>
  <c r="F57" i="26" s="1"/>
  <c r="AC85" i="39"/>
  <c r="L116" i="26" s="1"/>
  <c r="L57" i="26" s="1"/>
  <c r="BL52" i="39"/>
  <c r="BL110" i="39" s="1"/>
  <c r="BL51" i="39"/>
  <c r="BL109" i="39" s="1"/>
  <c r="BJ49" i="39"/>
  <c r="BJ107" i="39" s="1"/>
  <c r="BL40" i="39"/>
  <c r="BJ39" i="39"/>
  <c r="BL32" i="39"/>
  <c r="BJ28" i="39"/>
  <c r="BL42" i="39"/>
  <c r="BJ37" i="39"/>
  <c r="BN37" i="39" s="1"/>
  <c r="BL26" i="39"/>
  <c r="BL29" i="39"/>
  <c r="BJ29" i="39"/>
  <c r="R45" i="37"/>
  <c r="R44" i="37"/>
  <c r="R43" i="37"/>
  <c r="R42" i="37"/>
  <c r="R41" i="37"/>
  <c r="R40" i="37"/>
  <c r="R39" i="37"/>
  <c r="R38" i="37"/>
  <c r="R37" i="37"/>
  <c r="R36" i="37"/>
  <c r="R35" i="37"/>
  <c r="R34" i="37"/>
  <c r="R33" i="37"/>
  <c r="R32" i="37"/>
  <c r="R31" i="37"/>
  <c r="R30" i="37"/>
  <c r="R29" i="37"/>
  <c r="R28" i="37"/>
  <c r="R27" i="37"/>
  <c r="R26" i="37"/>
  <c r="R25" i="37"/>
  <c r="R24" i="37"/>
  <c r="R23" i="37"/>
  <c r="R22" i="37"/>
  <c r="R21" i="37"/>
  <c r="R20" i="37"/>
  <c r="R19" i="37"/>
  <c r="R18" i="37"/>
  <c r="R17" i="37"/>
  <c r="R16" i="37"/>
  <c r="R15" i="37"/>
  <c r="R14" i="37"/>
  <c r="R13" i="37"/>
  <c r="R12" i="37"/>
  <c r="R11" i="37"/>
  <c r="R9" i="37"/>
  <c r="R8" i="37"/>
  <c r="R7" i="37"/>
  <c r="L45" i="37"/>
  <c r="K45" i="37"/>
  <c r="J45" i="37"/>
  <c r="L44" i="37"/>
  <c r="K44" i="37"/>
  <c r="J44" i="37"/>
  <c r="L43" i="37"/>
  <c r="K43" i="37"/>
  <c r="J43" i="37"/>
  <c r="L42" i="37"/>
  <c r="K42" i="37"/>
  <c r="J42" i="37"/>
  <c r="L41" i="37"/>
  <c r="K41" i="37"/>
  <c r="J41" i="37"/>
  <c r="L40" i="37"/>
  <c r="K40" i="37"/>
  <c r="J40" i="37"/>
  <c r="L39" i="37"/>
  <c r="K39" i="37"/>
  <c r="N39" i="37" s="1"/>
  <c r="J39" i="37"/>
  <c r="L38" i="37"/>
  <c r="K38" i="37"/>
  <c r="J38" i="37"/>
  <c r="L37" i="37"/>
  <c r="K37" i="37"/>
  <c r="J37" i="37"/>
  <c r="L36" i="37"/>
  <c r="K36" i="37"/>
  <c r="N36" i="37" s="1"/>
  <c r="J36" i="37"/>
  <c r="L35" i="37"/>
  <c r="K35" i="37"/>
  <c r="J35" i="37"/>
  <c r="L34" i="37"/>
  <c r="K34" i="37"/>
  <c r="J34" i="37"/>
  <c r="L33" i="37"/>
  <c r="K33" i="37"/>
  <c r="J33" i="37"/>
  <c r="L32" i="37"/>
  <c r="K32" i="37"/>
  <c r="J32" i="37"/>
  <c r="L31" i="37"/>
  <c r="K31" i="37"/>
  <c r="J31" i="37"/>
  <c r="L30" i="37"/>
  <c r="K30" i="37"/>
  <c r="J30" i="37"/>
  <c r="L29" i="37"/>
  <c r="K29" i="37"/>
  <c r="J29" i="37"/>
  <c r="L28" i="37"/>
  <c r="K28" i="37"/>
  <c r="J28" i="37"/>
  <c r="L27" i="37"/>
  <c r="K27" i="37"/>
  <c r="J27" i="37"/>
  <c r="L26" i="37"/>
  <c r="K26" i="37"/>
  <c r="J26" i="37"/>
  <c r="L25" i="37"/>
  <c r="K25" i="37"/>
  <c r="J25" i="37"/>
  <c r="L24" i="37"/>
  <c r="K24" i="37"/>
  <c r="J24" i="37"/>
  <c r="L23" i="37"/>
  <c r="K23" i="37"/>
  <c r="J23" i="37"/>
  <c r="L22" i="37"/>
  <c r="K22" i="37"/>
  <c r="J22" i="37"/>
  <c r="L21" i="37"/>
  <c r="K21" i="37"/>
  <c r="J21" i="37"/>
  <c r="L20" i="37"/>
  <c r="K20" i="37"/>
  <c r="N20" i="37" s="1"/>
  <c r="J20" i="37"/>
  <c r="L19" i="37"/>
  <c r="K19" i="37"/>
  <c r="N19" i="37" s="1"/>
  <c r="J19" i="37"/>
  <c r="L18" i="37"/>
  <c r="K18" i="37"/>
  <c r="J18" i="37"/>
  <c r="L17" i="37"/>
  <c r="K17" i="37"/>
  <c r="J17" i="37"/>
  <c r="L16" i="37"/>
  <c r="K16" i="37"/>
  <c r="J16" i="37"/>
  <c r="L15" i="37"/>
  <c r="K15" i="37"/>
  <c r="J15" i="37"/>
  <c r="L14" i="37"/>
  <c r="K14" i="37"/>
  <c r="J14" i="37"/>
  <c r="L13" i="37"/>
  <c r="K13" i="37"/>
  <c r="J13" i="37"/>
  <c r="L12" i="37"/>
  <c r="K12" i="37"/>
  <c r="J12" i="37"/>
  <c r="L11" i="37"/>
  <c r="K11" i="37"/>
  <c r="J11" i="37"/>
  <c r="L10" i="37"/>
  <c r="K10" i="37"/>
  <c r="J10" i="37"/>
  <c r="L9" i="37"/>
  <c r="K9" i="37"/>
  <c r="J9" i="37"/>
  <c r="L8" i="37"/>
  <c r="K8" i="37"/>
  <c r="J8" i="37"/>
  <c r="K7" i="37"/>
  <c r="J7" i="37"/>
  <c r="O7" i="37" l="1"/>
  <c r="N7" i="37"/>
  <c r="O10" i="37"/>
  <c r="U10" i="37" s="1"/>
  <c r="N10" i="37"/>
  <c r="O14" i="37"/>
  <c r="U14" i="37" s="1"/>
  <c r="N14" i="37"/>
  <c r="O18" i="37"/>
  <c r="U18" i="37" s="1"/>
  <c r="N18" i="37"/>
  <c r="O22" i="37"/>
  <c r="U22" i="37" s="1"/>
  <c r="N22" i="37"/>
  <c r="O26" i="37"/>
  <c r="U26" i="37" s="1"/>
  <c r="N26" i="37"/>
  <c r="O30" i="37"/>
  <c r="U30" i="37" s="1"/>
  <c r="N30" i="37"/>
  <c r="O34" i="37"/>
  <c r="U34" i="37" s="1"/>
  <c r="N34" i="37"/>
  <c r="O38" i="37"/>
  <c r="N38" i="37"/>
  <c r="O42" i="37"/>
  <c r="N42" i="37"/>
  <c r="O9" i="37"/>
  <c r="U9" i="37" s="1"/>
  <c r="N9" i="37"/>
  <c r="O13" i="37"/>
  <c r="U13" i="37" s="1"/>
  <c r="N13" i="37"/>
  <c r="O17" i="37"/>
  <c r="U17" i="37" s="1"/>
  <c r="N17" i="37"/>
  <c r="O21" i="37"/>
  <c r="N21" i="37"/>
  <c r="O25" i="37"/>
  <c r="U25" i="37" s="1"/>
  <c r="N25" i="37"/>
  <c r="O29" i="37"/>
  <c r="U29" i="37" s="1"/>
  <c r="N29" i="37"/>
  <c r="O33" i="37"/>
  <c r="U33" i="37" s="1"/>
  <c r="N33" i="37"/>
  <c r="O37" i="37"/>
  <c r="U37" i="37" s="1"/>
  <c r="N37" i="37"/>
  <c r="O41" i="37"/>
  <c r="N41" i="37"/>
  <c r="O45" i="37"/>
  <c r="U45" i="37" s="1"/>
  <c r="N45" i="37"/>
  <c r="O8" i="37"/>
  <c r="N8" i="37"/>
  <c r="O12" i="37"/>
  <c r="U12" i="37" s="1"/>
  <c r="N12" i="37"/>
  <c r="O16" i="37"/>
  <c r="U16" i="37" s="1"/>
  <c r="N16" i="37"/>
  <c r="O28" i="37"/>
  <c r="N28" i="37"/>
  <c r="O32" i="37"/>
  <c r="N32" i="37"/>
  <c r="O40" i="37"/>
  <c r="N40" i="37"/>
  <c r="O44" i="37"/>
  <c r="U44" i="37" s="1"/>
  <c r="N44" i="37"/>
  <c r="O11" i="37"/>
  <c r="U11" i="37" s="1"/>
  <c r="N11" i="37"/>
  <c r="O15" i="37"/>
  <c r="U15" i="37" s="1"/>
  <c r="N15" i="37"/>
  <c r="O23" i="37"/>
  <c r="N23" i="37"/>
  <c r="O27" i="37"/>
  <c r="U27" i="37" s="1"/>
  <c r="N27" i="37"/>
  <c r="O31" i="37"/>
  <c r="U31" i="37" s="1"/>
  <c r="N31" i="37"/>
  <c r="O35" i="37"/>
  <c r="U35" i="37" s="1"/>
  <c r="N35" i="37"/>
  <c r="O43" i="37"/>
  <c r="U43" i="37" s="1"/>
  <c r="N43" i="37"/>
  <c r="BF25" i="46"/>
  <c r="U25" i="46"/>
  <c r="M31" i="46"/>
  <c r="O31" i="46" s="1"/>
  <c r="H77" i="59" s="1"/>
  <c r="H18" i="59" s="1"/>
  <c r="H18" i="63" s="1"/>
  <c r="L24" i="46"/>
  <c r="J24" i="46"/>
  <c r="AD30" i="46"/>
  <c r="AF30" i="46" s="1"/>
  <c r="O30" i="46"/>
  <c r="H76" i="59" s="1"/>
  <c r="M30" i="46"/>
  <c r="BF24" i="46"/>
  <c r="U24" i="46"/>
  <c r="O24" i="46"/>
  <c r="M24" i="46"/>
  <c r="R30" i="46"/>
  <c r="P30" i="46"/>
  <c r="AF25" i="46"/>
  <c r="AD25" i="46"/>
  <c r="O25" i="46"/>
  <c r="M25" i="46"/>
  <c r="AF31" i="46"/>
  <c r="AD31" i="46"/>
  <c r="R31" i="46"/>
  <c r="P31" i="46"/>
  <c r="BF30" i="46"/>
  <c r="U30" i="46"/>
  <c r="AZ27" i="46"/>
  <c r="BJ27" i="46" s="1"/>
  <c r="P25" i="46"/>
  <c r="R25" i="46" s="1"/>
  <c r="BB25" i="46" s="1"/>
  <c r="J31" i="46"/>
  <c r="L31" i="46" s="1"/>
  <c r="G77" i="59" s="1"/>
  <c r="G18" i="59" s="1"/>
  <c r="G18" i="63" s="1"/>
  <c r="AD24" i="46"/>
  <c r="AF24" i="46" s="1"/>
  <c r="P24" i="46"/>
  <c r="R24" i="46" s="1"/>
  <c r="J30" i="46"/>
  <c r="L30" i="46" s="1"/>
  <c r="G76" i="59" s="1"/>
  <c r="G17" i="59" s="1"/>
  <c r="G17" i="63" s="1"/>
  <c r="AZ26" i="46"/>
  <c r="BJ26" i="46" s="1"/>
  <c r="L25" i="46"/>
  <c r="J25" i="46"/>
  <c r="BD32" i="46"/>
  <c r="BL32" i="46" s="1"/>
  <c r="M71" i="59"/>
  <c r="M12" i="59" s="1"/>
  <c r="M12" i="63" s="1"/>
  <c r="BD20" i="46"/>
  <c r="BL20" i="46" s="1"/>
  <c r="BD14" i="46"/>
  <c r="BL14" i="46" s="1"/>
  <c r="I68" i="59"/>
  <c r="BB16" i="46"/>
  <c r="AD19" i="46"/>
  <c r="AF19" i="46" s="1"/>
  <c r="AD18" i="46"/>
  <c r="AF18" i="46" s="1"/>
  <c r="L16" i="46"/>
  <c r="G68" i="59" s="1"/>
  <c r="O12" i="46"/>
  <c r="AZ12" i="46" s="1"/>
  <c r="BJ12" i="46" s="1"/>
  <c r="R20" i="46"/>
  <c r="O15" i="46"/>
  <c r="O14" i="46"/>
  <c r="AZ14" i="46" s="1"/>
  <c r="BJ14" i="46" s="1"/>
  <c r="O17" i="46"/>
  <c r="H68" i="59" s="1"/>
  <c r="H9" i="59" s="1"/>
  <c r="H9" i="63" s="1"/>
  <c r="H66" i="59"/>
  <c r="J13" i="46"/>
  <c r="J21" i="46" s="1"/>
  <c r="BF13" i="46"/>
  <c r="U13" i="46"/>
  <c r="U21" i="46" s="1"/>
  <c r="J19" i="46"/>
  <c r="L19" i="46" s="1"/>
  <c r="G70" i="59" s="1"/>
  <c r="G11" i="59" s="1"/>
  <c r="G11" i="63" s="1"/>
  <c r="AZ11" i="46"/>
  <c r="BJ11" i="46" s="1"/>
  <c r="BF18" i="46"/>
  <c r="U18" i="46"/>
  <c r="M18" i="46"/>
  <c r="O18" i="46" s="1"/>
  <c r="BD16" i="46"/>
  <c r="BL16" i="46" s="1"/>
  <c r="O13" i="46"/>
  <c r="H67" i="59" s="1"/>
  <c r="M13" i="46"/>
  <c r="M21" i="46" s="1"/>
  <c r="P13" i="46"/>
  <c r="P21" i="46" s="1"/>
  <c r="AV12" i="46"/>
  <c r="BN12" i="46" s="1"/>
  <c r="O19" i="46"/>
  <c r="H70" i="59" s="1"/>
  <c r="H11" i="59" s="1"/>
  <c r="H11" i="63" s="1"/>
  <c r="M19" i="46"/>
  <c r="P19" i="46"/>
  <c r="R19" i="46" s="1"/>
  <c r="R18" i="46"/>
  <c r="P18" i="46"/>
  <c r="L11" i="46"/>
  <c r="G66" i="59" s="1"/>
  <c r="AF13" i="46"/>
  <c r="AD13" i="46"/>
  <c r="AD21" i="46" s="1"/>
  <c r="AZ15" i="46"/>
  <c r="BJ15" i="46" s="1"/>
  <c r="L18" i="46"/>
  <c r="G69" i="59" s="1"/>
  <c r="G10" i="59" s="1"/>
  <c r="G10" i="63" s="1"/>
  <c r="J18" i="46"/>
  <c r="G105" i="46"/>
  <c r="G111" i="46" s="1"/>
  <c r="G53" i="46"/>
  <c r="U105" i="46"/>
  <c r="U111" i="46" s="1"/>
  <c r="U53" i="46"/>
  <c r="AD53" i="46"/>
  <c r="AD105" i="46"/>
  <c r="AD111" i="46" s="1"/>
  <c r="T86" i="40"/>
  <c r="T111" i="40"/>
  <c r="AC143" i="39"/>
  <c r="AC154" i="39" s="1"/>
  <c r="I154" i="39"/>
  <c r="J105" i="46"/>
  <c r="J111" i="46" s="1"/>
  <c r="J53" i="46"/>
  <c r="M105" i="46"/>
  <c r="M111" i="46" s="1"/>
  <c r="M53" i="46"/>
  <c r="S105" i="46"/>
  <c r="S111" i="46" s="1"/>
  <c r="S53" i="46"/>
  <c r="P105" i="46"/>
  <c r="P111" i="46" s="1"/>
  <c r="P53" i="46"/>
  <c r="BF29" i="46"/>
  <c r="U29" i="46"/>
  <c r="P29" i="46"/>
  <c r="R29" i="46" s="1"/>
  <c r="BB29" i="46" s="1"/>
  <c r="G33" i="46"/>
  <c r="G46" i="46" s="1"/>
  <c r="G78" i="46" s="1"/>
  <c r="S33" i="46"/>
  <c r="S46" i="46" s="1"/>
  <c r="J29" i="46"/>
  <c r="L29" i="46" s="1"/>
  <c r="J28" i="46"/>
  <c r="J33" i="46" s="1"/>
  <c r="AD28" i="46"/>
  <c r="BF28" i="46"/>
  <c r="U28" i="46"/>
  <c r="P28" i="46"/>
  <c r="P33" i="46" s="1"/>
  <c r="AD29" i="46"/>
  <c r="AF29" i="46" s="1"/>
  <c r="BD29" i="46" s="1"/>
  <c r="BL29" i="46" s="1"/>
  <c r="M29" i="46"/>
  <c r="O29" i="46" s="1"/>
  <c r="O28" i="46"/>
  <c r="M28" i="46"/>
  <c r="M33" i="46" s="1"/>
  <c r="BJ23" i="46"/>
  <c r="BB82" i="41"/>
  <c r="BB83" i="41"/>
  <c r="BB79" i="41"/>
  <c r="BB81" i="41"/>
  <c r="AK150" i="46"/>
  <c r="AI150" i="46"/>
  <c r="AA152" i="46"/>
  <c r="AC152" i="46"/>
  <c r="AG150" i="46"/>
  <c r="AE150" i="46"/>
  <c r="AI144" i="46"/>
  <c r="AE144" i="46"/>
  <c r="AK144" i="46"/>
  <c r="AE142" i="46"/>
  <c r="AG144" i="46"/>
  <c r="AL111" i="41"/>
  <c r="AC111" i="41"/>
  <c r="BN109" i="46"/>
  <c r="V111" i="41"/>
  <c r="BN110" i="46"/>
  <c r="BN83" i="46"/>
  <c r="BN120" i="46"/>
  <c r="L49" i="46"/>
  <c r="L107" i="46" s="1"/>
  <c r="R48" i="46"/>
  <c r="R106" i="46" s="1"/>
  <c r="W48" i="41"/>
  <c r="W106" i="41" s="1"/>
  <c r="T106" i="41"/>
  <c r="Z50" i="41"/>
  <c r="Z108" i="41" s="1"/>
  <c r="Y108" i="41"/>
  <c r="W47" i="41"/>
  <c r="W105" i="41" s="1"/>
  <c r="T105" i="41"/>
  <c r="T111" i="41" s="1"/>
  <c r="Z49" i="41"/>
  <c r="Z107" i="41" s="1"/>
  <c r="Y107" i="41"/>
  <c r="AF51" i="41"/>
  <c r="AF109" i="41" s="1"/>
  <c r="AE109" i="41"/>
  <c r="AF50" i="41"/>
  <c r="AF108" i="41" s="1"/>
  <c r="AE108" i="41"/>
  <c r="AF52" i="41"/>
  <c r="AE110" i="41"/>
  <c r="AF110" i="41" s="1"/>
  <c r="AU111" i="41"/>
  <c r="AF50" i="46"/>
  <c r="AF108" i="46" s="1"/>
  <c r="BF49" i="46"/>
  <c r="BF107" i="46" s="1"/>
  <c r="AF48" i="46"/>
  <c r="AF106" i="46" s="1"/>
  <c r="AI111" i="41"/>
  <c r="Z47" i="41"/>
  <c r="Z105" i="41" s="1"/>
  <c r="Y105" i="41"/>
  <c r="L50" i="46"/>
  <c r="O50" i="46"/>
  <c r="O49" i="46"/>
  <c r="O107" i="46" s="1"/>
  <c r="L48" i="46"/>
  <c r="L106" i="46" s="1"/>
  <c r="AR51" i="41"/>
  <c r="AR109" i="41" s="1"/>
  <c r="AQ109" i="41"/>
  <c r="Z52" i="41"/>
  <c r="Y110" i="41"/>
  <c r="Z110" i="41" s="1"/>
  <c r="Z51" i="41"/>
  <c r="Z109" i="41" s="1"/>
  <c r="Y109" i="41"/>
  <c r="AR52" i="41"/>
  <c r="AQ110" i="41"/>
  <c r="AR110" i="41" s="1"/>
  <c r="L111" i="41"/>
  <c r="AO111" i="41"/>
  <c r="R111" i="41"/>
  <c r="BF50" i="46"/>
  <c r="BF108" i="46" s="1"/>
  <c r="R50" i="46"/>
  <c r="R108" i="46" s="1"/>
  <c r="AF49" i="46"/>
  <c r="AF107" i="46" s="1"/>
  <c r="R49" i="46"/>
  <c r="R107" i="46" s="1"/>
  <c r="BF48" i="46"/>
  <c r="BF106" i="46" s="1"/>
  <c r="O48" i="46"/>
  <c r="O106" i="46" s="1"/>
  <c r="Q86" i="41"/>
  <c r="U86" i="41"/>
  <c r="AM87" i="41"/>
  <c r="AM46" i="41"/>
  <c r="AB87" i="41"/>
  <c r="AB46" i="41"/>
  <c r="AB78" i="41" s="1"/>
  <c r="AS87" i="41"/>
  <c r="AS46" i="41"/>
  <c r="AS78" i="41" s="1"/>
  <c r="AD87" i="41"/>
  <c r="BH87" i="46"/>
  <c r="S146" i="46" s="1"/>
  <c r="AM146" i="46" s="1"/>
  <c r="BH46" i="46"/>
  <c r="AZ123" i="46"/>
  <c r="K152" i="46" s="1"/>
  <c r="AK152" i="46" s="1"/>
  <c r="P87" i="41"/>
  <c r="X86" i="41"/>
  <c r="AH86" i="41"/>
  <c r="AJ87" i="41"/>
  <c r="AJ46" i="41"/>
  <c r="AJ78" i="41" s="1"/>
  <c r="AN87" i="41"/>
  <c r="AN46" i="41"/>
  <c r="AN78" i="41" s="1"/>
  <c r="J87" i="41"/>
  <c r="AM86" i="41"/>
  <c r="AM78" i="41"/>
  <c r="X46" i="41"/>
  <c r="X78" i="41" s="1"/>
  <c r="X87" i="41"/>
  <c r="P86" i="41"/>
  <c r="N86" i="41"/>
  <c r="AE46" i="41"/>
  <c r="AT86" i="41"/>
  <c r="AS86" i="41"/>
  <c r="AP86" i="41"/>
  <c r="AP87" i="41"/>
  <c r="AP46" i="41"/>
  <c r="H86" i="41"/>
  <c r="AJ86" i="41"/>
  <c r="AA86" i="41"/>
  <c r="H46" i="41"/>
  <c r="H78" i="41" s="1"/>
  <c r="H87" i="41"/>
  <c r="S86" i="41"/>
  <c r="K86" i="41"/>
  <c r="AG87" i="41"/>
  <c r="AG46" i="41"/>
  <c r="AG78" i="41" s="1"/>
  <c r="V46" i="41"/>
  <c r="AA87" i="41"/>
  <c r="AA46" i="41"/>
  <c r="AA78" i="41" s="1"/>
  <c r="AG86" i="41"/>
  <c r="AD86" i="41"/>
  <c r="J86" i="41"/>
  <c r="AN86" i="41"/>
  <c r="N87" i="41"/>
  <c r="N46" i="41"/>
  <c r="Q87" i="41"/>
  <c r="Q46" i="41"/>
  <c r="Q78" i="41" s="1"/>
  <c r="AB86" i="41"/>
  <c r="K87" i="41"/>
  <c r="K46" i="41"/>
  <c r="K78" i="41" s="1"/>
  <c r="AT87" i="41"/>
  <c r="AT46" i="41"/>
  <c r="BH86" i="46"/>
  <c r="S145" i="46" s="1"/>
  <c r="AM145" i="46" s="1"/>
  <c r="BL94" i="41"/>
  <c r="BD42" i="41"/>
  <c r="BB86" i="45"/>
  <c r="Y86" i="40"/>
  <c r="AQ46" i="40"/>
  <c r="AQ78" i="40"/>
  <c r="V78" i="40"/>
  <c r="V46" i="40"/>
  <c r="Q78" i="40"/>
  <c r="Q46" i="40"/>
  <c r="N46" i="40"/>
  <c r="N78" i="40"/>
  <c r="K78" i="40"/>
  <c r="K46" i="40"/>
  <c r="V86" i="40"/>
  <c r="AH78" i="40"/>
  <c r="AH46" i="40"/>
  <c r="Y78" i="40"/>
  <c r="Y46" i="40"/>
  <c r="N86" i="40"/>
  <c r="H86" i="40"/>
  <c r="AB78" i="40"/>
  <c r="AB46" i="40"/>
  <c r="AT46" i="40"/>
  <c r="AT78" i="40"/>
  <c r="AN78" i="40"/>
  <c r="AN46" i="40"/>
  <c r="T78" i="40"/>
  <c r="T46" i="40"/>
  <c r="H78" i="40"/>
  <c r="H46" i="40"/>
  <c r="AN86" i="40"/>
  <c r="AE46" i="40"/>
  <c r="AE78" i="40"/>
  <c r="AK86" i="40"/>
  <c r="Q86" i="40"/>
  <c r="AK46" i="40"/>
  <c r="AK78" i="40"/>
  <c r="BH46" i="45"/>
  <c r="BH78" i="45"/>
  <c r="H7" i="44" s="1"/>
  <c r="BD86" i="45"/>
  <c r="BH86" i="45"/>
  <c r="J12" i="59"/>
  <c r="J12" i="63" s="1"/>
  <c r="H8" i="59"/>
  <c r="H8" i="63" s="1"/>
  <c r="M9" i="59"/>
  <c r="M9" i="63" s="1"/>
  <c r="H25" i="59"/>
  <c r="H25" i="63" s="1"/>
  <c r="H17" i="59"/>
  <c r="H17" i="63" s="1"/>
  <c r="H24" i="59"/>
  <c r="H24" i="63" s="1"/>
  <c r="G9" i="59"/>
  <c r="G9" i="63" s="1"/>
  <c r="G26" i="59"/>
  <c r="G26" i="63" s="1"/>
  <c r="G25" i="59"/>
  <c r="G25" i="63" s="1"/>
  <c r="BN102" i="46"/>
  <c r="BN116" i="46"/>
  <c r="I9" i="59"/>
  <c r="I9" i="63" s="1"/>
  <c r="K94" i="26"/>
  <c r="K35" i="26" s="1"/>
  <c r="K31" i="26"/>
  <c r="J94" i="26"/>
  <c r="J35" i="26" s="1"/>
  <c r="J31" i="26"/>
  <c r="J31" i="60" s="1"/>
  <c r="R8" i="26"/>
  <c r="S89" i="26"/>
  <c r="S30" i="26" s="1"/>
  <c r="S91" i="26"/>
  <c r="S32" i="26" s="1"/>
  <c r="R53" i="26"/>
  <c r="M94" i="26"/>
  <c r="M35" i="26" s="1"/>
  <c r="M31" i="26"/>
  <c r="R9" i="26"/>
  <c r="R94" i="26"/>
  <c r="R35" i="26" s="1"/>
  <c r="R31" i="26"/>
  <c r="F94" i="26"/>
  <c r="F35" i="26" s="1"/>
  <c r="F31" i="26"/>
  <c r="H94" i="26"/>
  <c r="H35" i="26" s="1"/>
  <c r="H31" i="26"/>
  <c r="AA139" i="39"/>
  <c r="AA140" i="39"/>
  <c r="AA143" i="39"/>
  <c r="AA154" i="39" s="1"/>
  <c r="AV78" i="39"/>
  <c r="G146" i="39" s="1"/>
  <c r="G142" i="39"/>
  <c r="AA141" i="39"/>
  <c r="AA147" i="39"/>
  <c r="AV10" i="40"/>
  <c r="BW10" i="41" s="1"/>
  <c r="BL27" i="39"/>
  <c r="BL38" i="39"/>
  <c r="BL11" i="39"/>
  <c r="BL17" i="39"/>
  <c r="S92" i="26"/>
  <c r="S33" i="26" s="1"/>
  <c r="BL31" i="39"/>
  <c r="BL14" i="39"/>
  <c r="BL35" i="39"/>
  <c r="BL39" i="39"/>
  <c r="BL48" i="39"/>
  <c r="BL106" i="39" s="1"/>
  <c r="BJ50" i="39"/>
  <c r="BJ108" i="39" s="1"/>
  <c r="L94" i="26"/>
  <c r="L35" i="26" s="1"/>
  <c r="BD17" i="41"/>
  <c r="AX36" i="41"/>
  <c r="BL16" i="39"/>
  <c r="O94" i="26"/>
  <c r="O35" i="26" s="1"/>
  <c r="P94" i="26"/>
  <c r="P35" i="26" s="1"/>
  <c r="BD13" i="41"/>
  <c r="BL49" i="39"/>
  <c r="BL107" i="39" s="1"/>
  <c r="BF50" i="40"/>
  <c r="BL19" i="39"/>
  <c r="N94" i="26"/>
  <c r="N35" i="26" s="1"/>
  <c r="G94" i="26"/>
  <c r="G35" i="26" s="1"/>
  <c r="Z111" i="39"/>
  <c r="AI111" i="39"/>
  <c r="W111" i="39"/>
  <c r="BD27" i="41"/>
  <c r="O111" i="39"/>
  <c r="BD15" i="41"/>
  <c r="BD29" i="41"/>
  <c r="AU111" i="39"/>
  <c r="BN107" i="39"/>
  <c r="BF111" i="39"/>
  <c r="L111" i="39"/>
  <c r="AO111" i="39"/>
  <c r="AL111" i="39"/>
  <c r="I111" i="39"/>
  <c r="BJ51" i="39"/>
  <c r="BJ109" i="39" s="1"/>
  <c r="AZ109" i="39"/>
  <c r="AC111" i="39"/>
  <c r="AF111" i="39"/>
  <c r="BD111" i="39"/>
  <c r="BJ48" i="39"/>
  <c r="BJ106" i="39" s="1"/>
  <c r="AZ106" i="39"/>
  <c r="BJ52" i="39"/>
  <c r="BJ110" i="39" s="1"/>
  <c r="AZ110" i="39"/>
  <c r="BH111" i="39"/>
  <c r="BD25" i="41"/>
  <c r="BJ76" i="41"/>
  <c r="BN118" i="46"/>
  <c r="BL77" i="40"/>
  <c r="BF52" i="40"/>
  <c r="BD48" i="41"/>
  <c r="BD106" i="41" s="1"/>
  <c r="BH31" i="40"/>
  <c r="BD44" i="41"/>
  <c r="BD18" i="41"/>
  <c r="BD11" i="41"/>
  <c r="BD35" i="41"/>
  <c r="BD38" i="41"/>
  <c r="BH32" i="40"/>
  <c r="BD19" i="41"/>
  <c r="BD12" i="41"/>
  <c r="BD40" i="41"/>
  <c r="BH19" i="40"/>
  <c r="BF44" i="40"/>
  <c r="BD36" i="41"/>
  <c r="BF51" i="40"/>
  <c r="BD16" i="41"/>
  <c r="BH28" i="40"/>
  <c r="L87" i="39"/>
  <c r="AF87" i="39"/>
  <c r="AI87" i="39"/>
  <c r="AO86" i="39"/>
  <c r="AO78" i="39"/>
  <c r="AL86" i="39"/>
  <c r="AL78" i="39"/>
  <c r="AX87" i="39"/>
  <c r="I149" i="39" s="1"/>
  <c r="AC149" i="39" s="1"/>
  <c r="AX46" i="39"/>
  <c r="BD41" i="46"/>
  <c r="BJ49" i="40"/>
  <c r="BD34" i="41"/>
  <c r="BH40" i="40"/>
  <c r="BH41" i="40"/>
  <c r="BD30" i="41"/>
  <c r="BD26" i="41"/>
  <c r="BH11" i="40"/>
  <c r="AC87" i="39"/>
  <c r="AU87" i="39"/>
  <c r="Z87" i="39"/>
  <c r="Z86" i="39"/>
  <c r="Z78" i="39"/>
  <c r="W86" i="39"/>
  <c r="J117" i="26" s="1"/>
  <c r="W78" i="39"/>
  <c r="O86" i="39"/>
  <c r="O78" i="39"/>
  <c r="BB87" i="39"/>
  <c r="M149" i="39" s="1"/>
  <c r="BB46" i="39"/>
  <c r="AX86" i="39"/>
  <c r="I148" i="39" s="1"/>
  <c r="AC148" i="39" s="1"/>
  <c r="BD14" i="41"/>
  <c r="AO87" i="39"/>
  <c r="AL87" i="39"/>
  <c r="L86" i="39"/>
  <c r="L78" i="39"/>
  <c r="AI86" i="39"/>
  <c r="AI78" i="39"/>
  <c r="AF86" i="39"/>
  <c r="AF78" i="39"/>
  <c r="BD51" i="41"/>
  <c r="BD109" i="41" s="1"/>
  <c r="BD50" i="41"/>
  <c r="BD108" i="41" s="1"/>
  <c r="BF49" i="40"/>
  <c r="BD52" i="41"/>
  <c r="BD110" i="41" s="1"/>
  <c r="BD24" i="41"/>
  <c r="BD31" i="41"/>
  <c r="BH44" i="40"/>
  <c r="BD28" i="41"/>
  <c r="BD43" i="41"/>
  <c r="BD47" i="41"/>
  <c r="BD105" i="41" s="1"/>
  <c r="BD22" i="41"/>
  <c r="BD20" i="41"/>
  <c r="BF19" i="40"/>
  <c r="BF41" i="40"/>
  <c r="BF40" i="40"/>
  <c r="BH10" i="40"/>
  <c r="O87" i="39"/>
  <c r="W87" i="39"/>
  <c r="I87" i="39"/>
  <c r="AC86" i="39"/>
  <c r="AC78" i="39"/>
  <c r="I86" i="39"/>
  <c r="I78" i="39"/>
  <c r="AU86" i="39"/>
  <c r="AU78" i="39"/>
  <c r="BD25" i="46"/>
  <c r="BL25" i="46" s="1"/>
  <c r="BD39" i="46"/>
  <c r="BB86" i="39"/>
  <c r="M148" i="39" s="1"/>
  <c r="BH42" i="40"/>
  <c r="BD35" i="46"/>
  <c r="BL35" i="46" s="1"/>
  <c r="BD49" i="46"/>
  <c r="BD38" i="46"/>
  <c r="BD37" i="46"/>
  <c r="BH43" i="40"/>
  <c r="BH48" i="40"/>
  <c r="BH106" i="40" s="1"/>
  <c r="AV25" i="40"/>
  <c r="BR25" i="41" s="1"/>
  <c r="G25" i="41" s="1"/>
  <c r="AV24" i="40"/>
  <c r="BR24" i="41" s="1"/>
  <c r="G24" i="41" s="1"/>
  <c r="AV28" i="40"/>
  <c r="BR28" i="41" s="1"/>
  <c r="G28" i="41" s="1"/>
  <c r="BN41" i="39"/>
  <c r="BB52" i="40"/>
  <c r="AI53" i="40"/>
  <c r="AI111" i="40" s="1"/>
  <c r="BJ48" i="40"/>
  <c r="BJ106" i="40" s="1"/>
  <c r="W49" i="41"/>
  <c r="W107" i="41" s="1"/>
  <c r="AV48" i="40"/>
  <c r="AX48" i="41"/>
  <c r="AX106" i="41" s="1"/>
  <c r="AC53" i="40"/>
  <c r="AC86" i="40" s="1"/>
  <c r="BB48" i="40"/>
  <c r="BB106" i="40" s="1"/>
  <c r="BJ50" i="40"/>
  <c r="BF16" i="41"/>
  <c r="BB48" i="41"/>
  <c r="BB106" i="41" s="1"/>
  <c r="AU53" i="40"/>
  <c r="AU86" i="40" s="1"/>
  <c r="R53" i="40"/>
  <c r="R86" i="40" s="1"/>
  <c r="AO53" i="40"/>
  <c r="AO86" i="40" s="1"/>
  <c r="BN80" i="46"/>
  <c r="BN84" i="46"/>
  <c r="L53" i="40"/>
  <c r="L86" i="40" s="1"/>
  <c r="BB50" i="41"/>
  <c r="BB108" i="41" s="1"/>
  <c r="O53" i="40"/>
  <c r="O86" i="40" s="1"/>
  <c r="AL53" i="40"/>
  <c r="BB49" i="40"/>
  <c r="BN119" i="46"/>
  <c r="BN73" i="46"/>
  <c r="I53" i="40"/>
  <c r="I86" i="40" s="1"/>
  <c r="BH52" i="40"/>
  <c r="BD49" i="40"/>
  <c r="BH47" i="40"/>
  <c r="BH105" i="40" s="1"/>
  <c r="BJ47" i="40"/>
  <c r="BJ105" i="40" s="1"/>
  <c r="W51" i="41"/>
  <c r="W109" i="41" s="1"/>
  <c r="AQ53" i="41"/>
  <c r="W50" i="41"/>
  <c r="W108" i="41" s="1"/>
  <c r="AV47" i="40"/>
  <c r="AV105" i="40" s="1"/>
  <c r="BR105" i="41" s="1"/>
  <c r="BH51" i="40"/>
  <c r="BN82" i="46"/>
  <c r="AV38" i="40"/>
  <c r="BR38" i="41" s="1"/>
  <c r="BB40" i="41"/>
  <c r="AV51" i="40"/>
  <c r="BR51" i="41" s="1"/>
  <c r="BJ69" i="41"/>
  <c r="AX50" i="41"/>
  <c r="AX108" i="41" s="1"/>
  <c r="BN97" i="46"/>
  <c r="AL85" i="40"/>
  <c r="AV30" i="40"/>
  <c r="BR30" i="41" s="1"/>
  <c r="G30" i="41" s="1"/>
  <c r="H81" i="59"/>
  <c r="BN121" i="46"/>
  <c r="G81" i="59"/>
  <c r="BN71" i="46"/>
  <c r="BB35" i="46"/>
  <c r="BJ65" i="46"/>
  <c r="U141" i="46" s="1"/>
  <c r="AO141" i="46" s="1"/>
  <c r="BN115" i="46"/>
  <c r="AX82" i="41"/>
  <c r="AV40" i="40"/>
  <c r="BR40" i="41" s="1"/>
  <c r="AV49" i="40"/>
  <c r="BR49" i="41" s="1"/>
  <c r="AI85" i="40"/>
  <c r="BF14" i="41"/>
  <c r="BL75" i="41"/>
  <c r="AR85" i="40"/>
  <c r="AI45" i="40"/>
  <c r="AV29" i="40"/>
  <c r="BR29" i="41" s="1"/>
  <c r="G29" i="41" s="1"/>
  <c r="AF45" i="40"/>
  <c r="AV35" i="40"/>
  <c r="BR35" i="41" s="1"/>
  <c r="BF22" i="41"/>
  <c r="J68" i="59"/>
  <c r="V53" i="41"/>
  <c r="W52" i="41"/>
  <c r="BL113" i="41"/>
  <c r="AE53" i="41"/>
  <c r="AE87" i="41" s="1"/>
  <c r="BB47" i="41"/>
  <c r="BB105" i="41" s="1"/>
  <c r="BJ122" i="46"/>
  <c r="BN122" i="46" s="1"/>
  <c r="BN117" i="46"/>
  <c r="H82" i="59"/>
  <c r="BN113" i="46"/>
  <c r="AL21" i="40"/>
  <c r="AV83" i="40"/>
  <c r="F17" i="44"/>
  <c r="AV81" i="40"/>
  <c r="AV50" i="40"/>
  <c r="BR50" i="41" s="1"/>
  <c r="AV36" i="40"/>
  <c r="BR36" i="41" s="1"/>
  <c r="G82" i="59"/>
  <c r="BL62" i="41"/>
  <c r="BJ59" i="41"/>
  <c r="F66" i="59"/>
  <c r="H17" i="44"/>
  <c r="BN52" i="46"/>
  <c r="W29" i="46"/>
  <c r="W118" i="40"/>
  <c r="T118" i="41"/>
  <c r="AR118" i="40"/>
  <c r="AQ118" i="41"/>
  <c r="V119" i="41"/>
  <c r="Z120" i="40"/>
  <c r="Y120" i="41"/>
  <c r="Z120" i="41" s="1"/>
  <c r="V122" i="41"/>
  <c r="Z119" i="40"/>
  <c r="Y119" i="41"/>
  <c r="Z119" i="41" s="1"/>
  <c r="AF121" i="40"/>
  <c r="AE121" i="41"/>
  <c r="AF121" i="41" s="1"/>
  <c r="AL118" i="40"/>
  <c r="AK118" i="41"/>
  <c r="AF120" i="40"/>
  <c r="AE120" i="41"/>
  <c r="AI121" i="40"/>
  <c r="AH121" i="41"/>
  <c r="AI121" i="41" s="1"/>
  <c r="AX117" i="41"/>
  <c r="Z117" i="41"/>
  <c r="BD117" i="41" s="1"/>
  <c r="AI120" i="40"/>
  <c r="AH120" i="41"/>
  <c r="AL121" i="40"/>
  <c r="AK121" i="41"/>
  <c r="AL121" i="41" s="1"/>
  <c r="AF122" i="40"/>
  <c r="AE122" i="41"/>
  <c r="AF122" i="41" s="1"/>
  <c r="BB104" i="40"/>
  <c r="E15" i="43" s="1"/>
  <c r="BL93" i="40"/>
  <c r="BL104" i="40" s="1"/>
  <c r="E18" i="43" s="1"/>
  <c r="BF104" i="40"/>
  <c r="G15" i="43" s="1"/>
  <c r="BP93" i="40"/>
  <c r="BP104" i="40" s="1"/>
  <c r="G18" i="43" s="1"/>
  <c r="BJ60" i="41"/>
  <c r="BJ67" i="41"/>
  <c r="BD104" i="40"/>
  <c r="F15" i="43" s="1"/>
  <c r="BN93" i="40"/>
  <c r="BN104" i="40" s="1"/>
  <c r="F18" i="43" s="1"/>
  <c r="BN49" i="39"/>
  <c r="BJ63" i="41"/>
  <c r="BL74" i="41"/>
  <c r="AL120" i="40"/>
  <c r="AK120" i="41"/>
  <c r="AL120" i="41" s="1"/>
  <c r="AI122" i="40"/>
  <c r="AH122" i="41"/>
  <c r="AI122" i="41" s="1"/>
  <c r="AL119" i="40"/>
  <c r="BJ119" i="40" s="1"/>
  <c r="AK119" i="41"/>
  <c r="AL119" i="41" s="1"/>
  <c r="BH119" i="41" s="1"/>
  <c r="AR121" i="40"/>
  <c r="AQ121" i="41"/>
  <c r="AR121" i="41" s="1"/>
  <c r="Z122" i="40"/>
  <c r="Y122" i="41"/>
  <c r="Z122" i="41" s="1"/>
  <c r="Z118" i="40"/>
  <c r="Y118" i="41"/>
  <c r="Z118" i="41" s="1"/>
  <c r="W120" i="40"/>
  <c r="T120" i="41"/>
  <c r="AR120" i="40"/>
  <c r="AQ120" i="41"/>
  <c r="AR120" i="41" s="1"/>
  <c r="W121" i="40"/>
  <c r="V121" i="41"/>
  <c r="Z121" i="40"/>
  <c r="Y121" i="41"/>
  <c r="Z121" i="41" s="1"/>
  <c r="AR122" i="40"/>
  <c r="AQ122" i="41"/>
  <c r="AR122" i="41" s="1"/>
  <c r="BL103" i="41"/>
  <c r="BN101" i="46"/>
  <c r="J18" i="44"/>
  <c r="BJ104" i="40"/>
  <c r="I15" i="43" s="1"/>
  <c r="BT95" i="40"/>
  <c r="BT104" i="40" s="1"/>
  <c r="I18" i="43" s="1"/>
  <c r="BH104" i="40"/>
  <c r="H15" i="43" s="1"/>
  <c r="BR93" i="40"/>
  <c r="BR104" i="40" s="1"/>
  <c r="H18" i="43" s="1"/>
  <c r="BF20" i="41"/>
  <c r="BL24" i="39"/>
  <c r="BL61" i="41"/>
  <c r="W18" i="46"/>
  <c r="J69" i="59" s="1"/>
  <c r="W30" i="46"/>
  <c r="J76" i="59" s="1"/>
  <c r="J17" i="59" s="1"/>
  <c r="BB38" i="46"/>
  <c r="W42" i="46"/>
  <c r="J83" i="59" s="1"/>
  <c r="J24" i="59" s="1"/>
  <c r="W37" i="46"/>
  <c r="BB41" i="46"/>
  <c r="E17" i="44"/>
  <c r="J15" i="44"/>
  <c r="BN99" i="46"/>
  <c r="BN100" i="46"/>
  <c r="BN95" i="46"/>
  <c r="BN103" i="46"/>
  <c r="BD120" i="40"/>
  <c r="BN93" i="46"/>
  <c r="BN98" i="46"/>
  <c r="BN94" i="46"/>
  <c r="BN114" i="46"/>
  <c r="W24" i="46"/>
  <c r="BJ104" i="46"/>
  <c r="U150" i="46" s="1"/>
  <c r="BN112" i="46"/>
  <c r="BL123" i="46"/>
  <c r="W152" i="46" s="1"/>
  <c r="BL104" i="46"/>
  <c r="W150" i="46" s="1"/>
  <c r="BN11" i="46"/>
  <c r="W41" i="46"/>
  <c r="BL95" i="41"/>
  <c r="BL114" i="41"/>
  <c r="BL115" i="41"/>
  <c r="AZ104" i="41"/>
  <c r="K150" i="41" s="1"/>
  <c r="BJ93" i="41"/>
  <c r="BJ94" i="41"/>
  <c r="BN94" i="41" s="1"/>
  <c r="BD104" i="41"/>
  <c r="O150" i="41" s="1"/>
  <c r="BL93" i="41"/>
  <c r="BJ98" i="41"/>
  <c r="BJ100" i="41"/>
  <c r="BJ102" i="41"/>
  <c r="BL96" i="41"/>
  <c r="BL100" i="41"/>
  <c r="BL112" i="41"/>
  <c r="BJ115" i="41"/>
  <c r="BB104" i="41"/>
  <c r="M150" i="41" s="1"/>
  <c r="BH104" i="41"/>
  <c r="S150" i="41" s="1"/>
  <c r="AM150" i="41" s="1"/>
  <c r="BF104" i="41"/>
  <c r="Q150" i="41" s="1"/>
  <c r="BL97" i="41"/>
  <c r="BL101" i="41"/>
  <c r="BJ113" i="41"/>
  <c r="BJ97" i="41"/>
  <c r="BJ99" i="41"/>
  <c r="BJ101" i="41"/>
  <c r="BJ103" i="41"/>
  <c r="BL98" i="41"/>
  <c r="BL102" i="41"/>
  <c r="BJ114" i="41"/>
  <c r="BJ116" i="41"/>
  <c r="BL116" i="41"/>
  <c r="BJ95" i="41"/>
  <c r="BJ96" i="41"/>
  <c r="BJ112" i="41"/>
  <c r="BL99" i="41"/>
  <c r="J66" i="59"/>
  <c r="J7" i="59" s="1"/>
  <c r="J7" i="63" s="1"/>
  <c r="W50" i="46"/>
  <c r="BB36" i="46"/>
  <c r="W40" i="46"/>
  <c r="W25" i="46"/>
  <c r="Q123" i="40"/>
  <c r="R117" i="40"/>
  <c r="AN123" i="40"/>
  <c r="AO117" i="40"/>
  <c r="AO123" i="40" s="1"/>
  <c r="T123" i="40"/>
  <c r="W117" i="40"/>
  <c r="AQ123" i="40"/>
  <c r="AR117" i="40"/>
  <c r="AT123" i="40"/>
  <c r="AU117" i="40"/>
  <c r="N123" i="40"/>
  <c r="O117" i="40"/>
  <c r="O123" i="40" s="1"/>
  <c r="AK123" i="40"/>
  <c r="AL117" i="40"/>
  <c r="BB119" i="40"/>
  <c r="V123" i="40"/>
  <c r="BB122" i="40"/>
  <c r="AB123" i="40"/>
  <c r="AC117" i="40"/>
  <c r="AC123" i="40" s="1"/>
  <c r="BB118" i="40"/>
  <c r="H123" i="40"/>
  <c r="I117" i="40"/>
  <c r="AE123" i="40"/>
  <c r="AF117" i="40"/>
  <c r="BB121" i="40"/>
  <c r="AH123" i="40"/>
  <c r="AI117" i="40"/>
  <c r="BB120" i="40"/>
  <c r="Y123" i="40"/>
  <c r="Z117" i="40"/>
  <c r="BD118" i="40"/>
  <c r="W119" i="40"/>
  <c r="BJ61" i="41"/>
  <c r="BL71" i="41"/>
  <c r="K123" i="40"/>
  <c r="L117" i="40"/>
  <c r="L123" i="40" s="1"/>
  <c r="W122" i="40"/>
  <c r="I73" i="59"/>
  <c r="I14" i="59" s="1"/>
  <c r="BB22" i="46"/>
  <c r="M67" i="59"/>
  <c r="BD13" i="46"/>
  <c r="BL13" i="46" s="1"/>
  <c r="AV29" i="46"/>
  <c r="I29" i="46"/>
  <c r="L47" i="46"/>
  <c r="L105" i="46" s="1"/>
  <c r="O47" i="46"/>
  <c r="O105" i="46" s="1"/>
  <c r="F71" i="59"/>
  <c r="F12" i="59" s="1"/>
  <c r="AZ20" i="46"/>
  <c r="AV43" i="46"/>
  <c r="I43" i="46"/>
  <c r="M84" i="59"/>
  <c r="BD43" i="46"/>
  <c r="BL43" i="46" s="1"/>
  <c r="F68" i="59"/>
  <c r="F9" i="59" s="1"/>
  <c r="AZ16" i="46"/>
  <c r="BJ16" i="46" s="1"/>
  <c r="F78" i="59"/>
  <c r="F19" i="59" s="1"/>
  <c r="AZ32" i="46"/>
  <c r="W19" i="46"/>
  <c r="J70" i="59" s="1"/>
  <c r="BF19" i="46"/>
  <c r="BF21" i="46" s="1"/>
  <c r="Q136" i="46" s="1"/>
  <c r="AK136" i="46" s="1"/>
  <c r="AV49" i="46"/>
  <c r="AV107" i="46" s="1"/>
  <c r="I49" i="46"/>
  <c r="H73" i="59"/>
  <c r="H14" i="59" s="1"/>
  <c r="AV24" i="46"/>
  <c r="I24" i="46"/>
  <c r="G74" i="59"/>
  <c r="BF34" i="46"/>
  <c r="BF45" i="46" s="1"/>
  <c r="Q138" i="46" s="1"/>
  <c r="R34" i="46"/>
  <c r="AV42" i="46"/>
  <c r="I42" i="46"/>
  <c r="H90" i="59"/>
  <c r="H31" i="59" s="1"/>
  <c r="H31" i="63" s="1"/>
  <c r="I81" i="59"/>
  <c r="BB37" i="46"/>
  <c r="BL41" i="46"/>
  <c r="M73" i="59"/>
  <c r="M14" i="59" s="1"/>
  <c r="BD22" i="46"/>
  <c r="AV13" i="46"/>
  <c r="I13" i="46"/>
  <c r="W47" i="46"/>
  <c r="W105" i="46" s="1"/>
  <c r="R47" i="46"/>
  <c r="R105" i="46" s="1"/>
  <c r="R111" i="46" s="1"/>
  <c r="BN22" i="46"/>
  <c r="I40" i="46"/>
  <c r="AV40" i="46"/>
  <c r="M82" i="59"/>
  <c r="BD40" i="46"/>
  <c r="BL40" i="46" s="1"/>
  <c r="I44" i="46"/>
  <c r="AV44" i="46"/>
  <c r="I91" i="59"/>
  <c r="I32" i="59" s="1"/>
  <c r="I32" i="63" s="1"/>
  <c r="BB50" i="46"/>
  <c r="BB108" i="46" s="1"/>
  <c r="I31" i="46"/>
  <c r="AV31" i="46"/>
  <c r="W31" i="46"/>
  <c r="J77" i="59" s="1"/>
  <c r="W35" i="46"/>
  <c r="I39" i="46"/>
  <c r="AZ39" i="46" s="1"/>
  <c r="AV39" i="46"/>
  <c r="W49" i="46"/>
  <c r="W107" i="46" s="1"/>
  <c r="AV18" i="46"/>
  <c r="I18" i="46"/>
  <c r="H74" i="59"/>
  <c r="I76" i="59"/>
  <c r="BB30" i="46"/>
  <c r="AF34" i="46"/>
  <c r="AV38" i="46"/>
  <c r="I38" i="46"/>
  <c r="AZ38" i="46" s="1"/>
  <c r="M83" i="59"/>
  <c r="BD42" i="46"/>
  <c r="BL42" i="46" s="1"/>
  <c r="W48" i="46"/>
  <c r="W106" i="46" s="1"/>
  <c r="BB48" i="46"/>
  <c r="BB106" i="46" s="1"/>
  <c r="AV41" i="46"/>
  <c r="I41" i="46"/>
  <c r="AZ41" i="46" s="1"/>
  <c r="W13" i="46"/>
  <c r="J67" i="59" s="1"/>
  <c r="J8" i="59" s="1"/>
  <c r="BF47" i="46"/>
  <c r="F73" i="59"/>
  <c r="F14" i="59" s="1"/>
  <c r="AZ22" i="46"/>
  <c r="AV36" i="46"/>
  <c r="I36" i="46"/>
  <c r="I85" i="59"/>
  <c r="BB44" i="46"/>
  <c r="W44" i="46"/>
  <c r="J85" i="59" s="1"/>
  <c r="I25" i="46"/>
  <c r="AZ25" i="46" s="1"/>
  <c r="AV25" i="46"/>
  <c r="BF31" i="46"/>
  <c r="I84" i="59"/>
  <c r="BB43" i="46"/>
  <c r="J73" i="59"/>
  <c r="J14" i="59" s="1"/>
  <c r="AV35" i="46"/>
  <c r="I35" i="46"/>
  <c r="AZ35" i="46" s="1"/>
  <c r="BL39" i="46"/>
  <c r="BB49" i="46"/>
  <c r="BB107" i="46" s="1"/>
  <c r="G73" i="59"/>
  <c r="G14" i="59" s="1"/>
  <c r="AV34" i="46"/>
  <c r="I34" i="46"/>
  <c r="L34" i="46"/>
  <c r="BL38" i="46"/>
  <c r="W38" i="46"/>
  <c r="I83" i="59"/>
  <c r="BB42" i="46"/>
  <c r="BD48" i="46"/>
  <c r="AV37" i="46"/>
  <c r="I37" i="46"/>
  <c r="AZ37" i="46" s="1"/>
  <c r="BJ37" i="46" s="1"/>
  <c r="BL37" i="46"/>
  <c r="AV47" i="46"/>
  <c r="AV105" i="46" s="1"/>
  <c r="I47" i="46"/>
  <c r="I105" i="46" s="1"/>
  <c r="AF47" i="46"/>
  <c r="AF105" i="46" s="1"/>
  <c r="AF111" i="46" s="1"/>
  <c r="AV28" i="46"/>
  <c r="I28" i="46"/>
  <c r="W28" i="46"/>
  <c r="M81" i="59"/>
  <c r="BD36" i="46"/>
  <c r="BL36" i="46" s="1"/>
  <c r="W36" i="46"/>
  <c r="I82" i="59"/>
  <c r="BB40" i="46"/>
  <c r="M85" i="59"/>
  <c r="M26" i="59" s="1"/>
  <c r="BD44" i="46"/>
  <c r="BL44" i="46" s="1"/>
  <c r="I50" i="46"/>
  <c r="I108" i="46" s="1"/>
  <c r="AV50" i="46"/>
  <c r="AV108" i="46" s="1"/>
  <c r="M91" i="59"/>
  <c r="M32" i="59" s="1"/>
  <c r="M32" i="63" s="1"/>
  <c r="BD50" i="46"/>
  <c r="M77" i="59"/>
  <c r="M18" i="59" s="1"/>
  <c r="BD31" i="46"/>
  <c r="I77" i="59"/>
  <c r="BB31" i="46"/>
  <c r="W43" i="46"/>
  <c r="J84" i="59" s="1"/>
  <c r="J25" i="59" s="1"/>
  <c r="I19" i="46"/>
  <c r="AV19" i="46"/>
  <c r="W39" i="46"/>
  <c r="BB39" i="46"/>
  <c r="I69" i="59"/>
  <c r="BB18" i="46"/>
  <c r="I30" i="46"/>
  <c r="AV30" i="46"/>
  <c r="O34" i="46"/>
  <c r="W34" i="46"/>
  <c r="AV48" i="46"/>
  <c r="AV106" i="46" s="1"/>
  <c r="I48" i="46"/>
  <c r="I106" i="46" s="1"/>
  <c r="G90" i="59"/>
  <c r="G31" i="59" s="1"/>
  <c r="G31" i="63" s="1"/>
  <c r="AV82" i="40"/>
  <c r="AY82" i="40" s="1"/>
  <c r="Z21" i="40"/>
  <c r="AR21" i="40"/>
  <c r="AV41" i="40"/>
  <c r="BR41" i="41" s="1"/>
  <c r="H72" i="26"/>
  <c r="H13" i="26" s="1"/>
  <c r="S74" i="26"/>
  <c r="S15" i="26" s="1"/>
  <c r="J72" i="26"/>
  <c r="J13" i="26" s="1"/>
  <c r="H86" i="26"/>
  <c r="H27" i="26" s="1"/>
  <c r="AV84" i="40"/>
  <c r="AY84" i="40" s="1"/>
  <c r="AX29" i="41"/>
  <c r="BL63" i="41"/>
  <c r="BJ68" i="41"/>
  <c r="S112" i="26"/>
  <c r="S53" i="26" s="1"/>
  <c r="S81" i="26"/>
  <c r="S22" i="26" s="1"/>
  <c r="AV43" i="40"/>
  <c r="BR43" i="41" s="1"/>
  <c r="G72" i="26"/>
  <c r="G13" i="26" s="1"/>
  <c r="J86" i="26"/>
  <c r="J27" i="26" s="1"/>
  <c r="P79" i="26"/>
  <c r="P20" i="26" s="1"/>
  <c r="L86" i="26"/>
  <c r="L27" i="26" s="1"/>
  <c r="P72" i="26"/>
  <c r="P13" i="26" s="1"/>
  <c r="N86" i="26"/>
  <c r="N27" i="26" s="1"/>
  <c r="R72" i="26"/>
  <c r="K79" i="26"/>
  <c r="K20" i="26" s="1"/>
  <c r="K86" i="26"/>
  <c r="K27" i="26" s="1"/>
  <c r="G79" i="26"/>
  <c r="G20" i="26" s="1"/>
  <c r="K72" i="26"/>
  <c r="K13" i="26" s="1"/>
  <c r="M79" i="26"/>
  <c r="M20" i="26" s="1"/>
  <c r="O79" i="26"/>
  <c r="O20" i="26" s="1"/>
  <c r="S75" i="26"/>
  <c r="S16" i="26" s="1"/>
  <c r="O86" i="26"/>
  <c r="O27" i="26" s="1"/>
  <c r="S82" i="26"/>
  <c r="S23" i="26" s="1"/>
  <c r="L79" i="26"/>
  <c r="L20" i="26" s="1"/>
  <c r="G86" i="26"/>
  <c r="G27" i="26" s="1"/>
  <c r="M86" i="26"/>
  <c r="M27" i="26" s="1"/>
  <c r="O72" i="26"/>
  <c r="O13" i="26" s="1"/>
  <c r="S68" i="26"/>
  <c r="S9" i="26" s="1"/>
  <c r="R79" i="26"/>
  <c r="N79" i="26"/>
  <c r="N20" i="26" s="1"/>
  <c r="J79" i="26"/>
  <c r="J20" i="26" s="1"/>
  <c r="S67" i="26"/>
  <c r="S8" i="26" s="1"/>
  <c r="L72" i="26"/>
  <c r="L13" i="26" s="1"/>
  <c r="M72" i="26"/>
  <c r="M13" i="26" s="1"/>
  <c r="F79" i="26"/>
  <c r="F20" i="26" s="1"/>
  <c r="S73" i="26"/>
  <c r="S14" i="26" s="1"/>
  <c r="F86" i="26"/>
  <c r="F27" i="26" s="1"/>
  <c r="S80" i="26"/>
  <c r="S21" i="26" s="1"/>
  <c r="S90" i="26"/>
  <c r="S31" i="26" s="1"/>
  <c r="N72" i="26"/>
  <c r="N13" i="26" s="1"/>
  <c r="P86" i="26"/>
  <c r="P27" i="26" s="1"/>
  <c r="S66" i="26"/>
  <c r="S7" i="26" s="1"/>
  <c r="F72" i="26"/>
  <c r="F13" i="26" s="1"/>
  <c r="H79" i="26"/>
  <c r="H20" i="26" s="1"/>
  <c r="R86" i="26"/>
  <c r="R27" i="26" s="1"/>
  <c r="I7" i="59"/>
  <c r="I7" i="63" s="1"/>
  <c r="AV11" i="40"/>
  <c r="BR11" i="41" s="1"/>
  <c r="G11" i="41" s="1"/>
  <c r="BN77" i="40"/>
  <c r="H7" i="59"/>
  <c r="H7" i="63" s="1"/>
  <c r="M7" i="59"/>
  <c r="M7" i="63" s="1"/>
  <c r="O24" i="37"/>
  <c r="N24" i="37"/>
  <c r="J57" i="37"/>
  <c r="U7" i="37"/>
  <c r="BJ85" i="46"/>
  <c r="U144" i="46" s="1"/>
  <c r="BL85" i="46"/>
  <c r="W144" i="46" s="1"/>
  <c r="BN51" i="46"/>
  <c r="BN74" i="46"/>
  <c r="BJ77" i="46"/>
  <c r="U142" i="46" s="1"/>
  <c r="R57" i="60"/>
  <c r="R58" i="60" s="1"/>
  <c r="BR47" i="41"/>
  <c r="G47" i="41" s="1"/>
  <c r="I47" i="41" s="1"/>
  <c r="AY81" i="40"/>
  <c r="BL65" i="46"/>
  <c r="W141" i="46" s="1"/>
  <c r="AQ141" i="46" s="1"/>
  <c r="BL77" i="46"/>
  <c r="W142" i="46" s="1"/>
  <c r="AQ142" i="46" s="1"/>
  <c r="BN79" i="46"/>
  <c r="BN81" i="46"/>
  <c r="AY83" i="40"/>
  <c r="BD10" i="46"/>
  <c r="BB10" i="46"/>
  <c r="BN10" i="46"/>
  <c r="AZ10" i="46"/>
  <c r="AX21" i="41"/>
  <c r="I136" i="41" s="1"/>
  <c r="AC136" i="41" s="1"/>
  <c r="BH10" i="41"/>
  <c r="BL76" i="41"/>
  <c r="BL72" i="41"/>
  <c r="BR10" i="41"/>
  <c r="BV10" i="41"/>
  <c r="BL73" i="41"/>
  <c r="BH77" i="41"/>
  <c r="S142" i="41" s="1"/>
  <c r="AM142" i="41" s="1"/>
  <c r="AZ77" i="41"/>
  <c r="K142" i="41" s="1"/>
  <c r="BJ66" i="41"/>
  <c r="BL70" i="41"/>
  <c r="BJ71" i="41"/>
  <c r="BJ72" i="41"/>
  <c r="BJ75" i="41"/>
  <c r="BD77" i="41"/>
  <c r="O142" i="41" s="1"/>
  <c r="AI142" i="41" s="1"/>
  <c r="BL66" i="41"/>
  <c r="BJ73" i="41"/>
  <c r="BL68" i="41"/>
  <c r="BB77" i="41"/>
  <c r="M142" i="41" s="1"/>
  <c r="AG142" i="41" s="1"/>
  <c r="BF77" i="41"/>
  <c r="Q142" i="41" s="1"/>
  <c r="AK142" i="41" s="1"/>
  <c r="BJ74" i="41"/>
  <c r="BJ70" i="41"/>
  <c r="BL67" i="41"/>
  <c r="BL69" i="41"/>
  <c r="BL58" i="41"/>
  <c r="BJ57" i="41"/>
  <c r="BL56" i="41"/>
  <c r="BH65" i="41"/>
  <c r="S141" i="41" s="1"/>
  <c r="AM141" i="41" s="1"/>
  <c r="BJ56" i="41"/>
  <c r="Z53" i="41"/>
  <c r="AR53" i="41"/>
  <c r="BL64" i="41"/>
  <c r="BJ64" i="41"/>
  <c r="AL53" i="41"/>
  <c r="BB65" i="41"/>
  <c r="M141" i="41" s="1"/>
  <c r="AG141" i="41" s="1"/>
  <c r="BL60" i="41"/>
  <c r="BL55" i="41"/>
  <c r="BF65" i="41"/>
  <c r="Q141" i="41" s="1"/>
  <c r="AK141" i="41" s="1"/>
  <c r="BJ55" i="41"/>
  <c r="BJ54" i="41"/>
  <c r="AZ65" i="41"/>
  <c r="K141" i="41" s="1"/>
  <c r="AE141" i="41" s="1"/>
  <c r="BL59" i="41"/>
  <c r="BD65" i="41"/>
  <c r="O141" i="41" s="1"/>
  <c r="AI141" i="41" s="1"/>
  <c r="BL54" i="41"/>
  <c r="BL57" i="41"/>
  <c r="L85" i="41"/>
  <c r="AK45" i="41"/>
  <c r="AX84" i="41"/>
  <c r="BB52" i="41"/>
  <c r="BB110" i="41" s="1"/>
  <c r="AV19" i="40"/>
  <c r="BR19" i="41" s="1"/>
  <c r="G19" i="41" s="1"/>
  <c r="AF85" i="40"/>
  <c r="AV32" i="40"/>
  <c r="BT32" i="41" s="1"/>
  <c r="M32" i="41" s="1"/>
  <c r="M33" i="41" s="1"/>
  <c r="M46" i="41" s="1"/>
  <c r="M78" i="41" s="1"/>
  <c r="BF30" i="41"/>
  <c r="AV44" i="40"/>
  <c r="BT44" i="41" s="1"/>
  <c r="BP77" i="40"/>
  <c r="BT77" i="40"/>
  <c r="AV13" i="40"/>
  <c r="BR13" i="41" s="1"/>
  <c r="G13" i="41" s="1"/>
  <c r="AV42" i="40"/>
  <c r="BR42" i="41" s="1"/>
  <c r="AV52" i="40"/>
  <c r="BT52" i="41" s="1"/>
  <c r="AV80" i="40"/>
  <c r="AF53" i="41"/>
  <c r="AV31" i="40"/>
  <c r="BR31" i="41" s="1"/>
  <c r="G31" i="41" s="1"/>
  <c r="AX34" i="41"/>
  <c r="T33" i="41"/>
  <c r="BD77" i="40"/>
  <c r="BR77" i="40"/>
  <c r="BJ65" i="40"/>
  <c r="BJ77" i="40"/>
  <c r="BN65" i="40"/>
  <c r="BD65" i="40"/>
  <c r="BH77" i="40"/>
  <c r="BF77" i="40"/>
  <c r="BB77" i="40"/>
  <c r="BH65" i="40"/>
  <c r="BB65" i="40"/>
  <c r="BF65" i="40"/>
  <c r="U21" i="37"/>
  <c r="U8" i="37"/>
  <c r="U32" i="37"/>
  <c r="U40" i="37"/>
  <c r="U23" i="37"/>
  <c r="U38" i="37"/>
  <c r="AO45" i="41"/>
  <c r="Y45" i="41"/>
  <c r="AU53" i="41"/>
  <c r="BF13" i="41"/>
  <c r="AU33" i="41"/>
  <c r="AF33" i="40"/>
  <c r="BB51" i="41"/>
  <c r="BB109" i="41" s="1"/>
  <c r="W85" i="40"/>
  <c r="BF53" i="39"/>
  <c r="Q143" i="39" s="1"/>
  <c r="Q154" i="39" s="1"/>
  <c r="BD21" i="39"/>
  <c r="O139" i="39" s="1"/>
  <c r="P118" i="26"/>
  <c r="P59" i="26" s="1"/>
  <c r="H118" i="26"/>
  <c r="H59" i="26" s="1"/>
  <c r="J118" i="26"/>
  <c r="J59" i="26" s="1"/>
  <c r="K118" i="26"/>
  <c r="K59" i="26" s="1"/>
  <c r="G118" i="26"/>
  <c r="G59" i="26" s="1"/>
  <c r="M118" i="26"/>
  <c r="M59" i="26" s="1"/>
  <c r="N118" i="26"/>
  <c r="N59" i="26" s="1"/>
  <c r="O118" i="26"/>
  <c r="O59" i="26" s="1"/>
  <c r="L118" i="26"/>
  <c r="L59" i="26" s="1"/>
  <c r="R118" i="26"/>
  <c r="R59" i="26" s="1"/>
  <c r="F118" i="26"/>
  <c r="F59" i="26" s="1"/>
  <c r="BF33" i="39"/>
  <c r="Q140" i="39" s="1"/>
  <c r="AZ45" i="39"/>
  <c r="K141" i="39" s="1"/>
  <c r="BD45" i="39"/>
  <c r="O141" i="39" s="1"/>
  <c r="AZ53" i="39"/>
  <c r="K143" i="39" s="1"/>
  <c r="BD33" i="39"/>
  <c r="O140" i="39" s="1"/>
  <c r="BH45" i="39"/>
  <c r="S141" i="39" s="1"/>
  <c r="AM141" i="39" s="1"/>
  <c r="BJ33" i="39"/>
  <c r="U140" i="39" s="1"/>
  <c r="AZ33" i="39"/>
  <c r="K140" i="39" s="1"/>
  <c r="BD53" i="39"/>
  <c r="O143" i="39" s="1"/>
  <c r="O154" i="39" s="1"/>
  <c r="BF21" i="39"/>
  <c r="Q139" i="39" s="1"/>
  <c r="AK139" i="39" s="1"/>
  <c r="BF45" i="39"/>
  <c r="Q141" i="39" s="1"/>
  <c r="AZ21" i="39"/>
  <c r="K139" i="39" s="1"/>
  <c r="BH33" i="39"/>
  <c r="S140" i="39" s="1"/>
  <c r="AM140" i="39" s="1"/>
  <c r="BH53" i="39"/>
  <c r="S143" i="39" s="1"/>
  <c r="BH21" i="39"/>
  <c r="S139" i="39" s="1"/>
  <c r="AM139" i="39" s="1"/>
  <c r="BN79" i="39"/>
  <c r="BJ10" i="39"/>
  <c r="BJ21" i="39" s="1"/>
  <c r="U139" i="39" s="1"/>
  <c r="M20" i="54"/>
  <c r="O20" i="37"/>
  <c r="U20" i="37" s="1"/>
  <c r="M19" i="54"/>
  <c r="O19" i="37"/>
  <c r="M39" i="54"/>
  <c r="O39" i="37"/>
  <c r="U39" i="37" s="1"/>
  <c r="M36" i="54"/>
  <c r="O36" i="37"/>
  <c r="BF47" i="41"/>
  <c r="BF105" i="41" s="1"/>
  <c r="R45" i="41"/>
  <c r="AR45" i="41"/>
  <c r="L53" i="41"/>
  <c r="BF18" i="41"/>
  <c r="AC45" i="41"/>
  <c r="AF45" i="41"/>
  <c r="BF27" i="41"/>
  <c r="BF24" i="41"/>
  <c r="AI21" i="41"/>
  <c r="BF35" i="41"/>
  <c r="BH52" i="41"/>
  <c r="BH110" i="41" s="1"/>
  <c r="BD85" i="39"/>
  <c r="O147" i="39" s="1"/>
  <c r="BF29" i="41"/>
  <c r="W33" i="41"/>
  <c r="L21" i="41"/>
  <c r="L45" i="41"/>
  <c r="AO53" i="41"/>
  <c r="AV18" i="40"/>
  <c r="BR18" i="41" s="1"/>
  <c r="G18" i="41" s="1"/>
  <c r="AL45" i="40"/>
  <c r="BJ32" i="40"/>
  <c r="Z45" i="40"/>
  <c r="AX43" i="41"/>
  <c r="AI45" i="41"/>
  <c r="BF19" i="41"/>
  <c r="BJ43" i="40"/>
  <c r="BF17" i="41"/>
  <c r="BJ42" i="40"/>
  <c r="BF44" i="41"/>
  <c r="BH44" i="41"/>
  <c r="AR33" i="40"/>
  <c r="BF40" i="41"/>
  <c r="BJ40" i="40"/>
  <c r="BH49" i="40"/>
  <c r="BJ31" i="40"/>
  <c r="BH24" i="40"/>
  <c r="BH39" i="40"/>
  <c r="BH36" i="40"/>
  <c r="BJ44" i="40"/>
  <c r="BH37" i="40"/>
  <c r="BJ41" i="40"/>
  <c r="BH34" i="40"/>
  <c r="BH50" i="40"/>
  <c r="BH13" i="40"/>
  <c r="BH25" i="40"/>
  <c r="BH13" i="41"/>
  <c r="BD33" i="45"/>
  <c r="BJ18" i="40"/>
  <c r="BH38" i="40"/>
  <c r="BJ51" i="40"/>
  <c r="BH29" i="40"/>
  <c r="BH47" i="41"/>
  <c r="BH105" i="41" s="1"/>
  <c r="BJ52" i="40"/>
  <c r="BH30" i="40"/>
  <c r="BJ19" i="40"/>
  <c r="BH35" i="40"/>
  <c r="BH18" i="40"/>
  <c r="M22" i="47"/>
  <c r="M22" i="54"/>
  <c r="M38" i="47"/>
  <c r="M38" i="54"/>
  <c r="M37" i="47"/>
  <c r="M37" i="54"/>
  <c r="BD45" i="45"/>
  <c r="BH50" i="41"/>
  <c r="BH108" i="41" s="1"/>
  <c r="BH37" i="41"/>
  <c r="BF52" i="41"/>
  <c r="BF110" i="41" s="1"/>
  <c r="AR21" i="41"/>
  <c r="R33" i="41"/>
  <c r="Z21" i="41"/>
  <c r="BF36" i="41"/>
  <c r="BH42" i="41"/>
  <c r="BH22" i="41"/>
  <c r="BF28" i="41"/>
  <c r="BH26" i="41"/>
  <c r="BF15" i="41"/>
  <c r="BH15" i="41"/>
  <c r="BF49" i="41"/>
  <c r="BF107" i="41" s="1"/>
  <c r="BH16" i="41"/>
  <c r="BH27" i="41"/>
  <c r="BH11" i="41"/>
  <c r="BH25" i="41"/>
  <c r="BH41" i="41"/>
  <c r="BF51" i="41"/>
  <c r="BF109" i="41" s="1"/>
  <c r="BF34" i="41"/>
  <c r="BH28" i="41"/>
  <c r="BH30" i="41"/>
  <c r="BF23" i="41"/>
  <c r="BH39" i="41"/>
  <c r="BH24" i="41"/>
  <c r="BH49" i="41"/>
  <c r="BH107" i="41" s="1"/>
  <c r="BH51" i="41"/>
  <c r="BH109" i="41" s="1"/>
  <c r="BH14" i="41"/>
  <c r="BH48" i="41"/>
  <c r="BH106" i="41" s="1"/>
  <c r="BH12" i="41"/>
  <c r="BH17" i="41"/>
  <c r="BH20" i="41"/>
  <c r="BF26" i="41"/>
  <c r="BF25" i="41"/>
  <c r="BH43" i="41"/>
  <c r="BF43" i="41"/>
  <c r="BH34" i="41"/>
  <c r="BH36" i="41"/>
  <c r="BH38" i="41"/>
  <c r="BF12" i="41"/>
  <c r="BH18" i="41"/>
  <c r="BF38" i="41"/>
  <c r="BH23" i="41"/>
  <c r="BF10" i="41"/>
  <c r="BH40" i="41"/>
  <c r="BH29" i="41"/>
  <c r="BF48" i="41"/>
  <c r="BF106" i="41" s="1"/>
  <c r="BF42" i="41"/>
  <c r="BH19" i="41"/>
  <c r="BF11" i="41"/>
  <c r="Y33" i="41"/>
  <c r="BF41" i="41"/>
  <c r="BF50" i="41"/>
  <c r="BF108" i="41" s="1"/>
  <c r="BH35" i="41"/>
  <c r="AX83" i="41"/>
  <c r="BN82" i="39"/>
  <c r="BF85" i="39"/>
  <c r="Q147" i="39" s="1"/>
  <c r="BN80" i="39"/>
  <c r="BN84" i="39"/>
  <c r="L33" i="41"/>
  <c r="AF21" i="41"/>
  <c r="Z33" i="41"/>
  <c r="M19" i="47"/>
  <c r="M39" i="47"/>
  <c r="M20" i="47"/>
  <c r="M36" i="47"/>
  <c r="R89" i="37"/>
  <c r="R90" i="37"/>
  <c r="BB33" i="45"/>
  <c r="BB45" i="45"/>
  <c r="BB49" i="41"/>
  <c r="BB107" i="41" s="1"/>
  <c r="BB85" i="40"/>
  <c r="E8" i="43" s="1"/>
  <c r="BF21" i="40"/>
  <c r="BD85" i="40"/>
  <c r="F8" i="43" s="1"/>
  <c r="BD45" i="40"/>
  <c r="BB21" i="40"/>
  <c r="BF31" i="40"/>
  <c r="BD53" i="40"/>
  <c r="BD111" i="40" s="1"/>
  <c r="F16" i="43" s="1"/>
  <c r="BD21" i="40"/>
  <c r="BD33" i="40"/>
  <c r="BB45" i="40"/>
  <c r="BB25" i="41"/>
  <c r="AC21" i="41"/>
  <c r="R21" i="41"/>
  <c r="BD41" i="41"/>
  <c r="BL50" i="39"/>
  <c r="BH85" i="39"/>
  <c r="S147" i="39" s="1"/>
  <c r="AM147" i="39" s="1"/>
  <c r="BN11" i="39"/>
  <c r="BN18" i="39"/>
  <c r="BN13" i="39"/>
  <c r="AI53" i="41"/>
  <c r="AX35" i="41"/>
  <c r="AF53" i="40"/>
  <c r="AF86" i="40" s="1"/>
  <c r="AK21" i="41"/>
  <c r="BN29" i="39"/>
  <c r="Y53" i="41"/>
  <c r="AI33" i="40"/>
  <c r="AI78" i="40" s="1"/>
  <c r="Z53" i="40"/>
  <c r="BN24" i="39"/>
  <c r="BN48" i="39"/>
  <c r="BN52" i="39"/>
  <c r="BN17" i="39"/>
  <c r="BN19" i="39"/>
  <c r="AV39" i="40"/>
  <c r="AR53" i="40"/>
  <c r="AR86" i="40" s="1"/>
  <c r="BN39" i="39"/>
  <c r="BN42" i="39"/>
  <c r="BN51" i="39"/>
  <c r="BN38" i="39"/>
  <c r="BN32" i="39"/>
  <c r="BN25" i="39"/>
  <c r="BN36" i="39"/>
  <c r="BN81" i="39"/>
  <c r="BN40" i="39"/>
  <c r="BN31" i="39"/>
  <c r="Z37" i="41"/>
  <c r="BD37" i="41" s="1"/>
  <c r="Z39" i="41"/>
  <c r="BD39" i="41" s="1"/>
  <c r="AH45" i="41"/>
  <c r="AH87" i="41" s="1"/>
  <c r="T85" i="41"/>
  <c r="AL21" i="41"/>
  <c r="AX31" i="41"/>
  <c r="AX47" i="41"/>
  <c r="AX105" i="41" s="1"/>
  <c r="AK85" i="41"/>
  <c r="AK86" i="41" s="1"/>
  <c r="AO85" i="41"/>
  <c r="R85" i="41"/>
  <c r="AC53" i="41"/>
  <c r="AC85" i="41"/>
  <c r="AX52" i="41"/>
  <c r="AX110" i="41" s="1"/>
  <c r="AX40" i="41"/>
  <c r="R53" i="41"/>
  <c r="AR85" i="41"/>
  <c r="AX80" i="41"/>
  <c r="AX25" i="41"/>
  <c r="AI84" i="41"/>
  <c r="AU85" i="41"/>
  <c r="Z33" i="40"/>
  <c r="AF85" i="41"/>
  <c r="AX81" i="41"/>
  <c r="AX41" i="41"/>
  <c r="AI31" i="41"/>
  <c r="BH31" i="41" s="1"/>
  <c r="W41" i="41"/>
  <c r="AX49" i="41"/>
  <c r="AX107" i="41" s="1"/>
  <c r="AF32" i="41"/>
  <c r="BD32" i="41" s="1"/>
  <c r="AL85" i="41"/>
  <c r="AU21" i="41"/>
  <c r="I22" i="41"/>
  <c r="AZ22" i="41" s="1"/>
  <c r="BJ22" i="41" s="1"/>
  <c r="AV22" i="41"/>
  <c r="AY24" i="40"/>
  <c r="AY15" i="40"/>
  <c r="AY30" i="40"/>
  <c r="AY38" i="40"/>
  <c r="AY51" i="40"/>
  <c r="W21" i="40"/>
  <c r="AY26" i="40"/>
  <c r="AY16" i="40"/>
  <c r="AY28" i="40"/>
  <c r="AY37" i="40"/>
  <c r="AY49" i="40"/>
  <c r="AC33" i="41"/>
  <c r="AX32" i="41"/>
  <c r="AX51" i="41"/>
  <c r="AX109" i="41" s="1"/>
  <c r="Z81" i="41"/>
  <c r="V85" i="41"/>
  <c r="AX42" i="41"/>
  <c r="W79" i="41"/>
  <c r="W85" i="41" s="1"/>
  <c r="T53" i="41"/>
  <c r="AY12" i="40"/>
  <c r="AY40" i="40"/>
  <c r="AY20" i="40"/>
  <c r="AY32" i="40"/>
  <c r="AY25" i="40"/>
  <c r="AY17" i="40"/>
  <c r="AY14" i="40"/>
  <c r="AY23" i="40"/>
  <c r="AY48" i="40"/>
  <c r="AY106" i="40" s="1"/>
  <c r="AY43" i="40"/>
  <c r="AO33" i="41"/>
  <c r="AU45" i="41"/>
  <c r="AQ33" i="41"/>
  <c r="AQ87" i="41" s="1"/>
  <c r="AR32" i="41"/>
  <c r="BH32" i="41" s="1"/>
  <c r="W40" i="41"/>
  <c r="T45" i="41"/>
  <c r="W53" i="40"/>
  <c r="BD49" i="41"/>
  <c r="BD107" i="41" s="1"/>
  <c r="BD23" i="41"/>
  <c r="AO21" i="41"/>
  <c r="AL33" i="41"/>
  <c r="BB45" i="41"/>
  <c r="M138" i="41" s="1"/>
  <c r="AY22" i="40"/>
  <c r="I33" i="40"/>
  <c r="I78" i="40" s="1"/>
  <c r="AY10" i="40"/>
  <c r="AV27" i="40"/>
  <c r="W33" i="40"/>
  <c r="AV34" i="40"/>
  <c r="BR34" i="41" s="1"/>
  <c r="W45" i="40"/>
  <c r="AY47" i="40"/>
  <c r="AY105" i="40" s="1"/>
  <c r="AV79" i="40"/>
  <c r="Z85" i="40"/>
  <c r="AZ85" i="39"/>
  <c r="K147" i="39" s="1"/>
  <c r="BN83" i="39"/>
  <c r="BL34" i="39"/>
  <c r="BL28" i="39"/>
  <c r="BN28" i="39" s="1"/>
  <c r="BL44" i="39"/>
  <c r="BN44" i="39" s="1"/>
  <c r="BL30" i="39"/>
  <c r="BN30" i="39" s="1"/>
  <c r="BJ35" i="39"/>
  <c r="BN35" i="39" s="1"/>
  <c r="BJ47" i="39"/>
  <c r="BL47" i="39"/>
  <c r="BL105" i="39" s="1"/>
  <c r="BL43" i="39"/>
  <c r="BN43" i="39" s="1"/>
  <c r="Q87" i="37" l="1"/>
  <c r="P87" i="37"/>
  <c r="P89" i="37"/>
  <c r="J72" i="37"/>
  <c r="J71" i="37"/>
  <c r="J59" i="37"/>
  <c r="J60" i="37"/>
  <c r="J78" i="37"/>
  <c r="J77" i="37"/>
  <c r="J62" i="37"/>
  <c r="J63" i="37"/>
  <c r="J69" i="37"/>
  <c r="J81" i="37" s="1"/>
  <c r="J68" i="37"/>
  <c r="J75" i="37"/>
  <c r="J74" i="37"/>
  <c r="M74" i="59"/>
  <c r="BD24" i="46"/>
  <c r="BL24" i="46" s="1"/>
  <c r="BD30" i="46"/>
  <c r="BL30" i="46" s="1"/>
  <c r="M76" i="59"/>
  <c r="BB24" i="46"/>
  <c r="I74" i="59"/>
  <c r="I15" i="59" s="1"/>
  <c r="I15" i="63" s="1"/>
  <c r="O33" i="46"/>
  <c r="U33" i="46"/>
  <c r="L28" i="46"/>
  <c r="G7" i="59"/>
  <c r="G7" i="63" s="1"/>
  <c r="BD18" i="46"/>
  <c r="BL18" i="46" s="1"/>
  <c r="M69" i="59"/>
  <c r="AF21" i="46"/>
  <c r="BB19" i="46"/>
  <c r="I70" i="59"/>
  <c r="H69" i="59"/>
  <c r="O21" i="46"/>
  <c r="M70" i="59"/>
  <c r="M11" i="59" s="1"/>
  <c r="M11" i="63" s="1"/>
  <c r="BD19" i="46"/>
  <c r="P46" i="46"/>
  <c r="P78" i="46" s="1"/>
  <c r="J46" i="46"/>
  <c r="L46" i="46" s="1"/>
  <c r="G87" i="59" s="1"/>
  <c r="G28" i="59" s="1"/>
  <c r="BB10" i="41"/>
  <c r="BB21" i="41" s="1"/>
  <c r="M136" i="41" s="1"/>
  <c r="S10" i="41"/>
  <c r="S21" i="41" s="1"/>
  <c r="S46" i="41" s="1"/>
  <c r="S78" i="41" s="1"/>
  <c r="BD10" i="41"/>
  <c r="BD21" i="41" s="1"/>
  <c r="O136" i="41" s="1"/>
  <c r="U10" i="41"/>
  <c r="U21" i="41" s="1"/>
  <c r="U46" i="41" s="1"/>
  <c r="U78" i="41" s="1"/>
  <c r="U46" i="46"/>
  <c r="W46" i="46" s="1"/>
  <c r="J87" i="59" s="1"/>
  <c r="J28" i="59" s="1"/>
  <c r="AZ17" i="46"/>
  <c r="I10" i="41"/>
  <c r="G10" i="41"/>
  <c r="G21" i="41" s="1"/>
  <c r="BJ20" i="46"/>
  <c r="R13" i="46"/>
  <c r="L13" i="46"/>
  <c r="M46" i="46"/>
  <c r="M78" i="46" s="1"/>
  <c r="I71" i="59"/>
  <c r="I12" i="59" s="1"/>
  <c r="I12" i="63" s="1"/>
  <c r="BB20" i="46"/>
  <c r="BB53" i="40"/>
  <c r="BB111" i="40" s="1"/>
  <c r="E16" i="43" s="1"/>
  <c r="AM143" i="39"/>
  <c r="AM154" i="39" s="1"/>
  <c r="S154" i="39"/>
  <c r="I90" i="59"/>
  <c r="I31" i="59" s="1"/>
  <c r="I31" i="63" s="1"/>
  <c r="J58" i="26"/>
  <c r="S117" i="26"/>
  <c r="S58" i="26" s="1"/>
  <c r="S78" i="46"/>
  <c r="W86" i="40"/>
  <c r="W111" i="40"/>
  <c r="BR48" i="41"/>
  <c r="G48" i="41" s="1"/>
  <c r="G106" i="41" s="1"/>
  <c r="AV106" i="40"/>
  <c r="BR106" i="41" s="1"/>
  <c r="J78" i="46"/>
  <c r="AG143" i="39"/>
  <c r="AG154" i="39" s="1"/>
  <c r="K154" i="39"/>
  <c r="G105" i="41"/>
  <c r="G53" i="41"/>
  <c r="H75" i="59"/>
  <c r="G75" i="59"/>
  <c r="L33" i="46"/>
  <c r="AZ29" i="46"/>
  <c r="BJ29" i="46" s="1"/>
  <c r="BN29" i="46" s="1"/>
  <c r="G33" i="41"/>
  <c r="G46" i="41" s="1"/>
  <c r="AD33" i="46"/>
  <c r="AD46" i="46" s="1"/>
  <c r="AD78" i="46" s="1"/>
  <c r="R28" i="46"/>
  <c r="AF28" i="46"/>
  <c r="AY29" i="40"/>
  <c r="BF33" i="46"/>
  <c r="Q137" i="46" s="1"/>
  <c r="AO150" i="46"/>
  <c r="AG152" i="46"/>
  <c r="AE142" i="41"/>
  <c r="AI152" i="46"/>
  <c r="AE152" i="46"/>
  <c r="AG150" i="41"/>
  <c r="AE150" i="41"/>
  <c r="AQ150" i="46"/>
  <c r="AI150" i="41"/>
  <c r="AK150" i="41"/>
  <c r="AO144" i="46"/>
  <c r="BH78" i="46"/>
  <c r="S143" i="46" s="1"/>
  <c r="AM143" i="46" s="1"/>
  <c r="S139" i="46"/>
  <c r="AM139" i="46" s="1"/>
  <c r="AQ144" i="46"/>
  <c r="AO142" i="46"/>
  <c r="AS142" i="46" s="1"/>
  <c r="AQ111" i="41"/>
  <c r="M90" i="59"/>
  <c r="M31" i="59" s="1"/>
  <c r="M31" i="63" s="1"/>
  <c r="AU46" i="41"/>
  <c r="AU78" i="41" s="1"/>
  <c r="AE111" i="41"/>
  <c r="AX111" i="41"/>
  <c r="I151" i="41" s="1"/>
  <c r="AC151" i="41" s="1"/>
  <c r="AF111" i="41"/>
  <c r="AR111" i="41"/>
  <c r="AZ47" i="41"/>
  <c r="I105" i="41"/>
  <c r="H91" i="59"/>
  <c r="H32" i="59" s="1"/>
  <c r="H32" i="63" s="1"/>
  <c r="O108" i="46"/>
  <c r="O111" i="46" s="1"/>
  <c r="Y111" i="41"/>
  <c r="BL50" i="46"/>
  <c r="BL108" i="46" s="1"/>
  <c r="BD108" i="46"/>
  <c r="Z111" i="41"/>
  <c r="W111" i="41"/>
  <c r="BH111" i="41"/>
  <c r="S151" i="41" s="1"/>
  <c r="AM151" i="41" s="1"/>
  <c r="BF111" i="41"/>
  <c r="Q151" i="41" s="1"/>
  <c r="AK151" i="41" s="1"/>
  <c r="O110" i="41"/>
  <c r="O111" i="41" s="1"/>
  <c r="BB111" i="41"/>
  <c r="M151" i="41" s="1"/>
  <c r="G91" i="59"/>
  <c r="G32" i="59" s="1"/>
  <c r="G32" i="63" s="1"/>
  <c r="L108" i="46"/>
  <c r="L111" i="46" s="1"/>
  <c r="AV47" i="41"/>
  <c r="AV105" i="41" s="1"/>
  <c r="AV111" i="46"/>
  <c r="G151" i="46" s="1"/>
  <c r="BL48" i="46"/>
  <c r="BL106" i="46" s="1"/>
  <c r="BD106" i="46"/>
  <c r="BF53" i="46"/>
  <c r="BF105" i="46"/>
  <c r="BF111" i="46" s="1"/>
  <c r="Q151" i="46" s="1"/>
  <c r="AK151" i="46" s="1"/>
  <c r="AZ49" i="46"/>
  <c r="AZ107" i="46" s="1"/>
  <c r="I107" i="46"/>
  <c r="I111" i="46" s="1"/>
  <c r="J91" i="59"/>
  <c r="J32" i="59" s="1"/>
  <c r="J32" i="63" s="1"/>
  <c r="W108" i="46"/>
  <c r="W111" i="46" s="1"/>
  <c r="BL49" i="46"/>
  <c r="BL107" i="46" s="1"/>
  <c r="BD107" i="46"/>
  <c r="BD111" i="41"/>
  <c r="O151" i="41" s="1"/>
  <c r="AO87" i="41"/>
  <c r="AU87" i="41"/>
  <c r="L46" i="41"/>
  <c r="L78" i="41" s="1"/>
  <c r="Y87" i="41"/>
  <c r="T87" i="41"/>
  <c r="R86" i="41"/>
  <c r="AC86" i="41"/>
  <c r="AK87" i="41"/>
  <c r="AK46" i="41"/>
  <c r="AK78" i="41" s="1"/>
  <c r="Y86" i="41"/>
  <c r="R87" i="41"/>
  <c r="M86" i="46"/>
  <c r="U87" i="46"/>
  <c r="AF46" i="41"/>
  <c r="AF78" i="41" s="1"/>
  <c r="AQ46" i="41"/>
  <c r="AR46" i="41" s="1"/>
  <c r="AR78" i="41" s="1"/>
  <c r="T86" i="41"/>
  <c r="AC87" i="41"/>
  <c r="AO86" i="41"/>
  <c r="U87" i="41"/>
  <c r="G86" i="46"/>
  <c r="S87" i="46"/>
  <c r="P86" i="46"/>
  <c r="AD87" i="46"/>
  <c r="V86" i="41"/>
  <c r="V78" i="41"/>
  <c r="M87" i="46"/>
  <c r="O46" i="46"/>
  <c r="H87" i="59" s="1"/>
  <c r="H28" i="59" s="1"/>
  <c r="P87" i="46"/>
  <c r="R46" i="46"/>
  <c r="I87" i="59" s="1"/>
  <c r="I28" i="59" s="1"/>
  <c r="L86" i="41"/>
  <c r="AU86" i="41"/>
  <c r="AR86" i="41"/>
  <c r="G87" i="46"/>
  <c r="I46" i="46"/>
  <c r="F87" i="59" s="1"/>
  <c r="J86" i="46"/>
  <c r="J87" i="46"/>
  <c r="AE86" i="41"/>
  <c r="AE78" i="41"/>
  <c r="AQ86" i="41"/>
  <c r="AC46" i="41"/>
  <c r="AC78" i="41" s="1"/>
  <c r="Y46" i="41"/>
  <c r="Y78" i="41" s="1"/>
  <c r="AP78" i="41"/>
  <c r="AT78" i="41"/>
  <c r="N78" i="41"/>
  <c r="AH46" i="41"/>
  <c r="T46" i="41"/>
  <c r="T78" i="41" s="1"/>
  <c r="AO46" i="41"/>
  <c r="AO78" i="41" s="1"/>
  <c r="L87" i="41"/>
  <c r="AF86" i="41"/>
  <c r="AL86" i="41"/>
  <c r="AD86" i="46"/>
  <c r="U86" i="46"/>
  <c r="S86" i="46"/>
  <c r="V87" i="41"/>
  <c r="R46" i="41"/>
  <c r="R78" i="41" s="1"/>
  <c r="BB78" i="45"/>
  <c r="E7" i="44" s="1"/>
  <c r="BD46" i="45"/>
  <c r="BD87" i="45" s="1"/>
  <c r="AY42" i="40"/>
  <c r="AY11" i="40"/>
  <c r="BP11" i="40" s="1"/>
  <c r="BL16" i="41"/>
  <c r="AY31" i="40"/>
  <c r="AF78" i="40"/>
  <c r="W78" i="40"/>
  <c r="AR78" i="40"/>
  <c r="AL78" i="40"/>
  <c r="AC78" i="40"/>
  <c r="L78" i="40"/>
  <c r="AU78" i="40"/>
  <c r="V87" i="40"/>
  <c r="Z78" i="40"/>
  <c r="AL86" i="40"/>
  <c r="R78" i="40"/>
  <c r="T87" i="40"/>
  <c r="W46" i="40"/>
  <c r="AH87" i="40"/>
  <c r="AI46" i="40"/>
  <c r="AO78" i="40"/>
  <c r="Z86" i="40"/>
  <c r="AK87" i="40"/>
  <c r="AL46" i="40"/>
  <c r="AF46" i="40"/>
  <c r="AF87" i="40" s="1"/>
  <c r="AE87" i="40"/>
  <c r="O78" i="40"/>
  <c r="AT87" i="40"/>
  <c r="AU46" i="40"/>
  <c r="AU87" i="40" s="1"/>
  <c r="Q87" i="40"/>
  <c r="R46" i="40"/>
  <c r="R87" i="40" s="1"/>
  <c r="AI86" i="40"/>
  <c r="BF45" i="40"/>
  <c r="H87" i="40"/>
  <c r="I46" i="40"/>
  <c r="I87" i="40" s="1"/>
  <c r="AN87" i="40"/>
  <c r="AO46" i="40"/>
  <c r="AO87" i="40" s="1"/>
  <c r="AB87" i="40"/>
  <c r="AC46" i="40"/>
  <c r="AC87" i="40" s="1"/>
  <c r="Y87" i="40"/>
  <c r="Z46" i="40"/>
  <c r="L46" i="40"/>
  <c r="L87" i="40" s="1"/>
  <c r="K87" i="40"/>
  <c r="N87" i="40"/>
  <c r="O46" i="40"/>
  <c r="O87" i="40" s="1"/>
  <c r="AR46" i="40"/>
  <c r="AR87" i="40" s="1"/>
  <c r="AQ87" i="40"/>
  <c r="BB46" i="45"/>
  <c r="BB87" i="45" s="1"/>
  <c r="BH87" i="45"/>
  <c r="BD78" i="45"/>
  <c r="F7" i="44" s="1"/>
  <c r="BF53" i="40"/>
  <c r="BF111" i="40" s="1"/>
  <c r="G16" i="43" s="1"/>
  <c r="BH85" i="40"/>
  <c r="H8" i="43" s="1"/>
  <c r="BD78" i="40"/>
  <c r="F7" i="43" s="1"/>
  <c r="BD46" i="40"/>
  <c r="BD86" i="40"/>
  <c r="BB86" i="40"/>
  <c r="I11" i="59"/>
  <c r="I11" i="63" s="1"/>
  <c r="H16" i="59"/>
  <c r="H16" i="63" s="1"/>
  <c r="I18" i="59"/>
  <c r="I18" i="63" s="1"/>
  <c r="I26" i="59"/>
  <c r="I26" i="63" s="1"/>
  <c r="I17" i="59"/>
  <c r="I17" i="63" s="1"/>
  <c r="M22" i="59"/>
  <c r="M22" i="63" s="1"/>
  <c r="I25" i="59"/>
  <c r="I25" i="63" s="1"/>
  <c r="H15" i="59"/>
  <c r="H15" i="63" s="1"/>
  <c r="J10" i="59"/>
  <c r="J10" i="63" s="1"/>
  <c r="H23" i="59"/>
  <c r="H23" i="63" s="1"/>
  <c r="H22" i="59"/>
  <c r="H22" i="63" s="1"/>
  <c r="I24" i="59"/>
  <c r="I24" i="63" s="1"/>
  <c r="G15" i="59"/>
  <c r="G15" i="63" s="1"/>
  <c r="J11" i="59"/>
  <c r="J11" i="63" s="1"/>
  <c r="I10" i="59"/>
  <c r="I10" i="63" s="1"/>
  <c r="J18" i="59"/>
  <c r="J18" i="63" s="1"/>
  <c r="M23" i="59"/>
  <c r="M23" i="63" s="1"/>
  <c r="I23" i="59"/>
  <c r="I23" i="63" s="1"/>
  <c r="J26" i="59"/>
  <c r="J26" i="63" s="1"/>
  <c r="M24" i="59"/>
  <c r="M24" i="63" s="1"/>
  <c r="I22" i="59"/>
  <c r="I22" i="63" s="1"/>
  <c r="M25" i="59"/>
  <c r="M25" i="63" s="1"/>
  <c r="M8" i="59"/>
  <c r="M8" i="63" s="1"/>
  <c r="G16" i="59"/>
  <c r="G16" i="63" s="1"/>
  <c r="G23" i="59"/>
  <c r="G23" i="63" s="1"/>
  <c r="J9" i="59"/>
  <c r="J9" i="63" s="1"/>
  <c r="G22" i="59"/>
  <c r="G22" i="63" s="1"/>
  <c r="M15" i="59"/>
  <c r="M15" i="63" s="1"/>
  <c r="M10" i="59"/>
  <c r="M10" i="63" s="1"/>
  <c r="M17" i="59"/>
  <c r="M17" i="63" s="1"/>
  <c r="R20" i="26"/>
  <c r="R20" i="60" s="1"/>
  <c r="R13" i="26"/>
  <c r="S94" i="26"/>
  <c r="S35" i="26" s="1"/>
  <c r="AK141" i="39"/>
  <c r="AE141" i="39"/>
  <c r="AX78" i="39"/>
  <c r="I146" i="39" s="1"/>
  <c r="AC146" i="39" s="1"/>
  <c r="I142" i="39"/>
  <c r="AC142" i="39" s="1"/>
  <c r="AI143" i="39"/>
  <c r="AI154" i="39" s="1"/>
  <c r="AI140" i="39"/>
  <c r="BB78" i="39"/>
  <c r="M146" i="39" s="1"/>
  <c r="M142" i="39"/>
  <c r="AA148" i="39"/>
  <c r="AI139" i="39"/>
  <c r="AE139" i="39"/>
  <c r="AK140" i="39"/>
  <c r="AE140" i="39"/>
  <c r="AK143" i="39"/>
  <c r="AK154" i="39" s="1"/>
  <c r="AE143" i="39"/>
  <c r="AE154" i="39" s="1"/>
  <c r="AG141" i="39"/>
  <c r="AA149" i="39"/>
  <c r="AK147" i="39"/>
  <c r="AE147" i="39"/>
  <c r="AI147" i="39"/>
  <c r="AI141" i="39"/>
  <c r="AG139" i="39"/>
  <c r="AG147" i="39"/>
  <c r="AG140" i="39"/>
  <c r="BH120" i="40"/>
  <c r="BN106" i="39"/>
  <c r="BN110" i="39"/>
  <c r="AZ111" i="39"/>
  <c r="BN50" i="39"/>
  <c r="BL108" i="39"/>
  <c r="BN108" i="39" s="1"/>
  <c r="BJ53" i="39"/>
  <c r="U143" i="39" s="1"/>
  <c r="U154" i="39" s="1"/>
  <c r="BJ105" i="39"/>
  <c r="BN109" i="39"/>
  <c r="BL111" i="39"/>
  <c r="BH121" i="40"/>
  <c r="BH118" i="40"/>
  <c r="BD45" i="41"/>
  <c r="O138" i="41" s="1"/>
  <c r="BH87" i="39"/>
  <c r="S149" i="39" s="1"/>
  <c r="AM149" i="39" s="1"/>
  <c r="BH46" i="39"/>
  <c r="S142" i="39" s="1"/>
  <c r="AM142" i="39" s="1"/>
  <c r="BD87" i="39"/>
  <c r="O149" i="39" s="1"/>
  <c r="BD46" i="39"/>
  <c r="O142" i="39" s="1"/>
  <c r="BH122" i="40"/>
  <c r="BF122" i="40"/>
  <c r="BH119" i="40"/>
  <c r="BD119" i="41"/>
  <c r="BF118" i="40"/>
  <c r="BF32" i="41"/>
  <c r="BL32" i="41" s="1"/>
  <c r="BH86" i="39"/>
  <c r="S148" i="39" s="1"/>
  <c r="AM148" i="39" s="1"/>
  <c r="BH78" i="39"/>
  <c r="S146" i="39" s="1"/>
  <c r="AM146" i="39" s="1"/>
  <c r="BF87" i="39"/>
  <c r="Q149" i="39" s="1"/>
  <c r="BF46" i="39"/>
  <c r="BF86" i="39"/>
  <c r="Q148" i="39" s="1"/>
  <c r="BD121" i="41"/>
  <c r="BD85" i="41"/>
  <c r="O144" i="41" s="1"/>
  <c r="BF119" i="40"/>
  <c r="BD86" i="39"/>
  <c r="O148" i="39" s="1"/>
  <c r="BD78" i="39"/>
  <c r="O146" i="39" s="1"/>
  <c r="BF120" i="40"/>
  <c r="BF121" i="40"/>
  <c r="AZ46" i="39"/>
  <c r="K142" i="39" s="1"/>
  <c r="AZ87" i="39"/>
  <c r="K149" i="39" s="1"/>
  <c r="AZ86" i="39"/>
  <c r="K148" i="39" s="1"/>
  <c r="BD122" i="41"/>
  <c r="BD118" i="41"/>
  <c r="BF31" i="41"/>
  <c r="BJ118" i="40"/>
  <c r="W53" i="41"/>
  <c r="AY13" i="40"/>
  <c r="BR13" i="40" s="1"/>
  <c r="BJ121" i="40"/>
  <c r="AY44" i="40"/>
  <c r="BL44" i="40" s="1"/>
  <c r="AY19" i="40"/>
  <c r="BR19" i="40" s="1"/>
  <c r="AY35" i="40"/>
  <c r="BR35" i="40" s="1"/>
  <c r="AY50" i="40"/>
  <c r="AY52" i="40"/>
  <c r="BP52" i="40" s="1"/>
  <c r="BL20" i="41"/>
  <c r="AY41" i="40"/>
  <c r="BR41" i="40" s="1"/>
  <c r="BB85" i="41"/>
  <c r="M144" i="41" s="1"/>
  <c r="BN74" i="41"/>
  <c r="BJ25" i="46"/>
  <c r="BN25" i="46" s="1"/>
  <c r="BL22" i="41"/>
  <c r="AV21" i="40"/>
  <c r="AY18" i="40"/>
  <c r="AY36" i="40"/>
  <c r="BL14" i="41"/>
  <c r="BN113" i="41"/>
  <c r="AV119" i="40"/>
  <c r="AY119" i="40" s="1"/>
  <c r="BJ120" i="40"/>
  <c r="S66" i="59"/>
  <c r="S7" i="59" s="1"/>
  <c r="F7" i="59"/>
  <c r="BJ35" i="46"/>
  <c r="BJ38" i="46"/>
  <c r="BN38" i="46" s="1"/>
  <c r="BJ123" i="46"/>
  <c r="AL123" i="40"/>
  <c r="BJ122" i="40"/>
  <c r="BN103" i="41"/>
  <c r="W21" i="46"/>
  <c r="J72" i="59"/>
  <c r="J13" i="59" s="1"/>
  <c r="J75" i="59"/>
  <c r="J16" i="59" s="1"/>
  <c r="J90" i="59"/>
  <c r="J31" i="59" s="1"/>
  <c r="J31" i="63" s="1"/>
  <c r="BJ41" i="46"/>
  <c r="BN41" i="46" s="1"/>
  <c r="J74" i="59"/>
  <c r="J15" i="59" s="1"/>
  <c r="AR123" i="40"/>
  <c r="BH122" i="41"/>
  <c r="AV121" i="40"/>
  <c r="AY121" i="40" s="1"/>
  <c r="BL19" i="46"/>
  <c r="BL31" i="46"/>
  <c r="AV120" i="40"/>
  <c r="AY120" i="40" s="1"/>
  <c r="AV122" i="40"/>
  <c r="AV118" i="40"/>
  <c r="V123" i="41"/>
  <c r="BN115" i="41"/>
  <c r="Y123" i="41"/>
  <c r="AF120" i="41"/>
  <c r="AE123" i="41"/>
  <c r="AH123" i="41"/>
  <c r="AI120" i="41"/>
  <c r="BF120" i="41" s="1"/>
  <c r="AX122" i="41"/>
  <c r="W122" i="41"/>
  <c r="BF122" i="41"/>
  <c r="AX119" i="41"/>
  <c r="BF119" i="41"/>
  <c r="W119" i="41"/>
  <c r="AX118" i="41"/>
  <c r="W118" i="41"/>
  <c r="T123" i="41"/>
  <c r="BB118" i="41"/>
  <c r="I82" i="41"/>
  <c r="AZ82" i="41" s="1"/>
  <c r="BJ82" i="41" s="1"/>
  <c r="BH121" i="41"/>
  <c r="AL118" i="41"/>
  <c r="AK123" i="41"/>
  <c r="J18" i="43"/>
  <c r="W121" i="41"/>
  <c r="BF121" i="41"/>
  <c r="AX121" i="41"/>
  <c r="AX120" i="41"/>
  <c r="W120" i="41"/>
  <c r="BB120" i="41"/>
  <c r="J15" i="43"/>
  <c r="Z123" i="41"/>
  <c r="BF117" i="41"/>
  <c r="AQ123" i="41"/>
  <c r="AR118" i="41"/>
  <c r="AR123" i="41" s="1"/>
  <c r="BN101" i="41"/>
  <c r="BN114" i="41"/>
  <c r="BN99" i="41"/>
  <c r="BN97" i="41"/>
  <c r="BN98" i="41"/>
  <c r="BN104" i="46"/>
  <c r="Y150" i="46" s="1"/>
  <c r="BN37" i="46"/>
  <c r="I21" i="46"/>
  <c r="M72" i="59"/>
  <c r="J82" i="59"/>
  <c r="J23" i="59" s="1"/>
  <c r="BN102" i="41"/>
  <c r="BN95" i="41"/>
  <c r="BN116" i="41"/>
  <c r="BN96" i="41"/>
  <c r="BN100" i="41"/>
  <c r="BN71" i="41"/>
  <c r="BN112" i="41"/>
  <c r="BL104" i="41"/>
  <c r="W150" i="41" s="1"/>
  <c r="AQ150" i="41" s="1"/>
  <c r="BN93" i="41"/>
  <c r="BJ104" i="41"/>
  <c r="U150" i="41" s="1"/>
  <c r="AV33" i="46"/>
  <c r="G137" i="46" s="1"/>
  <c r="AV45" i="46"/>
  <c r="G138" i="46" s="1"/>
  <c r="BF117" i="40"/>
  <c r="AF123" i="40"/>
  <c r="BH117" i="40"/>
  <c r="Z123" i="40"/>
  <c r="BJ117" i="40"/>
  <c r="AI123" i="40"/>
  <c r="BB117" i="40"/>
  <c r="BB123" i="40" s="1"/>
  <c r="AV117" i="40"/>
  <c r="BR117" i="41" s="1"/>
  <c r="G117" i="41" s="1"/>
  <c r="I123" i="40"/>
  <c r="AU123" i="40"/>
  <c r="W123" i="40"/>
  <c r="BD117" i="40"/>
  <c r="BD123" i="40" s="1"/>
  <c r="F17" i="43" s="1"/>
  <c r="R123" i="40"/>
  <c r="F76" i="59"/>
  <c r="F17" i="59" s="1"/>
  <c r="AZ30" i="46"/>
  <c r="BJ30" i="46" s="1"/>
  <c r="J81" i="59"/>
  <c r="AZ28" i="46"/>
  <c r="F75" i="59"/>
  <c r="F16" i="59" s="1"/>
  <c r="F89" i="59"/>
  <c r="F30" i="59" s="1"/>
  <c r="F30" i="63" s="1"/>
  <c r="I53" i="46"/>
  <c r="AZ47" i="46"/>
  <c r="AZ105" i="46" s="1"/>
  <c r="G14" i="63"/>
  <c r="G79" i="59"/>
  <c r="M80" i="59"/>
  <c r="AF45" i="46"/>
  <c r="BD34" i="46"/>
  <c r="BJ39" i="46"/>
  <c r="BN39" i="46" s="1"/>
  <c r="F83" i="59"/>
  <c r="F24" i="59" s="1"/>
  <c r="AZ42" i="46"/>
  <c r="BJ42" i="46" s="1"/>
  <c r="BN42" i="46" s="1"/>
  <c r="H14" i="63"/>
  <c r="H79" i="59"/>
  <c r="H20" i="59" s="1"/>
  <c r="F9" i="63"/>
  <c r="S68" i="59"/>
  <c r="S9" i="59" s="1"/>
  <c r="F90" i="59"/>
  <c r="F31" i="59" s="1"/>
  <c r="F31" i="63" s="1"/>
  <c r="AZ48" i="46"/>
  <c r="F70" i="59"/>
  <c r="F11" i="59" s="1"/>
  <c r="AZ19" i="46"/>
  <c r="G80" i="59"/>
  <c r="L45" i="46"/>
  <c r="BN35" i="46"/>
  <c r="BJ22" i="46"/>
  <c r="J89" i="59"/>
  <c r="J30" i="59" s="1"/>
  <c r="J30" i="63" s="1"/>
  <c r="W53" i="46"/>
  <c r="BL22" i="46"/>
  <c r="F74" i="59"/>
  <c r="F15" i="59" s="1"/>
  <c r="AZ24" i="46"/>
  <c r="BJ24" i="46" s="1"/>
  <c r="BJ32" i="46"/>
  <c r="BN32" i="46" s="1"/>
  <c r="H89" i="59"/>
  <c r="H30" i="59" s="1"/>
  <c r="H30" i="63" s="1"/>
  <c r="O53" i="46"/>
  <c r="H80" i="59"/>
  <c r="O45" i="46"/>
  <c r="M89" i="59"/>
  <c r="M30" i="59" s="1"/>
  <c r="M30" i="63" s="1"/>
  <c r="AF53" i="46"/>
  <c r="BD47" i="46"/>
  <c r="BD105" i="46" s="1"/>
  <c r="BD111" i="46" s="1"/>
  <c r="O151" i="46" s="1"/>
  <c r="AV53" i="46"/>
  <c r="G140" i="46" s="1"/>
  <c r="W33" i="46"/>
  <c r="I33" i="46"/>
  <c r="F77" i="59"/>
  <c r="F18" i="59" s="1"/>
  <c r="AZ31" i="46"/>
  <c r="F85" i="59"/>
  <c r="F26" i="59" s="1"/>
  <c r="AZ44" i="46"/>
  <c r="BJ44" i="46" s="1"/>
  <c r="AZ40" i="46"/>
  <c r="BJ40" i="46" s="1"/>
  <c r="BN40" i="46" s="1"/>
  <c r="F82" i="59"/>
  <c r="F23" i="59" s="1"/>
  <c r="I80" i="59"/>
  <c r="R45" i="46"/>
  <c r="BB34" i="46"/>
  <c r="BB45" i="46" s="1"/>
  <c r="M138" i="46" s="1"/>
  <c r="S78" i="59"/>
  <c r="S19" i="59" s="1"/>
  <c r="F12" i="63"/>
  <c r="I14" i="63"/>
  <c r="AV21" i="46"/>
  <c r="G136" i="46" s="1"/>
  <c r="J80" i="59"/>
  <c r="W45" i="46"/>
  <c r="F91" i="59"/>
  <c r="F32" i="59" s="1"/>
  <c r="F32" i="63" s="1"/>
  <c r="AZ50" i="46"/>
  <c r="F80" i="59"/>
  <c r="AZ34" i="46"/>
  <c r="I45" i="46"/>
  <c r="J14" i="63"/>
  <c r="F81" i="59"/>
  <c r="F22" i="59" s="1"/>
  <c r="AZ36" i="46"/>
  <c r="BJ36" i="46" s="1"/>
  <c r="BN36" i="46" s="1"/>
  <c r="F14" i="63"/>
  <c r="S73" i="59"/>
  <c r="S14" i="59" s="1"/>
  <c r="F69" i="59"/>
  <c r="F10" i="59" s="1"/>
  <c r="AZ18" i="46"/>
  <c r="BJ18" i="46" s="1"/>
  <c r="I89" i="59"/>
  <c r="I30" i="59" s="1"/>
  <c r="I30" i="63" s="1"/>
  <c r="R53" i="46"/>
  <c r="BB47" i="46"/>
  <c r="F67" i="59"/>
  <c r="F8" i="59" s="1"/>
  <c r="M14" i="63"/>
  <c r="F84" i="59"/>
  <c r="F25" i="59" s="1"/>
  <c r="AZ43" i="46"/>
  <c r="BJ43" i="46" s="1"/>
  <c r="BN43" i="46" s="1"/>
  <c r="G89" i="59"/>
  <c r="G30" i="59" s="1"/>
  <c r="G30" i="63" s="1"/>
  <c r="L53" i="46"/>
  <c r="O84" i="41"/>
  <c r="AZ84" i="41" s="1"/>
  <c r="BJ84" i="41" s="1"/>
  <c r="S86" i="26"/>
  <c r="S27" i="26" s="1"/>
  <c r="BL53" i="39"/>
  <c r="W143" i="39" s="1"/>
  <c r="S72" i="26"/>
  <c r="S13" i="26" s="1"/>
  <c r="S79" i="26"/>
  <c r="S20" i="26" s="1"/>
  <c r="BN77" i="46"/>
  <c r="Y142" i="46" s="1"/>
  <c r="H9" i="44"/>
  <c r="U24" i="37"/>
  <c r="J66" i="37"/>
  <c r="J90" i="37" s="1"/>
  <c r="J65" i="37"/>
  <c r="J89" i="37" s="1"/>
  <c r="R37" i="54"/>
  <c r="S37" i="54"/>
  <c r="Q37" i="54"/>
  <c r="T37" i="54" s="1"/>
  <c r="S22" i="54"/>
  <c r="R22" i="54"/>
  <c r="Q22" i="54"/>
  <c r="S39" i="54"/>
  <c r="R39" i="54"/>
  <c r="Q39" i="54"/>
  <c r="S20" i="54"/>
  <c r="R20" i="54"/>
  <c r="Q20" i="54"/>
  <c r="R20" i="47"/>
  <c r="S20" i="47"/>
  <c r="Q20" i="47"/>
  <c r="R19" i="47"/>
  <c r="S19" i="47"/>
  <c r="Q19" i="47"/>
  <c r="S37" i="47"/>
  <c r="R37" i="47"/>
  <c r="Q37" i="47"/>
  <c r="R22" i="47"/>
  <c r="S22" i="47"/>
  <c r="Q22" i="47"/>
  <c r="S38" i="54"/>
  <c r="R38" i="54"/>
  <c r="Q38" i="54"/>
  <c r="S36" i="54"/>
  <c r="R36" i="54"/>
  <c r="Q36" i="54"/>
  <c r="S19" i="54"/>
  <c r="R19" i="54"/>
  <c r="Q19" i="54"/>
  <c r="R36" i="47"/>
  <c r="S36" i="47"/>
  <c r="Q36" i="47"/>
  <c r="R39" i="47"/>
  <c r="S39" i="47"/>
  <c r="Q39" i="47"/>
  <c r="S38" i="47"/>
  <c r="R38" i="47"/>
  <c r="Q38" i="47"/>
  <c r="BN85" i="46"/>
  <c r="Y144" i="46" s="1"/>
  <c r="BN73" i="41"/>
  <c r="AY79" i="40"/>
  <c r="I79" i="41"/>
  <c r="AZ79" i="41" s="1"/>
  <c r="BJ79" i="41" s="1"/>
  <c r="AX33" i="41"/>
  <c r="I137" i="41" s="1"/>
  <c r="AC137" i="41" s="1"/>
  <c r="AY39" i="40"/>
  <c r="BT39" i="40" s="1"/>
  <c r="BR39" i="41"/>
  <c r="AV39" i="41" s="1"/>
  <c r="AX85" i="41"/>
  <c r="I144" i="41" s="1"/>
  <c r="AC144" i="41" s="1"/>
  <c r="AY80" i="40"/>
  <c r="AV80" i="41"/>
  <c r="BL10" i="46"/>
  <c r="BJ10" i="46"/>
  <c r="AX45" i="41"/>
  <c r="I138" i="41" s="1"/>
  <c r="BN22" i="41"/>
  <c r="AX53" i="41"/>
  <c r="I140" i="41" s="1"/>
  <c r="AC140" i="41" s="1"/>
  <c r="BL10" i="41"/>
  <c r="W10" i="41"/>
  <c r="W21" i="41" s="1"/>
  <c r="BJ77" i="41"/>
  <c r="U142" i="41" s="1"/>
  <c r="BL77" i="41"/>
  <c r="W142" i="41" s="1"/>
  <c r="AQ142" i="41" s="1"/>
  <c r="BL35" i="41"/>
  <c r="BL30" i="41"/>
  <c r="BL52" i="41"/>
  <c r="BL110" i="41" s="1"/>
  <c r="BL65" i="41"/>
  <c r="W141" i="41" s="1"/>
  <c r="AQ141" i="41" s="1"/>
  <c r="BJ65" i="41"/>
  <c r="U141" i="41" s="1"/>
  <c r="AO141" i="41" s="1"/>
  <c r="BL40" i="41"/>
  <c r="BL15" i="41"/>
  <c r="BL13" i="41"/>
  <c r="BL17" i="41"/>
  <c r="BL11" i="41"/>
  <c r="BL25" i="41"/>
  <c r="BT10" i="40"/>
  <c r="BL10" i="40"/>
  <c r="BR10" i="40"/>
  <c r="BP10" i="40"/>
  <c r="BN10" i="40"/>
  <c r="BP43" i="40"/>
  <c r="BR43" i="40"/>
  <c r="BN43" i="40"/>
  <c r="BL43" i="40"/>
  <c r="BT43" i="40"/>
  <c r="BT36" i="40"/>
  <c r="BL36" i="40"/>
  <c r="BP36" i="40"/>
  <c r="BN36" i="40"/>
  <c r="BR36" i="40"/>
  <c r="BT25" i="40"/>
  <c r="BL25" i="40"/>
  <c r="BR25" i="40"/>
  <c r="BP25" i="40"/>
  <c r="BN25" i="40"/>
  <c r="BP32" i="40"/>
  <c r="BL32" i="40"/>
  <c r="BT32" i="40"/>
  <c r="BR32" i="40"/>
  <c r="BN32" i="40"/>
  <c r="BT40" i="40"/>
  <c r="BL40" i="40"/>
  <c r="BR40" i="40"/>
  <c r="BP40" i="40"/>
  <c r="BN40" i="40"/>
  <c r="BT31" i="40"/>
  <c r="BL31" i="40"/>
  <c r="BN31" i="40"/>
  <c r="BR31" i="40"/>
  <c r="BP31" i="40"/>
  <c r="BT12" i="40"/>
  <c r="BL12" i="40"/>
  <c r="BR12" i="40"/>
  <c r="BP12" i="40"/>
  <c r="BN12" i="40"/>
  <c r="BP26" i="40"/>
  <c r="BT26" i="40"/>
  <c r="BR26" i="40"/>
  <c r="BN26" i="40"/>
  <c r="BL26" i="40"/>
  <c r="BT38" i="40"/>
  <c r="BL38" i="40"/>
  <c r="BN38" i="40"/>
  <c r="BR38" i="40"/>
  <c r="BP38" i="40"/>
  <c r="BP83" i="40"/>
  <c r="BL83" i="40"/>
  <c r="BT83" i="40"/>
  <c r="BR83" i="40"/>
  <c r="BN83" i="40"/>
  <c r="BN44" i="40"/>
  <c r="BT23" i="40"/>
  <c r="BL23" i="40"/>
  <c r="BN23" i="40"/>
  <c r="BR23" i="40"/>
  <c r="BP23" i="40"/>
  <c r="BT84" i="40"/>
  <c r="BL84" i="40"/>
  <c r="BR84" i="40"/>
  <c r="BP84" i="40"/>
  <c r="BN84" i="40"/>
  <c r="BT49" i="40"/>
  <c r="BL49" i="40"/>
  <c r="BR49" i="40"/>
  <c r="BP49" i="40"/>
  <c r="BN49" i="40"/>
  <c r="BP28" i="40"/>
  <c r="BR28" i="40"/>
  <c r="BN28" i="40"/>
  <c r="BL28" i="40"/>
  <c r="BT28" i="40"/>
  <c r="BP30" i="40"/>
  <c r="BN30" i="40"/>
  <c r="BL30" i="40"/>
  <c r="BT30" i="40"/>
  <c r="BR30" i="40"/>
  <c r="BP15" i="40"/>
  <c r="BN15" i="40"/>
  <c r="BL15" i="40"/>
  <c r="BT15" i="40"/>
  <c r="BR15" i="40"/>
  <c r="BT82" i="40"/>
  <c r="BL82" i="40"/>
  <c r="BN82" i="40"/>
  <c r="BR82" i="40"/>
  <c r="BP82" i="40"/>
  <c r="BT29" i="40"/>
  <c r="BL29" i="40"/>
  <c r="BP29" i="40"/>
  <c r="BN29" i="40"/>
  <c r="BR29" i="40"/>
  <c r="BT42" i="40"/>
  <c r="BL42" i="40"/>
  <c r="BR42" i="40"/>
  <c r="BP42" i="40"/>
  <c r="BN42" i="40"/>
  <c r="BP22" i="40"/>
  <c r="BN22" i="40"/>
  <c r="BL22" i="40"/>
  <c r="BT22" i="40"/>
  <c r="BR22" i="40"/>
  <c r="BP17" i="40"/>
  <c r="BL17" i="40"/>
  <c r="BT17" i="40"/>
  <c r="BR17" i="40"/>
  <c r="BN17" i="40"/>
  <c r="BP81" i="40"/>
  <c r="BN81" i="40"/>
  <c r="BL81" i="40"/>
  <c r="BT81" i="40"/>
  <c r="BR81" i="40"/>
  <c r="BP37" i="40"/>
  <c r="BN37" i="40"/>
  <c r="BL37" i="40"/>
  <c r="BT37" i="40"/>
  <c r="BR37" i="40"/>
  <c r="BT16" i="40"/>
  <c r="BL16" i="40"/>
  <c r="BN16" i="40"/>
  <c r="BR16" i="40"/>
  <c r="BP16" i="40"/>
  <c r="BP13" i="40"/>
  <c r="BN13" i="40"/>
  <c r="BL13" i="40"/>
  <c r="BT13" i="40"/>
  <c r="BP24" i="40"/>
  <c r="BL24" i="40"/>
  <c r="BT24" i="40"/>
  <c r="BR24" i="40"/>
  <c r="BN24" i="40"/>
  <c r="BP50" i="40"/>
  <c r="BN50" i="40"/>
  <c r="BT50" i="40"/>
  <c r="BL50" i="40"/>
  <c r="BR50" i="40"/>
  <c r="BT20" i="40"/>
  <c r="BL20" i="40"/>
  <c r="BR20" i="40"/>
  <c r="BP20" i="40"/>
  <c r="BN20" i="40"/>
  <c r="BP41" i="40"/>
  <c r="BT11" i="40"/>
  <c r="BT51" i="40"/>
  <c r="BL51" i="40"/>
  <c r="BR51" i="40"/>
  <c r="BP51" i="40"/>
  <c r="BN51" i="40"/>
  <c r="BP48" i="40"/>
  <c r="BP106" i="40" s="1"/>
  <c r="BN48" i="40"/>
  <c r="BN106" i="40" s="1"/>
  <c r="BT48" i="40"/>
  <c r="BT106" i="40" s="1"/>
  <c r="BL48" i="40"/>
  <c r="BL106" i="40" s="1"/>
  <c r="BR48" i="40"/>
  <c r="BR106" i="40" s="1"/>
  <c r="BT14" i="40"/>
  <c r="BL14" i="40"/>
  <c r="BP14" i="40"/>
  <c r="BN14" i="40"/>
  <c r="BR14" i="40"/>
  <c r="BT47" i="40"/>
  <c r="BT105" i="40" s="1"/>
  <c r="BL47" i="40"/>
  <c r="BL105" i="40" s="1"/>
  <c r="BR47" i="40"/>
  <c r="BR105" i="40" s="1"/>
  <c r="BP47" i="40"/>
  <c r="BP105" i="40" s="1"/>
  <c r="BN47" i="40"/>
  <c r="BN105" i="40" s="1"/>
  <c r="J87" i="37"/>
  <c r="J80" i="37"/>
  <c r="S66" i="37"/>
  <c r="S65" i="37"/>
  <c r="S57" i="37"/>
  <c r="S56" i="37"/>
  <c r="N92" i="37"/>
  <c r="N80" i="37"/>
  <c r="U36" i="37"/>
  <c r="U19" i="37"/>
  <c r="J83" i="37"/>
  <c r="S77" i="37"/>
  <c r="S78" i="37"/>
  <c r="S68" i="37"/>
  <c r="S69" i="37"/>
  <c r="J86" i="37"/>
  <c r="Q90" i="37"/>
  <c r="N81" i="37"/>
  <c r="S75" i="37"/>
  <c r="S74" i="37"/>
  <c r="S63" i="37"/>
  <c r="S87" i="37" s="1"/>
  <c r="S62" i="37"/>
  <c r="BL44" i="41"/>
  <c r="BL34" i="41"/>
  <c r="BL24" i="41"/>
  <c r="BL27" i="41"/>
  <c r="BL47" i="41"/>
  <c r="BL38" i="41"/>
  <c r="BL36" i="41"/>
  <c r="BL28" i="41"/>
  <c r="BB53" i="41"/>
  <c r="M140" i="41" s="1"/>
  <c r="BL49" i="41"/>
  <c r="BL107" i="41" s="1"/>
  <c r="BL42" i="41"/>
  <c r="BL29" i="41"/>
  <c r="BH53" i="40"/>
  <c r="BL26" i="41"/>
  <c r="BL33" i="39"/>
  <c r="W140" i="39" s="1"/>
  <c r="AQ140" i="39" s="1"/>
  <c r="BN34" i="39"/>
  <c r="BL45" i="39"/>
  <c r="W141" i="39" s="1"/>
  <c r="BL18" i="41"/>
  <c r="BJ45" i="39"/>
  <c r="U141" i="39" s="1"/>
  <c r="AO141" i="39" s="1"/>
  <c r="BL12" i="41"/>
  <c r="BL51" i="41"/>
  <c r="BL109" i="41" s="1"/>
  <c r="BL48" i="41"/>
  <c r="BL106" i="41" s="1"/>
  <c r="BL43" i="41"/>
  <c r="P39" i="54"/>
  <c r="P20" i="54"/>
  <c r="P19" i="54"/>
  <c r="P36" i="54"/>
  <c r="P86" i="37"/>
  <c r="R87" i="37"/>
  <c r="Q89" i="37"/>
  <c r="G74" i="37"/>
  <c r="H75" i="37"/>
  <c r="G75" i="37"/>
  <c r="H74" i="37"/>
  <c r="H78" i="37"/>
  <c r="G79" i="37" s="1"/>
  <c r="G78" i="37"/>
  <c r="H77" i="37"/>
  <c r="G77" i="37"/>
  <c r="G71" i="37"/>
  <c r="H72" i="37"/>
  <c r="G72" i="37"/>
  <c r="H71" i="37"/>
  <c r="P80" i="37"/>
  <c r="G68" i="37"/>
  <c r="H69" i="37"/>
  <c r="G69" i="37"/>
  <c r="H68" i="37"/>
  <c r="H56" i="37"/>
  <c r="G56" i="37"/>
  <c r="H57" i="37"/>
  <c r="G57" i="37"/>
  <c r="G65" i="37"/>
  <c r="G89" i="37" s="1"/>
  <c r="H66" i="37"/>
  <c r="G66" i="37"/>
  <c r="H65" i="37"/>
  <c r="H89" i="37" s="1"/>
  <c r="G62" i="37"/>
  <c r="G86" i="37" s="1"/>
  <c r="H63" i="37"/>
  <c r="H62" i="37"/>
  <c r="H86" i="37" s="1"/>
  <c r="G63" i="37"/>
  <c r="H59" i="37"/>
  <c r="H83" i="37" s="1"/>
  <c r="G59" i="37"/>
  <c r="H60" i="37"/>
  <c r="G60" i="37"/>
  <c r="O87" i="37"/>
  <c r="N89" i="37"/>
  <c r="P90" i="37"/>
  <c r="T74" i="37"/>
  <c r="R80" i="37"/>
  <c r="N83" i="37"/>
  <c r="Q84" i="37"/>
  <c r="O92" i="37"/>
  <c r="O86" i="37"/>
  <c r="O89" i="37"/>
  <c r="Q80" i="37"/>
  <c r="Q83" i="37"/>
  <c r="O83" i="37"/>
  <c r="N87" i="37"/>
  <c r="O90" i="37"/>
  <c r="N86" i="37"/>
  <c r="R92" i="37"/>
  <c r="R86" i="37"/>
  <c r="N90" i="37"/>
  <c r="P81" i="37"/>
  <c r="O81" i="37"/>
  <c r="P84" i="37"/>
  <c r="P83" i="37"/>
  <c r="O84" i="37"/>
  <c r="Q86" i="37"/>
  <c r="O80" i="37"/>
  <c r="Q81" i="37"/>
  <c r="R81" i="37"/>
  <c r="R83" i="37"/>
  <c r="N84" i="37"/>
  <c r="R84" i="37"/>
  <c r="P38" i="47"/>
  <c r="P22" i="47"/>
  <c r="P37" i="47"/>
  <c r="BH21" i="41"/>
  <c r="S136" i="41" s="1"/>
  <c r="AM136" i="41" s="1"/>
  <c r="BL19" i="41"/>
  <c r="BF21" i="41"/>
  <c r="Q136" i="41" s="1"/>
  <c r="BH53" i="41"/>
  <c r="S140" i="41" s="1"/>
  <c r="AM140" i="41" s="1"/>
  <c r="BH45" i="40"/>
  <c r="BH33" i="40"/>
  <c r="BH21" i="40"/>
  <c r="F33" i="54"/>
  <c r="D33" i="47"/>
  <c r="E33" i="54"/>
  <c r="I33" i="54" s="1"/>
  <c r="F33" i="47"/>
  <c r="D33" i="54"/>
  <c r="E33" i="47"/>
  <c r="I33" i="47" s="1"/>
  <c r="F17" i="54"/>
  <c r="F17" i="47"/>
  <c r="E17" i="54"/>
  <c r="I17" i="54" s="1"/>
  <c r="E17" i="47"/>
  <c r="I17" i="47" s="1"/>
  <c r="D17" i="54"/>
  <c r="D17" i="47"/>
  <c r="E38" i="47"/>
  <c r="F38" i="54"/>
  <c r="F38" i="47"/>
  <c r="D38" i="47"/>
  <c r="E38" i="54"/>
  <c r="D38" i="54"/>
  <c r="F22" i="54"/>
  <c r="E22" i="54"/>
  <c r="E22" i="47"/>
  <c r="D22" i="54"/>
  <c r="D22" i="47"/>
  <c r="F22" i="47"/>
  <c r="E40" i="54"/>
  <c r="I40" i="54" s="1"/>
  <c r="D40" i="54"/>
  <c r="E40" i="47"/>
  <c r="I40" i="47" s="1"/>
  <c r="F40" i="54"/>
  <c r="F40" i="47"/>
  <c r="D40" i="47"/>
  <c r="D16" i="54"/>
  <c r="F16" i="47"/>
  <c r="F16" i="54"/>
  <c r="E16" i="54"/>
  <c r="I16" i="54" s="1"/>
  <c r="E16" i="47"/>
  <c r="I16" i="47" s="1"/>
  <c r="D16" i="47"/>
  <c r="F31" i="47"/>
  <c r="F31" i="54"/>
  <c r="E31" i="47"/>
  <c r="I31" i="47" s="1"/>
  <c r="E31" i="54"/>
  <c r="I31" i="54" s="1"/>
  <c r="D31" i="47"/>
  <c r="D31" i="54"/>
  <c r="F9" i="54"/>
  <c r="E9" i="54"/>
  <c r="I9" i="54" s="1"/>
  <c r="D9" i="54"/>
  <c r="F9" i="47"/>
  <c r="E9" i="47"/>
  <c r="I9" i="47" s="1"/>
  <c r="D9" i="47"/>
  <c r="D18" i="54"/>
  <c r="D18" i="47"/>
  <c r="F18" i="54"/>
  <c r="E18" i="54"/>
  <c r="I18" i="54" s="1"/>
  <c r="F18" i="47"/>
  <c r="E18" i="47"/>
  <c r="I18" i="47" s="1"/>
  <c r="E36" i="54"/>
  <c r="D36" i="54"/>
  <c r="E36" i="47"/>
  <c r="F36" i="54"/>
  <c r="F36" i="47"/>
  <c r="D36" i="47"/>
  <c r="D39" i="54"/>
  <c r="F39" i="54"/>
  <c r="E39" i="47"/>
  <c r="E39" i="54"/>
  <c r="D39" i="47"/>
  <c r="F39" i="47"/>
  <c r="P38" i="54"/>
  <c r="F29" i="54"/>
  <c r="E29" i="47"/>
  <c r="I29" i="47" s="1"/>
  <c r="E29" i="54"/>
  <c r="I29" i="54" s="1"/>
  <c r="F29" i="47"/>
  <c r="D29" i="47"/>
  <c r="D29" i="54"/>
  <c r="E34" i="54"/>
  <c r="I34" i="54" s="1"/>
  <c r="D34" i="54"/>
  <c r="F34" i="47"/>
  <c r="E34" i="47"/>
  <c r="I34" i="47" s="1"/>
  <c r="F34" i="54"/>
  <c r="D34" i="47"/>
  <c r="D12" i="54"/>
  <c r="F12" i="47"/>
  <c r="F12" i="54"/>
  <c r="E12" i="54"/>
  <c r="I12" i="54" s="1"/>
  <c r="E12" i="47"/>
  <c r="I12" i="47" s="1"/>
  <c r="D12" i="47"/>
  <c r="F27" i="54"/>
  <c r="E27" i="47"/>
  <c r="I27" i="47" s="1"/>
  <c r="E27" i="54"/>
  <c r="I27" i="54" s="1"/>
  <c r="D27" i="47"/>
  <c r="D27" i="54"/>
  <c r="F27" i="47"/>
  <c r="F41" i="54"/>
  <c r="D41" i="47"/>
  <c r="E41" i="54"/>
  <c r="I41" i="54" s="1"/>
  <c r="F41" i="47"/>
  <c r="D41" i="54"/>
  <c r="E41" i="47"/>
  <c r="I41" i="47" s="1"/>
  <c r="F25" i="54"/>
  <c r="E25" i="47"/>
  <c r="I25" i="47" s="1"/>
  <c r="E25" i="54"/>
  <c r="I25" i="54" s="1"/>
  <c r="F25" i="47"/>
  <c r="D25" i="47"/>
  <c r="D25" i="54"/>
  <c r="D10" i="47"/>
  <c r="F10" i="54"/>
  <c r="E10" i="54"/>
  <c r="I10" i="54" s="1"/>
  <c r="F10" i="47"/>
  <c r="E10" i="47"/>
  <c r="I10" i="47" s="1"/>
  <c r="D10" i="54"/>
  <c r="E30" i="54"/>
  <c r="I30" i="54" s="1"/>
  <c r="D30" i="54"/>
  <c r="F30" i="47"/>
  <c r="F30" i="54"/>
  <c r="E30" i="47"/>
  <c r="I30" i="47" s="1"/>
  <c r="D30" i="47"/>
  <c r="D14" i="54"/>
  <c r="D14" i="47"/>
  <c r="F14" i="54"/>
  <c r="E14" i="54"/>
  <c r="I14" i="54" s="1"/>
  <c r="F14" i="47"/>
  <c r="E14" i="47"/>
  <c r="I14" i="47" s="1"/>
  <c r="E28" i="54"/>
  <c r="I28" i="54" s="1"/>
  <c r="D28" i="54"/>
  <c r="F28" i="54"/>
  <c r="F28" i="47"/>
  <c r="E28" i="47"/>
  <c r="I28" i="47" s="1"/>
  <c r="D28" i="47"/>
  <c r="F43" i="54"/>
  <c r="D43" i="47"/>
  <c r="E43" i="54"/>
  <c r="I43" i="54" s="1"/>
  <c r="D43" i="54"/>
  <c r="F43" i="47"/>
  <c r="E43" i="47"/>
  <c r="I43" i="47" s="1"/>
  <c r="F23" i="47"/>
  <c r="F23" i="54"/>
  <c r="E23" i="47"/>
  <c r="I23" i="47" s="1"/>
  <c r="E23" i="54"/>
  <c r="I23" i="54" s="1"/>
  <c r="D23" i="47"/>
  <c r="D23" i="54"/>
  <c r="F8" i="54"/>
  <c r="E8" i="54"/>
  <c r="I8" i="54" s="1"/>
  <c r="E8" i="47"/>
  <c r="I8" i="47" s="1"/>
  <c r="D8" i="54"/>
  <c r="D8" i="47"/>
  <c r="F8" i="47"/>
  <c r="P37" i="54"/>
  <c r="E45" i="54"/>
  <c r="I45" i="54" s="1"/>
  <c r="E45" i="47"/>
  <c r="I45" i="47" s="1"/>
  <c r="D45" i="54"/>
  <c r="D45" i="47"/>
  <c r="F45" i="47"/>
  <c r="F45" i="54"/>
  <c r="F13" i="54"/>
  <c r="E13" i="54"/>
  <c r="I13" i="54" s="1"/>
  <c r="D13" i="54"/>
  <c r="F13" i="47"/>
  <c r="E13" i="47"/>
  <c r="I13" i="47" s="1"/>
  <c r="D13" i="47"/>
  <c r="E32" i="54"/>
  <c r="I32" i="54" s="1"/>
  <c r="D32" i="54"/>
  <c r="E32" i="47"/>
  <c r="I32" i="47" s="1"/>
  <c r="F32" i="54"/>
  <c r="F32" i="47"/>
  <c r="D32" i="47"/>
  <c r="E44" i="54"/>
  <c r="I44" i="54" s="1"/>
  <c r="D44" i="54"/>
  <c r="E44" i="47"/>
  <c r="I44" i="47" s="1"/>
  <c r="F44" i="54"/>
  <c r="F44" i="47"/>
  <c r="D44" i="47"/>
  <c r="F37" i="54"/>
  <c r="E37" i="54"/>
  <c r="D37" i="47"/>
  <c r="D37" i="54"/>
  <c r="F37" i="47"/>
  <c r="E37" i="47"/>
  <c r="D21" i="54"/>
  <c r="F21" i="54"/>
  <c r="E21" i="54"/>
  <c r="I21" i="54" s="1"/>
  <c r="E21" i="47"/>
  <c r="I21" i="47" s="1"/>
  <c r="F21" i="47"/>
  <c r="D21" i="47"/>
  <c r="E42" i="54"/>
  <c r="I42" i="54" s="1"/>
  <c r="D42" i="54"/>
  <c r="F42" i="47"/>
  <c r="E42" i="47"/>
  <c r="I42" i="47" s="1"/>
  <c r="F42" i="54"/>
  <c r="D42" i="47"/>
  <c r="E26" i="54"/>
  <c r="I26" i="54" s="1"/>
  <c r="D26" i="54"/>
  <c r="F26" i="47"/>
  <c r="F26" i="54"/>
  <c r="E26" i="47"/>
  <c r="I26" i="47" s="1"/>
  <c r="D26" i="47"/>
  <c r="E7" i="54"/>
  <c r="I7" i="54" s="1"/>
  <c r="D7" i="54"/>
  <c r="F7" i="54"/>
  <c r="E7" i="47"/>
  <c r="I7" i="47" s="1"/>
  <c r="F7" i="47"/>
  <c r="D7" i="47"/>
  <c r="E24" i="54"/>
  <c r="I24" i="54" s="1"/>
  <c r="D24" i="47"/>
  <c r="D24" i="54"/>
  <c r="F24" i="54"/>
  <c r="F24" i="47"/>
  <c r="E24" i="47"/>
  <c r="I24" i="47" s="1"/>
  <c r="F35" i="47"/>
  <c r="F35" i="54"/>
  <c r="D35" i="47"/>
  <c r="E35" i="54"/>
  <c r="I35" i="54" s="1"/>
  <c r="D35" i="54"/>
  <c r="E35" i="47"/>
  <c r="I35" i="47" s="1"/>
  <c r="F15" i="54"/>
  <c r="E15" i="54"/>
  <c r="I15" i="54" s="1"/>
  <c r="E15" i="47"/>
  <c r="I15" i="47" s="1"/>
  <c r="D15" i="54"/>
  <c r="F15" i="47"/>
  <c r="D15" i="47"/>
  <c r="F11" i="54"/>
  <c r="E11" i="54"/>
  <c r="I11" i="54" s="1"/>
  <c r="E11" i="47"/>
  <c r="I11" i="47" s="1"/>
  <c r="D11" i="54"/>
  <c r="F11" i="47"/>
  <c r="D11" i="47"/>
  <c r="F20" i="54"/>
  <c r="F20" i="47"/>
  <c r="E20" i="54"/>
  <c r="D20" i="54"/>
  <c r="E20" i="47"/>
  <c r="D20" i="47"/>
  <c r="F19" i="54"/>
  <c r="E19" i="54"/>
  <c r="E19" i="47"/>
  <c r="D19" i="54"/>
  <c r="F19" i="47"/>
  <c r="D19" i="47"/>
  <c r="P22" i="54"/>
  <c r="BF53" i="41"/>
  <c r="Q140" i="41" s="1"/>
  <c r="AK140" i="41" s="1"/>
  <c r="BH33" i="41"/>
  <c r="S137" i="41" s="1"/>
  <c r="AM137" i="41" s="1"/>
  <c r="BH85" i="41"/>
  <c r="S144" i="41" s="1"/>
  <c r="AM144" i="41" s="1"/>
  <c r="BF39" i="41"/>
  <c r="BL39" i="41" s="1"/>
  <c r="BF37" i="41"/>
  <c r="BH45" i="41"/>
  <c r="S138" i="41" s="1"/>
  <c r="AM138" i="41" s="1"/>
  <c r="BL85" i="39"/>
  <c r="W147" i="39" s="1"/>
  <c r="P20" i="47"/>
  <c r="P19" i="47"/>
  <c r="P36" i="47"/>
  <c r="P39" i="47"/>
  <c r="P92" i="37"/>
  <c r="Q92" i="37"/>
  <c r="BB33" i="41"/>
  <c r="M137" i="41" s="1"/>
  <c r="BJ53" i="40"/>
  <c r="BJ111" i="40" s="1"/>
  <c r="I16" i="43" s="1"/>
  <c r="Z45" i="41"/>
  <c r="BL41" i="41"/>
  <c r="BB33" i="40"/>
  <c r="BB78" i="40" s="1"/>
  <c r="E7" i="43" s="1"/>
  <c r="BJ21" i="40"/>
  <c r="BF33" i="40"/>
  <c r="BJ45" i="40"/>
  <c r="BF85" i="40"/>
  <c r="G8" i="43" s="1"/>
  <c r="BJ33" i="40"/>
  <c r="BJ85" i="40"/>
  <c r="I8" i="43" s="1"/>
  <c r="R27" i="60"/>
  <c r="AI85" i="41"/>
  <c r="AI86" i="41" s="1"/>
  <c r="BF11" i="45"/>
  <c r="BF15" i="45"/>
  <c r="BF19" i="45"/>
  <c r="BF25" i="45"/>
  <c r="BF29" i="45"/>
  <c r="BF35" i="45"/>
  <c r="BF39" i="45"/>
  <c r="BF43" i="45"/>
  <c r="BF14" i="45"/>
  <c r="BF18" i="45"/>
  <c r="BF24" i="45"/>
  <c r="BF28" i="45"/>
  <c r="BF38" i="45"/>
  <c r="BF42" i="45"/>
  <c r="BF49" i="45"/>
  <c r="BF13" i="45"/>
  <c r="BF17" i="45"/>
  <c r="BF23" i="45"/>
  <c r="BF27" i="45"/>
  <c r="BF37" i="45"/>
  <c r="BF41" i="45"/>
  <c r="BF48" i="45"/>
  <c r="BF106" i="45" s="1"/>
  <c r="BF12" i="45"/>
  <c r="BF16" i="45"/>
  <c r="BF20" i="45"/>
  <c r="BF26" i="45"/>
  <c r="BF30" i="45"/>
  <c r="BF36" i="45"/>
  <c r="BF40" i="45"/>
  <c r="BN47" i="39"/>
  <c r="BL23" i="41"/>
  <c r="W45" i="41"/>
  <c r="BJ85" i="39"/>
  <c r="U147" i="39" s="1"/>
  <c r="BD53" i="41"/>
  <c r="O140" i="41" s="1"/>
  <c r="BD33" i="41"/>
  <c r="O137" i="41" s="1"/>
  <c r="AF33" i="41"/>
  <c r="AF87" i="41" s="1"/>
  <c r="AI33" i="41"/>
  <c r="AY27" i="40"/>
  <c r="AY33" i="40" s="1"/>
  <c r="I83" i="41"/>
  <c r="AZ83" i="41" s="1"/>
  <c r="BJ83" i="41" s="1"/>
  <c r="AV83" i="41"/>
  <c r="I35" i="41"/>
  <c r="AZ35" i="41" s="1"/>
  <c r="BJ35" i="41" s="1"/>
  <c r="AV35" i="41"/>
  <c r="O44" i="41"/>
  <c r="AV44" i="41"/>
  <c r="I23" i="41"/>
  <c r="AV23" i="41"/>
  <c r="BN23" i="41" s="1"/>
  <c r="I40" i="41"/>
  <c r="AZ40" i="41" s="1"/>
  <c r="BJ40" i="41" s="1"/>
  <c r="AV40" i="41"/>
  <c r="I31" i="41"/>
  <c r="AZ31" i="41" s="1"/>
  <c r="BJ31" i="41" s="1"/>
  <c r="AV31" i="41"/>
  <c r="I12" i="41"/>
  <c r="AZ12" i="41" s="1"/>
  <c r="BJ12" i="41" s="1"/>
  <c r="AV12" i="41"/>
  <c r="BN12" i="41" s="1"/>
  <c r="AL45" i="41"/>
  <c r="AL87" i="41" s="1"/>
  <c r="AV81" i="41"/>
  <c r="I81" i="41"/>
  <c r="AZ81" i="41" s="1"/>
  <c r="BJ81" i="41" s="1"/>
  <c r="AV37" i="41"/>
  <c r="I37" i="41"/>
  <c r="AZ37" i="41" s="1"/>
  <c r="BJ37" i="41" s="1"/>
  <c r="I16" i="41"/>
  <c r="AZ16" i="41" s="1"/>
  <c r="BJ16" i="41" s="1"/>
  <c r="AV16" i="41"/>
  <c r="BN16" i="41" s="1"/>
  <c r="I18" i="41"/>
  <c r="AZ18" i="41" s="1"/>
  <c r="BJ18" i="41" s="1"/>
  <c r="AV18" i="41"/>
  <c r="I29" i="41"/>
  <c r="AZ29" i="41" s="1"/>
  <c r="BJ29" i="41" s="1"/>
  <c r="AV29" i="41"/>
  <c r="AR33" i="41"/>
  <c r="AR87" i="41" s="1"/>
  <c r="AV17" i="41"/>
  <c r="I17" i="41"/>
  <c r="AZ17" i="41" s="1"/>
  <c r="BJ17" i="41" s="1"/>
  <c r="AZ10" i="41"/>
  <c r="O20" i="41"/>
  <c r="AV20" i="41"/>
  <c r="BN20" i="41" s="1"/>
  <c r="I26" i="41"/>
  <c r="AZ26" i="41" s="1"/>
  <c r="BJ26" i="41" s="1"/>
  <c r="AV26" i="41"/>
  <c r="BN26" i="41" s="1"/>
  <c r="I38" i="41"/>
  <c r="AZ38" i="41" s="1"/>
  <c r="BJ38" i="41" s="1"/>
  <c r="AV38" i="41"/>
  <c r="I13" i="41"/>
  <c r="AZ13" i="41" s="1"/>
  <c r="BJ13" i="41" s="1"/>
  <c r="AV13" i="41"/>
  <c r="I24" i="41"/>
  <c r="AZ24" i="41" s="1"/>
  <c r="BJ24" i="41" s="1"/>
  <c r="AV24" i="41"/>
  <c r="AV34" i="41"/>
  <c r="I34" i="41"/>
  <c r="AV43" i="41"/>
  <c r="I43" i="41"/>
  <c r="AZ43" i="41" s="1"/>
  <c r="BJ43" i="41" s="1"/>
  <c r="I48" i="41"/>
  <c r="I106" i="41" s="1"/>
  <c r="AV48" i="41"/>
  <c r="AV106" i="41" s="1"/>
  <c r="AV36" i="41"/>
  <c r="I36" i="41"/>
  <c r="AZ36" i="41" s="1"/>
  <c r="BJ36" i="41" s="1"/>
  <c r="I14" i="41"/>
  <c r="AZ14" i="41" s="1"/>
  <c r="BJ14" i="41" s="1"/>
  <c r="AV14" i="41"/>
  <c r="BN14" i="41" s="1"/>
  <c r="AV41" i="41"/>
  <c r="I41" i="41"/>
  <c r="AZ41" i="41" s="1"/>
  <c r="BJ41" i="41" s="1"/>
  <c r="AV19" i="41"/>
  <c r="I19" i="41"/>
  <c r="AZ19" i="41" s="1"/>
  <c r="BJ19" i="41" s="1"/>
  <c r="Z85" i="41"/>
  <c r="Z86" i="41" s="1"/>
  <c r="I49" i="41"/>
  <c r="AV49" i="41"/>
  <c r="AV107" i="41" s="1"/>
  <c r="I28" i="41"/>
  <c r="AZ28" i="41" s="1"/>
  <c r="BJ28" i="41" s="1"/>
  <c r="AV28" i="41"/>
  <c r="I50" i="41"/>
  <c r="AV50" i="41"/>
  <c r="AV108" i="41" s="1"/>
  <c r="I42" i="41"/>
  <c r="AZ42" i="41" s="1"/>
  <c r="BJ42" i="41" s="1"/>
  <c r="AV42" i="41"/>
  <c r="I25" i="41"/>
  <c r="AZ25" i="41" s="1"/>
  <c r="BJ25" i="41" s="1"/>
  <c r="AV25" i="41"/>
  <c r="O52" i="41"/>
  <c r="AV52" i="41"/>
  <c r="AV110" i="41" s="1"/>
  <c r="O32" i="41"/>
  <c r="AV32" i="41"/>
  <c r="I11" i="41"/>
  <c r="AZ11" i="41" s="1"/>
  <c r="BJ11" i="41" s="1"/>
  <c r="AV11" i="41"/>
  <c r="I51" i="41"/>
  <c r="AV51" i="41"/>
  <c r="AV109" i="41" s="1"/>
  <c r="I15" i="41"/>
  <c r="AZ15" i="41" s="1"/>
  <c r="BJ15" i="41" s="1"/>
  <c r="AV15" i="41"/>
  <c r="BN15" i="41" s="1"/>
  <c r="BL50" i="41"/>
  <c r="BL108" i="41" s="1"/>
  <c r="AV33" i="40"/>
  <c r="AV85" i="40"/>
  <c r="AV45" i="40"/>
  <c r="AY34" i="40"/>
  <c r="AV53" i="40"/>
  <c r="AV111" i="40" s="1"/>
  <c r="R91" i="37" l="1"/>
  <c r="Q91" i="37"/>
  <c r="R88" i="37"/>
  <c r="Q88" i="37"/>
  <c r="Q85" i="37"/>
  <c r="R85" i="37"/>
  <c r="Q82" i="37"/>
  <c r="R82" i="37"/>
  <c r="T22" i="54"/>
  <c r="S81" i="37"/>
  <c r="R28" i="60"/>
  <c r="R50" i="60" s="1"/>
  <c r="BN11" i="40"/>
  <c r="S71" i="59"/>
  <c r="S12" i="59" s="1"/>
  <c r="BJ19" i="46"/>
  <c r="U78" i="46"/>
  <c r="G67" i="59"/>
  <c r="L21" i="46"/>
  <c r="H10" i="59"/>
  <c r="H10" i="63" s="1"/>
  <c r="H72" i="59"/>
  <c r="H13" i="59" s="1"/>
  <c r="H13" i="63" s="1"/>
  <c r="BR11" i="40"/>
  <c r="S12" i="63"/>
  <c r="F12" i="64" s="1"/>
  <c r="G12" i="64" s="1"/>
  <c r="I67" i="59"/>
  <c r="BB13" i="46"/>
  <c r="BB21" i="46" s="1"/>
  <c r="M136" i="46" s="1"/>
  <c r="R21" i="46"/>
  <c r="BJ17" i="46"/>
  <c r="BN17" i="46" s="1"/>
  <c r="BL11" i="40"/>
  <c r="BD21" i="46"/>
  <c r="O136" i="46" s="1"/>
  <c r="AZ13" i="46"/>
  <c r="AV10" i="41"/>
  <c r="BN10" i="41" s="1"/>
  <c r="AQ143" i="39"/>
  <c r="AQ154" i="39" s="1"/>
  <c r="W154" i="39"/>
  <c r="BH86" i="40"/>
  <c r="BH111" i="40"/>
  <c r="H16" i="43" s="1"/>
  <c r="AG148" i="39"/>
  <c r="AK149" i="39"/>
  <c r="G111" i="41"/>
  <c r="W87" i="40"/>
  <c r="G78" i="41"/>
  <c r="AY118" i="40"/>
  <c r="BR118" i="41"/>
  <c r="G118" i="41" s="1"/>
  <c r="M75" i="59"/>
  <c r="BD28" i="46"/>
  <c r="AF33" i="46"/>
  <c r="AA142" i="39"/>
  <c r="AF46" i="46"/>
  <c r="M87" i="59" s="1"/>
  <c r="M28" i="59" s="1"/>
  <c r="R33" i="46"/>
  <c r="I75" i="59"/>
  <c r="BB28" i="46"/>
  <c r="BB33" i="46" s="1"/>
  <c r="M137" i="46" s="1"/>
  <c r="AZ78" i="39"/>
  <c r="K146" i="39" s="1"/>
  <c r="AI146" i="39" s="1"/>
  <c r="AA146" i="39"/>
  <c r="BF46" i="46"/>
  <c r="Q139" i="46" s="1"/>
  <c r="AS144" i="46"/>
  <c r="AS150" i="46"/>
  <c r="M21" i="59"/>
  <c r="M21" i="63" s="1"/>
  <c r="M86" i="59"/>
  <c r="M27" i="59" s="1"/>
  <c r="J21" i="59"/>
  <c r="J21" i="63" s="1"/>
  <c r="J86" i="59"/>
  <c r="J27" i="59" s="1"/>
  <c r="I21" i="59"/>
  <c r="I86" i="59"/>
  <c r="I27" i="59" s="1"/>
  <c r="I27" i="63" s="1"/>
  <c r="H21" i="59"/>
  <c r="H21" i="63" s="1"/>
  <c r="H86" i="59"/>
  <c r="H27" i="59" s="1"/>
  <c r="G21" i="59"/>
  <c r="G86" i="59"/>
  <c r="G27" i="59" s="1"/>
  <c r="F21" i="59"/>
  <c r="F86" i="59"/>
  <c r="S87" i="59"/>
  <c r="S28" i="59" s="1"/>
  <c r="F28" i="59"/>
  <c r="BF33" i="41"/>
  <c r="Q137" i="41" s="1"/>
  <c r="AA151" i="46"/>
  <c r="AC151" i="46"/>
  <c r="AO142" i="41"/>
  <c r="AS142" i="41" s="1"/>
  <c r="AO150" i="41"/>
  <c r="AS150" i="41" s="1"/>
  <c r="BN123" i="46"/>
  <c r="Y152" i="46" s="1"/>
  <c r="U152" i="46"/>
  <c r="AG149" i="39"/>
  <c r="AA138" i="46"/>
  <c r="AC138" i="46"/>
  <c r="AC138" i="41"/>
  <c r="AA136" i="46"/>
  <c r="AC136" i="46"/>
  <c r="AA137" i="46"/>
  <c r="AC137" i="46"/>
  <c r="BF87" i="46"/>
  <c r="Q146" i="46" s="1"/>
  <c r="Q140" i="46"/>
  <c r="AK140" i="46" s="1"/>
  <c r="AK136" i="41"/>
  <c r="AA140" i="46"/>
  <c r="AC140" i="46"/>
  <c r="BJ49" i="46"/>
  <c r="BN49" i="46" s="1"/>
  <c r="BL119" i="41"/>
  <c r="AZ51" i="41"/>
  <c r="I109" i="41"/>
  <c r="BB53" i="46"/>
  <c r="M140" i="46" s="1"/>
  <c r="BB105" i="46"/>
  <c r="BB111" i="46" s="1"/>
  <c r="M151" i="46" s="1"/>
  <c r="BJ48" i="46"/>
  <c r="AZ106" i="46"/>
  <c r="BF86" i="46"/>
  <c r="Q145" i="46" s="1"/>
  <c r="AZ50" i="41"/>
  <c r="I108" i="41"/>
  <c r="AZ49" i="41"/>
  <c r="I107" i="41"/>
  <c r="BL105" i="41"/>
  <c r="BL111" i="41" s="1"/>
  <c r="W151" i="41" s="1"/>
  <c r="BJ50" i="46"/>
  <c r="BJ108" i="46" s="1"/>
  <c r="AZ108" i="46"/>
  <c r="AV111" i="41"/>
  <c r="G151" i="41" s="1"/>
  <c r="AA151" i="41" s="1"/>
  <c r="BJ47" i="41"/>
  <c r="BJ105" i="41" s="1"/>
  <c r="AZ105" i="41"/>
  <c r="AQ78" i="41"/>
  <c r="AI87" i="41"/>
  <c r="Z87" i="41"/>
  <c r="R87" i="46"/>
  <c r="L87" i="46"/>
  <c r="AF87" i="46"/>
  <c r="AL46" i="41"/>
  <c r="AL78" i="41" s="1"/>
  <c r="O87" i="46"/>
  <c r="BH86" i="41"/>
  <c r="S145" i="41" s="1"/>
  <c r="AM145" i="41" s="1"/>
  <c r="BH87" i="41"/>
  <c r="S146" i="41" s="1"/>
  <c r="AM146" i="41" s="1"/>
  <c r="BH46" i="41"/>
  <c r="S87" i="41"/>
  <c r="AX86" i="41"/>
  <c r="I145" i="41" s="1"/>
  <c r="AC145" i="41" s="1"/>
  <c r="R86" i="46"/>
  <c r="I117" i="59" s="1"/>
  <c r="R78" i="46"/>
  <c r="AV87" i="46"/>
  <c r="G146" i="46" s="1"/>
  <c r="AV46" i="46"/>
  <c r="AF86" i="46"/>
  <c r="M117" i="59" s="1"/>
  <c r="M58" i="59" s="1"/>
  <c r="AF78" i="46"/>
  <c r="O86" i="46"/>
  <c r="H117" i="59" s="1"/>
  <c r="H58" i="59" s="1"/>
  <c r="O78" i="46"/>
  <c r="H109" i="59" s="1"/>
  <c r="W86" i="46"/>
  <c r="J117" i="59" s="1"/>
  <c r="J58" i="59" s="1"/>
  <c r="W78" i="46"/>
  <c r="J109" i="59" s="1"/>
  <c r="W87" i="46"/>
  <c r="W86" i="41"/>
  <c r="Z46" i="41"/>
  <c r="Z78" i="41" s="1"/>
  <c r="O46" i="41"/>
  <c r="BD86" i="41"/>
  <c r="O145" i="41" s="1"/>
  <c r="I86" i="46"/>
  <c r="F117" i="59" s="1"/>
  <c r="F58" i="59" s="1"/>
  <c r="I78" i="46"/>
  <c r="AX46" i="41"/>
  <c r="BB46" i="41"/>
  <c r="AV86" i="46"/>
  <c r="G145" i="46" s="1"/>
  <c r="I87" i="46"/>
  <c r="AX87" i="41"/>
  <c r="I146" i="41" s="1"/>
  <c r="AC146" i="41" s="1"/>
  <c r="BB87" i="41"/>
  <c r="M146" i="41" s="1"/>
  <c r="BD46" i="41"/>
  <c r="BB86" i="41"/>
  <c r="M145" i="41" s="1"/>
  <c r="W87" i="41"/>
  <c r="L86" i="46"/>
  <c r="G117" i="59" s="1"/>
  <c r="G58" i="59" s="1"/>
  <c r="L78" i="46"/>
  <c r="AI46" i="41"/>
  <c r="AI78" i="41" s="1"/>
  <c r="AH78" i="41"/>
  <c r="BD87" i="41"/>
  <c r="O146" i="41" s="1"/>
  <c r="BF46" i="40"/>
  <c r="BF85" i="41"/>
  <c r="AL87" i="40"/>
  <c r="Z87" i="40"/>
  <c r="AV86" i="40"/>
  <c r="AV78" i="40"/>
  <c r="AV46" i="40"/>
  <c r="AI87" i="40"/>
  <c r="AY85" i="40"/>
  <c r="BD87" i="40"/>
  <c r="BF78" i="40"/>
  <c r="G7" i="43" s="1"/>
  <c r="BB46" i="40"/>
  <c r="BB87" i="40" s="1"/>
  <c r="BH78" i="40"/>
  <c r="H7" i="43" s="1"/>
  <c r="BH46" i="40"/>
  <c r="BH87" i="40" s="1"/>
  <c r="BJ78" i="40"/>
  <c r="I7" i="43" s="1"/>
  <c r="BJ46" i="40"/>
  <c r="BJ86" i="40"/>
  <c r="BF86" i="40"/>
  <c r="J22" i="59"/>
  <c r="J22" i="63" s="1"/>
  <c r="M13" i="59"/>
  <c r="M13" i="63" s="1"/>
  <c r="G20" i="59"/>
  <c r="G20" i="63" s="1"/>
  <c r="AQ147" i="39"/>
  <c r="AO147" i="39"/>
  <c r="AQ141" i="39"/>
  <c r="AK142" i="39"/>
  <c r="AI148" i="39"/>
  <c r="AS140" i="39"/>
  <c r="BF78" i="39"/>
  <c r="Q146" i="39" s="1"/>
  <c r="Q142" i="39"/>
  <c r="AE142" i="39" s="1"/>
  <c r="F21" i="32" s="1"/>
  <c r="AG142" i="39"/>
  <c r="AS141" i="39"/>
  <c r="AK148" i="39"/>
  <c r="AE148" i="39"/>
  <c r="AO143" i="39"/>
  <c r="AO140" i="39"/>
  <c r="AI149" i="39"/>
  <c r="AE149" i="39"/>
  <c r="AI142" i="39"/>
  <c r="BH123" i="40"/>
  <c r="BP18" i="40"/>
  <c r="BF123" i="40"/>
  <c r="G17" i="43" s="1"/>
  <c r="I120" i="41"/>
  <c r="AZ120" i="41" s="1"/>
  <c r="BJ120" i="41" s="1"/>
  <c r="BT120" i="40"/>
  <c r="BP19" i="40"/>
  <c r="BT18" i="40"/>
  <c r="BJ111" i="39"/>
  <c r="BN111" i="39" s="1"/>
  <c r="BN105" i="39"/>
  <c r="BP121" i="40"/>
  <c r="BP119" i="40"/>
  <c r="BF118" i="41"/>
  <c r="BF123" i="41" s="1"/>
  <c r="Q152" i="41" s="1"/>
  <c r="BL86" i="39"/>
  <c r="W148" i="39" s="1"/>
  <c r="BJ46" i="39"/>
  <c r="BJ86" i="39"/>
  <c r="U148" i="39" s="1"/>
  <c r="BJ87" i="39"/>
  <c r="U149" i="39" s="1"/>
  <c r="BJ123" i="40"/>
  <c r="I17" i="43" s="1"/>
  <c r="AV82" i="41"/>
  <c r="BN82" i="41" s="1"/>
  <c r="BL19" i="40"/>
  <c r="BT19" i="40"/>
  <c r="BN18" i="40"/>
  <c r="BL18" i="40"/>
  <c r="AY21" i="40"/>
  <c r="BN19" i="40"/>
  <c r="BR18" i="40"/>
  <c r="BR21" i="40" s="1"/>
  <c r="BN52" i="40"/>
  <c r="BN53" i="40" s="1"/>
  <c r="BN111" i="40" s="1"/>
  <c r="F19" i="43" s="1"/>
  <c r="BT44" i="40"/>
  <c r="BP44" i="40"/>
  <c r="BR44" i="40"/>
  <c r="I121" i="41"/>
  <c r="AZ121" i="41" s="1"/>
  <c r="BJ121" i="41" s="1"/>
  <c r="BL41" i="40"/>
  <c r="BT41" i="40"/>
  <c r="BL35" i="40"/>
  <c r="BP35" i="40"/>
  <c r="BN30" i="46"/>
  <c r="AY122" i="40"/>
  <c r="BN41" i="40"/>
  <c r="BN35" i="40"/>
  <c r="BT35" i="40"/>
  <c r="BT52" i="40"/>
  <c r="BT53" i="40" s="1"/>
  <c r="BT111" i="40" s="1"/>
  <c r="I19" i="43" s="1"/>
  <c r="AY53" i="40"/>
  <c r="BR52" i="40"/>
  <c r="BR53" i="40" s="1"/>
  <c r="BR111" i="40" s="1"/>
  <c r="H19" i="43" s="1"/>
  <c r="AV119" i="41"/>
  <c r="BL52" i="40"/>
  <c r="BL53" i="40" s="1"/>
  <c r="BL111" i="40" s="1"/>
  <c r="E19" i="43" s="1"/>
  <c r="BL21" i="46"/>
  <c r="W136" i="46" s="1"/>
  <c r="J79" i="59"/>
  <c r="J20" i="59" s="1"/>
  <c r="BP120" i="40"/>
  <c r="AV84" i="41"/>
  <c r="M85" i="41"/>
  <c r="M87" i="41" s="1"/>
  <c r="BL121" i="41"/>
  <c r="BN118" i="40"/>
  <c r="BL118" i="40"/>
  <c r="BR118" i="40"/>
  <c r="BP118" i="40"/>
  <c r="BT118" i="40"/>
  <c r="G85" i="41"/>
  <c r="G86" i="41" s="1"/>
  <c r="AV79" i="41"/>
  <c r="I80" i="41"/>
  <c r="AZ80" i="41" s="1"/>
  <c r="BJ80" i="41" s="1"/>
  <c r="BL122" i="41"/>
  <c r="BL120" i="40"/>
  <c r="BN121" i="40"/>
  <c r="AX123" i="41"/>
  <c r="I152" i="41" s="1"/>
  <c r="AC152" i="41" s="1"/>
  <c r="BP39" i="40"/>
  <c r="BL121" i="40"/>
  <c r="BL119" i="40"/>
  <c r="AI123" i="41"/>
  <c r="BH120" i="41"/>
  <c r="BB123" i="41"/>
  <c r="M152" i="41" s="1"/>
  <c r="BR39" i="40"/>
  <c r="BL117" i="41"/>
  <c r="AL123" i="41"/>
  <c r="BH118" i="41"/>
  <c r="BL39" i="40"/>
  <c r="W123" i="41"/>
  <c r="AF123" i="41"/>
  <c r="BD120" i="41"/>
  <c r="BT121" i="40"/>
  <c r="BN120" i="40"/>
  <c r="BT119" i="40"/>
  <c r="BR120" i="40"/>
  <c r="BR121" i="40"/>
  <c r="BR122" i="40"/>
  <c r="BN119" i="40"/>
  <c r="I117" i="41"/>
  <c r="AV117" i="41"/>
  <c r="BR119" i="40"/>
  <c r="O122" i="41"/>
  <c r="M123" i="41"/>
  <c r="AV122" i="41"/>
  <c r="E17" i="43"/>
  <c r="BN104" i="41"/>
  <c r="Y150" i="41" s="1"/>
  <c r="S14" i="63"/>
  <c r="F14" i="64" s="1"/>
  <c r="G14" i="64" s="1"/>
  <c r="BN25" i="41"/>
  <c r="BN39" i="40"/>
  <c r="AY117" i="40"/>
  <c r="AV123" i="40"/>
  <c r="BR80" i="40"/>
  <c r="BT80" i="40"/>
  <c r="S84" i="59"/>
  <c r="S25" i="59" s="1"/>
  <c r="S67" i="59"/>
  <c r="S8" i="59" s="1"/>
  <c r="F72" i="59"/>
  <c r="F13" i="59" s="1"/>
  <c r="S77" i="59"/>
  <c r="S18" i="59" s="1"/>
  <c r="M94" i="59"/>
  <c r="M35" i="59" s="1"/>
  <c r="M35" i="63" s="1"/>
  <c r="H94" i="59"/>
  <c r="H35" i="59" s="1"/>
  <c r="H35" i="63" s="1"/>
  <c r="AZ33" i="46"/>
  <c r="K137" i="46" s="1"/>
  <c r="S70" i="59"/>
  <c r="S11" i="59" s="1"/>
  <c r="BJ47" i="46"/>
  <c r="AZ53" i="46"/>
  <c r="K140" i="46" s="1"/>
  <c r="BN19" i="46"/>
  <c r="S91" i="59"/>
  <c r="S32" i="59" s="1"/>
  <c r="S74" i="59"/>
  <c r="S15" i="59" s="1"/>
  <c r="J94" i="59"/>
  <c r="J35" i="59" s="1"/>
  <c r="J35" i="63" s="1"/>
  <c r="BN18" i="46"/>
  <c r="BP80" i="40"/>
  <c r="G94" i="59"/>
  <c r="G35" i="59" s="1"/>
  <c r="G35" i="63" s="1"/>
  <c r="S69" i="59"/>
  <c r="S10" i="59" s="1"/>
  <c r="S81" i="59"/>
  <c r="S22" i="59" s="1"/>
  <c r="BJ34" i="46"/>
  <c r="BJ45" i="46" s="1"/>
  <c r="U138" i="46" s="1"/>
  <c r="AZ45" i="46"/>
  <c r="K138" i="46" s="1"/>
  <c r="I21" i="63"/>
  <c r="F26" i="63"/>
  <c r="S85" i="59"/>
  <c r="S26" i="59" s="1"/>
  <c r="BL47" i="46"/>
  <c r="BL105" i="46" s="1"/>
  <c r="BL111" i="46" s="1"/>
  <c r="W151" i="46" s="1"/>
  <c r="BD53" i="46"/>
  <c r="O140" i="46" s="1"/>
  <c r="S90" i="59"/>
  <c r="S31" i="59" s="1"/>
  <c r="BD45" i="46"/>
  <c r="O138" i="46" s="1"/>
  <c r="BL34" i="46"/>
  <c r="BL45" i="46" s="1"/>
  <c r="W138" i="46" s="1"/>
  <c r="S89" i="59"/>
  <c r="S30" i="59" s="1"/>
  <c r="F94" i="59"/>
  <c r="F35" i="59" s="1"/>
  <c r="F35" i="63" s="1"/>
  <c r="BN44" i="46"/>
  <c r="S76" i="59"/>
  <c r="S17" i="59" s="1"/>
  <c r="BL80" i="40"/>
  <c r="I94" i="59"/>
  <c r="I35" i="59" s="1"/>
  <c r="I35" i="63" s="1"/>
  <c r="I58" i="63" s="1"/>
  <c r="S80" i="59"/>
  <c r="S21" i="59" s="1"/>
  <c r="S82" i="59"/>
  <c r="S23" i="59" s="1"/>
  <c r="BJ31" i="46"/>
  <c r="BN31" i="46" s="1"/>
  <c r="S83" i="59"/>
  <c r="S24" i="59" s="1"/>
  <c r="BN24" i="46"/>
  <c r="F79" i="59"/>
  <c r="F20" i="59" s="1"/>
  <c r="S75" i="59"/>
  <c r="S16" i="59" s="1"/>
  <c r="BN80" i="40"/>
  <c r="BN11" i="41"/>
  <c r="BN17" i="41"/>
  <c r="T56" i="37"/>
  <c r="I72" i="47"/>
  <c r="I71" i="47"/>
  <c r="T36" i="47"/>
  <c r="T22" i="47"/>
  <c r="T20" i="54"/>
  <c r="T39" i="47"/>
  <c r="T38" i="54"/>
  <c r="I74" i="47"/>
  <c r="T38" i="47"/>
  <c r="I75" i="47"/>
  <c r="T36" i="54"/>
  <c r="T19" i="47"/>
  <c r="I60" i="47"/>
  <c r="I59" i="47"/>
  <c r="T20" i="47"/>
  <c r="T19" i="54"/>
  <c r="T37" i="47"/>
  <c r="T39" i="54"/>
  <c r="BP53" i="40"/>
  <c r="BP111" i="40" s="1"/>
  <c r="G19" i="43" s="1"/>
  <c r="BN18" i="41"/>
  <c r="BN77" i="41"/>
  <c r="Y142" i="41" s="1"/>
  <c r="AV45" i="41"/>
  <c r="G138" i="41" s="1"/>
  <c r="AA138" i="41" s="1"/>
  <c r="BN83" i="41"/>
  <c r="BN42" i="41"/>
  <c r="BN28" i="41"/>
  <c r="BN41" i="41"/>
  <c r="BN36" i="41"/>
  <c r="BN43" i="41"/>
  <c r="BN24" i="41"/>
  <c r="BN38" i="41"/>
  <c r="BN81" i="41"/>
  <c r="AV21" i="41"/>
  <c r="G136" i="41" s="1"/>
  <c r="AA136" i="41" s="1"/>
  <c r="AV53" i="41"/>
  <c r="G140" i="41" s="1"/>
  <c r="AA140" i="41" s="1"/>
  <c r="BN29" i="41"/>
  <c r="BN35" i="41"/>
  <c r="BN19" i="41"/>
  <c r="BN13" i="41"/>
  <c r="BN40" i="41"/>
  <c r="BP79" i="40"/>
  <c r="BR79" i="40"/>
  <c r="BN79" i="40"/>
  <c r="BL79" i="40"/>
  <c r="BT79" i="40"/>
  <c r="AY45" i="40"/>
  <c r="BT34" i="40"/>
  <c r="BL34" i="40"/>
  <c r="BR34" i="40"/>
  <c r="BP34" i="40"/>
  <c r="BN34" i="40"/>
  <c r="BT27" i="40"/>
  <c r="BT33" i="40" s="1"/>
  <c r="BL27" i="40"/>
  <c r="BL33" i="40" s="1"/>
  <c r="BR27" i="40"/>
  <c r="BR33" i="40" s="1"/>
  <c r="BP27" i="40"/>
  <c r="BP33" i="40" s="1"/>
  <c r="BN27" i="40"/>
  <c r="BN33" i="40" s="1"/>
  <c r="S67" i="37"/>
  <c r="T66" i="37"/>
  <c r="S79" i="37"/>
  <c r="T78" i="37"/>
  <c r="T62" i="37"/>
  <c r="H84" i="37"/>
  <c r="H81" i="37"/>
  <c r="S86" i="37"/>
  <c r="T75" i="37"/>
  <c r="J84" i="37"/>
  <c r="S72" i="37"/>
  <c r="S71" i="37"/>
  <c r="T71" i="37" s="1"/>
  <c r="S90" i="37"/>
  <c r="S70" i="37"/>
  <c r="T69" i="37"/>
  <c r="S80" i="37"/>
  <c r="T72" i="37"/>
  <c r="S73" i="37"/>
  <c r="S60" i="37"/>
  <c r="S59" i="37"/>
  <c r="S83" i="37" s="1"/>
  <c r="S76" i="37"/>
  <c r="S64" i="37"/>
  <c r="T63" i="37"/>
  <c r="T77" i="37"/>
  <c r="S89" i="37"/>
  <c r="BL21" i="41"/>
  <c r="W136" i="41" s="1"/>
  <c r="V20" i="47"/>
  <c r="V38" i="54"/>
  <c r="V39" i="47"/>
  <c r="V37" i="54"/>
  <c r="V39" i="54"/>
  <c r="V37" i="47"/>
  <c r="V36" i="47"/>
  <c r="V22" i="54"/>
  <c r="V19" i="47"/>
  <c r="V36" i="54"/>
  <c r="V20" i="54"/>
  <c r="V22" i="47"/>
  <c r="V19" i="54"/>
  <c r="V38" i="47"/>
  <c r="T68" i="37"/>
  <c r="J8" i="43"/>
  <c r="T65" i="37"/>
  <c r="G67" i="37"/>
  <c r="G90" i="37"/>
  <c r="H67" i="37"/>
  <c r="H70" i="37"/>
  <c r="G70" i="37"/>
  <c r="G83" i="37"/>
  <c r="H87" i="37"/>
  <c r="H90" i="37"/>
  <c r="G92" i="37"/>
  <c r="G80" i="37"/>
  <c r="H73" i="37"/>
  <c r="G73" i="37"/>
  <c r="H76" i="37"/>
  <c r="G76" i="37"/>
  <c r="H92" i="37"/>
  <c r="H80" i="37"/>
  <c r="H79" i="37"/>
  <c r="G84" i="37"/>
  <c r="G61" i="37"/>
  <c r="H61" i="37"/>
  <c r="G87" i="37"/>
  <c r="G64" i="37"/>
  <c r="H64" i="37"/>
  <c r="H58" i="37"/>
  <c r="G81" i="37"/>
  <c r="G58" i="37"/>
  <c r="H75" i="47"/>
  <c r="G74" i="47"/>
  <c r="G75" i="47"/>
  <c r="H74" i="47"/>
  <c r="H71" i="47"/>
  <c r="H72" i="47"/>
  <c r="G71" i="47"/>
  <c r="G72" i="47"/>
  <c r="H59" i="47"/>
  <c r="H60" i="47"/>
  <c r="G59" i="47"/>
  <c r="G60" i="47"/>
  <c r="H11" i="54"/>
  <c r="M11" i="54"/>
  <c r="H15" i="47"/>
  <c r="M15" i="47"/>
  <c r="H24" i="47"/>
  <c r="M24" i="47"/>
  <c r="H26" i="47"/>
  <c r="M26" i="47"/>
  <c r="M26" i="54"/>
  <c r="H26" i="54"/>
  <c r="H21" i="47"/>
  <c r="M21" i="47"/>
  <c r="L21" i="54"/>
  <c r="K21" i="54"/>
  <c r="K32" i="47"/>
  <c r="L32" i="47"/>
  <c r="M13" i="54"/>
  <c r="H13" i="54"/>
  <c r="K45" i="47"/>
  <c r="L45" i="47"/>
  <c r="H23" i="47"/>
  <c r="M23" i="47"/>
  <c r="K23" i="47"/>
  <c r="L23" i="47"/>
  <c r="K14" i="54"/>
  <c r="L14" i="54"/>
  <c r="H25" i="47"/>
  <c r="M25" i="47"/>
  <c r="L25" i="54"/>
  <c r="K25" i="54"/>
  <c r="H27" i="54"/>
  <c r="M27" i="54"/>
  <c r="L27" i="54"/>
  <c r="K27" i="54"/>
  <c r="K12" i="54"/>
  <c r="L12" i="54"/>
  <c r="L34" i="54"/>
  <c r="K34" i="54"/>
  <c r="H9" i="47"/>
  <c r="M9" i="47"/>
  <c r="H16" i="47"/>
  <c r="M16" i="47"/>
  <c r="K16" i="47"/>
  <c r="L16" i="47"/>
  <c r="L40" i="54"/>
  <c r="K40" i="54"/>
  <c r="H17" i="47"/>
  <c r="M17" i="47"/>
  <c r="K17" i="47"/>
  <c r="L17" i="47"/>
  <c r="K33" i="47"/>
  <c r="L33" i="47"/>
  <c r="K15" i="47"/>
  <c r="L15" i="47"/>
  <c r="L15" i="54"/>
  <c r="K15" i="54"/>
  <c r="H35" i="47"/>
  <c r="M35" i="47"/>
  <c r="K24" i="47"/>
  <c r="L24" i="47"/>
  <c r="K7" i="54"/>
  <c r="L7" i="54"/>
  <c r="L42" i="47"/>
  <c r="K42" i="47"/>
  <c r="L21" i="47"/>
  <c r="K21" i="47"/>
  <c r="M21" i="54"/>
  <c r="H21" i="54"/>
  <c r="H44" i="47"/>
  <c r="M44" i="47"/>
  <c r="M44" i="54"/>
  <c r="H44" i="54"/>
  <c r="K32" i="54"/>
  <c r="L32" i="54"/>
  <c r="H13" i="47"/>
  <c r="M13" i="47"/>
  <c r="H45" i="47"/>
  <c r="M45" i="47"/>
  <c r="K8" i="47"/>
  <c r="L8" i="47"/>
  <c r="H43" i="47"/>
  <c r="M43" i="47"/>
  <c r="K28" i="47"/>
  <c r="L28" i="47"/>
  <c r="H14" i="47"/>
  <c r="M14" i="47"/>
  <c r="K30" i="54"/>
  <c r="L30" i="54"/>
  <c r="M10" i="54"/>
  <c r="H10" i="54"/>
  <c r="K10" i="54"/>
  <c r="L10" i="54"/>
  <c r="K25" i="47"/>
  <c r="L25" i="47"/>
  <c r="H41" i="47"/>
  <c r="M41" i="47"/>
  <c r="H27" i="47"/>
  <c r="M27" i="47"/>
  <c r="H12" i="47"/>
  <c r="M12" i="47"/>
  <c r="K12" i="47"/>
  <c r="L12" i="47"/>
  <c r="M29" i="54"/>
  <c r="H29" i="54"/>
  <c r="K18" i="54"/>
  <c r="L18" i="54"/>
  <c r="L9" i="54"/>
  <c r="K9" i="54"/>
  <c r="M16" i="54"/>
  <c r="H16" i="54"/>
  <c r="M17" i="54"/>
  <c r="H17" i="54"/>
  <c r="L17" i="54"/>
  <c r="K17" i="54"/>
  <c r="H11" i="47"/>
  <c r="M11" i="47"/>
  <c r="H15" i="54"/>
  <c r="M15" i="54"/>
  <c r="K35" i="54"/>
  <c r="L35" i="54"/>
  <c r="K24" i="54"/>
  <c r="L24" i="54"/>
  <c r="M7" i="47"/>
  <c r="H7" i="47"/>
  <c r="M7" i="54"/>
  <c r="H7" i="54"/>
  <c r="K26" i="54"/>
  <c r="L26" i="54"/>
  <c r="H42" i="47"/>
  <c r="M42" i="47"/>
  <c r="H42" i="54"/>
  <c r="M42" i="54"/>
  <c r="L13" i="54"/>
  <c r="K13" i="54"/>
  <c r="M45" i="54"/>
  <c r="H45" i="54"/>
  <c r="H8" i="47"/>
  <c r="M8" i="47"/>
  <c r="K8" i="54"/>
  <c r="L8" i="54"/>
  <c r="K43" i="47"/>
  <c r="L43" i="47"/>
  <c r="K43" i="54"/>
  <c r="L43" i="54"/>
  <c r="K28" i="54"/>
  <c r="L28" i="54"/>
  <c r="L14" i="47"/>
  <c r="K14" i="47"/>
  <c r="M14" i="54"/>
  <c r="H14" i="54"/>
  <c r="K30" i="47"/>
  <c r="L30" i="47"/>
  <c r="H10" i="47"/>
  <c r="M10" i="47"/>
  <c r="M41" i="54"/>
  <c r="H41" i="54"/>
  <c r="K41" i="54"/>
  <c r="L41" i="54"/>
  <c r="M12" i="54"/>
  <c r="H12" i="54"/>
  <c r="K34" i="47"/>
  <c r="L34" i="47"/>
  <c r="H29" i="47"/>
  <c r="M29" i="47"/>
  <c r="L29" i="54"/>
  <c r="K29" i="54"/>
  <c r="H18" i="47"/>
  <c r="M18" i="47"/>
  <c r="K9" i="47"/>
  <c r="L9" i="47"/>
  <c r="H31" i="54"/>
  <c r="M31" i="54"/>
  <c r="L31" i="54"/>
  <c r="K31" i="54"/>
  <c r="H40" i="47"/>
  <c r="M40" i="47"/>
  <c r="M40" i="54"/>
  <c r="H40" i="54"/>
  <c r="H33" i="47"/>
  <c r="M33" i="47"/>
  <c r="K11" i="47"/>
  <c r="L11" i="47"/>
  <c r="L11" i="54"/>
  <c r="K11" i="54"/>
  <c r="M35" i="54"/>
  <c r="H35" i="54"/>
  <c r="K35" i="47"/>
  <c r="L35" i="47"/>
  <c r="M24" i="54"/>
  <c r="H24" i="54"/>
  <c r="K7" i="47"/>
  <c r="L7" i="47"/>
  <c r="K26" i="47"/>
  <c r="L26" i="47"/>
  <c r="L42" i="54"/>
  <c r="K42" i="54"/>
  <c r="H32" i="47"/>
  <c r="M32" i="47"/>
  <c r="M32" i="54"/>
  <c r="H32" i="54"/>
  <c r="K13" i="47"/>
  <c r="L13" i="47"/>
  <c r="K45" i="54"/>
  <c r="L45" i="54"/>
  <c r="M8" i="54"/>
  <c r="H8" i="54"/>
  <c r="H23" i="54"/>
  <c r="M23" i="54"/>
  <c r="L23" i="54"/>
  <c r="K23" i="54"/>
  <c r="M43" i="54"/>
  <c r="H43" i="54"/>
  <c r="H28" i="47"/>
  <c r="M28" i="47"/>
  <c r="M28" i="54"/>
  <c r="H28" i="54"/>
  <c r="H30" i="47"/>
  <c r="M30" i="47"/>
  <c r="M30" i="54"/>
  <c r="H30" i="54"/>
  <c r="K10" i="47"/>
  <c r="L10" i="47"/>
  <c r="M25" i="54"/>
  <c r="H25" i="54"/>
  <c r="K41" i="47"/>
  <c r="L41" i="47"/>
  <c r="L27" i="47"/>
  <c r="K27" i="47"/>
  <c r="H34" i="47"/>
  <c r="M34" i="47"/>
  <c r="H34" i="54"/>
  <c r="M34" i="54"/>
  <c r="K29" i="47"/>
  <c r="L29" i="47"/>
  <c r="L18" i="47"/>
  <c r="K18" i="47"/>
  <c r="M18" i="54"/>
  <c r="H18" i="54"/>
  <c r="M9" i="54"/>
  <c r="H9" i="54"/>
  <c r="H31" i="47"/>
  <c r="M31" i="47"/>
  <c r="L31" i="47"/>
  <c r="K31" i="47"/>
  <c r="K16" i="54"/>
  <c r="L16" i="54"/>
  <c r="K40" i="47"/>
  <c r="L40" i="47"/>
  <c r="M33" i="54"/>
  <c r="H33" i="54"/>
  <c r="K33" i="54"/>
  <c r="L33" i="54"/>
  <c r="BF45" i="41"/>
  <c r="Q138" i="41" s="1"/>
  <c r="BL37" i="41"/>
  <c r="BN37" i="41" s="1"/>
  <c r="I39" i="41"/>
  <c r="AZ39" i="41" s="1"/>
  <c r="BJ39" i="41" s="1"/>
  <c r="BF44" i="45"/>
  <c r="BF32" i="45"/>
  <c r="BF52" i="45"/>
  <c r="BF51" i="45"/>
  <c r="BF31" i="45"/>
  <c r="BF50" i="45"/>
  <c r="BF34" i="45"/>
  <c r="BF47" i="45"/>
  <c r="BF105" i="45" s="1"/>
  <c r="BF22" i="45"/>
  <c r="BN85" i="39"/>
  <c r="Y147" i="39" s="1"/>
  <c r="BL31" i="41"/>
  <c r="BL33" i="41" s="1"/>
  <c r="W137" i="41" s="1"/>
  <c r="I30" i="41"/>
  <c r="AZ30" i="41" s="1"/>
  <c r="BJ30" i="41" s="1"/>
  <c r="AV30" i="41"/>
  <c r="O85" i="41"/>
  <c r="I53" i="41"/>
  <c r="AZ48" i="41"/>
  <c r="AZ106" i="41" s="1"/>
  <c r="I27" i="41"/>
  <c r="AZ27" i="41" s="1"/>
  <c r="BJ27" i="41" s="1"/>
  <c r="AV27" i="41"/>
  <c r="BN27" i="41" s="1"/>
  <c r="O53" i="41"/>
  <c r="AZ52" i="41"/>
  <c r="BL85" i="41"/>
  <c r="W144" i="41" s="1"/>
  <c r="AZ34" i="41"/>
  <c r="BJ10" i="41"/>
  <c r="AZ44" i="41"/>
  <c r="BJ44" i="41" s="1"/>
  <c r="O45" i="41"/>
  <c r="AZ32" i="41"/>
  <c r="BJ32" i="41" s="1"/>
  <c r="O33" i="41"/>
  <c r="AZ20" i="41"/>
  <c r="BJ20" i="41" s="1"/>
  <c r="O21" i="41"/>
  <c r="I21" i="41"/>
  <c r="AZ23" i="41"/>
  <c r="BL53" i="41"/>
  <c r="W140" i="41" s="1"/>
  <c r="T57" i="37" l="1"/>
  <c r="S61" i="37"/>
  <c r="S92" i="37"/>
  <c r="S58" i="37"/>
  <c r="T59" i="37"/>
  <c r="I8" i="59"/>
  <c r="I8" i="63" s="1"/>
  <c r="I72" i="59"/>
  <c r="I13" i="59" s="1"/>
  <c r="I13" i="63" s="1"/>
  <c r="BJ13" i="46"/>
  <c r="AZ21" i="46"/>
  <c r="K136" i="46" s="1"/>
  <c r="AE136" i="46" s="1"/>
  <c r="G8" i="59"/>
  <c r="G8" i="63" s="1"/>
  <c r="G72" i="59"/>
  <c r="G13" i="59" s="1"/>
  <c r="G13" i="63" s="1"/>
  <c r="AS143" i="39"/>
  <c r="AS154" i="39" s="1"/>
  <c r="AO154" i="39"/>
  <c r="AY86" i="40"/>
  <c r="AY111" i="40"/>
  <c r="H17" i="43"/>
  <c r="AG146" i="39"/>
  <c r="AE146" i="39"/>
  <c r="AK146" i="39"/>
  <c r="BB46" i="46"/>
  <c r="BB78" i="46" s="1"/>
  <c r="M143" i="46" s="1"/>
  <c r="BF78" i="46"/>
  <c r="Q143" i="46" s="1"/>
  <c r="I16" i="59"/>
  <c r="I16" i="63" s="1"/>
  <c r="I79" i="59"/>
  <c r="I20" i="59" s="1"/>
  <c r="I20" i="63" s="1"/>
  <c r="BL28" i="46"/>
  <c r="BL33" i="46" s="1"/>
  <c r="W137" i="46" s="1"/>
  <c r="BD33" i="46"/>
  <c r="O137" i="46" s="1"/>
  <c r="BJ28" i="46"/>
  <c r="M16" i="59"/>
  <c r="M16" i="63" s="1"/>
  <c r="M79" i="59"/>
  <c r="M20" i="59" s="1"/>
  <c r="BB86" i="46"/>
  <c r="M145" i="46" s="1"/>
  <c r="BJ107" i="46"/>
  <c r="BN107" i="46" s="1"/>
  <c r="BB87" i="46"/>
  <c r="M146" i="46" s="1"/>
  <c r="AO138" i="46"/>
  <c r="S86" i="59"/>
  <c r="S27" i="59" s="1"/>
  <c r="F27" i="59"/>
  <c r="G109" i="59"/>
  <c r="G50" i="59" s="1"/>
  <c r="M109" i="59"/>
  <c r="M50" i="59" s="1"/>
  <c r="I109" i="59"/>
  <c r="I50" i="59" s="1"/>
  <c r="F109" i="59"/>
  <c r="F50" i="59" s="1"/>
  <c r="AO152" i="46"/>
  <c r="AQ152" i="46"/>
  <c r="AS147" i="39"/>
  <c r="S117" i="59"/>
  <c r="S58" i="59" s="1"/>
  <c r="I58" i="59"/>
  <c r="AI136" i="46"/>
  <c r="BF86" i="41"/>
  <c r="Q145" i="41" s="1"/>
  <c r="Q144" i="41"/>
  <c r="BB78" i="41"/>
  <c r="M143" i="41" s="1"/>
  <c r="M139" i="41"/>
  <c r="BH78" i="41"/>
  <c r="S143" i="41" s="1"/>
  <c r="AM143" i="41" s="1"/>
  <c r="S139" i="41"/>
  <c r="AM139" i="41" s="1"/>
  <c r="AG140" i="46"/>
  <c r="AQ138" i="46"/>
  <c r="AX78" i="41"/>
  <c r="I143" i="41" s="1"/>
  <c r="AC143" i="41" s="1"/>
  <c r="I139" i="41"/>
  <c r="AC139" i="41" s="1"/>
  <c r="AV78" i="46"/>
  <c r="G143" i="46" s="1"/>
  <c r="G139" i="46"/>
  <c r="AI138" i="46"/>
  <c r="AE138" i="46"/>
  <c r="AK138" i="46"/>
  <c r="AI140" i="46"/>
  <c r="AE140" i="46"/>
  <c r="AI137" i="46"/>
  <c r="AE137" i="46"/>
  <c r="AK137" i="46"/>
  <c r="BD78" i="41"/>
  <c r="O143" i="41" s="1"/>
  <c r="O139" i="41"/>
  <c r="AA145" i="46"/>
  <c r="AC145" i="46"/>
  <c r="AA146" i="46"/>
  <c r="AC146" i="46"/>
  <c r="AG138" i="46"/>
  <c r="AG137" i="46"/>
  <c r="BN50" i="46"/>
  <c r="BN47" i="41"/>
  <c r="I111" i="41"/>
  <c r="AZ111" i="46"/>
  <c r="K151" i="46" s="1"/>
  <c r="G87" i="41"/>
  <c r="BJ53" i="46"/>
  <c r="U140" i="46" s="1"/>
  <c r="BJ105" i="46"/>
  <c r="BN105" i="46" s="1"/>
  <c r="BJ50" i="41"/>
  <c r="AZ108" i="41"/>
  <c r="BN108" i="46"/>
  <c r="BN105" i="41"/>
  <c r="BJ49" i="41"/>
  <c r="AZ107" i="41"/>
  <c r="BN48" i="46"/>
  <c r="BJ106" i="46"/>
  <c r="BN106" i="46" s="1"/>
  <c r="BJ52" i="41"/>
  <c r="BJ110" i="41" s="1"/>
  <c r="AZ110" i="41"/>
  <c r="BJ51" i="41"/>
  <c r="AZ109" i="41"/>
  <c r="BD86" i="46"/>
  <c r="O145" i="46" s="1"/>
  <c r="BF87" i="41"/>
  <c r="Q146" i="41" s="1"/>
  <c r="BD87" i="46"/>
  <c r="O146" i="46" s="1"/>
  <c r="M86" i="41"/>
  <c r="BL86" i="41"/>
  <c r="W145" i="41" s="1"/>
  <c r="O87" i="41"/>
  <c r="O86" i="41"/>
  <c r="O78" i="41"/>
  <c r="AZ46" i="46"/>
  <c r="K139" i="46" s="1"/>
  <c r="AZ86" i="46"/>
  <c r="K145" i="46" s="1"/>
  <c r="BF46" i="41"/>
  <c r="BD46" i="46"/>
  <c r="O139" i="46" s="1"/>
  <c r="W46" i="41"/>
  <c r="W78" i="41" s="1"/>
  <c r="BF87" i="40"/>
  <c r="AV120" i="41"/>
  <c r="AY46" i="40"/>
  <c r="AY87" i="40" s="1"/>
  <c r="AY78" i="40"/>
  <c r="AV87" i="40"/>
  <c r="BP21" i="40"/>
  <c r="BT21" i="40"/>
  <c r="BJ87" i="40"/>
  <c r="BL21" i="40"/>
  <c r="BN21" i="40"/>
  <c r="I28" i="63"/>
  <c r="I50" i="63" s="1"/>
  <c r="AQ148" i="39"/>
  <c r="AO148" i="39"/>
  <c r="AS148" i="39" s="1"/>
  <c r="BJ78" i="39"/>
  <c r="U146" i="39" s="1"/>
  <c r="U142" i="39"/>
  <c r="BR45" i="40"/>
  <c r="BR78" i="40" s="1"/>
  <c r="H10" i="43" s="1"/>
  <c r="AV121" i="41"/>
  <c r="BN121" i="41" s="1"/>
  <c r="I119" i="41"/>
  <c r="AZ119" i="41" s="1"/>
  <c r="BJ119" i="41" s="1"/>
  <c r="BP122" i="40"/>
  <c r="BL45" i="40"/>
  <c r="BP45" i="40"/>
  <c r="BP46" i="40" s="1"/>
  <c r="J17" i="43"/>
  <c r="J16" i="43"/>
  <c r="BN122" i="40"/>
  <c r="BT122" i="40"/>
  <c r="BL122" i="40"/>
  <c r="BN85" i="40"/>
  <c r="F11" i="43" s="1"/>
  <c r="BT85" i="40"/>
  <c r="I11" i="43" s="1"/>
  <c r="BT45" i="40"/>
  <c r="G123" i="41"/>
  <c r="BN45" i="40"/>
  <c r="G118" i="59"/>
  <c r="G59" i="59" s="1"/>
  <c r="I118" i="41"/>
  <c r="AZ118" i="41" s="1"/>
  <c r="BJ118" i="41" s="1"/>
  <c r="AV85" i="41"/>
  <c r="G144" i="41" s="1"/>
  <c r="AA144" i="41" s="1"/>
  <c r="AV118" i="41"/>
  <c r="BN80" i="41"/>
  <c r="I85" i="41"/>
  <c r="I86" i="41" s="1"/>
  <c r="BR85" i="40"/>
  <c r="H11" i="43" s="1"/>
  <c r="BH123" i="41"/>
  <c r="S152" i="41" s="1"/>
  <c r="AM152" i="41" s="1"/>
  <c r="BL118" i="41"/>
  <c r="BP85" i="40"/>
  <c r="G11" i="43" s="1"/>
  <c r="BD123" i="41"/>
  <c r="O152" i="41" s="1"/>
  <c r="BL120" i="41"/>
  <c r="O123" i="41"/>
  <c r="AZ122" i="41"/>
  <c r="BJ122" i="41" s="1"/>
  <c r="AZ117" i="41"/>
  <c r="H50" i="59"/>
  <c r="F118" i="59"/>
  <c r="F59" i="59" s="1"/>
  <c r="BL85" i="40"/>
  <c r="E11" i="43" s="1"/>
  <c r="BN117" i="40"/>
  <c r="BT117" i="40"/>
  <c r="BR117" i="40"/>
  <c r="BR123" i="40" s="1"/>
  <c r="H20" i="43" s="1"/>
  <c r="BL117" i="40"/>
  <c r="BP117" i="40"/>
  <c r="AY123" i="40"/>
  <c r="BJ33" i="46"/>
  <c r="S94" i="59"/>
  <c r="S35" i="59" s="1"/>
  <c r="S72" i="59"/>
  <c r="S13" i="59" s="1"/>
  <c r="BN47" i="46"/>
  <c r="BL53" i="46"/>
  <c r="W140" i="46" s="1"/>
  <c r="AQ140" i="46" s="1"/>
  <c r="BN34" i="46"/>
  <c r="J50" i="59"/>
  <c r="BN45" i="46"/>
  <c r="Y138" i="46" s="1"/>
  <c r="F9" i="44"/>
  <c r="G9" i="43"/>
  <c r="I9" i="43"/>
  <c r="T92" i="37"/>
  <c r="S8" i="54"/>
  <c r="R8" i="54"/>
  <c r="Q8" i="54"/>
  <c r="S24" i="54"/>
  <c r="R24" i="54"/>
  <c r="Q24" i="54"/>
  <c r="S35" i="54"/>
  <c r="R35" i="54"/>
  <c r="Q35" i="54"/>
  <c r="S12" i="54"/>
  <c r="R12" i="54"/>
  <c r="Q12" i="54"/>
  <c r="R41" i="54"/>
  <c r="S41" i="54"/>
  <c r="Q41" i="54"/>
  <c r="S42" i="54"/>
  <c r="R42" i="54"/>
  <c r="Q42" i="54"/>
  <c r="R11" i="47"/>
  <c r="S11" i="47"/>
  <c r="Q11" i="47"/>
  <c r="R29" i="54"/>
  <c r="S29" i="54"/>
  <c r="Q29" i="54"/>
  <c r="S44" i="54"/>
  <c r="R44" i="54"/>
  <c r="Q44" i="54"/>
  <c r="R21" i="54"/>
  <c r="S21" i="54"/>
  <c r="Q21" i="54"/>
  <c r="R9" i="54"/>
  <c r="S9" i="54"/>
  <c r="Q9" i="54"/>
  <c r="S34" i="54"/>
  <c r="R34" i="54"/>
  <c r="Q34" i="54"/>
  <c r="S23" i="54"/>
  <c r="R23" i="54"/>
  <c r="Q23" i="54"/>
  <c r="S10" i="47"/>
  <c r="R10" i="47"/>
  <c r="Q10" i="47"/>
  <c r="R8" i="47"/>
  <c r="S8" i="47"/>
  <c r="Q8" i="47"/>
  <c r="R45" i="54"/>
  <c r="S45" i="54"/>
  <c r="Q45" i="54"/>
  <c r="R7" i="47"/>
  <c r="S7" i="47"/>
  <c r="Q7" i="47"/>
  <c r="R17" i="54"/>
  <c r="S17" i="54"/>
  <c r="Q17" i="54"/>
  <c r="R27" i="47"/>
  <c r="S27" i="47"/>
  <c r="Q27" i="47"/>
  <c r="S14" i="47"/>
  <c r="R14" i="47"/>
  <c r="Q14" i="47"/>
  <c r="S43" i="47"/>
  <c r="R43" i="47"/>
  <c r="Q43" i="47"/>
  <c r="S45" i="47"/>
  <c r="R45" i="47"/>
  <c r="Q45" i="47"/>
  <c r="R44" i="47"/>
  <c r="S44" i="47"/>
  <c r="Q44" i="47"/>
  <c r="R35" i="47"/>
  <c r="S35" i="47"/>
  <c r="Q35" i="47"/>
  <c r="R16" i="47"/>
  <c r="S16" i="47"/>
  <c r="Q16" i="47"/>
  <c r="R23" i="47"/>
  <c r="S23" i="47"/>
  <c r="Q23" i="47"/>
  <c r="R24" i="47"/>
  <c r="S24" i="47"/>
  <c r="Q24" i="47"/>
  <c r="S11" i="54"/>
  <c r="R11" i="54"/>
  <c r="Q11" i="54"/>
  <c r="R31" i="47"/>
  <c r="S31" i="47"/>
  <c r="Q31" i="47"/>
  <c r="R25" i="54"/>
  <c r="S25" i="54"/>
  <c r="Q25" i="54"/>
  <c r="S30" i="54"/>
  <c r="R30" i="54"/>
  <c r="Q30" i="54"/>
  <c r="S28" i="54"/>
  <c r="R28" i="54"/>
  <c r="Q28" i="54"/>
  <c r="S43" i="54"/>
  <c r="R43" i="54"/>
  <c r="Q43" i="54"/>
  <c r="S32" i="54"/>
  <c r="R32" i="54"/>
  <c r="Q32" i="54"/>
  <c r="S40" i="54"/>
  <c r="R40" i="54"/>
  <c r="Q40" i="54"/>
  <c r="S14" i="54"/>
  <c r="R14" i="54"/>
  <c r="Q14" i="54"/>
  <c r="S42" i="47"/>
  <c r="R42" i="47"/>
  <c r="Q42" i="47"/>
  <c r="S15" i="54"/>
  <c r="R15" i="54"/>
  <c r="Q15" i="54"/>
  <c r="S10" i="54"/>
  <c r="R10" i="54"/>
  <c r="Q10" i="54"/>
  <c r="R13" i="54"/>
  <c r="S13" i="54"/>
  <c r="Q13" i="54"/>
  <c r="S26" i="54"/>
  <c r="R26" i="54"/>
  <c r="Q26" i="54"/>
  <c r="R33" i="54"/>
  <c r="S33" i="54"/>
  <c r="Q33" i="54"/>
  <c r="S18" i="54"/>
  <c r="R18" i="54"/>
  <c r="Q18" i="54"/>
  <c r="S34" i="47"/>
  <c r="R34" i="47"/>
  <c r="Q34" i="47"/>
  <c r="S30" i="47"/>
  <c r="R30" i="47"/>
  <c r="Q30" i="47"/>
  <c r="R28" i="47"/>
  <c r="S28" i="47"/>
  <c r="Q28" i="47"/>
  <c r="R32" i="47"/>
  <c r="S32" i="47"/>
  <c r="Q32" i="47"/>
  <c r="S33" i="47"/>
  <c r="R33" i="47"/>
  <c r="Q33" i="47"/>
  <c r="R40" i="47"/>
  <c r="S40" i="47"/>
  <c r="Q40" i="47"/>
  <c r="S31" i="54"/>
  <c r="R31" i="54"/>
  <c r="Q31" i="54"/>
  <c r="R18" i="47"/>
  <c r="S18" i="47"/>
  <c r="Q18" i="47"/>
  <c r="S29" i="47"/>
  <c r="R29" i="47"/>
  <c r="Q29" i="47"/>
  <c r="S7" i="54"/>
  <c r="R7" i="54"/>
  <c r="Q7" i="54"/>
  <c r="S16" i="54"/>
  <c r="R16" i="54"/>
  <c r="Q16" i="54"/>
  <c r="R12" i="47"/>
  <c r="S12" i="47"/>
  <c r="Q12" i="47"/>
  <c r="S41" i="47"/>
  <c r="R41" i="47"/>
  <c r="Q41" i="47"/>
  <c r="S13" i="47"/>
  <c r="R13" i="47"/>
  <c r="Q13" i="47"/>
  <c r="S17" i="47"/>
  <c r="R17" i="47"/>
  <c r="Q17" i="47"/>
  <c r="S9" i="47"/>
  <c r="R9" i="47"/>
  <c r="Q9" i="47"/>
  <c r="S27" i="54"/>
  <c r="R27" i="54"/>
  <c r="Q27" i="54"/>
  <c r="S25" i="47"/>
  <c r="R25" i="47"/>
  <c r="Q25" i="47"/>
  <c r="S21" i="47"/>
  <c r="R21" i="47"/>
  <c r="Q21" i="47"/>
  <c r="S26" i="47"/>
  <c r="R26" i="47"/>
  <c r="Q26" i="47"/>
  <c r="R15" i="47"/>
  <c r="S15" i="47"/>
  <c r="Q15" i="47"/>
  <c r="BN30" i="41"/>
  <c r="AV33" i="41"/>
  <c r="G137" i="41" s="1"/>
  <c r="AA137" i="41" s="1"/>
  <c r="BN32" i="41"/>
  <c r="BN44" i="41"/>
  <c r="BN84" i="41"/>
  <c r="BN31" i="41"/>
  <c r="BN39" i="41"/>
  <c r="BN79" i="41"/>
  <c r="O84" i="47"/>
  <c r="O83" i="47"/>
  <c r="I83" i="47"/>
  <c r="T61" i="37"/>
  <c r="T79" i="37"/>
  <c r="T58" i="37"/>
  <c r="T89" i="37"/>
  <c r="T80" i="37"/>
  <c r="Q84" i="47"/>
  <c r="T83" i="37"/>
  <c r="T86" i="37"/>
  <c r="T60" i="37"/>
  <c r="S84" i="37"/>
  <c r="T84" i="37" s="1"/>
  <c r="N83" i="47"/>
  <c r="R83" i="47"/>
  <c r="I84" i="47"/>
  <c r="Q83" i="47"/>
  <c r="R84" i="47"/>
  <c r="S75" i="47"/>
  <c r="S74" i="47"/>
  <c r="S59" i="47"/>
  <c r="S60" i="47"/>
  <c r="S71" i="47"/>
  <c r="S72" i="47"/>
  <c r="T73" i="37"/>
  <c r="T64" i="37"/>
  <c r="T70" i="37"/>
  <c r="H84" i="47"/>
  <c r="T76" i="37"/>
  <c r="T67" i="37"/>
  <c r="H85" i="37"/>
  <c r="G85" i="37"/>
  <c r="G91" i="37"/>
  <c r="H91" i="37"/>
  <c r="H82" i="37"/>
  <c r="G82" i="37"/>
  <c r="G88" i="37"/>
  <c r="H88" i="37"/>
  <c r="S85" i="37"/>
  <c r="H76" i="47"/>
  <c r="G83" i="47"/>
  <c r="G84" i="47"/>
  <c r="H61" i="47"/>
  <c r="G61" i="47"/>
  <c r="H73" i="47"/>
  <c r="P83" i="47"/>
  <c r="G73" i="47"/>
  <c r="H83" i="47"/>
  <c r="G76" i="47"/>
  <c r="P9" i="54"/>
  <c r="P34" i="54"/>
  <c r="P23" i="54"/>
  <c r="P24" i="54"/>
  <c r="P35" i="54"/>
  <c r="P33" i="47"/>
  <c r="P40" i="47"/>
  <c r="P31" i="54"/>
  <c r="P18" i="47"/>
  <c r="P29" i="47"/>
  <c r="P7" i="54"/>
  <c r="P10" i="54"/>
  <c r="P24" i="47"/>
  <c r="P11" i="54"/>
  <c r="P31" i="47"/>
  <c r="P25" i="54"/>
  <c r="P30" i="54"/>
  <c r="P28" i="54"/>
  <c r="P43" i="54"/>
  <c r="P12" i="54"/>
  <c r="P41" i="54"/>
  <c r="P42" i="54"/>
  <c r="P11" i="47"/>
  <c r="P16" i="54"/>
  <c r="P12" i="47"/>
  <c r="P41" i="47"/>
  <c r="P13" i="47"/>
  <c r="P16" i="47"/>
  <c r="P27" i="54"/>
  <c r="P25" i="47"/>
  <c r="P13" i="54"/>
  <c r="P26" i="54"/>
  <c r="P33" i="54"/>
  <c r="P18" i="54"/>
  <c r="P34" i="47"/>
  <c r="P30" i="47"/>
  <c r="P28" i="47"/>
  <c r="P32" i="54"/>
  <c r="P10" i="47"/>
  <c r="P8" i="47"/>
  <c r="P45" i="54"/>
  <c r="P7" i="47"/>
  <c r="P29" i="54"/>
  <c r="P44" i="54"/>
  <c r="P21" i="54"/>
  <c r="P21" i="47"/>
  <c r="P26" i="47"/>
  <c r="P15" i="47"/>
  <c r="P8" i="54"/>
  <c r="P32" i="47"/>
  <c r="P40" i="54"/>
  <c r="P14" i="54"/>
  <c r="P42" i="47"/>
  <c r="P15" i="54"/>
  <c r="P17" i="54"/>
  <c r="P27" i="47"/>
  <c r="P14" i="47"/>
  <c r="P43" i="47"/>
  <c r="P45" i="47"/>
  <c r="P44" i="47"/>
  <c r="P35" i="47"/>
  <c r="P17" i="47"/>
  <c r="P9" i="47"/>
  <c r="P23" i="47"/>
  <c r="BL45" i="41"/>
  <c r="W138" i="41" s="1"/>
  <c r="BF10" i="45"/>
  <c r="BF45" i="45"/>
  <c r="BF33" i="45"/>
  <c r="BF53" i="45"/>
  <c r="I45" i="41"/>
  <c r="F9" i="43"/>
  <c r="AY52" i="45"/>
  <c r="AY35" i="45"/>
  <c r="AY29" i="45"/>
  <c r="AY15" i="45"/>
  <c r="AY40" i="45"/>
  <c r="AY43" i="45"/>
  <c r="AY31" i="45"/>
  <c r="AY32" i="45"/>
  <c r="AY38" i="45"/>
  <c r="AY81" i="45"/>
  <c r="AY14" i="45"/>
  <c r="AY48" i="45"/>
  <c r="AY106" i="45" s="1"/>
  <c r="AY16" i="45"/>
  <c r="AY30" i="45"/>
  <c r="AY83" i="45"/>
  <c r="AY18" i="45"/>
  <c r="AY12" i="45"/>
  <c r="AY11" i="45"/>
  <c r="AY39" i="45"/>
  <c r="AY13" i="45"/>
  <c r="AY41" i="45"/>
  <c r="AY44" i="45"/>
  <c r="AY80" i="45"/>
  <c r="AY84" i="45"/>
  <c r="AY24" i="45"/>
  <c r="AY36" i="45"/>
  <c r="AY19" i="45"/>
  <c r="AY28" i="45"/>
  <c r="AY50" i="45"/>
  <c r="AY42" i="45"/>
  <c r="AY17" i="45"/>
  <c r="AY37" i="45"/>
  <c r="AY51" i="45"/>
  <c r="AY23" i="45"/>
  <c r="AY26" i="45"/>
  <c r="AY27" i="45"/>
  <c r="AY49" i="45"/>
  <c r="AY20" i="45"/>
  <c r="I33" i="41"/>
  <c r="AZ53" i="41"/>
  <c r="K140" i="41" s="1"/>
  <c r="BJ48" i="41"/>
  <c r="BJ23" i="41"/>
  <c r="BJ33" i="41" s="1"/>
  <c r="U137" i="41" s="1"/>
  <c r="AO137" i="41" s="1"/>
  <c r="AZ33" i="41"/>
  <c r="K137" i="41" s="1"/>
  <c r="BJ21" i="41"/>
  <c r="U136" i="41" s="1"/>
  <c r="AO136" i="41" s="1"/>
  <c r="BJ34" i="41"/>
  <c r="BN34" i="41" s="1"/>
  <c r="AZ45" i="41"/>
  <c r="K138" i="41" s="1"/>
  <c r="AK138" i="41" s="1"/>
  <c r="AZ21" i="41"/>
  <c r="K136" i="41" s="1"/>
  <c r="AZ85" i="41"/>
  <c r="K144" i="41" s="1"/>
  <c r="R85" i="47" l="1"/>
  <c r="Q85" i="47"/>
  <c r="S82" i="37"/>
  <c r="T81" i="37"/>
  <c r="AZ87" i="46"/>
  <c r="K146" i="46" s="1"/>
  <c r="AE146" i="46" s="1"/>
  <c r="AG136" i="46"/>
  <c r="BN13" i="46"/>
  <c r="BJ21" i="46"/>
  <c r="U136" i="46" s="1"/>
  <c r="BN21" i="46"/>
  <c r="Y136" i="46" s="1"/>
  <c r="BF86" i="45"/>
  <c r="BF111" i="45"/>
  <c r="G16" i="44" s="1"/>
  <c r="S79" i="59"/>
  <c r="S20" i="59" s="1"/>
  <c r="M139" i="46"/>
  <c r="AE139" i="46" s="1"/>
  <c r="G21" i="32" s="1"/>
  <c r="BN28" i="46"/>
  <c r="BL46" i="46"/>
  <c r="W139" i="46" s="1"/>
  <c r="AK146" i="46"/>
  <c r="AZ78" i="46"/>
  <c r="K143" i="46" s="1"/>
  <c r="BN52" i="41"/>
  <c r="S109" i="59"/>
  <c r="AI151" i="46"/>
  <c r="AE151" i="46"/>
  <c r="AG151" i="46"/>
  <c r="AS152" i="46"/>
  <c r="AG145" i="46"/>
  <c r="AI136" i="41"/>
  <c r="AE136" i="41"/>
  <c r="AG136" i="41"/>
  <c r="AI139" i="46"/>
  <c r="AO140" i="46"/>
  <c r="AS140" i="46" s="1"/>
  <c r="AG139" i="46"/>
  <c r="AA143" i="46"/>
  <c r="AC143" i="46"/>
  <c r="AI146" i="46"/>
  <c r="AS138" i="46"/>
  <c r="AI138" i="41"/>
  <c r="AE138" i="41"/>
  <c r="AG138" i="41"/>
  <c r="AG144" i="41"/>
  <c r="AE144" i="41"/>
  <c r="AI144" i="41"/>
  <c r="AI140" i="41"/>
  <c r="AE140" i="41"/>
  <c r="AG140" i="41"/>
  <c r="BN33" i="46"/>
  <c r="Y137" i="46" s="1"/>
  <c r="U137" i="46"/>
  <c r="AI145" i="46"/>
  <c r="AE145" i="46"/>
  <c r="AK145" i="46"/>
  <c r="AG146" i="46"/>
  <c r="AK144" i="41"/>
  <c r="AI137" i="41"/>
  <c r="AE137" i="41"/>
  <c r="AK137" i="41"/>
  <c r="AG137" i="41"/>
  <c r="BF78" i="41"/>
  <c r="Q143" i="41" s="1"/>
  <c r="Q139" i="41"/>
  <c r="AA139" i="46"/>
  <c r="AC139" i="46"/>
  <c r="AQ136" i="41"/>
  <c r="AQ137" i="41"/>
  <c r="BN110" i="41"/>
  <c r="BJ86" i="46"/>
  <c r="U145" i="46" s="1"/>
  <c r="BJ108" i="41"/>
  <c r="BN108" i="41" s="1"/>
  <c r="BN50" i="41"/>
  <c r="BJ107" i="41"/>
  <c r="BN107" i="41" s="1"/>
  <c r="BN49" i="41"/>
  <c r="AZ111" i="41"/>
  <c r="K151" i="41" s="1"/>
  <c r="BJ53" i="41"/>
  <c r="BJ106" i="41"/>
  <c r="BJ109" i="41"/>
  <c r="BN109" i="41" s="1"/>
  <c r="BN51" i="41"/>
  <c r="BJ111" i="46"/>
  <c r="I87" i="41"/>
  <c r="BN120" i="41"/>
  <c r="AZ86" i="41"/>
  <c r="K145" i="41" s="1"/>
  <c r="BL86" i="46"/>
  <c r="W145" i="46" s="1"/>
  <c r="BL78" i="46"/>
  <c r="W143" i="46" s="1"/>
  <c r="I46" i="41"/>
  <c r="I78" i="41" s="1"/>
  <c r="AV87" i="41"/>
  <c r="G146" i="41" s="1"/>
  <c r="AA146" i="41" s="1"/>
  <c r="BD78" i="46"/>
  <c r="O143" i="46" s="1"/>
  <c r="AZ87" i="41"/>
  <c r="K146" i="41" s="1"/>
  <c r="AK146" i="41" s="1"/>
  <c r="AZ46" i="41"/>
  <c r="BJ46" i="46"/>
  <c r="BL46" i="41"/>
  <c r="BL87" i="46"/>
  <c r="W146" i="46" s="1"/>
  <c r="BJ87" i="46"/>
  <c r="U146" i="46" s="1"/>
  <c r="BL87" i="41"/>
  <c r="W146" i="41" s="1"/>
  <c r="AV46" i="41"/>
  <c r="G139" i="41" s="1"/>
  <c r="AA139" i="41" s="1"/>
  <c r="AV86" i="41"/>
  <c r="G145" i="41" s="1"/>
  <c r="AA145" i="41" s="1"/>
  <c r="BT46" i="40"/>
  <c r="AV123" i="41"/>
  <c r="G152" i="41" s="1"/>
  <c r="AA152" i="41" s="1"/>
  <c r="BT78" i="40"/>
  <c r="I10" i="43" s="1"/>
  <c r="I12" i="43" s="1"/>
  <c r="BP78" i="40"/>
  <c r="G10" i="43" s="1"/>
  <c r="BR46" i="40"/>
  <c r="BP86" i="40"/>
  <c r="BP87" i="40" s="1"/>
  <c r="BL78" i="40"/>
  <c r="E10" i="43" s="1"/>
  <c r="BL46" i="40"/>
  <c r="BL86" i="40"/>
  <c r="BR86" i="40"/>
  <c r="BN86" i="40"/>
  <c r="BT123" i="40"/>
  <c r="I20" i="43" s="1"/>
  <c r="BN78" i="40"/>
  <c r="F10" i="43" s="1"/>
  <c r="BN46" i="40"/>
  <c r="BT86" i="40"/>
  <c r="BP123" i="40"/>
  <c r="G20" i="43" s="1"/>
  <c r="BL123" i="40"/>
  <c r="E20" i="43" s="1"/>
  <c r="BN119" i="41"/>
  <c r="BN123" i="40"/>
  <c r="F20" i="43" s="1"/>
  <c r="I118" i="59"/>
  <c r="I123" i="41"/>
  <c r="J11" i="43"/>
  <c r="BL123" i="41"/>
  <c r="W152" i="41" s="1"/>
  <c r="BN118" i="41"/>
  <c r="BN122" i="41"/>
  <c r="BJ117" i="41"/>
  <c r="BJ123" i="41" s="1"/>
  <c r="U152" i="41" s="1"/>
  <c r="AZ123" i="41"/>
  <c r="K152" i="41" s="1"/>
  <c r="AI152" i="41" s="1"/>
  <c r="H118" i="59"/>
  <c r="H59" i="59" s="1"/>
  <c r="M118" i="59"/>
  <c r="M59" i="59" s="1"/>
  <c r="BN53" i="46"/>
  <c r="Y140" i="46" s="1"/>
  <c r="J118" i="59"/>
  <c r="J59" i="59" s="1"/>
  <c r="S50" i="59"/>
  <c r="F12" i="43"/>
  <c r="H12" i="43"/>
  <c r="T25" i="47"/>
  <c r="T13" i="47"/>
  <c r="T18" i="47"/>
  <c r="T30" i="47"/>
  <c r="T26" i="54"/>
  <c r="T42" i="47"/>
  <c r="T43" i="54"/>
  <c r="T31" i="47"/>
  <c r="T16" i="47"/>
  <c r="T43" i="47"/>
  <c r="T44" i="54"/>
  <c r="T41" i="54"/>
  <c r="T8" i="54"/>
  <c r="T17" i="47"/>
  <c r="T16" i="54"/>
  <c r="T31" i="54"/>
  <c r="T28" i="47"/>
  <c r="T33" i="54"/>
  <c r="T15" i="54"/>
  <c r="T25" i="54"/>
  <c r="T45" i="47"/>
  <c r="T17" i="54"/>
  <c r="T10" i="47"/>
  <c r="T42" i="54"/>
  <c r="T24" i="54"/>
  <c r="T15" i="47"/>
  <c r="T27" i="54"/>
  <c r="T41" i="47"/>
  <c r="T29" i="47"/>
  <c r="T33" i="47"/>
  <c r="T34" i="47"/>
  <c r="T13" i="54"/>
  <c r="T14" i="54"/>
  <c r="T28" i="54"/>
  <c r="T11" i="54"/>
  <c r="T35" i="47"/>
  <c r="T14" i="47"/>
  <c r="T45" i="54"/>
  <c r="T34" i="54"/>
  <c r="T29" i="54"/>
  <c r="T12" i="54"/>
  <c r="T7" i="54"/>
  <c r="I78" i="47"/>
  <c r="I77" i="47"/>
  <c r="T40" i="47"/>
  <c r="T7" i="47"/>
  <c r="T23" i="54"/>
  <c r="T21" i="47"/>
  <c r="I62" i="47"/>
  <c r="I86" i="47" s="1"/>
  <c r="I63" i="47"/>
  <c r="I87" i="47" s="1"/>
  <c r="T32" i="54"/>
  <c r="I66" i="47"/>
  <c r="I90" i="47" s="1"/>
  <c r="I65" i="47"/>
  <c r="I89" i="47" s="1"/>
  <c r="T21" i="54"/>
  <c r="T26" i="47"/>
  <c r="T9" i="47"/>
  <c r="T12" i="47"/>
  <c r="T32" i="47"/>
  <c r="I69" i="47"/>
  <c r="I68" i="47"/>
  <c r="T18" i="54"/>
  <c r="T10" i="54"/>
  <c r="T40" i="54"/>
  <c r="T30" i="54"/>
  <c r="T24" i="47"/>
  <c r="T23" i="47"/>
  <c r="T44" i="47"/>
  <c r="T27" i="47"/>
  <c r="T8" i="47"/>
  <c r="T9" i="54"/>
  <c r="T11" i="47"/>
  <c r="T35" i="54"/>
  <c r="N84" i="47"/>
  <c r="T74" i="47"/>
  <c r="P84" i="47"/>
  <c r="BN33" i="41"/>
  <c r="Y137" i="41" s="1"/>
  <c r="BN21" i="41"/>
  <c r="Y136" i="41" s="1"/>
  <c r="BN48" i="41"/>
  <c r="BN49" i="45"/>
  <c r="BT49" i="45"/>
  <c r="BL49" i="45"/>
  <c r="BR49" i="45"/>
  <c r="BP49" i="45"/>
  <c r="BR23" i="45"/>
  <c r="BP23" i="45"/>
  <c r="BN23" i="45"/>
  <c r="BT23" i="45"/>
  <c r="BL23" i="45"/>
  <c r="BN37" i="45"/>
  <c r="BT37" i="45"/>
  <c r="BL37" i="45"/>
  <c r="BR37" i="45"/>
  <c r="BP37" i="45"/>
  <c r="BR50" i="45"/>
  <c r="BP50" i="45"/>
  <c r="BN50" i="45"/>
  <c r="BT50" i="45"/>
  <c r="BL50" i="45"/>
  <c r="BN24" i="45"/>
  <c r="BT24" i="45"/>
  <c r="BL24" i="45"/>
  <c r="BR24" i="45"/>
  <c r="BP24" i="45"/>
  <c r="BR44" i="45"/>
  <c r="BP44" i="45"/>
  <c r="BN44" i="45"/>
  <c r="BT44" i="45"/>
  <c r="BL44" i="45"/>
  <c r="BN11" i="45"/>
  <c r="BT11" i="45"/>
  <c r="BL11" i="45"/>
  <c r="BR11" i="45"/>
  <c r="BP11" i="45"/>
  <c r="BR48" i="45"/>
  <c r="BR106" i="45" s="1"/>
  <c r="BP48" i="45"/>
  <c r="BP106" i="45" s="1"/>
  <c r="BN48" i="45"/>
  <c r="BN106" i="45" s="1"/>
  <c r="BT48" i="45"/>
  <c r="BT106" i="45" s="1"/>
  <c r="BL48" i="45"/>
  <c r="BL106" i="45" s="1"/>
  <c r="BR31" i="45"/>
  <c r="BP31" i="45"/>
  <c r="BN31" i="45"/>
  <c r="BT31" i="45"/>
  <c r="BL31" i="45"/>
  <c r="BR40" i="45"/>
  <c r="BP40" i="45"/>
  <c r="BN40" i="45"/>
  <c r="BT40" i="45"/>
  <c r="BL40" i="45"/>
  <c r="BN15" i="45"/>
  <c r="BT15" i="45"/>
  <c r="BL15" i="45"/>
  <c r="BR15" i="45"/>
  <c r="BP15" i="45"/>
  <c r="BN26" i="45"/>
  <c r="BT26" i="45"/>
  <c r="BL26" i="45"/>
  <c r="BR26" i="45"/>
  <c r="BP26" i="45"/>
  <c r="BN80" i="45"/>
  <c r="BT80" i="45"/>
  <c r="BL80" i="45"/>
  <c r="BR80" i="45"/>
  <c r="BP80" i="45"/>
  <c r="BR18" i="45"/>
  <c r="BP18" i="45"/>
  <c r="BN18" i="45"/>
  <c r="BT18" i="45"/>
  <c r="BL18" i="45"/>
  <c r="BN28" i="45"/>
  <c r="BT28" i="45"/>
  <c r="BL28" i="45"/>
  <c r="BR28" i="45"/>
  <c r="BP28" i="45"/>
  <c r="BR36" i="45"/>
  <c r="BP36" i="45"/>
  <c r="BN36" i="45"/>
  <c r="BT36" i="45"/>
  <c r="BL36" i="45"/>
  <c r="BN39" i="45"/>
  <c r="BT39" i="45"/>
  <c r="BL39" i="45"/>
  <c r="BR39" i="45"/>
  <c r="BP39" i="45"/>
  <c r="BR16" i="45"/>
  <c r="BP16" i="45"/>
  <c r="BN16" i="45"/>
  <c r="BT16" i="45"/>
  <c r="BL16" i="45"/>
  <c r="BR14" i="45"/>
  <c r="BP14" i="45"/>
  <c r="BN14" i="45"/>
  <c r="BT14" i="45"/>
  <c r="BL14" i="45"/>
  <c r="BR81" i="45"/>
  <c r="BP81" i="45"/>
  <c r="BN81" i="45"/>
  <c r="BT81" i="45"/>
  <c r="BL81" i="45"/>
  <c r="BN32" i="45"/>
  <c r="BT32" i="45"/>
  <c r="BL32" i="45"/>
  <c r="BR32" i="45"/>
  <c r="BP32" i="45"/>
  <c r="BN43" i="45"/>
  <c r="BT43" i="45"/>
  <c r="BL43" i="45"/>
  <c r="BR43" i="45"/>
  <c r="BP43" i="45"/>
  <c r="BR29" i="45"/>
  <c r="BP29" i="45"/>
  <c r="BN29" i="45"/>
  <c r="BT29" i="45"/>
  <c r="BL29" i="45"/>
  <c r="BN35" i="45"/>
  <c r="BT35" i="45"/>
  <c r="BL35" i="45"/>
  <c r="BR35" i="45"/>
  <c r="BP35" i="45"/>
  <c r="BR52" i="45"/>
  <c r="BP52" i="45"/>
  <c r="BN52" i="45"/>
  <c r="BT52" i="45"/>
  <c r="BL52" i="45"/>
  <c r="BR27" i="45"/>
  <c r="BP27" i="45"/>
  <c r="BN27" i="45"/>
  <c r="BT27" i="45"/>
  <c r="BL27" i="45"/>
  <c r="BN17" i="45"/>
  <c r="BT17" i="45"/>
  <c r="BL17" i="45"/>
  <c r="BR17" i="45"/>
  <c r="BP17" i="45"/>
  <c r="BN84" i="45"/>
  <c r="BT84" i="45"/>
  <c r="BL84" i="45"/>
  <c r="BR84" i="45"/>
  <c r="BP84" i="45"/>
  <c r="BN41" i="45"/>
  <c r="BT41" i="45"/>
  <c r="BL41" i="45"/>
  <c r="BR41" i="45"/>
  <c r="BP41" i="45"/>
  <c r="BR12" i="45"/>
  <c r="BP12" i="45"/>
  <c r="BN12" i="45"/>
  <c r="BT12" i="45"/>
  <c r="BL12" i="45"/>
  <c r="BR83" i="45"/>
  <c r="BP83" i="45"/>
  <c r="BN83" i="45"/>
  <c r="BT83" i="45"/>
  <c r="BL83" i="45"/>
  <c r="BR38" i="45"/>
  <c r="BP38" i="45"/>
  <c r="BN38" i="45"/>
  <c r="BT38" i="45"/>
  <c r="BL38" i="45"/>
  <c r="BR20" i="45"/>
  <c r="BP20" i="45"/>
  <c r="BN20" i="45"/>
  <c r="BT20" i="45"/>
  <c r="BL20" i="45"/>
  <c r="BN51" i="45"/>
  <c r="BT51" i="45"/>
  <c r="BL51" i="45"/>
  <c r="BR51" i="45"/>
  <c r="BP51" i="45"/>
  <c r="BR42" i="45"/>
  <c r="BP42" i="45"/>
  <c r="BN42" i="45"/>
  <c r="BT42" i="45"/>
  <c r="BL42" i="45"/>
  <c r="BN19" i="45"/>
  <c r="BT19" i="45"/>
  <c r="BL19" i="45"/>
  <c r="BR19" i="45"/>
  <c r="BP19" i="45"/>
  <c r="BN13" i="45"/>
  <c r="BT13" i="45"/>
  <c r="BL13" i="45"/>
  <c r="BR13" i="45"/>
  <c r="BP13" i="45"/>
  <c r="BN30" i="45"/>
  <c r="BT30" i="45"/>
  <c r="BL30" i="45"/>
  <c r="BR30" i="45"/>
  <c r="BP30" i="45"/>
  <c r="S61" i="47"/>
  <c r="T59" i="47"/>
  <c r="T90" i="37"/>
  <c r="T87" i="37"/>
  <c r="V9" i="47"/>
  <c r="V35" i="47"/>
  <c r="V45" i="47"/>
  <c r="V14" i="47"/>
  <c r="V21" i="54"/>
  <c r="V32" i="54"/>
  <c r="V30" i="47"/>
  <c r="V18" i="54"/>
  <c r="V13" i="47"/>
  <c r="V12" i="47"/>
  <c r="V11" i="47"/>
  <c r="V41" i="54"/>
  <c r="V43" i="54"/>
  <c r="V30" i="54"/>
  <c r="V31" i="47"/>
  <c r="V24" i="47"/>
  <c r="V29" i="47"/>
  <c r="V33" i="47"/>
  <c r="V24" i="54"/>
  <c r="T71" i="47"/>
  <c r="V17" i="54"/>
  <c r="V42" i="47"/>
  <c r="V40" i="54"/>
  <c r="V8" i="54"/>
  <c r="V26" i="47"/>
  <c r="V29" i="54"/>
  <c r="V45" i="54"/>
  <c r="V10" i="47"/>
  <c r="V26" i="54"/>
  <c r="V25" i="47"/>
  <c r="V11" i="54"/>
  <c r="V23" i="54"/>
  <c r="S84" i="47"/>
  <c r="V23" i="47"/>
  <c r="V17" i="47"/>
  <c r="V44" i="47"/>
  <c r="V43" i="47"/>
  <c r="V27" i="47"/>
  <c r="V15" i="54"/>
  <c r="V44" i="54"/>
  <c r="V28" i="47"/>
  <c r="V34" i="47"/>
  <c r="V33" i="54"/>
  <c r="V27" i="54"/>
  <c r="V16" i="47"/>
  <c r="V41" i="47"/>
  <c r="V16" i="54"/>
  <c r="V42" i="54"/>
  <c r="V12" i="54"/>
  <c r="V28" i="54"/>
  <c r="V25" i="54"/>
  <c r="V10" i="54"/>
  <c r="V7" i="54"/>
  <c r="V18" i="47"/>
  <c r="V40" i="47"/>
  <c r="V35" i="54"/>
  <c r="V9" i="54"/>
  <c r="S83" i="47"/>
  <c r="V14" i="54"/>
  <c r="V32" i="47"/>
  <c r="V15" i="47"/>
  <c r="P87" i="47"/>
  <c r="V21" i="47"/>
  <c r="V7" i="47"/>
  <c r="V8" i="47"/>
  <c r="V13" i="54"/>
  <c r="V31" i="54"/>
  <c r="V34" i="54"/>
  <c r="S91" i="37"/>
  <c r="S88" i="37"/>
  <c r="T82" i="37"/>
  <c r="T85" i="37"/>
  <c r="P86" i="47"/>
  <c r="R86" i="47"/>
  <c r="Q86" i="47"/>
  <c r="H65" i="47"/>
  <c r="H66" i="47"/>
  <c r="G65" i="47"/>
  <c r="G66" i="47"/>
  <c r="H77" i="47"/>
  <c r="H78" i="47"/>
  <c r="G77" i="47"/>
  <c r="G78" i="47"/>
  <c r="H69" i="47"/>
  <c r="G68" i="47"/>
  <c r="G69" i="47"/>
  <c r="H68" i="47"/>
  <c r="H63" i="47"/>
  <c r="G62" i="47"/>
  <c r="G63" i="47"/>
  <c r="H62" i="47"/>
  <c r="H86" i="47" s="1"/>
  <c r="H57" i="47"/>
  <c r="G56" i="47"/>
  <c r="G57" i="47"/>
  <c r="H56" i="47"/>
  <c r="H85" i="47"/>
  <c r="G85" i="47"/>
  <c r="BJ33" i="45"/>
  <c r="BJ53" i="45"/>
  <c r="BJ111" i="45" s="1"/>
  <c r="I16" i="44" s="1"/>
  <c r="I17" i="44" s="1"/>
  <c r="BJ85" i="45"/>
  <c r="I8" i="44" s="1"/>
  <c r="BF21" i="45"/>
  <c r="BJ21" i="45"/>
  <c r="BJ45" i="45"/>
  <c r="AY25" i="45"/>
  <c r="AY34" i="45"/>
  <c r="AY22" i="45"/>
  <c r="AY10" i="45"/>
  <c r="AY82" i="45"/>
  <c r="AY79" i="45"/>
  <c r="AY47" i="45"/>
  <c r="AY105" i="45" s="1"/>
  <c r="BJ45" i="41"/>
  <c r="BJ85" i="41"/>
  <c r="T72" i="47" l="1"/>
  <c r="S73" i="47"/>
  <c r="AQ136" i="46"/>
  <c r="AO136" i="46"/>
  <c r="AS136" i="46" s="1"/>
  <c r="G17" i="44"/>
  <c r="J17" i="44" s="1"/>
  <c r="J16" i="44"/>
  <c r="AK139" i="46"/>
  <c r="AE143" i="46"/>
  <c r="AI151" i="41"/>
  <c r="AE151" i="41"/>
  <c r="AG151" i="41"/>
  <c r="AS137" i="41"/>
  <c r="AQ152" i="41"/>
  <c r="BN111" i="46"/>
  <c r="Y151" i="46" s="1"/>
  <c r="U151" i="46"/>
  <c r="AO152" i="41"/>
  <c r="AK152" i="41"/>
  <c r="AE152" i="41"/>
  <c r="AG152" i="41"/>
  <c r="AO146" i="46"/>
  <c r="AQ145" i="46"/>
  <c r="BJ86" i="41"/>
  <c r="U145" i="41" s="1"/>
  <c r="U144" i="41"/>
  <c r="AQ146" i="46"/>
  <c r="AI146" i="41"/>
  <c r="AE146" i="41"/>
  <c r="AG146" i="41"/>
  <c r="AO145" i="46"/>
  <c r="AI143" i="46"/>
  <c r="BN45" i="41"/>
  <c r="Y138" i="41" s="1"/>
  <c r="U138" i="41"/>
  <c r="BL78" i="41"/>
  <c r="W143" i="41" s="1"/>
  <c r="W139" i="41"/>
  <c r="BJ78" i="46"/>
  <c r="U143" i="46" s="1"/>
  <c r="AO143" i="46" s="1"/>
  <c r="U139" i="46"/>
  <c r="BN53" i="41"/>
  <c r="Y140" i="41" s="1"/>
  <c r="U140" i="41"/>
  <c r="AS136" i="41"/>
  <c r="AZ78" i="41"/>
  <c r="K143" i="41" s="1"/>
  <c r="K139" i="41"/>
  <c r="AG139" i="41" s="1"/>
  <c r="AI145" i="41"/>
  <c r="AE145" i="41"/>
  <c r="AG145" i="41"/>
  <c r="AK145" i="41"/>
  <c r="AO137" i="46"/>
  <c r="AQ137" i="46"/>
  <c r="AK143" i="46"/>
  <c r="AG143" i="46"/>
  <c r="BN87" i="46"/>
  <c r="Y146" i="46" s="1"/>
  <c r="BN106" i="41"/>
  <c r="BJ111" i="41"/>
  <c r="BJ87" i="41"/>
  <c r="BN86" i="46"/>
  <c r="Y145" i="46" s="1"/>
  <c r="AV78" i="41"/>
  <c r="G143" i="41" s="1"/>
  <c r="AA143" i="41" s="1"/>
  <c r="BJ46" i="41"/>
  <c r="BN46" i="46"/>
  <c r="BT87" i="40"/>
  <c r="BF46" i="45"/>
  <c r="BF87" i="45" s="1"/>
  <c r="BF78" i="45"/>
  <c r="G7" i="44" s="1"/>
  <c r="BJ86" i="45"/>
  <c r="BJ78" i="45"/>
  <c r="I7" i="44" s="1"/>
  <c r="BJ46" i="45"/>
  <c r="BR87" i="40"/>
  <c r="BN87" i="40"/>
  <c r="BL87" i="40"/>
  <c r="I59" i="59"/>
  <c r="J20" i="43"/>
  <c r="J19" i="43"/>
  <c r="BN123" i="41"/>
  <c r="Y152" i="41" s="1"/>
  <c r="BN117" i="41"/>
  <c r="S118" i="59"/>
  <c r="S59" i="59" s="1"/>
  <c r="AY85" i="45"/>
  <c r="H9" i="43"/>
  <c r="J9" i="43" s="1"/>
  <c r="J7" i="43"/>
  <c r="I92" i="47"/>
  <c r="I81" i="47"/>
  <c r="I80" i="47"/>
  <c r="T73" i="47"/>
  <c r="T61" i="47"/>
  <c r="R87" i="47"/>
  <c r="Q87" i="47"/>
  <c r="R81" i="47"/>
  <c r="P81" i="47"/>
  <c r="Q80" i="47"/>
  <c r="BN85" i="41"/>
  <c r="Y144" i="41" s="1"/>
  <c r="BR25" i="45"/>
  <c r="BP25" i="45"/>
  <c r="BN25" i="45"/>
  <c r="BT25" i="45"/>
  <c r="BL25" i="45"/>
  <c r="AY53" i="45"/>
  <c r="BN47" i="45"/>
  <c r="BT47" i="45"/>
  <c r="BL47" i="45"/>
  <c r="BR47" i="45"/>
  <c r="BP47" i="45"/>
  <c r="BR79" i="45"/>
  <c r="BP79" i="45"/>
  <c r="BN79" i="45"/>
  <c r="BT79" i="45"/>
  <c r="BL79" i="45"/>
  <c r="BN82" i="45"/>
  <c r="BT82" i="45"/>
  <c r="BL82" i="45"/>
  <c r="BR82" i="45"/>
  <c r="BP82" i="45"/>
  <c r="BN22" i="45"/>
  <c r="BT22" i="45"/>
  <c r="BL22" i="45"/>
  <c r="BR22" i="45"/>
  <c r="BP22" i="45"/>
  <c r="AY21" i="45"/>
  <c r="BR10" i="45"/>
  <c r="BR21" i="45" s="1"/>
  <c r="BP10" i="45"/>
  <c r="BP21" i="45" s="1"/>
  <c r="BN10" i="45"/>
  <c r="BN21" i="45" s="1"/>
  <c r="BT10" i="45"/>
  <c r="BT21" i="45" s="1"/>
  <c r="BL10" i="45"/>
  <c r="BL21" i="45" s="1"/>
  <c r="AY45" i="45"/>
  <c r="BR34" i="45"/>
  <c r="BR45" i="45" s="1"/>
  <c r="BP34" i="45"/>
  <c r="BP45" i="45" s="1"/>
  <c r="BN34" i="45"/>
  <c r="BN45" i="45" s="1"/>
  <c r="BT34" i="45"/>
  <c r="BT45" i="45" s="1"/>
  <c r="BL34" i="45"/>
  <c r="BL45" i="45" s="1"/>
  <c r="T83" i="47"/>
  <c r="O87" i="47"/>
  <c r="T60" i="47"/>
  <c r="O90" i="47"/>
  <c r="N90" i="47"/>
  <c r="P90" i="47"/>
  <c r="N89" i="47"/>
  <c r="N86" i="47"/>
  <c r="Q90" i="47"/>
  <c r="S76" i="47"/>
  <c r="J10" i="43"/>
  <c r="T75" i="47"/>
  <c r="S62" i="47"/>
  <c r="S86" i="47" s="1"/>
  <c r="S63" i="47"/>
  <c r="S68" i="47"/>
  <c r="S69" i="47"/>
  <c r="S65" i="47"/>
  <c r="S66" i="47"/>
  <c r="S56" i="47"/>
  <c r="S57" i="47"/>
  <c r="S77" i="47"/>
  <c r="S78" i="47"/>
  <c r="F20" i="32"/>
  <c r="T91" i="37"/>
  <c r="F19" i="32"/>
  <c r="T88" i="37"/>
  <c r="J8" i="44"/>
  <c r="H58" i="47"/>
  <c r="H81" i="47"/>
  <c r="H64" i="47"/>
  <c r="H87" i="47"/>
  <c r="H70" i="47"/>
  <c r="H89" i="47"/>
  <c r="R80" i="47"/>
  <c r="O86" i="47"/>
  <c r="H92" i="47"/>
  <c r="H80" i="47"/>
  <c r="H79" i="47"/>
  <c r="G79" i="47"/>
  <c r="G90" i="47"/>
  <c r="G67" i="47"/>
  <c r="H67" i="47"/>
  <c r="G58" i="47"/>
  <c r="G81" i="47"/>
  <c r="G64" i="47"/>
  <c r="G87" i="47"/>
  <c r="G70" i="47"/>
  <c r="G89" i="47"/>
  <c r="G92" i="47"/>
  <c r="G80" i="47"/>
  <c r="G86" i="47"/>
  <c r="H90" i="47"/>
  <c r="N87" i="47"/>
  <c r="G12" i="43"/>
  <c r="J12" i="43" s="1"/>
  <c r="AY33" i="45"/>
  <c r="R88" i="47" l="1"/>
  <c r="Q88" i="47"/>
  <c r="P89" i="47"/>
  <c r="N80" i="47"/>
  <c r="O89" i="47"/>
  <c r="BL53" i="45"/>
  <c r="BL111" i="45" s="1"/>
  <c r="E19" i="44" s="1"/>
  <c r="BL105" i="45"/>
  <c r="BT53" i="45"/>
  <c r="BT111" i="45" s="1"/>
  <c r="I19" i="44" s="1"/>
  <c r="I20" i="44" s="1"/>
  <c r="BT105" i="45"/>
  <c r="BP53" i="45"/>
  <c r="BP111" i="45" s="1"/>
  <c r="G19" i="44" s="1"/>
  <c r="G20" i="44" s="1"/>
  <c r="BP105" i="45"/>
  <c r="BN53" i="45"/>
  <c r="BN111" i="45" s="1"/>
  <c r="F19" i="44" s="1"/>
  <c r="F20" i="44" s="1"/>
  <c r="BN105" i="45"/>
  <c r="BR53" i="45"/>
  <c r="BR111" i="45" s="1"/>
  <c r="H19" i="44" s="1"/>
  <c r="H20" i="44" s="1"/>
  <c r="BR105" i="45"/>
  <c r="AY86" i="45"/>
  <c r="AY111" i="45"/>
  <c r="AS146" i="46"/>
  <c r="AS145" i="46"/>
  <c r="AQ143" i="46"/>
  <c r="AS143" i="46" s="1"/>
  <c r="BN111" i="41"/>
  <c r="Y151" i="41" s="1"/>
  <c r="U151" i="41"/>
  <c r="AK139" i="41"/>
  <c r="AS152" i="41"/>
  <c r="AO151" i="46"/>
  <c r="AQ151" i="46"/>
  <c r="BJ87" i="45"/>
  <c r="AS137" i="46"/>
  <c r="BN78" i="46"/>
  <c r="Y143" i="46" s="1"/>
  <c r="Y139" i="46"/>
  <c r="BN87" i="41"/>
  <c r="Y146" i="41" s="1"/>
  <c r="U146" i="41"/>
  <c r="AE139" i="41"/>
  <c r="AI139" i="41"/>
  <c r="AO140" i="41"/>
  <c r="AQ140" i="41"/>
  <c r="AO144" i="41"/>
  <c r="AQ144" i="41"/>
  <c r="BJ78" i="41"/>
  <c r="U143" i="41" s="1"/>
  <c r="AO143" i="41" s="1"/>
  <c r="U139" i="41"/>
  <c r="AO139" i="41" s="1"/>
  <c r="AG143" i="41"/>
  <c r="AE143" i="41"/>
  <c r="AI143" i="41"/>
  <c r="AK143" i="41"/>
  <c r="AO145" i="41"/>
  <c r="AQ145" i="41"/>
  <c r="AO139" i="46"/>
  <c r="G22" i="32" s="1"/>
  <c r="AQ139" i="46"/>
  <c r="AO138" i="41"/>
  <c r="AQ138" i="41"/>
  <c r="BN46" i="41"/>
  <c r="BN86" i="41"/>
  <c r="Y145" i="41" s="1"/>
  <c r="AY46" i="45"/>
  <c r="AY87" i="45" s="1"/>
  <c r="AY78" i="45"/>
  <c r="BT85" i="45"/>
  <c r="I11" i="44" s="1"/>
  <c r="R90" i="47"/>
  <c r="R91" i="47" s="1"/>
  <c r="T76" i="47"/>
  <c r="Q92" i="47"/>
  <c r="S64" i="47"/>
  <c r="T84" i="47"/>
  <c r="S85" i="47"/>
  <c r="Q89" i="47"/>
  <c r="O92" i="47"/>
  <c r="P80" i="47"/>
  <c r="R92" i="47"/>
  <c r="O80" i="47"/>
  <c r="R89" i="47"/>
  <c r="T86" i="47"/>
  <c r="T68" i="47"/>
  <c r="Q81" i="47"/>
  <c r="BN33" i="45"/>
  <c r="BN78" i="45" s="1"/>
  <c r="F10" i="44" s="1"/>
  <c r="BL33" i="45"/>
  <c r="BL78" i="45" s="1"/>
  <c r="E10" i="44" s="1"/>
  <c r="BP33" i="45"/>
  <c r="BP46" i="45" s="1"/>
  <c r="BP85" i="45"/>
  <c r="G11" i="44" s="1"/>
  <c r="BT33" i="45"/>
  <c r="BT78" i="45" s="1"/>
  <c r="I10" i="44" s="1"/>
  <c r="BL85" i="45"/>
  <c r="E11" i="44" s="1"/>
  <c r="BR33" i="45"/>
  <c r="BR46" i="45" s="1"/>
  <c r="BR85" i="45"/>
  <c r="H11" i="44" s="1"/>
  <c r="BN85" i="45"/>
  <c r="F11" i="44" s="1"/>
  <c r="O81" i="47"/>
  <c r="P92" i="47"/>
  <c r="N92" i="47"/>
  <c r="T65" i="47"/>
  <c r="N81" i="47"/>
  <c r="S92" i="47"/>
  <c r="S80" i="47"/>
  <c r="S87" i="47"/>
  <c r="S90" i="47"/>
  <c r="T56" i="47"/>
  <c r="T77" i="47"/>
  <c r="S81" i="47"/>
  <c r="S89" i="47"/>
  <c r="H91" i="47"/>
  <c r="G91" i="47"/>
  <c r="H82" i="47"/>
  <c r="G82" i="47"/>
  <c r="H88" i="47"/>
  <c r="G88" i="47"/>
  <c r="Q91" i="47" l="1"/>
  <c r="Q82" i="47"/>
  <c r="R82" i="47"/>
  <c r="T85" i="47"/>
  <c r="J19" i="44"/>
  <c r="E20" i="44"/>
  <c r="J20" i="44" s="1"/>
  <c r="AS151" i="46"/>
  <c r="AS145" i="41"/>
  <c r="AO151" i="41"/>
  <c r="AQ151" i="41"/>
  <c r="AQ143" i="41"/>
  <c r="AS143" i="41" s="1"/>
  <c r="AS138" i="41"/>
  <c r="AO146" i="41"/>
  <c r="AQ146" i="41"/>
  <c r="AQ139" i="41"/>
  <c r="AS139" i="41" s="1"/>
  <c r="AS140" i="41"/>
  <c r="BN78" i="41"/>
  <c r="Y143" i="41" s="1"/>
  <c r="Y139" i="41"/>
  <c r="AS139" i="46"/>
  <c r="AS144" i="41"/>
  <c r="BR78" i="45"/>
  <c r="H10" i="44" s="1"/>
  <c r="BP78" i="45"/>
  <c r="G10" i="44" s="1"/>
  <c r="BT86" i="45"/>
  <c r="BR86" i="45"/>
  <c r="BR87" i="45" s="1"/>
  <c r="BL86" i="45"/>
  <c r="BN46" i="45"/>
  <c r="BT46" i="45"/>
  <c r="BT87" i="45" s="1"/>
  <c r="BN86" i="45"/>
  <c r="BL46" i="45"/>
  <c r="BL87" i="45" s="1"/>
  <c r="BP86" i="45"/>
  <c r="BP87" i="45" s="1"/>
  <c r="I9" i="44"/>
  <c r="I12" i="44"/>
  <c r="T78" i="47"/>
  <c r="S79" i="47"/>
  <c r="T79" i="47"/>
  <c r="S88" i="47"/>
  <c r="T63" i="47"/>
  <c r="T89" i="47"/>
  <c r="T62" i="47"/>
  <c r="T92" i="47" s="1"/>
  <c r="T80" i="47"/>
  <c r="T69" i="47"/>
  <c r="S70" i="47"/>
  <c r="T70" i="47" s="1"/>
  <c r="S67" i="47"/>
  <c r="T66" i="47"/>
  <c r="J11" i="44"/>
  <c r="S58" i="47"/>
  <c r="T57" i="47"/>
  <c r="T64" i="47"/>
  <c r="G19" i="32"/>
  <c r="T87" i="47" l="1"/>
  <c r="AS151" i="41"/>
  <c r="AS146" i="41"/>
  <c r="BN87" i="45"/>
  <c r="G9" i="44"/>
  <c r="J9" i="44" s="1"/>
  <c r="J7" i="44"/>
  <c r="F12" i="44"/>
  <c r="T90" i="47"/>
  <c r="S91" i="47"/>
  <c r="G20" i="32"/>
  <c r="T67" i="47"/>
  <c r="T58" i="47"/>
  <c r="S82" i="47"/>
  <c r="T81" i="47"/>
  <c r="T88" i="47"/>
  <c r="G12" i="44"/>
  <c r="T91" i="47" l="1"/>
  <c r="T82" i="47"/>
  <c r="H12" i="44" l="1"/>
  <c r="J12" i="44" s="1"/>
  <c r="J10" i="44"/>
  <c r="G24" i="32" l="1"/>
  <c r="AN86" i="30" l="1"/>
  <c r="S51" i="60" l="1"/>
  <c r="F51" i="62" s="1"/>
  <c r="D4" i="27"/>
  <c r="E4" i="27" s="1"/>
  <c r="G51" i="62" l="1"/>
  <c r="E11" i="27"/>
  <c r="F11" i="27" s="1"/>
  <c r="E10" i="27"/>
  <c r="E9" i="27"/>
  <c r="F9" i="27" s="1"/>
  <c r="E8" i="27"/>
  <c r="F8" i="27" s="1"/>
  <c r="E12" i="27"/>
  <c r="F12" i="27" s="1"/>
  <c r="F10" i="27" l="1"/>
  <c r="F14" i="27" s="1"/>
  <c r="S29" i="60"/>
  <c r="F29" i="62" s="1"/>
  <c r="E15" i="27" l="1"/>
  <c r="F64" i="60" s="1"/>
  <c r="G64" i="60" s="1"/>
  <c r="G29" i="62"/>
  <c r="R64" i="60" l="1"/>
  <c r="R64" i="63" s="1"/>
  <c r="H64" i="60"/>
  <c r="H64" i="63" s="1"/>
  <c r="H56" i="63" s="1"/>
  <c r="H57" i="63" s="1"/>
  <c r="I64" i="60"/>
  <c r="I64" i="63" s="1"/>
  <c r="J64" i="60"/>
  <c r="F64" i="63"/>
  <c r="F18" i="63" s="1"/>
  <c r="K64" i="60"/>
  <c r="O64" i="60"/>
  <c r="S46" i="60" s="1"/>
  <c r="F46" i="62" s="1"/>
  <c r="G46" i="62" s="1"/>
  <c r="Q64" i="60"/>
  <c r="P64" i="60"/>
  <c r="P64" i="63" s="1"/>
  <c r="G64" i="63"/>
  <c r="G21" i="63" s="1"/>
  <c r="L64" i="60"/>
  <c r="L64" i="63" s="1"/>
  <c r="M64" i="60"/>
  <c r="N64" i="60"/>
  <c r="H26" i="63"/>
  <c r="F24" i="63"/>
  <c r="S45" i="63"/>
  <c r="F45" i="64" s="1"/>
  <c r="G45" i="64" s="1"/>
  <c r="H58" i="63" l="1"/>
  <c r="F54" i="63"/>
  <c r="S44" i="63"/>
  <c r="F44" i="64" s="1"/>
  <c r="G44" i="64" s="1"/>
  <c r="F52" i="63"/>
  <c r="F11" i="63"/>
  <c r="H19" i="63"/>
  <c r="H20" i="63" s="1"/>
  <c r="F53" i="63"/>
  <c r="F25" i="63"/>
  <c r="F23" i="63"/>
  <c r="F21" i="63"/>
  <c r="F56" i="63"/>
  <c r="F10" i="63"/>
  <c r="F19" i="63"/>
  <c r="F17" i="63"/>
  <c r="S48" i="63"/>
  <c r="F48" i="64" s="1"/>
  <c r="G48" i="64" s="1"/>
  <c r="F16" i="63"/>
  <c r="F7" i="63"/>
  <c r="S7" i="63" s="1"/>
  <c r="F7" i="64" s="1"/>
  <c r="F8" i="63"/>
  <c r="F55" i="63"/>
  <c r="F15" i="63"/>
  <c r="F22" i="63"/>
  <c r="S44" i="60"/>
  <c r="F44" i="62" s="1"/>
  <c r="G56" i="63"/>
  <c r="G54" i="63"/>
  <c r="G55" i="63"/>
  <c r="G24" i="63"/>
  <c r="G27" i="63" s="1"/>
  <c r="G28" i="63" s="1"/>
  <c r="G50" i="63" s="1"/>
  <c r="O64" i="63"/>
  <c r="S45" i="60"/>
  <c r="F45" i="62" s="1"/>
  <c r="G45" i="62" s="1"/>
  <c r="J64" i="63"/>
  <c r="K64" i="63"/>
  <c r="Q64" i="63"/>
  <c r="M64" i="63"/>
  <c r="N64" i="63"/>
  <c r="H27" i="63"/>
  <c r="G16" i="15"/>
  <c r="G18" i="15" s="1"/>
  <c r="G20" i="15" s="1"/>
  <c r="G22" i="15" s="1"/>
  <c r="H59" i="63" l="1"/>
  <c r="F20" i="63"/>
  <c r="H28" i="63"/>
  <c r="H50" i="63" s="1"/>
  <c r="S43" i="63"/>
  <c r="F27" i="63"/>
  <c r="F13" i="63"/>
  <c r="F57" i="63"/>
  <c r="O49" i="60"/>
  <c r="G57" i="63"/>
  <c r="K52" i="63"/>
  <c r="K23" i="63"/>
  <c r="K15" i="63"/>
  <c r="K22" i="63"/>
  <c r="S22" i="63" s="1"/>
  <c r="F22" i="64" s="1"/>
  <c r="G22" i="64" s="1"/>
  <c r="K24" i="63"/>
  <c r="K56" i="63"/>
  <c r="K18" i="63"/>
  <c r="K8" i="63"/>
  <c r="K10" i="63"/>
  <c r="S10" i="63" s="1"/>
  <c r="F10" i="64" s="1"/>
  <c r="G10" i="64" s="1"/>
  <c r="K25" i="63"/>
  <c r="K53" i="63"/>
  <c r="K17" i="63"/>
  <c r="K21" i="63"/>
  <c r="K11" i="63"/>
  <c r="S11" i="63" s="1"/>
  <c r="F11" i="64" s="1"/>
  <c r="G11" i="64" s="1"/>
  <c r="K26" i="63"/>
  <c r="K54" i="63"/>
  <c r="K16" i="63"/>
  <c r="K55" i="63"/>
  <c r="K9" i="63"/>
  <c r="S9" i="63" s="1"/>
  <c r="F9" i="64" s="1"/>
  <c r="G9" i="64" s="1"/>
  <c r="J54" i="63"/>
  <c r="J8" i="63"/>
  <c r="J16" i="63"/>
  <c r="J17" i="63"/>
  <c r="J24" i="63"/>
  <c r="J52" i="63"/>
  <c r="J15" i="63"/>
  <c r="J25" i="63"/>
  <c r="J23" i="63"/>
  <c r="J56" i="63"/>
  <c r="J55" i="63"/>
  <c r="J53" i="63"/>
  <c r="N18" i="63"/>
  <c r="N54" i="63"/>
  <c r="N25" i="63"/>
  <c r="N55" i="63"/>
  <c r="N19" i="63"/>
  <c r="N26" i="63"/>
  <c r="N56" i="63"/>
  <c r="N53" i="63"/>
  <c r="N24" i="63"/>
  <c r="M18" i="63"/>
  <c r="M56" i="63"/>
  <c r="M26" i="63"/>
  <c r="M19" i="63"/>
  <c r="M55" i="63"/>
  <c r="M54" i="63"/>
  <c r="G7" i="64"/>
  <c r="F49" i="62"/>
  <c r="G44" i="62"/>
  <c r="G49" i="62" s="1"/>
  <c r="H49" i="62" s="1"/>
  <c r="S49" i="60" l="1"/>
  <c r="F43" i="64"/>
  <c r="G43" i="64" s="1"/>
  <c r="G49" i="64" s="1"/>
  <c r="H49" i="64" s="1"/>
  <c r="G58" i="63"/>
  <c r="G59" i="63"/>
  <c r="F58" i="63"/>
  <c r="F59" i="63"/>
  <c r="F28" i="63"/>
  <c r="F50" i="63" s="1"/>
  <c r="S17" i="63"/>
  <c r="F17" i="64" s="1"/>
  <c r="G17" i="64" s="1"/>
  <c r="S16" i="63"/>
  <c r="F16" i="64" s="1"/>
  <c r="G16" i="64" s="1"/>
  <c r="S32" i="63"/>
  <c r="F32" i="64" s="1"/>
  <c r="G32" i="64" s="1"/>
  <c r="S30" i="63"/>
  <c r="F30" i="64" s="1"/>
  <c r="G30" i="64" s="1"/>
  <c r="S55" i="63"/>
  <c r="F55" i="64" s="1"/>
  <c r="G55" i="64" s="1"/>
  <c r="S33" i="63"/>
  <c r="F33" i="64" s="1"/>
  <c r="G33" i="64" s="1"/>
  <c r="S25" i="63"/>
  <c r="F25" i="64" s="1"/>
  <c r="G25" i="64" s="1"/>
  <c r="S23" i="63"/>
  <c r="F23" i="64" s="1"/>
  <c r="G23" i="64" s="1"/>
  <c r="J27" i="63"/>
  <c r="S52" i="63"/>
  <c r="F52" i="64" s="1"/>
  <c r="G52" i="64" s="1"/>
  <c r="J57" i="63"/>
  <c r="K20" i="63"/>
  <c r="K13" i="63"/>
  <c r="S15" i="63"/>
  <c r="F15" i="64" s="1"/>
  <c r="G15" i="64" s="1"/>
  <c r="J20" i="63"/>
  <c r="S8" i="63"/>
  <c r="F8" i="64" s="1"/>
  <c r="J13" i="63"/>
  <c r="S19" i="63"/>
  <c r="F19" i="64" s="1"/>
  <c r="G19" i="64" s="1"/>
  <c r="S29" i="63"/>
  <c r="F29" i="64" s="1"/>
  <c r="G29" i="64" s="1"/>
  <c r="S21" i="63"/>
  <c r="F21" i="64" s="1"/>
  <c r="G21" i="64" s="1"/>
  <c r="K27" i="63"/>
  <c r="K57" i="63"/>
  <c r="K58" i="63" s="1"/>
  <c r="S56" i="63"/>
  <c r="F56" i="64" s="1"/>
  <c r="G56" i="64" s="1"/>
  <c r="N57" i="63"/>
  <c r="S53" i="63"/>
  <c r="F53" i="64" s="1"/>
  <c r="S31" i="63"/>
  <c r="F31" i="64" s="1"/>
  <c r="G31" i="64" s="1"/>
  <c r="M20" i="63"/>
  <c r="S18" i="63"/>
  <c r="F18" i="64" s="1"/>
  <c r="M57" i="63"/>
  <c r="S54" i="63"/>
  <c r="F54" i="64" s="1"/>
  <c r="G54" i="64" s="1"/>
  <c r="M27" i="63"/>
  <c r="S26" i="63"/>
  <c r="F26" i="64" s="1"/>
  <c r="G26" i="64" s="1"/>
  <c r="N27" i="63"/>
  <c r="S24" i="63"/>
  <c r="F24" i="64" s="1"/>
  <c r="N20" i="63"/>
  <c r="K59" i="63" l="1"/>
  <c r="F49" i="64"/>
  <c r="M58" i="63"/>
  <c r="M59" i="63"/>
  <c r="N58" i="63"/>
  <c r="N59" i="63"/>
  <c r="J58" i="63"/>
  <c r="J59" i="63"/>
  <c r="N28" i="63"/>
  <c r="N50" i="63" s="1"/>
  <c r="J28" i="63"/>
  <c r="J50" i="63" s="1"/>
  <c r="K28" i="63"/>
  <c r="K50" i="63" s="1"/>
  <c r="M28" i="63"/>
  <c r="M50" i="63" s="1"/>
  <c r="S34" i="63"/>
  <c r="S13" i="63"/>
  <c r="G8" i="64"/>
  <c r="G13" i="64" s="1"/>
  <c r="H13" i="64" s="1"/>
  <c r="F13" i="64"/>
  <c r="S57" i="63"/>
  <c r="G24" i="64"/>
  <c r="G27" i="64" s="1"/>
  <c r="F27" i="64"/>
  <c r="S27" i="63"/>
  <c r="G18" i="64"/>
  <c r="G20" i="64" s="1"/>
  <c r="F20" i="64"/>
  <c r="S20" i="63"/>
  <c r="G53" i="64"/>
  <c r="G57" i="64" s="1"/>
  <c r="H57" i="64" s="1"/>
  <c r="F57" i="64"/>
  <c r="S59" i="63" l="1"/>
  <c r="S35" i="63"/>
  <c r="F34" i="64"/>
  <c r="G34" i="64" s="1"/>
  <c r="F28" i="64"/>
  <c r="G42" i="64"/>
  <c r="H42" i="64" s="1"/>
  <c r="F42" i="64"/>
  <c r="H27" i="64"/>
  <c r="G28" i="64"/>
  <c r="S28" i="63"/>
  <c r="H20" i="64"/>
  <c r="S49" i="63"/>
  <c r="G20" i="60"/>
  <c r="J20" i="60"/>
  <c r="H20" i="60"/>
  <c r="N20" i="60"/>
  <c r="M20" i="60"/>
  <c r="M28" i="60" s="1"/>
  <c r="M50" i="60" s="1"/>
  <c r="K20" i="60"/>
  <c r="P20" i="60"/>
  <c r="L20" i="60"/>
  <c r="F20" i="60"/>
  <c r="Q20" i="60"/>
  <c r="J27" i="60"/>
  <c r="P27" i="60"/>
  <c r="N27" i="60"/>
  <c r="M27" i="60"/>
  <c r="G27" i="60"/>
  <c r="H27" i="60"/>
  <c r="F27" i="60"/>
  <c r="L27" i="60"/>
  <c r="K27" i="60"/>
  <c r="Q27" i="60"/>
  <c r="J35" i="60"/>
  <c r="J58" i="60" s="1"/>
  <c r="L57" i="60"/>
  <c r="L58" i="60" s="1"/>
  <c r="N57" i="60"/>
  <c r="N58" i="60" s="1"/>
  <c r="J57" i="60"/>
  <c r="F57" i="60"/>
  <c r="F58" i="60" s="1"/>
  <c r="M57" i="60"/>
  <c r="M58" i="60" s="1"/>
  <c r="P57" i="60"/>
  <c r="P58" i="60" s="1"/>
  <c r="H57" i="60"/>
  <c r="H58" i="60" s="1"/>
  <c r="G57" i="60"/>
  <c r="G58" i="60" s="1"/>
  <c r="K57" i="60"/>
  <c r="K58" i="60" s="1"/>
  <c r="F28" i="60" l="1"/>
  <c r="F50" i="60" s="1"/>
  <c r="F59" i="60"/>
  <c r="G28" i="60"/>
  <c r="G50" i="60" s="1"/>
  <c r="L28" i="60"/>
  <c r="L50" i="60" s="1"/>
  <c r="N28" i="60"/>
  <c r="N50" i="60" s="1"/>
  <c r="P28" i="60"/>
  <c r="P50" i="60" s="1"/>
  <c r="H28" i="60"/>
  <c r="H50" i="60" s="1"/>
  <c r="Q28" i="60"/>
  <c r="Q50" i="60" s="1"/>
  <c r="K28" i="60"/>
  <c r="K50" i="60" s="1"/>
  <c r="J28" i="60"/>
  <c r="J50" i="60"/>
  <c r="H28" i="64"/>
  <c r="S58" i="63"/>
  <c r="S60" i="63" s="1"/>
  <c r="S50" i="63"/>
  <c r="G16" i="32"/>
  <c r="S61" i="63"/>
  <c r="AR85" i="39"/>
  <c r="S54" i="60"/>
  <c r="F54" i="62" s="1"/>
  <c r="R85" i="39"/>
  <c r="G35" i="64" l="1"/>
  <c r="F35" i="64"/>
  <c r="I116" i="26"/>
  <c r="R87" i="39"/>
  <c r="R86" i="39"/>
  <c r="Q116" i="26"/>
  <c r="AR86" i="39"/>
  <c r="AR87" i="39"/>
  <c r="S12" i="60"/>
  <c r="F12" i="62" s="1"/>
  <c r="G12" i="62" s="1"/>
  <c r="S31" i="60"/>
  <c r="F31" i="62" s="1"/>
  <c r="G31" i="62" s="1"/>
  <c r="S16" i="60"/>
  <c r="F16" i="62" s="1"/>
  <c r="G16" i="62" s="1"/>
  <c r="S19" i="60"/>
  <c r="F19" i="62" s="1"/>
  <c r="S56" i="60"/>
  <c r="F56" i="62" s="1"/>
  <c r="G56" i="62" s="1"/>
  <c r="S53" i="60"/>
  <c r="F53" i="62" s="1"/>
  <c r="S18" i="60"/>
  <c r="F18" i="62" s="1"/>
  <c r="S32" i="60"/>
  <c r="F32" i="62" s="1"/>
  <c r="G54" i="62"/>
  <c r="S55" i="60"/>
  <c r="F55" i="62" s="1"/>
  <c r="S52" i="60"/>
  <c r="F52" i="62" s="1"/>
  <c r="S7" i="60"/>
  <c r="F7" i="62" s="1"/>
  <c r="O57" i="60"/>
  <c r="O58" i="60" s="1"/>
  <c r="S33" i="60"/>
  <c r="F33" i="62" s="1"/>
  <c r="S15" i="60"/>
  <c r="F15" i="62" s="1"/>
  <c r="S9" i="60"/>
  <c r="F9" i="62" s="1"/>
  <c r="S23" i="60"/>
  <c r="F23" i="62" s="1"/>
  <c r="S24" i="60"/>
  <c r="F24" i="62" s="1"/>
  <c r="O27" i="60"/>
  <c r="S22" i="60"/>
  <c r="F22" i="62" s="1"/>
  <c r="S11" i="60"/>
  <c r="F11" i="62" s="1"/>
  <c r="S25" i="60"/>
  <c r="F25" i="62" s="1"/>
  <c r="I118" i="26"/>
  <c r="I59" i="26" s="1"/>
  <c r="Q118" i="26"/>
  <c r="Q59" i="26" s="1"/>
  <c r="S21" i="60"/>
  <c r="F21" i="62" s="1"/>
  <c r="S14" i="60"/>
  <c r="F14" i="62" s="1"/>
  <c r="S26" i="60"/>
  <c r="F26" i="62" s="1"/>
  <c r="O20" i="60"/>
  <c r="O28" i="60" s="1"/>
  <c r="O50" i="60" s="1"/>
  <c r="S10" i="60"/>
  <c r="F10" i="62" s="1"/>
  <c r="S8" i="60"/>
  <c r="F8" i="62" s="1"/>
  <c r="S17" i="60"/>
  <c r="F17" i="62" s="1"/>
  <c r="S34" i="60"/>
  <c r="F34" i="62" s="1"/>
  <c r="F58" i="64" l="1"/>
  <c r="F50" i="64"/>
  <c r="G58" i="64"/>
  <c r="G50" i="64"/>
  <c r="F59" i="64"/>
  <c r="H35" i="64"/>
  <c r="G59" i="64"/>
  <c r="H59" i="64" s="1"/>
  <c r="I59" i="64" s="1"/>
  <c r="G18" i="32" s="1"/>
  <c r="Q57" i="26"/>
  <c r="Q57" i="60" s="1"/>
  <c r="Q58" i="60" s="1"/>
  <c r="I57" i="26"/>
  <c r="I57" i="60" s="1"/>
  <c r="I58" i="60" s="1"/>
  <c r="S116" i="26"/>
  <c r="S57" i="26" s="1"/>
  <c r="S118" i="26"/>
  <c r="S59" i="26" s="1"/>
  <c r="G19" i="62"/>
  <c r="G17" i="62"/>
  <c r="F27" i="62"/>
  <c r="G22" i="62"/>
  <c r="G7" i="62"/>
  <c r="G26" i="62"/>
  <c r="G52" i="62"/>
  <c r="F57" i="62"/>
  <c r="G55" i="62"/>
  <c r="G34" i="62"/>
  <c r="G14" i="62"/>
  <c r="F20" i="62"/>
  <c r="G25" i="62"/>
  <c r="G24" i="62"/>
  <c r="G33" i="62"/>
  <c r="F13" i="62"/>
  <c r="G32" i="62"/>
  <c r="G10" i="62"/>
  <c r="G21" i="62"/>
  <c r="G11" i="62"/>
  <c r="G23" i="62"/>
  <c r="G18" i="62"/>
  <c r="G53" i="62"/>
  <c r="G8" i="62"/>
  <c r="G15" i="62"/>
  <c r="G9" i="62"/>
  <c r="S35" i="60"/>
  <c r="S13" i="60"/>
  <c r="S30" i="60"/>
  <c r="F30" i="62" s="1"/>
  <c r="I27" i="60"/>
  <c r="S27" i="60" s="1"/>
  <c r="I20" i="60"/>
  <c r="F28" i="62" l="1"/>
  <c r="S20" i="60"/>
  <c r="S28" i="60" s="1"/>
  <c r="S50" i="60" s="1"/>
  <c r="I28" i="60"/>
  <c r="I50" i="60" s="1"/>
  <c r="H58" i="64"/>
  <c r="H50" i="64"/>
  <c r="S57" i="60"/>
  <c r="S58" i="60" s="1"/>
  <c r="S60" i="60" s="1"/>
  <c r="G20" i="62"/>
  <c r="G30" i="62"/>
  <c r="F35" i="62"/>
  <c r="F58" i="62" s="1"/>
  <c r="G57" i="62"/>
  <c r="G27" i="62"/>
  <c r="G13" i="62"/>
  <c r="G28" i="62" l="1"/>
  <c r="F50" i="62"/>
  <c r="H57" i="62"/>
  <c r="H13" i="62"/>
  <c r="H20" i="62"/>
  <c r="H28" i="62" s="1"/>
  <c r="F59" i="62"/>
  <c r="H27" i="62"/>
  <c r="G35" i="62"/>
  <c r="G58" i="62" s="1"/>
  <c r="G50" i="62" l="1"/>
  <c r="H35" i="62"/>
  <c r="H58" i="62" s="1"/>
  <c r="G59" i="62"/>
  <c r="H50" i="62" l="1"/>
  <c r="H59" i="62"/>
  <c r="I59" i="62" s="1"/>
  <c r="F18" i="32" s="1"/>
  <c r="BL10" i="39"/>
  <c r="BL21" i="39" l="1"/>
  <c r="W139" i="39" s="1"/>
  <c r="BN10" i="39"/>
  <c r="AO86" i="30"/>
  <c r="F17" i="32" s="1"/>
  <c r="AQ139" i="39" l="1"/>
  <c r="AO139" i="39"/>
  <c r="AS139" i="39" s="1"/>
  <c r="BL87" i="39"/>
  <c r="BL46" i="39"/>
  <c r="W142" i="39" s="1"/>
  <c r="AN88" i="30"/>
  <c r="AQ142" i="39" l="1"/>
  <c r="AO142" i="39"/>
  <c r="BN87" i="39"/>
  <c r="Y149" i="39" s="1"/>
  <c r="W149" i="39"/>
  <c r="BL78" i="39"/>
  <c r="W146" i="39" s="1"/>
  <c r="BN46" i="39"/>
  <c r="Y142" i="39" s="1"/>
  <c r="BN21" i="39"/>
  <c r="Y139" i="39" s="1"/>
  <c r="AS142" i="39" l="1"/>
  <c r="F22" i="32"/>
  <c r="AQ149" i="39"/>
  <c r="AO149" i="39"/>
  <c r="AS149" i="39" s="1"/>
  <c r="AQ146" i="39"/>
  <c r="AO146" i="39"/>
  <c r="AS146" i="39" s="1"/>
  <c r="I109" i="26"/>
  <c r="N109" i="26"/>
  <c r="O109" i="26"/>
  <c r="Q109" i="26"/>
  <c r="M109" i="26"/>
  <c r="K109" i="26"/>
  <c r="R109" i="26"/>
  <c r="H109" i="26"/>
  <c r="G109" i="26"/>
  <c r="F109" i="26"/>
  <c r="J109" i="26"/>
  <c r="P109" i="26"/>
  <c r="L109" i="26"/>
  <c r="S109" i="26" l="1"/>
  <c r="I50" i="26"/>
  <c r="G50" i="26"/>
  <c r="H50" i="26"/>
  <c r="Q50" i="26"/>
  <c r="R50" i="26"/>
  <c r="O50" i="26"/>
  <c r="L50" i="26"/>
  <c r="J50" i="26"/>
  <c r="P50" i="26"/>
  <c r="F50" i="26"/>
  <c r="K50" i="26"/>
  <c r="N50" i="26"/>
  <c r="M50" i="26"/>
  <c r="S50" i="26" l="1"/>
  <c r="P59" i="60"/>
  <c r="M59" i="60"/>
  <c r="N59" i="60"/>
  <c r="I59" i="60"/>
  <c r="O59" i="60"/>
  <c r="R59" i="60"/>
  <c r="H59" i="60"/>
  <c r="L59" i="60"/>
  <c r="Q59" i="60"/>
  <c r="G59" i="60"/>
  <c r="K59" i="60"/>
  <c r="J59" i="60"/>
  <c r="S59" i="60" l="1"/>
  <c r="S61" i="60" l="1"/>
  <c r="F24" i="32"/>
  <c r="F16" i="32"/>
  <c r="BN33" i="39"/>
  <c r="Y140" i="39" s="1"/>
  <c r="BN45" i="39" l="1"/>
  <c r="Y141" i="39" s="1"/>
  <c r="BN53" i="39" l="1"/>
  <c r="Y143" i="39" s="1"/>
  <c r="Y154" i="39" s="1"/>
  <c r="BN77" i="39" l="1"/>
  <c r="Y145" i="39" s="1"/>
  <c r="BN86" i="39" l="1"/>
  <c r="Y148" i="39" s="1"/>
  <c r="BN78" i="39"/>
  <c r="Y146" i="39" s="1"/>
</calcChain>
</file>

<file path=xl/sharedStrings.xml><?xml version="1.0" encoding="utf-8"?>
<sst xmlns="http://schemas.openxmlformats.org/spreadsheetml/2006/main" count="6117" uniqueCount="938">
  <si>
    <t>Ｋ２号水源</t>
    <rPh sb="2" eb="3">
      <t>ゴウ</t>
    </rPh>
    <rPh sb="3" eb="5">
      <t>スイゲン</t>
    </rPh>
    <phoneticPr fontId="4"/>
  </si>
  <si>
    <t>浅井戸</t>
    <rPh sb="0" eb="3">
      <t>アサイド</t>
    </rPh>
    <phoneticPr fontId="4"/>
  </si>
  <si>
    <t>Ｉ１号水源</t>
    <rPh sb="2" eb="3">
      <t>ゴウ</t>
    </rPh>
    <rPh sb="3" eb="5">
      <t>スイゲン</t>
    </rPh>
    <phoneticPr fontId="4"/>
  </si>
  <si>
    <t>深井戸</t>
    <rPh sb="0" eb="3">
      <t>フカイド</t>
    </rPh>
    <phoneticPr fontId="4"/>
  </si>
  <si>
    <t>Ｉ２号水源</t>
    <rPh sb="2" eb="3">
      <t>ゴウ</t>
    </rPh>
    <rPh sb="3" eb="5">
      <t>スイゲン</t>
    </rPh>
    <phoneticPr fontId="4"/>
  </si>
  <si>
    <t>Ｍ１号水源</t>
    <rPh sb="2" eb="3">
      <t>ゴウ</t>
    </rPh>
    <rPh sb="3" eb="5">
      <t>スイゲン</t>
    </rPh>
    <phoneticPr fontId="4"/>
  </si>
  <si>
    <t>Ｍ２号水源</t>
    <rPh sb="2" eb="3">
      <t>ゴウ</t>
    </rPh>
    <rPh sb="3" eb="5">
      <t>スイゲン</t>
    </rPh>
    <phoneticPr fontId="4"/>
  </si>
  <si>
    <t>Ｍ６号水源</t>
    <rPh sb="2" eb="3">
      <t>ゴウ</t>
    </rPh>
    <rPh sb="3" eb="5">
      <t>スイゲン</t>
    </rPh>
    <phoneticPr fontId="4"/>
  </si>
  <si>
    <t>Ｍ７号水源</t>
    <rPh sb="2" eb="3">
      <t>ゴウ</t>
    </rPh>
    <rPh sb="3" eb="5">
      <t>スイゲン</t>
    </rPh>
    <phoneticPr fontId="4"/>
  </si>
  <si>
    <t>Ｍ８号水源</t>
    <rPh sb="2" eb="3">
      <t>ゴウ</t>
    </rPh>
    <rPh sb="3" eb="5">
      <t>スイゲン</t>
    </rPh>
    <phoneticPr fontId="4"/>
  </si>
  <si>
    <t>Ｍ９号水源</t>
    <rPh sb="2" eb="3">
      <t>ゴウ</t>
    </rPh>
    <rPh sb="3" eb="5">
      <t>スイゲン</t>
    </rPh>
    <phoneticPr fontId="4"/>
  </si>
  <si>
    <t>Ｍ１０号水源</t>
    <rPh sb="3" eb="4">
      <t>ゴウ</t>
    </rPh>
    <rPh sb="4" eb="6">
      <t>スイゲン</t>
    </rPh>
    <phoneticPr fontId="4"/>
  </si>
  <si>
    <t>Ｍ１１号水源</t>
    <rPh sb="3" eb="4">
      <t>ゴウ</t>
    </rPh>
    <rPh sb="4" eb="6">
      <t>スイゲン</t>
    </rPh>
    <phoneticPr fontId="4"/>
  </si>
  <si>
    <t>Ｉ浄水場</t>
    <rPh sb="1" eb="4">
      <t>ジョウスイジョウ</t>
    </rPh>
    <phoneticPr fontId="4"/>
  </si>
  <si>
    <t>Ｋ旧配水池</t>
    <rPh sb="1" eb="2">
      <t>キュウ</t>
    </rPh>
    <rPh sb="2" eb="5">
      <t>ハイスイチ</t>
    </rPh>
    <phoneticPr fontId="4"/>
  </si>
  <si>
    <t>配水池(RC造)</t>
    <rPh sb="0" eb="3">
      <t>ハイスイチ</t>
    </rPh>
    <rPh sb="6" eb="7">
      <t>ツク</t>
    </rPh>
    <phoneticPr fontId="4"/>
  </si>
  <si>
    <t>Ｋ新配水池</t>
    <rPh sb="1" eb="2">
      <t>シン</t>
    </rPh>
    <rPh sb="2" eb="5">
      <t>ハイスイチ</t>
    </rPh>
    <phoneticPr fontId="4"/>
  </si>
  <si>
    <t>配水池(RC造)</t>
    <rPh sb="0" eb="3">
      <t>ハイスイチ</t>
    </rPh>
    <phoneticPr fontId="4"/>
  </si>
  <si>
    <t>Ｔ配水池</t>
    <rPh sb="1" eb="4">
      <t>ハイスイチ</t>
    </rPh>
    <phoneticPr fontId="4"/>
  </si>
  <si>
    <t>配水池(PC造)</t>
    <rPh sb="0" eb="3">
      <t>ハイスイチ</t>
    </rPh>
    <phoneticPr fontId="4"/>
  </si>
  <si>
    <t>Ｃ配水池</t>
    <rPh sb="1" eb="4">
      <t>ハイスイチ</t>
    </rPh>
    <phoneticPr fontId="4"/>
  </si>
  <si>
    <t>配水池(SUS)</t>
    <rPh sb="0" eb="3">
      <t>ハイスイチ</t>
    </rPh>
    <phoneticPr fontId="4"/>
  </si>
  <si>
    <t>Ｈ配水池</t>
    <rPh sb="1" eb="4">
      <t>ハイスイチ</t>
    </rPh>
    <phoneticPr fontId="4"/>
  </si>
  <si>
    <t>中</t>
    <rPh sb="0" eb="1">
      <t>チュウ</t>
    </rPh>
    <phoneticPr fontId="4"/>
  </si>
  <si>
    <t>Ｏ配水池</t>
    <rPh sb="1" eb="4">
      <t>ハイスイチ</t>
    </rPh>
    <phoneticPr fontId="4"/>
  </si>
  <si>
    <t>Ｂ配水池</t>
    <rPh sb="1" eb="4">
      <t>ハイスイチ</t>
    </rPh>
    <phoneticPr fontId="4"/>
  </si>
  <si>
    <t>Ａ配水池</t>
    <rPh sb="1" eb="4">
      <t>ハイスイチ</t>
    </rPh>
    <phoneticPr fontId="4"/>
  </si>
  <si>
    <t>Ｕ配水池</t>
    <rPh sb="1" eb="4">
      <t>ハイスイチ</t>
    </rPh>
    <phoneticPr fontId="4"/>
  </si>
  <si>
    <t>Ｕポンプ所</t>
    <rPh sb="4" eb="5">
      <t>ショ</t>
    </rPh>
    <phoneticPr fontId="4"/>
  </si>
  <si>
    <t>送水ポンプ施設</t>
    <rPh sb="0" eb="2">
      <t>ソウスイ</t>
    </rPh>
    <rPh sb="5" eb="7">
      <t>シセツ</t>
    </rPh>
    <phoneticPr fontId="4"/>
  </si>
  <si>
    <t>Ｄ配水池</t>
    <phoneticPr fontId="4"/>
  </si>
  <si>
    <t>配水池(RC造)</t>
    <phoneticPr fontId="4"/>
  </si>
  <si>
    <t>Ｓ１号水源</t>
    <rPh sb="2" eb="3">
      <t>ゴウ</t>
    </rPh>
    <rPh sb="3" eb="5">
      <t>スイゲン</t>
    </rPh>
    <phoneticPr fontId="4"/>
  </si>
  <si>
    <t>Ｓ２号水源</t>
    <rPh sb="2" eb="3">
      <t>ゴウ</t>
    </rPh>
    <rPh sb="3" eb="5">
      <t>スイゲン</t>
    </rPh>
    <phoneticPr fontId="4"/>
  </si>
  <si>
    <t>Ｓ３号水源</t>
    <rPh sb="2" eb="3">
      <t>ゴウ</t>
    </rPh>
    <rPh sb="3" eb="5">
      <t>スイゲン</t>
    </rPh>
    <phoneticPr fontId="4"/>
  </si>
  <si>
    <t>Ｓ４号水源</t>
    <rPh sb="2" eb="3">
      <t>ゴウ</t>
    </rPh>
    <rPh sb="3" eb="5">
      <t>スイゲン</t>
    </rPh>
    <phoneticPr fontId="4"/>
  </si>
  <si>
    <t>Ｙ水源</t>
    <rPh sb="1" eb="3">
      <t>スイゲン</t>
    </rPh>
    <phoneticPr fontId="4"/>
  </si>
  <si>
    <t>Ｅ配水池</t>
    <rPh sb="1" eb="4">
      <t>ハイスイチ</t>
    </rPh>
    <phoneticPr fontId="4"/>
  </si>
  <si>
    <t>Ｆ配水池</t>
    <rPh sb="1" eb="4">
      <t>ハイスイチ</t>
    </rPh>
    <phoneticPr fontId="4"/>
  </si>
  <si>
    <t>Ｙ配水池</t>
    <rPh sb="1" eb="4">
      <t>ハイスイチ</t>
    </rPh>
    <phoneticPr fontId="4"/>
  </si>
  <si>
    <t>Ｇ配水池</t>
    <rPh sb="1" eb="4">
      <t>ハイスイチ</t>
    </rPh>
    <phoneticPr fontId="4"/>
  </si>
  <si>
    <t>区　分</t>
    <rPh sb="0" eb="1">
      <t>ク</t>
    </rPh>
    <rPh sb="2" eb="3">
      <t>ブン</t>
    </rPh>
    <phoneticPr fontId="4"/>
  </si>
  <si>
    <t>水源の耐震性</t>
    <rPh sb="0" eb="2">
      <t>スイゲン</t>
    </rPh>
    <rPh sb="3" eb="5">
      <t>タイシン</t>
    </rPh>
    <rPh sb="5" eb="6">
      <t>セイ</t>
    </rPh>
    <phoneticPr fontId="4"/>
  </si>
  <si>
    <t>構造物等の耐震性</t>
    <rPh sb="0" eb="3">
      <t>コウゾウブツ</t>
    </rPh>
    <rPh sb="3" eb="4">
      <t>トウ</t>
    </rPh>
    <rPh sb="5" eb="7">
      <t>タイシン</t>
    </rPh>
    <rPh sb="7" eb="8">
      <t>セイ</t>
    </rPh>
    <phoneticPr fontId="4"/>
  </si>
  <si>
    <t>施設のバックアップ能力</t>
    <rPh sb="0" eb="2">
      <t>シセツ</t>
    </rPh>
    <rPh sb="9" eb="11">
      <t>ノウリョク</t>
    </rPh>
    <phoneticPr fontId="4"/>
  </si>
  <si>
    <t>活断層の近傍</t>
    <rPh sb="0" eb="3">
      <t>カツダンソウ</t>
    </rPh>
    <rPh sb="4" eb="6">
      <t>キンボウ</t>
    </rPh>
    <phoneticPr fontId="4"/>
  </si>
  <si>
    <t>管路(埋設管路)の耐震性</t>
    <rPh sb="0" eb="2">
      <t>カンロ</t>
    </rPh>
    <rPh sb="3" eb="6">
      <t>マイセツカン</t>
    </rPh>
    <rPh sb="6" eb="7">
      <t>ロ</t>
    </rPh>
    <rPh sb="9" eb="12">
      <t>タイシンセイ</t>
    </rPh>
    <phoneticPr fontId="4"/>
  </si>
  <si>
    <t>被害が発生し易い地区</t>
    <rPh sb="0" eb="2">
      <t>ヒガイ</t>
    </rPh>
    <rPh sb="3" eb="5">
      <t>ハッセイ</t>
    </rPh>
    <rPh sb="6" eb="7">
      <t>ヤス</t>
    </rPh>
    <rPh sb="8" eb="10">
      <t>チク</t>
    </rPh>
    <phoneticPr fontId="4"/>
  </si>
  <si>
    <t>管路付属設備の耐震性</t>
    <rPh sb="0" eb="2">
      <t>カンロ</t>
    </rPh>
    <rPh sb="2" eb="4">
      <t>フゾク</t>
    </rPh>
    <rPh sb="4" eb="6">
      <t>セツビ</t>
    </rPh>
    <rPh sb="7" eb="10">
      <t>タイシンセイ</t>
    </rPh>
    <phoneticPr fontId="4"/>
  </si>
  <si>
    <t>仕切弁、
空気弁、
消火栓等</t>
    <rPh sb="0" eb="2">
      <t>シキ</t>
    </rPh>
    <rPh sb="2" eb="3">
      <t>ベン</t>
    </rPh>
    <rPh sb="5" eb="8">
      <t>クウキベン</t>
    </rPh>
    <rPh sb="10" eb="13">
      <t>ショウカセン</t>
    </rPh>
    <rPh sb="13" eb="14">
      <t>トウ</t>
    </rPh>
    <phoneticPr fontId="4"/>
  </si>
  <si>
    <t>橋梁添架管</t>
    <rPh sb="0" eb="2">
      <t>キョウリョウ</t>
    </rPh>
    <rPh sb="2" eb="4">
      <t>テンカ</t>
    </rPh>
    <rPh sb="4" eb="5">
      <t>カン</t>
    </rPh>
    <phoneticPr fontId="4"/>
  </si>
  <si>
    <t>給水の継続</t>
    <rPh sb="0" eb="2">
      <t>キュウスイ</t>
    </rPh>
    <rPh sb="3" eb="5">
      <t>ケイゾク</t>
    </rPh>
    <phoneticPr fontId="4"/>
  </si>
  <si>
    <t>浄水薬品の確保</t>
    <rPh sb="0" eb="2">
      <t>ジョウスイ</t>
    </rPh>
    <rPh sb="2" eb="4">
      <t>ヤクヒン</t>
    </rPh>
    <rPh sb="5" eb="7">
      <t>カクホ</t>
    </rPh>
    <phoneticPr fontId="4"/>
  </si>
  <si>
    <t>鋳鉄管</t>
    <rPh sb="0" eb="3">
      <t>チュウテツカン</t>
    </rPh>
    <phoneticPr fontId="4"/>
  </si>
  <si>
    <t>計</t>
    <rPh sb="0" eb="1">
      <t>ケイ</t>
    </rPh>
    <phoneticPr fontId="4"/>
  </si>
  <si>
    <t>導水管</t>
    <rPh sb="0" eb="3">
      <t>ドウスイカン</t>
    </rPh>
    <phoneticPr fontId="4"/>
  </si>
  <si>
    <t>送水管</t>
    <rPh sb="0" eb="3">
      <t>ソウスイカン</t>
    </rPh>
    <phoneticPr fontId="4"/>
  </si>
  <si>
    <t>計</t>
  </si>
  <si>
    <t>貯蔵量</t>
    <rPh sb="0" eb="3">
      <t>チョゾウリョウ</t>
    </rPh>
    <phoneticPr fontId="4"/>
  </si>
  <si>
    <t>調達ルート</t>
    <rPh sb="0" eb="2">
      <t>チョウタツ</t>
    </rPh>
    <phoneticPr fontId="4"/>
  </si>
  <si>
    <t>地盤崩落等</t>
    <rPh sb="0" eb="2">
      <t>ジバン</t>
    </rPh>
    <rPh sb="2" eb="4">
      <t>ホウラク</t>
    </rPh>
    <rPh sb="4" eb="5">
      <t>トウ</t>
    </rPh>
    <phoneticPr fontId="4"/>
  </si>
  <si>
    <t>配水池等の水の流出</t>
    <rPh sb="0" eb="3">
      <t>ハイスイチ</t>
    </rPh>
    <rPh sb="3" eb="4">
      <t>トウ</t>
    </rPh>
    <rPh sb="5" eb="6">
      <t>ミズ</t>
    </rPh>
    <rPh sb="7" eb="9">
      <t>リュウシュツ</t>
    </rPh>
    <phoneticPr fontId="4"/>
  </si>
  <si>
    <t>薬品注入設備(塩素ガス等)</t>
    <rPh sb="0" eb="2">
      <t>ヤクヒン</t>
    </rPh>
    <rPh sb="2" eb="4">
      <t>チュウニュウ</t>
    </rPh>
    <rPh sb="4" eb="6">
      <t>セツビ</t>
    </rPh>
    <rPh sb="7" eb="9">
      <t>エンソ</t>
    </rPh>
    <rPh sb="11" eb="12">
      <t>トウ</t>
    </rPh>
    <phoneticPr fontId="4"/>
  </si>
  <si>
    <t>斜面配管等</t>
    <rPh sb="0" eb="2">
      <t>シャメン</t>
    </rPh>
    <rPh sb="2" eb="4">
      <t>ハイカン</t>
    </rPh>
    <rPh sb="4" eb="5">
      <t>トウ</t>
    </rPh>
    <phoneticPr fontId="4"/>
  </si>
  <si>
    <t>消火用水の確保</t>
    <rPh sb="0" eb="2">
      <t>ショウカ</t>
    </rPh>
    <rPh sb="2" eb="4">
      <t>ヨウスイ</t>
    </rPh>
    <rPh sb="5" eb="7">
      <t>カクホ</t>
    </rPh>
    <phoneticPr fontId="4"/>
  </si>
  <si>
    <t>配水本管</t>
    <rPh sb="0" eb="2">
      <t>ハイスイ</t>
    </rPh>
    <rPh sb="2" eb="4">
      <t>ホンカン</t>
    </rPh>
    <phoneticPr fontId="4"/>
  </si>
  <si>
    <t>配水支管</t>
    <rPh sb="0" eb="2">
      <t>ハイスイ</t>
    </rPh>
    <rPh sb="2" eb="4">
      <t>シカン</t>
    </rPh>
    <phoneticPr fontId="4"/>
  </si>
  <si>
    <t>全体　合計</t>
    <rPh sb="0" eb="2">
      <t>ゼンタイ</t>
    </rPh>
    <rPh sb="3" eb="5">
      <t>ゴウケイ</t>
    </rPh>
    <phoneticPr fontId="4"/>
  </si>
  <si>
    <t>全体</t>
    <rPh sb="0" eb="2">
      <t>ゼンタイ</t>
    </rPh>
    <phoneticPr fontId="4"/>
  </si>
  <si>
    <t>小計</t>
    <rPh sb="0" eb="1">
      <t>ショウ</t>
    </rPh>
    <rPh sb="1" eb="2">
      <t>ケイ</t>
    </rPh>
    <phoneticPr fontId="4"/>
  </si>
  <si>
    <t>目標水量</t>
  </si>
  <si>
    <t>主な給水方法</t>
  </si>
  <si>
    <t>備考(水用途)</t>
  </si>
  <si>
    <t>飲料等</t>
  </si>
  <si>
    <t>概ね250m以内</t>
  </si>
  <si>
    <t>配水本管付近の消火栓等に仮設給水栓を設置して仮設給水を行う。</t>
  </si>
  <si>
    <t>概ね10m以内</t>
  </si>
  <si>
    <t>宅内給水装置の破損により断水している家屋等において仮設給水栓および共用栓等を設置して仮設給水を行う。</t>
  </si>
  <si>
    <t>3㍑／人･日</t>
  </si>
  <si>
    <t>概ね1km以内</t>
    <phoneticPr fontId="4"/>
  </si>
  <si>
    <t>①</t>
    <phoneticPr fontId="4"/>
  </si>
  <si>
    <t>②</t>
    <phoneticPr fontId="4"/>
  </si>
  <si>
    <t>初期の断水率</t>
    <rPh sb="0" eb="2">
      <t>ショキ</t>
    </rPh>
    <rPh sb="3" eb="5">
      <t>ダンスイ</t>
    </rPh>
    <rPh sb="5" eb="6">
      <t>リツ</t>
    </rPh>
    <phoneticPr fontId="4"/>
  </si>
  <si>
    <t>③</t>
    <phoneticPr fontId="4"/>
  </si>
  <si>
    <t>④</t>
    <phoneticPr fontId="4"/>
  </si>
  <si>
    <t>人</t>
    <rPh sb="0" eb="1">
      <t>ニン</t>
    </rPh>
    <phoneticPr fontId="4"/>
  </si>
  <si>
    <t>％</t>
    <phoneticPr fontId="4"/>
  </si>
  <si>
    <t>⑤</t>
    <phoneticPr fontId="4"/>
  </si>
  <si>
    <t>応急給水目標水量</t>
    <rPh sb="0" eb="2">
      <t>オウキュウ</t>
    </rPh>
    <rPh sb="2" eb="4">
      <t>キュウスイ</t>
    </rPh>
    <rPh sb="4" eb="6">
      <t>モクヒョウ</t>
    </rPh>
    <rPh sb="6" eb="8">
      <t>スイリョウ</t>
    </rPh>
    <phoneticPr fontId="4"/>
  </si>
  <si>
    <t>L/人・日</t>
    <rPh sb="2" eb="3">
      <t>ヒト</t>
    </rPh>
    <rPh sb="4" eb="5">
      <t>ニチ</t>
    </rPh>
    <phoneticPr fontId="4"/>
  </si>
  <si>
    <t>項　目</t>
    <rPh sb="0" eb="1">
      <t>コウ</t>
    </rPh>
    <rPh sb="2" eb="3">
      <t>メ</t>
    </rPh>
    <phoneticPr fontId="4"/>
  </si>
  <si>
    <t>m3/日</t>
    <rPh sb="3" eb="4">
      <t>ニチ</t>
    </rPh>
    <phoneticPr fontId="4"/>
  </si>
  <si>
    <t>応急給水量の算出</t>
    <rPh sb="0" eb="2">
      <t>オウキュウ</t>
    </rPh>
    <rPh sb="2" eb="5">
      <t>キュウスイリョウ</t>
    </rPh>
    <rPh sb="6" eb="8">
      <t>サンシュツ</t>
    </rPh>
    <phoneticPr fontId="4"/>
  </si>
  <si>
    <t>給水車両数・班数および人員</t>
    <phoneticPr fontId="4"/>
  </si>
  <si>
    <t>⑥</t>
    <phoneticPr fontId="4"/>
  </si>
  <si>
    <t>給水車両による応急給水量</t>
    <rPh sb="0" eb="2">
      <t>キュウスイ</t>
    </rPh>
    <rPh sb="2" eb="4">
      <t>シャリョウ</t>
    </rPh>
    <rPh sb="7" eb="9">
      <t>オウキュウ</t>
    </rPh>
    <rPh sb="9" eb="11">
      <t>キュウスイ</t>
    </rPh>
    <rPh sb="11" eb="12">
      <t>リョウ</t>
    </rPh>
    <phoneticPr fontId="4"/>
  </si>
  <si>
    <t>m3/台･日</t>
    <rPh sb="3" eb="4">
      <t>ダイ</t>
    </rPh>
    <rPh sb="5" eb="6">
      <t>ニチ</t>
    </rPh>
    <phoneticPr fontId="4"/>
  </si>
  <si>
    <t>台/日,班/日</t>
    <rPh sb="0" eb="1">
      <t>ダイ</t>
    </rPh>
    <rPh sb="2" eb="3">
      <t>ニチ</t>
    </rPh>
    <rPh sb="4" eb="5">
      <t>ハン</t>
    </rPh>
    <rPh sb="6" eb="7">
      <t>ニチ</t>
    </rPh>
    <phoneticPr fontId="4"/>
  </si>
  <si>
    <t>⑦</t>
    <phoneticPr fontId="4"/>
  </si>
  <si>
    <t>⑧</t>
    <phoneticPr fontId="4"/>
  </si>
  <si>
    <t>⑨</t>
    <phoneticPr fontId="4"/>
  </si>
  <si>
    <t>応急給水1班あたりの人員</t>
    <rPh sb="0" eb="2">
      <t>オウキュウ</t>
    </rPh>
    <rPh sb="2" eb="4">
      <t>キュウスイ</t>
    </rPh>
    <rPh sb="5" eb="6">
      <t>ハン</t>
    </rPh>
    <rPh sb="10" eb="12">
      <t>ジンイン</t>
    </rPh>
    <phoneticPr fontId="4"/>
  </si>
  <si>
    <t>人/日</t>
    <rPh sb="0" eb="1">
      <t>ニン</t>
    </rPh>
    <rPh sb="2" eb="3">
      <t>ヒ</t>
    </rPh>
    <phoneticPr fontId="4"/>
  </si>
  <si>
    <t>運搬給水基地の設定</t>
    <rPh sb="0" eb="2">
      <t>ウンパン</t>
    </rPh>
    <rPh sb="2" eb="4">
      <t>キュウスイ</t>
    </rPh>
    <rPh sb="4" eb="6">
      <t>キチ</t>
    </rPh>
    <rPh sb="7" eb="9">
      <t>セッテイ</t>
    </rPh>
    <phoneticPr fontId="4"/>
  </si>
  <si>
    <t>応急給水先</t>
    <rPh sb="0" eb="2">
      <t>オウキュウ</t>
    </rPh>
    <rPh sb="2" eb="4">
      <t>キュウスイ</t>
    </rPh>
    <rPh sb="4" eb="5">
      <t>サキ</t>
    </rPh>
    <phoneticPr fontId="4"/>
  </si>
  <si>
    <t>耐震化事業による効果</t>
    <rPh sb="0" eb="3">
      <t>タイシンカ</t>
    </rPh>
    <rPh sb="3" eb="5">
      <t>ジギョウ</t>
    </rPh>
    <rPh sb="8" eb="10">
      <t>コウカ</t>
    </rPh>
    <phoneticPr fontId="4"/>
  </si>
  <si>
    <t>指標</t>
    <phoneticPr fontId="4"/>
  </si>
  <si>
    <t>応急給水の充実</t>
    <rPh sb="0" eb="2">
      <t>オウキュウ</t>
    </rPh>
    <rPh sb="2" eb="4">
      <t>キュウスイ</t>
    </rPh>
    <rPh sb="5" eb="7">
      <t>ジュウジツ</t>
    </rPh>
    <phoneticPr fontId="4"/>
  </si>
  <si>
    <t>復旧の迅速化</t>
    <rPh sb="0" eb="2">
      <t>フッキュウ</t>
    </rPh>
    <rPh sb="3" eb="6">
      <t>ジンソクカ</t>
    </rPh>
    <phoneticPr fontId="4"/>
  </si>
  <si>
    <t>水管橋等の耐震性</t>
    <rPh sb="0" eb="2">
      <t>スイカン</t>
    </rPh>
    <rPh sb="2" eb="3">
      <t>バシ</t>
    </rPh>
    <rPh sb="3" eb="4">
      <t>ナド</t>
    </rPh>
    <rPh sb="5" eb="8">
      <t>タイシンセイ</t>
    </rPh>
    <phoneticPr fontId="4"/>
  </si>
  <si>
    <t>対策</t>
    <phoneticPr fontId="4"/>
  </si>
  <si>
    <t>情報管理設備の整備</t>
    <rPh sb="0" eb="2">
      <t>ジョウホウ</t>
    </rPh>
    <rPh sb="2" eb="4">
      <t>カンリ</t>
    </rPh>
    <rPh sb="4" eb="6">
      <t>セツビ</t>
    </rPh>
    <rPh sb="7" eb="9">
      <t>セイビ</t>
    </rPh>
    <phoneticPr fontId="4"/>
  </si>
  <si>
    <t>応急復旧体制の整備</t>
    <rPh sb="0" eb="2">
      <t>オウキュウ</t>
    </rPh>
    <rPh sb="2" eb="4">
      <t>フッキュウ</t>
    </rPh>
    <rPh sb="4" eb="6">
      <t>タイセイ</t>
    </rPh>
    <rPh sb="7" eb="9">
      <t>セイビ</t>
    </rPh>
    <phoneticPr fontId="4"/>
  </si>
  <si>
    <t>復旧資機材等の確保</t>
    <rPh sb="0" eb="2">
      <t>フッキュウ</t>
    </rPh>
    <rPh sb="2" eb="5">
      <t>シキザイ</t>
    </rPh>
    <rPh sb="5" eb="6">
      <t>トウ</t>
    </rPh>
    <rPh sb="7" eb="9">
      <t>カクホ</t>
    </rPh>
    <phoneticPr fontId="4"/>
  </si>
  <si>
    <t>危機管理体制の強化</t>
    <rPh sb="0" eb="2">
      <t>キキ</t>
    </rPh>
    <rPh sb="2" eb="4">
      <t>カンリ</t>
    </rPh>
    <rPh sb="4" eb="6">
      <t>タイセイ</t>
    </rPh>
    <rPh sb="7" eb="9">
      <t>キョウカ</t>
    </rPh>
    <phoneticPr fontId="4"/>
  </si>
  <si>
    <t>応援者の宿泊所、駐車場等</t>
    <rPh sb="0" eb="3">
      <t>オウエンシャ</t>
    </rPh>
    <rPh sb="4" eb="7">
      <t>シュクハクショ</t>
    </rPh>
    <rPh sb="8" eb="11">
      <t>チュウシャジョウ</t>
    </rPh>
    <rPh sb="11" eb="12">
      <t>トウ</t>
    </rPh>
    <phoneticPr fontId="4"/>
  </si>
  <si>
    <t>図面･資料等の確保</t>
    <rPh sb="0" eb="2">
      <t>ズメン</t>
    </rPh>
    <rPh sb="3" eb="5">
      <t>シリョウ</t>
    </rPh>
    <rPh sb="5" eb="6">
      <t>トウ</t>
    </rPh>
    <rPh sb="7" eb="9">
      <t>カクホ</t>
    </rPh>
    <phoneticPr fontId="4"/>
  </si>
  <si>
    <t>応急給水の協力体制</t>
    <rPh sb="0" eb="2">
      <t>オウキュウ</t>
    </rPh>
    <rPh sb="2" eb="4">
      <t>キュウスイ</t>
    </rPh>
    <rPh sb="5" eb="7">
      <t>キョウリョク</t>
    </rPh>
    <rPh sb="7" eb="9">
      <t>タイセイ</t>
    </rPh>
    <phoneticPr fontId="4"/>
  </si>
  <si>
    <t>応急復旧の協力体制</t>
    <rPh sb="0" eb="2">
      <t>オウキュウ</t>
    </rPh>
    <rPh sb="2" eb="4">
      <t>フッキュウ</t>
    </rPh>
    <rPh sb="5" eb="7">
      <t>キョウリョク</t>
    </rPh>
    <rPh sb="7" eb="9">
      <t>タイセイ</t>
    </rPh>
    <phoneticPr fontId="4"/>
  </si>
  <si>
    <t>情報連絡体制</t>
    <rPh sb="0" eb="2">
      <t>ジョウホウ</t>
    </rPh>
    <rPh sb="2" eb="4">
      <t>レンラク</t>
    </rPh>
    <rPh sb="4" eb="6">
      <t>タイセイ</t>
    </rPh>
    <phoneticPr fontId="4"/>
  </si>
  <si>
    <t>通信設備</t>
    <rPh sb="0" eb="2">
      <t>ツウシン</t>
    </rPh>
    <rPh sb="2" eb="4">
      <t>セツビ</t>
    </rPh>
    <phoneticPr fontId="4"/>
  </si>
  <si>
    <t>広報</t>
    <rPh sb="0" eb="2">
      <t>コウホウ</t>
    </rPh>
    <phoneticPr fontId="4"/>
  </si>
  <si>
    <t>広聴</t>
    <rPh sb="0" eb="2">
      <t>コウチョウ</t>
    </rPh>
    <phoneticPr fontId="4"/>
  </si>
  <si>
    <t>取水</t>
    <rPh sb="0" eb="2">
      <t>シュスイ</t>
    </rPh>
    <phoneticPr fontId="4"/>
  </si>
  <si>
    <t>施設区分</t>
    <rPh sb="0" eb="2">
      <t>シセツ</t>
    </rPh>
    <rPh sb="2" eb="4">
      <t>クブン</t>
    </rPh>
    <phoneticPr fontId="4"/>
  </si>
  <si>
    <t>浄水</t>
    <rPh sb="0" eb="2">
      <t>ジョウスイ</t>
    </rPh>
    <phoneticPr fontId="4"/>
  </si>
  <si>
    <t>取水</t>
    <phoneticPr fontId="4"/>
  </si>
  <si>
    <t>浄水</t>
    <phoneticPr fontId="4"/>
  </si>
  <si>
    <t>施設名</t>
    <rPh sb="0" eb="2">
      <t>シセツ</t>
    </rPh>
    <rPh sb="2" eb="3">
      <t>メイ</t>
    </rPh>
    <phoneticPr fontId="4"/>
  </si>
  <si>
    <t>施設情報</t>
    <rPh sb="0" eb="2">
      <t>シセツ</t>
    </rPh>
    <rPh sb="2" eb="4">
      <t>ジョウホウ</t>
    </rPh>
    <phoneticPr fontId="4"/>
  </si>
  <si>
    <t>老朽度等</t>
    <rPh sb="0" eb="3">
      <t>ロウキュウド</t>
    </rPh>
    <rPh sb="3" eb="4">
      <t>トウ</t>
    </rPh>
    <phoneticPr fontId="4"/>
  </si>
  <si>
    <t>耐震性</t>
    <rPh sb="0" eb="3">
      <t>タイシンセイ</t>
    </rPh>
    <phoneticPr fontId="4"/>
  </si>
  <si>
    <t>概算工事費
(千円)</t>
    <rPh sb="0" eb="2">
      <t>ガイサン</t>
    </rPh>
    <rPh sb="2" eb="5">
      <t>コウジヒ</t>
    </rPh>
    <rPh sb="7" eb="9">
      <t>センエン</t>
    </rPh>
    <phoneticPr fontId="4"/>
  </si>
  <si>
    <t>施設数</t>
    <rPh sb="0" eb="3">
      <t>シセツスウ</t>
    </rPh>
    <phoneticPr fontId="4"/>
  </si>
  <si>
    <t>送水・配水</t>
    <rPh sb="0" eb="2">
      <t>ソウスイ</t>
    </rPh>
    <rPh sb="3" eb="5">
      <t>ハイスイ</t>
    </rPh>
    <phoneticPr fontId="4"/>
  </si>
  <si>
    <t>-</t>
    <phoneticPr fontId="4"/>
  </si>
  <si>
    <t>75以下</t>
    <rPh sb="2" eb="4">
      <t>イカ</t>
    </rPh>
    <phoneticPr fontId="4"/>
  </si>
  <si>
    <t>合計</t>
    <rPh sb="0" eb="2">
      <t>ゴウケイ</t>
    </rPh>
    <phoneticPr fontId="4"/>
  </si>
  <si>
    <t>-</t>
  </si>
  <si>
    <t>耐用年数以内</t>
    <rPh sb="0" eb="2">
      <t>タイヨウ</t>
    </rPh>
    <rPh sb="2" eb="4">
      <t>ネンスウ</t>
    </rPh>
    <rPh sb="4" eb="6">
      <t>イナイ</t>
    </rPh>
    <phoneticPr fontId="4"/>
  </si>
  <si>
    <t>耐用年数超過</t>
    <rPh sb="0" eb="2">
      <t>タイヨウ</t>
    </rPh>
    <rPh sb="2" eb="4">
      <t>ネンスウ</t>
    </rPh>
    <rPh sb="4" eb="6">
      <t>チョウカ</t>
    </rPh>
    <phoneticPr fontId="4"/>
  </si>
  <si>
    <r>
      <t>能力(m</t>
    </r>
    <r>
      <rPr>
        <vertAlign val="superscript"/>
        <sz val="10"/>
        <rFont val="ＭＳ ゴシック"/>
        <family val="3"/>
        <charset val="128"/>
      </rPr>
      <t>3</t>
    </r>
    <r>
      <rPr>
        <sz val="10"/>
        <rFont val="ＭＳ ゴシック"/>
        <family val="3"/>
        <charset val="128"/>
      </rPr>
      <t>/日)</t>
    </r>
    <rPh sb="0" eb="2">
      <t>ノウリョク</t>
    </rPh>
    <rPh sb="6" eb="7">
      <t>ニチ</t>
    </rPh>
    <phoneticPr fontId="4"/>
  </si>
  <si>
    <r>
      <t>容量(m</t>
    </r>
    <r>
      <rPr>
        <vertAlign val="superscript"/>
        <sz val="10"/>
        <rFont val="ＭＳ ゴシック"/>
        <family val="3"/>
        <charset val="128"/>
      </rPr>
      <t>3</t>
    </r>
    <r>
      <rPr>
        <sz val="10"/>
        <rFont val="ＭＳ ゴシック"/>
        <family val="3"/>
        <charset val="128"/>
      </rPr>
      <t>)</t>
    </r>
    <rPh sb="0" eb="2">
      <t>ヨウリョウ</t>
    </rPh>
    <phoneticPr fontId="4"/>
  </si>
  <si>
    <t>送水
・
配水</t>
    <rPh sb="0" eb="2">
      <t>ソウスイ</t>
    </rPh>
    <rPh sb="5" eb="7">
      <t>ハイスイ</t>
    </rPh>
    <phoneticPr fontId="4"/>
  </si>
  <si>
    <r>
      <t>能力(m</t>
    </r>
    <r>
      <rPr>
        <vertAlign val="superscript"/>
        <sz val="9"/>
        <rFont val="ＭＳ ゴシック"/>
        <family val="3"/>
        <charset val="128"/>
      </rPr>
      <t>3</t>
    </r>
    <r>
      <rPr>
        <sz val="9"/>
        <rFont val="ＭＳ ゴシック"/>
        <family val="3"/>
        <charset val="128"/>
      </rPr>
      <t>/日)
容量(m</t>
    </r>
    <r>
      <rPr>
        <vertAlign val="superscript"/>
        <sz val="9"/>
        <rFont val="ＭＳ ゴシック"/>
        <family val="3"/>
        <charset val="128"/>
      </rPr>
      <t>3</t>
    </r>
    <r>
      <rPr>
        <sz val="9"/>
        <rFont val="ＭＳ ゴシック"/>
        <family val="3"/>
        <charset val="128"/>
      </rPr>
      <t>)　　</t>
    </r>
    <rPh sb="0" eb="2">
      <t>ノウリョク</t>
    </rPh>
    <rPh sb="6" eb="7">
      <t>ニチ</t>
    </rPh>
    <rPh sb="9" eb="11">
      <t>ヨウリョウ</t>
    </rPh>
    <phoneticPr fontId="4"/>
  </si>
  <si>
    <t>施設情報</t>
    <phoneticPr fontId="4"/>
  </si>
  <si>
    <t>現状の管路延長（ｍ）</t>
    <rPh sb="0" eb="2">
      <t>ゲンジョウ</t>
    </rPh>
    <rPh sb="3" eb="5">
      <t>カンロ</t>
    </rPh>
    <rPh sb="5" eb="7">
      <t>エンチョウ</t>
    </rPh>
    <phoneticPr fontId="4"/>
  </si>
  <si>
    <t>基幹施設等</t>
    <rPh sb="0" eb="2">
      <t>キカン</t>
    </rPh>
    <rPh sb="2" eb="4">
      <t>シセツ</t>
    </rPh>
    <rPh sb="4" eb="5">
      <t>トウ</t>
    </rPh>
    <phoneticPr fontId="4"/>
  </si>
  <si>
    <t>基幹施設等以外</t>
    <rPh sb="0" eb="2">
      <t>キカン</t>
    </rPh>
    <rPh sb="2" eb="4">
      <t>シセツ</t>
    </rPh>
    <rPh sb="4" eb="5">
      <t>トウ</t>
    </rPh>
    <rPh sb="5" eb="7">
      <t>イガイ</t>
    </rPh>
    <phoneticPr fontId="4"/>
  </si>
  <si>
    <t>老朽度等</t>
    <phoneticPr fontId="4"/>
  </si>
  <si>
    <t>鋼管
(溶接継手)</t>
    <rPh sb="0" eb="2">
      <t>コウカン</t>
    </rPh>
    <rPh sb="6" eb="8">
      <t>ツギテ</t>
    </rPh>
    <phoneticPr fontId="4"/>
  </si>
  <si>
    <t>鋼管
(ねじ込み継手)</t>
    <rPh sb="0" eb="2">
      <t>コウカン</t>
    </rPh>
    <rPh sb="6" eb="7">
      <t>コ</t>
    </rPh>
    <rPh sb="8" eb="10">
      <t>ツギテ</t>
    </rPh>
    <phoneticPr fontId="4"/>
  </si>
  <si>
    <t>管路延長集計（ｍ）</t>
    <rPh sb="0" eb="2">
      <t>カンロ</t>
    </rPh>
    <phoneticPr fontId="4"/>
  </si>
  <si>
    <t>老朽度等</t>
    <rPh sb="0" eb="2">
      <t>ロウキュウ</t>
    </rPh>
    <rPh sb="2" eb="3">
      <t>ド</t>
    </rPh>
    <rPh sb="3" eb="4">
      <t>トウ</t>
    </rPh>
    <phoneticPr fontId="4"/>
  </si>
  <si>
    <t>基　幹　管　路　等</t>
    <rPh sb="0" eb="1">
      <t>モト</t>
    </rPh>
    <rPh sb="2" eb="3">
      <t>ミキ</t>
    </rPh>
    <rPh sb="4" eb="5">
      <t>カン</t>
    </rPh>
    <rPh sb="6" eb="7">
      <t>ロ</t>
    </rPh>
    <rPh sb="8" eb="9">
      <t>トウ</t>
    </rPh>
    <phoneticPr fontId="4"/>
  </si>
  <si>
    <t>配水本管</t>
  </si>
  <si>
    <t>導水管</t>
  </si>
  <si>
    <t>送水管</t>
  </si>
  <si>
    <t>更新計画（兼耐震化計画）対象延長（ｍ）</t>
    <rPh sb="0" eb="2">
      <t>コウシン</t>
    </rPh>
    <rPh sb="2" eb="4">
      <t>ケイカク</t>
    </rPh>
    <rPh sb="5" eb="6">
      <t>ケン</t>
    </rPh>
    <rPh sb="6" eb="9">
      <t>タイシンカ</t>
    </rPh>
    <rPh sb="9" eb="11">
      <t>ケイカク</t>
    </rPh>
    <rPh sb="12" eb="14">
      <t>タイショウ</t>
    </rPh>
    <rPh sb="14" eb="16">
      <t>エンチョウ</t>
    </rPh>
    <phoneticPr fontId="4"/>
  </si>
  <si>
    <t>将来の管路延長（ｍ）</t>
    <rPh sb="0" eb="2">
      <t>ショウライ</t>
    </rPh>
    <rPh sb="3" eb="5">
      <t>カンロ</t>
    </rPh>
    <rPh sb="5" eb="7">
      <t>エンチョウ</t>
    </rPh>
    <phoneticPr fontId="4"/>
  </si>
  <si>
    <t>基　幹　管　路　等</t>
  </si>
  <si>
    <t>配水用
ﾎﾟﾘｴﾁﾚﾝ管
(融着継手)</t>
  </si>
  <si>
    <t>硬質塩化
ﾋﾞﾆﾙ管
（RRﾛﾝｸﾞ継手）</t>
  </si>
  <si>
    <t>ﾀﾞｸﾀｲﾙ
鋳鉄管
(K形継手等)</t>
  </si>
  <si>
    <t>ﾀﾞｸﾀｲﾙ
鋳鉄管
(A形継手等)</t>
  </si>
  <si>
    <t>水道用
ﾎﾟﾘｴﾁﾚﾝ二層管
(冷間継手)</t>
  </si>
  <si>
    <t>硬質塩化
ﾋﾞﾆﾙ管
(RR継手)</t>
  </si>
  <si>
    <t>硬質塩化
ﾋﾞﾆﾙ管
(TS継手)</t>
  </si>
  <si>
    <t>鋳鉄管</t>
  </si>
  <si>
    <t>石綿
ｾﾒﾝﾄ管</t>
  </si>
  <si>
    <t>鋼管
(ねじ込み継手)</t>
  </si>
  <si>
    <t>ﾀﾞｸﾀｲﾙ
鋳鉄管
(NS形継手等)</t>
    <phoneticPr fontId="4"/>
  </si>
  <si>
    <t>鋼管
(溶接継手)</t>
    <phoneticPr fontId="4"/>
  </si>
  <si>
    <t>φ50～80</t>
    <phoneticPr fontId="4"/>
  </si>
  <si>
    <t>φ100</t>
    <phoneticPr fontId="4"/>
  </si>
  <si>
    <t>φ150</t>
    <phoneticPr fontId="4"/>
  </si>
  <si>
    <t>φ200～250</t>
    <phoneticPr fontId="4"/>
  </si>
  <si>
    <t>φ300～450</t>
    <phoneticPr fontId="4"/>
  </si>
  <si>
    <t>φ500～900</t>
    <phoneticPr fontId="4"/>
  </si>
  <si>
    <t>管体・継手別管路延長（ｍ）</t>
    <rPh sb="0" eb="1">
      <t>カン</t>
    </rPh>
    <rPh sb="1" eb="2">
      <t>タイ</t>
    </rPh>
    <rPh sb="3" eb="5">
      <t>ツギテ</t>
    </rPh>
    <rPh sb="5" eb="6">
      <t>ベツ</t>
    </rPh>
    <rPh sb="6" eb="8">
      <t>カンロ</t>
    </rPh>
    <rPh sb="8" eb="10">
      <t>エンチョウ</t>
    </rPh>
    <phoneticPr fontId="4"/>
  </si>
  <si>
    <t>基幹管路等
以外</t>
    <phoneticPr fontId="4"/>
  </si>
  <si>
    <t>ﾀﾞｸﾀｲﾙ
鋳鉄管
(NS形継手等)</t>
    <phoneticPr fontId="4"/>
  </si>
  <si>
    <t>鋼管
(溶接継手)</t>
    <phoneticPr fontId="4"/>
  </si>
  <si>
    <t>管体・継手別被害件数（件）</t>
    <rPh sb="0" eb="1">
      <t>カン</t>
    </rPh>
    <rPh sb="1" eb="2">
      <t>タイ</t>
    </rPh>
    <rPh sb="3" eb="5">
      <t>ツギテ</t>
    </rPh>
    <rPh sb="5" eb="6">
      <t>ベツ</t>
    </rPh>
    <rPh sb="6" eb="8">
      <t>ヒガイ</t>
    </rPh>
    <rPh sb="8" eb="10">
      <t>ケンスウ</t>
    </rPh>
    <rPh sb="11" eb="12">
      <t>ケン</t>
    </rPh>
    <phoneticPr fontId="4"/>
  </si>
  <si>
    <t>-</t>
    <phoneticPr fontId="4"/>
  </si>
  <si>
    <t>液状化可能性のある地域</t>
    <rPh sb="0" eb="3">
      <t>エキジョウカ</t>
    </rPh>
    <rPh sb="3" eb="6">
      <t>カノウセイ</t>
    </rPh>
    <rPh sb="9" eb="11">
      <t>チイキ</t>
    </rPh>
    <phoneticPr fontId="4"/>
  </si>
  <si>
    <t>埋立地、干拓地、湖沼</t>
    <rPh sb="0" eb="3">
      <t>ウメタテチ</t>
    </rPh>
    <rPh sb="4" eb="7">
      <t>カンタクチ</t>
    </rPh>
    <rPh sb="8" eb="10">
      <t>コショウ</t>
    </rPh>
    <phoneticPr fontId="4"/>
  </si>
  <si>
    <t>自然堤防、旧河道、砂州・砂礫州、砂丘</t>
    <rPh sb="0" eb="2">
      <t>シゼン</t>
    </rPh>
    <rPh sb="2" eb="4">
      <t>テイボウ</t>
    </rPh>
    <rPh sb="5" eb="6">
      <t>キュウ</t>
    </rPh>
    <rPh sb="6" eb="7">
      <t>カ</t>
    </rPh>
    <rPh sb="7" eb="8">
      <t>ドウ</t>
    </rPh>
    <rPh sb="9" eb="11">
      <t>サス</t>
    </rPh>
    <rPh sb="12" eb="14">
      <t>サレキ</t>
    </rPh>
    <rPh sb="14" eb="15">
      <t>ス</t>
    </rPh>
    <rPh sb="16" eb="18">
      <t>サキュウ</t>
    </rPh>
    <phoneticPr fontId="4"/>
  </si>
  <si>
    <t>谷底低地、扇状地、後背湿地、三角州・海岸低地</t>
    <rPh sb="0" eb="2">
      <t>タニゾコ</t>
    </rPh>
    <rPh sb="2" eb="4">
      <t>テイチ</t>
    </rPh>
    <rPh sb="5" eb="8">
      <t>センジョウチ</t>
    </rPh>
    <rPh sb="9" eb="11">
      <t>コウハイ</t>
    </rPh>
    <rPh sb="11" eb="13">
      <t>シッチ</t>
    </rPh>
    <rPh sb="14" eb="17">
      <t>サンカクス</t>
    </rPh>
    <rPh sb="18" eb="20">
      <t>カイガン</t>
    </rPh>
    <rPh sb="20" eb="22">
      <t>テイチ</t>
    </rPh>
    <phoneticPr fontId="4"/>
  </si>
  <si>
    <t>砂礫質台地、ローム台地</t>
    <rPh sb="0" eb="3">
      <t>サレキシツ</t>
    </rPh>
    <rPh sb="3" eb="5">
      <t>ダイチ</t>
    </rPh>
    <rPh sb="9" eb="11">
      <t>ダイチ</t>
    </rPh>
    <phoneticPr fontId="4"/>
  </si>
  <si>
    <t>山地、山麓地、丘陵、火山地、火山山麓地、火山性丘陵</t>
    <rPh sb="0" eb="2">
      <t>サンチ</t>
    </rPh>
    <rPh sb="3" eb="5">
      <t>サンロク</t>
    </rPh>
    <rPh sb="5" eb="6">
      <t>チ</t>
    </rPh>
    <rPh sb="7" eb="9">
      <t>キュウリョウ</t>
    </rPh>
    <rPh sb="10" eb="12">
      <t>カザン</t>
    </rPh>
    <rPh sb="12" eb="13">
      <t>チ</t>
    </rPh>
    <rPh sb="14" eb="16">
      <t>カザン</t>
    </rPh>
    <rPh sb="16" eb="18">
      <t>サンロク</t>
    </rPh>
    <rPh sb="18" eb="19">
      <t>チ</t>
    </rPh>
    <rPh sb="20" eb="23">
      <t>カザンセイ</t>
    </rPh>
    <rPh sb="23" eb="25">
      <t>キュウリョウ</t>
    </rPh>
    <phoneticPr fontId="4"/>
  </si>
  <si>
    <t>微地形の
補正係数
(Ｃg)</t>
    <rPh sb="0" eb="1">
      <t>ビ</t>
    </rPh>
    <rPh sb="1" eb="3">
      <t>チケイ</t>
    </rPh>
    <rPh sb="5" eb="7">
      <t>ホセイ</t>
    </rPh>
    <rPh sb="7" eb="9">
      <t>ケイスウ</t>
    </rPh>
    <phoneticPr fontId="4"/>
  </si>
  <si>
    <t>被害箇所数
（箇所）</t>
    <rPh sb="0" eb="2">
      <t>ヒガイ</t>
    </rPh>
    <rPh sb="2" eb="3">
      <t>カ</t>
    </rPh>
    <rPh sb="3" eb="4">
      <t>ショ</t>
    </rPh>
    <rPh sb="4" eb="5">
      <t>スウ</t>
    </rPh>
    <rPh sb="7" eb="9">
      <t>カショ</t>
    </rPh>
    <phoneticPr fontId="4"/>
  </si>
  <si>
    <t>φ500～600</t>
    <phoneticPr fontId="4"/>
  </si>
  <si>
    <t>φ75以下</t>
    <rPh sb="3" eb="5">
      <t>イカ</t>
    </rPh>
    <phoneticPr fontId="4"/>
  </si>
  <si>
    <t>平均（面積による加重平均）</t>
    <rPh sb="0" eb="2">
      <t>ヘイキン</t>
    </rPh>
    <rPh sb="3" eb="5">
      <t>メンセキ</t>
    </rPh>
    <rPh sb="8" eb="10">
      <t>カジュウ</t>
    </rPh>
    <rPh sb="10" eb="12">
      <t>ヘイキン</t>
    </rPh>
    <phoneticPr fontId="4"/>
  </si>
  <si>
    <t>微地形区分等</t>
    <rPh sb="0" eb="1">
      <t>ビ</t>
    </rPh>
    <rPh sb="1" eb="3">
      <t>チケイ</t>
    </rPh>
    <rPh sb="3" eb="5">
      <t>クブン</t>
    </rPh>
    <rPh sb="5" eb="6">
      <t>トウ</t>
    </rPh>
    <phoneticPr fontId="4"/>
  </si>
  <si>
    <t>-</t>
    <phoneticPr fontId="4"/>
  </si>
  <si>
    <t>沈澱池､ろ過池､浄水池等</t>
    <rPh sb="0" eb="2">
      <t>チンデン</t>
    </rPh>
    <rPh sb="5" eb="7">
      <t>カチ</t>
    </rPh>
    <rPh sb="8" eb="11">
      <t>ジョウスイチ</t>
    </rPh>
    <rPh sb="11" eb="12">
      <t>トウ</t>
    </rPh>
    <phoneticPr fontId="4"/>
  </si>
  <si>
    <t>ダクタイル
鋳鉄管
(NS形継手等)</t>
    <rPh sb="13" eb="14">
      <t>カタ</t>
    </rPh>
    <rPh sb="15" eb="16">
      <t>ツギテ</t>
    </rPh>
    <rPh sb="16" eb="17">
      <t>トウ</t>
    </rPh>
    <phoneticPr fontId="4"/>
  </si>
  <si>
    <t>配水用
ポリエチレン管
(融着継手)</t>
    <rPh sb="0" eb="2">
      <t>ハイスイ</t>
    </rPh>
    <rPh sb="2" eb="3">
      <t>ヨウ</t>
    </rPh>
    <rPh sb="10" eb="11">
      <t>カン</t>
    </rPh>
    <rPh sb="15" eb="17">
      <t>ツギテ</t>
    </rPh>
    <phoneticPr fontId="4"/>
  </si>
  <si>
    <t>硬質塩化
ビニル管
（RRロング継手）</t>
    <rPh sb="0" eb="2">
      <t>コウシツ</t>
    </rPh>
    <rPh sb="2" eb="4">
      <t>エンカ</t>
    </rPh>
    <rPh sb="8" eb="9">
      <t xml:space="preserve">
</t>
    </rPh>
    <rPh sb="16" eb="18">
      <t>ツギテ</t>
    </rPh>
    <phoneticPr fontId="4"/>
  </si>
  <si>
    <t>ダクタイル
鋳鉄管
(K形継手等)</t>
    <rPh sb="13" eb="15">
      <t>ツギテ</t>
    </rPh>
    <rPh sb="15" eb="16">
      <t>トウ</t>
    </rPh>
    <phoneticPr fontId="4"/>
  </si>
  <si>
    <t>ダクタイル
鋳鉄管
(A形継手等)</t>
    <rPh sb="6" eb="9">
      <t>チュウテツカン</t>
    </rPh>
    <rPh sb="12" eb="13">
      <t>ガタ</t>
    </rPh>
    <rPh sb="13" eb="15">
      <t>ツギテ</t>
    </rPh>
    <rPh sb="15" eb="16">
      <t>トウ</t>
    </rPh>
    <phoneticPr fontId="4"/>
  </si>
  <si>
    <t>硬質塩化
ビニル管
(TS継手)</t>
    <rPh sb="0" eb="2">
      <t>コウシツ</t>
    </rPh>
    <rPh sb="2" eb="4">
      <t>エンカ</t>
    </rPh>
    <rPh sb="8" eb="9">
      <t>カン</t>
    </rPh>
    <rPh sb="13" eb="15">
      <t>ツギテ</t>
    </rPh>
    <phoneticPr fontId="4"/>
  </si>
  <si>
    <t>石綿
セメント管</t>
    <rPh sb="0" eb="2">
      <t>セキメン</t>
    </rPh>
    <rPh sb="7" eb="8">
      <t>カン</t>
    </rPh>
    <phoneticPr fontId="4"/>
  </si>
  <si>
    <r>
      <t xml:space="preserve">水道用
</t>
    </r>
    <r>
      <rPr>
        <sz val="11"/>
        <rFont val="ＭＳ ゴシック"/>
        <family val="3"/>
        <charset val="128"/>
      </rPr>
      <t>ポリエチレン二層管</t>
    </r>
    <r>
      <rPr>
        <sz val="12"/>
        <rFont val="ＭＳ ゴシック"/>
        <family val="3"/>
        <charset val="128"/>
      </rPr>
      <t xml:space="preserve">
(冷間継手)</t>
    </r>
    <rPh sb="0" eb="3">
      <t>スイドウヨウ</t>
    </rPh>
    <rPh sb="10" eb="11">
      <t>ニ</t>
    </rPh>
    <rPh sb="11" eb="12">
      <t>ソウ</t>
    </rPh>
    <rPh sb="15" eb="17">
      <t>レイカン</t>
    </rPh>
    <phoneticPr fontId="4"/>
  </si>
  <si>
    <t>基幹管路　計</t>
    <rPh sb="0" eb="2">
      <t>キカン</t>
    </rPh>
    <rPh sb="2" eb="4">
      <t>カンロ</t>
    </rPh>
    <rPh sb="5" eb="6">
      <t>ケイ</t>
    </rPh>
    <phoneticPr fontId="4"/>
  </si>
  <si>
    <t>更新
管種･継手</t>
    <rPh sb="0" eb="2">
      <t>コウシン</t>
    </rPh>
    <rPh sb="3" eb="5">
      <t>カンシュ</t>
    </rPh>
    <rPh sb="6" eb="7">
      <t>ツ</t>
    </rPh>
    <rPh sb="7" eb="8">
      <t>テ</t>
    </rPh>
    <phoneticPr fontId="4"/>
  </si>
  <si>
    <t>概算
工事費
(千円)</t>
    <rPh sb="0" eb="2">
      <t>ガイサン</t>
    </rPh>
    <rPh sb="3" eb="6">
      <t>コウジヒ</t>
    </rPh>
    <phoneticPr fontId="4"/>
  </si>
  <si>
    <t>基幹管路等以外</t>
    <rPh sb="0" eb="2">
      <t>キカン</t>
    </rPh>
    <rPh sb="2" eb="4">
      <t>カンロ</t>
    </rPh>
    <rPh sb="4" eb="5">
      <t>トウ</t>
    </rPh>
    <rPh sb="5" eb="7">
      <t>イガイ</t>
    </rPh>
    <phoneticPr fontId="4"/>
  </si>
  <si>
    <t>管路延長（m）</t>
    <rPh sb="0" eb="2">
      <t>カンロ</t>
    </rPh>
    <rPh sb="2" eb="4">
      <t>エンチョウ</t>
    </rPh>
    <phoneticPr fontId="4"/>
  </si>
  <si>
    <t>延長割合（％）</t>
    <rPh sb="0" eb="2">
      <t>エンチョウ</t>
    </rPh>
    <rPh sb="2" eb="4">
      <t>ワリアイ</t>
    </rPh>
    <phoneticPr fontId="4"/>
  </si>
  <si>
    <t>単価
(千円)</t>
    <rPh sb="0" eb="2">
      <t>タンカ</t>
    </rPh>
    <rPh sb="4" eb="5">
      <t>セン</t>
    </rPh>
    <rPh sb="5" eb="6">
      <t>エン</t>
    </rPh>
    <phoneticPr fontId="4"/>
  </si>
  <si>
    <t>必要復旧班数
（班）</t>
    <rPh sb="0" eb="2">
      <t>ヒツヨウ</t>
    </rPh>
    <rPh sb="2" eb="4">
      <t>フッキュウ</t>
    </rPh>
    <rPh sb="4" eb="5">
      <t>ハン</t>
    </rPh>
    <rPh sb="5" eb="6">
      <t>スウ</t>
    </rPh>
    <rPh sb="8" eb="9">
      <t>ハン</t>
    </rPh>
    <phoneticPr fontId="4"/>
  </si>
  <si>
    <t>復旧日数（日）</t>
    <rPh sb="0" eb="2">
      <t>フッキュウ</t>
    </rPh>
    <rPh sb="2" eb="4">
      <t>ニッスウ</t>
    </rPh>
    <rPh sb="5" eb="6">
      <t>ニチ</t>
    </rPh>
    <phoneticPr fontId="4"/>
  </si>
  <si>
    <t>累計</t>
    <rPh sb="0" eb="2">
      <t>ルイケイ</t>
    </rPh>
    <phoneticPr fontId="4"/>
  </si>
  <si>
    <t>個別</t>
    <rPh sb="0" eb="2">
      <t>コベツ</t>
    </rPh>
    <phoneticPr fontId="4"/>
  </si>
  <si>
    <t>-</t>
    <phoneticPr fontId="4"/>
  </si>
  <si>
    <t>×</t>
    <phoneticPr fontId="4"/>
  </si>
  <si>
    <t>－</t>
    <phoneticPr fontId="4"/>
  </si>
  <si>
    <t>％</t>
    <phoneticPr fontId="4"/>
  </si>
  <si>
    <t>断水率</t>
    <rPh sb="0" eb="2">
      <t>ダンスイ</t>
    </rPh>
    <rPh sb="2" eb="3">
      <t>リツ</t>
    </rPh>
    <phoneticPr fontId="4"/>
  </si>
  <si>
    <t>×</t>
    <phoneticPr fontId="4"/>
  </si>
  <si>
    <t>－</t>
    <phoneticPr fontId="4"/>
  </si>
  <si>
    <t>○</t>
    <phoneticPr fontId="4"/>
  </si>
  <si>
    <t>Ａ配水池系統への連絡管有り</t>
    <rPh sb="1" eb="4">
      <t>ハイスイチ</t>
    </rPh>
    <rPh sb="4" eb="6">
      <t>ケイトウ</t>
    </rPh>
    <rPh sb="8" eb="11">
      <t>レンラクカン</t>
    </rPh>
    <rPh sb="11" eb="12">
      <t>ア</t>
    </rPh>
    <phoneticPr fontId="4"/>
  </si>
  <si>
    <t>配水管</t>
    <rPh sb="0" eb="3">
      <t>ハイスイカン</t>
    </rPh>
    <phoneticPr fontId="4"/>
  </si>
  <si>
    <t>水源</t>
    <rPh sb="0" eb="2">
      <t>スイゲン</t>
    </rPh>
    <phoneticPr fontId="4"/>
  </si>
  <si>
    <r>
      <t>断水
人口</t>
    </r>
    <r>
      <rPr>
        <sz val="10"/>
        <color indexed="8"/>
        <rFont val="ＭＳ ゴシック"/>
        <family val="3"/>
        <charset val="128"/>
      </rPr>
      <t xml:space="preserve">
（人）</t>
    </r>
    <rPh sb="0" eb="2">
      <t>ダンスイ</t>
    </rPh>
    <rPh sb="3" eb="5">
      <t>ジンコウ</t>
    </rPh>
    <rPh sb="7" eb="8">
      <t>ニン</t>
    </rPh>
    <phoneticPr fontId="4"/>
  </si>
  <si>
    <r>
      <t>全体
人口</t>
    </r>
    <r>
      <rPr>
        <sz val="10"/>
        <color indexed="8"/>
        <rFont val="ＭＳ ゴシック"/>
        <family val="3"/>
        <charset val="128"/>
      </rPr>
      <t xml:space="preserve">
（人）</t>
    </r>
    <rPh sb="0" eb="2">
      <t>ゼンタイ</t>
    </rPh>
    <rPh sb="3" eb="5">
      <t>ジンコウ</t>
    </rPh>
    <rPh sb="7" eb="8">
      <t>ニン</t>
    </rPh>
    <phoneticPr fontId="4"/>
  </si>
  <si>
    <t>通水率</t>
    <rPh sb="0" eb="2">
      <t>ツウスイ</t>
    </rPh>
    <rPh sb="2" eb="3">
      <t>リツ</t>
    </rPh>
    <phoneticPr fontId="4"/>
  </si>
  <si>
    <r>
      <t>全体</t>
    </r>
    <r>
      <rPr>
        <vertAlign val="superscript"/>
        <sz val="10"/>
        <color indexed="8"/>
        <rFont val="ＭＳ ゴシック"/>
        <family val="3"/>
        <charset val="128"/>
      </rPr>
      <t>*3</t>
    </r>
    <rPh sb="0" eb="2">
      <t>ゼンタイ</t>
    </rPh>
    <phoneticPr fontId="4"/>
  </si>
  <si>
    <t>他系統
のﾊﾞｯｸ
ｱｯﾌﾟ</t>
    <rPh sb="0" eb="3">
      <t>タケイトウ</t>
    </rPh>
    <phoneticPr fontId="4"/>
  </si>
  <si>
    <r>
      <t>送水管</t>
    </r>
    <r>
      <rPr>
        <vertAlign val="superscript"/>
        <sz val="9"/>
        <color indexed="8"/>
        <rFont val="ＭＳ ゴシック"/>
        <family val="3"/>
        <charset val="128"/>
      </rPr>
      <t>*1</t>
    </r>
    <rPh sb="0" eb="3">
      <t>ソウスイカン</t>
    </rPh>
    <phoneticPr fontId="4"/>
  </si>
  <si>
    <t>浄水場</t>
    <rPh sb="0" eb="3">
      <t>ジョウスイジョウ</t>
    </rPh>
    <phoneticPr fontId="4"/>
  </si>
  <si>
    <t>水道施設全体</t>
    <rPh sb="0" eb="2">
      <t>スイドウ</t>
    </rPh>
    <rPh sb="2" eb="4">
      <t>シセツ</t>
    </rPh>
    <rPh sb="4" eb="6">
      <t>ゼンタイ</t>
    </rPh>
    <phoneticPr fontId="4"/>
  </si>
  <si>
    <t>水源～配水池等</t>
    <rPh sb="0" eb="2">
      <t>スイゲン</t>
    </rPh>
    <rPh sb="3" eb="6">
      <t>ハイスイチ</t>
    </rPh>
    <rPh sb="6" eb="7">
      <t>トウ</t>
    </rPh>
    <phoneticPr fontId="4"/>
  </si>
  <si>
    <r>
      <t xml:space="preserve">地盤の液状化等
</t>
    </r>
    <r>
      <rPr>
        <sz val="9"/>
        <rFont val="ＭＳ ゴシック"/>
        <family val="3"/>
        <charset val="128"/>
      </rPr>
      <t>(液状化発生の可能性、基礎地盤の耐力、杭基礎等の強度)</t>
    </r>
    <rPh sb="0" eb="2">
      <t>ジバン</t>
    </rPh>
    <rPh sb="3" eb="6">
      <t>エキジョウカ</t>
    </rPh>
    <rPh sb="6" eb="7">
      <t>トウ</t>
    </rPh>
    <rPh sb="9" eb="12">
      <t>エキジョウカ</t>
    </rPh>
    <rPh sb="12" eb="14">
      <t>ハッセイ</t>
    </rPh>
    <rPh sb="15" eb="18">
      <t>カノウセイ</t>
    </rPh>
    <rPh sb="19" eb="21">
      <t>キソ</t>
    </rPh>
    <rPh sb="21" eb="23">
      <t>ジバン</t>
    </rPh>
    <rPh sb="24" eb="26">
      <t>タイリョク</t>
    </rPh>
    <rPh sb="27" eb="28">
      <t>クイ</t>
    </rPh>
    <rPh sb="28" eb="30">
      <t>キソ</t>
    </rPh>
    <rPh sb="30" eb="31">
      <t>トウ</t>
    </rPh>
    <rPh sb="32" eb="34">
      <t>キョウド</t>
    </rPh>
    <phoneticPr fontId="4"/>
  </si>
  <si>
    <r>
      <t xml:space="preserve">施設周辺の斜面･法面
</t>
    </r>
    <r>
      <rPr>
        <sz val="9"/>
        <rFont val="ＭＳ ゴシック"/>
        <family val="3"/>
        <charset val="128"/>
      </rPr>
      <t>(地盤崩落のおそれ)</t>
    </r>
    <rPh sb="0" eb="2">
      <t>シセツ</t>
    </rPh>
    <rPh sb="2" eb="4">
      <t>シュウヘン</t>
    </rPh>
    <rPh sb="5" eb="7">
      <t>シャメン</t>
    </rPh>
    <rPh sb="8" eb="10">
      <t>ノリメン</t>
    </rPh>
    <rPh sb="12" eb="14">
      <t>ジバン</t>
    </rPh>
    <rPh sb="14" eb="16">
      <t>ホウラク</t>
    </rPh>
    <phoneticPr fontId="4"/>
  </si>
  <si>
    <r>
      <t xml:space="preserve">土木構造物
</t>
    </r>
    <r>
      <rPr>
        <sz val="9"/>
        <rFont val="ＭＳ ゴシック"/>
        <family val="3"/>
        <charset val="128"/>
      </rPr>
      <t>(底版、側壁、頂版等の耐震性)</t>
    </r>
    <rPh sb="0" eb="2">
      <t>ドボク</t>
    </rPh>
    <rPh sb="2" eb="5">
      <t>コウゾウブツ</t>
    </rPh>
    <rPh sb="7" eb="9">
      <t>テイバン</t>
    </rPh>
    <rPh sb="10" eb="12">
      <t>ソクヘキ</t>
    </rPh>
    <rPh sb="13" eb="14">
      <t>イタダ</t>
    </rPh>
    <rPh sb="14" eb="15">
      <t>バン</t>
    </rPh>
    <rPh sb="15" eb="16">
      <t>トウ</t>
    </rPh>
    <rPh sb="17" eb="19">
      <t>タイシン</t>
    </rPh>
    <rPh sb="19" eb="20">
      <t>セイ</t>
    </rPh>
    <phoneticPr fontId="4"/>
  </si>
  <si>
    <r>
      <t xml:space="preserve">建築構造物
</t>
    </r>
    <r>
      <rPr>
        <sz val="9"/>
        <rFont val="ＭＳ ゴシック"/>
        <family val="3"/>
        <charset val="128"/>
      </rPr>
      <t>(壁等の耐震性)</t>
    </r>
    <rPh sb="0" eb="2">
      <t>ケンチク</t>
    </rPh>
    <rPh sb="2" eb="5">
      <t>コウゾウブツ</t>
    </rPh>
    <rPh sb="7" eb="8">
      <t>カベ</t>
    </rPh>
    <rPh sb="8" eb="9">
      <t>トウ</t>
    </rPh>
    <rPh sb="10" eb="13">
      <t>タイシンセイ</t>
    </rPh>
    <phoneticPr fontId="4"/>
  </si>
  <si>
    <t>場内連絡管路</t>
    <rPh sb="0" eb="2">
      <t>ジョウナイ</t>
    </rPh>
    <rPh sb="2" eb="4">
      <t>レンラク</t>
    </rPh>
    <rPh sb="4" eb="5">
      <t>カン</t>
    </rPh>
    <rPh sb="5" eb="6">
      <t>ロ</t>
    </rPh>
    <phoneticPr fontId="4"/>
  </si>
  <si>
    <r>
      <t xml:space="preserve">架空部
</t>
    </r>
    <r>
      <rPr>
        <sz val="9"/>
        <rFont val="ＭＳ ゴシック"/>
        <family val="3"/>
        <charset val="128"/>
      </rPr>
      <t>(支持の状態)</t>
    </r>
    <rPh sb="0" eb="2">
      <t>カクウ</t>
    </rPh>
    <rPh sb="2" eb="3">
      <t>ブ</t>
    </rPh>
    <rPh sb="5" eb="7">
      <t>シジ</t>
    </rPh>
    <rPh sb="8" eb="10">
      <t>ジョウタイ</t>
    </rPh>
    <phoneticPr fontId="4"/>
  </si>
  <si>
    <r>
      <t xml:space="preserve">設備
</t>
    </r>
    <r>
      <rPr>
        <sz val="9"/>
        <rFont val="ＭＳ ゴシック"/>
        <family val="3"/>
        <charset val="128"/>
      </rPr>
      <t>(固定状態)</t>
    </r>
    <rPh sb="0" eb="2">
      <t>セツビ</t>
    </rPh>
    <rPh sb="4" eb="6">
      <t>コテイ</t>
    </rPh>
    <rPh sb="6" eb="8">
      <t>ジョウタイ</t>
    </rPh>
    <phoneticPr fontId="4"/>
  </si>
  <si>
    <r>
      <t xml:space="preserve">ケーブル類
</t>
    </r>
    <r>
      <rPr>
        <sz val="9"/>
        <rFont val="ＭＳ ゴシック"/>
        <family val="3"/>
        <charset val="128"/>
      </rPr>
      <t>(目地部、盤接続部等の余長の確保)</t>
    </r>
    <rPh sb="4" eb="5">
      <t>ルイ</t>
    </rPh>
    <rPh sb="7" eb="9">
      <t>メジ</t>
    </rPh>
    <rPh sb="9" eb="10">
      <t>ブ</t>
    </rPh>
    <rPh sb="11" eb="12">
      <t>バン</t>
    </rPh>
    <rPh sb="12" eb="15">
      <t>セツゾクブ</t>
    </rPh>
    <rPh sb="15" eb="16">
      <t>トウ</t>
    </rPh>
    <rPh sb="17" eb="18">
      <t>ヨ</t>
    </rPh>
    <rPh sb="18" eb="19">
      <t>チョウ</t>
    </rPh>
    <rPh sb="20" eb="22">
      <t>カクホ</t>
    </rPh>
    <phoneticPr fontId="4"/>
  </si>
  <si>
    <r>
      <t xml:space="preserve">設備配管
</t>
    </r>
    <r>
      <rPr>
        <sz val="9"/>
        <rFont val="ＭＳ ゴシック"/>
        <family val="3"/>
        <charset val="128"/>
      </rPr>
      <t>(構造物取合部の伸縮可撓性)</t>
    </r>
    <rPh sb="0" eb="2">
      <t>セツビ</t>
    </rPh>
    <rPh sb="2" eb="4">
      <t>ハイカン</t>
    </rPh>
    <rPh sb="6" eb="9">
      <t>コウゾウブツ</t>
    </rPh>
    <rPh sb="9" eb="10">
      <t>ト</t>
    </rPh>
    <rPh sb="10" eb="11">
      <t>ア</t>
    </rPh>
    <rPh sb="11" eb="12">
      <t>ブ</t>
    </rPh>
    <rPh sb="13" eb="15">
      <t>シンシュク</t>
    </rPh>
    <rPh sb="15" eb="17">
      <t>カトウ</t>
    </rPh>
    <rPh sb="17" eb="18">
      <t>セイ</t>
    </rPh>
    <phoneticPr fontId="4"/>
  </si>
  <si>
    <r>
      <t xml:space="preserve">浄水の確保
</t>
    </r>
    <r>
      <rPr>
        <sz val="9"/>
        <rFont val="ＭＳ ゴシック"/>
        <family val="3"/>
        <charset val="128"/>
      </rPr>
      <t>(緊急遮断弁等の設置状況)</t>
    </r>
    <rPh sb="0" eb="2">
      <t>ジョウスイ</t>
    </rPh>
    <rPh sb="3" eb="5">
      <t>カクホ</t>
    </rPh>
    <rPh sb="7" eb="9">
      <t>キンキュウ</t>
    </rPh>
    <rPh sb="9" eb="11">
      <t>シャダン</t>
    </rPh>
    <rPh sb="11" eb="12">
      <t>ベン</t>
    </rPh>
    <rPh sb="12" eb="13">
      <t>トウ</t>
    </rPh>
    <rPh sb="14" eb="16">
      <t>セッチ</t>
    </rPh>
    <rPh sb="16" eb="18">
      <t>ジョウキョウ</t>
    </rPh>
    <phoneticPr fontId="4"/>
  </si>
  <si>
    <r>
      <t xml:space="preserve">施設の複数化
</t>
    </r>
    <r>
      <rPr>
        <sz val="9"/>
        <rFont val="ＭＳ ゴシック"/>
        <family val="3"/>
        <charset val="128"/>
      </rPr>
      <t>(施設の系統数)</t>
    </r>
    <rPh sb="0" eb="2">
      <t>シセツ</t>
    </rPh>
    <rPh sb="3" eb="5">
      <t>フクスウ</t>
    </rPh>
    <rPh sb="5" eb="6">
      <t>カ</t>
    </rPh>
    <rPh sb="8" eb="10">
      <t>シセツ</t>
    </rPh>
    <rPh sb="11" eb="13">
      <t>ケイトウ</t>
    </rPh>
    <rPh sb="13" eb="14">
      <t>スウ</t>
    </rPh>
    <phoneticPr fontId="4"/>
  </si>
  <si>
    <t>自家用発電設備燃料等の確保</t>
    <rPh sb="0" eb="2">
      <t>ジカ</t>
    </rPh>
    <rPh sb="2" eb="3">
      <t>ヨウ</t>
    </rPh>
    <rPh sb="3" eb="5">
      <t>ハツデン</t>
    </rPh>
    <rPh sb="5" eb="7">
      <t>セツビ</t>
    </rPh>
    <rPh sb="7" eb="9">
      <t>ネンリョウ</t>
    </rPh>
    <rPh sb="9" eb="10">
      <t>トウ</t>
    </rPh>
    <rPh sb="11" eb="13">
      <t>カクホ</t>
    </rPh>
    <phoneticPr fontId="4"/>
  </si>
  <si>
    <t>設備の耐震性</t>
    <rPh sb="0" eb="2">
      <t>セツビ</t>
    </rPh>
    <rPh sb="3" eb="6">
      <t>タイシンセイ</t>
    </rPh>
    <phoneticPr fontId="4"/>
  </si>
  <si>
    <r>
      <t xml:space="preserve">停電対策
</t>
    </r>
    <r>
      <rPr>
        <sz val="9"/>
        <rFont val="ＭＳ ゴシック"/>
        <family val="3"/>
        <charset val="128"/>
      </rPr>
      <t>(自家発電設備等の設置状況)</t>
    </r>
    <rPh sb="0" eb="2">
      <t>テイデン</t>
    </rPh>
    <rPh sb="2" eb="4">
      <t>タイサク</t>
    </rPh>
    <rPh sb="6" eb="8">
      <t>ジカ</t>
    </rPh>
    <rPh sb="8" eb="10">
      <t>ハツデン</t>
    </rPh>
    <rPh sb="10" eb="12">
      <t>セツビ</t>
    </rPh>
    <rPh sb="12" eb="13">
      <t>トウ</t>
    </rPh>
    <rPh sb="14" eb="16">
      <t>セッチ</t>
    </rPh>
    <rPh sb="16" eb="18">
      <t>ジョウキョウ</t>
    </rPh>
    <phoneticPr fontId="4"/>
  </si>
  <si>
    <r>
      <t xml:space="preserve">ダム、原水調整池等
</t>
    </r>
    <r>
      <rPr>
        <sz val="9"/>
        <rFont val="ＭＳ ゴシック"/>
        <family val="3"/>
        <charset val="128"/>
      </rPr>
      <t>(土堰堤等の法面の安定性等)</t>
    </r>
    <rPh sb="3" eb="5">
      <t>ゲンスイ</t>
    </rPh>
    <rPh sb="5" eb="8">
      <t>チョウセイチ</t>
    </rPh>
    <rPh sb="8" eb="9">
      <t>トウ</t>
    </rPh>
    <rPh sb="11" eb="12">
      <t>ツチ</t>
    </rPh>
    <rPh sb="12" eb="15">
      <t>エンテイナド</t>
    </rPh>
    <rPh sb="16" eb="18">
      <t>ノリメン</t>
    </rPh>
    <rPh sb="19" eb="22">
      <t>アンテイセイ</t>
    </rPh>
    <rPh sb="22" eb="23">
      <t>トウ</t>
    </rPh>
    <phoneticPr fontId="4"/>
  </si>
  <si>
    <t>二次災害のおそれ</t>
    <phoneticPr fontId="4"/>
  </si>
  <si>
    <r>
      <t xml:space="preserve">水源水質
</t>
    </r>
    <r>
      <rPr>
        <sz val="9"/>
        <rFont val="ＭＳ ゴシック"/>
        <family val="3"/>
        <charset val="128"/>
      </rPr>
      <t>(地下水等の濁水、湧水等の湧出量減少)</t>
    </r>
    <rPh sb="0" eb="2">
      <t>スイゲン</t>
    </rPh>
    <rPh sb="2" eb="4">
      <t>スイシツ</t>
    </rPh>
    <rPh sb="6" eb="9">
      <t>チカスイ</t>
    </rPh>
    <rPh sb="9" eb="10">
      <t>トウ</t>
    </rPh>
    <rPh sb="11" eb="13">
      <t>ダクスイ</t>
    </rPh>
    <rPh sb="14" eb="16">
      <t>ユウスイ</t>
    </rPh>
    <rPh sb="16" eb="17">
      <t>トウ</t>
    </rPh>
    <rPh sb="18" eb="21">
      <t>ユウシュツリョウ</t>
    </rPh>
    <rPh sb="21" eb="23">
      <t>ゲンショウ</t>
    </rPh>
    <phoneticPr fontId="4"/>
  </si>
  <si>
    <t>現状と課題</t>
    <rPh sb="0" eb="2">
      <t>ゲンジョウ</t>
    </rPh>
    <rPh sb="3" eb="5">
      <t>カダイ</t>
    </rPh>
    <phoneticPr fontId="4"/>
  </si>
  <si>
    <t>対策</t>
    <rPh sb="0" eb="2">
      <t>タイサク</t>
    </rPh>
    <phoneticPr fontId="4"/>
  </si>
  <si>
    <t>・なし</t>
    <phoneticPr fontId="4"/>
  </si>
  <si>
    <t>・地下水は16井あり。
・湧水はなし。</t>
    <rPh sb="1" eb="4">
      <t>チカスイ</t>
    </rPh>
    <rPh sb="7" eb="8">
      <t>セイ</t>
    </rPh>
    <rPh sb="13" eb="15">
      <t>ユウスイ</t>
    </rPh>
    <phoneticPr fontId="4"/>
  </si>
  <si>
    <t>　　　　　　　　　　－</t>
  </si>
  <si>
    <t>　　　　　　　　　　－</t>
    <phoneticPr fontId="4"/>
  </si>
  <si>
    <t>・特になし</t>
    <rPh sb="1" eb="2">
      <t>トク</t>
    </rPh>
    <phoneticPr fontId="4"/>
  </si>
  <si>
    <t>・地盤の液状化が懸念される施設は特になし。</t>
    <rPh sb="1" eb="3">
      <t>ジバン</t>
    </rPh>
    <rPh sb="4" eb="7">
      <t>エキジョウカ</t>
    </rPh>
    <rPh sb="8" eb="10">
      <t>ケネン</t>
    </rPh>
    <rPh sb="13" eb="15">
      <t>シセツ</t>
    </rPh>
    <rPh sb="16" eb="17">
      <t>トク</t>
    </rPh>
    <phoneticPr fontId="4"/>
  </si>
  <si>
    <t>・Ｔ配水池</t>
    <rPh sb="2" eb="5">
      <t>ハイスイチ</t>
    </rPh>
    <phoneticPr fontId="4"/>
  </si>
  <si>
    <t>・周辺が地滑り防止区域に指定されている。</t>
    <phoneticPr fontId="4"/>
  </si>
  <si>
    <t>・一部の送水ポンプ場の建屋</t>
    <rPh sb="1" eb="3">
      <t>イチブ</t>
    </rPh>
    <rPh sb="4" eb="6">
      <t>ソウスイ</t>
    </rPh>
    <rPh sb="9" eb="10">
      <t>バ</t>
    </rPh>
    <rPh sb="11" eb="12">
      <t>タ</t>
    </rPh>
    <rPh sb="12" eb="13">
      <t>ヤ</t>
    </rPh>
    <phoneticPr fontId="4"/>
  </si>
  <si>
    <t>・過去に地震による地下水の白濁現象が生じており、対応が必要である。</t>
    <rPh sb="1" eb="3">
      <t>カコ</t>
    </rPh>
    <rPh sb="4" eb="6">
      <t>ジシン</t>
    </rPh>
    <rPh sb="9" eb="12">
      <t>チカスイ</t>
    </rPh>
    <rPh sb="13" eb="15">
      <t>ハクダク</t>
    </rPh>
    <rPh sb="15" eb="17">
      <t>ゲンショウ</t>
    </rPh>
    <rPh sb="18" eb="19">
      <t>ショウ</t>
    </rPh>
    <rPh sb="24" eb="26">
      <t>タイオウ</t>
    </rPh>
    <rPh sb="27" eb="29">
      <t>ヒツヨウ</t>
    </rPh>
    <phoneticPr fontId="4"/>
  </si>
  <si>
    <t>・ブロック積で老朽化が著しいものがある。</t>
    <rPh sb="5" eb="6">
      <t>ツ</t>
    </rPh>
    <rPh sb="7" eb="10">
      <t>ロウキュウカ</t>
    </rPh>
    <rPh sb="11" eb="12">
      <t>イチジル</t>
    </rPh>
    <phoneticPr fontId="4"/>
  </si>
  <si>
    <r>
      <t xml:space="preserve">埋設管路等
</t>
    </r>
    <r>
      <rPr>
        <sz val="9"/>
        <rFont val="ＭＳ ゴシック"/>
        <family val="3"/>
        <charset val="128"/>
      </rPr>
      <t>(液状化等の地盤変状への対応)</t>
    </r>
    <rPh sb="0" eb="3">
      <t>マイセツカン</t>
    </rPh>
    <rPh sb="4" eb="5">
      <t>ナド</t>
    </rPh>
    <rPh sb="12" eb="14">
      <t>ジバン</t>
    </rPh>
    <rPh sb="14" eb="16">
      <t>ヘンジョウ</t>
    </rPh>
    <phoneticPr fontId="4"/>
  </si>
  <si>
    <r>
      <t xml:space="preserve">構造物との取合部
</t>
    </r>
    <r>
      <rPr>
        <sz val="9"/>
        <rFont val="ＭＳ ゴシック"/>
        <family val="3"/>
        <charset val="128"/>
      </rPr>
      <t>(液状化等の地盤変状への対応)</t>
    </r>
    <rPh sb="0" eb="3">
      <t>コウゾウブツ</t>
    </rPh>
    <rPh sb="5" eb="6">
      <t>ト</t>
    </rPh>
    <rPh sb="6" eb="7">
      <t>ア</t>
    </rPh>
    <rPh sb="7" eb="8">
      <t>ブ</t>
    </rPh>
    <phoneticPr fontId="4"/>
  </si>
  <si>
    <t>・一部の配水池</t>
    <rPh sb="1" eb="3">
      <t>イチブ</t>
    </rPh>
    <rPh sb="4" eb="7">
      <t>ハイスイチ</t>
    </rPh>
    <phoneticPr fontId="4"/>
  </si>
  <si>
    <t>・架空部の管路の支持が不十分と考えられる。</t>
    <rPh sb="1" eb="3">
      <t>カクウ</t>
    </rPh>
    <rPh sb="3" eb="4">
      <t>ブ</t>
    </rPh>
    <rPh sb="5" eb="7">
      <t>カンロ</t>
    </rPh>
    <rPh sb="8" eb="10">
      <t>シジ</t>
    </rPh>
    <rPh sb="11" eb="14">
      <t>フジュウブン</t>
    </rPh>
    <rPh sb="15" eb="16">
      <t>カンガ</t>
    </rPh>
    <phoneticPr fontId="4"/>
  </si>
  <si>
    <t>・場内連絡管路が耐震管でない。</t>
    <rPh sb="1" eb="3">
      <t>ジョウナイ</t>
    </rPh>
    <rPh sb="3" eb="5">
      <t>レンラク</t>
    </rPh>
    <rPh sb="5" eb="7">
      <t>カンロ</t>
    </rPh>
    <rPh sb="8" eb="10">
      <t>タイシン</t>
    </rPh>
    <rPh sb="10" eb="11">
      <t>カン</t>
    </rPh>
    <phoneticPr fontId="4"/>
  </si>
  <si>
    <t>・一部の水源</t>
    <rPh sb="1" eb="3">
      <t>イチブ</t>
    </rPh>
    <rPh sb="4" eb="6">
      <t>スイゲン</t>
    </rPh>
    <phoneticPr fontId="4"/>
  </si>
  <si>
    <t>・Ｉ浄水場や一部の配水池</t>
    <rPh sb="2" eb="5">
      <t>ジョウスイバ</t>
    </rPh>
    <rPh sb="6" eb="8">
      <t>イチブ</t>
    </rPh>
    <rPh sb="9" eb="12">
      <t>ハイスイチ</t>
    </rPh>
    <phoneticPr fontId="4"/>
  </si>
  <si>
    <t>・次亜貯蔵槽等の据え付けが不十分である。</t>
    <rPh sb="1" eb="2">
      <t>ジ</t>
    </rPh>
    <rPh sb="2" eb="3">
      <t>ア</t>
    </rPh>
    <rPh sb="3" eb="5">
      <t>チョゾウ</t>
    </rPh>
    <rPh sb="5" eb="6">
      <t>ソウ</t>
    </rPh>
    <rPh sb="6" eb="7">
      <t>トウ</t>
    </rPh>
    <rPh sb="8" eb="9">
      <t>ス</t>
    </rPh>
    <rPh sb="10" eb="11">
      <t>ツ</t>
    </rPh>
    <rPh sb="13" eb="16">
      <t>フジュウブン</t>
    </rPh>
    <phoneticPr fontId="4"/>
  </si>
  <si>
    <t>・次亜貯蔵槽周りに伸縮可撓継手が設置されていない。</t>
    <rPh sb="1" eb="2">
      <t>ジ</t>
    </rPh>
    <rPh sb="2" eb="3">
      <t>ア</t>
    </rPh>
    <rPh sb="3" eb="6">
      <t>チョゾウソウ</t>
    </rPh>
    <rPh sb="6" eb="7">
      <t>マワ</t>
    </rPh>
    <rPh sb="9" eb="11">
      <t>シンシュク</t>
    </rPh>
    <rPh sb="11" eb="13">
      <t>カトウ</t>
    </rPh>
    <rPh sb="13" eb="14">
      <t>ツ</t>
    </rPh>
    <rPh sb="14" eb="15">
      <t>テ</t>
    </rPh>
    <rPh sb="16" eb="18">
      <t>セッチ</t>
    </rPh>
    <phoneticPr fontId="4"/>
  </si>
  <si>
    <t>・なし</t>
    <phoneticPr fontId="4"/>
  </si>
  <si>
    <t>・配水池</t>
    <rPh sb="1" eb="4">
      <t>ハイスイチ</t>
    </rPh>
    <phoneticPr fontId="4"/>
  </si>
  <si>
    <t>・基本的に１池構成となっており、安定供給や維持管理、施設更新にあたり課題がある。</t>
    <rPh sb="1" eb="4">
      <t>キホンテキ</t>
    </rPh>
    <rPh sb="6" eb="7">
      <t>イケ</t>
    </rPh>
    <rPh sb="7" eb="9">
      <t>コウセイ</t>
    </rPh>
    <rPh sb="16" eb="18">
      <t>アンテイ</t>
    </rPh>
    <rPh sb="18" eb="20">
      <t>キョウキュウ</t>
    </rPh>
    <rPh sb="21" eb="23">
      <t>イジ</t>
    </rPh>
    <rPh sb="23" eb="25">
      <t>カンリ</t>
    </rPh>
    <rPh sb="26" eb="28">
      <t>シセツ</t>
    </rPh>
    <rPh sb="28" eb="30">
      <t>コウシン</t>
    </rPh>
    <rPh sb="34" eb="36">
      <t>カダイ</t>
    </rPh>
    <phoneticPr fontId="4"/>
  </si>
  <si>
    <t>・緊急遮断弁が設置されておらず、浄水の確保等に課題がある。</t>
    <rPh sb="1" eb="3">
      <t>キンキュウ</t>
    </rPh>
    <rPh sb="3" eb="5">
      <t>シャダン</t>
    </rPh>
    <rPh sb="5" eb="6">
      <t>ベン</t>
    </rPh>
    <rPh sb="7" eb="9">
      <t>セッチ</t>
    </rPh>
    <rPh sb="16" eb="18">
      <t>ジョウスイ</t>
    </rPh>
    <rPh sb="19" eb="21">
      <t>カクホ</t>
    </rPh>
    <rPh sb="21" eb="22">
      <t>トウ</t>
    </rPh>
    <rPh sb="23" eb="25">
      <t>カダイ</t>
    </rPh>
    <phoneticPr fontId="4"/>
  </si>
  <si>
    <t>・ポンプ場</t>
    <rPh sb="4" eb="5">
      <t>バ</t>
    </rPh>
    <phoneticPr fontId="4"/>
  </si>
  <si>
    <t>・ポンプ場では自家発電設備を設置しておらず、停電により供給が停止するおそれがある。</t>
    <rPh sb="4" eb="5">
      <t>バ</t>
    </rPh>
    <rPh sb="7" eb="9">
      <t>ジカ</t>
    </rPh>
    <rPh sb="9" eb="11">
      <t>ハツデン</t>
    </rPh>
    <rPh sb="11" eb="13">
      <t>セツビ</t>
    </rPh>
    <rPh sb="14" eb="16">
      <t>セッチ</t>
    </rPh>
    <rPh sb="22" eb="24">
      <t>テイデン</t>
    </rPh>
    <rPh sb="27" eb="29">
      <t>キョウキュウ</t>
    </rPh>
    <rPh sb="30" eb="32">
      <t>テイシ</t>
    </rPh>
    <phoneticPr fontId="4"/>
  </si>
  <si>
    <t>・上記のとおり、配水池の周辺が地滑り防止区域に指定されており、地滑りによる二次災害に留意する必要がある。</t>
    <rPh sb="1" eb="3">
      <t>ジョウキ</t>
    </rPh>
    <rPh sb="8" eb="11">
      <t>ハイスイチ</t>
    </rPh>
    <rPh sb="12" eb="14">
      <t>シュウヘン</t>
    </rPh>
    <rPh sb="31" eb="33">
      <t>ジスベ</t>
    </rPh>
    <rPh sb="37" eb="38">
      <t>2</t>
    </rPh>
    <rPh sb="38" eb="39">
      <t>ジ</t>
    </rPh>
    <rPh sb="39" eb="41">
      <t>サイガイ</t>
    </rPh>
    <rPh sb="42" eb="44">
      <t>リュウイ</t>
    </rPh>
    <rPh sb="46" eb="48">
      <t>ヒツヨウ</t>
    </rPh>
    <phoneticPr fontId="4"/>
  </si>
  <si>
    <t>・老朽化が進行し、漏水が発生している状況にあり、地震により配水池等の水の流出に留意する必要がある。</t>
    <rPh sb="1" eb="4">
      <t>ロウキュウカ</t>
    </rPh>
    <rPh sb="5" eb="7">
      <t>シンコウ</t>
    </rPh>
    <rPh sb="9" eb="11">
      <t>ロウスイ</t>
    </rPh>
    <rPh sb="12" eb="14">
      <t>ハッセイ</t>
    </rPh>
    <rPh sb="18" eb="20">
      <t>ジョウキョウ</t>
    </rPh>
    <rPh sb="24" eb="26">
      <t>ジシン</t>
    </rPh>
    <rPh sb="29" eb="32">
      <t>ハイスイチ</t>
    </rPh>
    <rPh sb="32" eb="33">
      <t>トウ</t>
    </rPh>
    <rPh sb="34" eb="35">
      <t>ミズ</t>
    </rPh>
    <rPh sb="36" eb="38">
      <t>リュウシュツ</t>
    </rPh>
    <rPh sb="39" eb="41">
      <t>リュウイ</t>
    </rPh>
    <rPh sb="43" eb="45">
      <t>ヒツヨウ</t>
    </rPh>
    <phoneticPr fontId="4"/>
  </si>
  <si>
    <t>・配水管、耐震性貯水槽</t>
    <rPh sb="1" eb="4">
      <t>ハイスイカン</t>
    </rPh>
    <rPh sb="5" eb="8">
      <t>タイシンセイ</t>
    </rPh>
    <rPh sb="8" eb="11">
      <t>チョスイソウ</t>
    </rPh>
    <phoneticPr fontId="4"/>
  </si>
  <si>
    <t>・地震による大規模火災発生時の配水調整等について消防部局との協議が必要。
・消防水利を兼用する耐震性貯水槽について、震災時の使用方法を協議する必要がある。</t>
    <rPh sb="1" eb="3">
      <t>ジシン</t>
    </rPh>
    <rPh sb="6" eb="9">
      <t>ダイキボ</t>
    </rPh>
    <rPh sb="9" eb="11">
      <t>カサイ</t>
    </rPh>
    <rPh sb="11" eb="14">
      <t>ハッセイジ</t>
    </rPh>
    <rPh sb="15" eb="17">
      <t>ハイスイ</t>
    </rPh>
    <rPh sb="17" eb="19">
      <t>チョウセイ</t>
    </rPh>
    <rPh sb="19" eb="20">
      <t>トウ</t>
    </rPh>
    <rPh sb="24" eb="26">
      <t>ショウボウ</t>
    </rPh>
    <rPh sb="26" eb="28">
      <t>ブキョク</t>
    </rPh>
    <rPh sb="30" eb="32">
      <t>キョウギ</t>
    </rPh>
    <rPh sb="33" eb="35">
      <t>ヒツヨウ</t>
    </rPh>
    <rPh sb="38" eb="40">
      <t>ショウボウ</t>
    </rPh>
    <rPh sb="40" eb="42">
      <t>スイリ</t>
    </rPh>
    <rPh sb="43" eb="45">
      <t>ケンヨウ</t>
    </rPh>
    <rPh sb="47" eb="50">
      <t>タイシンセイ</t>
    </rPh>
    <rPh sb="50" eb="53">
      <t>チョスイソウ</t>
    </rPh>
    <rPh sb="58" eb="61">
      <t>シンサイジ</t>
    </rPh>
    <rPh sb="62" eb="64">
      <t>シヨウ</t>
    </rPh>
    <rPh sb="64" eb="66">
      <t>ホウホウ</t>
    </rPh>
    <rPh sb="67" eb="69">
      <t>キョウギ</t>
    </rPh>
    <rPh sb="71" eb="73">
      <t>ヒツヨウ</t>
    </rPh>
    <phoneticPr fontId="4"/>
  </si>
  <si>
    <t>・水源(地下水)、浄水場</t>
    <rPh sb="1" eb="3">
      <t>スイゲン</t>
    </rPh>
    <rPh sb="4" eb="7">
      <t>チカスイ</t>
    </rPh>
    <rPh sb="9" eb="12">
      <t>ジョウスイバ</t>
    </rPh>
    <phoneticPr fontId="4"/>
  </si>
  <si>
    <t>・災害時の浄水薬品の確保が困難となるおそれがあるため、地域で連携して調達ルートを確保する必要がある。</t>
    <rPh sb="1" eb="4">
      <t>サイガイジ</t>
    </rPh>
    <rPh sb="5" eb="7">
      <t>ジョウスイ</t>
    </rPh>
    <rPh sb="7" eb="9">
      <t>ヤクヒン</t>
    </rPh>
    <rPh sb="10" eb="12">
      <t>カクホ</t>
    </rPh>
    <rPh sb="13" eb="15">
      <t>コンナン</t>
    </rPh>
    <rPh sb="27" eb="29">
      <t>チイキ</t>
    </rPh>
    <rPh sb="30" eb="32">
      <t>レンケイ</t>
    </rPh>
    <rPh sb="34" eb="36">
      <t>チョウタツ</t>
    </rPh>
    <rPh sb="40" eb="42">
      <t>カクホ</t>
    </rPh>
    <rPh sb="44" eb="46">
      <t>ヒツヨウ</t>
    </rPh>
    <phoneticPr fontId="4"/>
  </si>
  <si>
    <t>・浄水場、ポンプ場</t>
    <rPh sb="1" eb="4">
      <t>ジョウスイバ</t>
    </rPh>
    <rPh sb="8" eb="9">
      <t>バ</t>
    </rPh>
    <phoneticPr fontId="4"/>
  </si>
  <si>
    <t>・　　　〃</t>
    <phoneticPr fontId="4"/>
  </si>
  <si>
    <t>・自家用発電設備燃料等は12時間程度を貯蔵しているが、長期の停電を考慮すると十分とはいえない。</t>
    <rPh sb="14" eb="16">
      <t>ジカン</t>
    </rPh>
    <rPh sb="16" eb="18">
      <t>テイド</t>
    </rPh>
    <rPh sb="19" eb="21">
      <t>チョゾウ</t>
    </rPh>
    <rPh sb="27" eb="29">
      <t>チョウキ</t>
    </rPh>
    <rPh sb="30" eb="32">
      <t>テイデン</t>
    </rPh>
    <rPh sb="33" eb="35">
      <t>コウリョ</t>
    </rPh>
    <rPh sb="38" eb="40">
      <t>ジュウブン</t>
    </rPh>
    <phoneticPr fontId="4"/>
  </si>
  <si>
    <t>・災害時の燃料等の早期調達を図るため、地域で連携して調達ルートを確保する必要がある。</t>
    <rPh sb="1" eb="4">
      <t>サイガイジ</t>
    </rPh>
    <rPh sb="5" eb="7">
      <t>ネンリョウ</t>
    </rPh>
    <rPh sb="7" eb="8">
      <t>トウ</t>
    </rPh>
    <rPh sb="9" eb="11">
      <t>ソウキ</t>
    </rPh>
    <rPh sb="11" eb="13">
      <t>チョウタツ</t>
    </rPh>
    <rPh sb="14" eb="15">
      <t>ハカ</t>
    </rPh>
    <rPh sb="19" eb="21">
      <t>チイキ</t>
    </rPh>
    <rPh sb="22" eb="24">
      <t>レンケイ</t>
    </rPh>
    <rPh sb="26" eb="28">
      <t>チョウタツ</t>
    </rPh>
    <rPh sb="32" eb="34">
      <t>カクホ</t>
    </rPh>
    <rPh sb="36" eb="38">
      <t>ヒツヨウ</t>
    </rPh>
    <phoneticPr fontId="4"/>
  </si>
  <si>
    <t>・配水池等の更新に合わせて表流水系統（水道用水供給事業からの受水を含む）との連絡管を整備し、地下水系の供給停止の際、バックアップできるようにする。</t>
    <rPh sb="1" eb="4">
      <t>ハイスイチ</t>
    </rPh>
    <rPh sb="4" eb="5">
      <t>トウ</t>
    </rPh>
    <rPh sb="6" eb="8">
      <t>コウシン</t>
    </rPh>
    <rPh sb="9" eb="10">
      <t>ア</t>
    </rPh>
    <rPh sb="13" eb="16">
      <t>ヒョウリュウスイ</t>
    </rPh>
    <rPh sb="16" eb="18">
      <t>ケイトウ</t>
    </rPh>
    <rPh sb="19" eb="21">
      <t>スイドウ</t>
    </rPh>
    <rPh sb="21" eb="23">
      <t>ヨウスイ</t>
    </rPh>
    <rPh sb="23" eb="25">
      <t>キョウキュウ</t>
    </rPh>
    <rPh sb="25" eb="27">
      <t>ジギョウ</t>
    </rPh>
    <rPh sb="30" eb="32">
      <t>ジュスイ</t>
    </rPh>
    <rPh sb="33" eb="34">
      <t>フク</t>
    </rPh>
    <rPh sb="38" eb="41">
      <t>レンラクカン</t>
    </rPh>
    <rPh sb="42" eb="44">
      <t>セイビ</t>
    </rPh>
    <rPh sb="46" eb="48">
      <t>チカ</t>
    </rPh>
    <rPh sb="48" eb="50">
      <t>スイケイ</t>
    </rPh>
    <rPh sb="51" eb="53">
      <t>キョウキュウ</t>
    </rPh>
    <rPh sb="53" eb="55">
      <t>テイシ</t>
    </rPh>
    <rPh sb="56" eb="57">
      <t>サイ</t>
    </rPh>
    <phoneticPr fontId="4"/>
  </si>
  <si>
    <t>・Ｔ配水池を更新する際、地滑り防止区域等を避け、地盤の良い地区に整備する。</t>
    <rPh sb="6" eb="8">
      <t>コウシン</t>
    </rPh>
    <rPh sb="10" eb="11">
      <t>サイ</t>
    </rPh>
    <rPh sb="19" eb="20">
      <t>トウ</t>
    </rPh>
    <rPh sb="21" eb="22">
      <t>サ</t>
    </rPh>
    <rPh sb="24" eb="26">
      <t>ジバン</t>
    </rPh>
    <rPh sb="27" eb="28">
      <t>ヨ</t>
    </rPh>
    <rPh sb="29" eb="31">
      <t>チク</t>
    </rPh>
    <rPh sb="32" eb="34">
      <t>セイビ</t>
    </rPh>
    <phoneticPr fontId="4"/>
  </si>
  <si>
    <t>・浄水場は大規模改修・耐震補強を行い、その際、場内連絡管路を更新する。
・配水池は施設更新に合わせて、場内連絡管路を更新する。</t>
    <rPh sb="1" eb="4">
      <t>ジョウスイバ</t>
    </rPh>
    <rPh sb="5" eb="8">
      <t>ダイキボ</t>
    </rPh>
    <rPh sb="8" eb="10">
      <t>カイシュウ</t>
    </rPh>
    <rPh sb="11" eb="13">
      <t>タイシン</t>
    </rPh>
    <rPh sb="13" eb="15">
      <t>ホキョウ</t>
    </rPh>
    <rPh sb="16" eb="17">
      <t>オコナ</t>
    </rPh>
    <rPh sb="21" eb="22">
      <t>サイ</t>
    </rPh>
    <rPh sb="23" eb="25">
      <t>ジョウナイ</t>
    </rPh>
    <rPh sb="25" eb="27">
      <t>レンラク</t>
    </rPh>
    <rPh sb="27" eb="29">
      <t>カンロ</t>
    </rPh>
    <rPh sb="30" eb="32">
      <t>コウシン</t>
    </rPh>
    <rPh sb="37" eb="40">
      <t>ハイスイチ</t>
    </rPh>
    <rPh sb="41" eb="43">
      <t>シセツ</t>
    </rPh>
    <rPh sb="43" eb="45">
      <t>コウシン</t>
    </rPh>
    <rPh sb="46" eb="47">
      <t>ア</t>
    </rPh>
    <phoneticPr fontId="4"/>
  </si>
  <si>
    <t>・上記の埋設管路と同様の方法により更新する。</t>
    <rPh sb="1" eb="3">
      <t>ジョウキ</t>
    </rPh>
    <rPh sb="4" eb="6">
      <t>マイセツ</t>
    </rPh>
    <rPh sb="6" eb="8">
      <t>カンロ</t>
    </rPh>
    <rPh sb="9" eb="11">
      <t>ドウヨウ</t>
    </rPh>
    <rPh sb="12" eb="14">
      <t>ホウホウ</t>
    </rPh>
    <rPh sb="17" eb="19">
      <t>コウシン</t>
    </rPh>
    <phoneticPr fontId="4"/>
  </si>
  <si>
    <t>・配水池の施設更新に合わせて、架空部管路は十分な支持を有するものに整備する。</t>
    <rPh sb="1" eb="4">
      <t>ハイスイチ</t>
    </rPh>
    <rPh sb="5" eb="7">
      <t>シセツ</t>
    </rPh>
    <rPh sb="7" eb="9">
      <t>コウシン</t>
    </rPh>
    <rPh sb="10" eb="11">
      <t>ア</t>
    </rPh>
    <rPh sb="15" eb="16">
      <t>カ</t>
    </rPh>
    <rPh sb="16" eb="17">
      <t>クウ</t>
    </rPh>
    <rPh sb="17" eb="18">
      <t>ブ</t>
    </rPh>
    <rPh sb="18" eb="20">
      <t>カンロ</t>
    </rPh>
    <rPh sb="21" eb="23">
      <t>ジュウブン</t>
    </rPh>
    <rPh sb="24" eb="26">
      <t>シジ</t>
    </rPh>
    <rPh sb="27" eb="28">
      <t>ユウ</t>
    </rPh>
    <rPh sb="33" eb="35">
      <t>セイビ</t>
    </rPh>
    <phoneticPr fontId="4"/>
  </si>
  <si>
    <t>　　　　　　　　　　－</t>
    <phoneticPr fontId="4"/>
  </si>
  <si>
    <t>・次亜貯蔵槽等の据え付けを強化する。</t>
    <rPh sb="8" eb="9">
      <t>ス</t>
    </rPh>
    <rPh sb="10" eb="11">
      <t>ツ</t>
    </rPh>
    <rPh sb="13" eb="15">
      <t>キョウカ</t>
    </rPh>
    <phoneticPr fontId="4"/>
  </si>
  <si>
    <t>・次亜注入設備を更新する際、伸縮可撓継手を適切に整備する。</t>
    <rPh sb="1" eb="2">
      <t>ジ</t>
    </rPh>
    <rPh sb="2" eb="3">
      <t>ア</t>
    </rPh>
    <rPh sb="3" eb="5">
      <t>チュウニュウ</t>
    </rPh>
    <rPh sb="5" eb="7">
      <t>セツビ</t>
    </rPh>
    <rPh sb="8" eb="10">
      <t>コウシン</t>
    </rPh>
    <rPh sb="12" eb="13">
      <t>サイ</t>
    </rPh>
    <rPh sb="14" eb="16">
      <t>シンシュク</t>
    </rPh>
    <rPh sb="16" eb="18">
      <t>カトウ</t>
    </rPh>
    <rPh sb="18" eb="19">
      <t>ツ</t>
    </rPh>
    <rPh sb="19" eb="20">
      <t>テ</t>
    </rPh>
    <rPh sb="21" eb="23">
      <t>テキセツ</t>
    </rPh>
    <rPh sb="24" eb="26">
      <t>セイビ</t>
    </rPh>
    <phoneticPr fontId="4"/>
  </si>
  <si>
    <t>・施設更新に合わせて、原則として２池構成とする。</t>
    <rPh sb="1" eb="3">
      <t>シセツ</t>
    </rPh>
    <rPh sb="3" eb="5">
      <t>コウシン</t>
    </rPh>
    <rPh sb="6" eb="7">
      <t>ア</t>
    </rPh>
    <rPh sb="11" eb="13">
      <t>ゲンソク</t>
    </rPh>
    <rPh sb="17" eb="18">
      <t>イケ</t>
    </rPh>
    <rPh sb="18" eb="20">
      <t>コウセイ</t>
    </rPh>
    <phoneticPr fontId="4"/>
  </si>
  <si>
    <t>・運搬給水基地や拠点給水施設として使用する配水池については、緊急遮断弁を整備する。</t>
    <rPh sb="1" eb="3">
      <t>ウンパン</t>
    </rPh>
    <rPh sb="3" eb="5">
      <t>キュウスイ</t>
    </rPh>
    <rPh sb="5" eb="7">
      <t>キチ</t>
    </rPh>
    <rPh sb="8" eb="10">
      <t>キョテン</t>
    </rPh>
    <rPh sb="10" eb="12">
      <t>キュウスイ</t>
    </rPh>
    <rPh sb="12" eb="14">
      <t>シセツ</t>
    </rPh>
    <rPh sb="17" eb="19">
      <t>シヨウ</t>
    </rPh>
    <rPh sb="21" eb="24">
      <t>ハイスイチ</t>
    </rPh>
    <rPh sb="30" eb="32">
      <t>キンキュウ</t>
    </rPh>
    <rPh sb="32" eb="34">
      <t>シャダン</t>
    </rPh>
    <rPh sb="34" eb="35">
      <t>ベン</t>
    </rPh>
    <rPh sb="36" eb="38">
      <t>セイビ</t>
    </rPh>
    <phoneticPr fontId="4"/>
  </si>
  <si>
    <t>・基幹施設であるポンプ場については、自家発電設備を整備する。</t>
    <rPh sb="1" eb="3">
      <t>キカン</t>
    </rPh>
    <rPh sb="3" eb="5">
      <t>シセツ</t>
    </rPh>
    <rPh sb="11" eb="12">
      <t>バ</t>
    </rPh>
    <rPh sb="18" eb="20">
      <t>ジカ</t>
    </rPh>
    <rPh sb="20" eb="22">
      <t>ハツデン</t>
    </rPh>
    <rPh sb="22" eb="24">
      <t>セツビ</t>
    </rPh>
    <rPh sb="25" eb="27">
      <t>セイビ</t>
    </rPh>
    <phoneticPr fontId="4"/>
  </si>
  <si>
    <t>・地域で連携して浄水薬品の調達ルートを確保する。</t>
    <rPh sb="1" eb="3">
      <t>チイキ</t>
    </rPh>
    <rPh sb="4" eb="6">
      <t>レンケイ</t>
    </rPh>
    <rPh sb="8" eb="10">
      <t>ジョウスイ</t>
    </rPh>
    <rPh sb="10" eb="12">
      <t>ヤクヒン</t>
    </rPh>
    <rPh sb="13" eb="15">
      <t>チョウタツ</t>
    </rPh>
    <rPh sb="19" eb="21">
      <t>カクホ</t>
    </rPh>
    <phoneticPr fontId="4"/>
  </si>
  <si>
    <t>・地域で連携して燃料等の調達ルートを確保する。</t>
    <rPh sb="1" eb="3">
      <t>チイキ</t>
    </rPh>
    <rPh sb="4" eb="6">
      <t>レンケイ</t>
    </rPh>
    <rPh sb="8" eb="10">
      <t>ネンリョウ</t>
    </rPh>
    <rPh sb="10" eb="11">
      <t>トウ</t>
    </rPh>
    <rPh sb="12" eb="14">
      <t>チョウタツ</t>
    </rPh>
    <rPh sb="18" eb="20">
      <t>カクホ</t>
    </rPh>
    <phoneticPr fontId="4"/>
  </si>
  <si>
    <t>・上記のとおり、Ｔ配水池を更新する際、地盤の良い地区に整備する。</t>
    <rPh sb="1" eb="3">
      <t>ジョウキ</t>
    </rPh>
    <rPh sb="13" eb="15">
      <t>コウシン</t>
    </rPh>
    <rPh sb="17" eb="18">
      <t>サイ</t>
    </rPh>
    <rPh sb="19" eb="21">
      <t>ジバン</t>
    </rPh>
    <rPh sb="22" eb="23">
      <t>ヨ</t>
    </rPh>
    <rPh sb="24" eb="26">
      <t>チク</t>
    </rPh>
    <rPh sb="27" eb="29">
      <t>セイビ</t>
    </rPh>
    <phoneticPr fontId="4"/>
  </si>
  <si>
    <t>・Ｔ配水池の更新を早期に行い、必要な強度、水密性を確保する。</t>
    <rPh sb="6" eb="8">
      <t>コウシン</t>
    </rPh>
    <rPh sb="9" eb="11">
      <t>ソウキ</t>
    </rPh>
    <rPh sb="12" eb="13">
      <t>オコナ</t>
    </rPh>
    <rPh sb="15" eb="17">
      <t>ヒツヨウ</t>
    </rPh>
    <rPh sb="18" eb="20">
      <t>キョウド</t>
    </rPh>
    <rPh sb="21" eb="23">
      <t>スイミツ</t>
    </rPh>
    <rPh sb="23" eb="24">
      <t>セイ</t>
    </rPh>
    <rPh sb="25" eb="27">
      <t>カクホ</t>
    </rPh>
    <phoneticPr fontId="4"/>
  </si>
  <si>
    <t>・左記の消防との協議を行う。</t>
    <rPh sb="1" eb="3">
      <t>サキ</t>
    </rPh>
    <rPh sb="4" eb="6">
      <t>ショウボウ</t>
    </rPh>
    <rPh sb="8" eb="10">
      <t>キョウギ</t>
    </rPh>
    <rPh sb="11" eb="12">
      <t>オコナ</t>
    </rPh>
    <phoneticPr fontId="4"/>
  </si>
  <si>
    <t>対象施設等</t>
    <rPh sb="0" eb="1">
      <t>タイ</t>
    </rPh>
    <rPh sb="1" eb="2">
      <t>ゾウ</t>
    </rPh>
    <rPh sb="2" eb="4">
      <t>シセツ</t>
    </rPh>
    <rPh sb="4" eb="5">
      <t>トウ</t>
    </rPh>
    <phoneticPr fontId="4"/>
  </si>
  <si>
    <t>給水装置等の耐震性</t>
    <rPh sb="0" eb="2">
      <t>キュウスイ</t>
    </rPh>
    <rPh sb="2" eb="4">
      <t>ソウチ</t>
    </rPh>
    <rPh sb="4" eb="5">
      <t>トウ</t>
    </rPh>
    <rPh sb="6" eb="9">
      <t>タイシンセイ</t>
    </rPh>
    <phoneticPr fontId="4"/>
  </si>
  <si>
    <t>液状化の可能性がある地区</t>
    <rPh sb="0" eb="3">
      <t>エキジョウカ</t>
    </rPh>
    <rPh sb="4" eb="7">
      <t>カノウセイ</t>
    </rPh>
    <rPh sb="10" eb="12">
      <t>チク</t>
    </rPh>
    <phoneticPr fontId="4"/>
  </si>
  <si>
    <t>盛土地区</t>
    <rPh sb="0" eb="1">
      <t>モ</t>
    </rPh>
    <rPh sb="1" eb="2">
      <t>ド</t>
    </rPh>
    <rPh sb="2" eb="4">
      <t>チク</t>
    </rPh>
    <phoneticPr fontId="4"/>
  </si>
  <si>
    <t>地滑り地区</t>
    <rPh sb="0" eb="2">
      <t>ジスベ</t>
    </rPh>
    <rPh sb="3" eb="5">
      <t>チク</t>
    </rPh>
    <phoneticPr fontId="4"/>
  </si>
  <si>
    <t>地層の変化箇所</t>
    <rPh sb="0" eb="2">
      <t>チソウ</t>
    </rPh>
    <rPh sb="3" eb="5">
      <t>ヘンカ</t>
    </rPh>
    <rPh sb="5" eb="7">
      <t>カショ</t>
    </rPh>
    <phoneticPr fontId="4"/>
  </si>
  <si>
    <t>不等沈下の予想箇所</t>
    <rPh sb="0" eb="2">
      <t>フトウ</t>
    </rPh>
    <rPh sb="2" eb="4">
      <t>チンカ</t>
    </rPh>
    <rPh sb="5" eb="7">
      <t>ヨソウ</t>
    </rPh>
    <rPh sb="7" eb="9">
      <t>カショ</t>
    </rPh>
    <phoneticPr fontId="4"/>
  </si>
  <si>
    <t>対象地区・管路等</t>
    <rPh sb="0" eb="1">
      <t>タイ</t>
    </rPh>
    <rPh sb="1" eb="2">
      <t>ゾウ</t>
    </rPh>
    <rPh sb="2" eb="4">
      <t>チク</t>
    </rPh>
    <rPh sb="5" eb="7">
      <t>カンロ</t>
    </rPh>
    <rPh sb="7" eb="8">
      <t>トウ</t>
    </rPh>
    <phoneticPr fontId="4"/>
  </si>
  <si>
    <t>管種・継手</t>
    <rPh sb="0" eb="2">
      <t>カンシュ</t>
    </rPh>
    <rPh sb="3" eb="4">
      <t>ツ</t>
    </rPh>
    <rPh sb="4" eb="5">
      <t>テ</t>
    </rPh>
    <phoneticPr fontId="4"/>
  </si>
  <si>
    <t>弁室</t>
    <rPh sb="0" eb="2">
      <t>ベンシツ</t>
    </rPh>
    <phoneticPr fontId="4"/>
  </si>
  <si>
    <r>
      <t>弁室との取合部の管路</t>
    </r>
    <r>
      <rPr>
        <sz val="9"/>
        <rFont val="ＭＳ ゴシック"/>
        <family val="3"/>
        <charset val="128"/>
      </rPr>
      <t>(伸縮可撓管等)</t>
    </r>
    <rPh sb="0" eb="2">
      <t>ベンシツ</t>
    </rPh>
    <rPh sb="4" eb="5">
      <t>ト</t>
    </rPh>
    <rPh sb="5" eb="6">
      <t>ア</t>
    </rPh>
    <rPh sb="6" eb="7">
      <t>ブ</t>
    </rPh>
    <rPh sb="8" eb="10">
      <t>カンロ</t>
    </rPh>
    <rPh sb="11" eb="13">
      <t>シンシュク</t>
    </rPh>
    <rPh sb="13" eb="15">
      <t>カトウ</t>
    </rPh>
    <rPh sb="15" eb="16">
      <t>カン</t>
    </rPh>
    <rPh sb="16" eb="17">
      <t>トウ</t>
    </rPh>
    <phoneticPr fontId="4"/>
  </si>
  <si>
    <t>空気弁のウォーターハンマー対策</t>
    <rPh sb="0" eb="3">
      <t>クウキベン</t>
    </rPh>
    <rPh sb="13" eb="15">
      <t>タイサク</t>
    </rPh>
    <phoneticPr fontId="4"/>
  </si>
  <si>
    <r>
      <t>上部工、支承部の伸縮継手、</t>
    </r>
    <r>
      <rPr>
        <sz val="9"/>
        <rFont val="ＭＳ ゴシック"/>
        <family val="3"/>
        <charset val="128"/>
      </rPr>
      <t>落橋防止装置</t>
    </r>
    <rPh sb="0" eb="3">
      <t>ジョウブコウ</t>
    </rPh>
    <rPh sb="4" eb="6">
      <t>シショウ</t>
    </rPh>
    <rPh sb="6" eb="7">
      <t>ブ</t>
    </rPh>
    <rPh sb="8" eb="10">
      <t>シンシュク</t>
    </rPh>
    <rPh sb="10" eb="11">
      <t>ツ</t>
    </rPh>
    <rPh sb="11" eb="12">
      <t>テ</t>
    </rPh>
    <rPh sb="13" eb="14">
      <t>ラク</t>
    </rPh>
    <rPh sb="14" eb="15">
      <t>キョウ</t>
    </rPh>
    <rPh sb="15" eb="17">
      <t>ボウシ</t>
    </rPh>
    <rPh sb="17" eb="19">
      <t>ソウチ</t>
    </rPh>
    <phoneticPr fontId="4"/>
  </si>
  <si>
    <t>下部工・基礎部</t>
    <rPh sb="0" eb="2">
      <t>カブ</t>
    </rPh>
    <rPh sb="2" eb="3">
      <t>コウ</t>
    </rPh>
    <rPh sb="4" eb="6">
      <t>キソ</t>
    </rPh>
    <rPh sb="6" eb="7">
      <t>ブ</t>
    </rPh>
    <phoneticPr fontId="4"/>
  </si>
  <si>
    <r>
      <t>下部工との取合部の管路（</t>
    </r>
    <r>
      <rPr>
        <sz val="9"/>
        <rFont val="ＭＳ ゴシック"/>
        <family val="3"/>
        <charset val="128"/>
      </rPr>
      <t>伸縮可撓管等)</t>
    </r>
    <rPh sb="0" eb="2">
      <t>カブ</t>
    </rPh>
    <rPh sb="2" eb="3">
      <t>コウ</t>
    </rPh>
    <rPh sb="5" eb="6">
      <t>トリ</t>
    </rPh>
    <rPh sb="6" eb="7">
      <t>アイ</t>
    </rPh>
    <rPh sb="7" eb="8">
      <t>ブ</t>
    </rPh>
    <rPh sb="9" eb="11">
      <t>カンロ</t>
    </rPh>
    <rPh sb="12" eb="14">
      <t>シンシュク</t>
    </rPh>
    <rPh sb="14" eb="15">
      <t>カ</t>
    </rPh>
    <rPh sb="15" eb="16">
      <t>タワ</t>
    </rPh>
    <rPh sb="16" eb="17">
      <t>カン</t>
    </rPh>
    <rPh sb="17" eb="18">
      <t>トウ</t>
    </rPh>
    <phoneticPr fontId="4"/>
  </si>
  <si>
    <r>
      <t>取合部</t>
    </r>
    <r>
      <rPr>
        <sz val="9"/>
        <rFont val="ＭＳ ゴシック"/>
        <family val="3"/>
        <charset val="128"/>
      </rPr>
      <t>(伸縮可撓管等)</t>
    </r>
    <rPh sb="0" eb="1">
      <t>トリ</t>
    </rPh>
    <rPh sb="1" eb="2">
      <t>アイ</t>
    </rPh>
    <rPh sb="2" eb="3">
      <t>ブ</t>
    </rPh>
    <rPh sb="4" eb="6">
      <t>シンシュク</t>
    </rPh>
    <rPh sb="6" eb="7">
      <t>カ</t>
    </rPh>
    <rPh sb="7" eb="8">
      <t>タワ</t>
    </rPh>
    <rPh sb="8" eb="9">
      <t>カン</t>
    </rPh>
    <rPh sb="9" eb="10">
      <t>トウ</t>
    </rPh>
    <phoneticPr fontId="4"/>
  </si>
  <si>
    <t>支持部、伸縮管</t>
    <rPh sb="0" eb="2">
      <t>シジ</t>
    </rPh>
    <rPh sb="2" eb="3">
      <t>ブ</t>
    </rPh>
    <rPh sb="4" eb="6">
      <t>シンシュク</t>
    </rPh>
    <rPh sb="6" eb="7">
      <t>カン</t>
    </rPh>
    <phoneticPr fontId="4"/>
  </si>
  <si>
    <t>水管橋</t>
    <rPh sb="0" eb="2">
      <t>スイカン</t>
    </rPh>
    <rPh sb="2" eb="3">
      <t>バシ</t>
    </rPh>
    <phoneticPr fontId="4"/>
  </si>
  <si>
    <t>浄水場等系統間の連絡管</t>
    <rPh sb="0" eb="4">
      <t>ジョウスイジョウナド</t>
    </rPh>
    <rPh sb="4" eb="6">
      <t>ケイトウ</t>
    </rPh>
    <rPh sb="6" eb="7">
      <t>アイダ</t>
    </rPh>
    <rPh sb="8" eb="10">
      <t>レンラク</t>
    </rPh>
    <rPh sb="10" eb="11">
      <t>カン</t>
    </rPh>
    <phoneticPr fontId="4"/>
  </si>
  <si>
    <t>受水槽</t>
    <rPh sb="0" eb="3">
      <t>ジュスイソウ</t>
    </rPh>
    <phoneticPr fontId="4"/>
  </si>
  <si>
    <t>重要給水施設の給水装置と受水槽</t>
    <rPh sb="0" eb="2">
      <t>ジュウヨウ</t>
    </rPh>
    <rPh sb="2" eb="4">
      <t>キュウスイ</t>
    </rPh>
    <rPh sb="4" eb="6">
      <t>シセツ</t>
    </rPh>
    <rPh sb="7" eb="9">
      <t>キュウスイ</t>
    </rPh>
    <rPh sb="9" eb="11">
      <t>ソウチ</t>
    </rPh>
    <rPh sb="12" eb="15">
      <t>ジュスイソウ</t>
    </rPh>
    <phoneticPr fontId="4"/>
  </si>
  <si>
    <t>隣接事業者との連絡管</t>
    <rPh sb="0" eb="2">
      <t>リンセツ</t>
    </rPh>
    <rPh sb="2" eb="5">
      <t>ジギョウシャ</t>
    </rPh>
    <rPh sb="7" eb="9">
      <t>レンラク</t>
    </rPh>
    <rPh sb="9" eb="10">
      <t>カン</t>
    </rPh>
    <phoneticPr fontId="4"/>
  </si>
  <si>
    <t>複数系統管、連絡管、ループ管</t>
    <rPh sb="0" eb="2">
      <t>フクスウ</t>
    </rPh>
    <rPh sb="2" eb="4">
      <t>ケイトウ</t>
    </rPh>
    <rPh sb="4" eb="5">
      <t>カン</t>
    </rPh>
    <rPh sb="6" eb="9">
      <t>レンラクカン</t>
    </rPh>
    <rPh sb="13" eb="14">
      <t>カン</t>
    </rPh>
    <phoneticPr fontId="4"/>
  </si>
  <si>
    <t>配水ブロック化</t>
    <rPh sb="0" eb="2">
      <t>ハイスイ</t>
    </rPh>
    <rPh sb="6" eb="7">
      <t>カ</t>
    </rPh>
    <phoneticPr fontId="4"/>
  </si>
  <si>
    <t>バルブの配置</t>
    <rPh sb="4" eb="6">
      <t>ハイチ</t>
    </rPh>
    <phoneticPr fontId="4"/>
  </si>
  <si>
    <t>二次災害
のおそれ</t>
    <phoneticPr fontId="4"/>
  </si>
  <si>
    <t>・全体</t>
    <rPh sb="1" eb="3">
      <t>ゼンタイ</t>
    </rPh>
    <phoneticPr fontId="4"/>
  </si>
  <si>
    <t>・中山間部の造成地区は盛土部を有すると想定される。</t>
    <rPh sb="1" eb="2">
      <t>チュウ</t>
    </rPh>
    <rPh sb="2" eb="5">
      <t>サンカンブ</t>
    </rPh>
    <rPh sb="6" eb="8">
      <t>ゾウセイ</t>
    </rPh>
    <rPh sb="8" eb="10">
      <t>チク</t>
    </rPh>
    <rPh sb="11" eb="12">
      <t>モ</t>
    </rPh>
    <rPh sb="12" eb="13">
      <t>ド</t>
    </rPh>
    <rPh sb="13" eb="14">
      <t>ブ</t>
    </rPh>
    <rPh sb="15" eb="16">
      <t>ユウ</t>
    </rPh>
    <rPh sb="19" eb="21">
      <t>ソウテイ</t>
    </rPh>
    <phoneticPr fontId="4"/>
  </si>
  <si>
    <t>・不明</t>
    <rPh sb="1" eb="3">
      <t>フメイ</t>
    </rPh>
    <phoneticPr fontId="4"/>
  </si>
  <si>
    <t>・一級河川の支川の中山間部の一部</t>
    <rPh sb="1" eb="3">
      <t>イッキュウ</t>
    </rPh>
    <rPh sb="3" eb="5">
      <t>カセン</t>
    </rPh>
    <rPh sb="6" eb="8">
      <t>シセン</t>
    </rPh>
    <rPh sb="9" eb="10">
      <t>チュウ</t>
    </rPh>
    <rPh sb="10" eb="12">
      <t>サンカン</t>
    </rPh>
    <rPh sb="12" eb="13">
      <t>ブ</t>
    </rPh>
    <rPh sb="14" eb="16">
      <t>イチブ</t>
    </rPh>
    <phoneticPr fontId="4"/>
  </si>
  <si>
    <t>・小口径管路を中心に弁室はブロック積のものを基本的に使用。</t>
    <rPh sb="1" eb="2">
      <t>ショウ</t>
    </rPh>
    <rPh sb="2" eb="4">
      <t>コウケイ</t>
    </rPh>
    <rPh sb="4" eb="6">
      <t>カンロ</t>
    </rPh>
    <rPh sb="7" eb="9">
      <t>チュウシン</t>
    </rPh>
    <rPh sb="10" eb="12">
      <t>ベンシツ</t>
    </rPh>
    <rPh sb="17" eb="18">
      <t>ツ</t>
    </rPh>
    <rPh sb="22" eb="25">
      <t>キホンテキ</t>
    </rPh>
    <rPh sb="26" eb="28">
      <t>シヨウ</t>
    </rPh>
    <phoneticPr fontId="4"/>
  </si>
  <si>
    <t>・仕切弁の接合部は大部分がフランジ形式である。</t>
    <rPh sb="1" eb="3">
      <t>シキ</t>
    </rPh>
    <rPh sb="3" eb="4">
      <t>ベン</t>
    </rPh>
    <rPh sb="5" eb="8">
      <t>セツゴウブ</t>
    </rPh>
    <rPh sb="9" eb="12">
      <t>ダイブブン</t>
    </rPh>
    <rPh sb="17" eb="19">
      <t>ケイシキ</t>
    </rPh>
    <phoneticPr fontId="4"/>
  </si>
  <si>
    <t>・上部工および支承部の伸縮継手の耐震性、落橋防止装置は基本的に確保できていない。</t>
    <rPh sb="1" eb="3">
      <t>ジョウブ</t>
    </rPh>
    <rPh sb="3" eb="4">
      <t>コウ</t>
    </rPh>
    <rPh sb="7" eb="8">
      <t>シ</t>
    </rPh>
    <rPh sb="8" eb="9">
      <t>ショウ</t>
    </rPh>
    <rPh sb="9" eb="10">
      <t>ブ</t>
    </rPh>
    <rPh sb="11" eb="13">
      <t>シンシュク</t>
    </rPh>
    <rPh sb="13" eb="15">
      <t>ツギテ</t>
    </rPh>
    <rPh sb="16" eb="19">
      <t>タイシンセイ</t>
    </rPh>
    <rPh sb="20" eb="22">
      <t>ラッキョウ</t>
    </rPh>
    <rPh sb="22" eb="24">
      <t>ボウシ</t>
    </rPh>
    <rPh sb="24" eb="26">
      <t>ソウチ</t>
    </rPh>
    <rPh sb="27" eb="30">
      <t>キホンテキ</t>
    </rPh>
    <rPh sb="31" eb="33">
      <t>カクホ</t>
    </rPh>
    <phoneticPr fontId="4"/>
  </si>
  <si>
    <t>・下部工・基礎部の耐震性は基本的に確保できていない。</t>
    <rPh sb="1" eb="4">
      <t>カブコウ</t>
    </rPh>
    <rPh sb="5" eb="7">
      <t>キソ</t>
    </rPh>
    <rPh sb="7" eb="8">
      <t>ブ</t>
    </rPh>
    <rPh sb="9" eb="12">
      <t>タイシンセイ</t>
    </rPh>
    <rPh sb="13" eb="16">
      <t>キホンテキ</t>
    </rPh>
    <rPh sb="17" eb="19">
      <t>カクホ</t>
    </rPh>
    <phoneticPr fontId="4"/>
  </si>
  <si>
    <t>・下部工との取合部は必要な変位量、伸縮量を有する伸縮可撓管等を基本的に設置していない。</t>
    <rPh sb="10" eb="12">
      <t>ヒツヨウ</t>
    </rPh>
    <rPh sb="13" eb="15">
      <t>ヘンイ</t>
    </rPh>
    <rPh sb="15" eb="16">
      <t>リョウ</t>
    </rPh>
    <rPh sb="17" eb="19">
      <t>シンシュク</t>
    </rPh>
    <rPh sb="19" eb="20">
      <t>リョウ</t>
    </rPh>
    <rPh sb="21" eb="22">
      <t>ユウ</t>
    </rPh>
    <rPh sb="31" eb="34">
      <t>キホンテキ</t>
    </rPh>
    <rPh sb="35" eb="37">
      <t>セッチ</t>
    </rPh>
    <phoneticPr fontId="4"/>
  </si>
  <si>
    <t>・支持部、伸縮管の耐震性は基本的に確保できていない。</t>
    <phoneticPr fontId="4"/>
  </si>
  <si>
    <t>・取合部は必要な変位量、伸縮量を有する伸縮可撓管等を基本的に設置していない。</t>
    <phoneticPr fontId="4"/>
  </si>
  <si>
    <t>・耐震性の低い硬質塩化ビニル管(TS継手)等の使用が多い。</t>
    <rPh sb="21" eb="22">
      <t>トウ</t>
    </rPh>
    <rPh sb="23" eb="25">
      <t>シヨウ</t>
    </rPh>
    <rPh sb="26" eb="27">
      <t>オオ</t>
    </rPh>
    <phoneticPr fontId="4"/>
  </si>
  <si>
    <t>・受水槽の耐震性は確認できないが、据付状態や震災時の貯留水流出防止策が十分でないものがあると考えられる。</t>
    <rPh sb="1" eb="4">
      <t>ジュスイソウ</t>
    </rPh>
    <rPh sb="5" eb="8">
      <t>タイシンセイ</t>
    </rPh>
    <rPh sb="9" eb="11">
      <t>カクニン</t>
    </rPh>
    <rPh sb="17" eb="18">
      <t>ス</t>
    </rPh>
    <rPh sb="18" eb="19">
      <t>ツ</t>
    </rPh>
    <rPh sb="19" eb="21">
      <t>ジョウタイ</t>
    </rPh>
    <rPh sb="22" eb="25">
      <t>シンサイジ</t>
    </rPh>
    <rPh sb="26" eb="28">
      <t>チョリュウ</t>
    </rPh>
    <rPh sb="28" eb="29">
      <t>スイ</t>
    </rPh>
    <rPh sb="29" eb="31">
      <t>リュウシュツ</t>
    </rPh>
    <rPh sb="31" eb="34">
      <t>ボウシサク</t>
    </rPh>
    <rPh sb="35" eb="37">
      <t>ジュウブン</t>
    </rPh>
    <rPh sb="46" eb="47">
      <t>カンガ</t>
    </rPh>
    <phoneticPr fontId="4"/>
  </si>
  <si>
    <t>・重要給水施設については、給水装置や受水槽の耐震性が確保できているか否かは確認できていない。</t>
    <rPh sb="1" eb="3">
      <t>ジュウヨウ</t>
    </rPh>
    <rPh sb="3" eb="5">
      <t>キュウスイ</t>
    </rPh>
    <rPh sb="5" eb="7">
      <t>シセツ</t>
    </rPh>
    <rPh sb="22" eb="25">
      <t>タイシンセイ</t>
    </rPh>
    <rPh sb="26" eb="28">
      <t>カクホ</t>
    </rPh>
    <rPh sb="34" eb="35">
      <t>イナ</t>
    </rPh>
    <phoneticPr fontId="4"/>
  </si>
  <si>
    <t>・連絡管がある系統間もあるが、一部の地下水系と受水系は連絡管が整備されておらず、相互のバックアップができない。</t>
    <rPh sb="1" eb="3">
      <t>レンラク</t>
    </rPh>
    <rPh sb="3" eb="4">
      <t>カン</t>
    </rPh>
    <rPh sb="7" eb="9">
      <t>ケイトウ</t>
    </rPh>
    <rPh sb="9" eb="10">
      <t>カン</t>
    </rPh>
    <rPh sb="15" eb="17">
      <t>イチブ</t>
    </rPh>
    <rPh sb="18" eb="20">
      <t>チカ</t>
    </rPh>
    <rPh sb="20" eb="22">
      <t>スイケイ</t>
    </rPh>
    <rPh sb="23" eb="25">
      <t>ジュスイ</t>
    </rPh>
    <rPh sb="25" eb="26">
      <t>ケイ</t>
    </rPh>
    <rPh sb="27" eb="29">
      <t>レンラク</t>
    </rPh>
    <rPh sb="29" eb="30">
      <t>カン</t>
    </rPh>
    <rPh sb="31" eb="33">
      <t>セイビ</t>
    </rPh>
    <rPh sb="40" eb="42">
      <t>ソウゴ</t>
    </rPh>
    <phoneticPr fontId="4"/>
  </si>
  <si>
    <t>・配水本管は複数系統化されている路線が多いが、配水池の流出部で比較的長い区間が単一管路となっている。</t>
    <rPh sb="1" eb="3">
      <t>ハイスイ</t>
    </rPh>
    <rPh sb="3" eb="5">
      <t>ホンカン</t>
    </rPh>
    <rPh sb="6" eb="8">
      <t>フクスウ</t>
    </rPh>
    <rPh sb="8" eb="11">
      <t>ケイトウカ</t>
    </rPh>
    <rPh sb="16" eb="18">
      <t>ロセン</t>
    </rPh>
    <rPh sb="19" eb="20">
      <t>オオ</t>
    </rPh>
    <rPh sb="23" eb="26">
      <t>ハイスイチ</t>
    </rPh>
    <rPh sb="27" eb="29">
      <t>リュウシュツ</t>
    </rPh>
    <rPh sb="29" eb="30">
      <t>ブ</t>
    </rPh>
    <rPh sb="31" eb="34">
      <t>ヒカクテキ</t>
    </rPh>
    <rPh sb="34" eb="35">
      <t>ナガ</t>
    </rPh>
    <rPh sb="36" eb="38">
      <t>クカン</t>
    </rPh>
    <rPh sb="39" eb="41">
      <t>タンイツ</t>
    </rPh>
    <rPh sb="41" eb="43">
      <t>カンロ</t>
    </rPh>
    <phoneticPr fontId="4"/>
  </si>
  <si>
    <t>・配水ブロック化は特に導入していない。</t>
    <rPh sb="1" eb="3">
      <t>ハイスイ</t>
    </rPh>
    <rPh sb="7" eb="8">
      <t>カ</t>
    </rPh>
    <rPh sb="9" eb="10">
      <t>トク</t>
    </rPh>
    <rPh sb="11" eb="13">
      <t>ドウニュウ</t>
    </rPh>
    <phoneticPr fontId="4"/>
  </si>
  <si>
    <t>・バルブは概ね適正に配置されている。</t>
    <rPh sb="5" eb="6">
      <t>オオム</t>
    </rPh>
    <rPh sb="7" eb="9">
      <t>テキセイ</t>
    </rPh>
    <rPh sb="10" eb="12">
      <t>ハイチ</t>
    </rPh>
    <phoneticPr fontId="4"/>
  </si>
  <si>
    <t>・中山間部の＊＊地区</t>
    <rPh sb="1" eb="2">
      <t>チュウ</t>
    </rPh>
    <rPh sb="2" eb="4">
      <t>サンカン</t>
    </rPh>
    <rPh sb="4" eb="5">
      <t>ブ</t>
    </rPh>
    <rPh sb="8" eb="10">
      <t>チク</t>
    </rPh>
    <phoneticPr fontId="4"/>
  </si>
  <si>
    <t>・中山間部の地滑り地区、盛土地区</t>
    <rPh sb="1" eb="2">
      <t>チュウ</t>
    </rPh>
    <rPh sb="2" eb="4">
      <t>サンカン</t>
    </rPh>
    <rPh sb="4" eb="5">
      <t>ブ</t>
    </rPh>
    <rPh sb="6" eb="7">
      <t>チ</t>
    </rPh>
    <rPh sb="7" eb="8">
      <t>スベ</t>
    </rPh>
    <rPh sb="9" eb="11">
      <t>チク</t>
    </rPh>
    <rPh sb="12" eb="13">
      <t>モ</t>
    </rPh>
    <rPh sb="13" eb="14">
      <t>ド</t>
    </rPh>
    <rPh sb="14" eb="16">
      <t>チク</t>
    </rPh>
    <phoneticPr fontId="4"/>
  </si>
  <si>
    <t>・左記の地区に耐震性の低い基幹管路等が布設されており、耐震化が課題である。</t>
    <rPh sb="1" eb="3">
      <t>サキ</t>
    </rPh>
    <rPh sb="4" eb="6">
      <t>チク</t>
    </rPh>
    <rPh sb="7" eb="10">
      <t>タイシンセイ</t>
    </rPh>
    <rPh sb="11" eb="12">
      <t>ヒク</t>
    </rPh>
    <rPh sb="13" eb="15">
      <t>キカン</t>
    </rPh>
    <rPh sb="15" eb="17">
      <t>カンロ</t>
    </rPh>
    <rPh sb="17" eb="18">
      <t>トウ</t>
    </rPh>
    <rPh sb="19" eb="21">
      <t>フセツ</t>
    </rPh>
    <rPh sb="27" eb="30">
      <t>タイシンカ</t>
    </rPh>
    <rPh sb="31" eb="33">
      <t>カダイ</t>
    </rPh>
    <phoneticPr fontId="4"/>
  </si>
  <si>
    <t>・同上</t>
    <rPh sb="1" eb="3">
      <t>ドウジョウ</t>
    </rPh>
    <phoneticPr fontId="4"/>
  </si>
  <si>
    <t>・管路更新に合わせて耐震性の高いものに更新し耐震化を図る。</t>
    <rPh sb="1" eb="3">
      <t>カンロ</t>
    </rPh>
    <rPh sb="3" eb="5">
      <t>コウシン</t>
    </rPh>
    <rPh sb="6" eb="7">
      <t>ア</t>
    </rPh>
    <rPh sb="10" eb="13">
      <t>タイシンセイ</t>
    </rPh>
    <rPh sb="14" eb="15">
      <t>タカ</t>
    </rPh>
    <rPh sb="19" eb="21">
      <t>コウシン</t>
    </rPh>
    <rPh sb="22" eb="25">
      <t>タイシンカ</t>
    </rPh>
    <rPh sb="26" eb="27">
      <t>ハカ</t>
    </rPh>
    <phoneticPr fontId="4"/>
  </si>
  <si>
    <t>・水管橋の更新時に耐震性の高いものに更新し耐震化を図る。</t>
    <rPh sb="1" eb="3">
      <t>スイカン</t>
    </rPh>
    <rPh sb="3" eb="4">
      <t>キョウ</t>
    </rPh>
    <rPh sb="5" eb="7">
      <t>コウシン</t>
    </rPh>
    <rPh sb="7" eb="8">
      <t>ジ</t>
    </rPh>
    <phoneticPr fontId="4"/>
  </si>
  <si>
    <t>・橋梁添架管の更新時に耐震性の高いものに更新し耐震化を図る。</t>
    <rPh sb="1" eb="3">
      <t>キョウリョウ</t>
    </rPh>
    <rPh sb="3" eb="5">
      <t>テンガ</t>
    </rPh>
    <rPh sb="5" eb="6">
      <t>カン</t>
    </rPh>
    <rPh sb="7" eb="9">
      <t>コウシン</t>
    </rPh>
    <rPh sb="9" eb="10">
      <t>ジ</t>
    </rPh>
    <phoneticPr fontId="4"/>
  </si>
  <si>
    <t>・配水池等の更新に合わせて表流水系統（水道用水供給事業からの受水を含む）と地下水系との連絡管を整備する。</t>
    <rPh sb="1" eb="4">
      <t>ハイスイチ</t>
    </rPh>
    <rPh sb="4" eb="5">
      <t>トウ</t>
    </rPh>
    <rPh sb="6" eb="8">
      <t>コウシン</t>
    </rPh>
    <rPh sb="9" eb="10">
      <t>ア</t>
    </rPh>
    <rPh sb="13" eb="16">
      <t>ヒョウリュウスイ</t>
    </rPh>
    <rPh sb="16" eb="18">
      <t>ケイトウ</t>
    </rPh>
    <rPh sb="19" eb="21">
      <t>スイドウ</t>
    </rPh>
    <rPh sb="21" eb="23">
      <t>ヨウスイ</t>
    </rPh>
    <rPh sb="23" eb="25">
      <t>キョウキュウ</t>
    </rPh>
    <rPh sb="25" eb="27">
      <t>ジギョウ</t>
    </rPh>
    <rPh sb="30" eb="32">
      <t>ジュスイ</t>
    </rPh>
    <rPh sb="33" eb="34">
      <t>フク</t>
    </rPh>
    <rPh sb="43" eb="46">
      <t>レンラクカン</t>
    </rPh>
    <rPh sb="47" eb="49">
      <t>セイビ</t>
    </rPh>
    <phoneticPr fontId="4"/>
  </si>
  <si>
    <t>・周辺市町と連携して市町間の連絡管を整備する。</t>
    <rPh sb="1" eb="3">
      <t>シュウヘン</t>
    </rPh>
    <rPh sb="3" eb="5">
      <t>シチョウ</t>
    </rPh>
    <rPh sb="6" eb="8">
      <t>レンケイ</t>
    </rPh>
    <rPh sb="10" eb="13">
      <t>シチョウカン</t>
    </rPh>
    <rPh sb="14" eb="17">
      <t>レンラクカン</t>
    </rPh>
    <rPh sb="18" eb="20">
      <t>セイビ</t>
    </rPh>
    <phoneticPr fontId="4"/>
  </si>
  <si>
    <t>・隣接事業者との連絡管は特になし</t>
    <rPh sb="12" eb="13">
      <t>トク</t>
    </rPh>
    <phoneticPr fontId="4"/>
  </si>
  <si>
    <t>・左記の区間で基幹管路については２系統化を図る。</t>
    <rPh sb="1" eb="3">
      <t>サキ</t>
    </rPh>
    <rPh sb="4" eb="6">
      <t>クカン</t>
    </rPh>
    <rPh sb="7" eb="9">
      <t>キカン</t>
    </rPh>
    <rPh sb="9" eb="11">
      <t>カンロ</t>
    </rPh>
    <rPh sb="17" eb="20">
      <t>ケイトウカ</t>
    </rPh>
    <rPh sb="21" eb="22">
      <t>ハカ</t>
    </rPh>
    <phoneticPr fontId="4"/>
  </si>
  <si>
    <t>・管路を更新する際は、バルブの適正配置を考慮する。　　　　　　　　　</t>
    <rPh sb="1" eb="3">
      <t>カンロ</t>
    </rPh>
    <rPh sb="4" eb="6">
      <t>コウシン</t>
    </rPh>
    <rPh sb="8" eb="9">
      <t>サイ</t>
    </rPh>
    <rPh sb="20" eb="22">
      <t>コウリョ</t>
    </rPh>
    <phoneticPr fontId="4"/>
  </si>
  <si>
    <t>・左記の区間を優先して更新する。</t>
    <rPh sb="1" eb="3">
      <t>サキ</t>
    </rPh>
    <rPh sb="4" eb="6">
      <t>クカン</t>
    </rPh>
    <rPh sb="7" eb="9">
      <t>ユウセン</t>
    </rPh>
    <rPh sb="11" eb="13">
      <t>コウシン</t>
    </rPh>
    <phoneticPr fontId="4"/>
  </si>
  <si>
    <t>・耐震化方針を織り込んだ管路更新計画に基づき、基幹管路等優先して更新する。</t>
    <rPh sb="1" eb="4">
      <t>タイシンカ</t>
    </rPh>
    <rPh sb="4" eb="6">
      <t>ホウシン</t>
    </rPh>
    <rPh sb="7" eb="8">
      <t>オ</t>
    </rPh>
    <rPh sb="9" eb="10">
      <t>コ</t>
    </rPh>
    <rPh sb="12" eb="14">
      <t>カンロ</t>
    </rPh>
    <rPh sb="14" eb="16">
      <t>コウシン</t>
    </rPh>
    <rPh sb="16" eb="18">
      <t>ケイカク</t>
    </rPh>
    <rPh sb="19" eb="20">
      <t>モト</t>
    </rPh>
    <rPh sb="23" eb="25">
      <t>キカン</t>
    </rPh>
    <rPh sb="25" eb="27">
      <t>カンロ</t>
    </rPh>
    <rPh sb="27" eb="28">
      <t>トウ</t>
    </rPh>
    <rPh sb="28" eb="30">
      <t>ユウセン</t>
    </rPh>
    <rPh sb="32" eb="34">
      <t>コウシン</t>
    </rPh>
    <phoneticPr fontId="4"/>
  </si>
  <si>
    <t>・次亜塩素酸ナトリウムは20日分、凝集剤は30日分程度を貯蔵しているが、薬品の劣化や貯蔵タンク容量を考慮すると増量は難しい。</t>
    <rPh sb="1" eb="2">
      <t>ジ</t>
    </rPh>
    <rPh sb="2" eb="3">
      <t>ア</t>
    </rPh>
    <rPh sb="3" eb="6">
      <t>エンソサン</t>
    </rPh>
    <rPh sb="14" eb="15">
      <t>ニチ</t>
    </rPh>
    <rPh sb="15" eb="16">
      <t>ブン</t>
    </rPh>
    <rPh sb="17" eb="20">
      <t>ギョウシュウザイ</t>
    </rPh>
    <rPh sb="23" eb="24">
      <t>ニチ</t>
    </rPh>
    <rPh sb="24" eb="25">
      <t>ブン</t>
    </rPh>
    <rPh sb="25" eb="27">
      <t>テイド</t>
    </rPh>
    <rPh sb="28" eb="30">
      <t>チョゾウ</t>
    </rPh>
    <rPh sb="36" eb="38">
      <t>ヤクヒン</t>
    </rPh>
    <rPh sb="39" eb="41">
      <t>レッカ</t>
    </rPh>
    <rPh sb="42" eb="44">
      <t>チョゾウ</t>
    </rPh>
    <rPh sb="47" eb="49">
      <t>ヨウリョウ</t>
    </rPh>
    <rPh sb="50" eb="52">
      <t>コウリョ</t>
    </rPh>
    <rPh sb="55" eb="57">
      <t>ゾウリョウ</t>
    </rPh>
    <rPh sb="58" eb="59">
      <t>ムズカ</t>
    </rPh>
    <phoneticPr fontId="4"/>
  </si>
  <si>
    <t>復旧優先順位の設定</t>
    <rPh sb="0" eb="2">
      <t>フッキュウ</t>
    </rPh>
    <rPh sb="2" eb="4">
      <t>ユウセン</t>
    </rPh>
    <rPh sb="4" eb="6">
      <t>ジュンイ</t>
    </rPh>
    <rPh sb="7" eb="9">
      <t>セッテイ</t>
    </rPh>
    <phoneticPr fontId="4"/>
  </si>
  <si>
    <t>復旧が行い易い給水装置の整備</t>
    <rPh sb="0" eb="2">
      <t>フッキュウ</t>
    </rPh>
    <rPh sb="3" eb="4">
      <t>オコナ</t>
    </rPh>
    <rPh sb="5" eb="6">
      <t>ヤス</t>
    </rPh>
    <rPh sb="7" eb="9">
      <t>キュウスイ</t>
    </rPh>
    <rPh sb="9" eb="11">
      <t>ソウチ</t>
    </rPh>
    <rPh sb="12" eb="14">
      <t>セイビ</t>
    </rPh>
    <phoneticPr fontId="4"/>
  </si>
  <si>
    <t>情報管理システム等の整備</t>
    <rPh sb="0" eb="2">
      <t>ジョウホウ</t>
    </rPh>
    <rPh sb="2" eb="4">
      <t>カンリ</t>
    </rPh>
    <rPh sb="8" eb="9">
      <t>トウ</t>
    </rPh>
    <rPh sb="10" eb="12">
      <t>セイビ</t>
    </rPh>
    <phoneticPr fontId="4"/>
  </si>
  <si>
    <t>監視制御設備の拡充</t>
    <rPh sb="0" eb="2">
      <t>カンシ</t>
    </rPh>
    <rPh sb="2" eb="4">
      <t>セイギョ</t>
    </rPh>
    <rPh sb="4" eb="6">
      <t>セツビ</t>
    </rPh>
    <rPh sb="7" eb="9">
      <t>カクジュウ</t>
    </rPh>
    <phoneticPr fontId="4"/>
  </si>
  <si>
    <t>復旧作業人員の確保</t>
    <rPh sb="0" eb="2">
      <t>フッキュウ</t>
    </rPh>
    <rPh sb="2" eb="4">
      <t>サギョウ</t>
    </rPh>
    <rPh sb="4" eb="6">
      <t>ジンイン</t>
    </rPh>
    <rPh sb="7" eb="9">
      <t>カクホ</t>
    </rPh>
    <phoneticPr fontId="4"/>
  </si>
  <si>
    <t>初期断水人口(①×②/100)</t>
    <rPh sb="0" eb="2">
      <t>ショキ</t>
    </rPh>
    <rPh sb="2" eb="4">
      <t>ダンスイ</t>
    </rPh>
    <rPh sb="4" eb="6">
      <t>ジンコウ</t>
    </rPh>
    <phoneticPr fontId="4"/>
  </si>
  <si>
    <t>応急給水量(③×④)</t>
    <rPh sb="0" eb="2">
      <t>オウキュウ</t>
    </rPh>
    <rPh sb="2" eb="4">
      <t>キュウスイ</t>
    </rPh>
    <rPh sb="4" eb="5">
      <t>リョウ</t>
    </rPh>
    <phoneticPr fontId="4"/>
  </si>
  <si>
    <t>給水車両数･班数(⑤÷⑥)</t>
    <rPh sb="0" eb="2">
      <t>キュウスイ</t>
    </rPh>
    <rPh sb="2" eb="4">
      <t>シャリョウ</t>
    </rPh>
    <rPh sb="4" eb="5">
      <t>スウ</t>
    </rPh>
    <rPh sb="6" eb="7">
      <t>ハン</t>
    </rPh>
    <rPh sb="7" eb="8">
      <t>スウ</t>
    </rPh>
    <phoneticPr fontId="4"/>
  </si>
  <si>
    <t>応急給水人員(⑦×⑧)</t>
    <rPh sb="0" eb="2">
      <t>オウキュウ</t>
    </rPh>
    <rPh sb="2" eb="4">
      <t>キュウスイ</t>
    </rPh>
    <rPh sb="4" eb="6">
      <t>ジンイン</t>
    </rPh>
    <phoneticPr fontId="4"/>
  </si>
  <si>
    <t>応急復旧の迅速化</t>
    <rPh sb="0" eb="2">
      <t>オウキュウ</t>
    </rPh>
    <rPh sb="2" eb="4">
      <t>フッキュウ</t>
    </rPh>
    <rPh sb="5" eb="8">
      <t>ジンソクカ</t>
    </rPh>
    <phoneticPr fontId="4"/>
  </si>
  <si>
    <t>関係機関･住民との連携</t>
    <rPh sb="0" eb="2">
      <t>カンケイ</t>
    </rPh>
    <rPh sb="2" eb="4">
      <t>キカン</t>
    </rPh>
    <rPh sb="5" eb="7">
      <t>ジュウミン</t>
    </rPh>
    <rPh sb="9" eb="11">
      <t>レンケイ</t>
    </rPh>
    <phoneticPr fontId="4"/>
  </si>
  <si>
    <t>初動体制の整備</t>
    <rPh sb="0" eb="2">
      <t>ショドウ</t>
    </rPh>
    <rPh sb="2" eb="4">
      <t>タイセイ</t>
    </rPh>
    <rPh sb="5" eb="7">
      <t>セイビ</t>
    </rPh>
    <phoneticPr fontId="4"/>
  </si>
  <si>
    <t>受援体制等の整備</t>
    <rPh sb="0" eb="1">
      <t>ジュ</t>
    </rPh>
    <rPh sb="1" eb="2">
      <t>エン</t>
    </rPh>
    <rPh sb="2" eb="4">
      <t>タイセイ</t>
    </rPh>
    <rPh sb="4" eb="5">
      <t>トウ</t>
    </rPh>
    <rPh sb="6" eb="8">
      <t>セイビ</t>
    </rPh>
    <phoneticPr fontId="4"/>
  </si>
  <si>
    <t>活動体制の整備</t>
    <rPh sb="0" eb="2">
      <t>カツドウ</t>
    </rPh>
    <rPh sb="2" eb="4">
      <t>タイセイ</t>
    </rPh>
    <rPh sb="5" eb="7">
      <t>セイビ</t>
    </rPh>
    <phoneticPr fontId="4"/>
  </si>
  <si>
    <t>通信設備、情報連絡体制の整備</t>
    <phoneticPr fontId="4"/>
  </si>
  <si>
    <t>広報・広聴体制の整備</t>
    <phoneticPr fontId="4"/>
  </si>
  <si>
    <t>防災計画・訓練</t>
    <rPh sb="0" eb="2">
      <t>ボウサイ</t>
    </rPh>
    <rPh sb="2" eb="4">
      <t>ケイカク</t>
    </rPh>
    <rPh sb="5" eb="7">
      <t>クンレン</t>
    </rPh>
    <phoneticPr fontId="4"/>
  </si>
  <si>
    <t>防災訓練の実施</t>
    <phoneticPr fontId="4"/>
  </si>
  <si>
    <t>作業分担、作業方針･方法、情報連絡方法等</t>
    <rPh sb="0" eb="2">
      <t>サギョウ</t>
    </rPh>
    <rPh sb="2" eb="4">
      <t>ブンタン</t>
    </rPh>
    <phoneticPr fontId="4"/>
  </si>
  <si>
    <t>運搬給水</t>
    <rPh sb="0" eb="2">
      <t>ウンパン</t>
    </rPh>
    <rPh sb="2" eb="4">
      <t>キュウスイ</t>
    </rPh>
    <phoneticPr fontId="4"/>
  </si>
  <si>
    <t>行政区域内人口</t>
    <rPh sb="0" eb="3">
      <t>ギョウセイク</t>
    </rPh>
    <rPh sb="3" eb="5">
      <t>イキナイ</t>
    </rPh>
    <rPh sb="5" eb="7">
      <t>ジンコウ</t>
    </rPh>
    <phoneticPr fontId="4"/>
  </si>
  <si>
    <t>応急給水方法</t>
    <rPh sb="0" eb="2">
      <t>オウキュウ</t>
    </rPh>
    <rPh sb="2" eb="4">
      <t>キュウスイ</t>
    </rPh>
    <rPh sb="4" eb="6">
      <t>ホウホウ</t>
    </rPh>
    <phoneticPr fontId="4"/>
  </si>
  <si>
    <t>重要給水施設等</t>
    <rPh sb="0" eb="2">
      <t>ジュウヨウ</t>
    </rPh>
    <rPh sb="2" eb="4">
      <t>キュウスイ</t>
    </rPh>
    <rPh sb="4" eb="6">
      <t>シセツ</t>
    </rPh>
    <rPh sb="6" eb="7">
      <t>トウ</t>
    </rPh>
    <phoneticPr fontId="4"/>
  </si>
  <si>
    <t>仮設給水</t>
    <rPh sb="0" eb="2">
      <t>カセツ</t>
    </rPh>
    <rPh sb="2" eb="4">
      <t>キュウスイ</t>
    </rPh>
    <phoneticPr fontId="4"/>
  </si>
  <si>
    <t>重要給水施設等の22箇所</t>
    <rPh sb="10" eb="12">
      <t>カショ</t>
    </rPh>
    <phoneticPr fontId="4"/>
  </si>
  <si>
    <t>応急給水目標に基づき、管路の口径、耐震性の確保等を考慮して、１辺500m程度の配水本管網を設定し、仮設給水を行う消火栓を定める。</t>
    <rPh sb="0" eb="2">
      <t>オウキュウ</t>
    </rPh>
    <rPh sb="2" eb="4">
      <t>キュウスイ</t>
    </rPh>
    <rPh sb="4" eb="6">
      <t>モクヒョウ</t>
    </rPh>
    <rPh sb="7" eb="8">
      <t>モト</t>
    </rPh>
    <rPh sb="11" eb="13">
      <t>カンロ</t>
    </rPh>
    <rPh sb="14" eb="16">
      <t>コウケイ</t>
    </rPh>
    <rPh sb="17" eb="20">
      <t>タイシンセイ</t>
    </rPh>
    <rPh sb="21" eb="23">
      <t>カクホ</t>
    </rPh>
    <rPh sb="23" eb="24">
      <t>トウ</t>
    </rPh>
    <rPh sb="25" eb="27">
      <t>コウリョ</t>
    </rPh>
    <rPh sb="31" eb="32">
      <t>ヘン</t>
    </rPh>
    <rPh sb="36" eb="38">
      <t>テイド</t>
    </rPh>
    <rPh sb="39" eb="41">
      <t>ハイスイ</t>
    </rPh>
    <rPh sb="41" eb="43">
      <t>ホンカン</t>
    </rPh>
    <rPh sb="43" eb="44">
      <t>モウ</t>
    </rPh>
    <rPh sb="45" eb="47">
      <t>セッテイ</t>
    </rPh>
    <rPh sb="49" eb="51">
      <t>カセツ</t>
    </rPh>
    <rPh sb="51" eb="53">
      <t>キュウスイ</t>
    </rPh>
    <rPh sb="54" eb="55">
      <t>オコナ</t>
    </rPh>
    <rPh sb="56" eb="59">
      <t>ショウカセン</t>
    </rPh>
    <rPh sb="60" eb="61">
      <t>サダ</t>
    </rPh>
    <phoneticPr fontId="4"/>
  </si>
  <si>
    <t>左記の作業方法等を検討</t>
    <rPh sb="0" eb="2">
      <t>サキ</t>
    </rPh>
    <rPh sb="3" eb="5">
      <t>サギョウ</t>
    </rPh>
    <rPh sb="5" eb="7">
      <t>ホウホウ</t>
    </rPh>
    <rPh sb="7" eb="8">
      <t>トウ</t>
    </rPh>
    <rPh sb="9" eb="11">
      <t>ケントウ</t>
    </rPh>
    <phoneticPr fontId="4"/>
  </si>
  <si>
    <t>図面･資料等の準備</t>
    <rPh sb="7" eb="9">
      <t>ジュンビ</t>
    </rPh>
    <phoneticPr fontId="4"/>
  </si>
  <si>
    <t>日本水道協会○○県支部長都市との震災時の連絡用に衛星携帯電話を１台購入。</t>
    <rPh sb="0" eb="2">
      <t>ニホン</t>
    </rPh>
    <rPh sb="2" eb="4">
      <t>スイドウ</t>
    </rPh>
    <rPh sb="4" eb="6">
      <t>キョウカイ</t>
    </rPh>
    <rPh sb="8" eb="9">
      <t>ケン</t>
    </rPh>
    <rPh sb="9" eb="11">
      <t>シブ</t>
    </rPh>
    <rPh sb="11" eb="12">
      <t>チョウ</t>
    </rPh>
    <rPh sb="12" eb="14">
      <t>トシ</t>
    </rPh>
    <rPh sb="16" eb="19">
      <t>シンサイジ</t>
    </rPh>
    <rPh sb="20" eb="23">
      <t>レンラクヨウ</t>
    </rPh>
    <rPh sb="24" eb="26">
      <t>エイセイ</t>
    </rPh>
    <rPh sb="26" eb="28">
      <t>ケイタイ</t>
    </rPh>
    <rPh sb="28" eb="30">
      <t>デンワ</t>
    </rPh>
    <rPh sb="32" eb="33">
      <t>ダイ</t>
    </rPh>
    <rPh sb="33" eb="35">
      <t>コウニュウ</t>
    </rPh>
    <phoneticPr fontId="4"/>
  </si>
  <si>
    <t>関係機関、重要給水施設、自治会等に対し、連絡先・連絡方法等を定めた情報連絡体制を整備。</t>
    <phoneticPr fontId="4"/>
  </si>
  <si>
    <t>報道機関への情報提供方法の確認、ホームページへの震災情報の掲載準備</t>
    <rPh sb="6" eb="8">
      <t>ジョウホウ</t>
    </rPh>
    <rPh sb="10" eb="12">
      <t>ホウホウ</t>
    </rPh>
    <rPh sb="13" eb="15">
      <t>カクニン</t>
    </rPh>
    <rPh sb="24" eb="26">
      <t>シンサイ</t>
    </rPh>
    <rPh sb="26" eb="28">
      <t>ジョウホウ</t>
    </rPh>
    <rPh sb="31" eb="33">
      <t>ジュンビ</t>
    </rPh>
    <phoneticPr fontId="4"/>
  </si>
  <si>
    <t>住民からの問い合わせ回答、要望対応のための事前整理・準備。</t>
    <rPh sb="0" eb="2">
      <t>ジュウミン</t>
    </rPh>
    <rPh sb="5" eb="6">
      <t>ト</t>
    </rPh>
    <rPh sb="7" eb="8">
      <t>ア</t>
    </rPh>
    <rPh sb="10" eb="12">
      <t>カイトウ</t>
    </rPh>
    <rPh sb="13" eb="15">
      <t>ヨウボウ</t>
    </rPh>
    <rPh sb="15" eb="17">
      <t>タイオウ</t>
    </rPh>
    <rPh sb="21" eb="23">
      <t>ジゼン</t>
    </rPh>
    <rPh sb="23" eb="25">
      <t>セイリ</t>
    </rPh>
    <rPh sb="26" eb="28">
      <t>ジュンビ</t>
    </rPh>
    <phoneticPr fontId="4"/>
  </si>
  <si>
    <t>基幹施設・管路等との整合を図って、施設・管路の復旧優先順位を定める。</t>
    <rPh sb="17" eb="19">
      <t>シセツ</t>
    </rPh>
    <rPh sb="20" eb="22">
      <t>カンロ</t>
    </rPh>
    <phoneticPr fontId="4"/>
  </si>
  <si>
    <t>給水装置の更新に合わせた第一止水栓の適正配置。複数本が布設されたの給水管の統合更新。</t>
    <rPh sb="0" eb="2">
      <t>キュウスイ</t>
    </rPh>
    <rPh sb="2" eb="4">
      <t>ソウチ</t>
    </rPh>
    <rPh sb="5" eb="7">
      <t>コウシン</t>
    </rPh>
    <rPh sb="8" eb="9">
      <t>ア</t>
    </rPh>
    <rPh sb="12" eb="13">
      <t>ダイ</t>
    </rPh>
    <rPh sb="13" eb="14">
      <t>1</t>
    </rPh>
    <rPh sb="14" eb="17">
      <t>シスイセン</t>
    </rPh>
    <rPh sb="18" eb="20">
      <t>テキセイ</t>
    </rPh>
    <rPh sb="20" eb="22">
      <t>ハイチ</t>
    </rPh>
    <rPh sb="23" eb="25">
      <t>フクスウ</t>
    </rPh>
    <rPh sb="25" eb="26">
      <t>ホン</t>
    </rPh>
    <rPh sb="27" eb="29">
      <t>フセツ</t>
    </rPh>
    <rPh sb="33" eb="36">
      <t>キュウスイカン</t>
    </rPh>
    <rPh sb="37" eb="39">
      <t>トウゴウ</t>
    </rPh>
    <rPh sb="39" eb="41">
      <t>コウシン</t>
    </rPh>
    <phoneticPr fontId="4"/>
  </si>
  <si>
    <t>施設全体を対象とした監視制御設備の整備（未監視項目の解消）</t>
    <rPh sb="0" eb="2">
      <t>シセツ</t>
    </rPh>
    <rPh sb="2" eb="4">
      <t>ゼンタイ</t>
    </rPh>
    <rPh sb="5" eb="7">
      <t>タイショウ</t>
    </rPh>
    <rPh sb="17" eb="19">
      <t>セイビ</t>
    </rPh>
    <rPh sb="20" eb="21">
      <t>ミ</t>
    </rPh>
    <rPh sb="21" eb="23">
      <t>カンシ</t>
    </rPh>
    <rPh sb="23" eb="25">
      <t>コウモク</t>
    </rPh>
    <rPh sb="26" eb="28">
      <t>カイショウ</t>
    </rPh>
    <phoneticPr fontId="4"/>
  </si>
  <si>
    <t>管路の想定被害箇所数等より、必要復旧作業人員や漏水調査人員を求め、地元の管工事業者、応援水道事業者により確保する。
施設・設備の復旧に対しても同様に人員を確保。</t>
    <rPh sb="58" eb="60">
      <t>シセツ</t>
    </rPh>
    <rPh sb="61" eb="63">
      <t>セツビ</t>
    </rPh>
    <rPh sb="64" eb="66">
      <t>フッキュウ</t>
    </rPh>
    <rPh sb="67" eb="68">
      <t>タイ</t>
    </rPh>
    <rPh sb="71" eb="73">
      <t>ドウヨウ</t>
    </rPh>
    <rPh sb="74" eb="76">
      <t>ジンイン</t>
    </rPh>
    <rPh sb="77" eb="79">
      <t>カクホ</t>
    </rPh>
    <phoneticPr fontId="4"/>
  </si>
  <si>
    <t>拠点給水</t>
    <rPh sb="0" eb="2">
      <t>キョテン</t>
    </rPh>
    <rPh sb="2" eb="4">
      <t>キュウスイ</t>
    </rPh>
    <phoneticPr fontId="4"/>
  </si>
  <si>
    <t>応急給水の目標に基づき、震災初期は運搬給水を中心に一部を拠点給水により応急給水を行う。
配水管が復旧した段階で仮設給水を順次拡大して行う。</t>
    <rPh sb="25" eb="27">
      <t>イチブ</t>
    </rPh>
    <rPh sb="28" eb="30">
      <t>キョテン</t>
    </rPh>
    <rPh sb="30" eb="32">
      <t>キュウスイ</t>
    </rPh>
    <rPh sb="44" eb="47">
      <t>ハイスイカン</t>
    </rPh>
    <rPh sb="48" eb="50">
      <t>フッキュウ</t>
    </rPh>
    <rPh sb="52" eb="54">
      <t>ダンカイ</t>
    </rPh>
    <rPh sb="55" eb="57">
      <t>カセツ</t>
    </rPh>
    <rPh sb="57" eb="59">
      <t>キュウスイ</t>
    </rPh>
    <rPh sb="60" eb="62">
      <t>ジュンジ</t>
    </rPh>
    <rPh sb="62" eb="64">
      <t>カクダイ</t>
    </rPh>
    <rPh sb="66" eb="67">
      <t>オコナ</t>
    </rPh>
    <phoneticPr fontId="4"/>
  </si>
  <si>
    <t>現状値
（H26)</t>
    <phoneticPr fontId="4"/>
  </si>
  <si>
    <t>目標値
（H36)</t>
    <phoneticPr fontId="4"/>
  </si>
  <si>
    <t>硬質塩化
ビニル管
(RR継手)</t>
    <phoneticPr fontId="4"/>
  </si>
  <si>
    <t>良い地盤</t>
    <rPh sb="0" eb="1">
      <t>ヨ</t>
    </rPh>
    <rPh sb="2" eb="4">
      <t>ジバン</t>
    </rPh>
    <phoneticPr fontId="4"/>
  </si>
  <si>
    <t>悪い地盤</t>
    <rPh sb="0" eb="1">
      <t>ワル</t>
    </rPh>
    <rPh sb="2" eb="4">
      <t>ジバン</t>
    </rPh>
    <phoneticPr fontId="4"/>
  </si>
  <si>
    <t>-</t>
    <phoneticPr fontId="4"/>
  </si>
  <si>
    <r>
      <t xml:space="preserve">耐用年数
</t>
    </r>
    <r>
      <rPr>
        <sz val="9"/>
        <rFont val="ＭＳ ゴシック"/>
        <family val="3"/>
        <charset val="128"/>
      </rPr>
      <t>以内・超過</t>
    </r>
    <rPh sb="0" eb="3">
      <t>タイヨウネン</t>
    </rPh>
    <rPh sb="3" eb="4">
      <t>スウ</t>
    </rPh>
    <rPh sb="5" eb="7">
      <t>イナイ</t>
    </rPh>
    <rPh sb="8" eb="10">
      <t>チョウカ</t>
    </rPh>
    <phoneticPr fontId="4"/>
  </si>
  <si>
    <t>耐用年数
（設定）</t>
    <phoneticPr fontId="4"/>
  </si>
  <si>
    <t>管種継手
不明</t>
    <rPh sb="0" eb="2">
      <t>カンシュ</t>
    </rPh>
    <rPh sb="2" eb="4">
      <t>ツギテ</t>
    </rPh>
    <rPh sb="5" eb="7">
      <t>フメイ</t>
    </rPh>
    <phoneticPr fontId="4"/>
  </si>
  <si>
    <t>管路区分</t>
    <rPh sb="0" eb="2">
      <t>カンロ</t>
    </rPh>
    <phoneticPr fontId="4"/>
  </si>
  <si>
    <t>鋼管
(ねじ込み
継手)</t>
    <rPh sb="0" eb="2">
      <t>コウカン</t>
    </rPh>
    <rPh sb="6" eb="7">
      <t>コ</t>
    </rPh>
    <rPh sb="9" eb="11">
      <t>ツギテ</t>
    </rPh>
    <phoneticPr fontId="4"/>
  </si>
  <si>
    <t>ダク
タイル
鋳鉄管
(NS形
継手等)</t>
    <rPh sb="14" eb="15">
      <t>カタ</t>
    </rPh>
    <rPh sb="17" eb="18">
      <t>ツギテ</t>
    </rPh>
    <rPh sb="18" eb="19">
      <t>トウ</t>
    </rPh>
    <phoneticPr fontId="4"/>
  </si>
  <si>
    <t>鋼管
(溶接
継手)</t>
    <rPh sb="0" eb="2">
      <t>コウカン</t>
    </rPh>
    <rPh sb="7" eb="9">
      <t>ツギテ</t>
    </rPh>
    <phoneticPr fontId="4"/>
  </si>
  <si>
    <t>配水用
ポリエチ
レン管
(融着
継手)</t>
    <rPh sb="0" eb="2">
      <t>ハイスイ</t>
    </rPh>
    <rPh sb="2" eb="3">
      <t>ヨウ</t>
    </rPh>
    <rPh sb="11" eb="12">
      <t>カン</t>
    </rPh>
    <rPh sb="17" eb="19">
      <t>ツギテ</t>
    </rPh>
    <phoneticPr fontId="4"/>
  </si>
  <si>
    <t>硬質塩化
ビニル管
（RRロン
グ継手）</t>
    <rPh sb="0" eb="2">
      <t>コウシツ</t>
    </rPh>
    <rPh sb="2" eb="4">
      <t>エンカ</t>
    </rPh>
    <rPh sb="8" eb="9">
      <t xml:space="preserve">
</t>
    </rPh>
    <rPh sb="17" eb="19">
      <t>ツギテ</t>
    </rPh>
    <phoneticPr fontId="4"/>
  </si>
  <si>
    <t>ダク
タイル
鋳鉄管
(K形
継手等)</t>
    <rPh sb="15" eb="17">
      <t>ツギテ</t>
    </rPh>
    <rPh sb="17" eb="18">
      <t>トウ</t>
    </rPh>
    <phoneticPr fontId="4"/>
  </si>
  <si>
    <t>ダク
タイル
鋳鉄管
(A形
継手等)</t>
    <rPh sb="7" eb="10">
      <t>チュウテツカン</t>
    </rPh>
    <rPh sb="13" eb="14">
      <t>ガタ</t>
    </rPh>
    <rPh sb="15" eb="17">
      <t>ツギテ</t>
    </rPh>
    <rPh sb="17" eb="18">
      <t>トウ</t>
    </rPh>
    <phoneticPr fontId="4"/>
  </si>
  <si>
    <r>
      <t xml:space="preserve">水道用
</t>
    </r>
    <r>
      <rPr>
        <sz val="11"/>
        <rFont val="ＭＳ ゴシック"/>
        <family val="3"/>
        <charset val="128"/>
      </rPr>
      <t>ポリエチ
レン
二層管</t>
    </r>
    <r>
      <rPr>
        <sz val="12"/>
        <rFont val="ＭＳ ゴシック"/>
        <family val="3"/>
        <charset val="128"/>
      </rPr>
      <t xml:space="preserve">
(冷間
継手)</t>
    </r>
    <rPh sb="0" eb="3">
      <t>スイドウヨウ</t>
    </rPh>
    <rPh sb="12" eb="13">
      <t>ニ</t>
    </rPh>
    <rPh sb="13" eb="14">
      <t>ソウ</t>
    </rPh>
    <rPh sb="17" eb="19">
      <t>レイカン</t>
    </rPh>
    <phoneticPr fontId="4"/>
  </si>
  <si>
    <t>石綿
セメント
管</t>
    <rPh sb="0" eb="2">
      <t>セキメン</t>
    </rPh>
    <rPh sb="8" eb="9">
      <t>カン</t>
    </rPh>
    <phoneticPr fontId="4"/>
  </si>
  <si>
    <t>基幹
管路等
以外</t>
    <rPh sb="0" eb="2">
      <t>キカン</t>
    </rPh>
    <rPh sb="3" eb="5">
      <t>カンロ</t>
    </rPh>
    <rPh sb="5" eb="6">
      <t>トウ</t>
    </rPh>
    <rPh sb="7" eb="9">
      <t>イガイ</t>
    </rPh>
    <phoneticPr fontId="4"/>
  </si>
  <si>
    <t>基幹
管路等</t>
    <rPh sb="0" eb="1">
      <t>モト</t>
    </rPh>
    <rPh sb="1" eb="2">
      <t>ミキ</t>
    </rPh>
    <rPh sb="3" eb="4">
      <t>カン</t>
    </rPh>
    <rPh sb="4" eb="5">
      <t>ロ</t>
    </rPh>
    <rPh sb="5" eb="6">
      <t>トウ</t>
    </rPh>
    <phoneticPr fontId="4"/>
  </si>
  <si>
    <t>年号</t>
    <rPh sb="0" eb="2">
      <t>ネンゴウ</t>
    </rPh>
    <phoneticPr fontId="4"/>
  </si>
  <si>
    <t>年度</t>
    <rPh sb="0" eb="1">
      <t>ネン</t>
    </rPh>
    <rPh sb="1" eb="2">
      <t>ド</t>
    </rPh>
    <phoneticPr fontId="4"/>
  </si>
  <si>
    <t>和暦</t>
    <rPh sb="0" eb="2">
      <t>ワレキ</t>
    </rPh>
    <phoneticPr fontId="4"/>
  </si>
  <si>
    <t>西暦</t>
    <rPh sb="0" eb="2">
      <t>セイレキ</t>
    </rPh>
    <phoneticPr fontId="4"/>
  </si>
  <si>
    <t>導水</t>
    <rPh sb="0" eb="2">
      <t>ドウスイ</t>
    </rPh>
    <phoneticPr fontId="4"/>
  </si>
  <si>
    <t>比率(%)</t>
    <rPh sb="0" eb="2">
      <t>ヒリツ</t>
    </rPh>
    <phoneticPr fontId="4"/>
  </si>
  <si>
    <r>
      <t xml:space="preserve">水道用
</t>
    </r>
    <r>
      <rPr>
        <sz val="10"/>
        <rFont val="ＭＳ ゴシック"/>
        <family val="3"/>
        <charset val="128"/>
      </rPr>
      <t>ポリエチレン二層管</t>
    </r>
    <r>
      <rPr>
        <sz val="12"/>
        <rFont val="ＭＳ ゴシック"/>
        <family val="3"/>
        <charset val="128"/>
      </rPr>
      <t xml:space="preserve">
(冷間継手)</t>
    </r>
    <rPh sb="0" eb="3">
      <t>スイドウヨウ</t>
    </rPh>
    <rPh sb="10" eb="11">
      <t>ニ</t>
    </rPh>
    <rPh sb="11" eb="12">
      <t>ソウ</t>
    </rPh>
    <rPh sb="15" eb="17">
      <t>レイカン</t>
    </rPh>
    <phoneticPr fontId="4"/>
  </si>
  <si>
    <t>耐震適合性</t>
    <rPh sb="0" eb="2">
      <t>タイシン</t>
    </rPh>
    <rPh sb="2" eb="4">
      <t>テキゴウ</t>
    </rPh>
    <rPh sb="4" eb="5">
      <t>セイ</t>
    </rPh>
    <phoneticPr fontId="4"/>
  </si>
  <si>
    <t>○</t>
  </si>
  <si>
    <t>○</t>
    <phoneticPr fontId="4"/>
  </si>
  <si>
    <t>内　容</t>
    <rPh sb="0" eb="1">
      <t>ウチ</t>
    </rPh>
    <rPh sb="2" eb="3">
      <t>カタチ</t>
    </rPh>
    <phoneticPr fontId="4"/>
  </si>
  <si>
    <t>高い</t>
    <rPh sb="0" eb="1">
      <t>コウ</t>
    </rPh>
    <phoneticPr fontId="4"/>
  </si>
  <si>
    <t>低い</t>
    <rPh sb="0" eb="1">
      <t>テイ</t>
    </rPh>
    <phoneticPr fontId="4"/>
  </si>
  <si>
    <t>施設形態・構造</t>
    <rPh sb="0" eb="2">
      <t>シセツ</t>
    </rPh>
    <rPh sb="2" eb="4">
      <t>ケイタイ</t>
    </rPh>
    <rPh sb="5" eb="7">
      <t>コウゾウ</t>
    </rPh>
    <phoneticPr fontId="4"/>
  </si>
  <si>
    <t>施設形態・構造</t>
    <phoneticPr fontId="4"/>
  </si>
  <si>
    <t>低い</t>
    <rPh sb="0" eb="1">
      <t>ヒク</t>
    </rPh>
    <phoneticPr fontId="4"/>
  </si>
  <si>
    <t>中</t>
    <rPh sb="0" eb="1">
      <t>ナカ</t>
    </rPh>
    <phoneticPr fontId="4"/>
  </si>
  <si>
    <t>様式C1-1　現状の各施設の老朽度、耐震性</t>
    <rPh sb="0" eb="2">
      <t>ヨウシキ</t>
    </rPh>
    <rPh sb="7" eb="9">
      <t>ゲンジョウ</t>
    </rPh>
    <rPh sb="10" eb="13">
      <t>カクシセツ</t>
    </rPh>
    <rPh sb="14" eb="16">
      <t>ロウキュウ</t>
    </rPh>
    <rPh sb="16" eb="17">
      <t>ド</t>
    </rPh>
    <rPh sb="18" eb="20">
      <t>タイシン</t>
    </rPh>
    <rPh sb="20" eb="21">
      <t>セイ</t>
    </rPh>
    <phoneticPr fontId="4"/>
  </si>
  <si>
    <t>様式C1-2　現状の施設全体の老朽度・耐震性</t>
    <rPh sb="0" eb="2">
      <t>ヨウシキ</t>
    </rPh>
    <rPh sb="7" eb="9">
      <t>ゲンジョウ</t>
    </rPh>
    <rPh sb="10" eb="12">
      <t>シセツ</t>
    </rPh>
    <rPh sb="12" eb="14">
      <t>ゼンタイ</t>
    </rPh>
    <rPh sb="15" eb="17">
      <t>ロウキュウ</t>
    </rPh>
    <rPh sb="17" eb="18">
      <t>ド</t>
    </rPh>
    <rPh sb="19" eb="21">
      <t>タイシン</t>
    </rPh>
    <rPh sb="21" eb="22">
      <t>セイ</t>
    </rPh>
    <phoneticPr fontId="4"/>
  </si>
  <si>
    <r>
      <t>配水
 池等</t>
    </r>
    <r>
      <rPr>
        <vertAlign val="superscript"/>
        <sz val="9"/>
        <color indexed="8"/>
        <rFont val="ＭＳ ゴシック"/>
        <family val="3"/>
        <charset val="128"/>
      </rPr>
      <t>*2</t>
    </r>
    <rPh sb="0" eb="2">
      <t>ハイスイ</t>
    </rPh>
    <rPh sb="4" eb="5">
      <t>イケ</t>
    </rPh>
    <rPh sb="5" eb="6">
      <t>トウ</t>
    </rPh>
    <phoneticPr fontId="4"/>
  </si>
  <si>
    <t>・所有者に対して広報等を行い、更新あるいは補強して耐震化する。
・また給水装置は配水管更新工事に合わせて、耐震性の高いものに更新する。</t>
    <phoneticPr fontId="4"/>
  </si>
  <si>
    <t>基準年度
(西暦)</t>
    <rPh sb="0" eb="2">
      <t>キジュン</t>
    </rPh>
    <rPh sb="2" eb="3">
      <t>ネン</t>
    </rPh>
    <rPh sb="3" eb="4">
      <t>ド</t>
    </rPh>
    <phoneticPr fontId="4"/>
  </si>
  <si>
    <t>施設
区分</t>
    <rPh sb="0" eb="2">
      <t>シセツ</t>
    </rPh>
    <rPh sb="3" eb="5">
      <t>クブン</t>
    </rPh>
    <phoneticPr fontId="4"/>
  </si>
  <si>
    <t>管路区分</t>
    <rPh sb="0" eb="2">
      <t>カンロ</t>
    </rPh>
    <rPh sb="2" eb="4">
      <t>クブン</t>
    </rPh>
    <phoneticPr fontId="4"/>
  </si>
  <si>
    <t>(1)</t>
    <phoneticPr fontId="4"/>
  </si>
  <si>
    <t>(2)</t>
    <phoneticPr fontId="4"/>
  </si>
  <si>
    <t>(3)</t>
    <phoneticPr fontId="4"/>
  </si>
  <si>
    <t>(4)</t>
    <phoneticPr fontId="4"/>
  </si>
  <si>
    <t>(5)</t>
    <phoneticPr fontId="4"/>
  </si>
  <si>
    <t>(6)</t>
    <phoneticPr fontId="4"/>
  </si>
  <si>
    <t>(7)</t>
    <phoneticPr fontId="4"/>
  </si>
  <si>
    <t>(8)</t>
    <phoneticPr fontId="4"/>
  </si>
  <si>
    <t>(9)</t>
    <phoneticPr fontId="4"/>
  </si>
  <si>
    <t>(10)</t>
    <phoneticPr fontId="4"/>
  </si>
  <si>
    <t>(11)</t>
    <phoneticPr fontId="4"/>
  </si>
  <si>
    <t>(12)</t>
    <phoneticPr fontId="4"/>
  </si>
  <si>
    <t>(13)</t>
    <phoneticPr fontId="4"/>
  </si>
  <si>
    <t>(14)</t>
    <phoneticPr fontId="4"/>
  </si>
  <si>
    <t>口径等
区分
(mm)</t>
    <rPh sb="2" eb="3">
      <t>トウ</t>
    </rPh>
    <rPh sb="4" eb="6">
      <t>クブン</t>
    </rPh>
    <phoneticPr fontId="4"/>
  </si>
  <si>
    <t>管路のバックアップ能力</t>
    <rPh sb="0" eb="2">
      <t>カンロ</t>
    </rPh>
    <rPh sb="9" eb="11">
      <t>ノウリョク</t>
    </rPh>
    <phoneticPr fontId="4"/>
  </si>
  <si>
    <t>ＢＣＰ、応急活動マニュアルの策定</t>
    <phoneticPr fontId="4"/>
  </si>
  <si>
    <t>ＢＣＰ、応急活動マニュアルの策定と実施運用、点検・評価による継続的改善の検討</t>
    <rPh sb="17" eb="19">
      <t>ジッシ</t>
    </rPh>
    <rPh sb="19" eb="21">
      <t>ウンヨウ</t>
    </rPh>
    <rPh sb="22" eb="24">
      <t>テンケン</t>
    </rPh>
    <rPh sb="25" eb="27">
      <t>ヒョウカ</t>
    </rPh>
    <rPh sb="30" eb="33">
      <t>ケイゾクテキ</t>
    </rPh>
    <rPh sb="33" eb="35">
      <t>カイゼン</t>
    </rPh>
    <rPh sb="36" eb="38">
      <t>ケントウ</t>
    </rPh>
    <phoneticPr fontId="4"/>
  </si>
  <si>
    <t>管種継手
不明</t>
  </si>
  <si>
    <t>管種継手
不明</t>
    <phoneticPr fontId="4"/>
  </si>
  <si>
    <t>管路の耐震化率（%）</t>
  </si>
  <si>
    <t>平成27年度から平成36年度(計画目標年度)の10年間とする。</t>
  </si>
  <si>
    <t>現状と同程度の投資額を想定。</t>
  </si>
  <si>
    <t>指　　標</t>
  </si>
  <si>
    <t>平成26年度
（現状）</t>
  </si>
  <si>
    <t>平成36年度
（計画目標年度）</t>
  </si>
  <si>
    <t>管路想定被害件数（件）</t>
    <rPh sb="0" eb="2">
      <t>カンロ</t>
    </rPh>
    <rPh sb="2" eb="4">
      <t>ソウテイ</t>
    </rPh>
    <rPh sb="4" eb="6">
      <t>ヒガイ</t>
    </rPh>
    <rPh sb="6" eb="8">
      <t>ケンスウ</t>
    </rPh>
    <rPh sb="9" eb="10">
      <t>ケン</t>
    </rPh>
    <phoneticPr fontId="4"/>
  </si>
  <si>
    <t>断水人口（人）</t>
    <rPh sb="0" eb="2">
      <t>ダンスイ</t>
    </rPh>
    <rPh sb="2" eb="4">
      <t>ジンコウ</t>
    </rPh>
    <rPh sb="5" eb="6">
      <t>ヒト</t>
    </rPh>
    <phoneticPr fontId="4"/>
  </si>
  <si>
    <t>応急復旧期間（日）</t>
    <rPh sb="0" eb="2">
      <t>オウキュウ</t>
    </rPh>
    <rPh sb="2" eb="4">
      <t>フッキュウ</t>
    </rPh>
    <rPh sb="4" eb="6">
      <t>キカン</t>
    </rPh>
    <rPh sb="7" eb="8">
      <t>ヒ</t>
    </rPh>
    <phoneticPr fontId="4"/>
  </si>
  <si>
    <t>耐用
年数
以内</t>
    <rPh sb="0" eb="2">
      <t>タイヨウ</t>
    </rPh>
    <rPh sb="3" eb="5">
      <t>ネンスウ</t>
    </rPh>
    <rPh sb="6" eb="8">
      <t>イナイ</t>
    </rPh>
    <phoneticPr fontId="4"/>
  </si>
  <si>
    <t>耐用
年数
超過</t>
    <rPh sb="0" eb="2">
      <t>タイヨウ</t>
    </rPh>
    <rPh sb="3" eb="5">
      <t>ネンスウ</t>
    </rPh>
    <rPh sb="6" eb="8">
      <t>チョウカ</t>
    </rPh>
    <phoneticPr fontId="4"/>
  </si>
  <si>
    <t>(1)</t>
    <phoneticPr fontId="4"/>
  </si>
  <si>
    <t>(2)</t>
    <phoneticPr fontId="4"/>
  </si>
  <si>
    <t>(3)</t>
    <phoneticPr fontId="4"/>
  </si>
  <si>
    <t>(4)</t>
    <phoneticPr fontId="4"/>
  </si>
  <si>
    <t>(5)</t>
    <phoneticPr fontId="4"/>
  </si>
  <si>
    <t>(6)</t>
    <phoneticPr fontId="4"/>
  </si>
  <si>
    <t>(7)</t>
    <phoneticPr fontId="4"/>
  </si>
  <si>
    <t>(8)</t>
    <phoneticPr fontId="4"/>
  </si>
  <si>
    <t>(9)</t>
    <phoneticPr fontId="4"/>
  </si>
  <si>
    <t>(10)</t>
    <phoneticPr fontId="4"/>
  </si>
  <si>
    <t>(11)</t>
    <phoneticPr fontId="4"/>
  </si>
  <si>
    <t>(12)</t>
    <phoneticPr fontId="4"/>
  </si>
  <si>
    <t>(13)</t>
    <phoneticPr fontId="4"/>
  </si>
  <si>
    <t>(14)</t>
    <phoneticPr fontId="4"/>
  </si>
  <si>
    <t>高い</t>
    <rPh sb="0" eb="1">
      <t>タカ</t>
    </rPh>
    <phoneticPr fontId="4"/>
  </si>
  <si>
    <t>耐用年数
以内</t>
    <rPh sb="0" eb="2">
      <t>タイヨウ</t>
    </rPh>
    <rPh sb="2" eb="4">
      <t>ネンスウ</t>
    </rPh>
    <rPh sb="5" eb="7">
      <t>イナイ</t>
    </rPh>
    <phoneticPr fontId="4"/>
  </si>
  <si>
    <t>耐用年数
超過</t>
    <rPh sb="0" eb="2">
      <t>タイヨウ</t>
    </rPh>
    <rPh sb="2" eb="4">
      <t>ネンスウ</t>
    </rPh>
    <rPh sb="5" eb="7">
      <t>チョウカ</t>
    </rPh>
    <phoneticPr fontId="4"/>
  </si>
  <si>
    <t>あり</t>
    <phoneticPr fontId="4"/>
  </si>
  <si>
    <t>なし</t>
    <phoneticPr fontId="4"/>
  </si>
  <si>
    <t>*1</t>
    <phoneticPr fontId="4"/>
  </si>
  <si>
    <t>建設年代
による</t>
    <rPh sb="0" eb="2">
      <t>ケンセツ</t>
    </rPh>
    <rPh sb="2" eb="4">
      <t>ネンダイ</t>
    </rPh>
    <phoneticPr fontId="4"/>
  </si>
  <si>
    <t>詳細診断
*2</t>
    <rPh sb="0" eb="2">
      <t>ショウサイ</t>
    </rPh>
    <rPh sb="2" eb="4">
      <t>シンダン</t>
    </rPh>
    <phoneticPr fontId="4"/>
  </si>
  <si>
    <t>簡易診断
*1</t>
    <rPh sb="0" eb="2">
      <t>カンイ</t>
    </rPh>
    <rPh sb="2" eb="4">
      <t>シンダン</t>
    </rPh>
    <phoneticPr fontId="4"/>
  </si>
  <si>
    <t>耐震性
*3</t>
    <phoneticPr fontId="4"/>
  </si>
  <si>
    <t>建設年度*1</t>
    <rPh sb="0" eb="2">
      <t>ケンセツ</t>
    </rPh>
    <rPh sb="2" eb="4">
      <t>ネンド</t>
    </rPh>
    <phoneticPr fontId="4"/>
  </si>
  <si>
    <t>あり</t>
    <phoneticPr fontId="4"/>
  </si>
  <si>
    <t>*2</t>
    <phoneticPr fontId="4"/>
  </si>
  <si>
    <t>*3</t>
    <phoneticPr fontId="4"/>
  </si>
  <si>
    <t>建設年度のうち、年号は「明治：1」、「大正：2」、「昭和：3」、「平成：4」とする。</t>
    <rPh sb="0" eb="2">
      <t>ケンセツ</t>
    </rPh>
    <rPh sb="2" eb="3">
      <t>ネン</t>
    </rPh>
    <rPh sb="3" eb="4">
      <t>ド</t>
    </rPh>
    <rPh sb="8" eb="10">
      <t>ネンゴウ</t>
    </rPh>
    <rPh sb="12" eb="14">
      <t>メイジ</t>
    </rPh>
    <rPh sb="19" eb="21">
      <t>タイショウ</t>
    </rPh>
    <rPh sb="26" eb="28">
      <t>ショウワ</t>
    </rPh>
    <rPh sb="33" eb="35">
      <t>ヘイセイ</t>
    </rPh>
    <phoneticPr fontId="4"/>
  </si>
  <si>
    <t>耐震詳細診断(構造計算)により、「耐震性を有することを確認：あり」、「耐震性がないことを確認：なし」とする。</t>
    <rPh sb="0" eb="2">
      <t>タイシン</t>
    </rPh>
    <rPh sb="2" eb="4">
      <t>ショウサイ</t>
    </rPh>
    <rPh sb="4" eb="6">
      <t>シンダン</t>
    </rPh>
    <rPh sb="7" eb="9">
      <t>コウゾウ</t>
    </rPh>
    <rPh sb="9" eb="11">
      <t>ケイサン</t>
    </rPh>
    <rPh sb="17" eb="20">
      <t>タイシンセイ</t>
    </rPh>
    <rPh sb="21" eb="22">
      <t>ア</t>
    </rPh>
    <rPh sb="27" eb="29">
      <t>カクニン</t>
    </rPh>
    <rPh sb="35" eb="38">
      <t>タイシンセイ</t>
    </rPh>
    <rPh sb="44" eb="46">
      <t>カクニン</t>
    </rPh>
    <phoneticPr fontId="4"/>
  </si>
  <si>
    <t>詳細診断
*3</t>
    <rPh sb="0" eb="2">
      <t>ショウサイ</t>
    </rPh>
    <rPh sb="2" eb="4">
      <t>シンダン</t>
    </rPh>
    <phoneticPr fontId="4"/>
  </si>
  <si>
    <t>*4</t>
  </si>
  <si>
    <t>なし</t>
    <phoneticPr fontId="4"/>
  </si>
  <si>
    <t>簡易診断
*2</t>
    <rPh sb="0" eb="2">
      <t>カンイ</t>
    </rPh>
    <rPh sb="2" eb="4">
      <t>シンダン</t>
    </rPh>
    <phoneticPr fontId="4"/>
  </si>
  <si>
    <t>耐震性
*4</t>
    <phoneticPr fontId="4"/>
  </si>
  <si>
    <t>建設時の構造計算書により、「耐震性を有することを確認：あり」、「耐震性がないことを確認：なし」とする。</t>
    <rPh sb="0" eb="3">
      <t>ケンセツジ</t>
    </rPh>
    <rPh sb="4" eb="6">
      <t>コウゾウ</t>
    </rPh>
    <rPh sb="6" eb="9">
      <t>ケイサンショ</t>
    </rPh>
    <phoneticPr fontId="4"/>
  </si>
  <si>
    <t>詳細診断等による耐震性の評価を最終判定。</t>
    <rPh sb="0" eb="2">
      <t>ショウサイ</t>
    </rPh>
    <rPh sb="2" eb="4">
      <t>シンダン</t>
    </rPh>
    <rPh sb="4" eb="5">
      <t>トウ</t>
    </rPh>
    <rPh sb="8" eb="11">
      <t>タイシンセイ</t>
    </rPh>
    <rPh sb="12" eb="14">
      <t>ヒョウカ</t>
    </rPh>
    <rPh sb="15" eb="17">
      <t>サイシュウ</t>
    </rPh>
    <rPh sb="17" eb="19">
      <t>ハンテイ</t>
    </rPh>
    <phoneticPr fontId="4"/>
  </si>
  <si>
    <t>基幹施設等以外</t>
    <rPh sb="0" eb="2">
      <t>キカン</t>
    </rPh>
    <rPh sb="4" eb="5">
      <t>トウ</t>
    </rPh>
    <rPh sb="5" eb="7">
      <t>イガイ</t>
    </rPh>
    <phoneticPr fontId="4"/>
  </si>
  <si>
    <t>簡易診断による</t>
    <rPh sb="0" eb="2">
      <t>カンイ</t>
    </rPh>
    <rPh sb="2" eb="4">
      <t>シンダン</t>
    </rPh>
    <phoneticPr fontId="4"/>
  </si>
  <si>
    <t>なし</t>
    <phoneticPr fontId="4"/>
  </si>
  <si>
    <t>様式C8-1　更新対象施設設定（初期設定）</t>
    <rPh sb="0" eb="2">
      <t>ヨウシキ</t>
    </rPh>
    <rPh sb="7" eb="9">
      <t>コウシン</t>
    </rPh>
    <rPh sb="9" eb="11">
      <t>タイショウ</t>
    </rPh>
    <rPh sb="11" eb="13">
      <t>シセツ</t>
    </rPh>
    <rPh sb="13" eb="15">
      <t>セッテイ</t>
    </rPh>
    <rPh sb="16" eb="18">
      <t>ショキ</t>
    </rPh>
    <rPh sb="18" eb="20">
      <t>セッテイ</t>
    </rPh>
    <phoneticPr fontId="4"/>
  </si>
  <si>
    <t>様式C8-2　更新計画(更新対象施設等)（初期設定）</t>
    <rPh sb="0" eb="2">
      <t>ヨウシキ</t>
    </rPh>
    <phoneticPr fontId="4"/>
  </si>
  <si>
    <t>様式C8-3　計画目標年度の各施設の老朽度、耐震性（初期設定）</t>
    <rPh sb="0" eb="2">
      <t>ヨウシキ</t>
    </rPh>
    <phoneticPr fontId="4"/>
  </si>
  <si>
    <t>様式C8-4　計画目標年度の施設の老朽度等・耐震性（初期設定）</t>
    <rPh sb="0" eb="2">
      <t>ヨウシキ</t>
    </rPh>
    <rPh sb="7" eb="9">
      <t>ケイカク</t>
    </rPh>
    <rPh sb="9" eb="11">
      <t>モクヒョウ</t>
    </rPh>
    <rPh sb="11" eb="13">
      <t>ネンド</t>
    </rPh>
    <rPh sb="17" eb="19">
      <t>ロウキュウ</t>
    </rPh>
    <rPh sb="19" eb="20">
      <t>ド</t>
    </rPh>
    <rPh sb="20" eb="21">
      <t>トウ</t>
    </rPh>
    <rPh sb="22" eb="25">
      <t>タイシンセイ</t>
    </rPh>
    <phoneticPr fontId="4"/>
  </si>
  <si>
    <t>様式C8-1　更新対象施設設定（計画設定）</t>
    <rPh sb="0" eb="2">
      <t>ヨウシキ</t>
    </rPh>
    <rPh sb="7" eb="9">
      <t>コウシン</t>
    </rPh>
    <rPh sb="9" eb="11">
      <t>タイショウ</t>
    </rPh>
    <rPh sb="11" eb="13">
      <t>シセツ</t>
    </rPh>
    <rPh sb="13" eb="15">
      <t>セッテイ</t>
    </rPh>
    <phoneticPr fontId="4"/>
  </si>
  <si>
    <t>様式C8-2　更新計画(更新対象施設等)（計画設定）</t>
    <rPh sb="0" eb="2">
      <t>ヨウシキ</t>
    </rPh>
    <phoneticPr fontId="4"/>
  </si>
  <si>
    <t>様式C8-3　計画目標年度の各施設の老朽度、耐震性（計画設定）</t>
    <rPh sb="0" eb="2">
      <t>ヨウシキ</t>
    </rPh>
    <phoneticPr fontId="4"/>
  </si>
  <si>
    <t>様式C8-4　計画目標年度の施設の老朽度等・耐震性（計画設定）</t>
    <rPh sb="0" eb="2">
      <t>ヨウシキ</t>
    </rPh>
    <rPh sb="7" eb="9">
      <t>ケイカク</t>
    </rPh>
    <rPh sb="9" eb="11">
      <t>モクヒョウ</t>
    </rPh>
    <rPh sb="11" eb="13">
      <t>ネンド</t>
    </rPh>
    <rPh sb="17" eb="19">
      <t>ロウキュウ</t>
    </rPh>
    <rPh sb="19" eb="20">
      <t>ド</t>
    </rPh>
    <rPh sb="20" eb="21">
      <t>トウ</t>
    </rPh>
    <rPh sb="22" eb="25">
      <t>タイシンセイ</t>
    </rPh>
    <phoneticPr fontId="4"/>
  </si>
  <si>
    <t>様式C3-2　管路（埋設管路）の延長集計</t>
    <rPh sb="0" eb="2">
      <t>ヨウシキ</t>
    </rPh>
    <rPh sb="7" eb="9">
      <t>カンロ</t>
    </rPh>
    <rPh sb="10" eb="12">
      <t>マイセツ</t>
    </rPh>
    <rPh sb="12" eb="14">
      <t>カンロ</t>
    </rPh>
    <rPh sb="16" eb="18">
      <t>エンチョウ</t>
    </rPh>
    <rPh sb="18" eb="20">
      <t>シュウケイ</t>
    </rPh>
    <phoneticPr fontId="4"/>
  </si>
  <si>
    <t>様式C3-3　管路（埋設管路）の被害想定</t>
    <rPh sb="0" eb="2">
      <t>ヨウシキ</t>
    </rPh>
    <rPh sb="7" eb="9">
      <t>カンロ</t>
    </rPh>
    <rPh sb="10" eb="12">
      <t>マイセツ</t>
    </rPh>
    <rPh sb="12" eb="14">
      <t>カンロ</t>
    </rPh>
    <rPh sb="16" eb="18">
      <t>ヒガイ</t>
    </rPh>
    <rPh sb="18" eb="20">
      <t>ソウテイ</t>
    </rPh>
    <phoneticPr fontId="4"/>
  </si>
  <si>
    <t>*1</t>
    <phoneticPr fontId="4"/>
  </si>
  <si>
    <t>「耐震性あり」は、各施設区分の耐震化率で、建設年代による「高い」と詳細診断による「あり」を合わせたもの。</t>
    <rPh sb="1" eb="4">
      <t>タイシンセイ</t>
    </rPh>
    <rPh sb="9" eb="10">
      <t>カク</t>
    </rPh>
    <rPh sb="10" eb="12">
      <t>シセツ</t>
    </rPh>
    <rPh sb="12" eb="14">
      <t>クブン</t>
    </rPh>
    <rPh sb="15" eb="18">
      <t>タイシンカ</t>
    </rPh>
    <rPh sb="18" eb="19">
      <t>リツ</t>
    </rPh>
    <rPh sb="21" eb="23">
      <t>ケンセツ</t>
    </rPh>
    <rPh sb="23" eb="25">
      <t>ネンダイ</t>
    </rPh>
    <rPh sb="29" eb="30">
      <t>タカ</t>
    </rPh>
    <rPh sb="33" eb="35">
      <t>ショウサイ</t>
    </rPh>
    <rPh sb="35" eb="37">
      <t>シンダン</t>
    </rPh>
    <rPh sb="45" eb="46">
      <t>ア</t>
    </rPh>
    <phoneticPr fontId="4"/>
  </si>
  <si>
    <t>あり*1</t>
    <phoneticPr fontId="4"/>
  </si>
  <si>
    <t>あり*1</t>
    <phoneticPr fontId="4"/>
  </si>
  <si>
    <t>全体</t>
    <rPh sb="0" eb="2">
      <t>ゼンタイ</t>
    </rPh>
    <phoneticPr fontId="4"/>
  </si>
  <si>
    <t>1km当り被害件数
（件/km）</t>
    <rPh sb="3" eb="4">
      <t>アタ</t>
    </rPh>
    <rPh sb="5" eb="7">
      <t>ヒガイ</t>
    </rPh>
    <rPh sb="7" eb="9">
      <t>ケンスウ</t>
    </rPh>
    <rPh sb="11" eb="12">
      <t>ケン</t>
    </rPh>
    <phoneticPr fontId="4"/>
  </si>
  <si>
    <t>×</t>
    <phoneticPr fontId="4"/>
  </si>
  <si>
    <t>基幹管路の耐震適合率（%）</t>
    <phoneticPr fontId="4"/>
  </si>
  <si>
    <t>口径等
区分
(mm)</t>
  </si>
  <si>
    <t>口径等
区分
(mm)</t>
    <phoneticPr fontId="4"/>
  </si>
  <si>
    <t>なし・未判定</t>
    <rPh sb="3" eb="6">
      <t>ミハンテイ</t>
    </rPh>
    <phoneticPr fontId="4"/>
  </si>
  <si>
    <t>建設年度
(西暦)</t>
    <rPh sb="0" eb="2">
      <t>ケンセツ</t>
    </rPh>
    <rPh sb="2" eb="4">
      <t>ネンド</t>
    </rPh>
    <rPh sb="6" eb="8">
      <t>セイレキ</t>
    </rPh>
    <phoneticPr fontId="4"/>
  </si>
  <si>
    <t>簡易診断による</t>
    <phoneticPr fontId="4"/>
  </si>
  <si>
    <t>詳細診断による</t>
    <rPh sb="0" eb="2">
      <t>ショウサイ</t>
    </rPh>
    <rPh sb="2" eb="4">
      <t>シンダン</t>
    </rPh>
    <phoneticPr fontId="4"/>
  </si>
  <si>
    <t>耐震性あり</t>
    <rPh sb="0" eb="3">
      <t>タイシンセイ</t>
    </rPh>
    <phoneticPr fontId="4"/>
  </si>
  <si>
    <t>二次災害
おそれ管路</t>
    <rPh sb="0" eb="2">
      <t>ニジ</t>
    </rPh>
    <rPh sb="2" eb="4">
      <t>サイガイ</t>
    </rPh>
    <rPh sb="8" eb="10">
      <t>カンロ</t>
    </rPh>
    <phoneticPr fontId="4"/>
  </si>
  <si>
    <t>復旧困難
管路</t>
    <rPh sb="0" eb="2">
      <t>フッキュウ</t>
    </rPh>
    <rPh sb="2" eb="4">
      <t>コンナン</t>
    </rPh>
    <rPh sb="5" eb="7">
      <t>カンロ</t>
    </rPh>
    <phoneticPr fontId="4"/>
  </si>
  <si>
    <t>ダクタイル鋳鉄管(NS形継手等)</t>
  </si>
  <si>
    <t>配水用ポリエチレン管(融着継手)</t>
  </si>
  <si>
    <t>〔1〕</t>
  </si>
  <si>
    <t>〔2〕</t>
  </si>
  <si>
    <t>〔3〕</t>
  </si>
  <si>
    <t>〔4〕</t>
  </si>
  <si>
    <t>〔5〕</t>
  </si>
  <si>
    <t>〔6〕</t>
  </si>
  <si>
    <t>〔7〕</t>
  </si>
  <si>
    <t>〔8〕</t>
  </si>
  <si>
    <t>〔9〕</t>
  </si>
  <si>
    <t>〔13〕</t>
  </si>
  <si>
    <t>〔12〕</t>
  </si>
  <si>
    <t>〔11〕</t>
  </si>
  <si>
    <t>〔10〕</t>
  </si>
  <si>
    <t>〃</t>
  </si>
  <si>
    <t>〃</t>
    <phoneticPr fontId="4"/>
  </si>
  <si>
    <t>耐用年数</t>
    <rPh sb="0" eb="2">
      <t>タイヨウ</t>
    </rPh>
    <rPh sb="2" eb="4">
      <t>ネンスウ</t>
    </rPh>
    <phoneticPr fontId="4"/>
  </si>
  <si>
    <t>〔1〕</t>
    <phoneticPr fontId="4"/>
  </si>
  <si>
    <t>〃</t>
    <phoneticPr fontId="4"/>
  </si>
  <si>
    <t>〔14〕</t>
    <phoneticPr fontId="4"/>
  </si>
  <si>
    <t>耐震性区分〔9〕</t>
    <rPh sb="0" eb="3">
      <t>タイシンセイ</t>
    </rPh>
    <rPh sb="3" eb="5">
      <t>クブン</t>
    </rPh>
    <phoneticPr fontId="4"/>
  </si>
  <si>
    <t>〔2〕</t>
    <phoneticPr fontId="4"/>
  </si>
  <si>
    <t>〔3〕</t>
    <phoneticPr fontId="4"/>
  </si>
  <si>
    <t>〔4〕</t>
    <phoneticPr fontId="4"/>
  </si>
  <si>
    <t>〔5〕</t>
    <phoneticPr fontId="4"/>
  </si>
  <si>
    <t>〔6〕</t>
    <phoneticPr fontId="4"/>
  </si>
  <si>
    <t>耐震性区分〔7〕</t>
    <rPh sb="0" eb="3">
      <t>タイシンセイ</t>
    </rPh>
    <rPh sb="3" eb="5">
      <t>クブン</t>
    </rPh>
    <phoneticPr fontId="4"/>
  </si>
  <si>
    <t>耐震性
区分</t>
    <rPh sb="0" eb="3">
      <t>タイシンセイ</t>
    </rPh>
    <rPh sb="4" eb="6">
      <t>クブン</t>
    </rPh>
    <phoneticPr fontId="4"/>
  </si>
  <si>
    <t>更新
延長
(m)
〔2〕</t>
    <rPh sb="0" eb="2">
      <t>コウシン</t>
    </rPh>
    <rPh sb="3" eb="5">
      <t>エンチョウ</t>
    </rPh>
    <phoneticPr fontId="4"/>
  </si>
  <si>
    <t>概算
事業費
(千円)
〔3〕</t>
    <rPh sb="0" eb="2">
      <t>ガイサン</t>
    </rPh>
    <rPh sb="3" eb="5">
      <t>ジギョウ</t>
    </rPh>
    <rPh sb="5" eb="6">
      <t>ヒ</t>
    </rPh>
    <rPh sb="8" eb="10">
      <t>センエン</t>
    </rPh>
    <phoneticPr fontId="4"/>
  </si>
  <si>
    <t>(2)：鋼管(溶接継手)、</t>
  </si>
  <si>
    <t>(3)：配水用ポリエチレン管(融着継手)、</t>
  </si>
  <si>
    <t>(5)：ダクタイル鋳鉄管(K形継手等)良い地盤、</t>
  </si>
  <si>
    <t>(6)：ダクタイル鋳鉄管(K形継手等)悪い地盤、</t>
  </si>
  <si>
    <t>(8)：水道用ポリエチレン二層管(冷間継手)、</t>
  </si>
  <si>
    <t>(9)：硬質塩化ビニル管(RR継手)、</t>
  </si>
  <si>
    <t>(11)：鋳鉄管、</t>
  </si>
  <si>
    <t>(12)：石綿セメント管、</t>
  </si>
  <si>
    <t>(14)：管種継手不明</t>
  </si>
  <si>
    <t>ダクタイル鋳鉄管(NS形継手等)</t>
    <rPh sb="11" eb="12">
      <t>カタ</t>
    </rPh>
    <rPh sb="13" eb="14">
      <t>ツギテ</t>
    </rPh>
    <rPh sb="14" eb="15">
      <t>トウ</t>
    </rPh>
    <phoneticPr fontId="4"/>
  </si>
  <si>
    <t>鋼管(溶接継手)</t>
    <rPh sb="0" eb="2">
      <t>コウカン</t>
    </rPh>
    <rPh sb="5" eb="7">
      <t>ツギテ</t>
    </rPh>
    <phoneticPr fontId="4"/>
  </si>
  <si>
    <t>配水用ポリエチレン管(融着継手)</t>
    <rPh sb="0" eb="2">
      <t>ハイスイ</t>
    </rPh>
    <rPh sb="2" eb="3">
      <t>ヨウ</t>
    </rPh>
    <rPh sb="9" eb="10">
      <t>カン</t>
    </rPh>
    <rPh sb="13" eb="15">
      <t>ツギテ</t>
    </rPh>
    <phoneticPr fontId="4"/>
  </si>
  <si>
    <t>硬質塩化ビニル管（RRロング継手）</t>
    <phoneticPr fontId="4"/>
  </si>
  <si>
    <t>ダクタイル鋳鉄管(K形継手等)</t>
    <phoneticPr fontId="4"/>
  </si>
  <si>
    <t>硬質塩化
ビニル管
(RR継手)</t>
    <phoneticPr fontId="4"/>
  </si>
  <si>
    <t>硬質塩化ビニル管(RR継手)</t>
    <phoneticPr fontId="4"/>
  </si>
  <si>
    <t>（応急復旧期間）</t>
  </si>
  <si>
    <t>地震発生からの日数</t>
    <phoneticPr fontId="4"/>
  </si>
  <si>
    <t>*1　10日目以降は必要に応じてさらに仮設給水栓を設置し、市民の水運搬距離を短縮し応急給水を充実する。</t>
  </si>
  <si>
    <t>（応急給水量等）</t>
    <rPh sb="5" eb="6">
      <t>リョウ</t>
    </rPh>
    <rPh sb="6" eb="7">
      <t>トウ</t>
    </rPh>
    <phoneticPr fontId="4"/>
  </si>
  <si>
    <t>計画目標年次における応急復旧期間は、被災者の不安感の軽減、生活の安定を考慮するとともに、水道施設の耐震化の状況および計画期間における整備量等を踏まえて３週間とする。
重要給水施設についても、上記と同様の考え方により応急復旧期間は１週間とする。</t>
    <phoneticPr fontId="4"/>
  </si>
  <si>
    <t>応急給水の目標は、復旧段階に応じて、次表のとおりとする。</t>
    <phoneticPr fontId="4"/>
  </si>
  <si>
    <t>浄水施設耐震率（％）</t>
    <phoneticPr fontId="4"/>
  </si>
  <si>
    <t>配水池耐震施設率（％）</t>
    <phoneticPr fontId="4"/>
  </si>
  <si>
    <t>基幹管路の耐震化率（％）</t>
    <phoneticPr fontId="4"/>
  </si>
  <si>
    <t>(1) 計画期間</t>
    <rPh sb="4" eb="5">
      <t>ケイ</t>
    </rPh>
    <phoneticPr fontId="4"/>
  </si>
  <si>
    <t>住民の水の
運搬距離</t>
    <phoneticPr fontId="4"/>
  </si>
  <si>
    <t>耐震化計画の計画期間は水道事業ビションと整合を図り、平成27年度から平成36年度までの10年間とする。</t>
    <phoneticPr fontId="4"/>
  </si>
  <si>
    <t>（水道施設の機能維持水準）</t>
    <phoneticPr fontId="4"/>
  </si>
  <si>
    <t>各施設・管路の機能や重要度等を考慮して、様式Ｃ１－１に示すように基幹施設・管路等を設定し、水道施設全体の機能維持水準（耐震性の水準）を定める。。</t>
    <rPh sb="41" eb="43">
      <t>セッテイ</t>
    </rPh>
    <phoneticPr fontId="4"/>
  </si>
  <si>
    <t>計画目標年次における水道施設の耐震化の指標を次表のとおりとする。</t>
    <phoneticPr fontId="4"/>
  </si>
  <si>
    <t>表　応急給水量等の目標</t>
    <rPh sb="6" eb="7">
      <t>リョウ</t>
    </rPh>
    <rPh sb="7" eb="8">
      <t>トウ</t>
    </rPh>
    <phoneticPr fontId="4"/>
  </si>
  <si>
    <t>地震発生～
3日まで</t>
    <phoneticPr fontId="4"/>
  </si>
  <si>
    <t>被災前給水量
(約250㍑／人･日)</t>
    <phoneticPr fontId="4"/>
  </si>
  <si>
    <t>拠点給水（耐震性貯水槽等）、運搬給水を行う。</t>
    <rPh sb="7" eb="8">
      <t>セイ</t>
    </rPh>
    <phoneticPr fontId="4"/>
  </si>
  <si>
    <t>注）住民等に対して日常から水の備蓄等を呼びかけ、応急給水を確保する。</t>
    <phoneticPr fontId="4"/>
  </si>
  <si>
    <t>*2　水洗トイレの水量は、風呂の貯めおき水や河川水等水道以外で確保する。</t>
    <phoneticPr fontId="4"/>
  </si>
  <si>
    <t>良い地盤</t>
    <rPh sb="0" eb="1">
      <t>ヨ</t>
    </rPh>
    <rPh sb="2" eb="4">
      <t>ジバン</t>
    </rPh>
    <phoneticPr fontId="4"/>
  </si>
  <si>
    <t>悪い地盤</t>
    <rPh sb="0" eb="1">
      <t>ワル</t>
    </rPh>
    <rPh sb="2" eb="4">
      <t>ジバン</t>
    </rPh>
    <phoneticPr fontId="4"/>
  </si>
  <si>
    <t>二次災害
おそれ管路</t>
    <phoneticPr fontId="4"/>
  </si>
  <si>
    <t>復旧困難
管路</t>
    <phoneticPr fontId="4"/>
  </si>
  <si>
    <t>二次災害
おそれ管路</t>
    <phoneticPr fontId="4"/>
  </si>
  <si>
    <t>復旧困難
管路</t>
    <phoneticPr fontId="4"/>
  </si>
  <si>
    <t>〔12〕</t>
    <phoneticPr fontId="4"/>
  </si>
  <si>
    <t>様式C6-2　断水期間の予測</t>
    <rPh sb="0" eb="2">
      <t>ヨウシキ</t>
    </rPh>
    <rPh sb="7" eb="9">
      <t>ダンスイ</t>
    </rPh>
    <rPh sb="9" eb="11">
      <t>キカン</t>
    </rPh>
    <rPh sb="12" eb="14">
      <t>ヨソク</t>
    </rPh>
    <phoneticPr fontId="4"/>
  </si>
  <si>
    <t>様式C6-1　応急復旧に関する条件</t>
    <rPh sb="0" eb="2">
      <t>ヨウシキ</t>
    </rPh>
    <rPh sb="7" eb="9">
      <t>オウキュウ</t>
    </rPh>
    <rPh sb="9" eb="11">
      <t>フッキュウ</t>
    </rPh>
    <rPh sb="12" eb="13">
      <t>カン</t>
    </rPh>
    <rPh sb="15" eb="17">
      <t>ジョウケン</t>
    </rPh>
    <phoneticPr fontId="4"/>
  </si>
  <si>
    <t>復旧速度
(箇所/班・日)</t>
    <rPh sb="0" eb="2">
      <t>フッキュウ</t>
    </rPh>
    <rPh sb="2" eb="4">
      <t>ソクド</t>
    </rPh>
    <rPh sb="6" eb="8">
      <t>カショ</t>
    </rPh>
    <rPh sb="9" eb="10">
      <t>ハン</t>
    </rPh>
    <rPh sb="11" eb="12">
      <t>ヒ</t>
    </rPh>
    <phoneticPr fontId="4"/>
  </si>
  <si>
    <t>初期準備期間(日)</t>
    <rPh sb="0" eb="2">
      <t>ショキ</t>
    </rPh>
    <rPh sb="2" eb="4">
      <t>ジュンビ</t>
    </rPh>
    <rPh sb="4" eb="6">
      <t>キカン</t>
    </rPh>
    <rPh sb="7" eb="8">
      <t>ヒ</t>
    </rPh>
    <phoneticPr fontId="4"/>
  </si>
  <si>
    <t>投入班数(班/日)</t>
    <rPh sb="0" eb="2">
      <t>トウニュウ</t>
    </rPh>
    <rPh sb="2" eb="3">
      <t>ハン</t>
    </rPh>
    <rPh sb="3" eb="4">
      <t>スウ</t>
    </rPh>
    <rPh sb="5" eb="6">
      <t>ハン</t>
    </rPh>
    <rPh sb="7" eb="8">
      <t>ヒ</t>
    </rPh>
    <phoneticPr fontId="4"/>
  </si>
  <si>
    <t>〔1〕</t>
    <phoneticPr fontId="4"/>
  </si>
  <si>
    <t>〔2〕</t>
    <phoneticPr fontId="4"/>
  </si>
  <si>
    <t>〔3〕</t>
    <phoneticPr fontId="4"/>
  </si>
  <si>
    <t>項　目</t>
    <rPh sb="0" eb="1">
      <t>コウ</t>
    </rPh>
    <rPh sb="2" eb="3">
      <t>メ</t>
    </rPh>
    <phoneticPr fontId="4"/>
  </si>
  <si>
    <t>数　値</t>
    <rPh sb="0" eb="1">
      <t>カズ</t>
    </rPh>
    <rPh sb="2" eb="3">
      <t>チ</t>
    </rPh>
    <phoneticPr fontId="4"/>
  </si>
  <si>
    <t>備　考</t>
    <rPh sb="0" eb="1">
      <t>ソナエ</t>
    </rPh>
    <rPh sb="2" eb="3">
      <t>コウ</t>
    </rPh>
    <phoneticPr fontId="4"/>
  </si>
  <si>
    <t>〔4〕</t>
    <phoneticPr fontId="4"/>
  </si>
  <si>
    <t>〔11〕</t>
    <phoneticPr fontId="4"/>
  </si>
  <si>
    <t>〔13〕</t>
    <phoneticPr fontId="4"/>
  </si>
  <si>
    <t>〔14〕</t>
    <phoneticPr fontId="4"/>
  </si>
  <si>
    <t>〔15〕</t>
    <phoneticPr fontId="4"/>
  </si>
  <si>
    <t>基幹管路等
以外</t>
    <rPh sb="0" eb="2">
      <t>キカン</t>
    </rPh>
    <rPh sb="2" eb="4">
      <t>カンロ</t>
    </rPh>
    <rPh sb="4" eb="5">
      <t>トウ</t>
    </rPh>
    <rPh sb="6" eb="8">
      <t>イガイ</t>
    </rPh>
    <phoneticPr fontId="4"/>
  </si>
  <si>
    <t>水道施設フロー図</t>
    <rPh sb="0" eb="2">
      <t>スイドウ</t>
    </rPh>
    <rPh sb="2" eb="4">
      <t>シセツ</t>
    </rPh>
    <rPh sb="7" eb="8">
      <t>ズ</t>
    </rPh>
    <phoneticPr fontId="4"/>
  </si>
  <si>
    <t>計測震度
［1］</t>
    <rPh sb="0" eb="2">
      <t>ケイソク</t>
    </rPh>
    <rPh sb="2" eb="4">
      <t>シンド</t>
    </rPh>
    <phoneticPr fontId="4"/>
  </si>
  <si>
    <t>面積(km2)
［2］,［3］</t>
    <rPh sb="0" eb="2">
      <t>メンセキ</t>
    </rPh>
    <phoneticPr fontId="4"/>
  </si>
  <si>
    <t>・Ｋ新配水池、Ｙ配水池
・Ｔ配水池</t>
    <rPh sb="2" eb="3">
      <t>シン</t>
    </rPh>
    <rPh sb="3" eb="6">
      <t>ハイスイチ</t>
    </rPh>
    <rPh sb="8" eb="11">
      <t>ハイスイチ</t>
    </rPh>
    <phoneticPr fontId="4"/>
  </si>
  <si>
    <t>・フラットスラブ構造であり、耐震性が低いおそれがある。
・老朽化による耐震性の低下が懸念される。</t>
    <rPh sb="14" eb="17">
      <t>タイシンセイ</t>
    </rPh>
    <rPh sb="18" eb="19">
      <t>ヒク</t>
    </rPh>
    <rPh sb="30" eb="33">
      <t>ロウキュウカ</t>
    </rPh>
    <rPh sb="36" eb="39">
      <t>タイシンセイ</t>
    </rPh>
    <rPh sb="40" eb="42">
      <t>テイカ</t>
    </rPh>
    <rPh sb="43" eb="45">
      <t>ケネン</t>
    </rPh>
    <phoneticPr fontId="4"/>
  </si>
  <si>
    <t>・地震により被害が生じた場合、復旧に長期間を要する。</t>
    <rPh sb="1" eb="3">
      <t>ジシン</t>
    </rPh>
    <rPh sb="6" eb="8">
      <t>ヒガイ</t>
    </rPh>
    <rPh sb="9" eb="10">
      <t>ショウ</t>
    </rPh>
    <rPh sb="12" eb="14">
      <t>バアイ</t>
    </rPh>
    <rPh sb="15" eb="17">
      <t>フッキュウ</t>
    </rPh>
    <rPh sb="18" eb="21">
      <t>チョウキカン</t>
    </rPh>
    <rPh sb="22" eb="23">
      <t>ヨウ</t>
    </rPh>
    <phoneticPr fontId="4"/>
  </si>
  <si>
    <t>・伸縮可撓管が設置されておらず、地震による管路の抜け出し等が懸念される。</t>
    <rPh sb="1" eb="3">
      <t>シンシュク</t>
    </rPh>
    <rPh sb="3" eb="5">
      <t>カトウ</t>
    </rPh>
    <rPh sb="5" eb="6">
      <t>カン</t>
    </rPh>
    <rPh sb="7" eb="9">
      <t>セッチ</t>
    </rPh>
    <rPh sb="16" eb="18">
      <t>ジシン</t>
    </rPh>
    <rPh sb="21" eb="23">
      <t>カンロ</t>
    </rPh>
    <rPh sb="24" eb="25">
      <t>ヌ</t>
    </rPh>
    <rPh sb="26" eb="27">
      <t>ダ</t>
    </rPh>
    <rPh sb="28" eb="29">
      <t>トウ</t>
    </rPh>
    <rPh sb="30" eb="32">
      <t>ケネン</t>
    </rPh>
    <phoneticPr fontId="4"/>
  </si>
  <si>
    <t>・弁室(弁筐を除く)との取合部では伸縮可撓管は設置していない。</t>
    <rPh sb="4" eb="6">
      <t>ベンキョウ</t>
    </rPh>
    <rPh sb="7" eb="8">
      <t>ノゾ</t>
    </rPh>
    <rPh sb="17" eb="19">
      <t>シンシュク</t>
    </rPh>
    <rPh sb="19" eb="21">
      <t>カトウ</t>
    </rPh>
    <rPh sb="21" eb="22">
      <t>カン</t>
    </rPh>
    <rPh sb="23" eb="25">
      <t>セッチ</t>
    </rPh>
    <phoneticPr fontId="4"/>
  </si>
  <si>
    <t>・一部の軌道、緊急輸送道路横断部</t>
    <rPh sb="1" eb="3">
      <t>イチブ</t>
    </rPh>
    <rPh sb="4" eb="6">
      <t>キドウ</t>
    </rPh>
    <rPh sb="7" eb="9">
      <t>キンキュウ</t>
    </rPh>
    <rPh sb="9" eb="11">
      <t>ユソウ</t>
    </rPh>
    <rPh sb="11" eb="13">
      <t>ドウロ</t>
    </rPh>
    <rPh sb="13" eb="15">
      <t>オウダン</t>
    </rPh>
    <rPh sb="15" eb="16">
      <t>ブ</t>
    </rPh>
    <phoneticPr fontId="4"/>
  </si>
  <si>
    <t>・地震により横断部に被害が生じた場合、復旧に長期間を要する。</t>
    <rPh sb="1" eb="3">
      <t>ジシン</t>
    </rPh>
    <rPh sb="6" eb="8">
      <t>オウダン</t>
    </rPh>
    <rPh sb="8" eb="9">
      <t>ブ</t>
    </rPh>
    <rPh sb="10" eb="12">
      <t>ヒガイ</t>
    </rPh>
    <rPh sb="13" eb="14">
      <t>ショウ</t>
    </rPh>
    <rPh sb="16" eb="18">
      <t>バアイ</t>
    </rPh>
    <rPh sb="19" eb="21">
      <t>フッキュウ</t>
    </rPh>
    <rPh sb="22" eb="25">
      <t>チョウキカン</t>
    </rPh>
    <rPh sb="26" eb="27">
      <t>ヨウ</t>
    </rPh>
    <phoneticPr fontId="4"/>
  </si>
  <si>
    <t>・横断部の管路更新により耐震性を確保する。</t>
    <rPh sb="1" eb="3">
      <t>オウダン</t>
    </rPh>
    <rPh sb="3" eb="4">
      <t>ブ</t>
    </rPh>
    <rPh sb="5" eb="7">
      <t>カンロ</t>
    </rPh>
    <phoneticPr fontId="4"/>
  </si>
  <si>
    <t>・配水池の更新により耐震性を確保する。</t>
    <rPh sb="1" eb="4">
      <t>ハイスイチ</t>
    </rPh>
    <phoneticPr fontId="4"/>
  </si>
  <si>
    <t>①耐用年数を超過した基幹施設の耐震化更新。
　 ・Ｔ配水池 容量  4,300m3
②基幹施設の耐震補強
　 ・Ｉ浄水場 能力 14,500m3/日
③耐用年数を超過した全ての基幹管路等の耐震化更新。
　 ・φ75～600mm 延長12.7Km
④耐用年数を超過した一部の配水支管の耐震化更新。
   ・φ75～250mm 延長37.9Km</t>
    <rPh sb="1" eb="3">
      <t>タイヨウ</t>
    </rPh>
    <rPh sb="3" eb="5">
      <t>ネンスウ</t>
    </rPh>
    <rPh sb="6" eb="8">
      <t>チョウカ</t>
    </rPh>
    <rPh sb="10" eb="12">
      <t>キカン</t>
    </rPh>
    <rPh sb="12" eb="14">
      <t>シセツ</t>
    </rPh>
    <rPh sb="15" eb="18">
      <t>タイシンカ</t>
    </rPh>
    <rPh sb="18" eb="20">
      <t>コウシン</t>
    </rPh>
    <rPh sb="30" eb="32">
      <t>ヨウリョウ</t>
    </rPh>
    <rPh sb="43" eb="45">
      <t>キカン</t>
    </rPh>
    <rPh sb="45" eb="47">
      <t>シセツ</t>
    </rPh>
    <rPh sb="48" eb="50">
      <t>タイシン</t>
    </rPh>
    <rPh sb="50" eb="52">
      <t>ホキョウ</t>
    </rPh>
    <rPh sb="61" eb="63">
      <t>ノウリョク</t>
    </rPh>
    <rPh sb="73" eb="74">
      <t>ニチ</t>
    </rPh>
    <rPh sb="85" eb="86">
      <t>スベ</t>
    </rPh>
    <rPh sb="92" eb="93">
      <t>トウ</t>
    </rPh>
    <rPh sb="96" eb="97">
      <t>カ</t>
    </rPh>
    <rPh sb="114" eb="116">
      <t>エンチョウ</t>
    </rPh>
    <rPh sb="133" eb="135">
      <t>イチブ</t>
    </rPh>
    <rPh sb="136" eb="138">
      <t>ハイスイ</t>
    </rPh>
    <rPh sb="138" eb="140">
      <t>シカン</t>
    </rPh>
    <rPh sb="141" eb="143">
      <t>タイシン</t>
    </rPh>
    <rPh sb="143" eb="144">
      <t>カ</t>
    </rPh>
    <rPh sb="144" eb="146">
      <t>コウシン</t>
    </rPh>
    <phoneticPr fontId="4"/>
  </si>
  <si>
    <t>概算費用
①基幹施設等の耐震化更新　  437百万円
②基幹施設の耐震補強　　　　150百万円
③基幹管路等の耐震化更新　1,077百万円
④配水支管の耐震化更新　　2,227百万円　
○合計　　　　　　　　　　3,891百万円</t>
    <rPh sb="0" eb="2">
      <t>ガイサン</t>
    </rPh>
    <rPh sb="2" eb="4">
      <t>ヒヨウ</t>
    </rPh>
    <rPh sb="6" eb="8">
      <t>キカン</t>
    </rPh>
    <rPh sb="8" eb="10">
      <t>シセツ</t>
    </rPh>
    <rPh sb="10" eb="11">
      <t>トウ</t>
    </rPh>
    <rPh sb="12" eb="15">
      <t>タイシンカ</t>
    </rPh>
    <rPh sb="15" eb="17">
      <t>コウシン</t>
    </rPh>
    <rPh sb="23" eb="24">
      <t>ヒャク</t>
    </rPh>
    <rPh sb="24" eb="26">
      <t>マンエン</t>
    </rPh>
    <rPh sb="49" eb="51">
      <t>キカン</t>
    </rPh>
    <rPh sb="51" eb="53">
      <t>カンロ</t>
    </rPh>
    <rPh sb="53" eb="54">
      <t>トウ</t>
    </rPh>
    <rPh sb="55" eb="58">
      <t>タイシンカ</t>
    </rPh>
    <rPh sb="58" eb="60">
      <t>コウシン</t>
    </rPh>
    <rPh sb="66" eb="67">
      <t>ヒャク</t>
    </rPh>
    <rPh sb="67" eb="69">
      <t>マンエン</t>
    </rPh>
    <rPh sb="71" eb="73">
      <t>ハイスイ</t>
    </rPh>
    <rPh sb="73" eb="75">
      <t>シカン</t>
    </rPh>
    <rPh sb="76" eb="79">
      <t>タイシンカ</t>
    </rPh>
    <rPh sb="79" eb="81">
      <t>コウシン</t>
    </rPh>
    <rPh sb="94" eb="96">
      <t>ゴウケイ</t>
    </rPh>
    <rPh sb="111" eb="112">
      <t>ヒャク</t>
    </rPh>
    <rPh sb="112" eb="114">
      <t>マンエン</t>
    </rPh>
    <phoneticPr fontId="4"/>
  </si>
  <si>
    <t>○補助金（基幹管路等の耐震化更新）  200百万円
○自己財源　　　　　　　　　　　　3,691百万円
○合計　　　　　　　　　　　　　　3,891百万円</t>
    <rPh sb="1" eb="4">
      <t>ホジョキン</t>
    </rPh>
    <rPh sb="5" eb="7">
      <t>キカン</t>
    </rPh>
    <rPh sb="7" eb="9">
      <t>カンロ</t>
    </rPh>
    <rPh sb="9" eb="10">
      <t>トウ</t>
    </rPh>
    <rPh sb="11" eb="14">
      <t>タイシンカ</t>
    </rPh>
    <rPh sb="14" eb="16">
      <t>コウシン</t>
    </rPh>
    <rPh sb="22" eb="23">
      <t>モモ</t>
    </rPh>
    <rPh sb="23" eb="24">
      <t>マン</t>
    </rPh>
    <rPh sb="24" eb="25">
      <t>エン</t>
    </rPh>
    <rPh sb="27" eb="29">
      <t>ジコ</t>
    </rPh>
    <rPh sb="29" eb="31">
      <t>ザイゲン</t>
    </rPh>
    <rPh sb="48" eb="49">
      <t>ヒャク</t>
    </rPh>
    <rPh sb="49" eb="51">
      <t>マンエン</t>
    </rPh>
    <rPh sb="53" eb="55">
      <t>ゴウケイ</t>
    </rPh>
    <phoneticPr fontId="4"/>
  </si>
  <si>
    <t>実施予定
（計画期間）</t>
    <rPh sb="6" eb="8">
      <t>ケイカク</t>
    </rPh>
    <rPh sb="8" eb="10">
      <t>キカン</t>
    </rPh>
    <phoneticPr fontId="4"/>
  </si>
  <si>
    <t>事業の目的</t>
    <phoneticPr fontId="4"/>
  </si>
  <si>
    <t>整備方針</t>
    <phoneticPr fontId="4"/>
  </si>
  <si>
    <t>整備内容</t>
    <phoneticPr fontId="4"/>
  </si>
  <si>
    <t>費用</t>
    <phoneticPr fontId="4"/>
  </si>
  <si>
    <t>財源</t>
    <phoneticPr fontId="4"/>
  </si>
  <si>
    <t>投資額について</t>
    <phoneticPr fontId="4"/>
  </si>
  <si>
    <t>耐震化事業の概要</t>
    <rPh sb="0" eb="3">
      <t>タイシンカ</t>
    </rPh>
    <rPh sb="3" eb="5">
      <t>ジギョウ</t>
    </rPh>
    <rPh sb="6" eb="8">
      <t>ガイヨウ</t>
    </rPh>
    <phoneticPr fontId="4"/>
  </si>
  <si>
    <t>大規模地震等において重要給水施設を中心に給水の確保、断水期間の短縮を図るため、重要給水施設に供給するラインを構成する基幹施設・管路等を優先して耐震化を図る。</t>
    <rPh sb="0" eb="3">
      <t>ダイキボ</t>
    </rPh>
    <rPh sb="3" eb="5">
      <t>ジシン</t>
    </rPh>
    <rPh sb="5" eb="6">
      <t>トウ</t>
    </rPh>
    <rPh sb="10" eb="12">
      <t>ジュウヨウ</t>
    </rPh>
    <rPh sb="12" eb="14">
      <t>キュウスイ</t>
    </rPh>
    <rPh sb="14" eb="16">
      <t>シセツ</t>
    </rPh>
    <rPh sb="17" eb="19">
      <t>チュウシン</t>
    </rPh>
    <rPh sb="20" eb="22">
      <t>キュウスイ</t>
    </rPh>
    <rPh sb="23" eb="25">
      <t>カクホ</t>
    </rPh>
    <rPh sb="26" eb="28">
      <t>ダンスイ</t>
    </rPh>
    <rPh sb="28" eb="30">
      <t>キカン</t>
    </rPh>
    <rPh sb="31" eb="33">
      <t>タンシュク</t>
    </rPh>
    <rPh sb="34" eb="35">
      <t>ハカ</t>
    </rPh>
    <rPh sb="46" eb="48">
      <t>キョウキュウ</t>
    </rPh>
    <rPh sb="54" eb="56">
      <t>コウセイ</t>
    </rPh>
    <rPh sb="58" eb="60">
      <t>キカン</t>
    </rPh>
    <rPh sb="60" eb="62">
      <t>シセツ</t>
    </rPh>
    <rPh sb="63" eb="65">
      <t>カンロ</t>
    </rPh>
    <rPh sb="65" eb="66">
      <t>トウ</t>
    </rPh>
    <rPh sb="67" eb="69">
      <t>ユウセン</t>
    </rPh>
    <rPh sb="71" eb="74">
      <t>タイシンカ</t>
    </rPh>
    <rPh sb="75" eb="76">
      <t>ハカ</t>
    </rPh>
    <phoneticPr fontId="4"/>
  </si>
  <si>
    <t>標準被害率R(v)
(件/km) ［5］</t>
    <rPh sb="0" eb="2">
      <t>ヒョウジュン</t>
    </rPh>
    <rPh sb="2" eb="5">
      <t>ヒガイリツ</t>
    </rPh>
    <rPh sb="11" eb="12">
      <t>ケン</t>
    </rPh>
    <phoneticPr fontId="4"/>
  </si>
  <si>
    <t>Cg×R(v)等
 ［6］</t>
    <rPh sb="7" eb="8">
      <t>トウ</t>
    </rPh>
    <phoneticPr fontId="4"/>
  </si>
  <si>
    <t>仕切弁フランジ部</t>
    <rPh sb="0" eb="2">
      <t>シキ</t>
    </rPh>
    <rPh sb="2" eb="3">
      <t>ベン</t>
    </rPh>
    <rPh sb="7" eb="8">
      <t>ブ</t>
    </rPh>
    <phoneticPr fontId="4"/>
  </si>
  <si>
    <t>・耐震性の低い硬質塩化ビニル管(TS継手)(延長44km)、鋳鉄管(同20km)の使用が多く、また基幹管路等にダクタイル鋳鉄管(A形継手等)(延長51km)が用いられており、全体として管路の耐震性は低い。
・基幹管路等の耐震化率は11.7％,管路全体の耐震化率は6.9％と低い。</t>
    <rPh sb="1" eb="4">
      <t>タイシンセイ</t>
    </rPh>
    <rPh sb="5" eb="6">
      <t>ヒク</t>
    </rPh>
    <rPh sb="22" eb="24">
      <t>エンチョウ</t>
    </rPh>
    <rPh sb="34" eb="35">
      <t>ドウ</t>
    </rPh>
    <rPh sb="41" eb="43">
      <t>シヨウ</t>
    </rPh>
    <rPh sb="44" eb="45">
      <t>オオ</t>
    </rPh>
    <rPh sb="49" eb="51">
      <t>キカン</t>
    </rPh>
    <rPh sb="51" eb="53">
      <t>カンロ</t>
    </rPh>
    <rPh sb="53" eb="54">
      <t>トウ</t>
    </rPh>
    <rPh sb="79" eb="80">
      <t>モチ</t>
    </rPh>
    <rPh sb="104" eb="106">
      <t>キカン</t>
    </rPh>
    <rPh sb="106" eb="108">
      <t>カンロ</t>
    </rPh>
    <rPh sb="108" eb="109">
      <t>トウ</t>
    </rPh>
    <rPh sb="110" eb="113">
      <t>タイシンカ</t>
    </rPh>
    <rPh sb="113" eb="114">
      <t>リツ</t>
    </rPh>
    <rPh sb="121" eb="123">
      <t>カンロ</t>
    </rPh>
    <rPh sb="123" eb="125">
      <t>ゼンタイ</t>
    </rPh>
    <rPh sb="126" eb="129">
      <t>タイシンカ</t>
    </rPh>
    <rPh sb="129" eb="130">
      <t>リツ</t>
    </rPh>
    <rPh sb="136" eb="137">
      <t>ヒク</t>
    </rPh>
    <phoneticPr fontId="4"/>
  </si>
  <si>
    <t>・一部ではあるが左記の液状化可能性地区に耐震性の低い管路が布設されている。</t>
    <rPh sb="1" eb="3">
      <t>イチブ</t>
    </rPh>
    <rPh sb="8" eb="10">
      <t>サキ</t>
    </rPh>
    <rPh sb="11" eb="14">
      <t>エキジョウカ</t>
    </rPh>
    <rPh sb="14" eb="17">
      <t>カノウセイ</t>
    </rPh>
    <rPh sb="17" eb="19">
      <t>チク</t>
    </rPh>
    <rPh sb="20" eb="23">
      <t>タイシンセイ</t>
    </rPh>
    <rPh sb="24" eb="25">
      <t>ヒク</t>
    </rPh>
    <rPh sb="26" eb="28">
      <t>カンロ</t>
    </rPh>
    <rPh sb="29" eb="31">
      <t>フセツ</t>
    </rPh>
    <phoneticPr fontId="4"/>
  </si>
  <si>
    <t>・左記の盛土地区に耐震性の低い管路が布設されている。</t>
    <rPh sb="1" eb="3">
      <t>サキ</t>
    </rPh>
    <rPh sb="4" eb="5">
      <t>モ</t>
    </rPh>
    <rPh sb="5" eb="6">
      <t>ド</t>
    </rPh>
    <rPh sb="6" eb="8">
      <t>チク</t>
    </rPh>
    <rPh sb="15" eb="17">
      <t>カンロ</t>
    </rPh>
    <rPh sb="18" eb="20">
      <t>フセツ</t>
    </rPh>
    <phoneticPr fontId="4"/>
  </si>
  <si>
    <t>・左記の地滑り地区に耐震性の低い管路が布設されている。</t>
    <rPh sb="1" eb="3">
      <t>サキ</t>
    </rPh>
    <rPh sb="4" eb="5">
      <t>チ</t>
    </rPh>
    <rPh sb="5" eb="6">
      <t>スベ</t>
    </rPh>
    <rPh sb="7" eb="9">
      <t>チク</t>
    </rPh>
    <rPh sb="16" eb="18">
      <t>カンロ</t>
    </rPh>
    <rPh sb="19" eb="21">
      <t>フセツ</t>
    </rPh>
    <phoneticPr fontId="4"/>
  </si>
  <si>
    <t>・平成7年度以前に布設したもの</t>
    <rPh sb="1" eb="3">
      <t>ヘイセイ</t>
    </rPh>
    <rPh sb="4" eb="6">
      <t>ネンド</t>
    </rPh>
    <rPh sb="6" eb="8">
      <t>イゼン</t>
    </rPh>
    <rPh sb="9" eb="11">
      <t>フセツ</t>
    </rPh>
    <phoneticPr fontId="4"/>
  </si>
  <si>
    <t>・空気弁はウォーターハンマー対策（フロート弁体の中実形状化、およびフロート弁体案内、遊動弁体の強化）が行われていない。</t>
    <rPh sb="1" eb="4">
      <t>クウキベン</t>
    </rPh>
    <rPh sb="14" eb="16">
      <t>タイサク</t>
    </rPh>
    <rPh sb="24" eb="26">
      <t>チュウジツ</t>
    </rPh>
    <rPh sb="28" eb="29">
      <t>カ</t>
    </rPh>
    <rPh sb="51" eb="52">
      <t>オコナ</t>
    </rPh>
    <phoneticPr fontId="4"/>
  </si>
  <si>
    <t>（耐震化の必要性）
・本市の想定地震である＊＊断層地震では、最大震度は６強と想定されている。
・この地震では、耐震性の低い施設や管路が被害を受けると想定され、その場合、市内のほぼ全域が断水し、断水期間は最大で１か月程度と想定される。
・避難所・救急病院などの重要給水施設についても全面的に断水するため、給水車両等による応急給水に頼らざるを得なくなる。
・よって、震災時に給水をできる限り確保し、断水期間を短縮するため、水道施設の耐震化を推進する必要がある。
（耐震化整備方針と費用）
・老朽化した施設・管路の更新は施設事故や漏水事故等のための事前対策として欠かすことができないことから、老朽化が進行し、かつ耐震性が低いもの等を優先して更新を行う。
・しかし、現状の耐震化率からみて、全ての施設・管路の耐震化が完了するには50～60年が必要であり、非常に長い期間を要する。よって、本市の耐震化方針である「今後30年間で避難所・救急病院などの重要給水施設への耐震化を完了する」ことを目標に、重要給水施設に供給するライン（基幹施設・管路等）を優先して、更新順位を設定し耐震化を計画的・効率的に進める。
・なお、耐震化は基本的に老朽化施設を更新することにより行うことから、耐震化による事業量・費用の増加は生じない。
（耐震化による効果）
・耐震化により10年後の平成36年度には、本市の最重要施設であるＩ浄水場とＴ配水池の耐震性が確保され、基幹管路の耐震化率は15ポイント増加する。
・これにより、現状に比べ想定管路被害箇所数は1/3削減され、想定断水期間は３週間（現状１か月）に低減する。</t>
    <rPh sb="1" eb="4">
      <t>タイシンカ</t>
    </rPh>
    <rPh sb="11" eb="13">
      <t>ホンシ</t>
    </rPh>
    <rPh sb="14" eb="16">
      <t>ソウテイ</t>
    </rPh>
    <rPh sb="25" eb="27">
      <t>ジシン</t>
    </rPh>
    <rPh sb="36" eb="37">
      <t>キョウ</t>
    </rPh>
    <rPh sb="38" eb="40">
      <t>ソウテイ</t>
    </rPh>
    <rPh sb="50" eb="52">
      <t>ジシン</t>
    </rPh>
    <rPh sb="59" eb="60">
      <t>ヒク</t>
    </rPh>
    <rPh sb="64" eb="66">
      <t>カンロ</t>
    </rPh>
    <rPh sb="67" eb="69">
      <t>ヒガイ</t>
    </rPh>
    <rPh sb="70" eb="71">
      <t>ウ</t>
    </rPh>
    <rPh sb="74" eb="76">
      <t>ソウテイ</t>
    </rPh>
    <rPh sb="84" eb="86">
      <t>シナイ</t>
    </rPh>
    <rPh sb="89" eb="91">
      <t>ゼンイキ</t>
    </rPh>
    <rPh sb="92" eb="94">
      <t>ダンスイ</t>
    </rPh>
    <rPh sb="96" eb="98">
      <t>ダンスイ</t>
    </rPh>
    <rPh sb="98" eb="100">
      <t>キカン</t>
    </rPh>
    <rPh sb="106" eb="107">
      <t>ゲツ</t>
    </rPh>
    <rPh sb="107" eb="109">
      <t>テイド</t>
    </rPh>
    <rPh sb="110" eb="112">
      <t>ソウテイ</t>
    </rPh>
    <rPh sb="140" eb="143">
      <t>ゼンメンテキ</t>
    </rPh>
    <rPh sb="144" eb="146">
      <t>ダンスイ</t>
    </rPh>
    <rPh sb="153" eb="155">
      <t>シャリョウ</t>
    </rPh>
    <rPh sb="181" eb="184">
      <t>シンサイジ</t>
    </rPh>
    <rPh sb="197" eb="199">
      <t>ダンスイ</t>
    </rPh>
    <rPh sb="199" eb="201">
      <t>キカン</t>
    </rPh>
    <rPh sb="202" eb="204">
      <t>タンシュク</t>
    </rPh>
    <rPh sb="209" eb="211">
      <t>スイドウ</t>
    </rPh>
    <rPh sb="211" eb="213">
      <t>シセツ</t>
    </rPh>
    <rPh sb="231" eb="234">
      <t>タイシンカ</t>
    </rPh>
    <rPh sb="234" eb="236">
      <t>セイビ</t>
    </rPh>
    <rPh sb="236" eb="238">
      <t>ホウシン</t>
    </rPh>
    <rPh sb="239" eb="241">
      <t>ヒヨウ</t>
    </rPh>
    <rPh sb="252" eb="254">
      <t>カンロ</t>
    </rPh>
    <rPh sb="258" eb="260">
      <t>シセツ</t>
    </rPh>
    <rPh sb="260" eb="262">
      <t>ジコ</t>
    </rPh>
    <rPh sb="294" eb="297">
      <t>ロウキュウカ</t>
    </rPh>
    <rPh sb="298" eb="300">
      <t>シンコウ</t>
    </rPh>
    <rPh sb="304" eb="307">
      <t>タイシンセイ</t>
    </rPh>
    <rPh sb="308" eb="309">
      <t>ヒク</t>
    </rPh>
    <rPh sb="312" eb="313">
      <t>トウ</t>
    </rPh>
    <rPh sb="348" eb="350">
      <t>カンロ</t>
    </rPh>
    <rPh sb="374" eb="376">
      <t>ヒジョウ</t>
    </rPh>
    <rPh sb="380" eb="381">
      <t>カン</t>
    </rPh>
    <rPh sb="382" eb="383">
      <t>ヨウ</t>
    </rPh>
    <rPh sb="390" eb="392">
      <t>ホンシ</t>
    </rPh>
    <rPh sb="393" eb="396">
      <t>タイシンカ</t>
    </rPh>
    <rPh sb="396" eb="398">
      <t>ホウシン</t>
    </rPh>
    <rPh sb="402" eb="404">
      <t>コンゴ</t>
    </rPh>
    <rPh sb="406" eb="408">
      <t>ネンカン</t>
    </rPh>
    <rPh sb="469" eb="471">
      <t>ユウセン</t>
    </rPh>
    <rPh sb="479" eb="481">
      <t>セッテイ</t>
    </rPh>
    <rPh sb="507" eb="510">
      <t>キホンテキ</t>
    </rPh>
    <rPh sb="513" eb="514">
      <t>カ</t>
    </rPh>
    <rPh sb="533" eb="536">
      <t>タイシンカ</t>
    </rPh>
    <rPh sb="541" eb="542">
      <t>リョウ</t>
    </rPh>
    <rPh sb="543" eb="545">
      <t>ヒヨウ</t>
    </rPh>
    <rPh sb="546" eb="548">
      <t>ゾウカ</t>
    </rPh>
    <rPh sb="549" eb="550">
      <t>ショウ</t>
    </rPh>
    <rPh sb="557" eb="560">
      <t>タイシンカ</t>
    </rPh>
    <rPh sb="563" eb="565">
      <t>コウカ</t>
    </rPh>
    <rPh sb="568" eb="571">
      <t>タイシンカ</t>
    </rPh>
    <rPh sb="576" eb="578">
      <t>ネンゴ</t>
    </rPh>
    <rPh sb="579" eb="581">
      <t>ヘイセイ</t>
    </rPh>
    <rPh sb="583" eb="585">
      <t>ネンド</t>
    </rPh>
    <rPh sb="588" eb="590">
      <t>ホンシ</t>
    </rPh>
    <rPh sb="591" eb="594">
      <t>サイジュウヨウ</t>
    </rPh>
    <rPh sb="594" eb="596">
      <t>シセツ</t>
    </rPh>
    <rPh sb="600" eb="603">
      <t>ジョウスイバ</t>
    </rPh>
    <rPh sb="605" eb="608">
      <t>ハイスイチ</t>
    </rPh>
    <rPh sb="609" eb="612">
      <t>タイシンセイ</t>
    </rPh>
    <rPh sb="613" eb="615">
      <t>カクホ</t>
    </rPh>
    <rPh sb="618" eb="620">
      <t>キカン</t>
    </rPh>
    <rPh sb="620" eb="622">
      <t>カンロ</t>
    </rPh>
    <rPh sb="623" eb="625">
      <t>タイシン</t>
    </rPh>
    <rPh sb="625" eb="626">
      <t>カ</t>
    </rPh>
    <rPh sb="626" eb="627">
      <t>リツ</t>
    </rPh>
    <rPh sb="634" eb="636">
      <t>ゾウカ</t>
    </rPh>
    <rPh sb="652" eb="654">
      <t>ソウテイ</t>
    </rPh>
    <rPh sb="654" eb="656">
      <t>カンロ</t>
    </rPh>
    <rPh sb="656" eb="658">
      <t>ヒガイ</t>
    </rPh>
    <rPh sb="658" eb="661">
      <t>カショスウ</t>
    </rPh>
    <rPh sb="665" eb="667">
      <t>サクゲン</t>
    </rPh>
    <rPh sb="670" eb="672">
      <t>ソウテイ</t>
    </rPh>
    <rPh sb="672" eb="674">
      <t>ダンスイ</t>
    </rPh>
    <rPh sb="674" eb="676">
      <t>キカン</t>
    </rPh>
    <rPh sb="678" eb="680">
      <t>シュウカン</t>
    </rPh>
    <rPh sb="681" eb="683">
      <t>ゲンジョウ</t>
    </rPh>
    <rPh sb="685" eb="686">
      <t>ゲツ</t>
    </rPh>
    <rPh sb="688" eb="690">
      <t>テイゲン</t>
    </rPh>
    <phoneticPr fontId="4"/>
  </si>
  <si>
    <t>ステップＣ１：施設（構造物）の耐震診断[ステップＢ１も同様]</t>
    <rPh sb="7" eb="9">
      <t>シセツ</t>
    </rPh>
    <rPh sb="10" eb="13">
      <t>コウゾウブツ</t>
    </rPh>
    <rPh sb="15" eb="17">
      <t>タイシン</t>
    </rPh>
    <rPh sb="17" eb="19">
      <t>シンダン</t>
    </rPh>
    <rPh sb="27" eb="29">
      <t>ドウヨウ</t>
    </rPh>
    <phoneticPr fontId="4"/>
  </si>
  <si>
    <t>ステップＣ２：施設の耐震性確認</t>
    <rPh sb="12" eb="13">
      <t>セイ</t>
    </rPh>
    <rPh sb="13" eb="15">
      <t>カクニン</t>
    </rPh>
    <phoneticPr fontId="4"/>
  </si>
  <si>
    <t>ステップＣ９：施設の耐震化方針の検討</t>
    <rPh sb="12" eb="13">
      <t>カ</t>
    </rPh>
    <rPh sb="13" eb="15">
      <t>ホウシン</t>
    </rPh>
    <rPh sb="16" eb="18">
      <t>ケントウ</t>
    </rPh>
    <phoneticPr fontId="4"/>
  </si>
  <si>
    <t>様式C9　施設の耐震化方針</t>
    <rPh sb="0" eb="2">
      <t>ヨウシキ</t>
    </rPh>
    <rPh sb="5" eb="7">
      <t>シセツ</t>
    </rPh>
    <rPh sb="8" eb="11">
      <t>タイシンカ</t>
    </rPh>
    <rPh sb="11" eb="13">
      <t>ホウシン</t>
    </rPh>
    <phoneticPr fontId="4"/>
  </si>
  <si>
    <t>ステップＣ３：管路（埋設管路）の耐震性分類</t>
    <rPh sb="7" eb="9">
      <t>カンロ</t>
    </rPh>
    <rPh sb="10" eb="12">
      <t>マイセツ</t>
    </rPh>
    <rPh sb="12" eb="14">
      <t>カンロ</t>
    </rPh>
    <rPh sb="16" eb="18">
      <t>タイシン</t>
    </rPh>
    <rPh sb="18" eb="19">
      <t>セイ</t>
    </rPh>
    <rPh sb="19" eb="21">
      <t>ブンルイ</t>
    </rPh>
    <phoneticPr fontId="4"/>
  </si>
  <si>
    <t>ステップＣ３：管路（埋設管路）の被害想定[ステップＢ２も同様]</t>
    <rPh sb="7" eb="9">
      <t>カンロ</t>
    </rPh>
    <rPh sb="10" eb="12">
      <t>マイセツ</t>
    </rPh>
    <rPh sb="12" eb="14">
      <t>カンロ</t>
    </rPh>
    <rPh sb="16" eb="18">
      <t>ヒガイ</t>
    </rPh>
    <rPh sb="18" eb="20">
      <t>ソウテイ</t>
    </rPh>
    <rPh sb="28" eb="30">
      <t>ドウヨウ</t>
    </rPh>
    <phoneticPr fontId="4"/>
  </si>
  <si>
    <t>ステップＣ４：管路の耐震性確認</t>
    <rPh sb="10" eb="13">
      <t>タイシンセイ</t>
    </rPh>
    <rPh sb="13" eb="15">
      <t>カクニン</t>
    </rPh>
    <phoneticPr fontId="4"/>
  </si>
  <si>
    <t>様式C4　管路の耐震性確認</t>
    <rPh sb="0" eb="2">
      <t>ヨウシキ</t>
    </rPh>
    <rPh sb="5" eb="7">
      <t>カンロ</t>
    </rPh>
    <rPh sb="8" eb="11">
      <t>タイシンセイ</t>
    </rPh>
    <rPh sb="11" eb="13">
      <t>カクニン</t>
    </rPh>
    <phoneticPr fontId="4"/>
  </si>
  <si>
    <t>ステップＣ５：断水人口等の予測</t>
    <rPh sb="7" eb="9">
      <t>ダンスイ</t>
    </rPh>
    <rPh sb="9" eb="11">
      <t>ジンコウ</t>
    </rPh>
    <rPh sb="11" eb="12">
      <t>トウ</t>
    </rPh>
    <rPh sb="13" eb="15">
      <t>ヨソク</t>
    </rPh>
    <phoneticPr fontId="4"/>
  </si>
  <si>
    <t>ステップＣ６：断水期間の予測[ステップＢ３も同様]</t>
    <rPh sb="7" eb="9">
      <t>ダンスイ</t>
    </rPh>
    <rPh sb="9" eb="11">
      <t>キカン</t>
    </rPh>
    <rPh sb="12" eb="14">
      <t>ヨソク</t>
    </rPh>
    <rPh sb="22" eb="24">
      <t>ドウヨウ</t>
    </rPh>
    <phoneticPr fontId="4"/>
  </si>
  <si>
    <t>ステップＣ７：耐震化の目標設定[ステップＢ４も同様]</t>
    <rPh sb="23" eb="25">
      <t>ドウヨウ</t>
    </rPh>
    <phoneticPr fontId="4"/>
  </si>
  <si>
    <t>ステップＣ８：施設（構造物）の耐震化対策の検討[ステップＢ５も同様]</t>
    <rPh sb="7" eb="9">
      <t>シセツ</t>
    </rPh>
    <rPh sb="10" eb="13">
      <t>コウゾウブツ</t>
    </rPh>
    <rPh sb="15" eb="18">
      <t>タイシンカ</t>
    </rPh>
    <rPh sb="18" eb="20">
      <t>タイサク</t>
    </rPh>
    <rPh sb="21" eb="23">
      <t>ケントウ</t>
    </rPh>
    <rPh sb="31" eb="33">
      <t>ドウヨウ</t>
    </rPh>
    <phoneticPr fontId="4"/>
  </si>
  <si>
    <t>ステップＣ１０：管路（埋設管路）の耐震化対策の検討[ステップＢ６も同様]</t>
    <rPh sb="8" eb="10">
      <t>カンロ</t>
    </rPh>
    <rPh sb="11" eb="13">
      <t>マイセツ</t>
    </rPh>
    <rPh sb="13" eb="15">
      <t>カンロ</t>
    </rPh>
    <rPh sb="17" eb="19">
      <t>タイシン</t>
    </rPh>
    <rPh sb="19" eb="20">
      <t>カ</t>
    </rPh>
    <rPh sb="20" eb="22">
      <t>タイサク</t>
    </rPh>
    <rPh sb="23" eb="25">
      <t>ケントウ</t>
    </rPh>
    <rPh sb="33" eb="35">
      <t>ドウヨウ</t>
    </rPh>
    <phoneticPr fontId="4"/>
  </si>
  <si>
    <t>様式C10-2　更新計画（更新対象管路）（初期設定）</t>
    <rPh sb="0" eb="2">
      <t>ヨウシキ</t>
    </rPh>
    <rPh sb="8" eb="10">
      <t>コウシン</t>
    </rPh>
    <rPh sb="10" eb="12">
      <t>ケイカク</t>
    </rPh>
    <rPh sb="13" eb="15">
      <t>コウシン</t>
    </rPh>
    <rPh sb="15" eb="17">
      <t>タイショウ</t>
    </rPh>
    <rPh sb="17" eb="19">
      <t>カンロ</t>
    </rPh>
    <phoneticPr fontId="4"/>
  </si>
  <si>
    <t>様式C10-3　更新対象管路延長、概算工事費（初期設定）</t>
    <rPh sb="0" eb="2">
      <t>ヨウシキ</t>
    </rPh>
    <rPh sb="14" eb="16">
      <t>エンチョウ</t>
    </rPh>
    <rPh sb="17" eb="19">
      <t>ガイサン</t>
    </rPh>
    <rPh sb="19" eb="22">
      <t>コウジヒ</t>
    </rPh>
    <phoneticPr fontId="4"/>
  </si>
  <si>
    <t>様式C10-4　計画目標年度の管路構成（初期設定）</t>
    <rPh sb="0" eb="2">
      <t>ヨウシキ</t>
    </rPh>
    <rPh sb="8" eb="10">
      <t>ケイカク</t>
    </rPh>
    <rPh sb="10" eb="12">
      <t>モクヒョウ</t>
    </rPh>
    <rPh sb="12" eb="14">
      <t>ネンド</t>
    </rPh>
    <rPh sb="15" eb="17">
      <t>カンロ</t>
    </rPh>
    <rPh sb="17" eb="19">
      <t>コウセイ</t>
    </rPh>
    <phoneticPr fontId="4"/>
  </si>
  <si>
    <t>様式C10-5　計画目標年度の管路構成の集計（初期設定）</t>
    <rPh sb="0" eb="2">
      <t>ヨウシキ</t>
    </rPh>
    <rPh sb="8" eb="10">
      <t>ケイカク</t>
    </rPh>
    <rPh sb="10" eb="12">
      <t>モクヒョウ</t>
    </rPh>
    <rPh sb="12" eb="14">
      <t>ネンド</t>
    </rPh>
    <rPh sb="15" eb="17">
      <t>カンロ</t>
    </rPh>
    <rPh sb="17" eb="19">
      <t>コウセイ</t>
    </rPh>
    <rPh sb="20" eb="22">
      <t>シュウケイ</t>
    </rPh>
    <rPh sb="23" eb="25">
      <t>ショキ</t>
    </rPh>
    <rPh sb="25" eb="27">
      <t>セッテイ</t>
    </rPh>
    <phoneticPr fontId="4"/>
  </si>
  <si>
    <t>様式C10-2　更新計画（更新対象管路）（計画設定）</t>
    <rPh sb="21" eb="23">
      <t>ケイカク</t>
    </rPh>
    <phoneticPr fontId="4"/>
  </si>
  <si>
    <t>様式C10-3　更新対象管路延長、概算工事費（計画設定）</t>
    <rPh sb="14" eb="16">
      <t>エンチョウ</t>
    </rPh>
    <rPh sb="17" eb="19">
      <t>ガイサン</t>
    </rPh>
    <rPh sb="19" eb="22">
      <t>コウジヒ</t>
    </rPh>
    <phoneticPr fontId="4"/>
  </si>
  <si>
    <t>様式C10-4　計画目標年度の管路構成（計画設定）</t>
    <rPh sb="20" eb="22">
      <t>ケイカク</t>
    </rPh>
    <phoneticPr fontId="4"/>
  </si>
  <si>
    <t>様式C10-5　計画目標年度の管路構成の集計（計画設定）</t>
    <rPh sb="0" eb="2">
      <t>ヨウシキ</t>
    </rPh>
    <rPh sb="8" eb="10">
      <t>ケイカク</t>
    </rPh>
    <rPh sb="10" eb="12">
      <t>モクヒョウ</t>
    </rPh>
    <rPh sb="12" eb="14">
      <t>ネンド</t>
    </rPh>
    <rPh sb="15" eb="17">
      <t>カンロ</t>
    </rPh>
    <rPh sb="17" eb="19">
      <t>コウセイ</t>
    </rPh>
    <rPh sb="20" eb="22">
      <t>シュウケイ</t>
    </rPh>
    <phoneticPr fontId="4"/>
  </si>
  <si>
    <t>ステップＣ１１：管路の耐震化方針の検討</t>
    <rPh sb="11" eb="14">
      <t>タイシンカ</t>
    </rPh>
    <rPh sb="14" eb="16">
      <t>ホウシン</t>
    </rPh>
    <rPh sb="17" eb="19">
      <t>ケントウ</t>
    </rPh>
    <phoneticPr fontId="4"/>
  </si>
  <si>
    <t>ステップＣ１２：応急対策の方針検討[ステップＢ７も同様]</t>
    <rPh sb="8" eb="10">
      <t>オウキュウ</t>
    </rPh>
    <rPh sb="10" eb="12">
      <t>タイサク</t>
    </rPh>
    <rPh sb="13" eb="15">
      <t>ホウシン</t>
    </rPh>
    <rPh sb="15" eb="17">
      <t>ケントウ</t>
    </rPh>
    <rPh sb="25" eb="27">
      <t>ドウヨウ</t>
    </rPh>
    <phoneticPr fontId="4"/>
  </si>
  <si>
    <t>様式C12　応急対策の検討</t>
    <rPh sb="0" eb="2">
      <t>ヨウシキ</t>
    </rPh>
    <rPh sb="6" eb="8">
      <t>オウキュウ</t>
    </rPh>
    <rPh sb="8" eb="10">
      <t>タイサク</t>
    </rPh>
    <rPh sb="11" eb="13">
      <t>ケントウ</t>
    </rPh>
    <phoneticPr fontId="4"/>
  </si>
  <si>
    <t>Ｃ１３：耐震化計画書の作成[ステップＢ８も同様]</t>
    <rPh sb="4" eb="7">
      <t>タイシンカ</t>
    </rPh>
    <rPh sb="7" eb="10">
      <t>ケイカクショ</t>
    </rPh>
    <rPh sb="11" eb="13">
      <t>サクセイ</t>
    </rPh>
    <rPh sb="21" eb="23">
      <t>ドウヨウ</t>
    </rPh>
    <phoneticPr fontId="4"/>
  </si>
  <si>
    <t>浄水施設耐震率（PI：2207）（%）</t>
    <phoneticPr fontId="4"/>
  </si>
  <si>
    <t>配水池耐震施設率（PI：2209）（%）</t>
    <phoneticPr fontId="4"/>
  </si>
  <si>
    <t>基幹管路の耐震化率（%）</t>
    <phoneticPr fontId="4"/>
  </si>
  <si>
    <t>管路の耐震化率（PI：2210）（%）</t>
    <phoneticPr fontId="4"/>
  </si>
  <si>
    <t>基幹管路の耐震適合率（%）</t>
    <rPh sb="7" eb="9">
      <t>テキゴウ</t>
    </rPh>
    <phoneticPr fontId="4"/>
  </si>
  <si>
    <t>様式C13　耐震化計画書</t>
    <rPh sb="0" eb="2">
      <t>ヨウシキ</t>
    </rPh>
    <rPh sb="6" eb="9">
      <t>タイシンカ</t>
    </rPh>
    <rPh sb="9" eb="11">
      <t>ケイカク</t>
    </rPh>
    <rPh sb="11" eb="12">
      <t>ショ</t>
    </rPh>
    <phoneticPr fontId="4"/>
  </si>
  <si>
    <r>
      <t>10日</t>
    </r>
    <r>
      <rPr>
        <vertAlign val="superscript"/>
        <sz val="11"/>
        <rFont val="ＭＳ Ｐゴシック"/>
        <family val="3"/>
        <charset val="128"/>
      </rPr>
      <t>*1</t>
    </r>
    <phoneticPr fontId="4"/>
  </si>
  <si>
    <r>
      <t>20㍑／人･日</t>
    </r>
    <r>
      <rPr>
        <vertAlign val="superscript"/>
        <sz val="11"/>
        <rFont val="ＭＳ Ｐゴシック"/>
        <family val="3"/>
        <charset val="128"/>
      </rPr>
      <t>*2</t>
    </r>
    <phoneticPr fontId="4"/>
  </si>
  <si>
    <r>
      <t>飲料、(水洗トイレ)</t>
    </r>
    <r>
      <rPr>
        <vertAlign val="superscript"/>
        <sz val="11"/>
        <rFont val="ＭＳ Ｐゴシック"/>
        <family val="3"/>
        <charset val="128"/>
      </rPr>
      <t>*2</t>
    </r>
    <r>
      <rPr>
        <sz val="11"/>
        <rFont val="ＭＳ Ｐゴシック"/>
        <family val="3"/>
        <charset val="128"/>
      </rPr>
      <t>、洗面等</t>
    </r>
    <phoneticPr fontId="4"/>
  </si>
  <si>
    <t>(2) 水道施設の耐震化目標等</t>
    <rPh sb="14" eb="15">
      <t>トウ</t>
    </rPh>
    <phoneticPr fontId="4"/>
  </si>
  <si>
    <t>(3) 水道の供給目標等</t>
    <rPh sb="7" eb="9">
      <t>キョウキュウ</t>
    </rPh>
    <rPh sb="11" eb="12">
      <t>トウ</t>
    </rPh>
    <phoneticPr fontId="4"/>
  </si>
  <si>
    <t>（水道施設の耐震化目標）</t>
    <rPh sb="9" eb="11">
      <t>モクヒョウ</t>
    </rPh>
    <phoneticPr fontId="4"/>
  </si>
  <si>
    <t>様式C7　耐震化の目標</t>
    <rPh sb="0" eb="2">
      <t>ヨウシキ</t>
    </rPh>
    <rPh sb="5" eb="8">
      <t>タイシンカ</t>
    </rPh>
    <rPh sb="9" eb="11">
      <t>モクヒョウ</t>
    </rPh>
    <phoneticPr fontId="4"/>
  </si>
  <si>
    <t>・Ｋ新配水池、Ｙ配水池
・Ｔ配水池</t>
    <rPh sb="2" eb="3">
      <t>シン</t>
    </rPh>
    <rPh sb="3" eb="6">
      <t>ハイスイチ</t>
    </rPh>
    <rPh sb="8" eb="11">
      <t>ハイスイチ</t>
    </rPh>
    <phoneticPr fontId="4"/>
  </si>
  <si>
    <t>・対象施設は容量が100～200m3と小さいため、耐震補強等に依らず、更新により耐震化を図る。
・更新により耐震性を確保する必要がある。</t>
    <rPh sb="1" eb="3">
      <t>タイショウ</t>
    </rPh>
    <rPh sb="3" eb="5">
      <t>シセツ</t>
    </rPh>
    <rPh sb="6" eb="8">
      <t>ヨウリョウ</t>
    </rPh>
    <rPh sb="19" eb="20">
      <t>チイ</t>
    </rPh>
    <rPh sb="25" eb="27">
      <t>タイシン</t>
    </rPh>
    <rPh sb="27" eb="29">
      <t>ホキョウ</t>
    </rPh>
    <rPh sb="29" eb="30">
      <t>トウ</t>
    </rPh>
    <rPh sb="31" eb="32">
      <t>ヨ</t>
    </rPh>
    <rPh sb="35" eb="37">
      <t>コウシン</t>
    </rPh>
    <rPh sb="40" eb="43">
      <t>タイシンカ</t>
    </rPh>
    <rPh sb="44" eb="45">
      <t>ハカ</t>
    </rPh>
    <rPh sb="50" eb="52">
      <t>コウシン</t>
    </rPh>
    <rPh sb="55" eb="58">
      <t>タイシンセイ</t>
    </rPh>
    <rPh sb="59" eb="61">
      <t>カクホ</t>
    </rPh>
    <rPh sb="63" eb="65">
      <t>ヒツヨウ</t>
    </rPh>
    <phoneticPr fontId="4"/>
  </si>
  <si>
    <t>・基幹施設等の送水ポンプ場建屋については時期を早めて更新する。</t>
    <rPh sb="1" eb="3">
      <t>キカン</t>
    </rPh>
    <rPh sb="3" eb="5">
      <t>シセツ</t>
    </rPh>
    <rPh sb="5" eb="6">
      <t>トウ</t>
    </rPh>
    <rPh sb="13" eb="14">
      <t>タ</t>
    </rPh>
    <rPh sb="14" eb="15">
      <t>ヤ</t>
    </rPh>
    <rPh sb="20" eb="22">
      <t>ジキ</t>
    </rPh>
    <rPh sb="23" eb="24">
      <t>ハヤ</t>
    </rPh>
    <rPh sb="26" eb="28">
      <t>コウシン</t>
    </rPh>
    <phoneticPr fontId="4"/>
  </si>
  <si>
    <t>・防災部局と連携して所有者に対して広報等を行い、耐震性の確認と必要に応じて更新あるいは補強により耐震化を図る。</t>
    <rPh sb="1" eb="4">
      <t>ボウサイブ</t>
    </rPh>
    <rPh sb="4" eb="5">
      <t>キョク</t>
    </rPh>
    <rPh sb="6" eb="8">
      <t>レンケイ</t>
    </rPh>
    <rPh sb="24" eb="27">
      <t>タイシンセイ</t>
    </rPh>
    <rPh sb="28" eb="30">
      <t>カクニン</t>
    </rPh>
    <rPh sb="31" eb="33">
      <t>ヒツヨウ</t>
    </rPh>
    <rPh sb="34" eb="35">
      <t>オウ</t>
    </rPh>
    <rPh sb="52" eb="53">
      <t>ハカ</t>
    </rPh>
    <phoneticPr fontId="4"/>
  </si>
  <si>
    <t>動員配備訓練、応急給水・応急復旧訓練（現場実地訓練）、計画作成等机上訓練、情報連絡訓練等の実施</t>
    <rPh sb="7" eb="9">
      <t>オウキュウ</t>
    </rPh>
    <rPh sb="9" eb="11">
      <t>キュウスイ</t>
    </rPh>
    <rPh sb="12" eb="14">
      <t>オウキュウ</t>
    </rPh>
    <rPh sb="14" eb="16">
      <t>フッキュウ</t>
    </rPh>
    <rPh sb="16" eb="18">
      <t>クンレン</t>
    </rPh>
    <rPh sb="19" eb="21">
      <t>ゲンバ</t>
    </rPh>
    <rPh sb="21" eb="23">
      <t>ジッチ</t>
    </rPh>
    <rPh sb="23" eb="25">
      <t>クンレン</t>
    </rPh>
    <rPh sb="45" eb="47">
      <t>ジッシ</t>
    </rPh>
    <phoneticPr fontId="4"/>
  </si>
  <si>
    <t>様式C11　管路の耐震化方針</t>
    <rPh sb="0" eb="2">
      <t>ヨウシキ</t>
    </rPh>
    <rPh sb="6" eb="8">
      <t>カンロ</t>
    </rPh>
    <rPh sb="9" eb="12">
      <t>タイシンカ</t>
    </rPh>
    <rPh sb="12" eb="14">
      <t>ホウシン</t>
    </rPh>
    <phoneticPr fontId="4"/>
  </si>
  <si>
    <t>・所有者に対して広報等を行い、更新あるいは補強して耐震化する。</t>
    <phoneticPr fontId="4"/>
  </si>
  <si>
    <t>仮設給水場所(消火栓)の設定</t>
    <rPh sb="0" eb="2">
      <t>カセツ</t>
    </rPh>
    <rPh sb="2" eb="4">
      <t>キュウスイ</t>
    </rPh>
    <rPh sb="4" eb="6">
      <t>バショ</t>
    </rPh>
    <rPh sb="7" eb="10">
      <t>ショウカセン</t>
    </rPh>
    <rPh sb="12" eb="14">
      <t>セッテイ</t>
    </rPh>
    <phoneticPr fontId="4"/>
  </si>
  <si>
    <t>拠点給水方法・場所等</t>
    <rPh sb="0" eb="2">
      <t>キョテン</t>
    </rPh>
    <rPh sb="2" eb="4">
      <t>キュウスイ</t>
    </rPh>
    <rPh sb="4" eb="6">
      <t>ホウホウ</t>
    </rPh>
    <rPh sb="7" eb="9">
      <t>バショ</t>
    </rPh>
    <rPh sb="9" eb="10">
      <t>トウ</t>
    </rPh>
    <phoneticPr fontId="4"/>
  </si>
  <si>
    <t>小中学校に設置した耐震性貯水槽による拠点給水（整備済み）</t>
    <rPh sb="0" eb="1">
      <t>ショウ</t>
    </rPh>
    <rPh sb="2" eb="4">
      <t>ガッコウ</t>
    </rPh>
    <rPh sb="5" eb="7">
      <t>セッチ</t>
    </rPh>
    <rPh sb="9" eb="12">
      <t>タイシンセイ</t>
    </rPh>
    <rPh sb="12" eb="15">
      <t>チョスイソウ</t>
    </rPh>
    <rPh sb="18" eb="20">
      <t>キョテン</t>
    </rPh>
    <rPh sb="20" eb="22">
      <t>キュウスイ</t>
    </rPh>
    <phoneticPr fontId="4"/>
  </si>
  <si>
    <t>様式C5　断水人口等の予測</t>
    <rPh sb="0" eb="2">
      <t>ヨウシキ</t>
    </rPh>
    <rPh sb="5" eb="7">
      <t>ダンスイ</t>
    </rPh>
    <rPh sb="7" eb="9">
      <t>ジンコウ</t>
    </rPh>
    <rPh sb="9" eb="10">
      <t>トウ</t>
    </rPh>
    <rPh sb="11" eb="13">
      <t>ヨソク</t>
    </rPh>
    <phoneticPr fontId="4"/>
  </si>
  <si>
    <t>配水管</t>
    <rPh sb="0" eb="2">
      <t>ハイスイ</t>
    </rPh>
    <phoneticPr fontId="4"/>
  </si>
  <si>
    <t>復旧困難施設の耐震性</t>
    <rPh sb="0" eb="2">
      <t>フッキュウ</t>
    </rPh>
    <rPh sb="2" eb="4">
      <t>コンナン</t>
    </rPh>
    <rPh sb="4" eb="6">
      <t>シセツ</t>
    </rPh>
    <rPh sb="7" eb="10">
      <t>タイシンセイ</t>
    </rPh>
    <phoneticPr fontId="4"/>
  </si>
  <si>
    <t>復旧困難管路の耐震性</t>
    <rPh sb="0" eb="2">
      <t>フッキュウ</t>
    </rPh>
    <rPh sb="2" eb="4">
      <t>コンナン</t>
    </rPh>
    <rPh sb="4" eb="6">
      <t>カンロ</t>
    </rPh>
    <rPh sb="7" eb="10">
      <t>タイシンセイ</t>
    </rPh>
    <phoneticPr fontId="4"/>
  </si>
  <si>
    <t>・平成9年度以前に布設したもの</t>
    <rPh sb="1" eb="3">
      <t>ヘイセイ</t>
    </rPh>
    <rPh sb="4" eb="6">
      <t>ネンド</t>
    </rPh>
    <rPh sb="6" eb="8">
      <t>イゼン</t>
    </rPh>
    <rPh sb="9" eb="11">
      <t>フセツ</t>
    </rPh>
    <phoneticPr fontId="4"/>
  </si>
  <si>
    <t>重要給水施設管路の耐震化率（％）</t>
    <phoneticPr fontId="4"/>
  </si>
  <si>
    <t>最大速度(cm/s)
［4］</t>
    <rPh sb="0" eb="2">
      <t>サイダイ</t>
    </rPh>
    <rPh sb="2" eb="4">
      <t>ソクド</t>
    </rPh>
    <phoneticPr fontId="4"/>
  </si>
  <si>
    <t>基幹管路の耐震適合率（％）</t>
    <rPh sb="7" eb="9">
      <t>テキゴウ</t>
    </rPh>
    <phoneticPr fontId="4"/>
  </si>
  <si>
    <t>重要給水施設管路耐震化率（％）</t>
    <rPh sb="0" eb="2">
      <t>ジュウヨウ</t>
    </rPh>
    <rPh sb="2" eb="4">
      <t>キュウスイ</t>
    </rPh>
    <rPh sb="4" eb="6">
      <t>シセツ</t>
    </rPh>
    <phoneticPr fontId="4"/>
  </si>
  <si>
    <t>表　 水道施設の耐震化目標</t>
    <phoneticPr fontId="4"/>
  </si>
  <si>
    <t>耐震性区分</t>
    <rPh sb="0" eb="3">
      <t>タイシンセイ</t>
    </rPh>
    <rPh sb="3" eb="5">
      <t>クブン</t>
    </rPh>
    <phoneticPr fontId="4"/>
  </si>
  <si>
    <t xml:space="preserve">注）*1 </t>
    <rPh sb="0" eb="1">
      <t>チュウ</t>
    </rPh>
    <phoneticPr fontId="4"/>
  </si>
  <si>
    <t>管 路 全 体</t>
    <rPh sb="0" eb="1">
      <t>カン</t>
    </rPh>
    <rPh sb="2" eb="3">
      <t>ロ</t>
    </rPh>
    <rPh sb="4" eb="5">
      <t>ゼン</t>
    </rPh>
    <rPh sb="6" eb="7">
      <t>カラダ</t>
    </rPh>
    <phoneticPr fontId="4"/>
  </si>
  <si>
    <t>様式C3(1)-2　現状の管路構成の集計</t>
    <rPh sb="18" eb="20">
      <t>シュウケイ</t>
    </rPh>
    <phoneticPr fontId="4"/>
  </si>
  <si>
    <t>様式C3(1)-1　現状の管路構成</t>
    <rPh sb="0" eb="2">
      <t>ヨウシキ</t>
    </rPh>
    <rPh sb="10" eb="12">
      <t>ゲンジョウ</t>
    </rPh>
    <rPh sb="13" eb="15">
      <t>カンロ</t>
    </rPh>
    <rPh sb="15" eb="17">
      <t>コウセイ</t>
    </rPh>
    <phoneticPr fontId="4"/>
  </si>
  <si>
    <t>様式C3(2)-1　標準被害率の計算</t>
    <rPh sb="0" eb="2">
      <t>ヨウシキ</t>
    </rPh>
    <rPh sb="10" eb="12">
      <t>ヒョウジュン</t>
    </rPh>
    <rPh sb="12" eb="14">
      <t>ヒガイ</t>
    </rPh>
    <rPh sb="14" eb="15">
      <t>リツ</t>
    </rPh>
    <rPh sb="16" eb="18">
      <t>ケイサン</t>
    </rPh>
    <phoneticPr fontId="4"/>
  </si>
  <si>
    <t>CD
（口径補正係数）</t>
    <rPh sb="4" eb="6">
      <t>コウケイ</t>
    </rPh>
    <rPh sb="6" eb="8">
      <t>ホセイ</t>
    </rPh>
    <rPh sb="8" eb="10">
      <t>ケイスウ</t>
    </rPh>
    <phoneticPr fontId="4"/>
  </si>
  <si>
    <t>CP（管種・継手補正係数）</t>
    <rPh sb="3" eb="5">
      <t>カンシュ</t>
    </rPh>
    <rPh sb="6" eb="8">
      <t>ツギテ</t>
    </rPh>
    <rPh sb="8" eb="10">
      <t>ホセイ</t>
    </rPh>
    <rPh sb="10" eb="12">
      <t>ケイスウ</t>
    </rPh>
    <phoneticPr fontId="4"/>
  </si>
  <si>
    <t>様式C10(1)　管路（埋設管路）の延長集計</t>
    <rPh sb="0" eb="2">
      <t>ヨウシキ</t>
    </rPh>
    <rPh sb="9" eb="11">
      <t>カンロ</t>
    </rPh>
    <rPh sb="12" eb="14">
      <t>マイセツ</t>
    </rPh>
    <rPh sb="14" eb="16">
      <t>カンロ</t>
    </rPh>
    <rPh sb="18" eb="20">
      <t>エンチョウ</t>
    </rPh>
    <rPh sb="20" eb="22">
      <t>シュウケイ</t>
    </rPh>
    <phoneticPr fontId="4"/>
  </si>
  <si>
    <t>様式C10(2)　管路（埋設管路）の被害想定</t>
    <rPh sb="0" eb="2">
      <t>ヨウシキ</t>
    </rPh>
    <rPh sb="9" eb="11">
      <t>カンロ</t>
    </rPh>
    <rPh sb="12" eb="14">
      <t>マイセツ</t>
    </rPh>
    <rPh sb="14" eb="16">
      <t>カンロ</t>
    </rPh>
    <rPh sb="18" eb="20">
      <t>ヒガイ</t>
    </rPh>
    <rPh sb="20" eb="22">
      <t>ソウテイ</t>
    </rPh>
    <phoneticPr fontId="4"/>
  </si>
  <si>
    <t>-</t>
    <phoneticPr fontId="4"/>
  </si>
  <si>
    <t>基幹管路等</t>
    <rPh sb="0" eb="1">
      <t>モト</t>
    </rPh>
    <rPh sb="1" eb="2">
      <t>ミキ</t>
    </rPh>
    <rPh sb="2" eb="3">
      <t>カン</t>
    </rPh>
    <rPh sb="3" eb="4">
      <t>ロ</t>
    </rPh>
    <rPh sb="4" eb="5">
      <t>トウ</t>
    </rPh>
    <phoneticPr fontId="4"/>
  </si>
  <si>
    <t>（※水源から重要給水施設に供給する管路を抽出して、延長や耐震化率等を求める場合、以下を使用）</t>
    <rPh sb="2" eb="4">
      <t>スイゲン</t>
    </rPh>
    <rPh sb="6" eb="8">
      <t>ジュウヨウ</t>
    </rPh>
    <rPh sb="8" eb="10">
      <t>キュウスイ</t>
    </rPh>
    <rPh sb="10" eb="12">
      <t>シセツ</t>
    </rPh>
    <rPh sb="13" eb="15">
      <t>キョウキュウ</t>
    </rPh>
    <rPh sb="17" eb="19">
      <t>カンロ</t>
    </rPh>
    <rPh sb="20" eb="22">
      <t>チュウシュツ</t>
    </rPh>
    <rPh sb="25" eb="27">
      <t>エンチョウ</t>
    </rPh>
    <rPh sb="28" eb="30">
      <t>タイシン</t>
    </rPh>
    <rPh sb="30" eb="31">
      <t>カ</t>
    </rPh>
    <rPh sb="31" eb="32">
      <t>リツ</t>
    </rPh>
    <rPh sb="32" eb="33">
      <t>トウ</t>
    </rPh>
    <rPh sb="34" eb="35">
      <t>モト</t>
    </rPh>
    <rPh sb="37" eb="39">
      <t>バアイ</t>
    </rPh>
    <rPh sb="40" eb="42">
      <t>イカ</t>
    </rPh>
    <rPh sb="43" eb="45">
      <t>シヨウ</t>
    </rPh>
    <phoneticPr fontId="4"/>
  </si>
  <si>
    <t>入力部（水色部）は以下のように入力。</t>
    <rPh sb="0" eb="2">
      <t>ニュウリョク</t>
    </rPh>
    <rPh sb="2" eb="3">
      <t>ブ</t>
    </rPh>
    <rPh sb="4" eb="6">
      <t>ミズイロ</t>
    </rPh>
    <rPh sb="6" eb="7">
      <t>ブ</t>
    </rPh>
    <rPh sb="9" eb="11">
      <t>イカ</t>
    </rPh>
    <rPh sb="15" eb="17">
      <t>ニュウリョク</t>
    </rPh>
    <phoneticPr fontId="4"/>
  </si>
  <si>
    <t>　全てを更新対象とする場合　：○</t>
    <rPh sb="1" eb="2">
      <t>スベ</t>
    </rPh>
    <rPh sb="4" eb="6">
      <t>コウシン</t>
    </rPh>
    <rPh sb="6" eb="8">
      <t>タイショウ</t>
    </rPh>
    <rPh sb="11" eb="13">
      <t>バアイ</t>
    </rPh>
    <phoneticPr fontId="4"/>
  </si>
  <si>
    <t>　全てを更新対象外とする場合：空欄</t>
    <rPh sb="12" eb="14">
      <t>バアイ</t>
    </rPh>
    <phoneticPr fontId="4"/>
  </si>
  <si>
    <t>　一部を更新対象とする場合　：更新対象の延長比率(0～1の小数)。</t>
    <rPh sb="1" eb="3">
      <t>イチブ</t>
    </rPh>
    <rPh sb="4" eb="6">
      <t>コウシン</t>
    </rPh>
    <rPh sb="6" eb="8">
      <t>タイショウ</t>
    </rPh>
    <rPh sb="15" eb="17">
      <t>コウシン</t>
    </rPh>
    <rPh sb="17" eb="19">
      <t>タイショウ</t>
    </rPh>
    <rPh sb="20" eb="22">
      <t>エンチョウ</t>
    </rPh>
    <rPh sb="22" eb="24">
      <t>ヒリツ</t>
    </rPh>
    <rPh sb="29" eb="31">
      <t>ショウスウ</t>
    </rPh>
    <phoneticPr fontId="4"/>
  </si>
  <si>
    <t>各番号は以下の管種・継手を示す。</t>
    <rPh sb="0" eb="1">
      <t>カク</t>
    </rPh>
    <rPh sb="1" eb="3">
      <t>バンゴウ</t>
    </rPh>
    <rPh sb="4" eb="6">
      <t>イカ</t>
    </rPh>
    <rPh sb="7" eb="9">
      <t>カンシュ</t>
    </rPh>
    <rPh sb="10" eb="11">
      <t>ツ</t>
    </rPh>
    <rPh sb="11" eb="12">
      <t>テ</t>
    </rPh>
    <rPh sb="13" eb="14">
      <t>シメ</t>
    </rPh>
    <phoneticPr fontId="4"/>
  </si>
  <si>
    <t>　(1)：ダクタイル鋳鉄管(NS形継手等)、</t>
    <rPh sb="16" eb="17">
      <t>カタ</t>
    </rPh>
    <rPh sb="18" eb="19">
      <t>ツギテ</t>
    </rPh>
    <rPh sb="19" eb="20">
      <t>トウ</t>
    </rPh>
    <phoneticPr fontId="4"/>
  </si>
  <si>
    <t>重要給水施設管路（参考）</t>
    <rPh sb="0" eb="2">
      <t>ジュウヨウ</t>
    </rPh>
    <rPh sb="2" eb="4">
      <t>キュウスイ</t>
    </rPh>
    <rPh sb="4" eb="6">
      <t>シセツ</t>
    </rPh>
    <rPh sb="6" eb="8">
      <t>カンロ</t>
    </rPh>
    <phoneticPr fontId="4"/>
  </si>
  <si>
    <t>重要給水
施設管路
（参考）</t>
    <rPh sb="11" eb="13">
      <t>サンコウ</t>
    </rPh>
    <phoneticPr fontId="4"/>
  </si>
  <si>
    <t>全体*1</t>
    <rPh sb="0" eb="2">
      <t>ゼンタイ</t>
    </rPh>
    <phoneticPr fontId="4"/>
  </si>
  <si>
    <t>様式C10-1　更新対象管路設定（初期設定）*1</t>
    <rPh sb="0" eb="2">
      <t>ヨウシキ</t>
    </rPh>
    <rPh sb="8" eb="10">
      <t>コウシン</t>
    </rPh>
    <rPh sb="10" eb="12">
      <t>タイショウ</t>
    </rPh>
    <rPh sb="12" eb="14">
      <t>カンロ</t>
    </rPh>
    <rPh sb="14" eb="16">
      <t>セッテイ</t>
    </rPh>
    <rPh sb="17" eb="19">
      <t>ショキ</t>
    </rPh>
    <rPh sb="19" eb="21">
      <t>セッテイ</t>
    </rPh>
    <phoneticPr fontId="4"/>
  </si>
  <si>
    <t>様式C10-1　更新対象管路設定（計画設定）*1</t>
    <rPh sb="0" eb="2">
      <t>ヨウシキ</t>
    </rPh>
    <rPh sb="8" eb="10">
      <t>コウシン</t>
    </rPh>
    <rPh sb="10" eb="12">
      <t>タイショウ</t>
    </rPh>
    <rPh sb="12" eb="14">
      <t>カンロ</t>
    </rPh>
    <rPh sb="14" eb="16">
      <t>セッテイ</t>
    </rPh>
    <rPh sb="17" eb="19">
      <t>ケイカク</t>
    </rPh>
    <rPh sb="19" eb="21">
      <t>セッテイ</t>
    </rPh>
    <phoneticPr fontId="4"/>
  </si>
  <si>
    <t>重要給水施設管路（参考）</t>
    <rPh sb="0" eb="2">
      <t>ジュウヨウ</t>
    </rPh>
    <rPh sb="2" eb="4">
      <t>キュウスイ</t>
    </rPh>
    <rPh sb="4" eb="6">
      <t>シセツ</t>
    </rPh>
    <rPh sb="6" eb="8">
      <t>カンロ</t>
    </rPh>
    <rPh sb="9" eb="11">
      <t>サンコウ</t>
    </rPh>
    <phoneticPr fontId="4"/>
  </si>
  <si>
    <t>管種継手番号*1
〔1〕</t>
    <rPh sb="0" eb="2">
      <t>カンシュ</t>
    </rPh>
    <rPh sb="2" eb="4">
      <t>ツギテ</t>
    </rPh>
    <rPh sb="4" eb="6">
      <t>バンゴウ</t>
    </rPh>
    <phoneticPr fontId="4"/>
  </si>
  <si>
    <t>基幹管路等以外</t>
    <phoneticPr fontId="4"/>
  </si>
  <si>
    <t>様式C2　施設の耐震性確認</t>
    <rPh sb="0" eb="2">
      <t>ヨウシキ</t>
    </rPh>
    <rPh sb="5" eb="7">
      <t>シセツ</t>
    </rPh>
    <rPh sb="8" eb="11">
      <t>タイシンセイ</t>
    </rPh>
    <rPh sb="11" eb="13">
      <t>カクニン</t>
    </rPh>
    <phoneticPr fontId="4"/>
  </si>
  <si>
    <r>
      <rPr>
        <sz val="11"/>
        <rFont val="ＭＳ ゴシック"/>
        <family val="3"/>
        <charset val="128"/>
      </rPr>
      <t>※</t>
    </r>
    <r>
      <rPr>
        <sz val="14"/>
        <rFont val="ＭＳ ゴシック"/>
        <family val="3"/>
        <charset val="128"/>
      </rPr>
      <t>「更新対象：○」、「更新対象外：(空白)」とする。</t>
    </r>
    <rPh sb="2" eb="4">
      <t>コウシン</t>
    </rPh>
    <rPh sb="11" eb="13">
      <t>コウシン</t>
    </rPh>
    <rPh sb="18" eb="20">
      <t>クウハク</t>
    </rPh>
    <phoneticPr fontId="4"/>
  </si>
  <si>
    <t>①
耐震管</t>
    <rPh sb="2" eb="4">
      <t>タイシン</t>
    </rPh>
    <rPh sb="4" eb="5">
      <t>カン</t>
    </rPh>
    <phoneticPr fontId="4"/>
  </si>
  <si>
    <t>②
耐震適合性あり</t>
    <rPh sb="2" eb="4">
      <t>タイシン</t>
    </rPh>
    <rPh sb="4" eb="6">
      <t>テキゴウ</t>
    </rPh>
    <rPh sb="6" eb="7">
      <t>セイ</t>
    </rPh>
    <phoneticPr fontId="4"/>
  </si>
  <si>
    <t>③
耐震適合性なし（④以外）</t>
    <rPh sb="2" eb="4">
      <t>タイシン</t>
    </rPh>
    <rPh sb="4" eb="6">
      <t>テキゴウ</t>
    </rPh>
    <rPh sb="6" eb="7">
      <t>セイ</t>
    </rPh>
    <rPh sb="11" eb="13">
      <t>イガイ</t>
    </rPh>
    <phoneticPr fontId="4"/>
  </si>
  <si>
    <t>④
耐震適合性なし（耐震性が特に低い管種・継手）</t>
    <rPh sb="2" eb="4">
      <t>タイシン</t>
    </rPh>
    <rPh sb="4" eb="6">
      <t>テキゴウ</t>
    </rPh>
    <rPh sb="6" eb="7">
      <t>セイ</t>
    </rPh>
    <rPh sb="10" eb="13">
      <t>タイシンセイ</t>
    </rPh>
    <rPh sb="14" eb="15">
      <t>トク</t>
    </rPh>
    <rPh sb="16" eb="17">
      <t>ヒク</t>
    </rPh>
    <rPh sb="18" eb="20">
      <t>カンシュ</t>
    </rPh>
    <rPh sb="21" eb="22">
      <t>ツ</t>
    </rPh>
    <rPh sb="22" eb="23">
      <t>テ</t>
    </rPh>
    <phoneticPr fontId="4"/>
  </si>
  <si>
    <t>⑤
管種継手
不明</t>
    <rPh sb="2" eb="4">
      <t>カンシュ</t>
    </rPh>
    <rPh sb="4" eb="6">
      <t>ツギテ</t>
    </rPh>
    <rPh sb="7" eb="9">
      <t>フメイ</t>
    </rPh>
    <phoneticPr fontId="4"/>
  </si>
  <si>
    <t>重要給水施設管路*1</t>
    <rPh sb="0" eb="2">
      <t>ジュウヨウ</t>
    </rPh>
    <rPh sb="2" eb="4">
      <t>キュウスイ</t>
    </rPh>
    <rPh sb="4" eb="6">
      <t>シセツ</t>
    </rPh>
    <rPh sb="6" eb="7">
      <t>カン</t>
    </rPh>
    <phoneticPr fontId="4"/>
  </si>
  <si>
    <t>基幹管路</t>
    <rPh sb="0" eb="2">
      <t>キカン</t>
    </rPh>
    <rPh sb="2" eb="4">
      <t>カンロ</t>
    </rPh>
    <phoneticPr fontId="4"/>
  </si>
  <si>
    <t>基幹管路等　計</t>
    <rPh sb="4" eb="5">
      <t>トウ</t>
    </rPh>
    <rPh sb="6" eb="7">
      <t>ケイ</t>
    </rPh>
    <phoneticPr fontId="4"/>
  </si>
  <si>
    <t>上記以外の
配水支管</t>
    <rPh sb="6" eb="8">
      <t>ハイスイ</t>
    </rPh>
    <rPh sb="8" eb="10">
      <t>シカン</t>
    </rPh>
    <phoneticPr fontId="4"/>
  </si>
  <si>
    <t>－</t>
    <phoneticPr fontId="4"/>
  </si>
  <si>
    <t>配水支管　計</t>
    <rPh sb="0" eb="2">
      <t>ハイスイ</t>
    </rPh>
    <rPh sb="2" eb="3">
      <t>シ</t>
    </rPh>
    <rPh sb="3" eb="4">
      <t>カン</t>
    </rPh>
    <rPh sb="5" eb="6">
      <t>ケイ</t>
    </rPh>
    <phoneticPr fontId="4"/>
  </si>
  <si>
    <t>基幹管路等</t>
    <phoneticPr fontId="4"/>
  </si>
  <si>
    <t>基幹管路等以外</t>
    <phoneticPr fontId="4"/>
  </si>
  <si>
    <t>重要給水施設基幹管路を除く。</t>
    <rPh sb="0" eb="2">
      <t>ジュウヨウ</t>
    </rPh>
    <rPh sb="2" eb="4">
      <t>キュウスイ</t>
    </rPh>
    <rPh sb="4" eb="6">
      <t>シセツ</t>
    </rPh>
    <rPh sb="6" eb="8">
      <t>キカン</t>
    </rPh>
    <rPh sb="8" eb="10">
      <t>カンロ</t>
    </rPh>
    <rPh sb="11" eb="12">
      <t>ノゾ</t>
    </rPh>
    <phoneticPr fontId="4"/>
  </si>
  <si>
    <t>①</t>
    <phoneticPr fontId="4"/>
  </si>
  <si>
    <t>②</t>
    <phoneticPr fontId="4"/>
  </si>
  <si>
    <t>③</t>
    <phoneticPr fontId="4"/>
  </si>
  <si>
    <t>③</t>
    <phoneticPr fontId="4"/>
  </si>
  <si>
    <t>④</t>
    <phoneticPr fontId="4"/>
  </si>
  <si>
    <t>⑤</t>
    <phoneticPr fontId="4"/>
  </si>
  <si>
    <t>⑤</t>
    <phoneticPr fontId="4"/>
  </si>
  <si>
    <t>重要給水施設基幹管路</t>
    <rPh sb="0" eb="2">
      <t>ジュウヨウ</t>
    </rPh>
    <rPh sb="2" eb="4">
      <t>キュウスイ</t>
    </rPh>
    <rPh sb="4" eb="6">
      <t>シセツ</t>
    </rPh>
    <rPh sb="6" eb="8">
      <t>キカン</t>
    </rPh>
    <rPh sb="8" eb="10">
      <t>カンロ</t>
    </rPh>
    <phoneticPr fontId="4"/>
  </si>
  <si>
    <t>重要給水施設管路
(重要給水施設
　　基幹管路を除く)</t>
    <rPh sb="0" eb="2">
      <t>ジュウヨウ</t>
    </rPh>
    <rPh sb="2" eb="4">
      <t>キュウスイ</t>
    </rPh>
    <rPh sb="4" eb="6">
      <t>シセツ</t>
    </rPh>
    <rPh sb="6" eb="7">
      <t>カン</t>
    </rPh>
    <rPh sb="24" eb="25">
      <t>ノゾ</t>
    </rPh>
    <phoneticPr fontId="4"/>
  </si>
  <si>
    <t>基幹管路等</t>
    <phoneticPr fontId="4"/>
  </si>
  <si>
    <t>基幹管路等以外</t>
    <phoneticPr fontId="4"/>
  </si>
  <si>
    <t>耐震適合性あり
①＋②</t>
    <rPh sb="4" eb="5">
      <t>セイ</t>
    </rPh>
    <phoneticPr fontId="4"/>
  </si>
  <si>
    <t>耐震適合性なし
③＋④＋⑤</t>
    <rPh sb="4" eb="5">
      <t>セイ</t>
    </rPh>
    <phoneticPr fontId="4"/>
  </si>
  <si>
    <t>基幹管路等</t>
    <rPh sb="0" eb="2">
      <t>キカン</t>
    </rPh>
    <rPh sb="2" eb="4">
      <t>カンロ</t>
    </rPh>
    <rPh sb="4" eb="5">
      <t>トウ</t>
    </rPh>
    <phoneticPr fontId="4"/>
  </si>
  <si>
    <t>管路全体</t>
    <phoneticPr fontId="4"/>
  </si>
  <si>
    <t>重要給水施設管路*1</t>
    <rPh sb="6" eb="8">
      <t>カンロ</t>
    </rPh>
    <phoneticPr fontId="4"/>
  </si>
  <si>
    <t>二次災害
おそれ管路</t>
    <phoneticPr fontId="4"/>
  </si>
  <si>
    <t>復旧困難
管路</t>
    <phoneticPr fontId="4"/>
  </si>
  <si>
    <t>基幹管路等 計</t>
    <rPh sb="6" eb="7">
      <t>ケイ</t>
    </rPh>
    <phoneticPr fontId="4"/>
  </si>
  <si>
    <t>上記以外の配水支管</t>
    <rPh sb="0" eb="2">
      <t>ジョウキ</t>
    </rPh>
    <rPh sb="2" eb="4">
      <t>イガイ</t>
    </rPh>
    <rPh sb="5" eb="7">
      <t>ハイスイ</t>
    </rPh>
    <rPh sb="7" eb="9">
      <t>シカン</t>
    </rPh>
    <phoneticPr fontId="4"/>
  </si>
  <si>
    <t>配水支管　計</t>
    <rPh sb="0" eb="2">
      <t>ハイスイ</t>
    </rPh>
    <rPh sb="2" eb="4">
      <t>シカン</t>
    </rPh>
    <rPh sb="5" eb="6">
      <t>ケイ</t>
    </rPh>
    <phoneticPr fontId="4"/>
  </si>
  <si>
    <t>管路全体</t>
    <phoneticPr fontId="4"/>
  </si>
  <si>
    <t>基幹管路等</t>
    <phoneticPr fontId="4"/>
  </si>
  <si>
    <t>基幹管路</t>
    <phoneticPr fontId="4"/>
  </si>
  <si>
    <t>送水管</t>
    <phoneticPr fontId="4"/>
  </si>
  <si>
    <t>（水源から重要給水施設に供給する管路を抽出して、延長や耐震化率等を求める場合、以下を使用）</t>
    <rPh sb="1" eb="3">
      <t>スイゲン</t>
    </rPh>
    <rPh sb="5" eb="7">
      <t>ジュウヨウ</t>
    </rPh>
    <rPh sb="7" eb="9">
      <t>キュウスイ</t>
    </rPh>
    <rPh sb="9" eb="11">
      <t>シセツ</t>
    </rPh>
    <rPh sb="12" eb="14">
      <t>キョウキュウ</t>
    </rPh>
    <rPh sb="16" eb="18">
      <t>カンロ</t>
    </rPh>
    <rPh sb="19" eb="21">
      <t>チュウシュツ</t>
    </rPh>
    <rPh sb="24" eb="26">
      <t>エンチョウ</t>
    </rPh>
    <rPh sb="27" eb="29">
      <t>タイシン</t>
    </rPh>
    <rPh sb="29" eb="30">
      <t>カ</t>
    </rPh>
    <rPh sb="30" eb="31">
      <t>リツ</t>
    </rPh>
    <rPh sb="31" eb="32">
      <t>トウ</t>
    </rPh>
    <rPh sb="33" eb="34">
      <t>モト</t>
    </rPh>
    <rPh sb="36" eb="38">
      <t>バアイ</t>
    </rPh>
    <rPh sb="39" eb="41">
      <t>イカ</t>
    </rPh>
    <rPh sb="42" eb="44">
      <t>シヨウ</t>
    </rPh>
    <phoneticPr fontId="4"/>
  </si>
  <si>
    <t>　　　重要給水施設基幹管路</t>
    <phoneticPr fontId="4"/>
  </si>
  <si>
    <t>重要給水施設管路
(重要給水施設基幹管路を除く)</t>
    <phoneticPr fontId="4"/>
  </si>
  <si>
    <t>　　　　　　　　計</t>
    <rPh sb="8" eb="9">
      <t>ケイ</t>
    </rPh>
    <phoneticPr fontId="4"/>
  </si>
  <si>
    <t>　(4)：硬質塩化ビニル管（RRロング継手）、</t>
    <phoneticPr fontId="4"/>
  </si>
  <si>
    <t>　(7)：ダクタイル鋳鉄管(A形継手等)、</t>
    <phoneticPr fontId="4"/>
  </si>
  <si>
    <t>　(10)：硬質塩化ビニル管(TS継手)、</t>
    <phoneticPr fontId="4"/>
  </si>
  <si>
    <t>　(13)：鋼管(ねじ込み継手)、</t>
    <phoneticPr fontId="4"/>
  </si>
  <si>
    <t xml:space="preserve">(1) </t>
    <phoneticPr fontId="4"/>
  </si>
  <si>
    <t xml:space="preserve">(2) </t>
    <phoneticPr fontId="4"/>
  </si>
  <si>
    <t xml:space="preserve">(3) </t>
    <phoneticPr fontId="4"/>
  </si>
  <si>
    <t xml:space="preserve">(4) </t>
    <phoneticPr fontId="4"/>
  </si>
  <si>
    <t xml:space="preserve">(5) </t>
    <phoneticPr fontId="4"/>
  </si>
  <si>
    <t xml:space="preserve">(6) </t>
    <phoneticPr fontId="4"/>
  </si>
  <si>
    <t xml:space="preserve">(7) </t>
    <phoneticPr fontId="4"/>
  </si>
  <si>
    <t xml:space="preserve">(8) </t>
    <phoneticPr fontId="4"/>
  </si>
  <si>
    <t xml:space="preserve">(9) </t>
    <phoneticPr fontId="4"/>
  </si>
  <si>
    <t xml:space="preserve">(10) </t>
    <phoneticPr fontId="4"/>
  </si>
  <si>
    <t xml:space="preserve">(11) </t>
    <phoneticPr fontId="4"/>
  </si>
  <si>
    <t xml:space="preserve">(12) </t>
    <phoneticPr fontId="4"/>
  </si>
  <si>
    <t xml:space="preserve">(13) </t>
    <phoneticPr fontId="4"/>
  </si>
  <si>
    <t xml:space="preserve">(14) </t>
    <phoneticPr fontId="4"/>
  </si>
  <si>
    <t>①</t>
    <phoneticPr fontId="4"/>
  </si>
  <si>
    <t>②</t>
    <phoneticPr fontId="4"/>
  </si>
  <si>
    <t>④</t>
    <phoneticPr fontId="4"/>
  </si>
  <si>
    <t xml:space="preserve">(1) </t>
    <phoneticPr fontId="4"/>
  </si>
  <si>
    <t xml:space="preserve">(2) </t>
    <phoneticPr fontId="4"/>
  </si>
  <si>
    <t xml:space="preserve">(5) </t>
    <phoneticPr fontId="4"/>
  </si>
  <si>
    <t xml:space="preserve">(6) </t>
    <phoneticPr fontId="4"/>
  </si>
  <si>
    <t xml:space="preserve">(9) </t>
    <phoneticPr fontId="4"/>
  </si>
  <si>
    <t xml:space="preserve">(10) </t>
    <phoneticPr fontId="4"/>
  </si>
  <si>
    <t xml:space="preserve">(11) </t>
    <phoneticPr fontId="4"/>
  </si>
  <si>
    <t xml:space="preserve">(12) </t>
    <phoneticPr fontId="4"/>
  </si>
  <si>
    <t xml:space="preserve">(13) </t>
    <phoneticPr fontId="4"/>
  </si>
  <si>
    <t xml:space="preserve">(14) </t>
    <phoneticPr fontId="4"/>
  </si>
  <si>
    <t>硬質塩化
ビニル管
(RR継手)</t>
    <phoneticPr fontId="4"/>
  </si>
  <si>
    <t>(1)</t>
    <phoneticPr fontId="4"/>
  </si>
  <si>
    <t>(2)</t>
    <phoneticPr fontId="4"/>
  </si>
  <si>
    <t>(3)</t>
    <phoneticPr fontId="4"/>
  </si>
  <si>
    <t>(4)</t>
    <phoneticPr fontId="4"/>
  </si>
  <si>
    <t>(5)</t>
    <phoneticPr fontId="4"/>
  </si>
  <si>
    <t>(6)</t>
    <phoneticPr fontId="4"/>
  </si>
  <si>
    <t>(7)</t>
    <phoneticPr fontId="4"/>
  </si>
  <si>
    <t>(8)</t>
    <phoneticPr fontId="4"/>
  </si>
  <si>
    <t>(9)</t>
    <phoneticPr fontId="4"/>
  </si>
  <si>
    <t>(10)</t>
    <phoneticPr fontId="4"/>
  </si>
  <si>
    <t>(11)</t>
    <phoneticPr fontId="4"/>
  </si>
  <si>
    <t>(12)</t>
    <phoneticPr fontId="4"/>
  </si>
  <si>
    <t>(13)</t>
    <phoneticPr fontId="4"/>
  </si>
  <si>
    <t>(14)</t>
    <phoneticPr fontId="4"/>
  </si>
  <si>
    <t>耐震性区分</t>
    <phoneticPr fontId="4"/>
  </si>
  <si>
    <t>－</t>
    <phoneticPr fontId="4"/>
  </si>
  <si>
    <t>基幹管路等　計</t>
    <rPh sb="0" eb="2">
      <t>キカン</t>
    </rPh>
    <rPh sb="2" eb="4">
      <t>カンロ</t>
    </rPh>
    <rPh sb="4" eb="5">
      <t>トウ</t>
    </rPh>
    <rPh sb="6" eb="7">
      <t>ケイ</t>
    </rPh>
    <phoneticPr fontId="4"/>
  </si>
  <si>
    <t>－</t>
    <phoneticPr fontId="4"/>
  </si>
  <si>
    <t>配水支管　計</t>
    <rPh sb="0" eb="2">
      <t>ハイスイ</t>
    </rPh>
    <rPh sb="2" eb="4">
      <t>シカン</t>
    </rPh>
    <rPh sb="5" eb="6">
      <t>ケイ</t>
    </rPh>
    <phoneticPr fontId="4"/>
  </si>
  <si>
    <t>上記以外の
配水支管</t>
    <rPh sb="0" eb="2">
      <t>ジョウキ</t>
    </rPh>
    <rPh sb="2" eb="4">
      <t>イガイ</t>
    </rPh>
    <phoneticPr fontId="4"/>
  </si>
  <si>
    <t>基幹管路</t>
    <rPh sb="0" eb="2">
      <t>キカン</t>
    </rPh>
    <rPh sb="2" eb="4">
      <t>カンロ</t>
    </rPh>
    <phoneticPr fontId="4"/>
  </si>
  <si>
    <t>配水支管</t>
    <rPh sb="0" eb="2">
      <t>ハイスイ</t>
    </rPh>
    <rPh sb="2" eb="4">
      <t>シカン</t>
    </rPh>
    <phoneticPr fontId="4"/>
  </si>
  <si>
    <t>φ500～600</t>
    <phoneticPr fontId="4"/>
  </si>
  <si>
    <t>φ300～450</t>
    <phoneticPr fontId="4"/>
  </si>
  <si>
    <t>φ200～250</t>
    <phoneticPr fontId="4"/>
  </si>
  <si>
    <t>φ150</t>
    <phoneticPr fontId="4"/>
  </si>
  <si>
    <t>φ100</t>
    <phoneticPr fontId="4"/>
  </si>
  <si>
    <t>φ500～600</t>
    <phoneticPr fontId="4"/>
  </si>
  <si>
    <t>φ300～450</t>
    <phoneticPr fontId="4"/>
  </si>
  <si>
    <t>φ200～250</t>
    <phoneticPr fontId="4"/>
  </si>
  <si>
    <t>φ150</t>
    <phoneticPr fontId="4"/>
  </si>
  <si>
    <t>φ100</t>
    <phoneticPr fontId="4"/>
  </si>
  <si>
    <t>二次災害
おそれ管路</t>
    <phoneticPr fontId="4"/>
  </si>
  <si>
    <t>復旧困難
管路</t>
    <phoneticPr fontId="4"/>
  </si>
  <si>
    <t>基幹管路等
以外</t>
    <phoneticPr fontId="4"/>
  </si>
  <si>
    <t>－</t>
    <phoneticPr fontId="4"/>
  </si>
  <si>
    <t>ﾀﾞｸﾀｲﾙ
鋳鉄管
(NS形継手等)</t>
    <phoneticPr fontId="4"/>
  </si>
  <si>
    <t>鋼管
(溶接継手)</t>
    <phoneticPr fontId="4"/>
  </si>
  <si>
    <t>管種継手
不明</t>
    <phoneticPr fontId="4"/>
  </si>
  <si>
    <t>二次災害
おそれ
管路</t>
    <phoneticPr fontId="4"/>
  </si>
  <si>
    <t>基幹管路</t>
    <rPh sb="0" eb="2">
      <t>キカン</t>
    </rPh>
    <rPh sb="2" eb="4">
      <t>カンロ</t>
    </rPh>
    <phoneticPr fontId="4"/>
  </si>
  <si>
    <t>配水支管</t>
    <rPh sb="0" eb="2">
      <t>ハイスイ</t>
    </rPh>
    <rPh sb="2" eb="4">
      <t>シカン</t>
    </rPh>
    <phoneticPr fontId="4"/>
  </si>
  <si>
    <t>重要給水
施設管路
*2</t>
    <rPh sb="0" eb="2">
      <t>ジュウヨウ</t>
    </rPh>
    <rPh sb="2" eb="4">
      <t>キュウスイ</t>
    </rPh>
    <rPh sb="5" eb="7">
      <t>シセツ</t>
    </rPh>
    <rPh sb="7" eb="9">
      <t>カンロ</t>
    </rPh>
    <phoneticPr fontId="4"/>
  </si>
  <si>
    <t>上記以外の
配水支管</t>
    <rPh sb="0" eb="2">
      <t>ジョウキ</t>
    </rPh>
    <rPh sb="2" eb="4">
      <t>イガイ</t>
    </rPh>
    <rPh sb="6" eb="8">
      <t>ハイスイ</t>
    </rPh>
    <rPh sb="8" eb="10">
      <t>シカン</t>
    </rPh>
    <phoneticPr fontId="4"/>
  </si>
  <si>
    <t>重要給水施設管路
（参考）</t>
    <phoneticPr fontId="4"/>
  </si>
  <si>
    <t>重要給水施設基幹管路</t>
    <phoneticPr fontId="4"/>
  </si>
  <si>
    <t>*2</t>
    <phoneticPr fontId="4"/>
  </si>
  <si>
    <t>*2</t>
    <phoneticPr fontId="4"/>
  </si>
  <si>
    <t>－</t>
    <phoneticPr fontId="4"/>
  </si>
  <si>
    <t>基幹管路等</t>
    <phoneticPr fontId="4"/>
  </si>
  <si>
    <t>基幹管路等以外</t>
    <phoneticPr fontId="4"/>
  </si>
  <si>
    <t>基幹管路等</t>
    <phoneticPr fontId="4"/>
  </si>
  <si>
    <t>-</t>
    <phoneticPr fontId="4"/>
  </si>
  <si>
    <t>重要給水施設管路
(重要給水施設
　　基幹管路を除く)</t>
    <rPh sb="0" eb="2">
      <t>ジュウヨウ</t>
    </rPh>
    <rPh sb="2" eb="4">
      <t>キュウスイ</t>
    </rPh>
    <rPh sb="4" eb="6">
      <t>シセツ</t>
    </rPh>
    <rPh sb="6" eb="8">
      <t>カンロ</t>
    </rPh>
    <rPh sb="10" eb="12">
      <t>ジュウヨウ</t>
    </rPh>
    <rPh sb="12" eb="14">
      <t>キュウスイ</t>
    </rPh>
    <rPh sb="14" eb="16">
      <t>シセツ</t>
    </rPh>
    <rPh sb="19" eb="21">
      <t>キカン</t>
    </rPh>
    <rPh sb="21" eb="23">
      <t>カンロ</t>
    </rPh>
    <rPh sb="24" eb="25">
      <t>ノゾ</t>
    </rPh>
    <phoneticPr fontId="4"/>
  </si>
  <si>
    <t>基幹管路等</t>
    <phoneticPr fontId="4"/>
  </si>
  <si>
    <t>基幹管路等以外</t>
    <phoneticPr fontId="4"/>
  </si>
  <si>
    <t>基幹管路等</t>
    <phoneticPr fontId="4"/>
  </si>
  <si>
    <t>管路全体</t>
    <phoneticPr fontId="4"/>
  </si>
  <si>
    <t>重要給水施設管路
（参考）</t>
    <phoneticPr fontId="4"/>
  </si>
  <si>
    <t>重要給水施設基幹管路</t>
    <phoneticPr fontId="4"/>
  </si>
  <si>
    <t>重要給水施設管路
(重要給水施設基幹管路を除く)</t>
    <phoneticPr fontId="4"/>
  </si>
  <si>
    <t>重要給水施設基幹管路</t>
    <phoneticPr fontId="4"/>
  </si>
  <si>
    <t>重要給水施設管路
(重要給水施設基幹管路を除く)</t>
    <phoneticPr fontId="4"/>
  </si>
  <si>
    <t>重要給水施設管路
(重要給水施設基幹管路を除く)</t>
    <phoneticPr fontId="4"/>
  </si>
  <si>
    <t>(1)：ダクタイル鋳鉄管(NS形継手等)、　　   　(2)：鋼管(溶接継手)、　　　　　　　　　　　　　　　(3)：配水用ポリエチレン管(融着継手)、
(4)：硬質塩化ビニル管（RRロング継手）、   　(5)：ダクタイル鋳鉄管(K形継手等)良い地盤、　　 　　(6)：ダクタイル鋳鉄管(K形継手等)悪い地盤、
(7)：ダクタイル鋳鉄管(A形継手等)、　　　  　(8)：水道用ポリエチレン二層管(冷間継手)、　　　　　(9)：硬質塩化ビニル管(RR継手)、
(10)：硬質塩化ビニル管(TS継手)、　　　　  　(11)：鋳鉄管、　　　　　　　　　　　　　　　　 　　(12)：石綿セメント管、
(13)：鋼管(ねじ込み継手)、　　　　　　　  　(14)：管種継手不明</t>
    <phoneticPr fontId="4"/>
  </si>
  <si>
    <t>(1)：ダクタイル鋳鉄管(NS形継手等)、　　   　(2)：鋼管(溶接継手)、　　　　　　　　　　　　　　　(3)：配水用ポリエチレン管(融着継手)、
(4)：硬質塩化ビニル管（RRロング継手）、   　(5)：ダクタイル鋳鉄管(K形継手等)良い地盤、　　 　　(6)：ダクタイル鋳鉄管(K形継手等)悪い地盤、
(7)：ダクタイル鋳鉄管(A形継手等)、　　　  　(8)：水道用ポリエチレン二層管(冷間継手)、　　　　　(9)：硬質塩化ビニル管(RR継手)、
(10)：硬質塩化ビニル管(TS継手)、　　　　  　(11)：鋳鉄管、　　　　　　　　　　　　　　　　 　　(12)：石綿セメント管、
(13)：鋼管(ねじ込み継手)、　　　　　　　  　(14)：管種継手不明</t>
    <phoneticPr fontId="4"/>
  </si>
  <si>
    <t>基幹管路等以外</t>
    <phoneticPr fontId="4"/>
  </si>
  <si>
    <t>－</t>
    <phoneticPr fontId="4"/>
  </si>
  <si>
    <t>－</t>
    <phoneticPr fontId="4"/>
  </si>
  <si>
    <t>耐震性区分</t>
    <phoneticPr fontId="4"/>
  </si>
  <si>
    <t>管路全体</t>
    <phoneticPr fontId="4"/>
  </si>
  <si>
    <t>基幹管路</t>
    <phoneticPr fontId="4"/>
  </si>
  <si>
    <t>送水管</t>
    <phoneticPr fontId="4"/>
  </si>
  <si>
    <t>二次災害
おそれ管路</t>
    <phoneticPr fontId="4"/>
  </si>
  <si>
    <t>復旧困難
管路</t>
    <phoneticPr fontId="4"/>
  </si>
  <si>
    <t>　　　重要給水施設基幹管路</t>
    <phoneticPr fontId="4"/>
  </si>
  <si>
    <t>　(4)：硬質塩化ビニル管（RRロング継手）、</t>
    <phoneticPr fontId="4"/>
  </si>
  <si>
    <t>　(7)：ダクタイル鋳鉄管(A形継手等)、</t>
    <phoneticPr fontId="4"/>
  </si>
  <si>
    <t>　(10)：硬質塩化ビニル管(TS継手)、</t>
    <phoneticPr fontId="4"/>
  </si>
  <si>
    <t>　(13)：鋼管(ねじ込み継手)、</t>
    <phoneticPr fontId="4"/>
  </si>
  <si>
    <t>③
耐震適合性なし
（④以外）</t>
    <rPh sb="2" eb="4">
      <t>タイシン</t>
    </rPh>
    <rPh sb="4" eb="6">
      <t>テキゴウ</t>
    </rPh>
    <rPh sb="6" eb="7">
      <t>セイ</t>
    </rPh>
    <rPh sb="12" eb="14">
      <t>イガイ</t>
    </rPh>
    <phoneticPr fontId="4"/>
  </si>
  <si>
    <t xml:space="preserve">
耐震適合性あり
①＋②</t>
    <rPh sb="1" eb="3">
      <t>タイシン</t>
    </rPh>
    <rPh sb="3" eb="6">
      <t>テキゴウセイ</t>
    </rPh>
    <phoneticPr fontId="4"/>
  </si>
  <si>
    <t xml:space="preserve">
耐震適合性なし
③＋④＋⑤</t>
    <rPh sb="1" eb="3">
      <t>タイシン</t>
    </rPh>
    <rPh sb="3" eb="6">
      <t>テキゴウセイ</t>
    </rPh>
    <phoneticPr fontId="4"/>
  </si>
  <si>
    <t>④
耐震適合性なし
（耐震性が特に低い管種・継手）</t>
    <rPh sb="2" eb="4">
      <t>タイシン</t>
    </rPh>
    <rPh sb="4" eb="6">
      <t>テキゴウ</t>
    </rPh>
    <rPh sb="6" eb="7">
      <t>セイ</t>
    </rPh>
    <rPh sb="11" eb="14">
      <t>タイシンセイ</t>
    </rPh>
    <rPh sb="15" eb="16">
      <t>トク</t>
    </rPh>
    <rPh sb="17" eb="18">
      <t>ヒク</t>
    </rPh>
    <rPh sb="19" eb="21">
      <t>カンシュ</t>
    </rPh>
    <rPh sb="22" eb="23">
      <t>ツ</t>
    </rPh>
    <rPh sb="23" eb="24">
      <t>テ</t>
    </rPh>
    <phoneticPr fontId="4"/>
  </si>
  <si>
    <t>標準被害率R(v)を微地形補正係数(Ｃg)の面積加重平均値で補正したもの（Cg×R(v)）</t>
  </si>
  <si>
    <t>標準被害率R(v)を微地形補正係数(Ｃg)の面積加重平均値で補正したもの（Cg×R(v)）</t>
    <phoneticPr fontId="4"/>
  </si>
  <si>
    <t>管種継手
不明</t>
    <phoneticPr fontId="4"/>
  </si>
  <si>
    <t>建設年代による</t>
    <rPh sb="0" eb="2">
      <t>ケンセツ</t>
    </rPh>
    <rPh sb="2" eb="4">
      <t>ネンダイ</t>
    </rPh>
    <phoneticPr fontId="4"/>
  </si>
  <si>
    <t>著しく低い</t>
    <rPh sb="0" eb="1">
      <t>イチジル</t>
    </rPh>
    <rPh sb="3" eb="4">
      <t>ヒク</t>
    </rPh>
    <phoneticPr fontId="4"/>
  </si>
  <si>
    <t>〃</t>
    <phoneticPr fontId="4"/>
  </si>
  <si>
    <t>施設台帳や管路のマッピングシステム等を整備。システムは出力した紙ベースを含めて、複数の耐震性が確保された庁舎等に分散保管。</t>
    <rPh sb="19" eb="21">
      <t>セイビ</t>
    </rPh>
    <rPh sb="40" eb="42">
      <t>フクスウ</t>
    </rPh>
    <rPh sb="56" eb="58">
      <t>ブンサン</t>
    </rPh>
    <phoneticPr fontId="4"/>
  </si>
  <si>
    <t>管路の想定被害箇所数等より、必要な管、接合材等の復旧資機材を求め、地域の連携等により一定量を備蓄するとともに、調達ルートを確保。</t>
    <phoneticPr fontId="4"/>
  </si>
  <si>
    <t>一般行政部局職員、水道事業者ＯＢ、関係民間事業者等の協力を得て初動体制の構築を検討。</t>
    <rPh sb="31" eb="33">
      <t>ショドウ</t>
    </rPh>
    <rPh sb="33" eb="35">
      <t>タイセイ</t>
    </rPh>
    <rPh sb="36" eb="38">
      <t>コウチク</t>
    </rPh>
    <rPh sb="39" eb="41">
      <t>ケントウ</t>
    </rPh>
    <phoneticPr fontId="4"/>
  </si>
  <si>
    <t>応援者の宿泊所、駐車場等の事前確保を検討。</t>
    <rPh sb="13" eb="15">
      <t>ジゼン</t>
    </rPh>
    <rPh sb="15" eb="17">
      <t>カクホ</t>
    </rPh>
    <rPh sb="18" eb="20">
      <t>ケントウ</t>
    </rPh>
    <phoneticPr fontId="4"/>
  </si>
  <si>
    <t>情報連絡体制の整備</t>
    <rPh sb="0" eb="2">
      <t>ジョウホウ</t>
    </rPh>
    <rPh sb="2" eb="4">
      <t>レンラク</t>
    </rPh>
    <rPh sb="4" eb="6">
      <t>タイセイ</t>
    </rPh>
    <rPh sb="7" eb="9">
      <t>セイビ</t>
    </rPh>
    <phoneticPr fontId="4"/>
  </si>
  <si>
    <t>一般行政部局職員、消防部局等への事前協力要請と協力体制確立。さらに応援水道事業者等により体制を確保。</t>
    <rPh sb="13" eb="14">
      <t>トウ</t>
    </rPh>
    <rPh sb="16" eb="18">
      <t>ジゼン</t>
    </rPh>
    <rPh sb="18" eb="20">
      <t>キョウリョク</t>
    </rPh>
    <rPh sb="20" eb="22">
      <t>ヨウセイ</t>
    </rPh>
    <rPh sb="23" eb="25">
      <t>キョウリョク</t>
    </rPh>
    <rPh sb="25" eb="27">
      <t>タイセイ</t>
    </rPh>
    <rPh sb="27" eb="29">
      <t>カクリツ</t>
    </rPh>
    <rPh sb="33" eb="35">
      <t>オウエン</t>
    </rPh>
    <rPh sb="35" eb="37">
      <t>スイドウ</t>
    </rPh>
    <rPh sb="37" eb="40">
      <t>ジギョウシャ</t>
    </rPh>
    <rPh sb="40" eb="41">
      <t>トウ</t>
    </rPh>
    <rPh sb="44" eb="46">
      <t>タイセイ</t>
    </rPh>
    <rPh sb="47" eb="49">
      <t>カクホ</t>
    </rPh>
    <phoneticPr fontId="4"/>
  </si>
  <si>
    <t>水道事業者ＯＢ、関係民間事業者等への事前協力要請と協力体制確立。さらに応援水道事業者等により体制を確保。</t>
    <rPh sb="25" eb="27">
      <t>キョウリョク</t>
    </rPh>
    <rPh sb="27" eb="29">
      <t>タイセイ</t>
    </rPh>
    <rPh sb="29" eb="31">
      <t>カクリツ</t>
    </rPh>
    <phoneticPr fontId="4"/>
  </si>
  <si>
    <t>給水車両による速やかな水の運搬を行うため、各応急給水先への運搬距離は３km程度になるように運搬給水基地を設定。（Ｉ浄水場、Ｍ９号水源、Ｆ配水池、Ｇ配水池の４箇所）</t>
    <rPh sb="78" eb="80">
      <t>カショ</t>
    </rPh>
    <phoneticPr fontId="4"/>
  </si>
  <si>
    <t>重要給水施設に供給する基幹施設・管路等を中心に、耐用年数を超過したものを順次、耐震性の高い施設・管路に更新するとともに、基幹浄水場の耐震補強を行う。</t>
    <rPh sb="60" eb="62">
      <t>キカン</t>
    </rPh>
    <rPh sb="62" eb="65">
      <t>ジョウスイバ</t>
    </rPh>
    <rPh sb="66" eb="68">
      <t>タイシン</t>
    </rPh>
    <rPh sb="68" eb="70">
      <t>ホキョウ</t>
    </rPh>
    <rPh sb="71" eb="72">
      <t>オコナ</t>
    </rPh>
    <phoneticPr fontId="4"/>
  </si>
  <si>
    <t>21日</t>
    <phoneticPr fontId="4"/>
  </si>
  <si>
    <t>〃</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</si>
</sst>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quot; 千円止め&quot;"/>
    <numFmt numFmtId="177" formatCode="_-* #,##0_-;\-* #,##0_-;_-* &quot;-&quot;_-;_-@_-"/>
    <numFmt numFmtId="178" formatCode="#,##0_ "/>
    <numFmt numFmtId="179" formatCode="0.0"/>
    <numFmt numFmtId="180" formatCode="#,##0_);[Red]\(#,##0\)"/>
    <numFmt numFmtId="181" formatCode="#,##0.0_);[Red]\(#,##0.0\)"/>
    <numFmt numFmtId="182" formatCode="0.0_ "/>
    <numFmt numFmtId="183" formatCode="_-* #,##0.0_-;\-* #,##0.0_-;_-* &quot;-&quot;_-;_-@_-"/>
    <numFmt numFmtId="184" formatCode="#&quot;年&quot;"/>
    <numFmt numFmtId="185" formatCode="#,##0.0;[Red]\-#,##0.0"/>
    <numFmt numFmtId="186" formatCode="#,###&quot;m3/日&quot;"/>
    <numFmt numFmtId="187" formatCode="#,###&quot;m3&quot;"/>
    <numFmt numFmtId="188" formatCode="0.000"/>
    <numFmt numFmtId="189" formatCode="0.00_);[Red]\(0.00\)"/>
    <numFmt numFmtId="190" formatCode="0.00_ "/>
    <numFmt numFmtId="191" formatCode="#,##0.0_ ;[Red]\-#,##0.0\ "/>
    <numFmt numFmtId="192" formatCode="0.000_);[Red]\(0.000\)"/>
    <numFmt numFmtId="193" formatCode="0.0&quot;*&quot;"/>
    <numFmt numFmtId="194" formatCode="#,##0_ ;[Red]\-#,##0\ "/>
  </numFmts>
  <fonts count="39">
    <font>
      <sz val="11"/>
      <name val="ＭＳ Ｐゴシック"/>
      <family val="3"/>
      <charset val="128"/>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12"/>
      <name val="Osaka"/>
      <family val="3"/>
      <charset val="128"/>
    </font>
    <font>
      <b/>
      <sz val="12"/>
      <name val="Arial"/>
      <family val="2"/>
    </font>
    <font>
      <sz val="10"/>
      <name val="Arial"/>
      <family val="2"/>
    </font>
    <font>
      <b/>
      <sz val="11"/>
      <name val="Helv"/>
      <family val="2"/>
    </font>
    <font>
      <sz val="10"/>
      <name val="ＭＳ Ｐゴシック"/>
      <family val="3"/>
      <charset val="128"/>
    </font>
    <font>
      <sz val="11"/>
      <name val="ＭＳ Ｐ明朝"/>
      <family val="1"/>
      <charset val="128"/>
    </font>
    <font>
      <sz val="9"/>
      <name val="ＭＳ Ｐ明朝"/>
      <family val="1"/>
      <charset val="128"/>
    </font>
    <font>
      <sz val="14"/>
      <name val="ＭＳ 明朝"/>
      <family val="1"/>
      <charset val="128"/>
    </font>
    <font>
      <sz val="11"/>
      <color theme="1"/>
      <name val="ＭＳ Ｐゴシック"/>
      <family val="3"/>
      <charset val="128"/>
      <scheme val="minor"/>
    </font>
    <font>
      <sz val="10"/>
      <name val="ＭＳ ゴシック"/>
      <family val="3"/>
      <charset val="128"/>
    </font>
    <font>
      <sz val="9"/>
      <name val="ＭＳ ゴシック"/>
      <family val="3"/>
      <charset val="128"/>
    </font>
    <font>
      <sz val="11"/>
      <name val="ＭＳ ゴシック"/>
      <family val="3"/>
      <charset val="128"/>
    </font>
    <font>
      <sz val="9"/>
      <name val="ＭＳ Ｐゴシック"/>
      <family val="3"/>
      <charset val="128"/>
    </font>
    <font>
      <sz val="10"/>
      <color indexed="8"/>
      <name val="ＭＳ ゴシック"/>
      <family val="3"/>
      <charset val="128"/>
    </font>
    <font>
      <sz val="14"/>
      <name val="ＭＳ ゴシック"/>
      <family val="3"/>
      <charset val="128"/>
    </font>
    <font>
      <vertAlign val="superscript"/>
      <sz val="10"/>
      <name val="ＭＳ ゴシック"/>
      <family val="3"/>
      <charset val="128"/>
    </font>
    <font>
      <vertAlign val="superscript"/>
      <sz val="9"/>
      <name val="ＭＳ ゴシック"/>
      <family val="3"/>
      <charset val="128"/>
    </font>
    <font>
      <sz val="12"/>
      <name val="ＭＳ ゴシック"/>
      <family val="3"/>
      <charset val="128"/>
    </font>
    <font>
      <sz val="18"/>
      <name val="ＭＳ ゴシック"/>
      <family val="3"/>
      <charset val="128"/>
    </font>
    <font>
      <sz val="11"/>
      <color indexed="8"/>
      <name val="ＭＳ Ｐゴシック"/>
      <family val="3"/>
      <charset val="128"/>
    </font>
    <font>
      <sz val="10"/>
      <color indexed="8"/>
      <name val="ＭＳ Ｐゴシック"/>
      <family val="3"/>
      <charset val="128"/>
    </font>
    <font>
      <sz val="9"/>
      <color indexed="8"/>
      <name val="ＭＳ Ｐゴシック"/>
      <family val="3"/>
      <charset val="128"/>
    </font>
    <font>
      <sz val="8"/>
      <color indexed="8"/>
      <name val="ＭＳ Ｐゴシック"/>
      <family val="3"/>
      <charset val="128"/>
    </font>
    <font>
      <sz val="9"/>
      <color indexed="8"/>
      <name val="ＭＳ ゴシック"/>
      <family val="3"/>
      <charset val="128"/>
    </font>
    <font>
      <vertAlign val="superscript"/>
      <sz val="10"/>
      <color indexed="8"/>
      <name val="ＭＳ ゴシック"/>
      <family val="3"/>
      <charset val="128"/>
    </font>
    <font>
      <sz val="8"/>
      <color indexed="8"/>
      <name val="ＭＳ ゴシック"/>
      <family val="3"/>
      <charset val="128"/>
    </font>
    <font>
      <vertAlign val="superscript"/>
      <sz val="9"/>
      <color indexed="8"/>
      <name val="ＭＳ ゴシック"/>
      <family val="3"/>
      <charset val="128"/>
    </font>
    <font>
      <sz val="16"/>
      <name val="ＭＳ ゴシック"/>
      <family val="3"/>
      <charset val="128"/>
    </font>
    <font>
      <sz val="12"/>
      <color indexed="8"/>
      <name val="ＭＳ Ｐゴシック"/>
      <family val="3"/>
      <charset val="128"/>
    </font>
    <font>
      <sz val="12"/>
      <name val="ＭＳ Ｐゴシック"/>
      <family val="3"/>
      <charset val="128"/>
    </font>
    <font>
      <sz val="14"/>
      <name val="ＭＳ Ｐゴシック"/>
      <family val="3"/>
      <charset val="128"/>
    </font>
    <font>
      <vertAlign val="superscript"/>
      <sz val="11"/>
      <name val="ＭＳ Ｐゴシック"/>
      <family val="3"/>
      <charset val="128"/>
    </font>
    <font>
      <sz val="16"/>
      <color indexed="8"/>
      <name val="ＭＳ Ｐゴシック"/>
      <family val="3"/>
      <charset val="128"/>
    </font>
    <font>
      <sz val="16"/>
      <color indexed="8"/>
      <name val="ＭＳ ゴシック"/>
      <family val="3"/>
      <charset val="128"/>
    </font>
  </fonts>
  <fills count="5">
    <fill>
      <patternFill patternType="none"/>
    </fill>
    <fill>
      <patternFill patternType="gray125"/>
    </fill>
    <fill>
      <patternFill patternType="solid">
        <fgColor rgb="FFFFFFCC"/>
        <bgColor indexed="64"/>
      </patternFill>
    </fill>
    <fill>
      <patternFill patternType="solid">
        <fgColor rgb="FFCCFFFF"/>
        <bgColor indexed="64"/>
      </patternFill>
    </fill>
    <fill>
      <patternFill patternType="solid">
        <fgColor theme="0" tint="-0.499984740745262"/>
        <bgColor indexed="64"/>
      </patternFill>
    </fill>
  </fills>
  <borders count="133">
    <border>
      <left/>
      <right/>
      <top/>
      <bottom/>
      <diagonal/>
    </border>
    <border>
      <left style="thin">
        <color indexed="64"/>
      </left>
      <right/>
      <top/>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medium">
        <color indexed="64"/>
      </top>
      <bottom style="medium">
        <color indexed="64"/>
      </bottom>
      <diagonal/>
    </border>
    <border>
      <left style="thin">
        <color indexed="64"/>
      </left>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style="double">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double">
        <color indexed="64"/>
      </bottom>
      <diagonal/>
    </border>
    <border>
      <left style="thin">
        <color indexed="64"/>
      </left>
      <right style="hair">
        <color indexed="64"/>
      </right>
      <top/>
      <bottom style="thin">
        <color indexed="64"/>
      </bottom>
      <diagonal/>
    </border>
    <border>
      <left/>
      <right/>
      <top/>
      <bottom style="medium">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thin">
        <color indexed="64"/>
      </left>
      <right/>
      <top style="double">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hair">
        <color indexed="64"/>
      </left>
      <right/>
      <top style="hair">
        <color indexed="64"/>
      </top>
      <bottom/>
      <diagonal/>
    </border>
    <border>
      <left style="hair">
        <color indexed="64"/>
      </left>
      <right style="thin">
        <color indexed="64"/>
      </right>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style="thin">
        <color indexed="64"/>
      </left>
      <right style="thin">
        <color indexed="64"/>
      </right>
      <top style="double">
        <color indexed="64"/>
      </top>
      <bottom style="hair">
        <color indexed="64"/>
      </bottom>
      <diagonal/>
    </border>
    <border>
      <left/>
      <right/>
      <top/>
      <bottom style="hair">
        <color indexed="64"/>
      </bottom>
      <diagonal/>
    </border>
    <border>
      <left style="thin">
        <color indexed="64"/>
      </left>
      <right style="hair">
        <color indexed="64"/>
      </right>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double">
        <color indexed="64"/>
      </bottom>
      <diagonal/>
    </border>
    <border>
      <left style="medium">
        <color indexed="64"/>
      </left>
      <right style="thin">
        <color indexed="64"/>
      </right>
      <top/>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thin">
        <color indexed="64"/>
      </top>
      <bottom style="double">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s>
  <cellStyleXfs count="22">
    <xf numFmtId="0" fontId="0" fillId="0" borderId="0">
      <alignment vertical="center"/>
    </xf>
    <xf numFmtId="176" fontId="5" fillId="0" borderId="0" applyFill="0" applyBorder="0" applyAlignment="0"/>
    <xf numFmtId="0" fontId="6" fillId="0" borderId="30" applyNumberFormat="0" applyAlignment="0" applyProtection="0">
      <alignment horizontal="left" vertical="center"/>
    </xf>
    <xf numFmtId="0" fontId="6" fillId="0" borderId="25">
      <alignment horizontal="left" vertical="center"/>
    </xf>
    <xf numFmtId="0" fontId="7" fillId="0" borderId="0"/>
    <xf numFmtId="0" fontId="8" fillId="0" borderId="0"/>
    <xf numFmtId="9" fontId="9" fillId="0" borderId="0" applyFont="0" applyFill="0" applyBorder="0" applyAlignment="0" applyProtection="0"/>
    <xf numFmtId="177" fontId="9" fillId="0" borderId="0" applyFont="0" applyFill="0" applyBorder="0" applyAlignment="0" applyProtection="0"/>
    <xf numFmtId="38" fontId="10" fillId="0" borderId="0" applyFont="0" applyFill="0" applyBorder="0" applyAlignment="0" applyProtection="0">
      <alignment vertical="center"/>
    </xf>
    <xf numFmtId="0" fontId="2" fillId="0" borderId="0" applyNumberFormat="0" applyBorder="0" applyAlignment="0"/>
    <xf numFmtId="0" fontId="9" fillId="0" borderId="22">
      <alignment horizontal="left" vertical="center"/>
    </xf>
    <xf numFmtId="0" fontId="9" fillId="0" borderId="0"/>
    <xf numFmtId="0" fontId="11" fillId="0" borderId="0">
      <alignment vertical="center"/>
    </xf>
    <xf numFmtId="0" fontId="3" fillId="0" borderId="0"/>
    <xf numFmtId="0" fontId="12" fillId="0" borderId="0"/>
    <xf numFmtId="0" fontId="13" fillId="0" borderId="0">
      <alignment vertical="center"/>
    </xf>
    <xf numFmtId="38" fontId="2"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24" fillId="0" borderId="0">
      <alignment vertical="center"/>
    </xf>
    <xf numFmtId="0" fontId="1" fillId="0" borderId="0">
      <alignment vertical="center"/>
    </xf>
    <xf numFmtId="0" fontId="2" fillId="0" borderId="0">
      <alignment vertical="center"/>
    </xf>
  </cellStyleXfs>
  <cellXfs count="1671">
    <xf numFmtId="0" fontId="0" fillId="0" borderId="0" xfId="0">
      <alignment vertical="center"/>
    </xf>
    <xf numFmtId="0" fontId="14" fillId="0" borderId="0" xfId="0" applyFont="1" applyFill="1">
      <alignment vertical="center"/>
    </xf>
    <xf numFmtId="0" fontId="14" fillId="0" borderId="22" xfId="0" applyFont="1" applyFill="1" applyBorder="1" applyAlignment="1">
      <alignment horizontal="center" vertical="center"/>
    </xf>
    <xf numFmtId="0" fontId="14" fillId="0" borderId="0" xfId="0" applyFont="1">
      <alignment vertical="center"/>
    </xf>
    <xf numFmtId="0" fontId="14" fillId="0" borderId="0" xfId="11" applyFont="1" applyFill="1" applyAlignment="1">
      <alignment horizontal="center" vertical="center"/>
    </xf>
    <xf numFmtId="0" fontId="14" fillId="0" borderId="0" xfId="11" applyFont="1" applyFill="1" applyAlignment="1">
      <alignment vertical="center"/>
    </xf>
    <xf numFmtId="0" fontId="14" fillId="0" borderId="13" xfId="0" applyFont="1" applyFill="1" applyBorder="1" applyAlignment="1">
      <alignment vertical="center"/>
    </xf>
    <xf numFmtId="0" fontId="14" fillId="0" borderId="29" xfId="0" applyFont="1" applyFill="1" applyBorder="1" applyAlignment="1">
      <alignment vertical="center"/>
    </xf>
    <xf numFmtId="0" fontId="14" fillId="0" borderId="0" xfId="0" applyFont="1" applyFill="1" applyAlignment="1">
      <alignment horizontal="center" vertical="center"/>
    </xf>
    <xf numFmtId="0" fontId="14" fillId="0" borderId="13" xfId="0" applyFont="1" applyFill="1" applyBorder="1" applyAlignment="1">
      <alignment horizontal="center" vertical="center" shrinkToFit="1"/>
    </xf>
    <xf numFmtId="0" fontId="14" fillId="0" borderId="6" xfId="0" applyFont="1" applyFill="1" applyBorder="1" applyAlignment="1">
      <alignment horizontal="center" vertical="center" shrinkToFit="1"/>
    </xf>
    <xf numFmtId="0" fontId="19" fillId="0" borderId="0" xfId="11" applyFont="1" applyFill="1"/>
    <xf numFmtId="0" fontId="14" fillId="0" borderId="2" xfId="0" applyFont="1" applyFill="1" applyBorder="1" applyAlignment="1">
      <alignment horizontal="center" vertical="center" shrinkToFit="1"/>
    </xf>
    <xf numFmtId="0" fontId="14" fillId="0" borderId="0" xfId="0" applyFont="1" applyFill="1" applyBorder="1" applyAlignment="1">
      <alignment horizontal="center" vertical="center"/>
    </xf>
    <xf numFmtId="0" fontId="14" fillId="0" borderId="0" xfId="0" applyFont="1" applyFill="1" applyBorder="1" applyAlignment="1">
      <alignment vertical="center"/>
    </xf>
    <xf numFmtId="0" fontId="14" fillId="3" borderId="42" xfId="0" applyFont="1" applyFill="1" applyBorder="1" applyAlignment="1">
      <alignment vertical="center" shrinkToFit="1"/>
    </xf>
    <xf numFmtId="186" fontId="14" fillId="3" borderId="42" xfId="0" applyNumberFormat="1" applyFont="1" applyFill="1" applyBorder="1" applyAlignment="1">
      <alignment horizontal="right" vertical="center" shrinkToFit="1"/>
    </xf>
    <xf numFmtId="0" fontId="14" fillId="2" borderId="41" xfId="0" applyFont="1" applyFill="1" applyBorder="1" applyAlignment="1">
      <alignment horizontal="center" vertical="center" shrinkToFit="1"/>
    </xf>
    <xf numFmtId="0" fontId="14" fillId="3" borderId="6" xfId="0" applyFont="1" applyFill="1" applyBorder="1" applyAlignment="1">
      <alignment vertical="center" shrinkToFit="1"/>
    </xf>
    <xf numFmtId="186" fontId="14" fillId="3" borderId="6" xfId="0" applyNumberFormat="1" applyFont="1" applyFill="1" applyBorder="1" applyAlignment="1">
      <alignment horizontal="right" vertical="center" shrinkToFit="1"/>
    </xf>
    <xf numFmtId="0" fontId="14" fillId="2" borderId="7" xfId="0" applyFont="1" applyFill="1" applyBorder="1" applyAlignment="1">
      <alignment horizontal="center" vertical="center" shrinkToFit="1"/>
    </xf>
    <xf numFmtId="0" fontId="14" fillId="3" borderId="39" xfId="0" applyFont="1" applyFill="1" applyBorder="1" applyAlignment="1">
      <alignment vertical="center" shrinkToFit="1"/>
    </xf>
    <xf numFmtId="186" fontId="14" fillId="3" borderId="39" xfId="0" applyNumberFormat="1" applyFont="1" applyFill="1" applyBorder="1" applyAlignment="1">
      <alignment horizontal="right" vertical="center" shrinkToFit="1"/>
    </xf>
    <xf numFmtId="0" fontId="14" fillId="2" borderId="20" xfId="0" applyFont="1" applyFill="1" applyBorder="1" applyAlignment="1">
      <alignment horizontal="center" vertical="center" shrinkToFit="1"/>
    </xf>
    <xf numFmtId="0" fontId="14" fillId="3" borderId="2" xfId="0" applyFont="1" applyFill="1" applyBorder="1" applyAlignment="1">
      <alignment vertical="center" shrinkToFit="1"/>
    </xf>
    <xf numFmtId="186" fontId="14" fillId="3" borderId="2" xfId="0" applyNumberFormat="1" applyFont="1" applyFill="1" applyBorder="1" applyAlignment="1">
      <alignment horizontal="right" vertical="center" shrinkToFit="1"/>
    </xf>
    <xf numFmtId="0" fontId="14" fillId="3" borderId="2" xfId="0" applyFont="1" applyFill="1" applyBorder="1" applyAlignment="1">
      <alignment horizontal="center" vertical="center" shrinkToFit="1"/>
    </xf>
    <xf numFmtId="0" fontId="14" fillId="2" borderId="3" xfId="0" applyFont="1" applyFill="1" applyBorder="1" applyAlignment="1">
      <alignment horizontal="center" vertical="center" shrinkToFit="1"/>
    </xf>
    <xf numFmtId="0" fontId="14" fillId="3" borderId="13" xfId="0" applyFont="1" applyFill="1" applyBorder="1" applyAlignment="1">
      <alignment horizontal="left" vertical="center" shrinkToFit="1"/>
    </xf>
    <xf numFmtId="186" fontId="14" fillId="3" borderId="13" xfId="0" applyNumberFormat="1" applyFont="1" applyFill="1" applyBorder="1" applyAlignment="1">
      <alignment horizontal="right" vertical="center" shrinkToFit="1"/>
    </xf>
    <xf numFmtId="0" fontId="14" fillId="3" borderId="13" xfId="0" applyFont="1" applyFill="1" applyBorder="1" applyAlignment="1">
      <alignment horizontal="center" vertical="center" shrinkToFit="1"/>
    </xf>
    <xf numFmtId="0" fontId="14" fillId="2" borderId="13" xfId="0" applyFont="1" applyFill="1" applyBorder="1" applyAlignment="1">
      <alignment horizontal="center" vertical="center" shrinkToFit="1"/>
    </xf>
    <xf numFmtId="0" fontId="14" fillId="3" borderId="2" xfId="0" applyFont="1" applyFill="1" applyBorder="1" applyAlignment="1">
      <alignment horizontal="left" vertical="center" shrinkToFit="1"/>
    </xf>
    <xf numFmtId="0" fontId="14" fillId="3" borderId="13" xfId="0" applyFont="1" applyFill="1" applyBorder="1" applyAlignment="1">
      <alignment vertical="center" shrinkToFit="1"/>
    </xf>
    <xf numFmtId="187" fontId="14" fillId="3" borderId="13" xfId="0" applyNumberFormat="1" applyFont="1" applyFill="1" applyBorder="1" applyAlignment="1">
      <alignment horizontal="right" vertical="center" shrinkToFit="1"/>
    </xf>
    <xf numFmtId="0" fontId="14" fillId="2" borderId="14" xfId="0" applyFont="1" applyFill="1" applyBorder="1" applyAlignment="1">
      <alignment horizontal="center" vertical="center" shrinkToFit="1"/>
    </xf>
    <xf numFmtId="187" fontId="14" fillId="3" borderId="6" xfId="0" applyNumberFormat="1" applyFont="1" applyFill="1" applyBorder="1" applyAlignment="1">
      <alignment horizontal="right" vertical="center" shrinkToFit="1"/>
    </xf>
    <xf numFmtId="187" fontId="14" fillId="3" borderId="2" xfId="0" applyNumberFormat="1" applyFont="1" applyFill="1" applyBorder="1" applyAlignment="1">
      <alignment horizontal="right" vertical="center" shrinkToFit="1"/>
    </xf>
    <xf numFmtId="0" fontId="14" fillId="3" borderId="13" xfId="0" applyFont="1" applyFill="1" applyBorder="1" applyAlignment="1">
      <alignment horizontal="right" vertical="center" shrinkToFit="1"/>
    </xf>
    <xf numFmtId="0" fontId="14" fillId="3" borderId="2" xfId="0" applyFont="1" applyFill="1" applyBorder="1" applyAlignment="1">
      <alignment horizontal="right" vertical="center" shrinkToFit="1"/>
    </xf>
    <xf numFmtId="0" fontId="14" fillId="3" borderId="10" xfId="0" applyFont="1" applyFill="1" applyBorder="1" applyAlignment="1">
      <alignment vertical="center" shrinkToFit="1"/>
    </xf>
    <xf numFmtId="0" fontId="14" fillId="2" borderId="42" xfId="0" applyFont="1" applyFill="1" applyBorder="1" applyAlignment="1">
      <alignment horizontal="center" vertical="center" shrinkToFit="1"/>
    </xf>
    <xf numFmtId="38" fontId="14" fillId="2" borderId="6" xfId="16" applyFont="1" applyFill="1" applyBorder="1" applyAlignment="1">
      <alignment horizontal="right" vertical="center" shrinkToFit="1"/>
    </xf>
    <xf numFmtId="38" fontId="14" fillId="2" borderId="14" xfId="16" applyFont="1" applyFill="1" applyBorder="1" applyAlignment="1">
      <alignment vertical="center" shrinkToFit="1"/>
    </xf>
    <xf numFmtId="38" fontId="14" fillId="2" borderId="7" xfId="16" applyFont="1" applyFill="1" applyBorder="1" applyAlignment="1">
      <alignment vertical="center" shrinkToFit="1"/>
    </xf>
    <xf numFmtId="38" fontId="14" fillId="2" borderId="75" xfId="16" applyFont="1" applyFill="1" applyBorder="1" applyAlignment="1">
      <alignment vertical="center" shrinkToFit="1"/>
    </xf>
    <xf numFmtId="0" fontId="19" fillId="0" borderId="0" xfId="11" applyFont="1" applyFill="1" applyAlignment="1">
      <alignment vertical="center"/>
    </xf>
    <xf numFmtId="38" fontId="14" fillId="2" borderId="13" xfId="16" applyFont="1" applyFill="1" applyBorder="1" applyAlignment="1">
      <alignment horizontal="right" vertical="center" shrinkToFit="1"/>
    </xf>
    <xf numFmtId="38" fontId="14" fillId="2" borderId="22" xfId="16" applyFont="1" applyFill="1" applyBorder="1" applyAlignment="1">
      <alignment horizontal="right" vertical="center" shrinkToFit="1"/>
    </xf>
    <xf numFmtId="38" fontId="14" fillId="3" borderId="52" xfId="16" applyFont="1" applyFill="1" applyBorder="1" applyAlignment="1">
      <alignment horizontal="right" vertical="center" shrinkToFit="1"/>
    </xf>
    <xf numFmtId="38" fontId="14" fillId="3" borderId="47" xfId="16" applyFont="1" applyFill="1" applyBorder="1" applyAlignment="1">
      <alignment horizontal="right" vertical="center" shrinkToFit="1"/>
    </xf>
    <xf numFmtId="38" fontId="14" fillId="2" borderId="56" xfId="16" applyFont="1" applyFill="1" applyBorder="1" applyAlignment="1">
      <alignment horizontal="right" vertical="center" shrinkToFit="1"/>
    </xf>
    <xf numFmtId="38" fontId="14" fillId="3" borderId="33" xfId="16" applyFont="1" applyFill="1" applyBorder="1" applyAlignment="1">
      <alignment horizontal="right" vertical="center" shrinkToFit="1"/>
    </xf>
    <xf numFmtId="38" fontId="14" fillId="3" borderId="44" xfId="16" applyFont="1" applyFill="1" applyBorder="1" applyAlignment="1">
      <alignment horizontal="right" vertical="center" shrinkToFit="1"/>
    </xf>
    <xf numFmtId="38" fontId="14" fillId="2" borderId="58" xfId="16" applyFont="1" applyFill="1" applyBorder="1" applyAlignment="1">
      <alignment horizontal="right" vertical="center" shrinkToFit="1"/>
    </xf>
    <xf numFmtId="38" fontId="14" fillId="2" borderId="51" xfId="16" applyFont="1" applyFill="1" applyBorder="1" applyAlignment="1">
      <alignment horizontal="right" vertical="center" shrinkToFit="1"/>
    </xf>
    <xf numFmtId="38" fontId="14" fillId="2" borderId="61" xfId="16" applyFont="1" applyFill="1" applyBorder="1" applyAlignment="1">
      <alignment horizontal="right" vertical="center" shrinkToFit="1"/>
    </xf>
    <xf numFmtId="38" fontId="14" fillId="2" borderId="62" xfId="16" applyFont="1" applyFill="1" applyBorder="1" applyAlignment="1">
      <alignment horizontal="right" vertical="center" shrinkToFit="1"/>
    </xf>
    <xf numFmtId="38" fontId="14" fillId="2" borderId="52" xfId="16" applyFont="1" applyFill="1" applyBorder="1" applyAlignment="1">
      <alignment horizontal="right" vertical="center" shrinkToFit="1"/>
    </xf>
    <xf numFmtId="38" fontId="14" fillId="2" borderId="33" xfId="16" applyFont="1" applyFill="1" applyBorder="1" applyAlignment="1">
      <alignment horizontal="right" vertical="center" shrinkToFit="1"/>
    </xf>
    <xf numFmtId="38" fontId="14" fillId="2" borderId="70" xfId="16" applyFont="1" applyFill="1" applyBorder="1" applyAlignment="1">
      <alignment horizontal="right" vertical="center" shrinkToFit="1"/>
    </xf>
    <xf numFmtId="38" fontId="14" fillId="2" borderId="72" xfId="16" applyFont="1" applyFill="1" applyBorder="1" applyAlignment="1">
      <alignment horizontal="right" vertical="center" shrinkToFit="1"/>
    </xf>
    <xf numFmtId="38" fontId="14" fillId="2" borderId="69" xfId="16" applyFont="1" applyFill="1" applyBorder="1" applyAlignment="1">
      <alignment horizontal="right" vertical="center" shrinkToFit="1"/>
    </xf>
    <xf numFmtId="38" fontId="14" fillId="2" borderId="48" xfId="16" applyFont="1" applyFill="1" applyBorder="1" applyAlignment="1">
      <alignment horizontal="right" vertical="center" shrinkToFit="1"/>
    </xf>
    <xf numFmtId="38" fontId="14" fillId="2" borderId="9" xfId="16" applyFont="1" applyFill="1" applyBorder="1" applyAlignment="1">
      <alignment horizontal="right" vertical="center" shrinkToFit="1"/>
    </xf>
    <xf numFmtId="38" fontId="14" fillId="2" borderId="25" xfId="16" applyFont="1" applyFill="1" applyBorder="1" applyAlignment="1">
      <alignment horizontal="right" vertical="center" shrinkToFit="1"/>
    </xf>
    <xf numFmtId="38" fontId="14" fillId="3" borderId="15" xfId="16" applyFont="1" applyFill="1" applyBorder="1" applyAlignment="1">
      <alignment horizontal="right" vertical="center" shrinkToFit="1"/>
    </xf>
    <xf numFmtId="38" fontId="14" fillId="3" borderId="8" xfId="16" applyFont="1" applyFill="1" applyBorder="1" applyAlignment="1">
      <alignment horizontal="right" vertical="center" shrinkToFit="1"/>
    </xf>
    <xf numFmtId="38" fontId="14" fillId="2" borderId="47" xfId="16" applyFont="1" applyFill="1" applyBorder="1" applyAlignment="1">
      <alignment horizontal="right" vertical="center" shrinkToFit="1"/>
    </xf>
    <xf numFmtId="38" fontId="14" fillId="2" borderId="44" xfId="16" applyFont="1" applyFill="1" applyBorder="1" applyAlignment="1">
      <alignment horizontal="right" vertical="center" shrinkToFit="1"/>
    </xf>
    <xf numFmtId="38" fontId="14" fillId="2" borderId="10" xfId="16" applyFont="1" applyFill="1" applyBorder="1" applyAlignment="1">
      <alignment horizontal="right" vertical="center" shrinkToFit="1"/>
    </xf>
    <xf numFmtId="0" fontId="22" fillId="0" borderId="42" xfId="11" applyFont="1" applyFill="1" applyBorder="1" applyAlignment="1">
      <alignment horizontal="center" vertical="center"/>
    </xf>
    <xf numFmtId="0" fontId="22" fillId="0" borderId="6" xfId="11" applyFont="1" applyFill="1" applyBorder="1" applyAlignment="1">
      <alignment horizontal="center" vertical="center"/>
    </xf>
    <xf numFmtId="0" fontId="22" fillId="0" borderId="10" xfId="11" applyFont="1" applyFill="1" applyBorder="1" applyAlignment="1">
      <alignment horizontal="center" vertical="center"/>
    </xf>
    <xf numFmtId="0" fontId="22" fillId="0" borderId="13" xfId="11" applyFont="1" applyFill="1" applyBorder="1" applyAlignment="1">
      <alignment horizontal="center" vertical="center"/>
    </xf>
    <xf numFmtId="0" fontId="22" fillId="0" borderId="13" xfId="0" applyFont="1" applyFill="1" applyBorder="1" applyAlignment="1">
      <alignment horizontal="center" vertical="center"/>
    </xf>
    <xf numFmtId="0" fontId="22" fillId="0" borderId="6" xfId="0" applyFont="1" applyFill="1" applyBorder="1" applyAlignment="1">
      <alignment horizontal="center" vertical="center"/>
    </xf>
    <xf numFmtId="0" fontId="22" fillId="0" borderId="6" xfId="11" applyFont="1" applyFill="1" applyBorder="1" applyAlignment="1">
      <alignment horizontal="center" vertical="center" shrinkToFit="1"/>
    </xf>
    <xf numFmtId="38" fontId="14" fillId="0" borderId="0" xfId="11" applyNumberFormat="1" applyFont="1" applyFill="1" applyAlignment="1">
      <alignment vertical="center"/>
    </xf>
    <xf numFmtId="38" fontId="14" fillId="0" borderId="44" xfId="16" applyFont="1" applyFill="1" applyBorder="1" applyAlignment="1">
      <alignment horizontal="right" vertical="center"/>
    </xf>
    <xf numFmtId="0" fontId="16" fillId="0" borderId="13" xfId="11" applyFont="1" applyFill="1" applyBorder="1" applyAlignment="1">
      <alignment horizontal="center" vertical="center"/>
    </xf>
    <xf numFmtId="0" fontId="16" fillId="0" borderId="6" xfId="11" applyFont="1" applyFill="1" applyBorder="1" applyAlignment="1">
      <alignment horizontal="center" vertical="center"/>
    </xf>
    <xf numFmtId="0" fontId="16" fillId="0" borderId="2" xfId="11" applyFont="1" applyFill="1" applyBorder="1" applyAlignment="1">
      <alignment horizontal="center" vertical="center"/>
    </xf>
    <xf numFmtId="38" fontId="14" fillId="2" borderId="13" xfId="16" applyFont="1" applyFill="1" applyBorder="1" applyAlignment="1">
      <alignment horizontal="right" vertical="center"/>
    </xf>
    <xf numFmtId="38" fontId="14" fillId="2" borderId="6" xfId="16" applyFont="1" applyFill="1" applyBorder="1" applyAlignment="1">
      <alignment horizontal="right" vertical="center"/>
    </xf>
    <xf numFmtId="38" fontId="14" fillId="2" borderId="2" xfId="16" applyFont="1" applyFill="1" applyBorder="1" applyAlignment="1">
      <alignment horizontal="right" vertical="center"/>
    </xf>
    <xf numFmtId="38" fontId="14" fillId="2" borderId="22" xfId="16" applyFont="1" applyFill="1" applyBorder="1" applyAlignment="1">
      <alignment horizontal="right" vertical="center"/>
    </xf>
    <xf numFmtId="0" fontId="9" fillId="0" borderId="22" xfId="11" applyBorder="1" applyAlignment="1">
      <alignment horizontal="center" vertical="center" wrapText="1"/>
    </xf>
    <xf numFmtId="0" fontId="9" fillId="0" borderId="22" xfId="11" applyBorder="1" applyAlignment="1">
      <alignment horizontal="center" vertical="center"/>
    </xf>
    <xf numFmtId="38" fontId="14" fillId="2" borderId="2" xfId="16" applyFont="1" applyFill="1" applyBorder="1" applyAlignment="1">
      <alignment horizontal="right" vertical="center" shrinkToFit="1"/>
    </xf>
    <xf numFmtId="38" fontId="14" fillId="3" borderId="6" xfId="16" applyFont="1" applyFill="1" applyBorder="1" applyAlignment="1">
      <alignment vertical="center" shrinkToFit="1"/>
    </xf>
    <xf numFmtId="38" fontId="14" fillId="3" borderId="13" xfId="16" applyFont="1" applyFill="1" applyBorder="1" applyAlignment="1">
      <alignment vertical="center" shrinkToFit="1"/>
    </xf>
    <xf numFmtId="38" fontId="14" fillId="2" borderId="22" xfId="16" applyFont="1" applyFill="1" applyBorder="1" applyAlignment="1">
      <alignment vertical="center" shrinkToFit="1"/>
    </xf>
    <xf numFmtId="38" fontId="14" fillId="2" borderId="79" xfId="16" applyFont="1" applyFill="1" applyBorder="1" applyAlignment="1">
      <alignment horizontal="right" vertical="center" shrinkToFit="1"/>
    </xf>
    <xf numFmtId="38" fontId="14" fillId="2" borderId="29" xfId="16" applyFont="1" applyFill="1" applyBorder="1" applyAlignment="1">
      <alignment horizontal="right" vertical="center" shrinkToFit="1"/>
    </xf>
    <xf numFmtId="38" fontId="14" fillId="2" borderId="23" xfId="16" applyFont="1" applyFill="1" applyBorder="1" applyAlignment="1">
      <alignment vertical="center" shrinkToFit="1"/>
    </xf>
    <xf numFmtId="0" fontId="16" fillId="0" borderId="44" xfId="11" applyFont="1" applyFill="1" applyBorder="1" applyAlignment="1">
      <alignment horizontal="center" vertical="center"/>
    </xf>
    <xf numFmtId="0" fontId="16" fillId="0" borderId="44" xfId="11" applyFont="1" applyFill="1" applyBorder="1" applyAlignment="1">
      <alignment horizontal="center" vertical="center" wrapText="1"/>
    </xf>
    <xf numFmtId="38" fontId="14" fillId="2" borderId="26" xfId="16" applyFont="1" applyFill="1" applyBorder="1" applyAlignment="1">
      <alignment horizontal="right" vertical="center" shrinkToFit="1"/>
    </xf>
    <xf numFmtId="185" fontId="14" fillId="2" borderId="13" xfId="16" applyNumberFormat="1" applyFont="1" applyFill="1" applyBorder="1" applyAlignment="1">
      <alignment horizontal="right" vertical="center"/>
    </xf>
    <xf numFmtId="185" fontId="14" fillId="2" borderId="6" xfId="16" applyNumberFormat="1" applyFont="1" applyFill="1" applyBorder="1" applyAlignment="1">
      <alignment horizontal="right" vertical="center"/>
    </xf>
    <xf numFmtId="185" fontId="14" fillId="2" borderId="2" xfId="16" applyNumberFormat="1" applyFont="1" applyFill="1" applyBorder="1" applyAlignment="1">
      <alignment horizontal="right" vertical="center"/>
    </xf>
    <xf numFmtId="185" fontId="14" fillId="2" borderId="22" xfId="16" applyNumberFormat="1" applyFont="1" applyFill="1" applyBorder="1" applyAlignment="1">
      <alignment horizontal="right" vertical="center"/>
    </xf>
    <xf numFmtId="0" fontId="14" fillId="0" borderId="0" xfId="0" applyFont="1" applyAlignment="1">
      <alignment vertical="center"/>
    </xf>
    <xf numFmtId="38" fontId="14" fillId="0" borderId="44" xfId="16" applyFont="1" applyBorder="1" applyAlignment="1">
      <alignment horizontal="right" vertical="center"/>
    </xf>
    <xf numFmtId="0" fontId="19" fillId="0" borderId="0" xfId="0" applyFont="1">
      <alignment vertical="center"/>
    </xf>
    <xf numFmtId="0" fontId="14" fillId="0" borderId="22" xfId="0" applyFont="1" applyFill="1" applyBorder="1" applyAlignment="1">
      <alignment horizontal="center" vertical="center"/>
    </xf>
    <xf numFmtId="0" fontId="14" fillId="0" borderId="13" xfId="0" applyFont="1" applyFill="1" applyBorder="1" applyAlignment="1">
      <alignment vertical="center" wrapText="1"/>
    </xf>
    <xf numFmtId="0" fontId="14" fillId="0" borderId="6" xfId="0" applyFont="1" applyFill="1" applyBorder="1" applyAlignment="1">
      <alignment vertical="center" wrapText="1"/>
    </xf>
    <xf numFmtId="0" fontId="14" fillId="0" borderId="2" xfId="0" applyFont="1" applyFill="1" applyBorder="1" applyAlignment="1">
      <alignment vertical="center" wrapText="1"/>
    </xf>
    <xf numFmtId="185" fontId="14" fillId="0" borderId="0" xfId="16" applyNumberFormat="1" applyFont="1" applyFill="1" applyBorder="1" applyAlignment="1">
      <alignment horizontal="right" vertical="center"/>
    </xf>
    <xf numFmtId="0" fontId="24" fillId="0" borderId="0" xfId="19">
      <alignment vertical="center"/>
    </xf>
    <xf numFmtId="0" fontId="18" fillId="0" borderId="0" xfId="19" applyFont="1">
      <alignment vertical="center"/>
    </xf>
    <xf numFmtId="0" fontId="26" fillId="0" borderId="0" xfId="19" applyFont="1" applyAlignment="1">
      <alignment horizontal="right" vertical="center"/>
    </xf>
    <xf numFmtId="0" fontId="18" fillId="0" borderId="0" xfId="19" applyFont="1" applyAlignment="1">
      <alignment horizontal="right" vertical="center"/>
    </xf>
    <xf numFmtId="0" fontId="18" fillId="0" borderId="55" xfId="19" applyFont="1" applyBorder="1">
      <alignment vertical="center"/>
    </xf>
    <xf numFmtId="0" fontId="27" fillId="0" borderId="0" xfId="19" applyFont="1">
      <alignment vertical="center"/>
    </xf>
    <xf numFmtId="178" fontId="18" fillId="0" borderId="29" xfId="19" applyNumberFormat="1" applyFont="1" applyBorder="1">
      <alignment vertical="center"/>
    </xf>
    <xf numFmtId="180" fontId="18" fillId="0" borderId="29" xfId="19" applyNumberFormat="1" applyFont="1" applyBorder="1">
      <alignment vertical="center"/>
    </xf>
    <xf numFmtId="0" fontId="18" fillId="0" borderId="29" xfId="19" applyFont="1" applyBorder="1">
      <alignment vertical="center"/>
    </xf>
    <xf numFmtId="182" fontId="18" fillId="0" borderId="29" xfId="19" applyNumberFormat="1" applyFont="1" applyBorder="1">
      <alignment vertical="center"/>
    </xf>
    <xf numFmtId="0" fontId="18" fillId="0" borderId="29" xfId="19" applyFont="1" applyBorder="1" applyAlignment="1">
      <alignment horizontal="center" vertical="center"/>
    </xf>
    <xf numFmtId="0" fontId="28" fillId="0" borderId="24" xfId="19" applyFont="1" applyBorder="1" applyAlignment="1">
      <alignment horizontal="center" vertical="center" wrapText="1"/>
    </xf>
    <xf numFmtId="0" fontId="28" fillId="0" borderId="61" xfId="19" applyFont="1" applyBorder="1" applyAlignment="1">
      <alignment horizontal="center" vertical="center" wrapText="1"/>
    </xf>
    <xf numFmtId="0" fontId="18" fillId="0" borderId="61" xfId="19" applyFont="1" applyBorder="1" applyAlignment="1">
      <alignment horizontal="center" vertical="center"/>
    </xf>
    <xf numFmtId="0" fontId="18" fillId="0" borderId="26" xfId="19" applyFont="1" applyBorder="1" applyAlignment="1">
      <alignment horizontal="center" vertical="center"/>
    </xf>
    <xf numFmtId="0" fontId="18" fillId="0" borderId="22" xfId="19" applyFont="1" applyBorder="1" applyAlignment="1">
      <alignment horizontal="center" vertical="center"/>
    </xf>
    <xf numFmtId="0" fontId="18" fillId="0" borderId="62" xfId="19" applyFont="1" applyBorder="1" applyAlignment="1">
      <alignment horizontal="center" vertical="center" wrapText="1"/>
    </xf>
    <xf numFmtId="0" fontId="30" fillId="0" borderId="69" xfId="19" applyFont="1" applyBorder="1" applyAlignment="1">
      <alignment horizontal="center" vertical="center" wrapText="1" shrinkToFit="1"/>
    </xf>
    <xf numFmtId="0" fontId="28" fillId="0" borderId="61" xfId="19" applyFont="1" applyBorder="1" applyAlignment="1">
      <alignment horizontal="center" vertical="center"/>
    </xf>
    <xf numFmtId="0" fontId="16" fillId="0" borderId="0" xfId="21" applyFont="1">
      <alignment vertical="center"/>
    </xf>
    <xf numFmtId="0" fontId="22" fillId="0" borderId="0" xfId="0" applyFont="1" applyAlignment="1">
      <alignment horizontal="center" vertical="center"/>
    </xf>
    <xf numFmtId="0" fontId="14" fillId="3" borderId="2" xfId="0" applyFont="1" applyFill="1" applyBorder="1" applyAlignment="1">
      <alignment vertical="center" wrapText="1"/>
    </xf>
    <xf numFmtId="0" fontId="14" fillId="3" borderId="13" xfId="0" applyFont="1" applyFill="1" applyBorder="1" applyAlignment="1">
      <alignment vertical="center" wrapText="1"/>
    </xf>
    <xf numFmtId="0" fontId="14" fillId="3" borderId="6" xfId="0" applyFont="1" applyFill="1" applyBorder="1" applyAlignment="1">
      <alignment vertical="center" wrapText="1"/>
    </xf>
    <xf numFmtId="0" fontId="14" fillId="3" borderId="42" xfId="0" applyFont="1" applyFill="1" applyBorder="1" applyAlignment="1">
      <alignment vertical="center" wrapText="1"/>
    </xf>
    <xf numFmtId="0" fontId="14" fillId="3" borderId="22" xfId="0" applyFont="1" applyFill="1" applyBorder="1" applyAlignment="1">
      <alignment vertical="center" wrapText="1"/>
    </xf>
    <xf numFmtId="0" fontId="15" fillId="0" borderId="22" xfId="0" applyFont="1" applyFill="1" applyBorder="1" applyAlignment="1">
      <alignment horizontal="center" vertical="center" textRotation="255" wrapText="1"/>
    </xf>
    <xf numFmtId="0" fontId="0" fillId="0" borderId="24" xfId="0" applyFont="1" applyBorder="1" applyAlignment="1">
      <alignment horizontal="center" vertical="center"/>
    </xf>
    <xf numFmtId="0" fontId="0" fillId="0" borderId="0" xfId="0" applyFont="1">
      <alignment vertical="center"/>
    </xf>
    <xf numFmtId="0" fontId="0" fillId="0" borderId="24" xfId="0" applyFont="1" applyBorder="1" applyAlignment="1">
      <alignment horizontal="left" vertical="center" wrapText="1"/>
    </xf>
    <xf numFmtId="0" fontId="0" fillId="0" borderId="22" xfId="0" applyFont="1" applyBorder="1" applyAlignment="1">
      <alignment horizontal="left" vertical="center" wrapText="1"/>
    </xf>
    <xf numFmtId="0" fontId="0" fillId="0" borderId="26" xfId="0" applyFont="1" applyBorder="1" applyAlignment="1">
      <alignment horizontal="left" vertical="center" wrapText="1"/>
    </xf>
    <xf numFmtId="0" fontId="0" fillId="0" borderId="22" xfId="0" applyFont="1" applyBorder="1" applyAlignment="1">
      <alignment vertical="center" wrapText="1"/>
    </xf>
    <xf numFmtId="0" fontId="0" fillId="0" borderId="0" xfId="0" applyFont="1" applyAlignment="1">
      <alignment horizontal="center" vertical="center"/>
    </xf>
    <xf numFmtId="0" fontId="0" fillId="0" borderId="15" xfId="0" applyFont="1" applyBorder="1" applyAlignment="1">
      <alignment vertical="center" wrapText="1"/>
    </xf>
    <xf numFmtId="0" fontId="0" fillId="0" borderId="14" xfId="0" applyFont="1" applyBorder="1" applyAlignment="1">
      <alignment horizontal="center" vertical="center" wrapText="1"/>
    </xf>
    <xf numFmtId="180" fontId="0" fillId="3" borderId="15" xfId="0" applyNumberFormat="1" applyFont="1" applyFill="1" applyBorder="1">
      <alignment vertical="center"/>
    </xf>
    <xf numFmtId="0" fontId="0" fillId="3" borderId="14" xfId="0" applyFont="1" applyFill="1" applyBorder="1" applyAlignment="1">
      <alignment horizontal="center" vertical="center"/>
    </xf>
    <xf numFmtId="0" fontId="0" fillId="0" borderId="8" xfId="0" applyFont="1" applyBorder="1" applyAlignment="1">
      <alignment vertical="center" wrapText="1"/>
    </xf>
    <xf numFmtId="0" fontId="0" fillId="0" borderId="7" xfId="0" applyFont="1" applyBorder="1" applyAlignment="1">
      <alignment horizontal="center" vertical="center" wrapText="1"/>
    </xf>
    <xf numFmtId="180" fontId="0" fillId="3" borderId="8" xfId="0" applyNumberFormat="1" applyFont="1" applyFill="1" applyBorder="1">
      <alignment vertical="center"/>
    </xf>
    <xf numFmtId="0" fontId="0" fillId="3" borderId="7" xfId="0" applyFont="1" applyFill="1" applyBorder="1" applyAlignment="1">
      <alignment horizontal="center" vertical="center"/>
    </xf>
    <xf numFmtId="0" fontId="0" fillId="0" borderId="8" xfId="0" applyFont="1" applyFill="1" applyBorder="1" applyAlignment="1">
      <alignment vertical="center" wrapText="1"/>
    </xf>
    <xf numFmtId="181" fontId="0" fillId="3" borderId="8" xfId="0" applyNumberFormat="1" applyFont="1" applyFill="1" applyBorder="1">
      <alignment vertical="center"/>
    </xf>
    <xf numFmtId="0" fontId="0" fillId="0" borderId="4" xfId="0" applyFont="1" applyBorder="1" applyAlignment="1">
      <alignment vertical="center" wrapText="1"/>
    </xf>
    <xf numFmtId="0" fontId="0" fillId="0" borderId="3" xfId="0" applyFont="1" applyBorder="1" applyAlignment="1">
      <alignment horizontal="center" vertical="center" wrapText="1"/>
    </xf>
    <xf numFmtId="0" fontId="0" fillId="0" borderId="15" xfId="0" applyFont="1" applyBorder="1" applyAlignment="1">
      <alignment horizontal="left" vertical="center" wrapText="1"/>
    </xf>
    <xf numFmtId="0" fontId="0" fillId="0" borderId="14" xfId="0" applyFont="1" applyBorder="1" applyAlignment="1">
      <alignment horizontal="left" vertical="center" wrapText="1"/>
    </xf>
    <xf numFmtId="0" fontId="0" fillId="0" borderId="8" xfId="0" applyFont="1" applyBorder="1" applyAlignment="1">
      <alignment horizontal="left" vertical="center" wrapText="1"/>
    </xf>
    <xf numFmtId="0" fontId="0" fillId="0" borderId="7" xfId="0" applyFont="1" applyBorder="1" applyAlignment="1">
      <alignment horizontal="left" vertical="center" wrapText="1"/>
    </xf>
    <xf numFmtId="0" fontId="0" fillId="0" borderId="4" xfId="0" applyFont="1" applyBorder="1" applyAlignment="1">
      <alignment horizontal="left" vertical="center" wrapText="1"/>
    </xf>
    <xf numFmtId="0" fontId="0" fillId="0" borderId="3" xfId="0" applyFont="1" applyBorder="1" applyAlignment="1">
      <alignment horizontal="left" vertical="center" wrapText="1"/>
    </xf>
    <xf numFmtId="0" fontId="0" fillId="0" borderId="28" xfId="0" applyFont="1" applyBorder="1" applyAlignment="1">
      <alignment horizontal="left" vertical="center" wrapText="1"/>
    </xf>
    <xf numFmtId="0" fontId="0" fillId="0" borderId="27" xfId="0" applyFont="1" applyBorder="1" applyAlignment="1">
      <alignment horizontal="left" vertical="center" wrapText="1"/>
    </xf>
    <xf numFmtId="0" fontId="0" fillId="0" borderId="18" xfId="0" applyFont="1" applyBorder="1" applyAlignment="1">
      <alignment horizontal="left" vertical="center" wrapText="1"/>
    </xf>
    <xf numFmtId="0" fontId="0" fillId="0" borderId="17" xfId="0" applyFont="1" applyBorder="1" applyAlignment="1">
      <alignment horizontal="left" vertical="center" wrapText="1"/>
    </xf>
    <xf numFmtId="0" fontId="0" fillId="0" borderId="28" xfId="0" applyFont="1" applyBorder="1" applyAlignment="1">
      <alignment horizontal="left" vertical="center"/>
    </xf>
    <xf numFmtId="0" fontId="0" fillId="0" borderId="29" xfId="0" applyFont="1" applyBorder="1" applyAlignment="1">
      <alignment horizontal="left" vertical="center" wrapText="1"/>
    </xf>
    <xf numFmtId="0" fontId="0" fillId="0" borderId="18" xfId="0" applyFont="1" applyBorder="1" applyAlignment="1">
      <alignment horizontal="left" vertical="center"/>
    </xf>
    <xf numFmtId="0" fontId="0" fillId="0" borderId="19" xfId="0" applyFont="1" applyBorder="1" applyAlignment="1">
      <alignment horizontal="left" vertical="center" wrapText="1"/>
    </xf>
    <xf numFmtId="0" fontId="0" fillId="0" borderId="4" xfId="0" applyFont="1" applyBorder="1" applyAlignment="1">
      <alignment horizontal="left" vertical="center"/>
    </xf>
    <xf numFmtId="0" fontId="0" fillId="0" borderId="5" xfId="0" applyFont="1" applyBorder="1" applyAlignment="1">
      <alignment horizontal="left" vertical="center" wrapText="1"/>
    </xf>
    <xf numFmtId="0" fontId="0" fillId="0" borderId="15" xfId="0" applyFont="1" applyBorder="1" applyAlignment="1">
      <alignment horizontal="left" vertical="center"/>
    </xf>
    <xf numFmtId="0" fontId="0" fillId="0" borderId="48" xfId="0" applyFont="1" applyBorder="1" applyAlignment="1">
      <alignment horizontal="left" vertical="center" wrapText="1"/>
    </xf>
    <xf numFmtId="0" fontId="9" fillId="0" borderId="0" xfId="11" applyAlignment="1">
      <alignment vertical="center"/>
    </xf>
    <xf numFmtId="0" fontId="9" fillId="0" borderId="22" xfId="11" applyBorder="1" applyAlignment="1">
      <alignment vertical="center"/>
    </xf>
    <xf numFmtId="0" fontId="9" fillId="0" borderId="22" xfId="11" applyBorder="1" applyAlignment="1">
      <alignment horizontal="right" vertical="center"/>
    </xf>
    <xf numFmtId="188" fontId="9" fillId="2" borderId="22" xfId="11" applyNumberFormat="1" applyFill="1" applyBorder="1" applyAlignment="1">
      <alignment vertical="center"/>
    </xf>
    <xf numFmtId="2" fontId="9" fillId="3" borderId="22" xfId="11" applyNumberFormat="1" applyFill="1" applyBorder="1" applyAlignment="1">
      <alignment vertical="center"/>
    </xf>
    <xf numFmtId="179" fontId="9" fillId="0" borderId="22" xfId="11" applyNumberFormat="1" applyBorder="1" applyAlignment="1">
      <alignment vertical="center"/>
    </xf>
    <xf numFmtId="189" fontId="9" fillId="0" borderId="22" xfId="11" applyNumberFormat="1" applyBorder="1" applyAlignment="1">
      <alignment vertical="center"/>
    </xf>
    <xf numFmtId="189" fontId="9" fillId="0" borderId="22" xfId="11" applyNumberFormat="1" applyBorder="1" applyAlignment="1">
      <alignment horizontal="right" vertical="center"/>
    </xf>
    <xf numFmtId="0" fontId="9" fillId="0" borderId="22" xfId="11" applyFill="1" applyBorder="1" applyAlignment="1">
      <alignment vertical="center"/>
    </xf>
    <xf numFmtId="189" fontId="9" fillId="2" borderId="22" xfId="11" applyNumberFormat="1" applyFill="1" applyBorder="1" applyAlignment="1">
      <alignment vertical="center"/>
    </xf>
    <xf numFmtId="0" fontId="19" fillId="0" borderId="0" xfId="11" applyFont="1" applyFill="1" applyAlignment="1">
      <alignment horizontal="center" vertical="center"/>
    </xf>
    <xf numFmtId="38" fontId="14" fillId="3" borderId="74" xfId="16" applyFont="1" applyFill="1" applyBorder="1" applyAlignment="1">
      <alignment horizontal="right" vertical="center" shrinkToFit="1"/>
    </xf>
    <xf numFmtId="38" fontId="14" fillId="2" borderId="74" xfId="16" applyFont="1" applyFill="1" applyBorder="1" applyAlignment="1">
      <alignment horizontal="right" vertical="center" shrinkToFit="1"/>
    </xf>
    <xf numFmtId="38" fontId="14" fillId="3" borderId="75" xfId="16" applyFont="1" applyFill="1" applyBorder="1" applyAlignment="1">
      <alignment horizontal="right" vertical="center" shrinkToFit="1"/>
    </xf>
    <xf numFmtId="38" fontId="14" fillId="2" borderId="75" xfId="16" applyFont="1" applyFill="1" applyBorder="1" applyAlignment="1">
      <alignment horizontal="right" vertical="center" shrinkToFit="1"/>
    </xf>
    <xf numFmtId="38" fontId="14" fillId="2" borderId="63" xfId="16" applyFont="1" applyFill="1" applyBorder="1" applyAlignment="1">
      <alignment horizontal="right" vertical="center" shrinkToFit="1"/>
    </xf>
    <xf numFmtId="184" fontId="14" fillId="2" borderId="41" xfId="0" applyNumberFormat="1" applyFont="1" applyFill="1" applyBorder="1" applyAlignment="1">
      <alignment horizontal="center" vertical="center" shrinkToFit="1"/>
    </xf>
    <xf numFmtId="184" fontId="14" fillId="2" borderId="7" xfId="0" applyNumberFormat="1" applyFont="1" applyFill="1" applyBorder="1" applyAlignment="1">
      <alignment horizontal="center" vertical="center" shrinkToFit="1"/>
    </xf>
    <xf numFmtId="184" fontId="14" fillId="2" borderId="20" xfId="0" applyNumberFormat="1" applyFont="1" applyFill="1" applyBorder="1" applyAlignment="1">
      <alignment horizontal="center" vertical="center" shrinkToFit="1"/>
    </xf>
    <xf numFmtId="184" fontId="14" fillId="2" borderId="3" xfId="0" applyNumberFormat="1" applyFont="1" applyFill="1" applyBorder="1" applyAlignment="1">
      <alignment horizontal="center" vertical="center" shrinkToFit="1"/>
    </xf>
    <xf numFmtId="184" fontId="14" fillId="2" borderId="13" xfId="0" applyNumberFormat="1" applyFont="1" applyFill="1" applyBorder="1" applyAlignment="1">
      <alignment horizontal="center" vertical="center" shrinkToFit="1"/>
    </xf>
    <xf numFmtId="184" fontId="14" fillId="2" borderId="14" xfId="0" applyNumberFormat="1" applyFont="1" applyFill="1" applyBorder="1" applyAlignment="1">
      <alignment horizontal="center" vertical="center" shrinkToFit="1"/>
    </xf>
    <xf numFmtId="184" fontId="14" fillId="3" borderId="41" xfId="0" applyNumberFormat="1" applyFont="1" applyFill="1" applyBorder="1" applyAlignment="1">
      <alignment horizontal="center" vertical="center" shrinkToFit="1"/>
    </xf>
    <xf numFmtId="184" fontId="14" fillId="3" borderId="7" xfId="0" applyNumberFormat="1" applyFont="1" applyFill="1" applyBorder="1" applyAlignment="1">
      <alignment horizontal="center" vertical="center" shrinkToFit="1"/>
    </xf>
    <xf numFmtId="184" fontId="14" fillId="3" borderId="20" xfId="0" applyNumberFormat="1" applyFont="1" applyFill="1" applyBorder="1" applyAlignment="1">
      <alignment horizontal="center" vertical="center" shrinkToFit="1"/>
    </xf>
    <xf numFmtId="184" fontId="14" fillId="3" borderId="3" xfId="0" applyNumberFormat="1" applyFont="1" applyFill="1" applyBorder="1" applyAlignment="1">
      <alignment horizontal="center" vertical="center" shrinkToFit="1"/>
    </xf>
    <xf numFmtId="184" fontId="14" fillId="3" borderId="13" xfId="0" applyNumberFormat="1" applyFont="1" applyFill="1" applyBorder="1" applyAlignment="1">
      <alignment horizontal="center" vertical="center" shrinkToFit="1"/>
    </xf>
    <xf numFmtId="184" fontId="14" fillId="3" borderId="14" xfId="0" applyNumberFormat="1" applyFont="1" applyFill="1" applyBorder="1" applyAlignment="1">
      <alignment horizontal="center" vertical="center" shrinkToFit="1"/>
    </xf>
    <xf numFmtId="40" fontId="32" fillId="3" borderId="51" xfId="16" applyNumberFormat="1" applyFont="1" applyFill="1" applyBorder="1" applyAlignment="1">
      <alignment horizontal="center" vertical="center" shrinkToFit="1"/>
    </xf>
    <xf numFmtId="38" fontId="14" fillId="3" borderId="42" xfId="16" applyFont="1" applyFill="1" applyBorder="1" applyAlignment="1">
      <alignment horizontal="right" vertical="center" shrinkToFit="1"/>
    </xf>
    <xf numFmtId="38" fontId="14" fillId="3" borderId="6" xfId="16" applyFont="1" applyFill="1" applyBorder="1" applyAlignment="1">
      <alignment horizontal="right" vertical="center" shrinkToFit="1"/>
    </xf>
    <xf numFmtId="38" fontId="14" fillId="3" borderId="39" xfId="16" applyFont="1" applyFill="1" applyBorder="1" applyAlignment="1">
      <alignment horizontal="right" vertical="center" shrinkToFit="1"/>
    </xf>
    <xf numFmtId="38" fontId="14" fillId="3" borderId="2" xfId="16" applyFont="1" applyFill="1" applyBorder="1" applyAlignment="1">
      <alignment horizontal="right" vertical="center" shrinkToFit="1"/>
    </xf>
    <xf numFmtId="38" fontId="14" fillId="3" borderId="13" xfId="16" applyFont="1" applyFill="1" applyBorder="1" applyAlignment="1">
      <alignment horizontal="right" vertical="center" shrinkToFit="1"/>
    </xf>
    <xf numFmtId="38" fontId="14" fillId="3" borderId="10" xfId="16" applyFont="1" applyFill="1" applyBorder="1" applyAlignment="1">
      <alignment horizontal="right" vertical="center" shrinkToFit="1"/>
    </xf>
    <xf numFmtId="186" fontId="14" fillId="2" borderId="42" xfId="0" applyNumberFormat="1" applyFont="1" applyFill="1" applyBorder="1" applyAlignment="1">
      <alignment horizontal="right" vertical="center" shrinkToFit="1"/>
    </xf>
    <xf numFmtId="186" fontId="14" fillId="2" borderId="6" xfId="0" applyNumberFormat="1" applyFont="1" applyFill="1" applyBorder="1" applyAlignment="1">
      <alignment horizontal="right" vertical="center" shrinkToFit="1"/>
    </xf>
    <xf numFmtId="0" fontId="14" fillId="2" borderId="6" xfId="0" applyFont="1" applyFill="1" applyBorder="1" applyAlignment="1">
      <alignment horizontal="center" vertical="center" shrinkToFit="1"/>
    </xf>
    <xf numFmtId="186" fontId="14" fillId="2" borderId="39" xfId="0" applyNumberFormat="1" applyFont="1" applyFill="1" applyBorder="1" applyAlignment="1">
      <alignment horizontal="right" vertical="center" shrinkToFit="1"/>
    </xf>
    <xf numFmtId="186" fontId="14" fillId="2" borderId="2" xfId="0" applyNumberFormat="1" applyFont="1" applyFill="1" applyBorder="1" applyAlignment="1">
      <alignment horizontal="right" vertical="center" shrinkToFit="1"/>
    </xf>
    <xf numFmtId="0" fontId="14" fillId="2" borderId="2" xfId="0" applyFont="1" applyFill="1" applyBorder="1" applyAlignment="1">
      <alignment horizontal="center" vertical="center" shrinkToFit="1"/>
    </xf>
    <xf numFmtId="186" fontId="14" fillId="2" borderId="13" xfId="0" applyNumberFormat="1" applyFont="1" applyFill="1" applyBorder="1" applyAlignment="1">
      <alignment horizontal="right" vertical="center" shrinkToFit="1"/>
    </xf>
    <xf numFmtId="187" fontId="14" fillId="2" borderId="13" xfId="0" applyNumberFormat="1" applyFont="1" applyFill="1" applyBorder="1" applyAlignment="1">
      <alignment horizontal="right" vertical="center" shrinkToFit="1"/>
    </xf>
    <xf numFmtId="187" fontId="14" fillId="2" borderId="6" xfId="0" applyNumberFormat="1" applyFont="1" applyFill="1" applyBorder="1" applyAlignment="1">
      <alignment horizontal="right" vertical="center" shrinkToFit="1"/>
    </xf>
    <xf numFmtId="187" fontId="14" fillId="2" borderId="2" xfId="0" applyNumberFormat="1" applyFont="1" applyFill="1" applyBorder="1" applyAlignment="1">
      <alignment horizontal="right" vertical="center" shrinkToFit="1"/>
    </xf>
    <xf numFmtId="0" fontId="14" fillId="2" borderId="13" xfId="0" applyFont="1" applyFill="1" applyBorder="1" applyAlignment="1">
      <alignment horizontal="right" vertical="center" shrinkToFit="1"/>
    </xf>
    <xf numFmtId="0" fontId="14" fillId="2" borderId="2" xfId="0" applyFont="1" applyFill="1" applyBorder="1" applyAlignment="1">
      <alignment horizontal="right" vertical="center" shrinkToFit="1"/>
    </xf>
    <xf numFmtId="0" fontId="14" fillId="2" borderId="10" xfId="0" applyFont="1" applyFill="1" applyBorder="1" applyAlignment="1">
      <alignment horizontal="center" vertical="center" shrinkToFit="1"/>
    </xf>
    <xf numFmtId="0" fontId="14" fillId="3" borderId="41" xfId="0" applyFont="1" applyFill="1" applyBorder="1" applyAlignment="1">
      <alignment horizontal="center" vertical="center" shrinkToFit="1"/>
    </xf>
    <xf numFmtId="0" fontId="14" fillId="3" borderId="7" xfId="0" applyFont="1" applyFill="1" applyBorder="1" applyAlignment="1">
      <alignment horizontal="center" vertical="center" shrinkToFit="1"/>
    </xf>
    <xf numFmtId="0" fontId="14" fillId="3" borderId="20" xfId="0" applyFont="1" applyFill="1" applyBorder="1" applyAlignment="1">
      <alignment horizontal="center" vertical="center" shrinkToFit="1"/>
    </xf>
    <xf numFmtId="0" fontId="14" fillId="3" borderId="3" xfId="0" applyFont="1" applyFill="1" applyBorder="1" applyAlignment="1">
      <alignment horizontal="center" vertical="center" shrinkToFit="1"/>
    </xf>
    <xf numFmtId="0" fontId="14" fillId="3" borderId="14" xfId="0" applyFont="1" applyFill="1" applyBorder="1" applyAlignment="1">
      <alignment horizontal="center" vertical="center" shrinkToFit="1"/>
    </xf>
    <xf numFmtId="0" fontId="15" fillId="0" borderId="29" xfId="0" applyFont="1" applyFill="1" applyBorder="1" applyAlignment="1">
      <alignment vertical="top"/>
    </xf>
    <xf numFmtId="185" fontId="14" fillId="2" borderId="11" xfId="16" applyNumberFormat="1" applyFont="1" applyFill="1" applyBorder="1" applyAlignment="1">
      <alignment vertical="center" shrinkToFit="1"/>
    </xf>
    <xf numFmtId="185" fontId="14" fillId="2" borderId="76" xfId="16" applyNumberFormat="1" applyFont="1" applyFill="1" applyBorder="1" applyAlignment="1">
      <alignment vertical="center" shrinkToFit="1"/>
    </xf>
    <xf numFmtId="185" fontId="14" fillId="2" borderId="3" xfId="16" applyNumberFormat="1" applyFont="1" applyFill="1" applyBorder="1" applyAlignment="1">
      <alignment vertical="center" shrinkToFit="1"/>
    </xf>
    <xf numFmtId="38" fontId="14" fillId="2" borderId="42" xfId="16" applyFont="1" applyFill="1" applyBorder="1" applyAlignment="1">
      <alignment horizontal="right" vertical="center" shrinkToFit="1"/>
    </xf>
    <xf numFmtId="38" fontId="14" fillId="2" borderId="39" xfId="16" applyFont="1" applyFill="1" applyBorder="1" applyAlignment="1">
      <alignment horizontal="right" vertical="center" shrinkToFit="1"/>
    </xf>
    <xf numFmtId="0" fontId="22" fillId="0" borderId="0" xfId="11" applyFont="1" applyFill="1" applyBorder="1" applyAlignment="1">
      <alignment horizontal="center" vertical="center"/>
    </xf>
    <xf numFmtId="191" fontId="14" fillId="0" borderId="0" xfId="11" applyNumberFormat="1" applyFont="1" applyFill="1" applyAlignment="1">
      <alignment vertical="center"/>
    </xf>
    <xf numFmtId="0" fontId="22" fillId="0" borderId="0" xfId="11" applyFont="1" applyFill="1" applyBorder="1" applyAlignment="1">
      <alignment horizontal="right" vertical="center" shrinkToFit="1"/>
    </xf>
    <xf numFmtId="38" fontId="22" fillId="0" borderId="0" xfId="16" applyFont="1" applyFill="1" applyBorder="1" applyAlignment="1">
      <alignment horizontal="right" vertical="center" shrinkToFit="1"/>
    </xf>
    <xf numFmtId="38" fontId="14" fillId="2" borderId="13" xfId="16" applyFont="1" applyFill="1" applyBorder="1" applyAlignment="1">
      <alignment vertical="center" shrinkToFit="1"/>
    </xf>
    <xf numFmtId="38" fontId="14" fillId="2" borderId="15" xfId="16" applyFont="1" applyFill="1" applyBorder="1" applyAlignment="1">
      <alignment horizontal="right" vertical="center" shrinkToFit="1"/>
    </xf>
    <xf numFmtId="38" fontId="14" fillId="2" borderId="6" xfId="16" applyFont="1" applyFill="1" applyBorder="1" applyAlignment="1">
      <alignment vertical="center" shrinkToFit="1"/>
    </xf>
    <xf numFmtId="38" fontId="14" fillId="2" borderId="8" xfId="16" applyFont="1" applyFill="1" applyBorder="1" applyAlignment="1">
      <alignment horizontal="right" vertical="center" shrinkToFit="1"/>
    </xf>
    <xf numFmtId="0" fontId="14" fillId="3" borderId="4" xfId="0" applyFont="1" applyFill="1" applyBorder="1" applyAlignment="1">
      <alignment vertical="center" shrinkToFit="1"/>
    </xf>
    <xf numFmtId="0" fontId="14" fillId="3" borderId="3" xfId="0" applyFont="1" applyFill="1" applyBorder="1" applyAlignment="1">
      <alignment vertical="center" shrinkToFit="1"/>
    </xf>
    <xf numFmtId="0" fontId="14" fillId="0" borderId="29" xfId="0" applyFont="1" applyFill="1" applyBorder="1" applyAlignment="1">
      <alignment horizontal="center" vertical="center"/>
    </xf>
    <xf numFmtId="185" fontId="14" fillId="2" borderId="49" xfId="16" applyNumberFormat="1" applyFont="1" applyFill="1" applyBorder="1" applyAlignment="1">
      <alignment vertical="center" shrinkToFit="1"/>
    </xf>
    <xf numFmtId="38" fontId="14" fillId="2" borderId="41" xfId="16" applyFont="1" applyFill="1" applyBorder="1" applyAlignment="1">
      <alignment vertical="center" shrinkToFit="1"/>
    </xf>
    <xf numFmtId="185" fontId="14" fillId="2" borderId="60" xfId="16" applyNumberFormat="1" applyFont="1" applyFill="1" applyBorder="1" applyAlignment="1">
      <alignment vertical="center" shrinkToFit="1"/>
    </xf>
    <xf numFmtId="0" fontId="14" fillId="0" borderId="42" xfId="0" applyFont="1" applyFill="1" applyBorder="1" applyAlignment="1">
      <alignment horizontal="center" vertical="center" shrinkToFit="1"/>
    </xf>
    <xf numFmtId="0" fontId="24" fillId="3" borderId="0" xfId="19" applyFill="1">
      <alignment vertical="center"/>
    </xf>
    <xf numFmtId="0" fontId="18" fillId="3" borderId="28" xfId="19" applyFont="1" applyFill="1" applyBorder="1" applyAlignment="1">
      <alignment horizontal="center" vertical="center"/>
    </xf>
    <xf numFmtId="0" fontId="18" fillId="3" borderId="46" xfId="19" applyFont="1" applyFill="1" applyBorder="1" applyAlignment="1">
      <alignment horizontal="center" vertical="center"/>
    </xf>
    <xf numFmtId="0" fontId="18" fillId="3" borderId="80" xfId="19" applyFont="1" applyFill="1" applyBorder="1" applyAlignment="1">
      <alignment horizontal="center" vertical="center"/>
    </xf>
    <xf numFmtId="0" fontId="18" fillId="3" borderId="1" xfId="19" applyFont="1" applyFill="1" applyBorder="1" applyAlignment="1">
      <alignment horizontal="center" vertical="center"/>
    </xf>
    <xf numFmtId="0" fontId="18" fillId="3" borderId="64" xfId="19" applyFont="1" applyFill="1" applyBorder="1" applyAlignment="1">
      <alignment horizontal="center" vertical="center"/>
    </xf>
    <xf numFmtId="0" fontId="18" fillId="3" borderId="66" xfId="19" applyFont="1" applyFill="1" applyBorder="1" applyAlignment="1">
      <alignment horizontal="center" vertical="center"/>
    </xf>
    <xf numFmtId="0" fontId="18" fillId="3" borderId="18" xfId="19" applyFont="1" applyFill="1" applyBorder="1" applyAlignment="1">
      <alignment horizontal="center" vertical="center"/>
    </xf>
    <xf numFmtId="0" fontId="18" fillId="3" borderId="67" xfId="19" applyFont="1" applyFill="1" applyBorder="1" applyAlignment="1">
      <alignment horizontal="center" vertical="center"/>
    </xf>
    <xf numFmtId="0" fontId="18" fillId="3" borderId="68" xfId="19" applyFont="1" applyFill="1" applyBorder="1" applyAlignment="1">
      <alignment horizontal="center" vertical="center"/>
    </xf>
    <xf numFmtId="0" fontId="18" fillId="2" borderId="79" xfId="19" applyFont="1" applyFill="1" applyBorder="1" applyAlignment="1">
      <alignment horizontal="center" vertical="center"/>
    </xf>
    <xf numFmtId="0" fontId="18" fillId="2" borderId="65" xfId="19" applyFont="1" applyFill="1" applyBorder="1" applyAlignment="1">
      <alignment horizontal="center" vertical="center"/>
    </xf>
    <xf numFmtId="0" fontId="18" fillId="2" borderId="82" xfId="19" applyFont="1" applyFill="1" applyBorder="1" applyAlignment="1">
      <alignment horizontal="center" vertical="center"/>
    </xf>
    <xf numFmtId="190" fontId="18" fillId="2" borderId="23" xfId="19" applyNumberFormat="1" applyFont="1" applyFill="1" applyBorder="1">
      <alignment vertical="center"/>
    </xf>
    <xf numFmtId="190" fontId="18" fillId="2" borderId="28" xfId="19" applyNumberFormat="1" applyFont="1" applyFill="1" applyBorder="1">
      <alignment vertical="center"/>
    </xf>
    <xf numFmtId="190" fontId="18" fillId="2" borderId="46" xfId="19" applyNumberFormat="1" applyFont="1" applyFill="1" applyBorder="1">
      <alignment vertical="center"/>
    </xf>
    <xf numFmtId="178" fontId="18" fillId="2" borderId="27" xfId="19" applyNumberFormat="1" applyFont="1" applyFill="1" applyBorder="1">
      <alignment vertical="center"/>
    </xf>
    <xf numFmtId="190" fontId="18" fillId="2" borderId="39" xfId="19" applyNumberFormat="1" applyFont="1" applyFill="1" applyBorder="1">
      <alignment vertical="center"/>
    </xf>
    <xf numFmtId="190" fontId="18" fillId="2" borderId="1" xfId="19" applyNumberFormat="1" applyFont="1" applyFill="1" applyBorder="1">
      <alignment vertical="center"/>
    </xf>
    <xf numFmtId="190" fontId="18" fillId="2" borderId="64" xfId="19" applyNumberFormat="1" applyFont="1" applyFill="1" applyBorder="1">
      <alignment vertical="center"/>
    </xf>
    <xf numFmtId="178" fontId="18" fillId="2" borderId="20" xfId="19" applyNumberFormat="1" applyFont="1" applyFill="1" applyBorder="1">
      <alignment vertical="center"/>
    </xf>
    <xf numFmtId="178" fontId="18" fillId="2" borderId="65" xfId="19" applyNumberFormat="1" applyFont="1" applyFill="1" applyBorder="1">
      <alignment vertical="center"/>
    </xf>
    <xf numFmtId="190" fontId="18" fillId="2" borderId="16" xfId="19" applyNumberFormat="1" applyFont="1" applyFill="1" applyBorder="1">
      <alignment vertical="center"/>
    </xf>
    <xf numFmtId="190" fontId="18" fillId="2" borderId="18" xfId="19" applyNumberFormat="1" applyFont="1" applyFill="1" applyBorder="1">
      <alignment vertical="center"/>
    </xf>
    <xf numFmtId="190" fontId="18" fillId="2" borderId="67" xfId="19" applyNumberFormat="1" applyFont="1" applyFill="1" applyBorder="1">
      <alignment vertical="center"/>
    </xf>
    <xf numFmtId="178" fontId="18" fillId="2" borderId="17" xfId="19" applyNumberFormat="1" applyFont="1" applyFill="1" applyBorder="1">
      <alignment vertical="center"/>
    </xf>
    <xf numFmtId="180" fontId="18" fillId="3" borderId="46" xfId="19" applyNumberFormat="1" applyFont="1" applyFill="1" applyBorder="1">
      <alignment vertical="center"/>
    </xf>
    <xf numFmtId="180" fontId="18" fillId="3" borderId="64" xfId="19" applyNumberFormat="1" applyFont="1" applyFill="1" applyBorder="1">
      <alignment vertical="center"/>
    </xf>
    <xf numFmtId="180" fontId="18" fillId="3" borderId="67" xfId="19" applyNumberFormat="1" applyFont="1" applyFill="1" applyBorder="1">
      <alignment vertical="center"/>
    </xf>
    <xf numFmtId="190" fontId="18" fillId="3" borderId="23" xfId="19" applyNumberFormat="1" applyFont="1" applyFill="1" applyBorder="1">
      <alignment vertical="center"/>
    </xf>
    <xf numFmtId="0" fontId="18" fillId="2" borderId="55" xfId="19" applyFont="1" applyFill="1" applyBorder="1">
      <alignment vertical="center"/>
    </xf>
    <xf numFmtId="0" fontId="28" fillId="0" borderId="61" xfId="19" applyFont="1" applyBorder="1" applyAlignment="1">
      <alignment horizontal="center" vertical="center" wrapText="1" shrinkToFit="1"/>
    </xf>
    <xf numFmtId="0" fontId="19" fillId="0" borderId="0" xfId="11" applyFont="1" applyFill="1" applyAlignment="1">
      <alignment horizontal="center" vertical="center"/>
    </xf>
    <xf numFmtId="0" fontId="22" fillId="0" borderId="79" xfId="11" applyFont="1" applyFill="1" applyBorder="1" applyAlignment="1">
      <alignment horizontal="center" vertical="center" wrapText="1"/>
    </xf>
    <xf numFmtId="0" fontId="16" fillId="0" borderId="44" xfId="11" applyFont="1" applyFill="1" applyBorder="1" applyAlignment="1">
      <alignment horizontal="center" vertical="center" wrapText="1"/>
    </xf>
    <xf numFmtId="182" fontId="18" fillId="2" borderId="55" xfId="19" applyNumberFormat="1" applyFont="1" applyFill="1" applyBorder="1">
      <alignment vertical="center"/>
    </xf>
    <xf numFmtId="0" fontId="14" fillId="2" borderId="0" xfId="0" applyFont="1" applyFill="1">
      <alignment vertical="center"/>
    </xf>
    <xf numFmtId="0" fontId="16" fillId="0" borderId="0" xfId="21" applyFont="1" applyBorder="1" applyAlignment="1">
      <alignment vertical="center" wrapText="1"/>
    </xf>
    <xf numFmtId="0" fontId="0" fillId="0" borderId="0" xfId="0" applyBorder="1" applyAlignment="1">
      <alignment vertical="center" wrapText="1"/>
    </xf>
    <xf numFmtId="0" fontId="16" fillId="0" borderId="1" xfId="21" applyFont="1" applyBorder="1" applyAlignment="1">
      <alignment vertical="center" wrapText="1"/>
    </xf>
    <xf numFmtId="0" fontId="0" fillId="0" borderId="20" xfId="0" applyBorder="1" applyAlignment="1">
      <alignment vertical="center" wrapText="1"/>
    </xf>
    <xf numFmtId="0" fontId="16" fillId="0" borderId="19" xfId="21" applyFont="1" applyBorder="1">
      <alignment vertical="center"/>
    </xf>
    <xf numFmtId="0" fontId="16" fillId="0" borderId="17" xfId="21" applyFont="1" applyBorder="1">
      <alignment vertical="center"/>
    </xf>
    <xf numFmtId="0" fontId="18" fillId="0" borderId="22" xfId="19" applyFont="1" applyBorder="1" applyAlignment="1">
      <alignment horizontal="center" vertical="center"/>
    </xf>
    <xf numFmtId="0" fontId="22" fillId="0" borderId="51" xfId="11" applyFont="1" applyFill="1" applyBorder="1" applyAlignment="1">
      <alignment horizontal="center" vertical="center" wrapText="1"/>
    </xf>
    <xf numFmtId="0" fontId="22" fillId="0" borderId="62" xfId="11" applyFont="1" applyFill="1" applyBorder="1" applyAlignment="1">
      <alignment horizontal="center" vertical="center" wrapText="1"/>
    </xf>
    <xf numFmtId="0" fontId="19" fillId="0" borderId="0" xfId="11" applyFont="1" applyFill="1" applyAlignment="1">
      <alignment horizontal="center" vertical="center"/>
    </xf>
    <xf numFmtId="38" fontId="14" fillId="2" borderId="75" xfId="16" applyFont="1" applyFill="1" applyBorder="1" applyAlignment="1">
      <alignment horizontal="right" vertical="center" shrinkToFit="1"/>
    </xf>
    <xf numFmtId="38" fontId="14" fillId="2" borderId="74" xfId="16" applyFont="1" applyFill="1" applyBorder="1" applyAlignment="1">
      <alignment horizontal="right" vertical="center" shrinkToFit="1"/>
    </xf>
    <xf numFmtId="38" fontId="14" fillId="2" borderId="47" xfId="16" applyFont="1" applyFill="1" applyBorder="1" applyAlignment="1">
      <alignment horizontal="right" vertical="center" shrinkToFit="1"/>
    </xf>
    <xf numFmtId="38" fontId="14" fillId="2" borderId="56" xfId="16" applyFont="1" applyFill="1" applyBorder="1" applyAlignment="1">
      <alignment horizontal="right" vertical="center" shrinkToFit="1"/>
    </xf>
    <xf numFmtId="38" fontId="14" fillId="2" borderId="63" xfId="16" applyFont="1" applyFill="1" applyBorder="1" applyAlignment="1">
      <alignment horizontal="right" vertical="center" shrinkToFit="1"/>
    </xf>
    <xf numFmtId="38" fontId="14" fillId="2" borderId="44" xfId="16" applyFont="1" applyFill="1" applyBorder="1" applyAlignment="1">
      <alignment horizontal="right" vertical="center" shrinkToFit="1"/>
    </xf>
    <xf numFmtId="38" fontId="14" fillId="2" borderId="33" xfId="16" applyFont="1" applyFill="1" applyBorder="1" applyAlignment="1">
      <alignment horizontal="right" vertical="center" shrinkToFit="1"/>
    </xf>
    <xf numFmtId="38" fontId="14" fillId="2" borderId="58" xfId="16" applyFont="1" applyFill="1" applyBorder="1" applyAlignment="1">
      <alignment horizontal="right" vertical="center" shrinkToFit="1"/>
    </xf>
    <xf numFmtId="38" fontId="14" fillId="2" borderId="61" xfId="16" applyFont="1" applyFill="1" applyBorder="1" applyAlignment="1">
      <alignment horizontal="right" vertical="center" shrinkToFit="1"/>
    </xf>
    <xf numFmtId="38" fontId="14" fillId="2" borderId="62" xfId="16" applyFont="1" applyFill="1" applyBorder="1" applyAlignment="1">
      <alignment horizontal="right" vertical="center" shrinkToFit="1"/>
    </xf>
    <xf numFmtId="38" fontId="14" fillId="2" borderId="51" xfId="16" applyFont="1" applyFill="1" applyBorder="1" applyAlignment="1">
      <alignment horizontal="right" vertical="center" shrinkToFit="1"/>
    </xf>
    <xf numFmtId="38" fontId="14" fillId="2" borderId="52" xfId="16" applyFont="1" applyFill="1" applyBorder="1" applyAlignment="1">
      <alignment horizontal="right" vertical="center" shrinkToFit="1"/>
    </xf>
    <xf numFmtId="0" fontId="14" fillId="2" borderId="0" xfId="11" applyFont="1" applyFill="1" applyAlignment="1">
      <alignment vertical="center"/>
    </xf>
    <xf numFmtId="0" fontId="0" fillId="3" borderId="22" xfId="0" applyFill="1" applyBorder="1" applyAlignment="1">
      <alignment horizontal="center" vertical="center" wrapText="1"/>
    </xf>
    <xf numFmtId="38" fontId="14" fillId="2" borderId="8" xfId="16" applyFont="1" applyFill="1" applyBorder="1" applyAlignment="1">
      <alignment vertical="center" shrinkToFit="1"/>
    </xf>
    <xf numFmtId="185" fontId="14" fillId="2" borderId="4" xfId="16" applyNumberFormat="1" applyFont="1" applyFill="1" applyBorder="1" applyAlignment="1">
      <alignment vertical="center" shrinkToFit="1"/>
    </xf>
    <xf numFmtId="38" fontId="14" fillId="2" borderId="15" xfId="16" applyFont="1" applyFill="1" applyBorder="1" applyAlignment="1">
      <alignment vertical="center" shrinkToFit="1"/>
    </xf>
    <xf numFmtId="38" fontId="14" fillId="2" borderId="74" xfId="16" applyFont="1" applyFill="1" applyBorder="1" applyAlignment="1">
      <alignment vertical="center" shrinkToFit="1"/>
    </xf>
    <xf numFmtId="0" fontId="19" fillId="0" borderId="0" xfId="11" applyFont="1" applyFill="1" applyAlignment="1">
      <alignment horizontal="center" vertical="center"/>
    </xf>
    <xf numFmtId="40" fontId="32" fillId="3" borderId="62" xfId="16" applyNumberFormat="1" applyFont="1" applyFill="1" applyBorder="1" applyAlignment="1">
      <alignment horizontal="center" vertical="center" shrinkToFit="1"/>
    </xf>
    <xf numFmtId="40" fontId="32" fillId="3" borderId="69" xfId="16" applyNumberFormat="1" applyFont="1" applyFill="1" applyBorder="1" applyAlignment="1">
      <alignment horizontal="center" vertical="center" shrinkToFit="1"/>
    </xf>
    <xf numFmtId="40" fontId="32" fillId="3" borderId="63" xfId="16" applyNumberFormat="1" applyFont="1" applyFill="1" applyBorder="1" applyAlignment="1">
      <alignment horizontal="center" vertical="center" shrinkToFit="1"/>
    </xf>
    <xf numFmtId="0" fontId="32" fillId="3" borderId="51" xfId="11" applyFont="1" applyFill="1" applyBorder="1" applyAlignment="1">
      <alignment horizontal="center" vertical="center"/>
    </xf>
    <xf numFmtId="0" fontId="32" fillId="3" borderId="51" xfId="11" applyFont="1" applyFill="1" applyBorder="1" applyAlignment="1">
      <alignment horizontal="center" vertical="center" wrapText="1"/>
    </xf>
    <xf numFmtId="38" fontId="14" fillId="2" borderId="56" xfId="16" applyFont="1" applyFill="1" applyBorder="1" applyAlignment="1">
      <alignment vertical="center" shrinkToFit="1"/>
    </xf>
    <xf numFmtId="38" fontId="14" fillId="2" borderId="58" xfId="16" applyFont="1" applyFill="1" applyBorder="1" applyAlignment="1">
      <alignment vertical="center" shrinkToFit="1"/>
    </xf>
    <xf numFmtId="185" fontId="14" fillId="2" borderId="59" xfId="16" applyNumberFormat="1" applyFont="1" applyFill="1" applyBorder="1" applyAlignment="1">
      <alignment vertical="center" shrinkToFit="1"/>
    </xf>
    <xf numFmtId="0" fontId="14" fillId="0" borderId="51" xfId="0" applyFont="1" applyFill="1" applyBorder="1" applyAlignment="1">
      <alignment horizontal="center" vertical="center"/>
    </xf>
    <xf numFmtId="0" fontId="14" fillId="2" borderId="88" xfId="0" applyFont="1" applyFill="1" applyBorder="1" applyAlignment="1">
      <alignment horizontal="center" vertical="center" shrinkToFit="1"/>
    </xf>
    <xf numFmtId="0" fontId="14" fillId="0" borderId="0" xfId="0" applyFont="1" applyFill="1" applyAlignment="1">
      <alignment vertical="center"/>
    </xf>
    <xf numFmtId="0" fontId="14" fillId="0" borderId="63" xfId="0" applyFont="1" applyFill="1" applyBorder="1" applyAlignment="1">
      <alignment horizontal="center" vertical="center"/>
    </xf>
    <xf numFmtId="0" fontId="14" fillId="0" borderId="61" xfId="0" applyFont="1" applyFill="1" applyBorder="1" applyAlignment="1">
      <alignment horizontal="center" vertical="center"/>
    </xf>
    <xf numFmtId="38" fontId="14" fillId="2" borderId="52" xfId="16" applyFont="1" applyFill="1" applyBorder="1" applyAlignment="1">
      <alignment vertical="center" shrinkToFit="1"/>
    </xf>
    <xf numFmtId="38" fontId="14" fillId="2" borderId="47" xfId="16" applyFont="1" applyFill="1" applyBorder="1" applyAlignment="1">
      <alignment vertical="center" shrinkToFit="1"/>
    </xf>
    <xf numFmtId="38" fontId="14" fillId="2" borderId="33" xfId="16" applyFont="1" applyFill="1" applyBorder="1" applyAlignment="1">
      <alignment vertical="center" shrinkToFit="1"/>
    </xf>
    <xf numFmtId="185" fontId="14" fillId="2" borderId="34" xfId="16" applyNumberFormat="1" applyFont="1" applyFill="1" applyBorder="1" applyAlignment="1">
      <alignment vertical="center" shrinkToFit="1"/>
    </xf>
    <xf numFmtId="38" fontId="14" fillId="2" borderId="44" xfId="16" applyFont="1" applyFill="1" applyBorder="1" applyAlignment="1">
      <alignment vertical="center" shrinkToFit="1"/>
    </xf>
    <xf numFmtId="185" fontId="14" fillId="2" borderId="32" xfId="16" applyNumberFormat="1" applyFont="1" applyFill="1" applyBorder="1" applyAlignment="1">
      <alignment vertical="center" shrinkToFit="1"/>
    </xf>
    <xf numFmtId="38" fontId="14" fillId="2" borderId="35" xfId="16" applyFont="1" applyFill="1" applyBorder="1" applyAlignment="1">
      <alignment vertical="center" shrinkToFit="1"/>
    </xf>
    <xf numFmtId="0" fontId="14" fillId="0" borderId="62" xfId="0" applyFont="1" applyFill="1" applyBorder="1" applyAlignment="1">
      <alignment horizontal="center" vertical="center" shrinkToFit="1"/>
    </xf>
    <xf numFmtId="0" fontId="32" fillId="3" borderId="52" xfId="11" applyFont="1" applyFill="1" applyBorder="1" applyAlignment="1">
      <alignment horizontal="center" vertical="center"/>
    </xf>
    <xf numFmtId="40" fontId="32" fillId="3" borderId="56" xfId="16" applyNumberFormat="1" applyFont="1" applyFill="1" applyBorder="1" applyAlignment="1">
      <alignment horizontal="center" vertical="center" shrinkToFit="1"/>
    </xf>
    <xf numFmtId="0" fontId="32" fillId="3" borderId="33" xfId="11" applyFont="1" applyFill="1" applyBorder="1" applyAlignment="1">
      <alignment horizontal="center" vertical="center"/>
    </xf>
    <xf numFmtId="40" fontId="32" fillId="3" borderId="58" xfId="16" applyNumberFormat="1" applyFont="1" applyFill="1" applyBorder="1" applyAlignment="1">
      <alignment horizontal="center" vertical="center" shrinkToFit="1"/>
    </xf>
    <xf numFmtId="0" fontId="22" fillId="0" borderId="2" xfId="11" applyFont="1" applyFill="1" applyBorder="1" applyAlignment="1">
      <alignment horizontal="center" vertical="center" wrapText="1"/>
    </xf>
    <xf numFmtId="0" fontId="32" fillId="3" borderId="32" xfId="11" applyFont="1" applyFill="1" applyBorder="1" applyAlignment="1">
      <alignment horizontal="center" vertical="center"/>
    </xf>
    <xf numFmtId="40" fontId="32" fillId="3" borderId="60" xfId="16" applyNumberFormat="1" applyFont="1" applyFill="1" applyBorder="1" applyAlignment="1">
      <alignment horizontal="center" vertical="center" shrinkToFit="1"/>
    </xf>
    <xf numFmtId="0" fontId="14" fillId="2" borderId="1" xfId="0" applyFont="1" applyFill="1" applyBorder="1" applyAlignment="1">
      <alignment vertical="center" shrinkToFit="1"/>
    </xf>
    <xf numFmtId="0" fontId="14" fillId="4" borderId="64" xfId="0" applyFont="1" applyFill="1" applyBorder="1" applyAlignment="1">
      <alignment horizontal="center" vertical="center"/>
    </xf>
    <xf numFmtId="0" fontId="14" fillId="4" borderId="64" xfId="0" applyFont="1" applyFill="1" applyBorder="1">
      <alignment vertical="center"/>
    </xf>
    <xf numFmtId="0" fontId="14" fillId="4" borderId="67" xfId="0" applyFont="1" applyFill="1" applyBorder="1">
      <alignment vertical="center"/>
    </xf>
    <xf numFmtId="185" fontId="0" fillId="2" borderId="22" xfId="16" applyNumberFormat="1" applyFont="1" applyFill="1" applyBorder="1" applyAlignment="1">
      <alignment horizontal="center" vertical="center" wrapText="1"/>
    </xf>
    <xf numFmtId="38" fontId="0" fillId="2" borderId="22" xfId="16" applyFont="1" applyFill="1" applyBorder="1" applyAlignment="1">
      <alignment horizontal="center" vertical="center" wrapText="1"/>
    </xf>
    <xf numFmtId="0" fontId="16" fillId="0" borderId="0" xfId="21" applyFont="1" applyBorder="1">
      <alignment vertical="center"/>
    </xf>
    <xf numFmtId="0" fontId="16" fillId="0" borderId="18" xfId="21" applyFont="1" applyBorder="1" applyAlignment="1">
      <alignment vertical="center" wrapText="1"/>
    </xf>
    <xf numFmtId="38" fontId="14" fillId="2" borderId="8" xfId="16" applyFont="1" applyFill="1" applyBorder="1" applyAlignment="1">
      <alignment vertical="center" shrinkToFit="1"/>
    </xf>
    <xf numFmtId="0" fontId="14" fillId="0" borderId="22" xfId="0" applyFont="1" applyFill="1" applyBorder="1" applyAlignment="1">
      <alignment horizontal="center" vertical="center" shrinkToFit="1"/>
    </xf>
    <xf numFmtId="38" fontId="14" fillId="2" borderId="51" xfId="16" applyFont="1" applyFill="1" applyBorder="1" applyAlignment="1">
      <alignment vertical="center" shrinkToFit="1"/>
    </xf>
    <xf numFmtId="38" fontId="14" fillId="2" borderId="24" xfId="16" applyFont="1" applyFill="1" applyBorder="1" applyAlignment="1">
      <alignment vertical="center" shrinkToFit="1"/>
    </xf>
    <xf numFmtId="38" fontId="14" fillId="2" borderId="61" xfId="16" applyFont="1" applyFill="1" applyBorder="1" applyAlignment="1">
      <alignment vertical="center" shrinkToFit="1"/>
    </xf>
    <xf numFmtId="38" fontId="14" fillId="2" borderId="62" xfId="16" applyFont="1" applyFill="1" applyBorder="1" applyAlignment="1">
      <alignment vertical="center" shrinkToFit="1"/>
    </xf>
    <xf numFmtId="38" fontId="14" fillId="2" borderId="63" xfId="16" applyFont="1" applyFill="1" applyBorder="1" applyAlignment="1">
      <alignment vertical="center" shrinkToFit="1"/>
    </xf>
    <xf numFmtId="38" fontId="14" fillId="2" borderId="31" xfId="16" applyFont="1" applyFill="1" applyBorder="1" applyAlignment="1">
      <alignment vertical="center" shrinkToFit="1"/>
    </xf>
    <xf numFmtId="185" fontId="14" fillId="2" borderId="12" xfId="16" applyNumberFormat="1" applyFont="1" applyFill="1" applyBorder="1" applyAlignment="1">
      <alignment vertical="center" shrinkToFit="1"/>
    </xf>
    <xf numFmtId="38" fontId="14" fillId="2" borderId="15" xfId="16" applyFont="1" applyFill="1" applyBorder="1" applyAlignment="1">
      <alignment vertical="center" shrinkToFit="1"/>
    </xf>
    <xf numFmtId="185" fontId="14" fillId="2" borderId="4" xfId="16" applyNumberFormat="1" applyFont="1" applyFill="1" applyBorder="1" applyAlignment="1">
      <alignment vertical="center" shrinkToFit="1"/>
    </xf>
    <xf numFmtId="38" fontId="14" fillId="2" borderId="18" xfId="16" applyFont="1" applyFill="1" applyBorder="1" applyAlignment="1">
      <alignment vertical="center" shrinkToFit="1"/>
    </xf>
    <xf numFmtId="38" fontId="14" fillId="2" borderId="26" xfId="16" applyFont="1" applyFill="1" applyBorder="1" applyAlignment="1">
      <alignment vertical="center" shrinkToFit="1"/>
    </xf>
    <xf numFmtId="0" fontId="14" fillId="2" borderId="0" xfId="11" quotePrefix="1" applyFont="1" applyFill="1" applyAlignment="1">
      <alignment vertical="center"/>
    </xf>
    <xf numFmtId="0" fontId="18" fillId="0" borderId="0" xfId="19" applyFont="1" applyAlignment="1">
      <alignment horizontal="center" vertical="center"/>
    </xf>
    <xf numFmtId="0" fontId="18" fillId="2" borderId="0" xfId="19" applyFont="1" applyFill="1" applyAlignment="1">
      <alignment horizontal="center" vertical="center"/>
    </xf>
    <xf numFmtId="180" fontId="18" fillId="2" borderId="0" xfId="19" applyNumberFormat="1" applyFont="1" applyFill="1" applyAlignment="1">
      <alignment vertical="center" shrinkToFit="1"/>
    </xf>
    <xf numFmtId="0" fontId="14" fillId="0" borderId="26" xfId="0" applyFont="1" applyFill="1" applyBorder="1" applyAlignment="1">
      <alignment horizontal="center" vertical="center"/>
    </xf>
    <xf numFmtId="0" fontId="14" fillId="0" borderId="24" xfId="0" applyFont="1" applyFill="1" applyBorder="1" applyAlignment="1">
      <alignment horizontal="center" vertical="center"/>
    </xf>
    <xf numFmtId="0" fontId="14" fillId="0" borderId="29"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62" xfId="0" applyFont="1" applyFill="1" applyBorder="1" applyAlignment="1">
      <alignment horizontal="center" vertical="center"/>
    </xf>
    <xf numFmtId="0" fontId="22" fillId="0" borderId="79" xfId="11" applyFont="1" applyFill="1" applyBorder="1" applyAlignment="1">
      <alignment horizontal="center" vertical="center" wrapText="1"/>
    </xf>
    <xf numFmtId="0" fontId="14" fillId="0" borderId="0" xfId="0" applyFont="1" applyFill="1" applyBorder="1" applyAlignment="1">
      <alignment horizontal="center" vertical="center"/>
    </xf>
    <xf numFmtId="0" fontId="14" fillId="0" borderId="61" xfId="0" applyFont="1" applyFill="1" applyBorder="1" applyAlignment="1">
      <alignment horizontal="center" vertical="center"/>
    </xf>
    <xf numFmtId="38" fontId="14" fillId="2" borderId="44" xfId="16" applyFont="1" applyFill="1" applyBorder="1" applyAlignment="1">
      <alignment horizontal="right" vertical="center" shrinkToFit="1"/>
    </xf>
    <xf numFmtId="38" fontId="14" fillId="2" borderId="58" xfId="16" applyFont="1" applyFill="1" applyBorder="1" applyAlignment="1">
      <alignment horizontal="right" vertical="center" shrinkToFit="1"/>
    </xf>
    <xf numFmtId="38" fontId="14" fillId="2" borderId="61" xfId="16" applyFont="1" applyFill="1" applyBorder="1" applyAlignment="1">
      <alignment horizontal="right" vertical="center" shrinkToFit="1"/>
    </xf>
    <xf numFmtId="38" fontId="14" fillId="2" borderId="62" xfId="16" applyFont="1" applyFill="1" applyBorder="1" applyAlignment="1">
      <alignment horizontal="right" vertical="center" shrinkToFit="1"/>
    </xf>
    <xf numFmtId="38" fontId="14" fillId="2" borderId="67" xfId="16" applyFont="1" applyFill="1" applyBorder="1" applyAlignment="1">
      <alignment horizontal="right" vertical="center" shrinkToFit="1"/>
    </xf>
    <xf numFmtId="38" fontId="14" fillId="2" borderId="82" xfId="16" applyFont="1" applyFill="1" applyBorder="1" applyAlignment="1">
      <alignment horizontal="right" vertical="center" shrinkToFit="1"/>
    </xf>
    <xf numFmtId="38" fontId="14" fillId="2" borderId="33" xfId="16" applyFont="1" applyFill="1" applyBorder="1" applyAlignment="1">
      <alignment horizontal="right" vertical="center" shrinkToFit="1"/>
    </xf>
    <xf numFmtId="38" fontId="14" fillId="2" borderId="70" xfId="16" applyFont="1" applyFill="1" applyBorder="1" applyAlignment="1">
      <alignment horizontal="right" vertical="center" shrinkToFit="1"/>
    </xf>
    <xf numFmtId="38" fontId="14" fillId="2" borderId="72" xfId="16" applyFont="1" applyFill="1" applyBorder="1" applyAlignment="1">
      <alignment horizontal="right" vertical="center" shrinkToFit="1"/>
    </xf>
    <xf numFmtId="38" fontId="14" fillId="2" borderId="87" xfId="16" applyFont="1" applyFill="1" applyBorder="1" applyAlignment="1">
      <alignment horizontal="right" vertical="center" shrinkToFit="1"/>
    </xf>
    <xf numFmtId="38" fontId="14" fillId="2" borderId="69" xfId="16" applyFont="1" applyFill="1" applyBorder="1" applyAlignment="1">
      <alignment horizontal="right" vertical="center" shrinkToFit="1"/>
    </xf>
    <xf numFmtId="38" fontId="14" fillId="2" borderId="74" xfId="16" applyFont="1" applyFill="1" applyBorder="1" applyAlignment="1">
      <alignment horizontal="right" vertical="center" shrinkToFit="1"/>
    </xf>
    <xf numFmtId="38" fontId="14" fillId="2" borderId="75" xfId="16" applyFont="1" applyFill="1" applyBorder="1" applyAlignment="1">
      <alignment horizontal="right" vertical="center" shrinkToFit="1"/>
    </xf>
    <xf numFmtId="38" fontId="14" fillId="2" borderId="63" xfId="16" applyFont="1" applyFill="1" applyBorder="1" applyAlignment="1">
      <alignment horizontal="right" vertical="center" shrinkToFit="1"/>
    </xf>
    <xf numFmtId="38" fontId="14" fillId="2" borderId="8" xfId="16" applyFont="1" applyFill="1" applyBorder="1" applyAlignment="1">
      <alignment horizontal="right" vertical="center" shrinkToFit="1"/>
    </xf>
    <xf numFmtId="38" fontId="14" fillId="2" borderId="51" xfId="16" applyFont="1" applyFill="1" applyBorder="1" applyAlignment="1">
      <alignment horizontal="right" vertical="center" shrinkToFit="1"/>
    </xf>
    <xf numFmtId="38" fontId="14" fillId="2" borderId="54" xfId="16" applyFont="1" applyFill="1" applyBorder="1" applyAlignment="1">
      <alignment horizontal="right" vertical="center" shrinkToFit="1"/>
    </xf>
    <xf numFmtId="38" fontId="14" fillId="2" borderId="85" xfId="16" applyFont="1" applyFill="1" applyBorder="1" applyAlignment="1">
      <alignment horizontal="right" vertical="center" shrinkToFit="1"/>
    </xf>
    <xf numFmtId="38" fontId="14" fillId="2" borderId="25" xfId="16" applyFont="1" applyFill="1" applyBorder="1" applyAlignment="1">
      <alignment horizontal="right" vertical="center" shrinkToFit="1"/>
    </xf>
    <xf numFmtId="38" fontId="14" fillId="2" borderId="9" xfId="16" applyFont="1" applyFill="1" applyBorder="1" applyAlignment="1">
      <alignment horizontal="right" vertical="center" shrinkToFit="1"/>
    </xf>
    <xf numFmtId="38" fontId="14" fillId="2" borderId="15" xfId="16" applyFont="1" applyFill="1" applyBorder="1" applyAlignment="1">
      <alignment horizontal="right" vertical="center" shrinkToFit="1"/>
    </xf>
    <xf numFmtId="38" fontId="14" fillId="2" borderId="47" xfId="16" applyFont="1" applyFill="1" applyBorder="1" applyAlignment="1">
      <alignment horizontal="right" vertical="center" shrinkToFit="1"/>
    </xf>
    <xf numFmtId="38" fontId="14" fillId="2" borderId="56" xfId="16" applyFont="1" applyFill="1" applyBorder="1" applyAlignment="1">
      <alignment horizontal="right" vertical="center" shrinkToFit="1"/>
    </xf>
    <xf numFmtId="38" fontId="14" fillId="2" borderId="48" xfId="16" applyFont="1" applyFill="1" applyBorder="1" applyAlignment="1">
      <alignment horizontal="right" vertical="center" shrinkToFit="1"/>
    </xf>
    <xf numFmtId="38" fontId="14" fillId="2" borderId="52" xfId="16" applyFont="1" applyFill="1" applyBorder="1" applyAlignment="1">
      <alignment horizontal="right" vertical="center" shrinkToFit="1"/>
    </xf>
    <xf numFmtId="38" fontId="14" fillId="2" borderId="69" xfId="16" applyFont="1" applyFill="1" applyBorder="1" applyAlignment="1">
      <alignment vertical="center" shrinkToFit="1"/>
    </xf>
    <xf numFmtId="0" fontId="14" fillId="0" borderId="26" xfId="0" applyFont="1" applyFill="1" applyBorder="1" applyAlignment="1">
      <alignment horizontal="center" vertical="center"/>
    </xf>
    <xf numFmtId="0" fontId="14" fillId="0" borderId="24"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62" xfId="0" applyFont="1" applyFill="1" applyBorder="1" applyAlignment="1">
      <alignment horizontal="center" vertical="center"/>
    </xf>
    <xf numFmtId="0" fontId="14" fillId="0" borderId="20" xfId="0" applyFont="1" applyFill="1" applyBorder="1" applyAlignment="1">
      <alignment horizontal="center" vertical="center" shrinkToFit="1"/>
    </xf>
    <xf numFmtId="0" fontId="14" fillId="0" borderId="39" xfId="0" applyFont="1" applyFill="1" applyBorder="1" applyAlignment="1">
      <alignment horizontal="center" vertical="center" wrapText="1" shrinkToFit="1"/>
    </xf>
    <xf numFmtId="0" fontId="22" fillId="0" borderId="79" xfId="11" applyFont="1" applyFill="1" applyBorder="1" applyAlignment="1">
      <alignment horizontal="center" vertical="center" wrapText="1"/>
    </xf>
    <xf numFmtId="0" fontId="22" fillId="0" borderId="82" xfId="11" applyFont="1" applyFill="1" applyBorder="1" applyAlignment="1">
      <alignment horizontal="center" vertical="center" wrapText="1"/>
    </xf>
    <xf numFmtId="0" fontId="22" fillId="0" borderId="78" xfId="11" applyFont="1" applyFill="1" applyBorder="1" applyAlignment="1">
      <alignment horizontal="center" vertical="center" wrapText="1"/>
    </xf>
    <xf numFmtId="0" fontId="22" fillId="0" borderId="54" xfId="11" applyFont="1" applyFill="1" applyBorder="1" applyAlignment="1">
      <alignment horizontal="center" vertical="center" wrapText="1"/>
    </xf>
    <xf numFmtId="0" fontId="22" fillId="0" borderId="51" xfId="11" applyFont="1" applyFill="1" applyBorder="1" applyAlignment="1">
      <alignment horizontal="center" vertical="center" wrapText="1"/>
    </xf>
    <xf numFmtId="0" fontId="22" fillId="0" borderId="62" xfId="11" applyFont="1" applyFill="1" applyBorder="1" applyAlignment="1">
      <alignment horizontal="center" vertical="center" wrapText="1"/>
    </xf>
    <xf numFmtId="0" fontId="22" fillId="0" borderId="69" xfId="11" applyFont="1" applyFill="1" applyBorder="1" applyAlignment="1">
      <alignment horizontal="center" vertical="center" wrapText="1"/>
    </xf>
    <xf numFmtId="38" fontId="14" fillId="2" borderId="72" xfId="16" applyFont="1" applyFill="1" applyBorder="1" applyAlignment="1">
      <alignment horizontal="right" vertical="center" shrinkToFit="1"/>
    </xf>
    <xf numFmtId="38" fontId="14" fillId="2" borderId="75" xfId="16" applyFont="1" applyFill="1" applyBorder="1" applyAlignment="1">
      <alignment horizontal="right" vertical="center" shrinkToFit="1"/>
    </xf>
    <xf numFmtId="38" fontId="14" fillId="2" borderId="74" xfId="16" applyFont="1" applyFill="1" applyBorder="1" applyAlignment="1">
      <alignment horizontal="right" vertical="center" shrinkToFit="1"/>
    </xf>
    <xf numFmtId="38" fontId="14" fillId="2" borderId="70" xfId="16" applyFont="1" applyFill="1" applyBorder="1" applyAlignment="1">
      <alignment horizontal="right" vertical="center" shrinkToFit="1"/>
    </xf>
    <xf numFmtId="38" fontId="14" fillId="2" borderId="47" xfId="16" applyFont="1" applyFill="1" applyBorder="1" applyAlignment="1">
      <alignment horizontal="right" vertical="center" shrinkToFit="1"/>
    </xf>
    <xf numFmtId="38" fontId="14" fillId="2" borderId="56" xfId="16" applyFont="1" applyFill="1" applyBorder="1" applyAlignment="1">
      <alignment horizontal="right" vertical="center" shrinkToFit="1"/>
    </xf>
    <xf numFmtId="38" fontId="14" fillId="2" borderId="63" xfId="16" applyFont="1" applyFill="1" applyBorder="1" applyAlignment="1">
      <alignment horizontal="right" vertical="center" shrinkToFit="1"/>
    </xf>
    <xf numFmtId="38" fontId="14" fillId="2" borderId="69" xfId="16" applyFont="1" applyFill="1" applyBorder="1" applyAlignment="1">
      <alignment horizontal="right" vertical="center" shrinkToFit="1"/>
    </xf>
    <xf numFmtId="38" fontId="14" fillId="2" borderId="44" xfId="16" applyFont="1" applyFill="1" applyBorder="1" applyAlignment="1">
      <alignment horizontal="right" vertical="center" shrinkToFit="1"/>
    </xf>
    <xf numFmtId="38" fontId="14" fillId="2" borderId="33" xfId="16" applyFont="1" applyFill="1" applyBorder="1" applyAlignment="1">
      <alignment horizontal="right" vertical="center" shrinkToFit="1"/>
    </xf>
    <xf numFmtId="38" fontId="14" fillId="2" borderId="58" xfId="16" applyFont="1" applyFill="1" applyBorder="1" applyAlignment="1">
      <alignment horizontal="right" vertical="center" shrinkToFit="1"/>
    </xf>
    <xf numFmtId="38" fontId="14" fillId="2" borderId="61" xfId="16" applyFont="1" applyFill="1" applyBorder="1" applyAlignment="1">
      <alignment horizontal="right" vertical="center" shrinkToFit="1"/>
    </xf>
    <xf numFmtId="38" fontId="14" fillId="2" borderId="62" xfId="16" applyFont="1" applyFill="1" applyBorder="1" applyAlignment="1">
      <alignment horizontal="right" vertical="center" shrinkToFit="1"/>
    </xf>
    <xf numFmtId="38" fontId="14" fillId="2" borderId="51" xfId="16" applyFont="1" applyFill="1" applyBorder="1" applyAlignment="1">
      <alignment horizontal="right" vertical="center" shrinkToFit="1"/>
    </xf>
    <xf numFmtId="0" fontId="22" fillId="0" borderId="0" xfId="11" applyFont="1" applyFill="1" applyBorder="1" applyAlignment="1">
      <alignment horizontal="center" vertical="center" wrapText="1"/>
    </xf>
    <xf numFmtId="0" fontId="14" fillId="0" borderId="0" xfId="0" applyFont="1" applyFill="1" applyBorder="1" applyAlignment="1">
      <alignment horizontal="center" vertical="center"/>
    </xf>
    <xf numFmtId="38" fontId="14" fillId="2" borderId="52" xfId="16" applyFont="1" applyFill="1" applyBorder="1" applyAlignment="1">
      <alignment horizontal="right" vertical="center" shrinkToFit="1"/>
    </xf>
    <xf numFmtId="0" fontId="14" fillId="0" borderId="61" xfId="0" applyFont="1" applyFill="1" applyBorder="1" applyAlignment="1">
      <alignment horizontal="center" vertical="center"/>
    </xf>
    <xf numFmtId="38" fontId="14" fillId="2" borderId="68" xfId="16" applyFont="1" applyFill="1" applyBorder="1" applyAlignment="1">
      <alignment horizontal="right" vertical="center" shrinkToFit="1"/>
    </xf>
    <xf numFmtId="0" fontId="22" fillId="0" borderId="2" xfId="11" applyFont="1" applyFill="1" applyBorder="1" applyAlignment="1">
      <alignment horizontal="center" vertical="center" shrinkToFit="1"/>
    </xf>
    <xf numFmtId="38" fontId="14" fillId="3" borderId="32" xfId="16" applyFont="1" applyFill="1" applyBorder="1" applyAlignment="1">
      <alignment horizontal="right" vertical="center" shrinkToFit="1"/>
    </xf>
    <xf numFmtId="38" fontId="14" fillId="3" borderId="45" xfId="16" applyFont="1" applyFill="1" applyBorder="1" applyAlignment="1">
      <alignment horizontal="right" vertical="center" shrinkToFit="1"/>
    </xf>
    <xf numFmtId="38" fontId="14" fillId="2" borderId="60" xfId="16" applyFont="1" applyFill="1" applyBorder="1" applyAlignment="1">
      <alignment horizontal="right" vertical="center" shrinkToFit="1"/>
    </xf>
    <xf numFmtId="38" fontId="14" fillId="3" borderId="77" xfId="16" applyFont="1" applyFill="1" applyBorder="1" applyAlignment="1">
      <alignment horizontal="right" vertical="center" shrinkToFit="1"/>
    </xf>
    <xf numFmtId="38" fontId="22" fillId="3" borderId="24" xfId="16" applyFont="1" applyFill="1" applyBorder="1" applyAlignment="1">
      <alignment horizontal="center" vertical="center" shrinkToFit="1"/>
    </xf>
    <xf numFmtId="0" fontId="14" fillId="0" borderId="0" xfId="11" applyFont="1" applyFill="1" applyAlignment="1">
      <alignment horizontal="right" vertical="center"/>
    </xf>
    <xf numFmtId="38" fontId="14" fillId="2" borderId="0" xfId="11" applyNumberFormat="1" applyFont="1" applyFill="1" applyAlignment="1">
      <alignment horizontal="right" vertical="center"/>
    </xf>
    <xf numFmtId="38" fontId="14" fillId="2" borderId="0" xfId="11" applyNumberFormat="1" applyFont="1" applyFill="1" applyAlignment="1">
      <alignment vertical="center"/>
    </xf>
    <xf numFmtId="0" fontId="14" fillId="0" borderId="39" xfId="0" applyFont="1" applyFill="1" applyBorder="1" applyAlignment="1">
      <alignment horizontal="center" vertical="center" shrinkToFit="1"/>
    </xf>
    <xf numFmtId="0" fontId="14" fillId="0" borderId="90" xfId="0" applyFont="1" applyFill="1" applyBorder="1" applyAlignment="1">
      <alignment horizontal="center" vertical="center" shrinkToFit="1"/>
    </xf>
    <xf numFmtId="0" fontId="14" fillId="0" borderId="46" xfId="0" applyFont="1" applyFill="1" applyBorder="1" applyAlignment="1">
      <alignment horizontal="center" vertical="center"/>
    </xf>
    <xf numFmtId="0" fontId="14" fillId="0" borderId="79" xfId="0" applyFont="1" applyFill="1" applyBorder="1" applyAlignment="1">
      <alignment horizontal="center" vertical="center" shrinkToFit="1"/>
    </xf>
    <xf numFmtId="0" fontId="14" fillId="0" borderId="83" xfId="0" applyFont="1" applyFill="1" applyBorder="1" applyAlignment="1">
      <alignment horizontal="center" vertical="center"/>
    </xf>
    <xf numFmtId="0" fontId="14" fillId="0" borderId="79" xfId="0" applyFont="1" applyFill="1" applyBorder="1" applyAlignment="1">
      <alignment horizontal="center" vertical="center"/>
    </xf>
    <xf numFmtId="38" fontId="14" fillId="2" borderId="40" xfId="16" applyFont="1" applyFill="1" applyBorder="1" applyAlignment="1">
      <alignment vertical="center" shrinkToFit="1"/>
    </xf>
    <xf numFmtId="38" fontId="14" fillId="2" borderId="57" xfId="16" applyFont="1" applyFill="1" applyBorder="1" applyAlignment="1">
      <alignment vertical="center" shrinkToFit="1"/>
    </xf>
    <xf numFmtId="38" fontId="14" fillId="2" borderId="86" xfId="16" applyFont="1" applyFill="1" applyBorder="1" applyAlignment="1">
      <alignment vertical="center" shrinkToFit="1"/>
    </xf>
    <xf numFmtId="0" fontId="14" fillId="0" borderId="38" xfId="0" applyFont="1" applyBorder="1" applyAlignment="1">
      <alignment horizontal="center" vertical="center" shrinkToFit="1"/>
    </xf>
    <xf numFmtId="0" fontId="14" fillId="0" borderId="50" xfId="0" applyFont="1" applyFill="1" applyBorder="1" applyAlignment="1">
      <alignment horizontal="center" vertical="center" shrinkToFit="1"/>
    </xf>
    <xf numFmtId="0" fontId="14" fillId="0" borderId="50" xfId="0" applyFont="1" applyFill="1" applyBorder="1" applyAlignment="1">
      <alignment horizontal="center" vertical="center" wrapText="1" shrinkToFit="1"/>
    </xf>
    <xf numFmtId="0" fontId="14" fillId="0" borderId="38" xfId="0" applyFont="1" applyFill="1" applyBorder="1" applyAlignment="1">
      <alignment horizontal="center" vertical="center" wrapText="1" shrinkToFit="1"/>
    </xf>
    <xf numFmtId="0" fontId="14" fillId="0" borderId="38" xfId="0" applyFont="1" applyFill="1" applyBorder="1" applyAlignment="1">
      <alignment horizontal="center" vertical="center" wrapText="1"/>
    </xf>
    <xf numFmtId="0" fontId="14" fillId="0" borderId="38" xfId="0" applyFont="1" applyFill="1" applyBorder="1" applyAlignment="1">
      <alignment horizontal="center" vertical="center" shrinkToFit="1"/>
    </xf>
    <xf numFmtId="0" fontId="14" fillId="0" borderId="50" xfId="0" applyFont="1" applyFill="1" applyBorder="1" applyAlignment="1">
      <alignment horizontal="center" vertical="center"/>
    </xf>
    <xf numFmtId="0" fontId="9" fillId="0" borderId="53" xfId="0" applyFont="1" applyBorder="1" applyAlignment="1">
      <alignment horizontal="center" vertical="center"/>
    </xf>
    <xf numFmtId="0" fontId="16" fillId="0" borderId="0" xfId="11" applyFont="1" applyFill="1" applyAlignment="1">
      <alignment vertical="center" shrinkToFit="1"/>
    </xf>
    <xf numFmtId="0" fontId="16" fillId="0" borderId="90" xfId="11" applyFont="1" applyFill="1" applyBorder="1" applyAlignment="1">
      <alignment horizontal="center" vertical="center" shrinkToFit="1"/>
    </xf>
    <xf numFmtId="0" fontId="16" fillId="0" borderId="64" xfId="11" applyFont="1" applyFill="1" applyBorder="1" applyAlignment="1">
      <alignment horizontal="center" vertical="center" shrinkToFit="1"/>
    </xf>
    <xf numFmtId="0" fontId="16" fillId="0" borderId="65" xfId="11" applyFont="1" applyFill="1" applyBorder="1" applyAlignment="1">
      <alignment horizontal="center" vertical="center" shrinkToFit="1"/>
    </xf>
    <xf numFmtId="0" fontId="16" fillId="0" borderId="84" xfId="11" applyFont="1" applyFill="1" applyBorder="1" applyAlignment="1">
      <alignment horizontal="center" vertical="center" shrinkToFit="1"/>
    </xf>
    <xf numFmtId="0" fontId="16" fillId="0" borderId="66" xfId="11" applyFont="1" applyFill="1" applyBorder="1" applyAlignment="1">
      <alignment horizontal="center" vertical="center" shrinkToFit="1"/>
    </xf>
    <xf numFmtId="0" fontId="22" fillId="0" borderId="85" xfId="11" applyFont="1" applyFill="1" applyBorder="1" applyAlignment="1">
      <alignment horizontal="center" vertical="center" wrapText="1"/>
    </xf>
    <xf numFmtId="0" fontId="22" fillId="0" borderId="68" xfId="11" applyFont="1" applyFill="1" applyBorder="1" applyAlignment="1">
      <alignment horizontal="center" vertical="center" wrapText="1"/>
    </xf>
    <xf numFmtId="0" fontId="14" fillId="0" borderId="0" xfId="11" applyFont="1" applyFill="1" applyBorder="1" applyAlignment="1">
      <alignment vertical="center"/>
    </xf>
    <xf numFmtId="38" fontId="14" fillId="2" borderId="86" xfId="16" applyFont="1" applyFill="1" applyBorder="1" applyAlignment="1">
      <alignment horizontal="right" vertical="center" shrinkToFit="1"/>
    </xf>
    <xf numFmtId="38" fontId="14" fillId="2" borderId="40" xfId="16" applyFont="1" applyFill="1" applyBorder="1" applyAlignment="1">
      <alignment horizontal="right" vertical="center" shrinkToFit="1"/>
    </xf>
    <xf numFmtId="38" fontId="14" fillId="2" borderId="75" xfId="16" applyFont="1" applyFill="1" applyBorder="1" applyAlignment="1">
      <alignment horizontal="right" vertical="center" shrinkToFit="1"/>
    </xf>
    <xf numFmtId="38" fontId="14" fillId="2" borderId="44" xfId="16" applyFont="1" applyFill="1" applyBorder="1" applyAlignment="1">
      <alignment horizontal="right" vertical="center" shrinkToFit="1"/>
    </xf>
    <xf numFmtId="38" fontId="14" fillId="2" borderId="63" xfId="16" applyFont="1" applyFill="1" applyBorder="1" applyAlignment="1">
      <alignment horizontal="right" vertical="center" shrinkToFit="1"/>
    </xf>
    <xf numFmtId="38" fontId="14" fillId="2" borderId="61" xfId="16" applyFont="1" applyFill="1" applyBorder="1" applyAlignment="1">
      <alignment horizontal="right" vertical="center" shrinkToFit="1"/>
    </xf>
    <xf numFmtId="0" fontId="16" fillId="0" borderId="26" xfId="11" applyFont="1" applyFill="1" applyBorder="1" applyAlignment="1">
      <alignment horizontal="center" vertical="center" shrinkToFit="1"/>
    </xf>
    <xf numFmtId="38" fontId="14" fillId="2" borderId="74" xfId="16" applyFont="1" applyFill="1" applyBorder="1" applyAlignment="1">
      <alignment horizontal="right" vertical="center" shrinkToFit="1"/>
    </xf>
    <xf numFmtId="38" fontId="14" fillId="2" borderId="47" xfId="16" applyFont="1" applyFill="1" applyBorder="1" applyAlignment="1">
      <alignment horizontal="right" vertical="center" shrinkToFit="1"/>
    </xf>
    <xf numFmtId="38" fontId="14" fillId="2" borderId="33" xfId="16" applyFont="1" applyFill="1" applyBorder="1" applyAlignment="1">
      <alignment horizontal="right" vertical="center" shrinkToFit="1"/>
    </xf>
    <xf numFmtId="38" fontId="14" fillId="2" borderId="51" xfId="16" applyFont="1" applyFill="1" applyBorder="1" applyAlignment="1">
      <alignment horizontal="right" vertical="center" shrinkToFit="1"/>
    </xf>
    <xf numFmtId="38" fontId="14" fillId="2" borderId="35" xfId="16" applyFont="1" applyFill="1" applyBorder="1" applyAlignment="1">
      <alignment horizontal="right" vertical="center" shrinkToFit="1"/>
    </xf>
    <xf numFmtId="38" fontId="14" fillId="2" borderId="52" xfId="16" applyFont="1" applyFill="1" applyBorder="1" applyAlignment="1">
      <alignment horizontal="right" vertical="center" shrinkToFit="1"/>
    </xf>
    <xf numFmtId="0" fontId="22" fillId="0" borderId="0" xfId="11" applyFont="1" applyFill="1" applyBorder="1" applyAlignment="1">
      <alignment horizontal="center" vertical="center" wrapText="1"/>
    </xf>
    <xf numFmtId="38" fontId="14" fillId="2" borderId="72" xfId="16" applyFont="1" applyFill="1" applyBorder="1" applyAlignment="1">
      <alignment horizontal="right" vertical="center" shrinkToFit="1"/>
    </xf>
    <xf numFmtId="38" fontId="14" fillId="2" borderId="70" xfId="16" applyFont="1" applyFill="1" applyBorder="1" applyAlignment="1">
      <alignment horizontal="right" vertical="center" shrinkToFit="1"/>
    </xf>
    <xf numFmtId="38" fontId="14" fillId="2" borderId="56" xfId="16" applyFont="1" applyFill="1" applyBorder="1" applyAlignment="1">
      <alignment horizontal="right" vertical="center" shrinkToFit="1"/>
    </xf>
    <xf numFmtId="38" fontId="14" fillId="2" borderId="58" xfId="16" applyFont="1" applyFill="1" applyBorder="1" applyAlignment="1">
      <alignment horizontal="right" vertical="center" shrinkToFit="1"/>
    </xf>
    <xf numFmtId="38" fontId="14" fillId="2" borderId="69" xfId="16" applyFont="1" applyFill="1" applyBorder="1" applyAlignment="1">
      <alignment horizontal="right" vertical="center" shrinkToFit="1"/>
    </xf>
    <xf numFmtId="38" fontId="14" fillId="2" borderId="57" xfId="16" applyFont="1" applyFill="1" applyBorder="1" applyAlignment="1">
      <alignment horizontal="right" vertical="center" shrinkToFit="1"/>
    </xf>
    <xf numFmtId="38" fontId="14" fillId="2" borderId="62" xfId="16" applyFont="1" applyFill="1" applyBorder="1" applyAlignment="1">
      <alignment horizontal="right" vertical="center" shrinkToFit="1"/>
    </xf>
    <xf numFmtId="0" fontId="16" fillId="0" borderId="22" xfId="11" applyFont="1" applyFill="1" applyBorder="1" applyAlignment="1">
      <alignment horizontal="center" vertical="center" shrinkToFit="1"/>
    </xf>
    <xf numFmtId="38" fontId="14" fillId="2" borderId="78" xfId="16" applyFont="1" applyFill="1" applyBorder="1" applyAlignment="1">
      <alignment horizontal="right" vertical="center" shrinkToFit="1"/>
    </xf>
    <xf numFmtId="38" fontId="14" fillId="2" borderId="46" xfId="16" applyFont="1" applyFill="1" applyBorder="1" applyAlignment="1">
      <alignment horizontal="right" vertical="center" shrinkToFit="1"/>
    </xf>
    <xf numFmtId="38" fontId="14" fillId="2" borderId="83" xfId="16" applyFont="1" applyFill="1" applyBorder="1" applyAlignment="1">
      <alignment horizontal="right" vertical="center" shrinkToFit="1"/>
    </xf>
    <xf numFmtId="0" fontId="16" fillId="0" borderId="44" xfId="11" applyFont="1" applyFill="1" applyBorder="1" applyAlignment="1">
      <alignment horizontal="center" vertical="center"/>
    </xf>
    <xf numFmtId="0" fontId="33" fillId="0" borderId="0" xfId="15" applyFont="1" applyBorder="1" applyAlignment="1">
      <alignment vertical="top"/>
    </xf>
    <xf numFmtId="0" fontId="2" fillId="0" borderId="0" xfId="0" applyFont="1" applyBorder="1" applyAlignment="1">
      <alignment vertical="top" wrapText="1"/>
    </xf>
    <xf numFmtId="0" fontId="24" fillId="0" borderId="0" xfId="15" applyFont="1" applyBorder="1" applyAlignment="1">
      <alignment vertical="top"/>
    </xf>
    <xf numFmtId="0" fontId="15" fillId="0" borderId="23" xfId="0" applyFont="1" applyFill="1" applyBorder="1" applyAlignment="1">
      <alignment horizontal="center" vertical="center" wrapText="1" shrinkToFit="1"/>
    </xf>
    <xf numFmtId="0" fontId="14" fillId="0" borderId="0" xfId="0" applyFont="1" applyFill="1" applyBorder="1" applyAlignment="1">
      <alignment horizontal="center" vertical="center"/>
    </xf>
    <xf numFmtId="0" fontId="15" fillId="0" borderId="39" xfId="0" applyFont="1" applyFill="1" applyBorder="1" applyAlignment="1">
      <alignment horizontal="center" vertical="center" wrapText="1" shrinkToFit="1"/>
    </xf>
    <xf numFmtId="0" fontId="22" fillId="0" borderId="6" xfId="11" applyFont="1" applyFill="1" applyBorder="1" applyAlignment="1">
      <alignment horizontal="center" vertical="center"/>
    </xf>
    <xf numFmtId="0" fontId="22" fillId="0" borderId="2" xfId="11" applyFont="1" applyFill="1" applyBorder="1" applyAlignment="1">
      <alignment horizontal="center" vertical="center"/>
    </xf>
    <xf numFmtId="0" fontId="14" fillId="2" borderId="4" xfId="0" applyFont="1" applyFill="1" applyBorder="1" applyAlignment="1">
      <alignment vertical="center" shrinkToFit="1"/>
    </xf>
    <xf numFmtId="0" fontId="14" fillId="2" borderId="3" xfId="0" applyFont="1" applyFill="1" applyBorder="1" applyAlignment="1">
      <alignment vertical="center" shrinkToFit="1"/>
    </xf>
    <xf numFmtId="0" fontId="14" fillId="2" borderId="15" xfId="0" applyFont="1" applyFill="1" applyBorder="1" applyAlignment="1">
      <alignment vertical="center" shrinkToFit="1"/>
    </xf>
    <xf numFmtId="0" fontId="14" fillId="2" borderId="8" xfId="0" applyFont="1" applyFill="1" applyBorder="1" applyAlignment="1">
      <alignment vertical="center" shrinkToFit="1"/>
    </xf>
    <xf numFmtId="0" fontId="14" fillId="2" borderId="31" xfId="0" applyFont="1" applyFill="1" applyBorder="1" applyAlignment="1">
      <alignment vertical="center" shrinkToFit="1"/>
    </xf>
    <xf numFmtId="0" fontId="14" fillId="2" borderId="73" xfId="0" applyFont="1" applyFill="1" applyBorder="1" applyAlignment="1">
      <alignment vertical="center" shrinkToFit="1"/>
    </xf>
    <xf numFmtId="0" fontId="22" fillId="0" borderId="23" xfId="11" applyFont="1" applyFill="1" applyBorder="1" applyAlignment="1">
      <alignment horizontal="center" vertical="center"/>
    </xf>
    <xf numFmtId="0" fontId="22" fillId="0" borderId="0" xfId="11" applyFont="1" applyFill="1" applyBorder="1" applyAlignment="1">
      <alignment vertical="center" wrapText="1"/>
    </xf>
    <xf numFmtId="38" fontId="14" fillId="2" borderId="71" xfId="16" applyFont="1" applyFill="1" applyBorder="1" applyAlignment="1">
      <alignment horizontal="right" vertical="center" shrinkToFit="1"/>
    </xf>
    <xf numFmtId="38" fontId="14" fillId="0" borderId="0" xfId="16" applyFont="1" applyFill="1" applyAlignment="1">
      <alignment vertical="center"/>
    </xf>
    <xf numFmtId="0" fontId="16" fillId="0" borderId="0" xfId="11" applyFont="1" applyFill="1" applyBorder="1" applyAlignment="1">
      <alignment horizontal="center" vertical="center" shrinkToFit="1"/>
    </xf>
    <xf numFmtId="38" fontId="14" fillId="3" borderId="101" xfId="16" applyFont="1" applyFill="1" applyBorder="1" applyAlignment="1">
      <alignment vertical="center" shrinkToFit="1"/>
    </xf>
    <xf numFmtId="38" fontId="14" fillId="3" borderId="102" xfId="16" applyFont="1" applyFill="1" applyBorder="1" applyAlignment="1">
      <alignment vertical="center" shrinkToFit="1"/>
    </xf>
    <xf numFmtId="38" fontId="14" fillId="3" borderId="103" xfId="16" applyFont="1" applyFill="1" applyBorder="1" applyAlignment="1">
      <alignment vertical="center" shrinkToFit="1"/>
    </xf>
    <xf numFmtId="38" fontId="14" fillId="3" borderId="104" xfId="16" applyFont="1" applyFill="1" applyBorder="1" applyAlignment="1">
      <alignment vertical="center" shrinkToFit="1"/>
    </xf>
    <xf numFmtId="38" fontId="14" fillId="3" borderId="105" xfId="16" applyFont="1" applyFill="1" applyBorder="1" applyAlignment="1">
      <alignment vertical="center" shrinkToFit="1"/>
    </xf>
    <xf numFmtId="38" fontId="14" fillId="2" borderId="111" xfId="16" applyFont="1" applyFill="1" applyBorder="1" applyAlignment="1">
      <alignment vertical="center"/>
    </xf>
    <xf numFmtId="0" fontId="14" fillId="2" borderId="118" xfId="0" applyFont="1" applyFill="1" applyBorder="1" applyAlignment="1">
      <alignment vertical="center" shrinkToFit="1"/>
    </xf>
    <xf numFmtId="0" fontId="14" fillId="2" borderId="101" xfId="0" applyFont="1" applyFill="1" applyBorder="1" applyAlignment="1">
      <alignment horizontal="center" vertical="center" shrinkToFit="1"/>
    </xf>
    <xf numFmtId="0" fontId="14" fillId="2" borderId="119" xfId="0" applyFont="1" applyFill="1" applyBorder="1" applyAlignment="1">
      <alignment vertical="center" shrinkToFit="1"/>
    </xf>
    <xf numFmtId="0" fontId="14" fillId="2" borderId="102" xfId="0" applyFont="1" applyFill="1" applyBorder="1" applyAlignment="1">
      <alignment horizontal="center" vertical="center" shrinkToFit="1"/>
    </xf>
    <xf numFmtId="0" fontId="14" fillId="2" borderId="100" xfId="0" applyFont="1" applyFill="1" applyBorder="1" applyAlignment="1">
      <alignment vertical="center" shrinkToFit="1"/>
    </xf>
    <xf numFmtId="0" fontId="14" fillId="2" borderId="103" xfId="0" applyFont="1" applyFill="1" applyBorder="1" applyAlignment="1">
      <alignment horizontal="center" vertical="center" shrinkToFit="1"/>
    </xf>
    <xf numFmtId="0" fontId="14" fillId="2" borderId="120" xfId="0" applyFont="1" applyFill="1" applyBorder="1" applyAlignment="1">
      <alignment vertical="center" shrinkToFit="1"/>
    </xf>
    <xf numFmtId="0" fontId="14" fillId="2" borderId="104" xfId="0" applyFont="1" applyFill="1" applyBorder="1" applyAlignment="1">
      <alignment horizontal="center" vertical="center" shrinkToFit="1"/>
    </xf>
    <xf numFmtId="0" fontId="14" fillId="2" borderId="121" xfId="0" applyFont="1" applyFill="1" applyBorder="1" applyAlignment="1">
      <alignment horizontal="left" vertical="center" shrinkToFit="1"/>
    </xf>
    <xf numFmtId="0" fontId="14" fillId="2" borderId="122" xfId="0" applyFont="1" applyFill="1" applyBorder="1" applyAlignment="1">
      <alignment horizontal="center" vertical="center" shrinkToFit="1"/>
    </xf>
    <xf numFmtId="0" fontId="14" fillId="2" borderId="120" xfId="0" applyFont="1" applyFill="1" applyBorder="1" applyAlignment="1">
      <alignment horizontal="left" vertical="center" shrinkToFit="1"/>
    </xf>
    <xf numFmtId="0" fontId="14" fillId="2" borderId="121" xfId="0" applyFont="1" applyFill="1" applyBorder="1" applyAlignment="1">
      <alignment vertical="center" shrinkToFit="1"/>
    </xf>
    <xf numFmtId="0" fontId="14" fillId="2" borderId="105" xfId="0" applyFont="1" applyFill="1" applyBorder="1" applyAlignment="1">
      <alignment horizontal="center" vertical="center" shrinkToFit="1"/>
    </xf>
    <xf numFmtId="0" fontId="14" fillId="2" borderId="123" xfId="0" applyFont="1" applyFill="1" applyBorder="1" applyAlignment="1">
      <alignment horizontal="center" vertical="center" shrinkToFit="1"/>
    </xf>
    <xf numFmtId="0" fontId="14" fillId="2" borderId="124" xfId="0" applyFont="1" applyFill="1" applyBorder="1" applyAlignment="1">
      <alignment vertical="center" shrinkToFit="1"/>
    </xf>
    <xf numFmtId="0" fontId="14" fillId="2" borderId="125" xfId="0" applyFont="1" applyFill="1" applyBorder="1" applyAlignment="1">
      <alignment vertical="center" shrinkToFit="1"/>
    </xf>
    <xf numFmtId="187" fontId="14" fillId="2" borderId="128" xfId="0" applyNumberFormat="1" applyFont="1" applyFill="1" applyBorder="1" applyAlignment="1">
      <alignment horizontal="right" vertical="center" shrinkToFit="1"/>
    </xf>
    <xf numFmtId="38" fontId="14" fillId="2" borderId="128" xfId="16" applyFont="1" applyFill="1" applyBorder="1" applyAlignment="1">
      <alignment horizontal="right" vertical="center" shrinkToFit="1"/>
    </xf>
    <xf numFmtId="0" fontId="14" fillId="2" borderId="128" xfId="0" applyFont="1" applyFill="1" applyBorder="1" applyAlignment="1">
      <alignment horizontal="center" vertical="center" shrinkToFit="1"/>
    </xf>
    <xf numFmtId="0" fontId="14" fillId="2" borderId="127" xfId="0" applyFont="1" applyFill="1" applyBorder="1" applyAlignment="1">
      <alignment horizontal="center" vertical="center" shrinkToFit="1"/>
    </xf>
    <xf numFmtId="184" fontId="14" fillId="2" borderId="127" xfId="0" applyNumberFormat="1" applyFont="1" applyFill="1" applyBorder="1" applyAlignment="1">
      <alignment horizontal="center" vertical="center" shrinkToFit="1"/>
    </xf>
    <xf numFmtId="0" fontId="14" fillId="2" borderId="129" xfId="0" applyFont="1" applyFill="1" applyBorder="1" applyAlignment="1">
      <alignment horizontal="center" vertical="center" shrinkToFit="1"/>
    </xf>
    <xf numFmtId="38" fontId="14" fillId="3" borderId="105" xfId="16" applyFont="1" applyFill="1" applyBorder="1" applyAlignment="1">
      <alignment vertical="center"/>
    </xf>
    <xf numFmtId="38" fontId="14" fillId="3" borderId="102" xfId="16" applyFont="1" applyFill="1" applyBorder="1" applyAlignment="1">
      <alignment vertical="center"/>
    </xf>
    <xf numFmtId="38" fontId="14" fillId="3" borderId="104" xfId="16" applyFont="1" applyFill="1" applyBorder="1" applyAlignment="1">
      <alignment vertical="center"/>
    </xf>
    <xf numFmtId="38" fontId="14" fillId="3" borderId="101" xfId="16" applyFont="1" applyFill="1" applyBorder="1" applyAlignment="1">
      <alignment vertical="center"/>
    </xf>
    <xf numFmtId="38" fontId="14" fillId="3" borderId="103" xfId="16" applyFont="1" applyFill="1" applyBorder="1" applyAlignment="1">
      <alignment vertical="center"/>
    </xf>
    <xf numFmtId="0" fontId="14" fillId="0" borderId="132" xfId="0" applyFont="1" applyFill="1" applyBorder="1" applyAlignment="1">
      <alignment horizontal="center" vertical="center"/>
    </xf>
    <xf numFmtId="0" fontId="14" fillId="0" borderId="130" xfId="0" applyFont="1" applyFill="1" applyBorder="1" applyAlignment="1">
      <alignment horizontal="center" vertical="center" wrapText="1"/>
    </xf>
    <xf numFmtId="0" fontId="22" fillId="0" borderId="22" xfId="0" applyFont="1" applyBorder="1" applyAlignment="1">
      <alignment horizontal="center" vertical="center"/>
    </xf>
    <xf numFmtId="0" fontId="22" fillId="3" borderId="22" xfId="0" applyFont="1" applyFill="1" applyBorder="1" applyAlignment="1">
      <alignment vertical="center"/>
    </xf>
    <xf numFmtId="40" fontId="22" fillId="3" borderId="13" xfId="16" applyNumberFormat="1" applyFont="1" applyFill="1" applyBorder="1">
      <alignment vertical="center"/>
    </xf>
    <xf numFmtId="40" fontId="22" fillId="3" borderId="6" xfId="16" applyNumberFormat="1" applyFont="1" applyFill="1" applyBorder="1">
      <alignment vertical="center"/>
    </xf>
    <xf numFmtId="40" fontId="22" fillId="3" borderId="2" xfId="16" applyNumberFormat="1" applyFont="1" applyFill="1" applyBorder="1">
      <alignment vertical="center"/>
    </xf>
    <xf numFmtId="0" fontId="34" fillId="0" borderId="32" xfId="0" applyFont="1" applyBorder="1" applyAlignment="1">
      <alignment horizontal="center" vertical="center"/>
    </xf>
    <xf numFmtId="0" fontId="34" fillId="0" borderId="60" xfId="0" applyFont="1" applyBorder="1" applyAlignment="1">
      <alignment horizontal="center" vertical="center"/>
    </xf>
    <xf numFmtId="0" fontId="34" fillId="0" borderId="90" xfId="0" applyFont="1" applyBorder="1" applyAlignment="1">
      <alignment horizontal="center" vertical="center"/>
    </xf>
    <xf numFmtId="0" fontId="34" fillId="0" borderId="65" xfId="0" applyFont="1" applyBorder="1" applyAlignment="1">
      <alignment horizontal="center" vertical="center"/>
    </xf>
    <xf numFmtId="185" fontId="22" fillId="2" borderId="13" xfId="16" applyNumberFormat="1" applyFont="1" applyFill="1" applyBorder="1" applyAlignment="1">
      <alignment horizontal="right" vertical="center"/>
    </xf>
    <xf numFmtId="185" fontId="22" fillId="2" borderId="52" xfId="16" applyNumberFormat="1" applyFont="1" applyFill="1" applyBorder="1" applyAlignment="1">
      <alignment horizontal="right" vertical="center"/>
    </xf>
    <xf numFmtId="185" fontId="22" fillId="2" borderId="56" xfId="16" applyNumberFormat="1" applyFont="1" applyFill="1" applyBorder="1" applyAlignment="1">
      <alignment horizontal="right" vertical="center"/>
    </xf>
    <xf numFmtId="185" fontId="22" fillId="2" borderId="6" xfId="16" applyNumberFormat="1" applyFont="1" applyFill="1" applyBorder="1" applyAlignment="1">
      <alignment horizontal="right" vertical="center"/>
    </xf>
    <xf numFmtId="185" fontId="22" fillId="2" borderId="33" xfId="16" applyNumberFormat="1" applyFont="1" applyFill="1" applyBorder="1" applyAlignment="1">
      <alignment horizontal="right" vertical="center"/>
    </xf>
    <xf numFmtId="185" fontId="22" fillId="2" borderId="58" xfId="16" applyNumberFormat="1" applyFont="1" applyFill="1" applyBorder="1" applyAlignment="1">
      <alignment horizontal="right" vertical="center"/>
    </xf>
    <xf numFmtId="185" fontId="22" fillId="2" borderId="2" xfId="16" applyNumberFormat="1" applyFont="1" applyFill="1" applyBorder="1" applyAlignment="1">
      <alignment horizontal="right" vertical="center"/>
    </xf>
    <xf numFmtId="185" fontId="22" fillId="2" borderId="32" xfId="16" applyNumberFormat="1" applyFont="1" applyFill="1" applyBorder="1" applyAlignment="1">
      <alignment horizontal="right" vertical="center"/>
    </xf>
    <xf numFmtId="185" fontId="22" fillId="2" borderId="60" xfId="16" applyNumberFormat="1" applyFont="1" applyFill="1" applyBorder="1" applyAlignment="1">
      <alignment horizontal="right" vertical="center"/>
    </xf>
    <xf numFmtId="185" fontId="22" fillId="2" borderId="22" xfId="16" applyNumberFormat="1" applyFont="1" applyFill="1" applyBorder="1" applyAlignment="1">
      <alignment horizontal="right" vertical="center"/>
    </xf>
    <xf numFmtId="185" fontId="22" fillId="2" borderId="51" xfId="16" applyNumberFormat="1" applyFont="1" applyFill="1" applyBorder="1" applyAlignment="1">
      <alignment horizontal="right" vertical="center"/>
    </xf>
    <xf numFmtId="185" fontId="22" fillId="2" borderId="62" xfId="16" applyNumberFormat="1" applyFont="1" applyFill="1" applyBorder="1" applyAlignment="1">
      <alignment horizontal="right" vertical="center"/>
    </xf>
    <xf numFmtId="38" fontId="22" fillId="2" borderId="22" xfId="16" applyFont="1" applyFill="1" applyBorder="1" applyAlignment="1">
      <alignment horizontal="right" vertical="center" shrinkToFit="1"/>
    </xf>
    <xf numFmtId="0" fontId="24" fillId="3" borderId="0" xfId="19" applyFill="1" applyBorder="1">
      <alignment vertical="center"/>
    </xf>
    <xf numFmtId="0" fontId="24" fillId="3" borderId="20" xfId="19" applyFill="1" applyBorder="1">
      <alignment vertical="center"/>
    </xf>
    <xf numFmtId="0" fontId="26" fillId="3" borderId="0" xfId="19" applyFont="1" applyFill="1" applyBorder="1" applyAlignment="1">
      <alignment horizontal="right" vertical="center"/>
    </xf>
    <xf numFmtId="0" fontId="24" fillId="3" borderId="19" xfId="19" applyFill="1" applyBorder="1">
      <alignment vertical="center"/>
    </xf>
    <xf numFmtId="0" fontId="24" fillId="3" borderId="17" xfId="19" applyFill="1" applyBorder="1">
      <alignment vertical="center"/>
    </xf>
    <xf numFmtId="0" fontId="24" fillId="3" borderId="1" xfId="19" applyFill="1" applyBorder="1">
      <alignment vertical="center"/>
    </xf>
    <xf numFmtId="0" fontId="24" fillId="3" borderId="1" xfId="19" applyFont="1" applyFill="1" applyBorder="1">
      <alignment vertical="center"/>
    </xf>
    <xf numFmtId="0" fontId="27" fillId="3" borderId="1" xfId="19" applyFont="1" applyFill="1" applyBorder="1">
      <alignment vertical="center"/>
    </xf>
    <xf numFmtId="0" fontId="25" fillId="3" borderId="1" xfId="19" applyFont="1" applyFill="1" applyBorder="1">
      <alignment vertical="center"/>
    </xf>
    <xf numFmtId="0" fontId="24" fillId="3" borderId="18" xfId="19" applyFill="1" applyBorder="1">
      <alignment vertical="center"/>
    </xf>
    <xf numFmtId="180" fontId="18" fillId="0" borderId="0" xfId="19" applyNumberFormat="1" applyFont="1">
      <alignment vertical="center"/>
    </xf>
    <xf numFmtId="0" fontId="14" fillId="3" borderId="6" xfId="0" applyFont="1" applyFill="1" applyBorder="1" applyAlignment="1">
      <alignment vertical="top" wrapText="1"/>
    </xf>
    <xf numFmtId="0" fontId="14" fillId="0" borderId="28" xfId="0" applyFont="1" applyFill="1" applyBorder="1" applyAlignment="1">
      <alignment horizontal="center" vertical="center"/>
    </xf>
    <xf numFmtId="0" fontId="14" fillId="0" borderId="27" xfId="0" applyFont="1" applyFill="1" applyBorder="1" applyAlignment="1">
      <alignment horizontal="center" vertical="center"/>
    </xf>
    <xf numFmtId="0" fontId="16" fillId="0" borderId="0" xfId="11" applyFont="1" applyFill="1" applyBorder="1" applyAlignment="1">
      <alignment horizontal="center" vertical="center"/>
    </xf>
    <xf numFmtId="0" fontId="14" fillId="0" borderId="38" xfId="0" applyFont="1" applyFill="1" applyBorder="1" applyAlignment="1">
      <alignment horizontal="center" vertical="center" wrapText="1" shrinkToFit="1"/>
    </xf>
    <xf numFmtId="0" fontId="14" fillId="0" borderId="4" xfId="0" applyFont="1" applyFill="1" applyBorder="1" applyAlignment="1">
      <alignment vertical="center" wrapText="1"/>
    </xf>
    <xf numFmtId="0" fontId="14" fillId="0" borderId="8" xfId="0" applyFont="1" applyFill="1" applyBorder="1" applyAlignment="1">
      <alignment vertical="center" wrapText="1"/>
    </xf>
    <xf numFmtId="0" fontId="14" fillId="0" borderId="13" xfId="0" applyFont="1" applyFill="1" applyBorder="1" applyAlignment="1">
      <alignment vertical="center" wrapText="1"/>
    </xf>
    <xf numFmtId="0" fontId="14" fillId="0" borderId="6" xfId="0" applyFont="1" applyFill="1" applyBorder="1" applyAlignment="1">
      <alignment vertical="center" wrapText="1"/>
    </xf>
    <xf numFmtId="0" fontId="14" fillId="0" borderId="2" xfId="0" applyFont="1" applyFill="1" applyBorder="1" applyAlignment="1">
      <alignment vertical="center" wrapText="1"/>
    </xf>
    <xf numFmtId="0" fontId="14" fillId="0" borderId="22" xfId="0" applyFont="1" applyFill="1" applyBorder="1" applyAlignment="1">
      <alignment horizontal="center" vertical="center"/>
    </xf>
    <xf numFmtId="0" fontId="14" fillId="0" borderId="31" xfId="0" applyFont="1" applyFill="1" applyBorder="1" applyAlignment="1">
      <alignment vertical="center" wrapText="1"/>
    </xf>
    <xf numFmtId="0" fontId="14" fillId="0" borderId="19" xfId="0" applyFont="1" applyBorder="1" applyAlignment="1">
      <alignment horizontal="center" vertical="center"/>
    </xf>
    <xf numFmtId="0" fontId="24" fillId="0" borderId="0" xfId="15" applyFont="1" applyBorder="1" applyAlignment="1">
      <alignment vertical="top" wrapText="1"/>
    </xf>
    <xf numFmtId="0" fontId="2" fillId="0" borderId="22" xfId="0" applyFont="1" applyBorder="1" applyAlignment="1">
      <alignment horizontal="center" vertical="center" wrapText="1"/>
    </xf>
    <xf numFmtId="0" fontId="2" fillId="3" borderId="22" xfId="0" applyFont="1" applyFill="1" applyBorder="1" applyAlignment="1">
      <alignment vertical="center" wrapText="1"/>
    </xf>
    <xf numFmtId="0" fontId="19" fillId="0" borderId="0" xfId="21" applyFont="1" applyAlignment="1">
      <alignment vertical="center"/>
    </xf>
    <xf numFmtId="0" fontId="16" fillId="0" borderId="19" xfId="21" applyFont="1" applyBorder="1" applyAlignment="1">
      <alignment horizontal="center" vertical="center"/>
    </xf>
    <xf numFmtId="0" fontId="22" fillId="0" borderId="0" xfId="0" applyFont="1">
      <alignment vertical="center"/>
    </xf>
    <xf numFmtId="0" fontId="0" fillId="0" borderId="0" xfId="0" applyAlignment="1">
      <alignment vertical="center"/>
    </xf>
    <xf numFmtId="0" fontId="9" fillId="0" borderId="27" xfId="0" applyFont="1" applyBorder="1" applyAlignment="1">
      <alignment horizontal="center" vertical="center"/>
    </xf>
    <xf numFmtId="0" fontId="9" fillId="0" borderId="50" xfId="0" applyFont="1" applyBorder="1" applyAlignment="1">
      <alignment horizontal="center" vertical="center"/>
    </xf>
    <xf numFmtId="0" fontId="9" fillId="0" borderId="130" xfId="0" applyFont="1" applyBorder="1" applyAlignment="1">
      <alignment horizontal="center" vertical="center" wrapText="1"/>
    </xf>
    <xf numFmtId="0" fontId="9" fillId="0" borderId="50" xfId="0" applyFont="1" applyBorder="1" applyAlignment="1">
      <alignment horizontal="center" vertical="center" shrinkToFit="1"/>
    </xf>
    <xf numFmtId="0" fontId="9" fillId="0" borderId="38" xfId="0" applyFont="1" applyBorder="1" applyAlignment="1">
      <alignment horizontal="center" vertical="center" shrinkToFit="1"/>
    </xf>
    <xf numFmtId="0" fontId="14" fillId="0" borderId="0" xfId="0" applyFont="1" applyBorder="1">
      <alignment vertical="center"/>
    </xf>
    <xf numFmtId="0" fontId="35" fillId="0" borderId="0" xfId="0" applyFont="1" applyAlignment="1">
      <alignment vertical="center"/>
    </xf>
    <xf numFmtId="0" fontId="24" fillId="0" borderId="0" xfId="15" applyFont="1" applyAlignment="1">
      <alignment vertical="top"/>
    </xf>
    <xf numFmtId="0" fontId="24" fillId="0" borderId="28" xfId="15" applyFont="1" applyBorder="1" applyAlignment="1">
      <alignment vertical="top"/>
    </xf>
    <xf numFmtId="0" fontId="24" fillId="0" borderId="29" xfId="15" applyFont="1" applyBorder="1" applyAlignment="1">
      <alignment vertical="top"/>
    </xf>
    <xf numFmtId="0" fontId="24" fillId="0" borderId="27" xfId="15" applyFont="1" applyBorder="1" applyAlignment="1">
      <alignment vertical="top"/>
    </xf>
    <xf numFmtId="0" fontId="24" fillId="0" borderId="1" xfId="15" applyFont="1" applyBorder="1" applyAlignment="1">
      <alignment vertical="top"/>
    </xf>
    <xf numFmtId="0" fontId="24" fillId="0" borderId="20" xfId="15" applyFont="1" applyBorder="1" applyAlignment="1">
      <alignment vertical="top"/>
    </xf>
    <xf numFmtId="0" fontId="24" fillId="0" borderId="50" xfId="15" applyFont="1" applyBorder="1" applyAlignment="1">
      <alignment horizontal="center" vertical="center" wrapText="1"/>
    </xf>
    <xf numFmtId="185" fontId="24" fillId="3" borderId="16" xfId="16" applyNumberFormat="1" applyFont="1" applyFill="1" applyBorder="1" applyAlignment="1">
      <alignment horizontal="center" vertical="center" wrapText="1"/>
    </xf>
    <xf numFmtId="185" fontId="24" fillId="3" borderId="22" xfId="16" applyNumberFormat="1" applyFont="1" applyFill="1" applyBorder="1" applyAlignment="1">
      <alignment horizontal="center" vertical="center" wrapText="1"/>
    </xf>
    <xf numFmtId="183" fontId="24" fillId="0" borderId="0" xfId="15" applyNumberFormat="1" applyFont="1" applyAlignment="1">
      <alignment vertical="top"/>
    </xf>
    <xf numFmtId="0" fontId="24" fillId="0" borderId="1" xfId="15" applyFont="1" applyBorder="1" applyAlignment="1">
      <alignment vertical="center"/>
    </xf>
    <xf numFmtId="0" fontId="24" fillId="0" borderId="0" xfId="15" applyFont="1" applyBorder="1" applyAlignment="1">
      <alignment vertical="center"/>
    </xf>
    <xf numFmtId="0" fontId="2" fillId="3" borderId="22" xfId="0" applyFont="1" applyFill="1" applyBorder="1" applyAlignment="1">
      <alignment horizontal="center" vertical="center" wrapText="1"/>
    </xf>
    <xf numFmtId="0" fontId="24" fillId="0" borderId="0" xfId="15" applyFont="1" applyBorder="1" applyAlignment="1">
      <alignment vertical="center" wrapText="1"/>
    </xf>
    <xf numFmtId="0" fontId="24" fillId="0" borderId="20" xfId="15" applyFont="1" applyBorder="1" applyAlignment="1">
      <alignment vertical="center"/>
    </xf>
    <xf numFmtId="0" fontId="24" fillId="0" borderId="0" xfId="15" applyFont="1" applyAlignment="1">
      <alignment vertical="center"/>
    </xf>
    <xf numFmtId="0" fontId="24" fillId="0" borderId="18" xfId="15" applyFont="1" applyBorder="1" applyAlignment="1">
      <alignment vertical="top"/>
    </xf>
    <xf numFmtId="0" fontId="24" fillId="0" borderId="19" xfId="15" applyFont="1" applyBorder="1" applyAlignment="1">
      <alignment vertical="top"/>
    </xf>
    <xf numFmtId="0" fontId="24" fillId="0" borderId="19" xfId="15" applyFont="1" applyBorder="1" applyAlignment="1">
      <alignment vertical="top" wrapText="1"/>
    </xf>
    <xf numFmtId="0" fontId="24" fillId="0" borderId="17" xfId="15" applyFont="1" applyBorder="1" applyAlignment="1">
      <alignment vertical="top"/>
    </xf>
    <xf numFmtId="0" fontId="24" fillId="0" borderId="19" xfId="15" applyFont="1" applyBorder="1" applyAlignment="1">
      <alignment horizontal="center" vertical="top"/>
    </xf>
    <xf numFmtId="0" fontId="14" fillId="0" borderId="19" xfId="0" applyFont="1" applyBorder="1" applyAlignment="1">
      <alignment horizontal="center" vertical="center"/>
    </xf>
    <xf numFmtId="180" fontId="0" fillId="2" borderId="8" xfId="0" applyNumberFormat="1" applyFont="1" applyFill="1" applyBorder="1">
      <alignment vertical="center"/>
    </xf>
    <xf numFmtId="0" fontId="0" fillId="2" borderId="7" xfId="0" applyFont="1" applyFill="1" applyBorder="1" applyAlignment="1">
      <alignment horizontal="center" vertical="center"/>
    </xf>
    <xf numFmtId="180" fontId="0" fillId="2" borderId="4" xfId="0" applyNumberFormat="1" applyFont="1" applyFill="1" applyBorder="1">
      <alignment vertical="center"/>
    </xf>
    <xf numFmtId="0" fontId="0" fillId="2" borderId="3" xfId="0" applyFont="1" applyFill="1" applyBorder="1" applyAlignment="1">
      <alignment horizontal="center" vertical="center"/>
    </xf>
    <xf numFmtId="0" fontId="38" fillId="0" borderId="0" xfId="19" applyFont="1">
      <alignment vertical="center"/>
    </xf>
    <xf numFmtId="0" fontId="38" fillId="0" borderId="0" xfId="19" applyFont="1" applyAlignment="1">
      <alignment horizontal="center" vertical="center"/>
    </xf>
    <xf numFmtId="0" fontId="37" fillId="0" borderId="0" xfId="19" applyFont="1">
      <alignment vertical="center"/>
    </xf>
    <xf numFmtId="40" fontId="14" fillId="2" borderId="22" xfId="16" applyNumberFormat="1" applyFont="1" applyFill="1" applyBorder="1" applyAlignment="1">
      <alignment horizontal="center" vertical="center"/>
    </xf>
    <xf numFmtId="2" fontId="9" fillId="0" borderId="0" xfId="11" applyNumberFormat="1" applyAlignment="1">
      <alignment vertical="center"/>
    </xf>
    <xf numFmtId="2" fontId="9" fillId="2" borderId="22" xfId="11" applyNumberFormat="1" applyFill="1" applyBorder="1" applyAlignment="1">
      <alignment vertical="center"/>
    </xf>
    <xf numFmtId="190" fontId="9" fillId="2" borderId="22" xfId="11" applyNumberFormat="1" applyFill="1" applyBorder="1" applyAlignment="1">
      <alignment vertical="center"/>
    </xf>
    <xf numFmtId="192" fontId="9" fillId="0" borderId="0" xfId="11" applyNumberFormat="1" applyAlignment="1">
      <alignment vertical="center"/>
    </xf>
    <xf numFmtId="193" fontId="0" fillId="2" borderId="22" xfId="16" applyNumberFormat="1" applyFont="1" applyFill="1" applyBorder="1" applyAlignment="1">
      <alignment horizontal="center" vertical="center" wrapText="1"/>
    </xf>
    <xf numFmtId="194" fontId="0" fillId="2" borderId="22" xfId="16" applyNumberFormat="1" applyFont="1" applyFill="1" applyBorder="1" applyAlignment="1">
      <alignment horizontal="center" vertical="center" wrapText="1"/>
    </xf>
    <xf numFmtId="0" fontId="24" fillId="0" borderId="0" xfId="15" applyFont="1" applyBorder="1" applyAlignment="1">
      <alignment vertical="top" wrapText="1"/>
    </xf>
    <xf numFmtId="38" fontId="14" fillId="2" borderId="51" xfId="16" applyFont="1" applyFill="1" applyBorder="1" applyAlignment="1">
      <alignment horizontal="right" vertical="center" shrinkToFit="1"/>
    </xf>
    <xf numFmtId="38" fontId="14" fillId="2" borderId="61" xfId="16" applyFont="1" applyFill="1" applyBorder="1" applyAlignment="1">
      <alignment horizontal="right" vertical="center" shrinkToFit="1"/>
    </xf>
    <xf numFmtId="38" fontId="14" fillId="2" borderId="33" xfId="16" applyFont="1" applyFill="1" applyBorder="1" applyAlignment="1">
      <alignment horizontal="right" vertical="center" shrinkToFit="1"/>
    </xf>
    <xf numFmtId="38" fontId="14" fillId="2" borderId="44" xfId="16" applyFont="1" applyFill="1" applyBorder="1" applyAlignment="1">
      <alignment horizontal="right" vertical="center" shrinkToFit="1"/>
    </xf>
    <xf numFmtId="38" fontId="14" fillId="2" borderId="75" xfId="16" applyFont="1" applyFill="1" applyBorder="1" applyAlignment="1">
      <alignment horizontal="right" vertical="center" shrinkToFit="1"/>
    </xf>
    <xf numFmtId="38" fontId="14" fillId="2" borderId="63" xfId="16" applyFont="1" applyFill="1" applyBorder="1" applyAlignment="1">
      <alignment horizontal="right" vertical="center" shrinkToFit="1"/>
    </xf>
    <xf numFmtId="38" fontId="14" fillId="2" borderId="74" xfId="16" applyFont="1" applyFill="1" applyBorder="1" applyAlignment="1">
      <alignment horizontal="right" vertical="center" shrinkToFit="1"/>
    </xf>
    <xf numFmtId="38" fontId="14" fillId="2" borderId="47" xfId="16" applyFont="1" applyFill="1" applyBorder="1" applyAlignment="1">
      <alignment horizontal="right" vertical="center" shrinkToFit="1"/>
    </xf>
    <xf numFmtId="38" fontId="14" fillId="2" borderId="52" xfId="16" applyFont="1" applyFill="1" applyBorder="1" applyAlignment="1">
      <alignment horizontal="right" vertical="center" shrinkToFit="1"/>
    </xf>
    <xf numFmtId="38" fontId="14" fillId="2" borderId="9" xfId="16" applyFont="1" applyFill="1" applyBorder="1" applyAlignment="1">
      <alignment horizontal="right" vertical="center" shrinkToFit="1"/>
    </xf>
    <xf numFmtId="38" fontId="14" fillId="2" borderId="25" xfId="16" applyFont="1" applyFill="1" applyBorder="1" applyAlignment="1">
      <alignment horizontal="right" vertical="center" shrinkToFit="1"/>
    </xf>
    <xf numFmtId="38" fontId="14" fillId="2" borderId="8" xfId="16" applyFont="1" applyFill="1" applyBorder="1" applyAlignment="1">
      <alignment horizontal="right" vertical="center" shrinkToFit="1"/>
    </xf>
    <xf numFmtId="38" fontId="14" fillId="2" borderId="15" xfId="16" applyFont="1" applyFill="1" applyBorder="1" applyAlignment="1">
      <alignment horizontal="right" vertical="center" shrinkToFit="1"/>
    </xf>
    <xf numFmtId="38" fontId="14" fillId="2" borderId="72" xfId="16" applyFont="1" applyFill="1" applyBorder="1" applyAlignment="1">
      <alignment horizontal="right" vertical="center" shrinkToFit="1"/>
    </xf>
    <xf numFmtId="38" fontId="14" fillId="2" borderId="70" xfId="16" applyFont="1" applyFill="1" applyBorder="1" applyAlignment="1">
      <alignment horizontal="right" vertical="center" shrinkToFit="1"/>
    </xf>
    <xf numFmtId="38" fontId="14" fillId="2" borderId="56" xfId="16" applyFont="1" applyFill="1" applyBorder="1" applyAlignment="1">
      <alignment horizontal="right" vertical="center" shrinkToFit="1"/>
    </xf>
    <xf numFmtId="38" fontId="14" fillId="2" borderId="48" xfId="16" applyFont="1" applyFill="1" applyBorder="1" applyAlignment="1">
      <alignment horizontal="right" vertical="center" shrinkToFit="1"/>
    </xf>
    <xf numFmtId="38" fontId="14" fillId="2" borderId="69" xfId="16" applyFont="1" applyFill="1" applyBorder="1" applyAlignment="1">
      <alignment horizontal="right" vertical="center" shrinkToFit="1"/>
    </xf>
    <xf numFmtId="38" fontId="14" fillId="2" borderId="58" xfId="16" applyFont="1" applyFill="1" applyBorder="1" applyAlignment="1">
      <alignment horizontal="right" vertical="center" shrinkToFit="1"/>
    </xf>
    <xf numFmtId="38" fontId="14" fillId="2" borderId="62" xfId="16" applyFont="1" applyFill="1" applyBorder="1" applyAlignment="1">
      <alignment horizontal="right" vertical="center" shrinkToFit="1"/>
    </xf>
    <xf numFmtId="0" fontId="22" fillId="0" borderId="10" xfId="11" applyFont="1" applyFill="1" applyBorder="1" applyAlignment="1">
      <alignment horizontal="center" vertical="center" shrinkToFit="1"/>
    </xf>
    <xf numFmtId="38" fontId="14" fillId="3" borderId="34" xfId="16" applyFont="1" applyFill="1" applyBorder="1" applyAlignment="1">
      <alignment horizontal="right" vertical="center" shrinkToFit="1"/>
    </xf>
    <xf numFmtId="38" fontId="14" fillId="3" borderId="49" xfId="16" applyFont="1" applyFill="1" applyBorder="1" applyAlignment="1">
      <alignment horizontal="right" vertical="center" shrinkToFit="1"/>
    </xf>
    <xf numFmtId="38" fontId="14" fillId="3" borderId="76" xfId="16" applyFont="1" applyFill="1" applyBorder="1" applyAlignment="1">
      <alignment horizontal="right" vertical="center" shrinkToFit="1"/>
    </xf>
    <xf numFmtId="38" fontId="14" fillId="2" borderId="76" xfId="16" applyFont="1" applyFill="1" applyBorder="1" applyAlignment="1">
      <alignment horizontal="right" vertical="center" shrinkToFit="1"/>
    </xf>
    <xf numFmtId="0" fontId="16" fillId="0" borderId="0" xfId="11" applyFont="1" applyFill="1" applyAlignment="1">
      <alignment horizontal="right" vertical="center"/>
    </xf>
    <xf numFmtId="0" fontId="16" fillId="0" borderId="0" xfId="11" applyFont="1" applyFill="1" applyAlignment="1">
      <alignment vertical="center"/>
    </xf>
    <xf numFmtId="0" fontId="23" fillId="0" borderId="20" xfId="0" applyFont="1" applyBorder="1" applyAlignment="1">
      <alignment vertical="center"/>
    </xf>
    <xf numFmtId="0" fontId="23" fillId="0" borderId="84" xfId="0" applyFont="1" applyBorder="1" applyAlignment="1">
      <alignment vertical="center"/>
    </xf>
    <xf numFmtId="0" fontId="14" fillId="3" borderId="22" xfId="0" applyFont="1" applyFill="1" applyBorder="1">
      <alignment vertical="center"/>
    </xf>
    <xf numFmtId="185" fontId="14" fillId="3" borderId="13" xfId="16" applyNumberFormat="1" applyFont="1" applyFill="1" applyBorder="1" applyAlignment="1">
      <alignment horizontal="right" vertical="center"/>
    </xf>
    <xf numFmtId="185" fontId="14" fillId="3" borderId="6" xfId="16" applyNumberFormat="1" applyFont="1" applyFill="1" applyBorder="1" applyAlignment="1">
      <alignment horizontal="right" vertical="center"/>
    </xf>
    <xf numFmtId="185" fontId="14" fillId="3" borderId="2" xfId="16" applyNumberFormat="1" applyFont="1" applyFill="1" applyBorder="1" applyAlignment="1">
      <alignment horizontal="right" vertical="center"/>
    </xf>
    <xf numFmtId="0" fontId="14" fillId="0" borderId="0" xfId="0" applyFont="1" applyBorder="1" applyAlignment="1">
      <alignment horizontal="center" vertical="center"/>
    </xf>
    <xf numFmtId="0" fontId="16" fillId="0" borderId="0" xfId="0" applyFont="1" applyBorder="1" applyAlignment="1">
      <alignment horizontal="center" vertical="center"/>
    </xf>
    <xf numFmtId="0" fontId="14" fillId="2" borderId="22" xfId="0" applyFont="1" applyFill="1" applyBorder="1">
      <alignment vertical="center"/>
    </xf>
    <xf numFmtId="0" fontId="22" fillId="0" borderId="0" xfId="11" applyFont="1" applyFill="1" applyAlignment="1">
      <alignment horizontal="right" vertical="center"/>
    </xf>
    <xf numFmtId="0" fontId="22" fillId="0" borderId="0" xfId="11" applyFont="1" applyFill="1" applyAlignment="1">
      <alignment vertical="center"/>
    </xf>
    <xf numFmtId="0" fontId="34" fillId="0" borderId="0" xfId="0" applyFont="1" applyFill="1" applyBorder="1" applyAlignment="1">
      <alignment vertical="center"/>
    </xf>
    <xf numFmtId="40" fontId="32" fillId="0" borderId="0" xfId="16" applyNumberFormat="1" applyFont="1" applyFill="1" applyBorder="1" applyAlignment="1">
      <alignment horizontal="center" vertical="center" shrinkToFit="1"/>
    </xf>
    <xf numFmtId="0" fontId="16" fillId="0" borderId="0" xfId="11" applyFont="1" applyFill="1" applyBorder="1" applyAlignment="1">
      <alignment horizontal="right" vertical="center"/>
    </xf>
    <xf numFmtId="0" fontId="16" fillId="0" borderId="0" xfId="11" applyFont="1" applyFill="1" applyBorder="1" applyAlignment="1">
      <alignment horizontal="left" vertical="center"/>
    </xf>
    <xf numFmtId="0" fontId="16" fillId="0" borderId="0" xfId="11" applyFont="1" applyFill="1" applyBorder="1" applyAlignment="1">
      <alignment horizontal="right" vertical="center" shrinkToFit="1"/>
    </xf>
    <xf numFmtId="38" fontId="16" fillId="0" borderId="0" xfId="16" applyFont="1" applyFill="1" applyBorder="1" applyAlignment="1">
      <alignment horizontal="right" vertical="center" shrinkToFit="1"/>
    </xf>
    <xf numFmtId="38" fontId="14" fillId="2" borderId="35" xfId="16" applyFont="1" applyFill="1" applyBorder="1" applyAlignment="1">
      <alignment horizontal="right" vertical="center" shrinkToFit="1"/>
    </xf>
    <xf numFmtId="38" fontId="14" fillId="2" borderId="40" xfId="16" applyFont="1" applyFill="1" applyBorder="1" applyAlignment="1">
      <alignment horizontal="right" vertical="center" shrinkToFit="1"/>
    </xf>
    <xf numFmtId="38" fontId="14" fillId="2" borderId="86" xfId="16" applyFont="1" applyFill="1" applyBorder="1" applyAlignment="1">
      <alignment horizontal="right" vertical="center" shrinkToFit="1"/>
    </xf>
    <xf numFmtId="0" fontId="22" fillId="0" borderId="29" xfId="11" applyFont="1" applyFill="1" applyBorder="1" applyAlignment="1">
      <alignment horizontal="center" vertical="center" wrapText="1"/>
    </xf>
    <xf numFmtId="38" fontId="14" fillId="2" borderId="57" xfId="16" applyFont="1" applyFill="1" applyBorder="1" applyAlignment="1">
      <alignment horizontal="right" vertical="center" shrinkToFit="1"/>
    </xf>
    <xf numFmtId="0" fontId="22" fillId="0" borderId="19" xfId="11" applyFont="1" applyFill="1" applyBorder="1" applyAlignment="1">
      <alignment horizontal="center" vertical="center"/>
    </xf>
    <xf numFmtId="38" fontId="22" fillId="0" borderId="29" xfId="16" applyFont="1" applyFill="1" applyBorder="1" applyAlignment="1">
      <alignment horizontal="center" vertical="center" shrinkToFit="1"/>
    </xf>
    <xf numFmtId="0" fontId="22" fillId="0" borderId="29" xfId="11" applyFont="1" applyFill="1" applyBorder="1" applyAlignment="1">
      <alignment horizontal="center" vertical="center"/>
    </xf>
    <xf numFmtId="0" fontId="22" fillId="0" borderId="19" xfId="0" applyFont="1" applyFill="1" applyBorder="1" applyAlignment="1">
      <alignment vertical="center" textRotation="255"/>
    </xf>
    <xf numFmtId="38" fontId="22" fillId="0" borderId="19" xfId="16" applyFont="1" applyFill="1" applyBorder="1" applyAlignment="1">
      <alignment horizontal="center" vertical="center" shrinkToFit="1"/>
    </xf>
    <xf numFmtId="0" fontId="2" fillId="0" borderId="0" xfId="0" applyFont="1" applyFill="1" applyBorder="1" applyAlignment="1">
      <alignment vertical="center" textRotation="255"/>
    </xf>
    <xf numFmtId="38" fontId="14" fillId="0" borderId="0" xfId="16" applyFont="1" applyFill="1" applyBorder="1" applyAlignment="1">
      <alignment horizontal="right" vertical="center"/>
    </xf>
    <xf numFmtId="38" fontId="14" fillId="0" borderId="0" xfId="16" applyFont="1" applyFill="1" applyBorder="1" applyAlignment="1">
      <alignment horizontal="right" vertical="center" shrinkToFit="1"/>
    </xf>
    <xf numFmtId="0" fontId="0" fillId="0" borderId="0" xfId="0" applyFill="1" applyBorder="1" applyAlignment="1">
      <alignment horizontal="right" vertical="center" shrinkToFit="1"/>
    </xf>
    <xf numFmtId="185" fontId="14" fillId="0" borderId="29" xfId="16" applyNumberFormat="1" applyFont="1" applyFill="1" applyBorder="1" applyAlignment="1">
      <alignment horizontal="right" vertical="center"/>
    </xf>
    <xf numFmtId="185" fontId="14" fillId="0" borderId="0" xfId="16" applyNumberFormat="1" applyFont="1" applyFill="1" applyBorder="1" applyAlignment="1">
      <alignment horizontal="right" vertical="center" shrinkToFit="1"/>
    </xf>
    <xf numFmtId="185" fontId="0" fillId="0" borderId="0" xfId="0" applyNumberFormat="1" applyFill="1" applyBorder="1" applyAlignment="1">
      <alignment horizontal="right" vertical="center" shrinkToFit="1"/>
    </xf>
    <xf numFmtId="0" fontId="16" fillId="0" borderId="19" xfId="11" applyFont="1" applyFill="1" applyBorder="1" applyAlignment="1">
      <alignment horizontal="center" vertical="center" shrinkToFit="1"/>
    </xf>
    <xf numFmtId="0" fontId="22" fillId="0" borderId="19" xfId="11" applyFont="1" applyFill="1" applyBorder="1" applyAlignment="1">
      <alignment horizontal="left" vertical="center"/>
    </xf>
    <xf numFmtId="0" fontId="34" fillId="0" borderId="0" xfId="0" applyFont="1" applyFill="1" applyBorder="1" applyAlignment="1">
      <alignment vertical="center" textRotation="255"/>
    </xf>
    <xf numFmtId="0" fontId="32" fillId="0" borderId="29" xfId="11" applyFont="1" applyFill="1" applyBorder="1" applyAlignment="1">
      <alignment horizontal="center" vertical="center"/>
    </xf>
    <xf numFmtId="40" fontId="32" fillId="0" borderId="29" xfId="16" applyNumberFormat="1" applyFont="1" applyFill="1" applyBorder="1" applyAlignment="1">
      <alignment horizontal="center" vertical="center" shrinkToFit="1"/>
    </xf>
    <xf numFmtId="0" fontId="34" fillId="0" borderId="19" xfId="0" applyFont="1" applyFill="1" applyBorder="1" applyAlignment="1">
      <alignment vertical="center" textRotation="255"/>
    </xf>
    <xf numFmtId="0" fontId="32" fillId="0" borderId="19" xfId="11" applyFont="1" applyFill="1" applyBorder="1" applyAlignment="1">
      <alignment horizontal="center" vertical="center"/>
    </xf>
    <xf numFmtId="40" fontId="32" fillId="0" borderId="19" xfId="16" applyNumberFormat="1" applyFont="1" applyFill="1" applyBorder="1" applyAlignment="1">
      <alignment horizontal="center" vertical="center" shrinkToFit="1"/>
    </xf>
    <xf numFmtId="0" fontId="22" fillId="0" borderId="0" xfId="0" applyFont="1" applyFill="1" applyBorder="1" applyAlignment="1">
      <alignment vertical="center" textRotation="255"/>
    </xf>
    <xf numFmtId="38" fontId="14" fillId="0" borderId="29" xfId="16" applyFont="1" applyFill="1" applyBorder="1" applyAlignment="1">
      <alignment horizontal="center" vertical="center" shrinkToFit="1"/>
    </xf>
    <xf numFmtId="0" fontId="14" fillId="0" borderId="0" xfId="11" applyFont="1" applyFill="1" applyBorder="1" applyAlignment="1">
      <alignment horizontal="center" vertical="center"/>
    </xf>
    <xf numFmtId="38" fontId="22" fillId="0" borderId="0" xfId="16" applyFont="1" applyFill="1" applyBorder="1" applyAlignment="1">
      <alignment horizontal="center" vertical="center" shrinkToFit="1"/>
    </xf>
    <xf numFmtId="38" fontId="14" fillId="0" borderId="0" xfId="16" applyFont="1" applyFill="1" applyBorder="1" applyAlignment="1">
      <alignment horizontal="center" vertical="center" shrinkToFit="1"/>
    </xf>
    <xf numFmtId="0" fontId="22" fillId="0" borderId="0" xfId="11" applyFont="1" applyFill="1" applyBorder="1" applyAlignment="1">
      <alignment horizontal="left" vertical="center"/>
    </xf>
    <xf numFmtId="38" fontId="14" fillId="0" borderId="0" xfId="11" applyNumberFormat="1" applyFont="1" applyFill="1" applyBorder="1" applyAlignment="1">
      <alignment vertical="center"/>
    </xf>
    <xf numFmtId="0" fontId="22" fillId="0" borderId="29" xfId="11" applyFont="1" applyFill="1" applyBorder="1" applyAlignment="1">
      <alignment horizontal="right" vertical="center" shrinkToFit="1"/>
    </xf>
    <xf numFmtId="38" fontId="22" fillId="0" borderId="29" xfId="16" applyFont="1" applyFill="1" applyBorder="1" applyAlignment="1">
      <alignment horizontal="right" vertical="center" shrinkToFit="1"/>
    </xf>
    <xf numFmtId="0" fontId="22" fillId="0" borderId="19" xfId="11" applyFont="1" applyFill="1" applyBorder="1" applyAlignment="1">
      <alignment horizontal="right" vertical="center" shrinkToFit="1"/>
    </xf>
    <xf numFmtId="38" fontId="22" fillId="0" borderId="19" xfId="16" applyFont="1" applyFill="1" applyBorder="1" applyAlignment="1">
      <alignment horizontal="right" vertical="center" shrinkToFit="1"/>
    </xf>
    <xf numFmtId="0" fontId="14" fillId="0" borderId="0" xfId="11" applyFont="1" applyFill="1" applyBorder="1" applyAlignment="1">
      <alignment horizontal="right" vertical="center"/>
    </xf>
    <xf numFmtId="38" fontId="14" fillId="0" borderId="29" xfId="16" applyFont="1" applyFill="1" applyBorder="1" applyAlignment="1">
      <alignment horizontal="right" vertical="center"/>
    </xf>
    <xf numFmtId="38" fontId="14" fillId="0" borderId="29" xfId="16" applyFont="1" applyFill="1" applyBorder="1" applyAlignment="1">
      <alignment horizontal="right" vertical="center" shrinkToFit="1"/>
    </xf>
    <xf numFmtId="0" fontId="0" fillId="0" borderId="29" xfId="0" applyFill="1" applyBorder="1" applyAlignment="1">
      <alignment horizontal="right" vertical="center" shrinkToFit="1"/>
    </xf>
    <xf numFmtId="185" fontId="14" fillId="0" borderId="29" xfId="16" applyNumberFormat="1" applyFont="1" applyFill="1" applyBorder="1" applyAlignment="1">
      <alignment horizontal="right" vertical="center" shrinkToFit="1"/>
    </xf>
    <xf numFmtId="185" fontId="0" fillId="0" borderId="29" xfId="0" applyNumberFormat="1" applyFill="1" applyBorder="1" applyAlignment="1">
      <alignment horizontal="right" vertical="center" shrinkToFit="1"/>
    </xf>
    <xf numFmtId="0" fontId="2" fillId="0" borderId="19" xfId="0" applyFont="1" applyFill="1" applyBorder="1" applyAlignment="1">
      <alignment vertical="center" textRotation="255"/>
    </xf>
    <xf numFmtId="38" fontId="14" fillId="0" borderId="19" xfId="16" applyFont="1" applyFill="1" applyBorder="1" applyAlignment="1">
      <alignment horizontal="right" vertical="center"/>
    </xf>
    <xf numFmtId="38" fontId="14" fillId="0" borderId="19" xfId="16" applyFont="1" applyFill="1" applyBorder="1" applyAlignment="1">
      <alignment horizontal="right" vertical="center" shrinkToFit="1"/>
    </xf>
    <xf numFmtId="0" fontId="0" fillId="0" borderId="19" xfId="0" applyFill="1" applyBorder="1" applyAlignment="1">
      <alignment horizontal="right" vertical="center" shrinkToFit="1"/>
    </xf>
    <xf numFmtId="185" fontId="14" fillId="0" borderId="19" xfId="16" applyNumberFormat="1" applyFont="1" applyFill="1" applyBorder="1" applyAlignment="1">
      <alignment horizontal="right" vertical="center"/>
    </xf>
    <xf numFmtId="185" fontId="14" fillId="0" borderId="19" xfId="16" applyNumberFormat="1" applyFont="1" applyFill="1" applyBorder="1" applyAlignment="1">
      <alignment horizontal="right" vertical="center" shrinkToFit="1"/>
    </xf>
    <xf numFmtId="185" fontId="0" fillId="0" borderId="19" xfId="0" applyNumberFormat="1" applyFill="1" applyBorder="1" applyAlignment="1">
      <alignment horizontal="right" vertical="center" shrinkToFit="1"/>
    </xf>
    <xf numFmtId="38" fontId="14" fillId="0" borderId="0" xfId="16" applyFont="1" applyFill="1" applyBorder="1" applyAlignment="1">
      <alignment vertical="center"/>
    </xf>
    <xf numFmtId="38" fontId="14" fillId="2" borderId="51" xfId="16" applyFont="1" applyFill="1" applyBorder="1" applyAlignment="1">
      <alignment horizontal="right" vertical="center" shrinkToFit="1"/>
    </xf>
    <xf numFmtId="38" fontId="14" fillId="2" borderId="61" xfId="16" applyFont="1" applyFill="1" applyBorder="1" applyAlignment="1">
      <alignment horizontal="right" vertical="center" shrinkToFit="1"/>
    </xf>
    <xf numFmtId="38" fontId="14" fillId="2" borderId="62" xfId="16" applyFont="1" applyFill="1" applyBorder="1" applyAlignment="1">
      <alignment horizontal="right" vertical="center" shrinkToFit="1"/>
    </xf>
    <xf numFmtId="38" fontId="14" fillId="2" borderId="44" xfId="16" applyFont="1" applyFill="1" applyBorder="1" applyAlignment="1">
      <alignment horizontal="right" vertical="center" shrinkToFit="1"/>
    </xf>
    <xf numFmtId="38" fontId="14" fillId="2" borderId="58" xfId="16" applyFont="1" applyFill="1" applyBorder="1" applyAlignment="1">
      <alignment horizontal="right" vertical="center" shrinkToFit="1"/>
    </xf>
    <xf numFmtId="38" fontId="14" fillId="2" borderId="33" xfId="16" applyFont="1" applyFill="1" applyBorder="1" applyAlignment="1">
      <alignment horizontal="right" vertical="center" shrinkToFit="1"/>
    </xf>
    <xf numFmtId="38" fontId="14" fillId="2" borderId="63" xfId="16" applyFont="1" applyFill="1" applyBorder="1" applyAlignment="1">
      <alignment horizontal="right" vertical="center" shrinkToFit="1"/>
    </xf>
    <xf numFmtId="38" fontId="14" fillId="2" borderId="75" xfId="16" applyFont="1" applyFill="1" applyBorder="1" applyAlignment="1">
      <alignment horizontal="right" vertical="center" shrinkToFit="1"/>
    </xf>
    <xf numFmtId="38" fontId="14" fillId="2" borderId="47" xfId="16" applyFont="1" applyFill="1" applyBorder="1" applyAlignment="1">
      <alignment horizontal="right" vertical="center" shrinkToFit="1"/>
    </xf>
    <xf numFmtId="38" fontId="14" fillId="2" borderId="56" xfId="16" applyFont="1" applyFill="1" applyBorder="1" applyAlignment="1">
      <alignment horizontal="right" vertical="center" shrinkToFit="1"/>
    </xf>
    <xf numFmtId="38" fontId="14" fillId="2" borderId="74" xfId="16" applyFont="1" applyFill="1" applyBorder="1" applyAlignment="1">
      <alignment horizontal="right" vertical="center" shrinkToFit="1"/>
    </xf>
    <xf numFmtId="38" fontId="14" fillId="2" borderId="52" xfId="16" applyFont="1" applyFill="1" applyBorder="1" applyAlignment="1">
      <alignment horizontal="right" vertical="center" shrinkToFit="1"/>
    </xf>
    <xf numFmtId="38" fontId="14" fillId="2" borderId="70" xfId="16" applyFont="1" applyFill="1" applyBorder="1" applyAlignment="1">
      <alignment horizontal="right" vertical="center" shrinkToFit="1"/>
    </xf>
    <xf numFmtId="38" fontId="14" fillId="2" borderId="72" xfId="16" applyFont="1" applyFill="1" applyBorder="1" applyAlignment="1">
      <alignment horizontal="right" vertical="center" shrinkToFit="1"/>
    </xf>
    <xf numFmtId="38" fontId="14" fillId="2" borderId="69" xfId="16" applyFont="1" applyFill="1" applyBorder="1" applyAlignment="1">
      <alignment horizontal="right" vertical="center" shrinkToFit="1"/>
    </xf>
    <xf numFmtId="0" fontId="22" fillId="0" borderId="22" xfId="11" applyFont="1" applyFill="1" applyBorder="1" applyAlignment="1">
      <alignment horizontal="center" vertical="center"/>
    </xf>
    <xf numFmtId="0" fontId="22" fillId="0" borderId="79" xfId="11" applyFont="1" applyFill="1" applyBorder="1" applyAlignment="1">
      <alignment horizontal="center" vertical="center" wrapText="1"/>
    </xf>
    <xf numFmtId="0" fontId="22" fillId="0" borderId="29" xfId="11" applyFont="1" applyFill="1" applyBorder="1" applyAlignment="1">
      <alignment horizontal="center" vertical="center" wrapText="1"/>
    </xf>
    <xf numFmtId="0" fontId="16" fillId="0" borderId="44" xfId="11" applyFont="1" applyFill="1" applyBorder="1" applyAlignment="1">
      <alignment horizontal="center" vertical="center"/>
    </xf>
    <xf numFmtId="0" fontId="16" fillId="0" borderId="44" xfId="11" applyFont="1" applyFill="1" applyBorder="1" applyAlignment="1">
      <alignment horizontal="center" vertical="center" textRotation="255"/>
    </xf>
    <xf numFmtId="0" fontId="16" fillId="0" borderId="22" xfId="11" applyFont="1" applyFill="1" applyBorder="1" applyAlignment="1">
      <alignment horizontal="center" vertical="center" textRotation="255"/>
    </xf>
    <xf numFmtId="0" fontId="16" fillId="0" borderId="0" xfId="11" applyFont="1" applyFill="1" applyBorder="1" applyAlignment="1">
      <alignment horizontal="center" vertical="center"/>
    </xf>
    <xf numFmtId="0" fontId="22" fillId="0" borderId="22" xfId="11" applyFont="1" applyFill="1" applyBorder="1" applyAlignment="1">
      <alignment horizontal="center" vertical="center" textRotation="255"/>
    </xf>
    <xf numFmtId="0" fontId="22" fillId="0" borderId="13" xfId="11" applyFont="1" applyFill="1" applyBorder="1" applyAlignment="1">
      <alignment horizontal="center" vertical="center" wrapText="1"/>
    </xf>
    <xf numFmtId="0" fontId="22" fillId="0" borderId="6" xfId="11" applyFont="1" applyFill="1" applyBorder="1" applyAlignment="1">
      <alignment horizontal="center" vertical="center"/>
    </xf>
    <xf numFmtId="0" fontId="22" fillId="0" borderId="2" xfId="11" applyFont="1" applyFill="1" applyBorder="1" applyAlignment="1">
      <alignment horizontal="center" vertical="center"/>
    </xf>
    <xf numFmtId="0" fontId="22" fillId="0" borderId="22" xfId="11" applyFont="1" applyFill="1" applyBorder="1" applyAlignment="1">
      <alignment horizontal="center" vertical="center" wrapText="1"/>
    </xf>
    <xf numFmtId="38" fontId="14" fillId="2" borderId="34" xfId="16" applyFont="1" applyFill="1" applyBorder="1" applyAlignment="1">
      <alignment horizontal="right" vertical="center" shrinkToFit="1"/>
    </xf>
    <xf numFmtId="38" fontId="14" fillId="2" borderId="49" xfId="16" applyFont="1" applyFill="1" applyBorder="1" applyAlignment="1">
      <alignment horizontal="right" vertical="center" shrinkToFit="1"/>
    </xf>
    <xf numFmtId="0" fontId="22" fillId="0" borderId="16" xfId="11" applyFont="1" applyFill="1" applyBorder="1" applyAlignment="1">
      <alignment horizontal="center" vertical="center"/>
    </xf>
    <xf numFmtId="38" fontId="22" fillId="2" borderId="24" xfId="16" applyFont="1" applyFill="1" applyBorder="1" applyAlignment="1">
      <alignment horizontal="center" vertical="center" shrinkToFit="1"/>
    </xf>
    <xf numFmtId="38" fontId="14" fillId="2" borderId="26" xfId="16" applyFont="1" applyFill="1" applyBorder="1" applyAlignment="1">
      <alignment horizontal="right" vertical="center" shrinkToFit="1"/>
    </xf>
    <xf numFmtId="0" fontId="22" fillId="0" borderId="22" xfId="11" applyFont="1" applyFill="1" applyBorder="1" applyAlignment="1">
      <alignment horizontal="center" vertical="center"/>
    </xf>
    <xf numFmtId="38" fontId="14" fillId="2" borderId="51" xfId="16" applyFont="1" applyFill="1" applyBorder="1" applyAlignment="1">
      <alignment horizontal="right" vertical="center" shrinkToFit="1"/>
    </xf>
    <xf numFmtId="38" fontId="14" fillId="2" borderId="61" xfId="16" applyFont="1" applyFill="1" applyBorder="1" applyAlignment="1">
      <alignment horizontal="right" vertical="center" shrinkToFit="1"/>
    </xf>
    <xf numFmtId="38" fontId="14" fillId="2" borderId="62" xfId="16" applyFont="1" applyFill="1" applyBorder="1" applyAlignment="1">
      <alignment horizontal="right" vertical="center" shrinkToFit="1"/>
    </xf>
    <xf numFmtId="38" fontId="14" fillId="2" borderId="63" xfId="16" applyFont="1" applyFill="1" applyBorder="1" applyAlignment="1">
      <alignment horizontal="right" vertical="center" shrinkToFit="1"/>
    </xf>
    <xf numFmtId="38" fontId="14" fillId="2" borderId="33" xfId="16" applyFont="1" applyFill="1" applyBorder="1" applyAlignment="1">
      <alignment horizontal="right" vertical="center" shrinkToFit="1"/>
    </xf>
    <xf numFmtId="38" fontId="14" fillId="2" borderId="44" xfId="16" applyFont="1" applyFill="1" applyBorder="1" applyAlignment="1">
      <alignment horizontal="right" vertical="center" shrinkToFit="1"/>
    </xf>
    <xf numFmtId="38" fontId="14" fillId="2" borderId="75" xfId="16" applyFont="1" applyFill="1" applyBorder="1" applyAlignment="1">
      <alignment horizontal="right" vertical="center" shrinkToFit="1"/>
    </xf>
    <xf numFmtId="38" fontId="14" fillId="2" borderId="58" xfId="16" applyFont="1" applyFill="1" applyBorder="1" applyAlignment="1">
      <alignment horizontal="right" vertical="center" shrinkToFit="1"/>
    </xf>
    <xf numFmtId="38" fontId="14" fillId="2" borderId="52" xfId="16" applyFont="1" applyFill="1" applyBorder="1" applyAlignment="1">
      <alignment horizontal="right" vertical="center" shrinkToFit="1"/>
    </xf>
    <xf numFmtId="38" fontId="14" fillId="2" borderId="47" xfId="16" applyFont="1" applyFill="1" applyBorder="1" applyAlignment="1">
      <alignment horizontal="right" vertical="center" shrinkToFit="1"/>
    </xf>
    <xf numFmtId="38" fontId="14" fillId="2" borderId="74" xfId="16" applyFont="1" applyFill="1" applyBorder="1" applyAlignment="1">
      <alignment horizontal="right" vertical="center" shrinkToFit="1"/>
    </xf>
    <xf numFmtId="38" fontId="14" fillId="2" borderId="56" xfId="16" applyFont="1" applyFill="1" applyBorder="1" applyAlignment="1">
      <alignment horizontal="right" vertical="center" shrinkToFit="1"/>
    </xf>
    <xf numFmtId="38" fontId="14" fillId="2" borderId="9" xfId="16" applyFont="1" applyFill="1" applyBorder="1" applyAlignment="1">
      <alignment horizontal="right" vertical="center" shrinkToFit="1"/>
    </xf>
    <xf numFmtId="38" fontId="14" fillId="2" borderId="25" xfId="16" applyFont="1" applyFill="1" applyBorder="1" applyAlignment="1">
      <alignment horizontal="right" vertical="center" shrinkToFit="1"/>
    </xf>
    <xf numFmtId="38" fontId="14" fillId="2" borderId="8" xfId="16" applyFont="1" applyFill="1" applyBorder="1" applyAlignment="1">
      <alignment horizontal="right" vertical="center" shrinkToFit="1"/>
    </xf>
    <xf numFmtId="38" fontId="14" fillId="2" borderId="15" xfId="16" applyFont="1" applyFill="1" applyBorder="1" applyAlignment="1">
      <alignment horizontal="right" vertical="center" shrinkToFit="1"/>
    </xf>
    <xf numFmtId="38" fontId="14" fillId="2" borderId="72" xfId="16" applyFont="1" applyFill="1" applyBorder="1" applyAlignment="1">
      <alignment horizontal="right" vertical="center" shrinkToFit="1"/>
    </xf>
    <xf numFmtId="38" fontId="14" fillId="2" borderId="70" xfId="16" applyFont="1" applyFill="1" applyBorder="1" applyAlignment="1">
      <alignment horizontal="right" vertical="center" shrinkToFit="1"/>
    </xf>
    <xf numFmtId="38" fontId="14" fillId="2" borderId="48" xfId="16" applyFont="1" applyFill="1" applyBorder="1" applyAlignment="1">
      <alignment horizontal="right" vertical="center" shrinkToFit="1"/>
    </xf>
    <xf numFmtId="0" fontId="22" fillId="0" borderId="16" xfId="11" applyFont="1" applyFill="1" applyBorder="1" applyAlignment="1">
      <alignment horizontal="center" vertical="center" wrapText="1"/>
    </xf>
    <xf numFmtId="38" fontId="14" fillId="2" borderId="69" xfId="16" applyFont="1" applyFill="1" applyBorder="1" applyAlignment="1">
      <alignment horizontal="right" vertical="center" shrinkToFit="1"/>
    </xf>
    <xf numFmtId="0" fontId="22" fillId="0" borderId="13" xfId="11" applyFont="1" applyFill="1" applyBorder="1" applyAlignment="1">
      <alignment horizontal="center" vertical="center" wrapText="1"/>
    </xf>
    <xf numFmtId="0" fontId="22" fillId="0" borderId="6" xfId="11" applyFont="1" applyFill="1" applyBorder="1" applyAlignment="1">
      <alignment horizontal="center" vertical="center"/>
    </xf>
    <xf numFmtId="0" fontId="22" fillId="0" borderId="16" xfId="11" applyFont="1" applyFill="1" applyBorder="1" applyAlignment="1">
      <alignment horizontal="center" vertical="center"/>
    </xf>
    <xf numFmtId="38" fontId="22" fillId="2" borderId="24" xfId="16" applyFont="1" applyFill="1" applyBorder="1" applyAlignment="1">
      <alignment horizontal="center" vertical="center" shrinkToFit="1"/>
    </xf>
    <xf numFmtId="0" fontId="22" fillId="0" borderId="17" xfId="11" applyFont="1" applyFill="1" applyBorder="1" applyAlignment="1">
      <alignment horizontal="center" vertical="center" textRotation="255"/>
    </xf>
    <xf numFmtId="0" fontId="2" fillId="0" borderId="16" xfId="0" applyFont="1" applyBorder="1" applyAlignment="1">
      <alignment horizontal="center" vertical="center" textRotation="255" wrapText="1"/>
    </xf>
    <xf numFmtId="0" fontId="22" fillId="0" borderId="29" xfId="11" applyFont="1" applyFill="1" applyBorder="1" applyAlignment="1">
      <alignment horizontal="right" vertical="center"/>
    </xf>
    <xf numFmtId="0" fontId="22" fillId="0" borderId="29" xfId="11" applyFont="1" applyFill="1" applyBorder="1" applyAlignment="1">
      <alignment vertical="center"/>
    </xf>
    <xf numFmtId="0" fontId="34" fillId="0" borderId="23" xfId="11" applyFont="1" applyFill="1" applyBorder="1" applyAlignment="1">
      <alignment horizontal="center" vertical="center" wrapText="1" shrinkToFit="1"/>
    </xf>
    <xf numFmtId="0" fontId="2" fillId="0" borderId="22" xfId="0" applyFont="1" applyBorder="1" applyAlignment="1">
      <alignment horizontal="center" vertical="center" wrapText="1" shrinkToFit="1"/>
    </xf>
    <xf numFmtId="0" fontId="34" fillId="0" borderId="29" xfId="11" applyFont="1" applyFill="1" applyBorder="1" applyAlignment="1">
      <alignment horizontal="center" vertical="center" shrinkToFit="1"/>
    </xf>
    <xf numFmtId="0" fontId="34" fillId="0" borderId="29" xfId="11" applyFont="1" applyFill="1" applyBorder="1" applyAlignment="1">
      <alignment horizontal="left" vertical="center"/>
    </xf>
    <xf numFmtId="0" fontId="14" fillId="2" borderId="0" xfId="11" applyFont="1" applyFill="1" applyAlignment="1">
      <alignment horizontal="right" vertical="center"/>
    </xf>
    <xf numFmtId="38" fontId="14" fillId="2" borderId="39" xfId="16" applyFont="1" applyFill="1" applyBorder="1" applyAlignment="1">
      <alignment horizontal="right" vertical="center"/>
    </xf>
    <xf numFmtId="38" fontId="14" fillId="2" borderId="16" xfId="16" applyFont="1" applyFill="1" applyBorder="1" applyAlignment="1">
      <alignment horizontal="right" vertical="center"/>
    </xf>
    <xf numFmtId="185" fontId="14" fillId="2" borderId="39" xfId="16" applyNumberFormat="1" applyFont="1" applyFill="1" applyBorder="1" applyAlignment="1">
      <alignment horizontal="right" vertical="center"/>
    </xf>
    <xf numFmtId="185" fontId="14" fillId="2" borderId="16" xfId="16" applyNumberFormat="1" applyFont="1" applyFill="1" applyBorder="1" applyAlignment="1">
      <alignment horizontal="right" vertical="center"/>
    </xf>
    <xf numFmtId="0" fontId="16" fillId="0" borderId="0" xfId="0" applyFont="1" applyAlignment="1">
      <alignment horizontal="right" vertical="center"/>
    </xf>
    <xf numFmtId="0" fontId="16" fillId="0" borderId="0" xfId="0" applyFont="1">
      <alignment vertical="center"/>
    </xf>
    <xf numFmtId="0" fontId="22" fillId="0" borderId="29" xfId="11" applyFont="1" applyFill="1" applyBorder="1" applyAlignment="1">
      <alignment horizontal="center" vertical="center"/>
    </xf>
    <xf numFmtId="0" fontId="22" fillId="0" borderId="0" xfId="11" applyFont="1" applyFill="1" applyBorder="1" applyAlignment="1">
      <alignment horizontal="center" vertical="center"/>
    </xf>
    <xf numFmtId="185" fontId="22" fillId="2" borderId="39" xfId="16" applyNumberFormat="1" applyFont="1" applyFill="1" applyBorder="1" applyAlignment="1">
      <alignment horizontal="right" vertical="center"/>
    </xf>
    <xf numFmtId="185" fontId="22" fillId="2" borderId="90" xfId="16" applyNumberFormat="1" applyFont="1" applyFill="1" applyBorder="1" applyAlignment="1">
      <alignment horizontal="right" vertical="center"/>
    </xf>
    <xf numFmtId="185" fontId="22" fillId="2" borderId="65" xfId="16" applyNumberFormat="1" applyFont="1" applyFill="1" applyBorder="1" applyAlignment="1">
      <alignment horizontal="right" vertical="center"/>
    </xf>
    <xf numFmtId="185" fontId="22" fillId="2" borderId="16" xfId="16" applyNumberFormat="1" applyFont="1" applyFill="1" applyBorder="1" applyAlignment="1">
      <alignment horizontal="right" vertical="center"/>
    </xf>
    <xf numFmtId="185" fontId="22" fillId="2" borderId="54" xfId="16" applyNumberFormat="1" applyFont="1" applyFill="1" applyBorder="1" applyAlignment="1">
      <alignment horizontal="right" vertical="center"/>
    </xf>
    <xf numFmtId="185" fontId="22" fillId="2" borderId="82" xfId="16" applyNumberFormat="1" applyFont="1" applyFill="1" applyBorder="1" applyAlignment="1">
      <alignment horizontal="right" vertical="center"/>
    </xf>
    <xf numFmtId="0" fontId="22" fillId="0" borderId="0" xfId="0" applyFont="1" applyAlignment="1">
      <alignment horizontal="right" vertical="center"/>
    </xf>
    <xf numFmtId="0" fontId="32" fillId="2" borderId="51" xfId="11" applyFont="1" applyFill="1" applyBorder="1" applyAlignment="1">
      <alignment horizontal="center" vertical="center"/>
    </xf>
    <xf numFmtId="40" fontId="32" fillId="2" borderId="62" xfId="16" applyNumberFormat="1" applyFont="1" applyFill="1" applyBorder="1" applyAlignment="1">
      <alignment horizontal="center" vertical="center" shrinkToFit="1"/>
    </xf>
    <xf numFmtId="40" fontId="32" fillId="2" borderId="51" xfId="16" applyNumberFormat="1" applyFont="1" applyFill="1" applyBorder="1" applyAlignment="1">
      <alignment horizontal="center" vertical="center" shrinkToFit="1"/>
    </xf>
    <xf numFmtId="40" fontId="32" fillId="2" borderId="69" xfId="16" applyNumberFormat="1" applyFont="1" applyFill="1" applyBorder="1" applyAlignment="1">
      <alignment horizontal="center" vertical="center" shrinkToFit="1"/>
    </xf>
    <xf numFmtId="40" fontId="32" fillId="2" borderId="63" xfId="16" applyNumberFormat="1" applyFont="1" applyFill="1" applyBorder="1" applyAlignment="1">
      <alignment horizontal="center" vertical="center" shrinkToFit="1"/>
    </xf>
    <xf numFmtId="0" fontId="22" fillId="0" borderId="15" xfId="11" applyFont="1" applyFill="1" applyBorder="1" applyAlignment="1">
      <alignment horizontal="center" vertical="center"/>
    </xf>
    <xf numFmtId="0" fontId="22" fillId="2" borderId="52" xfId="11" applyFont="1" applyFill="1" applyBorder="1" applyAlignment="1">
      <alignment horizontal="center" vertical="center" wrapText="1"/>
    </xf>
    <xf numFmtId="0" fontId="22" fillId="2" borderId="47" xfId="11" applyFont="1" applyFill="1" applyBorder="1" applyAlignment="1">
      <alignment horizontal="center" vertical="center" wrapText="1"/>
    </xf>
    <xf numFmtId="0" fontId="22" fillId="2" borderId="14" xfId="11" applyFont="1" applyFill="1" applyBorder="1" applyAlignment="1">
      <alignment horizontal="center" vertical="center" wrapText="1"/>
    </xf>
    <xf numFmtId="0" fontId="22" fillId="2" borderId="54" xfId="11" applyFont="1" applyFill="1" applyBorder="1" applyAlignment="1">
      <alignment horizontal="center" vertical="center" wrapText="1"/>
    </xf>
    <xf numFmtId="0" fontId="22" fillId="2" borderId="67" xfId="11" applyFont="1" applyFill="1" applyBorder="1" applyAlignment="1">
      <alignment horizontal="center" vertical="center" wrapText="1"/>
    </xf>
    <xf numFmtId="0" fontId="22" fillId="2" borderId="17" xfId="11" applyFont="1" applyFill="1" applyBorder="1" applyAlignment="1">
      <alignment horizontal="center" vertical="center" wrapText="1"/>
    </xf>
    <xf numFmtId="38" fontId="22" fillId="2" borderId="52" xfId="11" applyNumberFormat="1" applyFont="1" applyFill="1" applyBorder="1" applyAlignment="1">
      <alignment horizontal="right" vertical="center" shrinkToFit="1"/>
    </xf>
    <xf numFmtId="38" fontId="22" fillId="2" borderId="47" xfId="16" applyFont="1" applyFill="1" applyBorder="1" applyAlignment="1">
      <alignment horizontal="right" vertical="center" shrinkToFit="1"/>
    </xf>
    <xf numFmtId="38" fontId="22" fillId="2" borderId="14" xfId="16" applyFont="1" applyFill="1" applyBorder="1" applyAlignment="1">
      <alignment horizontal="right" vertical="center" shrinkToFit="1"/>
    </xf>
    <xf numFmtId="38" fontId="22" fillId="2" borderId="13" xfId="16" applyFont="1" applyFill="1" applyBorder="1" applyAlignment="1">
      <alignment horizontal="right" vertical="center" shrinkToFit="1"/>
    </xf>
    <xf numFmtId="38" fontId="22" fillId="2" borderId="54" xfId="11" applyNumberFormat="1" applyFont="1" applyFill="1" applyBorder="1" applyAlignment="1">
      <alignment horizontal="right" vertical="center" shrinkToFit="1"/>
    </xf>
    <xf numFmtId="38" fontId="22" fillId="2" borderId="67" xfId="16" applyFont="1" applyFill="1" applyBorder="1" applyAlignment="1">
      <alignment horizontal="right" vertical="center" shrinkToFit="1"/>
    </xf>
    <xf numFmtId="38" fontId="22" fillId="2" borderId="17" xfId="16" applyFont="1" applyFill="1" applyBorder="1" applyAlignment="1">
      <alignment horizontal="right" vertical="center" shrinkToFit="1"/>
    </xf>
    <xf numFmtId="38" fontId="22" fillId="2" borderId="16" xfId="16" applyFont="1" applyFill="1" applyBorder="1" applyAlignment="1">
      <alignment horizontal="right" vertical="center" shrinkToFit="1"/>
    </xf>
    <xf numFmtId="38" fontId="22" fillId="2" borderId="51" xfId="16" applyFont="1" applyFill="1" applyBorder="1" applyAlignment="1">
      <alignment horizontal="right" vertical="center" shrinkToFit="1"/>
    </xf>
    <xf numFmtId="38" fontId="22" fillId="2" borderId="61" xfId="16" applyFont="1" applyFill="1" applyBorder="1" applyAlignment="1">
      <alignment horizontal="right" vertical="center" shrinkToFit="1"/>
    </xf>
    <xf numFmtId="38" fontId="22" fillId="2" borderId="24" xfId="16" applyFont="1" applyFill="1" applyBorder="1" applyAlignment="1">
      <alignment horizontal="right" vertical="center" shrinkToFit="1"/>
    </xf>
    <xf numFmtId="38" fontId="22" fillId="2" borderId="47" xfId="11" applyNumberFormat="1" applyFont="1" applyFill="1" applyBorder="1" applyAlignment="1">
      <alignment horizontal="right" vertical="center" shrinkToFit="1"/>
    </xf>
    <xf numFmtId="38" fontId="22" fillId="2" borderId="14" xfId="11" applyNumberFormat="1" applyFont="1" applyFill="1" applyBorder="1" applyAlignment="1">
      <alignment horizontal="right" vertical="center" shrinkToFit="1"/>
    </xf>
    <xf numFmtId="38" fontId="22" fillId="2" borderId="67" xfId="11" applyNumberFormat="1" applyFont="1" applyFill="1" applyBorder="1" applyAlignment="1">
      <alignment horizontal="right" vertical="center" shrinkToFit="1"/>
    </xf>
    <xf numFmtId="38" fontId="22" fillId="2" borderId="17" xfId="11" applyNumberFormat="1" applyFont="1" applyFill="1" applyBorder="1" applyAlignment="1">
      <alignment horizontal="right" vertical="center" shrinkToFit="1"/>
    </xf>
    <xf numFmtId="38" fontId="22" fillId="2" borderId="52" xfId="16" applyFont="1" applyFill="1" applyBorder="1" applyAlignment="1">
      <alignment horizontal="right" vertical="center" shrinkToFit="1"/>
    </xf>
    <xf numFmtId="38" fontId="22" fillId="2" borderId="74" xfId="16" applyFont="1" applyFill="1" applyBorder="1" applyAlignment="1">
      <alignment horizontal="right" vertical="center" shrinkToFit="1"/>
    </xf>
    <xf numFmtId="38" fontId="22" fillId="2" borderId="54" xfId="16" applyFont="1" applyFill="1" applyBorder="1" applyAlignment="1">
      <alignment horizontal="right" vertical="center" shrinkToFit="1"/>
    </xf>
    <xf numFmtId="38" fontId="22" fillId="2" borderId="85" xfId="16" applyFont="1" applyFill="1" applyBorder="1" applyAlignment="1">
      <alignment horizontal="right" vertical="center" shrinkToFit="1"/>
    </xf>
    <xf numFmtId="38" fontId="22" fillId="2" borderId="63" xfId="16" applyFont="1" applyFill="1" applyBorder="1" applyAlignment="1">
      <alignment horizontal="right" vertical="center" shrinkToFit="1"/>
    </xf>
    <xf numFmtId="38" fontId="14" fillId="2" borderId="51" xfId="16" applyFont="1" applyFill="1" applyBorder="1" applyAlignment="1">
      <alignment horizontal="right" vertical="center" shrinkToFit="1"/>
    </xf>
    <xf numFmtId="38" fontId="14" fillId="2" borderId="63" xfId="16" applyFont="1" applyFill="1" applyBorder="1" applyAlignment="1">
      <alignment horizontal="right" vertical="center" shrinkToFit="1"/>
    </xf>
    <xf numFmtId="38" fontId="14" fillId="2" borderId="75" xfId="16" applyFont="1" applyFill="1" applyBorder="1" applyAlignment="1">
      <alignment horizontal="right" vertical="center" shrinkToFit="1"/>
    </xf>
    <xf numFmtId="38" fontId="14" fillId="2" borderId="33" xfId="16" applyFont="1" applyFill="1" applyBorder="1" applyAlignment="1">
      <alignment horizontal="right" vertical="center" shrinkToFit="1"/>
    </xf>
    <xf numFmtId="38" fontId="14" fillId="2" borderId="74" xfId="16" applyFont="1" applyFill="1" applyBorder="1" applyAlignment="1">
      <alignment horizontal="right" vertical="center" shrinkToFit="1"/>
    </xf>
    <xf numFmtId="38" fontId="14" fillId="2" borderId="52" xfId="16" applyFont="1" applyFill="1" applyBorder="1" applyAlignment="1">
      <alignment horizontal="right" vertical="center" shrinkToFit="1"/>
    </xf>
    <xf numFmtId="38" fontId="14" fillId="2" borderId="86" xfId="16" applyFont="1" applyFill="1" applyBorder="1" applyAlignment="1">
      <alignment horizontal="right" vertical="center" shrinkToFit="1"/>
    </xf>
    <xf numFmtId="38" fontId="14" fillId="2" borderId="35" xfId="16" applyFont="1" applyFill="1" applyBorder="1" applyAlignment="1">
      <alignment horizontal="right" vertical="center" shrinkToFit="1"/>
    </xf>
    <xf numFmtId="0" fontId="14" fillId="0" borderId="51" xfId="0" applyFont="1" applyFill="1" applyBorder="1" applyAlignment="1">
      <alignment horizontal="center" vertical="center"/>
    </xf>
    <xf numFmtId="0" fontId="14" fillId="0" borderId="28" xfId="0" applyFont="1" applyFill="1" applyBorder="1" applyAlignment="1">
      <alignment horizontal="center" vertical="center"/>
    </xf>
    <xf numFmtId="0" fontId="14" fillId="0" borderId="61" xfId="0" applyFont="1" applyFill="1" applyBorder="1" applyAlignment="1">
      <alignment horizontal="center" vertical="center"/>
    </xf>
    <xf numFmtId="0" fontId="14" fillId="0" borderId="24" xfId="0" applyFont="1" applyFill="1" applyBorder="1" applyAlignment="1">
      <alignment horizontal="center" vertical="center" shrinkToFit="1"/>
    </xf>
    <xf numFmtId="0" fontId="14" fillId="0" borderId="27" xfId="0" applyFont="1" applyFill="1" applyBorder="1" applyAlignment="1">
      <alignment horizontal="center" vertical="center" shrinkToFit="1"/>
    </xf>
    <xf numFmtId="0" fontId="14" fillId="0" borderId="0" xfId="0" applyFont="1" applyFill="1" applyBorder="1" applyAlignment="1">
      <alignment horizontal="center" vertical="center"/>
    </xf>
    <xf numFmtId="0" fontId="14" fillId="0" borderId="26" xfId="0" applyFont="1" applyFill="1" applyBorder="1" applyAlignment="1">
      <alignment horizontal="center" vertical="center"/>
    </xf>
    <xf numFmtId="0" fontId="14" fillId="0" borderId="63" xfId="0" applyFont="1" applyFill="1" applyBorder="1" applyAlignment="1">
      <alignment horizontal="center" vertical="center"/>
    </xf>
    <xf numFmtId="40" fontId="14" fillId="2" borderId="22" xfId="16" applyNumberFormat="1" applyFont="1" applyFill="1" applyBorder="1">
      <alignment vertical="center"/>
    </xf>
    <xf numFmtId="0" fontId="14" fillId="0" borderId="51" xfId="0" applyFont="1" applyFill="1" applyBorder="1" applyAlignment="1">
      <alignment horizontal="center" vertical="center" shrinkToFit="1"/>
    </xf>
    <xf numFmtId="38" fontId="14" fillId="2" borderId="41" xfId="16" applyFont="1" applyFill="1" applyBorder="1" applyAlignment="1">
      <alignment vertical="center" shrinkToFit="1"/>
    </xf>
    <xf numFmtId="0" fontId="14" fillId="0" borderId="53" xfId="0" applyFont="1" applyBorder="1" applyAlignment="1">
      <alignment horizontal="center" vertical="center" shrinkToFit="1"/>
    </xf>
    <xf numFmtId="0" fontId="14" fillId="0" borderId="38" xfId="0" applyFont="1" applyBorder="1" applyAlignment="1">
      <alignment horizontal="center" vertical="center" shrinkToFit="1"/>
    </xf>
    <xf numFmtId="0" fontId="14" fillId="0" borderId="28" xfId="0" applyFont="1" applyFill="1" applyBorder="1" applyAlignment="1">
      <alignment horizontal="center" vertical="center" wrapText="1"/>
    </xf>
    <xf numFmtId="0" fontId="14" fillId="0" borderId="27"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37" xfId="0" applyFont="1" applyFill="1" applyBorder="1" applyAlignment="1">
      <alignment horizontal="center" vertical="center" wrapText="1"/>
    </xf>
    <xf numFmtId="0" fontId="14" fillId="0" borderId="28" xfId="0" applyFont="1" applyFill="1" applyBorder="1" applyAlignment="1">
      <alignment horizontal="center" vertical="center"/>
    </xf>
    <xf numFmtId="0" fontId="14" fillId="0" borderId="29" xfId="0" applyFont="1" applyFill="1" applyBorder="1" applyAlignment="1">
      <alignment horizontal="center" vertical="center"/>
    </xf>
    <xf numFmtId="0" fontId="14" fillId="0" borderId="27" xfId="0" applyFont="1" applyFill="1" applyBorder="1" applyAlignment="1">
      <alignment horizontal="center" vertical="center"/>
    </xf>
    <xf numFmtId="0" fontId="14" fillId="0" borderId="1" xfId="0" applyFont="1" applyFill="1" applyBorder="1" applyAlignment="1">
      <alignment horizontal="center" vertical="center"/>
    </xf>
    <xf numFmtId="0" fontId="14" fillId="0" borderId="0" xfId="0" applyFont="1" applyFill="1" applyBorder="1" applyAlignment="1">
      <alignment horizontal="center" vertical="center"/>
    </xf>
    <xf numFmtId="0" fontId="14" fillId="0" borderId="20" xfId="0" applyFont="1" applyFill="1" applyBorder="1" applyAlignment="1">
      <alignment horizontal="center" vertical="center"/>
    </xf>
    <xf numFmtId="0" fontId="14" fillId="0" borderId="18" xfId="0" applyFont="1" applyFill="1" applyBorder="1" applyAlignment="1">
      <alignment horizontal="center" vertical="center"/>
    </xf>
    <xf numFmtId="0" fontId="14" fillId="0" borderId="19" xfId="0" applyFont="1" applyFill="1" applyBorder="1" applyAlignment="1">
      <alignment horizontal="center" vertical="center"/>
    </xf>
    <xf numFmtId="0" fontId="14" fillId="0" borderId="17" xfId="0" applyFont="1" applyFill="1" applyBorder="1" applyAlignment="1">
      <alignment horizontal="center" vertical="center"/>
    </xf>
    <xf numFmtId="0" fontId="14" fillId="0" borderId="69" xfId="0" applyFont="1" applyFill="1" applyBorder="1" applyAlignment="1">
      <alignment horizontal="center" vertical="center" wrapText="1" shrinkToFit="1"/>
    </xf>
    <xf numFmtId="0" fontId="14" fillId="0" borderId="24" xfId="0" applyFont="1" applyFill="1" applyBorder="1" applyAlignment="1">
      <alignment horizontal="center" vertical="center" wrapText="1" shrinkToFit="1"/>
    </xf>
    <xf numFmtId="0" fontId="14" fillId="0" borderId="26" xfId="0" applyFont="1" applyFill="1" applyBorder="1" applyAlignment="1">
      <alignment horizontal="center" vertical="center" shrinkToFit="1"/>
    </xf>
    <xf numFmtId="0" fontId="14" fillId="0" borderId="25" xfId="0" applyFont="1" applyFill="1" applyBorder="1" applyAlignment="1">
      <alignment horizontal="center" vertical="center" shrinkToFit="1"/>
    </xf>
    <xf numFmtId="0" fontId="14" fillId="0" borderId="24" xfId="0" applyFont="1" applyFill="1" applyBorder="1" applyAlignment="1">
      <alignment horizontal="center" vertical="center" shrinkToFit="1"/>
    </xf>
    <xf numFmtId="0" fontId="14" fillId="0" borderId="23" xfId="0" applyFont="1" applyFill="1" applyBorder="1" applyAlignment="1">
      <alignment horizontal="center" vertical="center" wrapText="1"/>
    </xf>
    <xf numFmtId="0" fontId="14" fillId="0" borderId="39" xfId="0" applyFont="1" applyFill="1" applyBorder="1" applyAlignment="1">
      <alignment horizontal="center" vertical="center"/>
    </xf>
    <xf numFmtId="38" fontId="14" fillId="2" borderId="48" xfId="16" applyFont="1" applyFill="1" applyBorder="1" applyAlignment="1">
      <alignment vertical="center" shrinkToFit="1"/>
    </xf>
    <xf numFmtId="0" fontId="0" fillId="0" borderId="14" xfId="0" applyBorder="1" applyAlignment="1">
      <alignment vertical="center" shrinkToFit="1"/>
    </xf>
    <xf numFmtId="0" fontId="15" fillId="0" borderId="22" xfId="0" applyFont="1" applyFill="1" applyBorder="1" applyAlignment="1">
      <alignment horizontal="center" vertical="center" wrapText="1"/>
    </xf>
    <xf numFmtId="0" fontId="17" fillId="0" borderId="22" xfId="0" applyFont="1" applyBorder="1" applyAlignment="1">
      <alignment horizontal="center" vertical="center" wrapText="1"/>
    </xf>
    <xf numFmtId="38" fontId="14" fillId="2" borderId="89" xfId="16" applyFont="1" applyFill="1" applyBorder="1" applyAlignment="1">
      <alignment vertical="center" shrinkToFit="1"/>
    </xf>
    <xf numFmtId="0" fontId="0" fillId="0" borderId="41" xfId="0" applyBorder="1" applyAlignment="1">
      <alignment vertical="center" shrinkToFit="1"/>
    </xf>
    <xf numFmtId="38" fontId="14" fillId="2" borderId="9" xfId="16" applyFont="1" applyFill="1" applyBorder="1" applyAlignment="1">
      <alignment vertical="center" shrinkToFit="1"/>
    </xf>
    <xf numFmtId="0" fontId="0" fillId="0" borderId="7" xfId="0" applyBorder="1" applyAlignment="1">
      <alignment vertical="center" shrinkToFit="1"/>
    </xf>
    <xf numFmtId="185" fontId="14" fillId="2" borderId="21" xfId="16" applyNumberFormat="1" applyFont="1" applyFill="1" applyBorder="1" applyAlignment="1">
      <alignment vertical="center" shrinkToFit="1"/>
    </xf>
    <xf numFmtId="0" fontId="0" fillId="0" borderId="11" xfId="0" applyBorder="1" applyAlignment="1">
      <alignment vertical="center" shrinkToFit="1"/>
    </xf>
    <xf numFmtId="185" fontId="14" fillId="2" borderId="5" xfId="16" applyNumberFormat="1" applyFont="1" applyFill="1" applyBorder="1" applyAlignment="1">
      <alignment vertical="center" shrinkToFit="1"/>
    </xf>
    <xf numFmtId="0" fontId="0" fillId="0" borderId="3" xfId="0" applyBorder="1" applyAlignment="1">
      <alignment vertical="center" shrinkToFit="1"/>
    </xf>
    <xf numFmtId="38" fontId="14" fillId="2" borderId="19" xfId="16" applyFont="1" applyFill="1" applyBorder="1" applyAlignment="1">
      <alignment vertical="center" shrinkToFit="1"/>
    </xf>
    <xf numFmtId="0" fontId="0" fillId="0" borderId="17" xfId="0" applyBorder="1" applyAlignment="1">
      <alignment vertical="center" shrinkToFit="1"/>
    </xf>
    <xf numFmtId="0" fontId="14" fillId="0" borderId="51" xfId="0" applyFont="1" applyFill="1" applyBorder="1" applyAlignment="1">
      <alignment horizontal="center" vertical="center"/>
    </xf>
    <xf numFmtId="0" fontId="14" fillId="0" borderId="62" xfId="0" applyFont="1" applyFill="1" applyBorder="1" applyAlignment="1">
      <alignment horizontal="center" vertical="center"/>
    </xf>
    <xf numFmtId="38" fontId="14" fillId="2" borderId="41" xfId="16" applyFont="1" applyFill="1" applyBorder="1" applyAlignment="1">
      <alignment vertical="center" shrinkToFit="1"/>
    </xf>
    <xf numFmtId="0" fontId="15" fillId="0" borderId="22" xfId="0" applyFont="1" applyFill="1" applyBorder="1" applyAlignment="1">
      <alignment horizontal="center" vertical="center"/>
    </xf>
    <xf numFmtId="0" fontId="17" fillId="0" borderId="22" xfId="0" applyFont="1" applyBorder="1" applyAlignment="1">
      <alignment horizontal="center" vertical="center"/>
    </xf>
    <xf numFmtId="0" fontId="15" fillId="0" borderId="13" xfId="0" applyFont="1" applyFill="1" applyBorder="1" applyAlignment="1">
      <alignment horizontal="center" vertical="center"/>
    </xf>
    <xf numFmtId="0" fontId="17" fillId="0" borderId="6" xfId="0" applyFont="1" applyBorder="1" applyAlignment="1">
      <alignment horizontal="center" vertical="center"/>
    </xf>
    <xf numFmtId="0" fontId="17" fillId="0" borderId="2" xfId="0" applyFont="1" applyBorder="1" applyAlignment="1">
      <alignment horizontal="center" vertical="center"/>
    </xf>
    <xf numFmtId="0" fontId="14" fillId="0" borderId="39" xfId="0" applyFont="1" applyFill="1" applyBorder="1" applyAlignment="1">
      <alignment horizontal="center" vertical="center" textRotation="255"/>
    </xf>
    <xf numFmtId="0" fontId="14" fillId="0" borderId="16" xfId="0" applyFont="1" applyFill="1" applyBorder="1" applyAlignment="1">
      <alignment horizontal="center" vertical="center" textRotation="255"/>
    </xf>
    <xf numFmtId="0" fontId="14" fillId="3" borderId="31" xfId="0" applyFont="1" applyFill="1" applyBorder="1" applyAlignment="1">
      <alignment vertical="center" shrinkToFit="1"/>
    </xf>
    <xf numFmtId="0" fontId="14" fillId="3" borderId="41" xfId="0" applyFont="1" applyFill="1" applyBorder="1" applyAlignment="1">
      <alignment vertical="center" shrinkToFit="1"/>
    </xf>
    <xf numFmtId="0" fontId="14" fillId="3" borderId="8" xfId="0" applyFont="1" applyFill="1" applyBorder="1" applyAlignment="1">
      <alignment vertical="center" shrinkToFit="1"/>
    </xf>
    <xf numFmtId="0" fontId="14" fillId="3" borderId="7" xfId="0" applyFont="1" applyFill="1" applyBorder="1" applyAlignment="1">
      <alignment vertical="center" shrinkToFit="1"/>
    </xf>
    <xf numFmtId="0" fontId="14" fillId="0" borderId="23" xfId="0" applyFont="1" applyFill="1" applyBorder="1" applyAlignment="1">
      <alignment horizontal="center" vertical="center" wrapText="1" shrinkToFit="1"/>
    </xf>
    <xf numFmtId="0" fontId="14" fillId="0" borderId="39" xfId="0" applyFont="1" applyFill="1" applyBorder="1" applyAlignment="1">
      <alignment horizontal="center" vertical="center" shrinkToFit="1"/>
    </xf>
    <xf numFmtId="0" fontId="14" fillId="0" borderId="23" xfId="0" applyFont="1" applyFill="1" applyBorder="1" applyAlignment="1">
      <alignment horizontal="center" vertical="center" shrinkToFit="1"/>
    </xf>
    <xf numFmtId="0" fontId="14" fillId="0" borderId="28" xfId="0" applyFont="1" applyFill="1" applyBorder="1" applyAlignment="1">
      <alignment horizontal="center" vertical="center" shrinkToFit="1"/>
    </xf>
    <xf numFmtId="0" fontId="14" fillId="0" borderId="27" xfId="0" applyFont="1" applyFill="1" applyBorder="1" applyAlignment="1">
      <alignment horizontal="center" vertical="center" shrinkToFit="1"/>
    </xf>
    <xf numFmtId="0" fontId="0" fillId="0" borderId="1" xfId="0" applyBorder="1" applyAlignment="1">
      <alignment horizontal="center" vertical="center" shrinkToFit="1"/>
    </xf>
    <xf numFmtId="0" fontId="0" fillId="0" borderId="20" xfId="0" applyBorder="1" applyAlignment="1">
      <alignment horizontal="center" vertical="center" shrinkToFit="1"/>
    </xf>
    <xf numFmtId="0" fontId="15" fillId="0" borderId="23" xfId="0" applyFont="1" applyFill="1" applyBorder="1" applyAlignment="1">
      <alignment horizontal="center" vertical="center" wrapText="1" shrinkToFit="1"/>
    </xf>
    <xf numFmtId="0" fontId="15" fillId="0" borderId="39" xfId="0" applyFont="1" applyFill="1" applyBorder="1" applyAlignment="1">
      <alignment horizontal="center" vertical="center" wrapText="1" shrinkToFit="1"/>
    </xf>
    <xf numFmtId="0" fontId="14" fillId="0" borderId="26" xfId="0" applyFont="1" applyFill="1" applyBorder="1" applyAlignment="1">
      <alignment horizontal="center" vertical="center" wrapText="1" shrinkToFit="1"/>
    </xf>
    <xf numFmtId="0" fontId="14" fillId="0" borderId="25" xfId="0" applyFont="1" applyFill="1" applyBorder="1" applyAlignment="1">
      <alignment horizontal="center" vertical="center" wrapText="1" shrinkToFit="1"/>
    </xf>
    <xf numFmtId="0" fontId="14" fillId="0" borderId="39" xfId="0" applyFont="1" applyFill="1" applyBorder="1" applyAlignment="1">
      <alignment horizontal="center" vertical="center" wrapText="1" shrinkToFit="1"/>
    </xf>
    <xf numFmtId="0" fontId="14" fillId="0" borderId="39" xfId="0" applyFont="1" applyFill="1" applyBorder="1" applyAlignment="1">
      <alignment horizontal="center" vertical="center" wrapText="1"/>
    </xf>
    <xf numFmtId="0" fontId="0" fillId="0" borderId="25" xfId="0" applyBorder="1" applyAlignment="1">
      <alignment horizontal="center" vertical="center" shrinkToFit="1"/>
    </xf>
    <xf numFmtId="0" fontId="0" fillId="0" borderId="24" xfId="0" applyBorder="1" applyAlignment="1">
      <alignment horizontal="center" vertical="center" shrinkToFit="1"/>
    </xf>
    <xf numFmtId="0" fontId="14" fillId="0" borderId="22" xfId="0" applyFont="1" applyFill="1" applyBorder="1" applyAlignment="1">
      <alignment horizontal="center" vertical="center" textRotation="255" wrapText="1"/>
    </xf>
    <xf numFmtId="0" fontId="14" fillId="0" borderId="22" xfId="0" applyFont="1" applyFill="1" applyBorder="1" applyAlignment="1">
      <alignment horizontal="center" vertical="center" textRotation="255"/>
    </xf>
    <xf numFmtId="0" fontId="0" fillId="0" borderId="22" xfId="0" applyBorder="1" applyAlignment="1">
      <alignment horizontal="center" vertical="center" textRotation="255"/>
    </xf>
    <xf numFmtId="0" fontId="14" fillId="0" borderId="23" xfId="0" applyFont="1" applyFill="1" applyBorder="1" applyAlignment="1">
      <alignment horizontal="center" vertical="center" textRotation="255"/>
    </xf>
    <xf numFmtId="0" fontId="14" fillId="3" borderId="15" xfId="0" applyFont="1" applyFill="1" applyBorder="1" applyAlignment="1">
      <alignment vertical="center" shrinkToFit="1"/>
    </xf>
    <xf numFmtId="0" fontId="14" fillId="0" borderId="13" xfId="0" applyFont="1" applyFill="1" applyBorder="1" applyAlignment="1">
      <alignment horizontal="center" vertical="center" textRotation="255"/>
    </xf>
    <xf numFmtId="0" fontId="14" fillId="0" borderId="6" xfId="0" applyFont="1" applyFill="1" applyBorder="1" applyAlignment="1">
      <alignment horizontal="center" vertical="center" textRotation="255"/>
    </xf>
    <xf numFmtId="0" fontId="14" fillId="0" borderId="2" xfId="0" applyFont="1" applyFill="1" applyBorder="1" applyAlignment="1">
      <alignment horizontal="center" vertical="center" textRotation="255"/>
    </xf>
    <xf numFmtId="0" fontId="14" fillId="3" borderId="14" xfId="0" applyFont="1" applyFill="1" applyBorder="1" applyAlignment="1">
      <alignment vertical="center" shrinkToFit="1"/>
    </xf>
    <xf numFmtId="0" fontId="14" fillId="3" borderId="4" xfId="0" applyFont="1" applyFill="1" applyBorder="1" applyAlignment="1">
      <alignment vertical="center" shrinkToFit="1"/>
    </xf>
    <xf numFmtId="0" fontId="14" fillId="3" borderId="3" xfId="0" applyFont="1" applyFill="1" applyBorder="1" applyAlignment="1">
      <alignment vertical="center" shrinkToFit="1"/>
    </xf>
    <xf numFmtId="0" fontId="0" fillId="0" borderId="16" xfId="0" applyBorder="1" applyAlignment="1">
      <alignment horizontal="center" vertical="center" textRotation="255"/>
    </xf>
    <xf numFmtId="0" fontId="14" fillId="0" borderId="54" xfId="0" applyFont="1" applyFill="1" applyBorder="1" applyAlignment="1">
      <alignment horizontal="center" vertical="center"/>
    </xf>
    <xf numFmtId="0" fontId="14" fillId="0" borderId="67" xfId="0" applyFont="1" applyFill="1" applyBorder="1" applyAlignment="1">
      <alignment horizontal="center" vertical="center"/>
    </xf>
    <xf numFmtId="0" fontId="14" fillId="0" borderId="82" xfId="0" applyFont="1" applyFill="1" applyBorder="1" applyAlignment="1">
      <alignment horizontal="center" vertical="center"/>
    </xf>
    <xf numFmtId="0" fontId="14" fillId="0" borderId="22" xfId="0" applyFont="1" applyFill="1" applyBorder="1" applyAlignment="1">
      <alignment horizontal="center" vertical="center"/>
    </xf>
    <xf numFmtId="0" fontId="0" fillId="0" borderId="39" xfId="0" applyBorder="1" applyAlignment="1">
      <alignment horizontal="center" vertical="center" shrinkToFit="1"/>
    </xf>
    <xf numFmtId="0" fontId="15" fillId="0" borderId="42" xfId="0" applyFont="1" applyFill="1" applyBorder="1" applyAlignment="1">
      <alignment horizontal="center" vertical="center"/>
    </xf>
    <xf numFmtId="0" fontId="14" fillId="0" borderId="78" xfId="0" applyFont="1" applyFill="1" applyBorder="1" applyAlignment="1">
      <alignment horizontal="center" vertical="center" wrapText="1" shrinkToFit="1"/>
    </xf>
    <xf numFmtId="0" fontId="14" fillId="0" borderId="54" xfId="0" applyFont="1" applyFill="1" applyBorder="1" applyAlignment="1">
      <alignment horizontal="center" vertical="center" shrinkToFit="1"/>
    </xf>
    <xf numFmtId="0" fontId="14" fillId="0" borderId="15" xfId="0" applyFont="1" applyFill="1" applyBorder="1" applyAlignment="1">
      <alignment horizontal="center" vertical="center"/>
    </xf>
    <xf numFmtId="0" fontId="14" fillId="0" borderId="8"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29" xfId="0" applyFont="1" applyFill="1" applyBorder="1" applyAlignment="1">
      <alignment horizontal="center" vertical="center" wrapText="1" shrinkToFit="1"/>
    </xf>
    <xf numFmtId="0" fontId="14" fillId="0" borderId="27" xfId="0" applyFont="1" applyFill="1" applyBorder="1" applyAlignment="1">
      <alignment horizontal="center" vertical="center" wrapText="1" shrinkToFit="1"/>
    </xf>
    <xf numFmtId="0" fontId="14" fillId="0" borderId="19" xfId="0" applyFont="1" applyFill="1" applyBorder="1" applyAlignment="1">
      <alignment horizontal="center" vertical="center" wrapText="1" shrinkToFit="1"/>
    </xf>
    <xf numFmtId="0" fontId="14" fillId="0" borderId="17" xfId="0" applyFont="1" applyFill="1" applyBorder="1" applyAlignment="1">
      <alignment horizontal="center" vertical="center" wrapText="1" shrinkToFit="1"/>
    </xf>
    <xf numFmtId="0" fontId="14" fillId="0" borderId="61" xfId="0" applyFont="1" applyFill="1" applyBorder="1" applyAlignment="1">
      <alignment horizontal="center" vertical="center"/>
    </xf>
    <xf numFmtId="0" fontId="14" fillId="0" borderId="42" xfId="0" applyFont="1" applyFill="1" applyBorder="1" applyAlignment="1">
      <alignment horizontal="center" vertical="center" textRotation="255" wrapText="1"/>
    </xf>
    <xf numFmtId="0" fontId="14" fillId="0" borderId="6" xfId="0" applyFont="1" applyFill="1" applyBorder="1" applyAlignment="1">
      <alignment horizontal="center" vertical="center" textRotation="255" wrapText="1"/>
    </xf>
    <xf numFmtId="0" fontId="14" fillId="0" borderId="2" xfId="0" applyFont="1" applyFill="1" applyBorder="1" applyAlignment="1">
      <alignment horizontal="center" vertical="center" textRotation="255" wrapText="1"/>
    </xf>
    <xf numFmtId="0" fontId="14" fillId="0" borderId="13" xfId="0" applyFont="1" applyFill="1" applyBorder="1" applyAlignment="1">
      <alignment horizontal="center" vertical="center" textRotation="255" wrapText="1"/>
    </xf>
    <xf numFmtId="0" fontId="14" fillId="0" borderId="13"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31" xfId="0" applyFont="1" applyFill="1" applyBorder="1" applyAlignment="1">
      <alignment vertical="center" wrapText="1"/>
    </xf>
    <xf numFmtId="0" fontId="0" fillId="0" borderId="41" xfId="0" applyBorder="1" applyAlignment="1">
      <alignment vertical="center" wrapText="1"/>
    </xf>
    <xf numFmtId="0" fontId="14" fillId="0" borderId="8" xfId="0" applyFont="1" applyFill="1" applyBorder="1" applyAlignment="1">
      <alignment vertical="center" wrapText="1"/>
    </xf>
    <xf numFmtId="0" fontId="0" fillId="0" borderId="7" xfId="0" applyBorder="1" applyAlignment="1">
      <alignment vertical="center" wrapText="1"/>
    </xf>
    <xf numFmtId="0" fontId="14" fillId="0" borderId="4" xfId="0" applyFont="1" applyFill="1" applyBorder="1" applyAlignment="1">
      <alignment vertical="center" wrapText="1"/>
    </xf>
    <xf numFmtId="0" fontId="0" fillId="0" borderId="3" xfId="0" applyBorder="1" applyAlignment="1">
      <alignment vertical="center"/>
    </xf>
    <xf numFmtId="0" fontId="14" fillId="0" borderId="13" xfId="0" applyFont="1" applyFill="1" applyBorder="1" applyAlignment="1">
      <alignment vertical="center" wrapText="1"/>
    </xf>
    <xf numFmtId="0" fontId="14" fillId="0" borderId="13" xfId="0" applyFont="1" applyFill="1" applyBorder="1">
      <alignment vertical="center"/>
    </xf>
    <xf numFmtId="0" fontId="14" fillId="0" borderId="6" xfId="0" applyFont="1" applyFill="1" applyBorder="1" applyAlignment="1">
      <alignment vertical="center" wrapText="1"/>
    </xf>
    <xf numFmtId="0" fontId="14" fillId="0" borderId="6" xfId="0" applyFont="1" applyFill="1" applyBorder="1">
      <alignment vertical="center"/>
    </xf>
    <xf numFmtId="0" fontId="14" fillId="0" borderId="2" xfId="0" applyFont="1" applyFill="1" applyBorder="1" applyAlignment="1">
      <alignment vertical="center" wrapText="1"/>
    </xf>
    <xf numFmtId="0" fontId="14" fillId="0" borderId="2" xfId="0" applyFont="1" applyFill="1" applyBorder="1">
      <alignment vertical="center"/>
    </xf>
    <xf numFmtId="0" fontId="32" fillId="0" borderId="0" xfId="0" applyFont="1" applyBorder="1" applyAlignment="1">
      <alignment horizontal="center" vertical="center"/>
    </xf>
    <xf numFmtId="0" fontId="14" fillId="0" borderId="26" xfId="0" applyFont="1" applyFill="1" applyBorder="1" applyAlignment="1">
      <alignment horizontal="center" vertical="center" wrapText="1"/>
    </xf>
    <xf numFmtId="0" fontId="0" fillId="0" borderId="25" xfId="0" applyBorder="1" applyAlignment="1">
      <alignment vertical="center" wrapText="1"/>
    </xf>
    <xf numFmtId="0" fontId="0" fillId="0" borderId="24" xfId="0" applyBorder="1" applyAlignment="1">
      <alignment vertical="center" wrapText="1"/>
    </xf>
    <xf numFmtId="0" fontId="0" fillId="0" borderId="3" xfId="0" applyBorder="1" applyAlignment="1">
      <alignment vertical="center" wrapText="1"/>
    </xf>
    <xf numFmtId="0" fontId="14" fillId="0" borderId="13" xfId="0" applyFont="1" applyFill="1" applyBorder="1" applyAlignment="1">
      <alignment vertical="center" textRotation="255" wrapText="1"/>
    </xf>
    <xf numFmtId="0" fontId="14" fillId="0" borderId="2" xfId="0" applyFont="1" applyFill="1" applyBorder="1" applyAlignment="1">
      <alignment vertical="center" textRotation="255"/>
    </xf>
    <xf numFmtId="0" fontId="14" fillId="0" borderId="6" xfId="0" applyFont="1" applyFill="1" applyBorder="1" applyAlignment="1">
      <alignment horizontal="left" vertical="center" wrapText="1"/>
    </xf>
    <xf numFmtId="0" fontId="14" fillId="0" borderId="6" xfId="0" applyFont="1" applyFill="1" applyBorder="1" applyAlignment="1">
      <alignment horizontal="left" vertical="center"/>
    </xf>
    <xf numFmtId="0" fontId="14" fillId="0" borderId="2" xfId="0" applyFont="1" applyFill="1" applyBorder="1" applyAlignment="1">
      <alignment horizontal="left" vertical="center"/>
    </xf>
    <xf numFmtId="0" fontId="14" fillId="0" borderId="23" xfId="0" applyFont="1" applyFill="1" applyBorder="1" applyAlignment="1">
      <alignment horizontal="center" vertical="center" textRotation="255" wrapText="1"/>
    </xf>
    <xf numFmtId="0" fontId="0" fillId="0" borderId="39" xfId="0" applyBorder="1" applyAlignment="1">
      <alignment horizontal="center" vertical="center" textRotation="255"/>
    </xf>
    <xf numFmtId="0" fontId="14" fillId="0" borderId="15" xfId="0" applyFont="1" applyFill="1" applyBorder="1" applyAlignment="1">
      <alignment vertical="center" wrapText="1"/>
    </xf>
    <xf numFmtId="0" fontId="0" fillId="0" borderId="14" xfId="0" applyBorder="1" applyAlignment="1">
      <alignment vertical="center"/>
    </xf>
    <xf numFmtId="0" fontId="0" fillId="0" borderId="7" xfId="0" applyBorder="1" applyAlignment="1">
      <alignment vertical="center"/>
    </xf>
    <xf numFmtId="0" fontId="14" fillId="0" borderId="26" xfId="11" applyFont="1" applyFill="1" applyBorder="1" applyAlignment="1">
      <alignment horizontal="center" vertical="center" wrapText="1"/>
    </xf>
    <xf numFmtId="0" fontId="14" fillId="0" borderId="63" xfId="11" applyFont="1" applyFill="1" applyBorder="1" applyAlignment="1">
      <alignment horizontal="center" vertical="center" wrapText="1"/>
    </xf>
    <xf numFmtId="38" fontId="22" fillId="0" borderId="22" xfId="16" applyFont="1" applyFill="1" applyBorder="1" applyAlignment="1">
      <alignment horizontal="center" vertical="center" shrinkToFit="1"/>
    </xf>
    <xf numFmtId="185" fontId="14" fillId="2" borderId="26" xfId="16" applyNumberFormat="1" applyFont="1" applyFill="1" applyBorder="1" applyAlignment="1">
      <alignment horizontal="right" vertical="center"/>
    </xf>
    <xf numFmtId="185" fontId="14" fillId="2" borderId="63" xfId="16" applyNumberFormat="1" applyFont="1" applyFill="1" applyBorder="1" applyAlignment="1">
      <alignment horizontal="right" vertical="center"/>
    </xf>
    <xf numFmtId="185" fontId="14" fillId="2" borderId="69" xfId="16" applyNumberFormat="1" applyFont="1" applyFill="1" applyBorder="1" applyAlignment="1">
      <alignment horizontal="right" vertical="center"/>
    </xf>
    <xf numFmtId="185" fontId="14" fillId="2" borderId="24" xfId="16" applyNumberFormat="1" applyFont="1" applyFill="1" applyBorder="1" applyAlignment="1">
      <alignment horizontal="right" vertical="center"/>
    </xf>
    <xf numFmtId="185" fontId="14" fillId="2" borderId="26" xfId="16" applyNumberFormat="1" applyFont="1" applyFill="1" applyBorder="1" applyAlignment="1">
      <alignment horizontal="right" vertical="center" shrinkToFit="1"/>
    </xf>
    <xf numFmtId="185" fontId="0" fillId="0" borderId="24" xfId="0" applyNumberFormat="1" applyBorder="1" applyAlignment="1">
      <alignment horizontal="right" vertical="center" shrinkToFit="1"/>
    </xf>
    <xf numFmtId="38" fontId="14" fillId="2" borderId="26" xfId="16" applyFont="1" applyFill="1" applyBorder="1" applyAlignment="1">
      <alignment horizontal="right" vertical="center"/>
    </xf>
    <xf numFmtId="38" fontId="14" fillId="2" borderId="63" xfId="16" applyFont="1" applyFill="1" applyBorder="1" applyAlignment="1">
      <alignment horizontal="right" vertical="center"/>
    </xf>
    <xf numFmtId="38" fontId="14" fillId="2" borderId="69" xfId="16" applyFont="1" applyFill="1" applyBorder="1" applyAlignment="1">
      <alignment horizontal="right" vertical="center"/>
    </xf>
    <xf numFmtId="38" fontId="14" fillId="2" borderId="25" xfId="16" applyFont="1" applyFill="1" applyBorder="1" applyAlignment="1">
      <alignment horizontal="right" vertical="center"/>
    </xf>
    <xf numFmtId="38" fontId="14" fillId="2" borderId="26" xfId="16" applyFont="1" applyFill="1" applyBorder="1" applyAlignment="1">
      <alignment horizontal="right" vertical="center" shrinkToFit="1"/>
    </xf>
    <xf numFmtId="0" fontId="0" fillId="0" borderId="24" xfId="0" applyBorder="1" applyAlignment="1">
      <alignment horizontal="right" vertical="center" shrinkToFit="1"/>
    </xf>
    <xf numFmtId="0" fontId="22" fillId="2" borderId="24" xfId="11" applyFont="1" applyFill="1" applyBorder="1" applyAlignment="1">
      <alignment horizontal="center" vertical="center"/>
    </xf>
    <xf numFmtId="0" fontId="22" fillId="2" borderId="22" xfId="11" applyFont="1" applyFill="1" applyBorder="1" applyAlignment="1">
      <alignment horizontal="center" vertical="center"/>
    </xf>
    <xf numFmtId="38" fontId="22" fillId="0" borderId="26" xfId="16" applyFont="1" applyFill="1" applyBorder="1" applyAlignment="1">
      <alignment horizontal="center" vertical="center" shrinkToFit="1"/>
    </xf>
    <xf numFmtId="38" fontId="22" fillId="0" borderId="25" xfId="16" applyFont="1" applyFill="1" applyBorder="1" applyAlignment="1">
      <alignment horizontal="center" vertical="center" shrinkToFit="1"/>
    </xf>
    <xf numFmtId="38" fontId="22" fillId="0" borderId="24" xfId="16" applyFont="1" applyFill="1" applyBorder="1" applyAlignment="1">
      <alignment horizontal="center" vertical="center" shrinkToFit="1"/>
    </xf>
    <xf numFmtId="38" fontId="14" fillId="2" borderId="32" xfId="16" applyFont="1" applyFill="1" applyBorder="1" applyAlignment="1">
      <alignment horizontal="right" vertical="center" shrinkToFit="1"/>
    </xf>
    <xf numFmtId="38" fontId="14" fillId="2" borderId="45" xfId="16" applyFont="1" applyFill="1" applyBorder="1" applyAlignment="1">
      <alignment horizontal="right" vertical="center" shrinkToFit="1"/>
    </xf>
    <xf numFmtId="38" fontId="14" fillId="2" borderId="77" xfId="16" applyFont="1" applyFill="1" applyBorder="1" applyAlignment="1">
      <alignment horizontal="right" vertical="center" shrinkToFit="1"/>
    </xf>
    <xf numFmtId="0" fontId="19" fillId="0" borderId="19" xfId="11" applyFont="1" applyFill="1" applyBorder="1" applyAlignment="1">
      <alignment horizontal="center" vertical="center"/>
    </xf>
    <xf numFmtId="38" fontId="14" fillId="2" borderId="28" xfId="16" applyFont="1" applyFill="1" applyBorder="1" applyAlignment="1">
      <alignment horizontal="right" vertical="center"/>
    </xf>
    <xf numFmtId="38" fontId="14" fillId="2" borderId="83" xfId="16" applyFont="1" applyFill="1" applyBorder="1" applyAlignment="1">
      <alignment horizontal="right" vertical="center"/>
    </xf>
    <xf numFmtId="38" fontId="14" fillId="2" borderId="80" xfId="16" applyFont="1" applyFill="1" applyBorder="1" applyAlignment="1">
      <alignment horizontal="right" vertical="center"/>
    </xf>
    <xf numFmtId="38" fontId="14" fillId="2" borderId="27" xfId="16" applyFont="1" applyFill="1" applyBorder="1" applyAlignment="1">
      <alignment horizontal="right" vertical="center"/>
    </xf>
    <xf numFmtId="38" fontId="14" fillId="2" borderId="29" xfId="16" applyFont="1" applyFill="1" applyBorder="1" applyAlignment="1">
      <alignment horizontal="right" vertical="center"/>
    </xf>
    <xf numFmtId="38" fontId="14" fillId="2" borderId="28" xfId="16" applyFont="1" applyFill="1" applyBorder="1" applyAlignment="1">
      <alignment horizontal="right" vertical="center" shrinkToFit="1"/>
    </xf>
    <xf numFmtId="38" fontId="14" fillId="2" borderId="27" xfId="16" applyFont="1" applyFill="1" applyBorder="1" applyAlignment="1">
      <alignment horizontal="right" vertical="center" shrinkToFit="1"/>
    </xf>
    <xf numFmtId="185" fontId="14" fillId="2" borderId="29" xfId="16" applyNumberFormat="1" applyFont="1" applyFill="1" applyBorder="1" applyAlignment="1">
      <alignment horizontal="right" vertical="center"/>
    </xf>
    <xf numFmtId="185" fontId="14" fillId="2" borderId="83" xfId="16" applyNumberFormat="1" applyFont="1" applyFill="1" applyBorder="1" applyAlignment="1">
      <alignment horizontal="right" vertical="center"/>
    </xf>
    <xf numFmtId="185" fontId="14" fillId="2" borderId="80" xfId="16" applyNumberFormat="1" applyFont="1" applyFill="1" applyBorder="1" applyAlignment="1">
      <alignment horizontal="right" vertical="center"/>
    </xf>
    <xf numFmtId="185" fontId="14" fillId="2" borderId="27" xfId="16" applyNumberFormat="1" applyFont="1" applyFill="1" applyBorder="1" applyAlignment="1">
      <alignment horizontal="right" vertical="center"/>
    </xf>
    <xf numFmtId="185" fontId="14" fillId="2" borderId="28" xfId="16" applyNumberFormat="1" applyFont="1" applyFill="1" applyBorder="1" applyAlignment="1">
      <alignment horizontal="right" vertical="center"/>
    </xf>
    <xf numFmtId="185" fontId="14" fillId="2" borderId="28" xfId="16" applyNumberFormat="1" applyFont="1" applyFill="1" applyBorder="1" applyAlignment="1">
      <alignment horizontal="right" vertical="center" shrinkToFit="1"/>
    </xf>
    <xf numFmtId="185" fontId="14" fillId="2" borderId="27" xfId="16" applyNumberFormat="1" applyFont="1" applyFill="1" applyBorder="1" applyAlignment="1">
      <alignment horizontal="right" vertical="center" shrinkToFit="1"/>
    </xf>
    <xf numFmtId="38" fontId="22" fillId="2" borderId="22" xfId="16" applyFont="1" applyFill="1" applyBorder="1" applyAlignment="1">
      <alignment horizontal="center" vertical="center" shrinkToFit="1"/>
    </xf>
    <xf numFmtId="38" fontId="22" fillId="2" borderId="26" xfId="16" applyFont="1" applyFill="1" applyBorder="1" applyAlignment="1">
      <alignment horizontal="center" vertical="center" shrinkToFit="1"/>
    </xf>
    <xf numFmtId="0" fontId="22" fillId="0" borderId="28" xfId="11" applyFont="1" applyFill="1" applyBorder="1" applyAlignment="1">
      <alignment horizontal="center" vertical="center" wrapText="1"/>
    </xf>
    <xf numFmtId="0" fontId="0" fillId="0" borderId="29" xfId="0" applyBorder="1" applyAlignment="1">
      <alignment horizontal="center" vertical="center"/>
    </xf>
    <xf numFmtId="0" fontId="0" fillId="0" borderId="27"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0" borderId="2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17" xfId="0" applyBorder="1" applyAlignment="1">
      <alignment horizontal="center" vertical="center"/>
    </xf>
    <xf numFmtId="38" fontId="22" fillId="2" borderId="62" xfId="16" applyFont="1" applyFill="1" applyBorder="1" applyAlignment="1">
      <alignment horizontal="center" vertical="center" shrinkToFit="1"/>
    </xf>
    <xf numFmtId="38" fontId="22" fillId="2" borderId="51" xfId="16" applyFont="1" applyFill="1" applyBorder="1" applyAlignment="1">
      <alignment horizontal="center" vertical="center" shrinkToFit="1"/>
    </xf>
    <xf numFmtId="191" fontId="22" fillId="0" borderId="23" xfId="11" applyNumberFormat="1" applyFont="1" applyFill="1" applyBorder="1" applyAlignment="1">
      <alignment vertical="center" textRotation="255"/>
    </xf>
    <xf numFmtId="0" fontId="34" fillId="0" borderId="39" xfId="0" applyFont="1" applyFill="1" applyBorder="1" applyAlignment="1">
      <alignment vertical="center" textRotation="255"/>
    </xf>
    <xf numFmtId="0" fontId="34" fillId="0" borderId="16" xfId="0" applyFont="1" applyFill="1" applyBorder="1" applyAlignment="1">
      <alignment vertical="center" textRotation="255"/>
    </xf>
    <xf numFmtId="0" fontId="22" fillId="0" borderId="23" xfId="11" applyFont="1" applyFill="1" applyBorder="1" applyAlignment="1">
      <alignment horizontal="center" vertical="center" wrapText="1"/>
    </xf>
    <xf numFmtId="0" fontId="22" fillId="0" borderId="39" xfId="11" applyFont="1" applyFill="1" applyBorder="1" applyAlignment="1">
      <alignment horizontal="center" vertical="center" wrapText="1"/>
    </xf>
    <xf numFmtId="0" fontId="34" fillId="0" borderId="16" xfId="0" applyFont="1" applyFill="1" applyBorder="1" applyAlignment="1">
      <alignment horizontal="center" vertical="center" wrapText="1"/>
    </xf>
    <xf numFmtId="38" fontId="14" fillId="2" borderId="24" xfId="16" applyFont="1" applyFill="1" applyBorder="1" applyAlignment="1">
      <alignment horizontal="right" vertical="center"/>
    </xf>
    <xf numFmtId="38" fontId="14" fillId="2" borderId="87" xfId="16" applyFont="1" applyFill="1" applyBorder="1" applyAlignment="1">
      <alignment horizontal="right" vertical="center" shrinkToFit="1"/>
    </xf>
    <xf numFmtId="38" fontId="14" fillId="2" borderId="60" xfId="16" applyFont="1" applyFill="1" applyBorder="1" applyAlignment="1">
      <alignment horizontal="right" vertical="center" shrinkToFit="1"/>
    </xf>
    <xf numFmtId="38" fontId="14" fillId="2" borderId="54" xfId="16" applyFont="1" applyFill="1" applyBorder="1" applyAlignment="1">
      <alignment horizontal="right" vertical="center" shrinkToFit="1"/>
    </xf>
    <xf numFmtId="38" fontId="14" fillId="2" borderId="67" xfId="16" applyFont="1" applyFill="1" applyBorder="1" applyAlignment="1">
      <alignment horizontal="right" vertical="center" shrinkToFit="1"/>
    </xf>
    <xf numFmtId="38" fontId="14" fillId="2" borderId="85" xfId="16" applyFont="1" applyFill="1" applyBorder="1" applyAlignment="1">
      <alignment horizontal="right" vertical="center" shrinkToFit="1"/>
    </xf>
    <xf numFmtId="38" fontId="14" fillId="2" borderId="51" xfId="16" applyFont="1" applyFill="1" applyBorder="1" applyAlignment="1">
      <alignment horizontal="right" vertical="center" shrinkToFit="1"/>
    </xf>
    <xf numFmtId="38" fontId="14" fillId="2" borderId="61" xfId="16" applyFont="1" applyFill="1" applyBorder="1" applyAlignment="1">
      <alignment horizontal="right" vertical="center" shrinkToFit="1"/>
    </xf>
    <xf numFmtId="38" fontId="14" fillId="2" borderId="69" xfId="16" applyFont="1" applyFill="1" applyBorder="1" applyAlignment="1">
      <alignment horizontal="right" vertical="center" shrinkToFit="1"/>
    </xf>
    <xf numFmtId="38" fontId="14" fillId="2" borderId="62" xfId="16" applyFont="1" applyFill="1" applyBorder="1" applyAlignment="1">
      <alignment horizontal="right" vertical="center" shrinkToFit="1"/>
    </xf>
    <xf numFmtId="38" fontId="14" fillId="2" borderId="75" xfId="16" applyFont="1" applyFill="1" applyBorder="1" applyAlignment="1">
      <alignment horizontal="right" vertical="center" shrinkToFit="1"/>
    </xf>
    <xf numFmtId="38" fontId="14" fillId="2" borderId="44" xfId="16" applyFont="1" applyFill="1" applyBorder="1" applyAlignment="1">
      <alignment horizontal="right" vertical="center" shrinkToFit="1"/>
    </xf>
    <xf numFmtId="38" fontId="14" fillId="2" borderId="33" xfId="16" applyFont="1" applyFill="1" applyBorder="1" applyAlignment="1">
      <alignment horizontal="right" vertical="center" shrinkToFit="1"/>
    </xf>
    <xf numFmtId="38" fontId="14" fillId="2" borderId="72" xfId="16" applyFont="1" applyFill="1" applyBorder="1" applyAlignment="1">
      <alignment horizontal="right" vertical="center" shrinkToFit="1"/>
    </xf>
    <xf numFmtId="38" fontId="14" fillId="2" borderId="58" xfId="16" applyFont="1" applyFill="1" applyBorder="1" applyAlignment="1">
      <alignment horizontal="right" vertical="center" shrinkToFit="1"/>
    </xf>
    <xf numFmtId="38" fontId="14" fillId="2" borderId="47" xfId="16" applyFont="1" applyFill="1" applyBorder="1" applyAlignment="1">
      <alignment horizontal="right" vertical="center" shrinkToFit="1"/>
    </xf>
    <xf numFmtId="38" fontId="14" fillId="2" borderId="56" xfId="16" applyFont="1" applyFill="1" applyBorder="1" applyAlignment="1">
      <alignment horizontal="right" vertical="center" shrinkToFit="1"/>
    </xf>
    <xf numFmtId="38" fontId="14" fillId="2" borderId="74" xfId="16" applyFont="1" applyFill="1" applyBorder="1" applyAlignment="1">
      <alignment horizontal="right" vertical="center" shrinkToFit="1"/>
    </xf>
    <xf numFmtId="38" fontId="14" fillId="2" borderId="52" xfId="16" applyFont="1" applyFill="1" applyBorder="1" applyAlignment="1">
      <alignment horizontal="right" vertical="center" shrinkToFit="1"/>
    </xf>
    <xf numFmtId="38" fontId="14" fillId="2" borderId="70" xfId="16" applyFont="1" applyFill="1" applyBorder="1" applyAlignment="1">
      <alignment horizontal="right" vertical="center" shrinkToFit="1"/>
    </xf>
    <xf numFmtId="0" fontId="14" fillId="0" borderId="69" xfId="11" applyFont="1" applyFill="1" applyBorder="1" applyAlignment="1">
      <alignment horizontal="center" vertical="center" wrapText="1"/>
    </xf>
    <xf numFmtId="0" fontId="14" fillId="0" borderId="24" xfId="11" applyFont="1" applyFill="1" applyBorder="1" applyAlignment="1">
      <alignment horizontal="center" vertical="center" wrapText="1"/>
    </xf>
    <xf numFmtId="0" fontId="22" fillId="0" borderId="29" xfId="11" applyFont="1" applyFill="1" applyBorder="1" applyAlignment="1">
      <alignment horizontal="center" vertical="center" wrapText="1"/>
    </xf>
    <xf numFmtId="0" fontId="34" fillId="0" borderId="27" xfId="0" applyFont="1" applyFill="1" applyBorder="1" applyAlignment="1">
      <alignment horizontal="center" vertical="center"/>
    </xf>
    <xf numFmtId="0" fontId="34" fillId="0" borderId="1" xfId="0" applyFont="1" applyFill="1" applyBorder="1" applyAlignment="1">
      <alignment horizontal="center" vertical="center"/>
    </xf>
    <xf numFmtId="0" fontId="34" fillId="0" borderId="0" xfId="0" applyFont="1" applyFill="1" applyBorder="1" applyAlignment="1">
      <alignment horizontal="center" vertical="center"/>
    </xf>
    <xf numFmtId="0" fontId="34" fillId="0" borderId="20" xfId="0" applyFont="1" applyFill="1" applyBorder="1" applyAlignment="1">
      <alignment horizontal="center" vertical="center"/>
    </xf>
    <xf numFmtId="0" fontId="34" fillId="0" borderId="18" xfId="0" applyFont="1" applyFill="1" applyBorder="1" applyAlignment="1">
      <alignment horizontal="center" vertical="center"/>
    </xf>
    <xf numFmtId="0" fontId="34" fillId="0" borderId="19" xfId="0" applyFont="1" applyFill="1" applyBorder="1" applyAlignment="1">
      <alignment horizontal="center" vertical="center"/>
    </xf>
    <xf numFmtId="0" fontId="34" fillId="0" borderId="17" xfId="0" applyFont="1" applyFill="1" applyBorder="1" applyAlignment="1">
      <alignment horizontal="center" vertical="center"/>
    </xf>
    <xf numFmtId="0" fontId="14" fillId="0" borderId="26" xfId="0" applyFont="1" applyFill="1" applyBorder="1" applyAlignment="1">
      <alignment horizontal="center" vertical="center"/>
    </xf>
    <xf numFmtId="0" fontId="14" fillId="0" borderId="24" xfId="0" applyFont="1" applyFill="1" applyBorder="1" applyAlignment="1">
      <alignment horizontal="center" vertical="center"/>
    </xf>
    <xf numFmtId="0" fontId="14" fillId="0" borderId="63" xfId="0" applyFont="1" applyFill="1" applyBorder="1" applyAlignment="1">
      <alignment horizontal="center" vertical="center" wrapText="1" shrinkToFit="1"/>
    </xf>
    <xf numFmtId="38" fontId="14" fillId="2" borderId="86" xfId="16" applyFont="1" applyFill="1" applyBorder="1" applyAlignment="1">
      <alignment horizontal="right" vertical="center" shrinkToFit="1"/>
    </xf>
    <xf numFmtId="38" fontId="14" fillId="2" borderId="40" xfId="16" applyFont="1" applyFill="1" applyBorder="1" applyAlignment="1">
      <alignment horizontal="right" vertical="center" shrinkToFit="1"/>
    </xf>
    <xf numFmtId="38" fontId="14" fillId="2" borderId="63" xfId="16" applyFont="1" applyFill="1" applyBorder="1" applyAlignment="1">
      <alignment horizontal="right" vertical="center" shrinkToFit="1"/>
    </xf>
    <xf numFmtId="38" fontId="14" fillId="2" borderId="8" xfId="16" applyFont="1" applyFill="1" applyBorder="1" applyAlignment="1">
      <alignment horizontal="right" vertical="center" shrinkToFit="1"/>
    </xf>
    <xf numFmtId="38" fontId="14" fillId="2" borderId="35" xfId="16" applyFont="1" applyFill="1" applyBorder="1" applyAlignment="1">
      <alignment horizontal="right" vertical="center" shrinkToFit="1"/>
    </xf>
    <xf numFmtId="38" fontId="14" fillId="2" borderId="9" xfId="16" applyFont="1" applyFill="1" applyBorder="1" applyAlignment="1">
      <alignment horizontal="right" vertical="center" shrinkToFit="1"/>
    </xf>
    <xf numFmtId="38" fontId="14" fillId="2" borderId="25" xfId="16" applyFont="1" applyFill="1" applyBorder="1" applyAlignment="1">
      <alignment horizontal="right" vertical="center" shrinkToFit="1"/>
    </xf>
    <xf numFmtId="0" fontId="22" fillId="0" borderId="27" xfId="11" applyFont="1" applyFill="1" applyBorder="1" applyAlignment="1">
      <alignment horizontal="center" vertical="center" wrapText="1"/>
    </xf>
    <xf numFmtId="0" fontId="22" fillId="0" borderId="18" xfId="11" applyFont="1" applyFill="1" applyBorder="1" applyAlignment="1">
      <alignment horizontal="center" vertical="center" wrapText="1"/>
    </xf>
    <xf numFmtId="0" fontId="22" fillId="0" borderId="19" xfId="11" applyFont="1" applyFill="1" applyBorder="1" applyAlignment="1">
      <alignment horizontal="center" vertical="center" wrapText="1"/>
    </xf>
    <xf numFmtId="0" fontId="22" fillId="0" borderId="17" xfId="11" applyFont="1" applyFill="1" applyBorder="1" applyAlignment="1">
      <alignment horizontal="center" vertical="center" wrapText="1"/>
    </xf>
    <xf numFmtId="38" fontId="14" fillId="2" borderId="15" xfId="16" applyFont="1" applyFill="1" applyBorder="1" applyAlignment="1">
      <alignment horizontal="right" vertical="center" shrinkToFit="1"/>
    </xf>
    <xf numFmtId="38" fontId="14" fillId="2" borderId="7" xfId="16" applyFont="1" applyFill="1" applyBorder="1" applyAlignment="1">
      <alignment horizontal="right" vertical="center" shrinkToFit="1"/>
    </xf>
    <xf numFmtId="38" fontId="14" fillId="2" borderId="48" xfId="16" applyFont="1" applyFill="1" applyBorder="1" applyAlignment="1">
      <alignment horizontal="right" vertical="center" shrinkToFit="1"/>
    </xf>
    <xf numFmtId="0" fontId="16" fillId="0" borderId="26" xfId="11" applyFont="1" applyFill="1" applyBorder="1" applyAlignment="1">
      <alignment horizontal="center" vertical="center" shrinkToFit="1"/>
    </xf>
    <xf numFmtId="0" fontId="16" fillId="0" borderId="63" xfId="11" applyFont="1" applyFill="1" applyBorder="1" applyAlignment="1">
      <alignment horizontal="center" vertical="center" shrinkToFit="1"/>
    </xf>
    <xf numFmtId="0" fontId="16" fillId="0" borderId="69" xfId="11" applyFont="1" applyFill="1" applyBorder="1" applyAlignment="1">
      <alignment horizontal="center" vertical="center" shrinkToFit="1"/>
    </xf>
    <xf numFmtId="0" fontId="16" fillId="0" borderId="24" xfId="11" applyFont="1" applyFill="1" applyBorder="1" applyAlignment="1">
      <alignment horizontal="center" vertical="center" shrinkToFit="1"/>
    </xf>
    <xf numFmtId="0" fontId="22" fillId="0" borderId="46" xfId="11" applyFont="1" applyFill="1" applyBorder="1" applyAlignment="1">
      <alignment horizontal="center" vertical="center" wrapText="1"/>
    </xf>
    <xf numFmtId="0" fontId="22" fillId="0" borderId="64" xfId="11" applyFont="1" applyFill="1" applyBorder="1" applyAlignment="1">
      <alignment horizontal="center" vertical="center" wrapText="1"/>
    </xf>
    <xf numFmtId="0" fontId="22" fillId="0" borderId="67" xfId="11" applyFont="1" applyFill="1" applyBorder="1" applyAlignment="1">
      <alignment horizontal="center" vertical="center" wrapText="1"/>
    </xf>
    <xf numFmtId="0" fontId="22" fillId="0" borderId="78" xfId="11" applyFont="1" applyFill="1" applyBorder="1" applyAlignment="1">
      <alignment horizontal="center" vertical="center" wrapText="1"/>
    </xf>
    <xf numFmtId="0" fontId="22" fillId="0" borderId="90" xfId="11" applyFont="1" applyFill="1" applyBorder="1" applyAlignment="1">
      <alignment horizontal="center" vertical="center" wrapText="1"/>
    </xf>
    <xf numFmtId="0" fontId="22" fillId="0" borderId="54" xfId="11" applyFont="1" applyFill="1" applyBorder="1" applyAlignment="1">
      <alignment horizontal="center" vertical="center" wrapText="1"/>
    </xf>
    <xf numFmtId="0" fontId="16" fillId="0" borderId="25" xfId="11" applyFont="1" applyFill="1" applyBorder="1" applyAlignment="1">
      <alignment horizontal="center" vertical="center" shrinkToFit="1"/>
    </xf>
    <xf numFmtId="0" fontId="22" fillId="0" borderId="83" xfId="11" applyFont="1" applyFill="1" applyBorder="1" applyAlignment="1">
      <alignment horizontal="center" vertical="center" wrapText="1"/>
    </xf>
    <xf numFmtId="0" fontId="22" fillId="0" borderId="1" xfId="11" applyFont="1" applyFill="1" applyBorder="1" applyAlignment="1">
      <alignment horizontal="center" vertical="center" wrapText="1"/>
    </xf>
    <xf numFmtId="0" fontId="22" fillId="0" borderId="84" xfId="11" applyFont="1" applyFill="1" applyBorder="1" applyAlignment="1">
      <alignment horizontal="center" vertical="center" wrapText="1"/>
    </xf>
    <xf numFmtId="0" fontId="22" fillId="0" borderId="85" xfId="11" applyFont="1" applyFill="1" applyBorder="1" applyAlignment="1">
      <alignment horizontal="center" vertical="center" wrapText="1"/>
    </xf>
    <xf numFmtId="0" fontId="22" fillId="0" borderId="0" xfId="11" applyFont="1" applyFill="1" applyBorder="1" applyAlignment="1">
      <alignment horizontal="center" vertical="center" wrapText="1"/>
    </xf>
    <xf numFmtId="0" fontId="22" fillId="0" borderId="20" xfId="11" applyFont="1" applyFill="1" applyBorder="1" applyAlignment="1">
      <alignment horizontal="center" vertical="center" wrapText="1"/>
    </xf>
    <xf numFmtId="0" fontId="9" fillId="0" borderId="28" xfId="11" applyFont="1" applyFill="1" applyBorder="1" applyAlignment="1">
      <alignment horizontal="center" vertical="top" wrapText="1"/>
    </xf>
    <xf numFmtId="0" fontId="9" fillId="0" borderId="83" xfId="11" applyFont="1" applyFill="1" applyBorder="1" applyAlignment="1">
      <alignment horizontal="center" vertical="top" wrapText="1"/>
    </xf>
    <xf numFmtId="0" fontId="9" fillId="0" borderId="18" xfId="11" applyFont="1" applyFill="1" applyBorder="1" applyAlignment="1">
      <alignment horizontal="center" vertical="top" wrapText="1"/>
    </xf>
    <xf numFmtId="0" fontId="9" fillId="0" borderId="85" xfId="11" applyFont="1" applyFill="1" applyBorder="1" applyAlignment="1">
      <alignment horizontal="center" vertical="top" wrapText="1"/>
    </xf>
    <xf numFmtId="0" fontId="9" fillId="0" borderId="80" xfId="11" applyFont="1" applyFill="1" applyBorder="1" applyAlignment="1">
      <alignment horizontal="center" vertical="top" wrapText="1"/>
    </xf>
    <xf numFmtId="0" fontId="9" fillId="0" borderId="68" xfId="11" applyFont="1" applyFill="1" applyBorder="1" applyAlignment="1">
      <alignment horizontal="center" vertical="top" wrapText="1"/>
    </xf>
    <xf numFmtId="0" fontId="9" fillId="0" borderId="29" xfId="11" applyFont="1" applyFill="1" applyBorder="1" applyAlignment="1">
      <alignment horizontal="center" vertical="top" wrapText="1"/>
    </xf>
    <xf numFmtId="0" fontId="9" fillId="0" borderId="19" xfId="11" applyFont="1" applyFill="1" applyBorder="1" applyAlignment="1">
      <alignment horizontal="center" vertical="top" wrapText="1"/>
    </xf>
    <xf numFmtId="38" fontId="14" fillId="2" borderId="14" xfId="16" applyFont="1" applyFill="1" applyBorder="1" applyAlignment="1">
      <alignment horizontal="right" vertical="center" shrinkToFit="1"/>
    </xf>
    <xf numFmtId="0" fontId="22" fillId="0" borderId="16" xfId="11" applyFont="1" applyFill="1" applyBorder="1" applyAlignment="1">
      <alignment horizontal="center" vertical="center" wrapText="1"/>
    </xf>
    <xf numFmtId="0" fontId="22" fillId="0" borderId="51" xfId="11" applyFont="1" applyFill="1" applyBorder="1" applyAlignment="1">
      <alignment horizontal="center" vertical="center" wrapText="1"/>
    </xf>
    <xf numFmtId="0" fontId="22" fillId="0" borderId="61" xfId="11" applyFont="1" applyFill="1" applyBorder="1" applyAlignment="1">
      <alignment horizontal="center" vertical="center" wrapText="1"/>
    </xf>
    <xf numFmtId="0" fontId="22" fillId="0" borderId="62" xfId="11" applyFont="1" applyFill="1" applyBorder="1" applyAlignment="1">
      <alignment horizontal="center" vertical="center" wrapText="1"/>
    </xf>
    <xf numFmtId="0" fontId="22" fillId="0" borderId="63" xfId="11" applyFont="1" applyFill="1" applyBorder="1" applyAlignment="1">
      <alignment horizontal="center" vertical="center" wrapText="1"/>
    </xf>
    <xf numFmtId="0" fontId="22" fillId="0" borderId="79" xfId="11" applyFont="1" applyFill="1" applyBorder="1" applyAlignment="1">
      <alignment horizontal="center" vertical="center" wrapText="1"/>
    </xf>
    <xf numFmtId="0" fontId="22" fillId="0" borderId="65" xfId="11" applyFont="1" applyFill="1" applyBorder="1" applyAlignment="1">
      <alignment horizontal="center" vertical="center" wrapText="1"/>
    </xf>
    <xf numFmtId="0" fontId="22" fillId="0" borderId="82" xfId="11" applyFont="1" applyFill="1" applyBorder="1" applyAlignment="1">
      <alignment horizontal="center" vertical="center" wrapText="1"/>
    </xf>
    <xf numFmtId="0" fontId="22" fillId="0" borderId="26" xfId="11" quotePrefix="1" applyFont="1" applyFill="1" applyBorder="1" applyAlignment="1">
      <alignment horizontal="center" vertical="center" wrapText="1"/>
    </xf>
    <xf numFmtId="0" fontId="22" fillId="0" borderId="25" xfId="11" applyFont="1" applyFill="1" applyBorder="1" applyAlignment="1">
      <alignment horizontal="center" vertical="center" wrapText="1"/>
    </xf>
    <xf numFmtId="0" fontId="22" fillId="0" borderId="24" xfId="11" applyFont="1" applyFill="1" applyBorder="1" applyAlignment="1">
      <alignment horizontal="center" vertical="center" wrapText="1"/>
    </xf>
    <xf numFmtId="0" fontId="22" fillId="0" borderId="26" xfId="11" applyFont="1" applyFill="1" applyBorder="1" applyAlignment="1">
      <alignment horizontal="center" vertical="center" wrapText="1"/>
    </xf>
    <xf numFmtId="0" fontId="14" fillId="0" borderId="51" xfId="11" applyFont="1" applyFill="1" applyBorder="1" applyAlignment="1">
      <alignment horizontal="center" vertical="center"/>
    </xf>
    <xf numFmtId="0" fontId="14" fillId="0" borderId="61" xfId="11" applyFont="1" applyFill="1" applyBorder="1" applyAlignment="1">
      <alignment horizontal="center" vertical="center"/>
    </xf>
    <xf numFmtId="0" fontId="14" fillId="0" borderId="69" xfId="11" applyFont="1" applyFill="1" applyBorder="1" applyAlignment="1">
      <alignment horizontal="center" vertical="center"/>
    </xf>
    <xf numFmtId="0" fontId="14" fillId="0" borderId="22" xfId="11" applyFont="1" applyFill="1" applyBorder="1" applyAlignment="1">
      <alignment horizontal="center" vertical="center"/>
    </xf>
    <xf numFmtId="0" fontId="14" fillId="0" borderId="80" xfId="11" applyFont="1" applyFill="1" applyBorder="1" applyAlignment="1">
      <alignment horizontal="center" vertical="top" wrapText="1"/>
    </xf>
    <xf numFmtId="0" fontId="14" fillId="0" borderId="27" xfId="11" applyFont="1" applyFill="1" applyBorder="1" applyAlignment="1">
      <alignment horizontal="center" vertical="top" wrapText="1"/>
    </xf>
    <xf numFmtId="0" fontId="14" fillId="0" borderId="68" xfId="11" applyFont="1" applyFill="1" applyBorder="1" applyAlignment="1">
      <alignment horizontal="center" vertical="top" wrapText="1"/>
    </xf>
    <xf numFmtId="0" fontId="14" fillId="0" borderId="17" xfId="11" applyFont="1" applyFill="1" applyBorder="1" applyAlignment="1">
      <alignment horizontal="center" vertical="top" wrapText="1"/>
    </xf>
    <xf numFmtId="0" fontId="22" fillId="0" borderId="69" xfId="11" applyFont="1" applyFill="1" applyBorder="1" applyAlignment="1">
      <alignment horizontal="center" vertical="center" wrapText="1"/>
    </xf>
    <xf numFmtId="0" fontId="22" fillId="0" borderId="26" xfId="11" applyFont="1" applyFill="1" applyBorder="1" applyAlignment="1">
      <alignment horizontal="center" vertical="center"/>
    </xf>
    <xf numFmtId="0" fontId="22" fillId="0" borderId="25" xfId="11" applyFont="1" applyFill="1" applyBorder="1" applyAlignment="1">
      <alignment horizontal="center" vertical="center"/>
    </xf>
    <xf numFmtId="0" fontId="22" fillId="0" borderId="70" xfId="11" applyFont="1" applyFill="1" applyBorder="1" applyAlignment="1">
      <alignment horizontal="center" vertical="center" wrapText="1"/>
    </xf>
    <xf numFmtId="0" fontId="22" fillId="0" borderId="74" xfId="11" applyFont="1" applyFill="1" applyBorder="1" applyAlignment="1">
      <alignment horizontal="center" vertical="center" wrapText="1"/>
    </xf>
    <xf numFmtId="0" fontId="14" fillId="0" borderId="28" xfId="11" applyFont="1" applyFill="1" applyBorder="1" applyAlignment="1">
      <alignment horizontal="center" vertical="top" wrapText="1"/>
    </xf>
    <xf numFmtId="0" fontId="14" fillId="0" borderId="83" xfId="11" applyFont="1" applyFill="1" applyBorder="1" applyAlignment="1">
      <alignment horizontal="center" vertical="top" wrapText="1"/>
    </xf>
    <xf numFmtId="0" fontId="14" fillId="0" borderId="18" xfId="11" applyFont="1" applyFill="1" applyBorder="1" applyAlignment="1">
      <alignment horizontal="center" vertical="top" wrapText="1"/>
    </xf>
    <xf numFmtId="0" fontId="14" fillId="0" borderId="85" xfId="11" applyFont="1" applyFill="1" applyBorder="1" applyAlignment="1">
      <alignment horizontal="center" vertical="top" wrapText="1"/>
    </xf>
    <xf numFmtId="0" fontId="22" fillId="0" borderId="34" xfId="11" applyFont="1" applyFill="1" applyBorder="1" applyAlignment="1">
      <alignment horizontal="center" vertical="center" wrapText="1"/>
    </xf>
    <xf numFmtId="0" fontId="22" fillId="0" borderId="49" xfId="11" applyFont="1" applyFill="1" applyBorder="1" applyAlignment="1">
      <alignment horizontal="center" vertical="center" wrapText="1"/>
    </xf>
    <xf numFmtId="0" fontId="22" fillId="0" borderId="63" xfId="11" quotePrefix="1" applyFont="1" applyFill="1" applyBorder="1" applyAlignment="1">
      <alignment horizontal="center" vertical="center" wrapText="1"/>
    </xf>
    <xf numFmtId="0" fontId="22" fillId="0" borderId="69" xfId="11" quotePrefix="1" applyFont="1" applyFill="1" applyBorder="1" applyAlignment="1">
      <alignment horizontal="center" vertical="center" wrapText="1"/>
    </xf>
    <xf numFmtId="38" fontId="14" fillId="2" borderId="57" xfId="16" applyFont="1" applyFill="1" applyBorder="1" applyAlignment="1">
      <alignment horizontal="right" vertical="center" shrinkToFit="1"/>
    </xf>
    <xf numFmtId="38" fontId="14" fillId="2" borderId="71" xfId="16" applyFont="1" applyFill="1" applyBorder="1" applyAlignment="1">
      <alignment horizontal="right" vertical="center" shrinkToFit="1"/>
    </xf>
    <xf numFmtId="38" fontId="14" fillId="2" borderId="24" xfId="16" applyFont="1" applyFill="1" applyBorder="1" applyAlignment="1">
      <alignment horizontal="right" vertical="center" shrinkToFit="1"/>
    </xf>
    <xf numFmtId="0" fontId="22" fillId="0" borderId="22" xfId="11" applyFont="1" applyFill="1" applyBorder="1" applyAlignment="1">
      <alignment horizontal="center" vertical="center" shrinkToFit="1"/>
    </xf>
    <xf numFmtId="38" fontId="14" fillId="2" borderId="82" xfId="16" applyFont="1" applyFill="1" applyBorder="1" applyAlignment="1">
      <alignment horizontal="right" vertical="center" shrinkToFit="1"/>
    </xf>
    <xf numFmtId="38" fontId="14" fillId="2" borderId="70" xfId="16" applyFont="1" applyFill="1" applyBorder="1" applyAlignment="1">
      <alignment horizontal="right" vertical="center"/>
    </xf>
    <xf numFmtId="38" fontId="14" fillId="2" borderId="74" xfId="16" applyFont="1" applyFill="1" applyBorder="1" applyAlignment="1">
      <alignment horizontal="right" vertical="center"/>
    </xf>
    <xf numFmtId="38" fontId="14" fillId="2" borderId="72" xfId="16" applyFont="1" applyFill="1" applyBorder="1" applyAlignment="1">
      <alignment horizontal="right" vertical="center"/>
    </xf>
    <xf numFmtId="38" fontId="14" fillId="2" borderId="75" xfId="16" applyFont="1" applyFill="1" applyBorder="1" applyAlignment="1">
      <alignment horizontal="right" vertical="center"/>
    </xf>
    <xf numFmtId="0" fontId="14" fillId="0" borderId="28" xfId="0" applyFont="1" applyFill="1" applyBorder="1" applyAlignment="1">
      <alignment horizontal="center" vertical="center" wrapText="1" shrinkToFit="1"/>
    </xf>
    <xf numFmtId="0" fontId="14" fillId="0" borderId="83" xfId="0" applyFont="1" applyFill="1" applyBorder="1" applyAlignment="1">
      <alignment horizontal="center" vertical="center" wrapText="1" shrinkToFit="1"/>
    </xf>
    <xf numFmtId="0" fontId="22" fillId="3" borderId="22" xfId="11" applyFont="1" applyFill="1" applyBorder="1" applyAlignment="1">
      <alignment horizontal="center" vertical="center"/>
    </xf>
    <xf numFmtId="0" fontId="22" fillId="3" borderId="26" xfId="11" applyFont="1" applyFill="1" applyBorder="1" applyAlignment="1">
      <alignment horizontal="center" vertical="center"/>
    </xf>
    <xf numFmtId="38" fontId="22" fillId="3" borderId="22" xfId="16" applyFont="1" applyFill="1" applyBorder="1" applyAlignment="1">
      <alignment horizontal="center" vertical="center" shrinkToFit="1"/>
    </xf>
    <xf numFmtId="38" fontId="22" fillId="3" borderId="26" xfId="16" applyFont="1" applyFill="1" applyBorder="1" applyAlignment="1">
      <alignment horizontal="center" vertical="center" shrinkToFit="1"/>
    </xf>
    <xf numFmtId="38" fontId="22" fillId="3" borderId="62" xfId="16" applyFont="1" applyFill="1" applyBorder="1" applyAlignment="1">
      <alignment horizontal="center" vertical="center" shrinkToFit="1"/>
    </xf>
    <xf numFmtId="38" fontId="22" fillId="3" borderId="51" xfId="16" applyFont="1" applyFill="1" applyBorder="1" applyAlignment="1">
      <alignment horizontal="center" vertical="center" shrinkToFit="1"/>
    </xf>
    <xf numFmtId="0" fontId="22" fillId="3" borderId="24" xfId="11" applyFont="1" applyFill="1" applyBorder="1" applyAlignment="1">
      <alignment horizontal="center" vertical="center"/>
    </xf>
    <xf numFmtId="185" fontId="14" fillId="2" borderId="70" xfId="16" applyNumberFormat="1" applyFont="1" applyFill="1" applyBorder="1" applyAlignment="1">
      <alignment horizontal="right" vertical="center"/>
    </xf>
    <xf numFmtId="185" fontId="14" fillId="2" borderId="74" xfId="16" applyNumberFormat="1" applyFont="1" applyFill="1" applyBorder="1" applyAlignment="1">
      <alignment horizontal="right" vertical="center"/>
    </xf>
    <xf numFmtId="38" fontId="14" fillId="2" borderId="8" xfId="16" applyFont="1" applyFill="1" applyBorder="1" applyAlignment="1">
      <alignment horizontal="right" vertical="center"/>
    </xf>
    <xf numFmtId="38" fontId="14" fillId="2" borderId="9" xfId="16" applyFont="1" applyFill="1" applyBorder="1" applyAlignment="1">
      <alignment horizontal="right" vertical="center"/>
    </xf>
    <xf numFmtId="185" fontId="14" fillId="2" borderId="31" xfId="16" applyNumberFormat="1" applyFont="1" applyFill="1" applyBorder="1" applyAlignment="1">
      <alignment horizontal="right" vertical="center"/>
    </xf>
    <xf numFmtId="185" fontId="14" fillId="2" borderId="86" xfId="16" applyNumberFormat="1" applyFont="1" applyFill="1" applyBorder="1" applyAlignment="1">
      <alignment horizontal="right" vertical="center"/>
    </xf>
    <xf numFmtId="38" fontId="14" fillId="2" borderId="1" xfId="16" applyFont="1" applyFill="1" applyBorder="1" applyAlignment="1">
      <alignment horizontal="right" vertical="center"/>
    </xf>
    <xf numFmtId="38" fontId="14" fillId="2" borderId="84" xfId="16" applyFont="1" applyFill="1" applyBorder="1" applyAlignment="1">
      <alignment horizontal="right" vertical="center"/>
    </xf>
    <xf numFmtId="38" fontId="14" fillId="2" borderId="0" xfId="16" applyFont="1" applyFill="1" applyBorder="1" applyAlignment="1">
      <alignment horizontal="right" vertical="center"/>
    </xf>
    <xf numFmtId="185" fontId="14" fillId="2" borderId="1" xfId="16" applyNumberFormat="1" applyFont="1" applyFill="1" applyBorder="1" applyAlignment="1">
      <alignment horizontal="right" vertical="center"/>
    </xf>
    <xf numFmtId="185" fontId="14" fillId="2" borderId="84" xfId="16" applyNumberFormat="1" applyFont="1" applyFill="1" applyBorder="1" applyAlignment="1">
      <alignment horizontal="right" vertical="center"/>
    </xf>
    <xf numFmtId="185" fontId="14" fillId="2" borderId="0" xfId="16" applyNumberFormat="1" applyFont="1" applyFill="1" applyBorder="1" applyAlignment="1">
      <alignment horizontal="right" vertical="center"/>
    </xf>
    <xf numFmtId="185" fontId="14" fillId="2" borderId="71" xfId="16" applyNumberFormat="1" applyFont="1" applyFill="1" applyBorder="1" applyAlignment="1">
      <alignment horizontal="right" vertical="center"/>
    </xf>
    <xf numFmtId="185" fontId="14" fillId="2" borderId="41" xfId="16" applyNumberFormat="1" applyFont="1" applyFill="1" applyBorder="1" applyAlignment="1">
      <alignment horizontal="right" vertical="center"/>
    </xf>
    <xf numFmtId="185" fontId="14" fillId="2" borderId="72" xfId="16" applyNumberFormat="1" applyFont="1" applyFill="1" applyBorder="1" applyAlignment="1">
      <alignment horizontal="right" vertical="center"/>
    </xf>
    <xf numFmtId="185" fontId="14" fillId="2" borderId="7" xfId="16" applyNumberFormat="1" applyFont="1" applyFill="1" applyBorder="1" applyAlignment="1">
      <alignment horizontal="right" vertical="center"/>
    </xf>
    <xf numFmtId="185" fontId="14" fillId="2" borderId="8" xfId="16" applyNumberFormat="1" applyFont="1" applyFill="1" applyBorder="1" applyAlignment="1">
      <alignment horizontal="right" vertical="center"/>
    </xf>
    <xf numFmtId="185" fontId="14" fillId="2" borderId="75" xfId="16" applyNumberFormat="1" applyFont="1" applyFill="1" applyBorder="1" applyAlignment="1">
      <alignment horizontal="right" vertical="center"/>
    </xf>
    <xf numFmtId="38" fontId="14" fillId="2" borderId="66" xfId="16" applyFont="1" applyFill="1" applyBorder="1" applyAlignment="1">
      <alignment horizontal="right" vertical="center"/>
    </xf>
    <xf numFmtId="185" fontId="14" fillId="2" borderId="48" xfId="16" applyNumberFormat="1" applyFont="1" applyFill="1" applyBorder="1" applyAlignment="1">
      <alignment horizontal="right" vertical="center"/>
    </xf>
    <xf numFmtId="185" fontId="14" fillId="2" borderId="14" xfId="16" applyNumberFormat="1" applyFont="1" applyFill="1" applyBorder="1" applyAlignment="1">
      <alignment horizontal="right" vertical="center"/>
    </xf>
    <xf numFmtId="38" fontId="14" fillId="2" borderId="15" xfId="16" applyFont="1" applyFill="1" applyBorder="1" applyAlignment="1">
      <alignment horizontal="right" vertical="center"/>
    </xf>
    <xf numFmtId="38" fontId="14" fillId="2" borderId="48" xfId="16" applyFont="1" applyFill="1" applyBorder="1" applyAlignment="1">
      <alignment horizontal="right" vertical="center"/>
    </xf>
    <xf numFmtId="185" fontId="14" fillId="2" borderId="25" xfId="16" applyNumberFormat="1" applyFont="1" applyFill="1" applyBorder="1" applyAlignment="1">
      <alignment horizontal="right" vertical="center"/>
    </xf>
    <xf numFmtId="0" fontId="34" fillId="0" borderId="24" xfId="11" applyFont="1" applyFill="1" applyBorder="1" applyAlignment="1">
      <alignment horizontal="center" vertical="center" shrinkToFit="1"/>
    </xf>
    <xf numFmtId="0" fontId="34" fillId="0" borderId="22" xfId="11" applyFont="1" applyFill="1" applyBorder="1" applyAlignment="1">
      <alignment horizontal="center" vertical="center" shrinkToFit="1"/>
    </xf>
    <xf numFmtId="185" fontId="14" fillId="2" borderId="66" xfId="16" applyNumberFormat="1" applyFont="1" applyFill="1" applyBorder="1" applyAlignment="1">
      <alignment horizontal="right" vertical="center"/>
    </xf>
    <xf numFmtId="185" fontId="14" fillId="2" borderId="9" xfId="16" applyNumberFormat="1" applyFont="1" applyFill="1" applyBorder="1" applyAlignment="1">
      <alignment horizontal="right" vertical="center"/>
    </xf>
    <xf numFmtId="0" fontId="0" fillId="0" borderId="7" xfId="0" applyBorder="1" applyAlignment="1">
      <alignment horizontal="right" vertical="center" shrinkToFit="1"/>
    </xf>
    <xf numFmtId="38" fontId="14" fillId="2" borderId="1" xfId="16" applyFont="1" applyFill="1" applyBorder="1" applyAlignment="1">
      <alignment horizontal="right" vertical="center" shrinkToFit="1"/>
    </xf>
    <xf numFmtId="0" fontId="0" fillId="0" borderId="20" xfId="0" applyBorder="1" applyAlignment="1">
      <alignment horizontal="right" vertical="center" shrinkToFit="1"/>
    </xf>
    <xf numFmtId="38" fontId="14" fillId="2" borderId="18" xfId="16" applyFont="1" applyFill="1" applyBorder="1" applyAlignment="1">
      <alignment horizontal="right" vertical="center"/>
    </xf>
    <xf numFmtId="38" fontId="14" fillId="2" borderId="85" xfId="16" applyFont="1" applyFill="1" applyBorder="1" applyAlignment="1">
      <alignment horizontal="right" vertical="center"/>
    </xf>
    <xf numFmtId="38" fontId="14" fillId="2" borderId="68" xfId="16" applyFont="1" applyFill="1" applyBorder="1" applyAlignment="1">
      <alignment horizontal="right" vertical="center"/>
    </xf>
    <xf numFmtId="38" fontId="14" fillId="2" borderId="19" xfId="16" applyFont="1" applyFill="1" applyBorder="1" applyAlignment="1">
      <alignment horizontal="right" vertical="center"/>
    </xf>
    <xf numFmtId="185" fontId="14" fillId="2" borderId="15" xfId="16" applyNumberFormat="1" applyFont="1" applyFill="1" applyBorder="1" applyAlignment="1">
      <alignment horizontal="right" vertical="center"/>
    </xf>
    <xf numFmtId="38" fontId="14" fillId="2" borderId="18" xfId="16" applyFont="1" applyFill="1" applyBorder="1" applyAlignment="1">
      <alignment horizontal="right" vertical="center" shrinkToFit="1"/>
    </xf>
    <xf numFmtId="0" fontId="0" fillId="0" borderId="17" xfId="0" applyBorder="1" applyAlignment="1">
      <alignment horizontal="right" vertical="center" shrinkToFit="1"/>
    </xf>
    <xf numFmtId="185" fontId="14" fillId="2" borderId="12" xfId="16" applyNumberFormat="1" applyFont="1" applyFill="1" applyBorder="1" applyAlignment="1">
      <alignment horizontal="right" vertical="center"/>
    </xf>
    <xf numFmtId="185" fontId="14" fillId="2" borderId="76" xfId="16" applyNumberFormat="1" applyFont="1" applyFill="1" applyBorder="1" applyAlignment="1">
      <alignment horizontal="right" vertical="center"/>
    </xf>
    <xf numFmtId="185" fontId="14" fillId="2" borderId="20" xfId="16" applyNumberFormat="1" applyFont="1" applyFill="1" applyBorder="1" applyAlignment="1">
      <alignment horizontal="right" vertical="center"/>
    </xf>
    <xf numFmtId="185" fontId="14" fillId="2" borderId="81" xfId="16" applyNumberFormat="1" applyFont="1" applyFill="1" applyBorder="1" applyAlignment="1">
      <alignment horizontal="right" vertical="center"/>
    </xf>
    <xf numFmtId="0" fontId="34" fillId="0" borderId="13" xfId="11" applyFont="1" applyFill="1" applyBorder="1" applyAlignment="1">
      <alignment horizontal="center" vertical="center" shrinkToFit="1"/>
    </xf>
    <xf numFmtId="0" fontId="34" fillId="0" borderId="6" xfId="11" applyFont="1" applyFill="1" applyBorder="1" applyAlignment="1">
      <alignment horizontal="center" vertical="center" shrinkToFit="1"/>
    </xf>
    <xf numFmtId="0" fontId="34" fillId="0" borderId="0" xfId="11" applyFont="1" applyFill="1" applyBorder="1" applyAlignment="1">
      <alignment horizontal="center" vertical="center" wrapText="1" shrinkToFit="1"/>
    </xf>
    <xf numFmtId="0" fontId="34" fillId="0" borderId="20" xfId="11" applyFont="1" applyFill="1" applyBorder="1" applyAlignment="1">
      <alignment horizontal="center" vertical="center" shrinkToFit="1"/>
    </xf>
    <xf numFmtId="38" fontId="14" fillId="2" borderId="14" xfId="16" applyFont="1" applyFill="1" applyBorder="1" applyAlignment="1">
      <alignment horizontal="right" vertical="center"/>
    </xf>
    <xf numFmtId="38" fontId="14" fillId="2" borderId="7" xfId="16" applyFont="1" applyFill="1" applyBorder="1" applyAlignment="1">
      <alignment horizontal="right" vertical="center"/>
    </xf>
    <xf numFmtId="38" fontId="14" fillId="2" borderId="20" xfId="16" applyFont="1" applyFill="1" applyBorder="1" applyAlignment="1">
      <alignment horizontal="right" vertical="center"/>
    </xf>
    <xf numFmtId="185" fontId="14" fillId="2" borderId="18" xfId="16" applyNumberFormat="1" applyFont="1" applyFill="1" applyBorder="1" applyAlignment="1">
      <alignment horizontal="right" vertical="center" shrinkToFit="1"/>
    </xf>
    <xf numFmtId="185" fontId="0" fillId="0" borderId="17" xfId="0" applyNumberFormat="1" applyBorder="1" applyAlignment="1">
      <alignment horizontal="right" vertical="center" shrinkToFit="1"/>
    </xf>
    <xf numFmtId="185" fontId="14" fillId="2" borderId="8" xfId="16" applyNumberFormat="1" applyFont="1" applyFill="1" applyBorder="1" applyAlignment="1">
      <alignment horizontal="right" vertical="center" shrinkToFit="1"/>
    </xf>
    <xf numFmtId="185" fontId="0" fillId="0" borderId="7" xfId="0" applyNumberFormat="1" applyBorder="1" applyAlignment="1">
      <alignment horizontal="right" vertical="center" shrinkToFit="1"/>
    </xf>
    <xf numFmtId="185" fontId="14" fillId="2" borderId="1" xfId="16" applyNumberFormat="1" applyFont="1" applyFill="1" applyBorder="1" applyAlignment="1">
      <alignment horizontal="right" vertical="center" shrinkToFit="1"/>
    </xf>
    <xf numFmtId="185" fontId="0" fillId="0" borderId="20" xfId="0" applyNumberFormat="1" applyBorder="1" applyAlignment="1">
      <alignment horizontal="right" vertical="center" shrinkToFit="1"/>
    </xf>
    <xf numFmtId="38" fontId="14" fillId="2" borderId="68" xfId="16" applyFont="1" applyFill="1" applyBorder="1" applyAlignment="1">
      <alignment horizontal="right" vertical="center" shrinkToFit="1"/>
    </xf>
    <xf numFmtId="38" fontId="14" fillId="2" borderId="21" xfId="16" applyFont="1" applyFill="1" applyBorder="1" applyAlignment="1">
      <alignment horizontal="right" vertical="center"/>
    </xf>
    <xf numFmtId="38" fontId="14" fillId="2" borderId="12" xfId="16" applyFont="1" applyFill="1" applyBorder="1" applyAlignment="1">
      <alignment horizontal="right" vertical="center" shrinkToFit="1"/>
    </xf>
    <xf numFmtId="0" fontId="0" fillId="0" borderId="11" xfId="0" applyBorder="1" applyAlignment="1">
      <alignment horizontal="right" vertical="center" shrinkToFit="1"/>
    </xf>
    <xf numFmtId="185" fontId="14" fillId="2" borderId="11" xfId="16" applyNumberFormat="1" applyFont="1" applyFill="1" applyBorder="1" applyAlignment="1">
      <alignment horizontal="right" vertical="center"/>
    </xf>
    <xf numFmtId="185" fontId="14" fillId="2" borderId="12" xfId="16" applyNumberFormat="1" applyFont="1" applyFill="1" applyBorder="1" applyAlignment="1">
      <alignment horizontal="right" vertical="center" shrinkToFit="1"/>
    </xf>
    <xf numFmtId="185" fontId="0" fillId="0" borderId="11" xfId="0" applyNumberFormat="1" applyBorder="1" applyAlignment="1">
      <alignment horizontal="right" vertical="center" shrinkToFit="1"/>
    </xf>
    <xf numFmtId="0" fontId="34" fillId="0" borderId="21" xfId="11" applyFont="1" applyFill="1" applyBorder="1" applyAlignment="1">
      <alignment horizontal="center" vertical="center" wrapText="1" shrinkToFit="1"/>
    </xf>
    <xf numFmtId="0" fontId="34" fillId="0" borderId="11" xfId="11" applyFont="1" applyFill="1" applyBorder="1" applyAlignment="1">
      <alignment horizontal="center" vertical="center" shrinkToFit="1"/>
    </xf>
    <xf numFmtId="38" fontId="14" fillId="2" borderId="12" xfId="16" applyFont="1" applyFill="1" applyBorder="1" applyAlignment="1">
      <alignment horizontal="right" vertical="center"/>
    </xf>
    <xf numFmtId="38" fontId="14" fillId="2" borderId="76" xfId="16" applyFont="1" applyFill="1" applyBorder="1" applyAlignment="1">
      <alignment horizontal="right" vertical="center"/>
    </xf>
    <xf numFmtId="38" fontId="14" fillId="2" borderId="11" xfId="16" applyFont="1" applyFill="1" applyBorder="1" applyAlignment="1">
      <alignment horizontal="right" vertical="center"/>
    </xf>
    <xf numFmtId="38" fontId="14" fillId="2" borderId="81" xfId="16" applyFont="1" applyFill="1" applyBorder="1" applyAlignment="1">
      <alignment horizontal="right" vertical="center"/>
    </xf>
    <xf numFmtId="0" fontId="22" fillId="0" borderId="23" xfId="11" applyFont="1" applyFill="1" applyBorder="1" applyAlignment="1">
      <alignment horizontal="center" vertical="top" textRotation="255" wrapText="1"/>
    </xf>
    <xf numFmtId="0" fontId="22" fillId="0" borderId="39" xfId="11" applyFont="1" applyFill="1" applyBorder="1" applyAlignment="1">
      <alignment horizontal="center" vertical="top" textRotation="255" wrapText="1"/>
    </xf>
    <xf numFmtId="0" fontId="22" fillId="0" borderId="16" xfId="11" applyFont="1" applyFill="1" applyBorder="1" applyAlignment="1">
      <alignment horizontal="center" vertical="top" textRotation="255" wrapText="1"/>
    </xf>
    <xf numFmtId="0" fontId="22" fillId="0" borderId="27" xfId="11" applyFont="1" applyFill="1" applyBorder="1" applyAlignment="1">
      <alignment horizontal="center" vertical="center" textRotation="255"/>
    </xf>
    <xf numFmtId="0" fontId="22" fillId="0" borderId="20" xfId="11" applyFont="1" applyFill="1" applyBorder="1" applyAlignment="1">
      <alignment horizontal="center" vertical="center" textRotation="255"/>
    </xf>
    <xf numFmtId="0" fontId="22" fillId="0" borderId="17" xfId="11" applyFont="1" applyFill="1" applyBorder="1" applyAlignment="1">
      <alignment horizontal="center" vertical="center" textRotation="255"/>
    </xf>
    <xf numFmtId="0" fontId="22" fillId="0" borderId="23" xfId="11" applyFont="1" applyFill="1" applyBorder="1" applyAlignment="1">
      <alignment horizontal="center" vertical="center" textRotation="255"/>
    </xf>
    <xf numFmtId="0" fontId="2" fillId="0" borderId="39" xfId="0" applyFont="1" applyBorder="1" applyAlignment="1">
      <alignment horizontal="center" vertical="center" textRotation="255"/>
    </xf>
    <xf numFmtId="0" fontId="2" fillId="0" borderId="16" xfId="0" applyFont="1" applyBorder="1" applyAlignment="1">
      <alignment horizontal="center" vertical="center" textRotation="255"/>
    </xf>
    <xf numFmtId="0" fontId="22" fillId="0" borderId="23" xfId="11" applyFont="1" applyFill="1" applyBorder="1" applyAlignment="1">
      <alignment horizontal="center" vertical="center" textRotation="255" wrapText="1"/>
    </xf>
    <xf numFmtId="0" fontId="2" fillId="0" borderId="39" xfId="0" applyFont="1" applyBorder="1" applyAlignment="1">
      <alignment horizontal="center" vertical="center" textRotation="255" wrapText="1"/>
    </xf>
    <xf numFmtId="0" fontId="2" fillId="0" borderId="16" xfId="0" applyFont="1" applyBorder="1" applyAlignment="1">
      <alignment horizontal="center" vertical="center" textRotation="255" wrapText="1"/>
    </xf>
    <xf numFmtId="0" fontId="22" fillId="0" borderId="39" xfId="11" applyFont="1" applyFill="1" applyBorder="1" applyAlignment="1">
      <alignment horizontal="center" vertical="center" textRotation="255"/>
    </xf>
    <xf numFmtId="0" fontId="22" fillId="0" borderId="16" xfId="11" applyFont="1" applyFill="1" applyBorder="1" applyAlignment="1">
      <alignment horizontal="center" vertical="center" textRotation="255"/>
    </xf>
    <xf numFmtId="0" fontId="22" fillId="0" borderId="39" xfId="11" applyFont="1" applyFill="1" applyBorder="1" applyAlignment="1">
      <alignment horizontal="center" vertical="center" textRotation="255" wrapText="1"/>
    </xf>
    <xf numFmtId="0" fontId="22" fillId="0" borderId="16" xfId="11" applyFont="1" applyFill="1" applyBorder="1" applyAlignment="1">
      <alignment horizontal="center" vertical="center" textRotation="255" wrapText="1"/>
    </xf>
    <xf numFmtId="0" fontId="22" fillId="0" borderId="24" xfId="11" applyFont="1" applyFill="1" applyBorder="1" applyAlignment="1">
      <alignment horizontal="center" vertical="center"/>
    </xf>
    <xf numFmtId="0" fontId="22" fillId="0" borderId="22" xfId="11" applyFont="1" applyFill="1" applyBorder="1" applyAlignment="1">
      <alignment horizontal="center" vertical="center"/>
    </xf>
    <xf numFmtId="0" fontId="22" fillId="0" borderId="28" xfId="11" applyFont="1" applyFill="1" applyBorder="1" applyAlignment="1">
      <alignment horizontal="center" vertical="center"/>
    </xf>
    <xf numFmtId="0" fontId="2" fillId="0" borderId="29" xfId="0" applyFont="1" applyBorder="1" applyAlignment="1">
      <alignment horizontal="center" vertical="center"/>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2" fillId="0" borderId="24" xfId="0" applyFont="1" applyBorder="1" applyAlignment="1">
      <alignment horizontal="center" vertical="center"/>
    </xf>
    <xf numFmtId="0" fontId="22" fillId="0" borderId="23" xfId="11" applyFont="1" applyFill="1" applyBorder="1" applyAlignment="1">
      <alignment vertical="center" textRotation="255"/>
    </xf>
    <xf numFmtId="0" fontId="22" fillId="0" borderId="39" xfId="0" applyFont="1" applyFill="1" applyBorder="1" applyAlignment="1">
      <alignment vertical="center" textRotation="255"/>
    </xf>
    <xf numFmtId="0" fontId="2" fillId="0" borderId="16" xfId="0" applyFont="1" applyBorder="1" applyAlignment="1">
      <alignment vertical="center" textRotation="255"/>
    </xf>
    <xf numFmtId="0" fontId="0" fillId="0" borderId="16" xfId="0" applyBorder="1" applyAlignment="1">
      <alignment horizontal="center" vertical="center" textRotation="255" wrapText="1"/>
    </xf>
    <xf numFmtId="0" fontId="2" fillId="0" borderId="29"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1" xfId="0" applyFont="1" applyBorder="1" applyAlignment="1">
      <alignment horizontal="center" vertical="center" wrapText="1"/>
    </xf>
    <xf numFmtId="0" fontId="2" fillId="0" borderId="0" xfId="0" applyFont="1" applyAlignment="1">
      <alignment horizontal="center" vertical="center" wrapText="1"/>
    </xf>
    <xf numFmtId="0" fontId="2" fillId="0" borderId="2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17" xfId="0" applyFont="1" applyBorder="1" applyAlignment="1">
      <alignment horizontal="center" vertical="center" wrapText="1"/>
    </xf>
    <xf numFmtId="49" fontId="14" fillId="2" borderId="87" xfId="11" applyNumberFormat="1" applyFont="1" applyFill="1" applyBorder="1" applyAlignment="1">
      <alignment horizontal="center" vertical="center" wrapText="1"/>
    </xf>
    <xf numFmtId="49" fontId="14" fillId="2" borderId="77" xfId="11" applyNumberFormat="1" applyFont="1" applyFill="1" applyBorder="1" applyAlignment="1">
      <alignment horizontal="center" vertical="center" wrapText="1"/>
    </xf>
    <xf numFmtId="49" fontId="14" fillId="2" borderId="3" xfId="11" applyNumberFormat="1" applyFont="1" applyFill="1" applyBorder="1" applyAlignment="1">
      <alignment horizontal="center" vertical="center" wrapText="1"/>
    </xf>
    <xf numFmtId="0" fontId="14" fillId="0" borderId="4" xfId="0" applyFont="1" applyFill="1" applyBorder="1" applyAlignment="1">
      <alignment horizontal="center" vertical="center" wrapText="1" shrinkToFit="1"/>
    </xf>
    <xf numFmtId="0" fontId="14" fillId="0" borderId="77" xfId="0" applyFont="1" applyFill="1" applyBorder="1" applyAlignment="1">
      <alignment horizontal="center" vertical="center" wrapText="1" shrinkToFit="1"/>
    </xf>
    <xf numFmtId="0" fontId="14" fillId="0" borderId="87" xfId="0" applyFont="1" applyFill="1" applyBorder="1" applyAlignment="1">
      <alignment horizontal="center" vertical="center" wrapText="1" shrinkToFit="1"/>
    </xf>
    <xf numFmtId="0" fontId="14" fillId="0" borderId="3" xfId="0" applyFont="1" applyFill="1" applyBorder="1" applyAlignment="1">
      <alignment horizontal="center" vertical="center" wrapText="1" shrinkToFit="1"/>
    </xf>
    <xf numFmtId="0" fontId="14" fillId="0" borderId="28" xfId="11" applyFont="1" applyFill="1" applyBorder="1" applyAlignment="1">
      <alignment horizontal="center" vertical="center" wrapText="1"/>
    </xf>
    <xf numFmtId="0" fontId="14" fillId="0" borderId="83" xfId="11" applyFont="1" applyFill="1" applyBorder="1" applyAlignment="1">
      <alignment horizontal="center" vertical="center" wrapText="1"/>
    </xf>
    <xf numFmtId="0" fontId="14" fillId="0" borderId="80" xfId="11" applyFont="1" applyFill="1" applyBorder="1" applyAlignment="1">
      <alignment horizontal="center" vertical="center" wrapText="1"/>
    </xf>
    <xf numFmtId="0" fontId="14" fillId="0" borderId="27" xfId="11" applyFont="1" applyFill="1" applyBorder="1" applyAlignment="1">
      <alignment horizontal="center" vertical="center" wrapText="1"/>
    </xf>
    <xf numFmtId="49" fontId="14" fillId="2" borderId="4" xfId="11" applyNumberFormat="1" applyFont="1" applyFill="1" applyBorder="1" applyAlignment="1">
      <alignment horizontal="center" vertical="center" wrapText="1"/>
    </xf>
    <xf numFmtId="0" fontId="14" fillId="0" borderId="26" xfId="11" applyFont="1" applyFill="1" applyBorder="1" applyAlignment="1">
      <alignment horizontal="center" vertical="center"/>
    </xf>
    <xf numFmtId="0" fontId="14" fillId="0" borderId="25" xfId="11" applyFont="1" applyFill="1" applyBorder="1" applyAlignment="1">
      <alignment horizontal="center" vertical="center"/>
    </xf>
    <xf numFmtId="0" fontId="14" fillId="0" borderId="24" xfId="11" applyFont="1" applyFill="1" applyBorder="1" applyAlignment="1">
      <alignment horizontal="center" vertical="center"/>
    </xf>
    <xf numFmtId="0" fontId="14" fillId="0" borderId="15" xfId="0" applyFont="1" applyFill="1" applyBorder="1" applyAlignment="1">
      <alignment horizontal="center" vertical="center" wrapText="1" shrinkToFit="1"/>
    </xf>
    <xf numFmtId="0" fontId="14" fillId="0" borderId="74" xfId="0" applyFont="1" applyFill="1" applyBorder="1" applyAlignment="1">
      <alignment horizontal="center" vertical="center" wrapText="1" shrinkToFit="1"/>
    </xf>
    <xf numFmtId="0" fontId="14" fillId="0" borderId="70" xfId="0" applyFont="1" applyFill="1" applyBorder="1" applyAlignment="1">
      <alignment horizontal="center" vertical="center" wrapText="1" shrinkToFit="1"/>
    </xf>
    <xf numFmtId="0" fontId="14" fillId="0" borderId="14" xfId="0" applyFont="1" applyFill="1" applyBorder="1" applyAlignment="1">
      <alignment horizontal="center" vertical="center" wrapText="1" shrinkToFit="1"/>
    </xf>
    <xf numFmtId="0" fontId="14" fillId="2" borderId="15" xfId="11" applyFont="1" applyFill="1" applyBorder="1" applyAlignment="1">
      <alignment horizontal="center" vertical="center" wrapText="1"/>
    </xf>
    <xf numFmtId="0" fontId="14" fillId="2" borderId="74" xfId="11" applyFont="1" applyFill="1" applyBorder="1" applyAlignment="1">
      <alignment horizontal="center" vertical="center" wrapText="1"/>
    </xf>
    <xf numFmtId="49" fontId="14" fillId="2" borderId="70" xfId="11" applyNumberFormat="1" applyFont="1" applyFill="1" applyBorder="1" applyAlignment="1">
      <alignment horizontal="center" vertical="center" wrapText="1"/>
    </xf>
    <xf numFmtId="49" fontId="14" fillId="2" borderId="74" xfId="11" applyNumberFormat="1" applyFont="1" applyFill="1" applyBorder="1" applyAlignment="1">
      <alignment horizontal="center" vertical="center" wrapText="1"/>
    </xf>
    <xf numFmtId="49" fontId="14" fillId="2" borderId="14" xfId="11" applyNumberFormat="1" applyFont="1" applyFill="1" applyBorder="1" applyAlignment="1">
      <alignment horizontal="center" vertical="center" wrapText="1"/>
    </xf>
    <xf numFmtId="0" fontId="34" fillId="0" borderId="29" xfId="0" applyFont="1" applyBorder="1" applyAlignment="1">
      <alignment horizontal="center" vertical="center"/>
    </xf>
    <xf numFmtId="0" fontId="34" fillId="0" borderId="27" xfId="0" applyFont="1" applyBorder="1" applyAlignment="1">
      <alignment horizontal="center" vertical="center"/>
    </xf>
    <xf numFmtId="0" fontId="34" fillId="0" borderId="1" xfId="0" applyFont="1" applyBorder="1" applyAlignment="1">
      <alignment horizontal="center" vertical="center"/>
    </xf>
    <xf numFmtId="0" fontId="34" fillId="0" borderId="0" xfId="0" applyFont="1" applyAlignment="1">
      <alignment horizontal="center" vertical="center"/>
    </xf>
    <xf numFmtId="0" fontId="34" fillId="0" borderId="20" xfId="0" applyFont="1" applyBorder="1" applyAlignment="1">
      <alignment horizontal="center" vertical="center"/>
    </xf>
    <xf numFmtId="0" fontId="34" fillId="0" borderId="18" xfId="0" applyFont="1" applyBorder="1" applyAlignment="1">
      <alignment horizontal="center" vertical="center"/>
    </xf>
    <xf numFmtId="0" fontId="34" fillId="0" borderId="19" xfId="0" applyFont="1" applyBorder="1" applyAlignment="1">
      <alignment horizontal="center" vertical="center"/>
    </xf>
    <xf numFmtId="0" fontId="34" fillId="0" borderId="17" xfId="0" applyFont="1" applyBorder="1" applyAlignment="1">
      <alignment horizontal="center" vertical="center"/>
    </xf>
    <xf numFmtId="0" fontId="14" fillId="0" borderId="80" xfId="0" applyFont="1" applyFill="1" applyBorder="1" applyAlignment="1">
      <alignment horizontal="center" vertical="center" wrapText="1" shrinkToFit="1"/>
    </xf>
    <xf numFmtId="0" fontId="9" fillId="0" borderId="26" xfId="11" applyFont="1" applyFill="1" applyBorder="1" applyAlignment="1">
      <alignment horizontal="center" vertical="top" wrapText="1"/>
    </xf>
    <xf numFmtId="0" fontId="9" fillId="0" borderId="63" xfId="11" applyFont="1" applyFill="1" applyBorder="1" applyAlignment="1">
      <alignment horizontal="center" vertical="top" wrapText="1"/>
    </xf>
    <xf numFmtId="0" fontId="9" fillId="0" borderId="69" xfId="11" applyFont="1" applyFill="1" applyBorder="1" applyAlignment="1">
      <alignment horizontal="center" vertical="top" wrapText="1"/>
    </xf>
    <xf numFmtId="0" fontId="2" fillId="0" borderId="25" xfId="0" applyFont="1" applyBorder="1" applyAlignment="1">
      <alignment horizontal="center" vertical="top" wrapText="1"/>
    </xf>
    <xf numFmtId="0" fontId="9" fillId="0" borderId="61" xfId="11" applyFont="1" applyFill="1" applyBorder="1" applyAlignment="1">
      <alignment horizontal="center" vertical="top" wrapText="1"/>
    </xf>
    <xf numFmtId="0" fontId="9" fillId="0" borderId="62" xfId="11" applyFont="1" applyFill="1" applyBorder="1" applyAlignment="1">
      <alignment horizontal="center" vertical="top" wrapText="1"/>
    </xf>
    <xf numFmtId="0" fontId="14" fillId="0" borderId="29" xfId="11" applyFont="1" applyFill="1" applyBorder="1" applyAlignment="1">
      <alignment horizontal="center" vertical="center" wrapText="1"/>
    </xf>
    <xf numFmtId="0" fontId="34" fillId="0" borderId="28" xfId="0" applyFont="1" applyBorder="1" applyAlignment="1">
      <alignment horizontal="center" vertical="center"/>
    </xf>
    <xf numFmtId="0" fontId="34" fillId="0" borderId="15" xfId="0" applyFont="1" applyBorder="1" applyAlignment="1">
      <alignment horizontal="center" vertical="center"/>
    </xf>
    <xf numFmtId="0" fontId="34" fillId="0" borderId="14" xfId="0" applyFont="1" applyBorder="1" applyAlignment="1">
      <alignment horizontal="center" vertical="center"/>
    </xf>
    <xf numFmtId="0" fontId="14" fillId="2" borderId="15" xfId="11" applyNumberFormat="1" applyFont="1" applyFill="1" applyBorder="1" applyAlignment="1">
      <alignment horizontal="center" vertical="center" wrapText="1"/>
    </xf>
    <xf numFmtId="0" fontId="14" fillId="2" borderId="74" xfId="11" applyNumberFormat="1" applyFont="1" applyFill="1" applyBorder="1" applyAlignment="1">
      <alignment horizontal="center" vertical="center" wrapText="1"/>
    </xf>
    <xf numFmtId="0" fontId="34" fillId="0" borderId="4" xfId="0" applyFont="1" applyBorder="1" applyAlignment="1">
      <alignment horizontal="center" vertical="center"/>
    </xf>
    <xf numFmtId="0" fontId="34" fillId="0" borderId="3" xfId="0" applyFont="1" applyBorder="1" applyAlignment="1">
      <alignment horizontal="center" vertical="center"/>
    </xf>
    <xf numFmtId="0" fontId="34" fillId="0" borderId="22" xfId="11" applyFont="1" applyFill="1" applyBorder="1" applyAlignment="1">
      <alignment horizontal="center" vertical="center" wrapText="1" shrinkToFit="1"/>
    </xf>
    <xf numFmtId="0" fontId="34" fillId="0" borderId="22" xfId="0" applyFont="1" applyBorder="1" applyAlignment="1">
      <alignment horizontal="center" vertical="center" wrapText="1" shrinkToFit="1"/>
    </xf>
    <xf numFmtId="0" fontId="34" fillId="0" borderId="26" xfId="0" applyFont="1" applyBorder="1" applyAlignment="1">
      <alignment horizontal="center" vertical="center" wrapText="1" shrinkToFit="1"/>
    </xf>
    <xf numFmtId="0" fontId="34" fillId="0" borderId="22" xfId="0" applyFont="1" applyBorder="1" applyAlignment="1">
      <alignment horizontal="center" vertical="center" shrinkToFit="1"/>
    </xf>
    <xf numFmtId="0" fontId="34" fillId="0" borderId="23" xfId="11" applyFont="1" applyFill="1" applyBorder="1" applyAlignment="1">
      <alignment horizontal="center" vertical="center" shrinkToFit="1"/>
    </xf>
    <xf numFmtId="0" fontId="34" fillId="0" borderId="39" xfId="0" applyFont="1" applyBorder="1" applyAlignment="1">
      <alignment horizontal="center" vertical="center" shrinkToFit="1"/>
    </xf>
    <xf numFmtId="0" fontId="2" fillId="0" borderId="16" xfId="0" applyFont="1" applyBorder="1" applyAlignment="1">
      <alignment horizontal="center" vertical="center" shrinkToFit="1"/>
    </xf>
    <xf numFmtId="0" fontId="34" fillId="0" borderId="26" xfId="11" applyFont="1" applyFill="1" applyBorder="1" applyAlignment="1">
      <alignment horizontal="center" vertical="center" shrinkToFit="1"/>
    </xf>
    <xf numFmtId="0" fontId="34" fillId="0" borderId="25" xfId="11" applyFont="1" applyFill="1" applyBorder="1" applyAlignment="1">
      <alignment horizontal="center" vertical="center" shrinkToFit="1"/>
    </xf>
    <xf numFmtId="38" fontId="14" fillId="2" borderId="17" xfId="16" applyFont="1" applyFill="1" applyBorder="1" applyAlignment="1">
      <alignment horizontal="right" vertical="center"/>
    </xf>
    <xf numFmtId="0" fontId="22" fillId="0" borderId="26" xfId="11" applyFont="1" applyFill="1" applyBorder="1" applyAlignment="1">
      <alignment horizontal="left" vertical="center" wrapText="1"/>
    </xf>
    <xf numFmtId="0" fontId="22" fillId="0" borderId="25" xfId="11" applyFont="1" applyFill="1" applyBorder="1" applyAlignment="1">
      <alignment horizontal="left" vertical="center" wrapText="1"/>
    </xf>
    <xf numFmtId="0" fontId="34" fillId="0" borderId="25" xfId="0" applyFont="1" applyBorder="1" applyAlignment="1">
      <alignment horizontal="left" vertical="center"/>
    </xf>
    <xf numFmtId="0" fontId="34" fillId="0" borderId="24" xfId="0" applyFont="1" applyBorder="1" applyAlignment="1">
      <alignment horizontal="left" vertical="center"/>
    </xf>
    <xf numFmtId="0" fontId="34" fillId="0" borderId="25" xfId="0" applyFont="1" applyBorder="1" applyAlignment="1">
      <alignment horizontal="center" vertical="center" wrapText="1"/>
    </xf>
    <xf numFmtId="0" fontId="34" fillId="0" borderId="24" xfId="0" applyFont="1" applyBorder="1" applyAlignment="1">
      <alignment horizontal="center" vertical="center" wrapText="1"/>
    </xf>
    <xf numFmtId="0" fontId="9" fillId="0" borderId="0" xfId="11" applyAlignment="1">
      <alignment horizontal="center" vertical="center"/>
    </xf>
    <xf numFmtId="0" fontId="16" fillId="0" borderId="23" xfId="11" applyFont="1" applyFill="1" applyBorder="1" applyAlignment="1">
      <alignment horizontal="center" vertical="center" wrapText="1"/>
    </xf>
    <xf numFmtId="0" fontId="16" fillId="0" borderId="16" xfId="11" applyFont="1" applyFill="1" applyBorder="1" applyAlignment="1">
      <alignment horizontal="center" vertical="center" wrapText="1"/>
    </xf>
    <xf numFmtId="0" fontId="14" fillId="0" borderId="19" xfId="0" applyFont="1" applyBorder="1" applyAlignment="1">
      <alignment horizontal="center" vertical="center"/>
    </xf>
    <xf numFmtId="0" fontId="16" fillId="0" borderId="44" xfId="11" applyFont="1" applyFill="1" applyBorder="1" applyAlignment="1">
      <alignment horizontal="center" vertical="center"/>
    </xf>
    <xf numFmtId="0" fontId="16" fillId="0" borderId="44" xfId="11" applyFont="1" applyFill="1" applyBorder="1" applyAlignment="1">
      <alignment horizontal="center" vertical="center" textRotation="255" wrapText="1"/>
    </xf>
    <xf numFmtId="0" fontId="16" fillId="0" borderId="44" xfId="11" applyFont="1" applyFill="1" applyBorder="1" applyAlignment="1">
      <alignment horizontal="center" vertical="center" textRotation="255"/>
    </xf>
    <xf numFmtId="0" fontId="16" fillId="0" borderId="49" xfId="11" applyFont="1" applyFill="1" applyBorder="1" applyAlignment="1">
      <alignment horizontal="center" vertical="center" textRotation="255" wrapText="1"/>
    </xf>
    <xf numFmtId="0" fontId="16" fillId="0" borderId="64" xfId="11" applyFont="1" applyFill="1" applyBorder="1" applyAlignment="1">
      <alignment horizontal="center" vertical="center" textRotation="255"/>
    </xf>
    <xf numFmtId="0" fontId="16" fillId="0" borderId="40" xfId="11" applyFont="1" applyFill="1" applyBorder="1" applyAlignment="1">
      <alignment horizontal="center" vertical="center" textRotation="255"/>
    </xf>
    <xf numFmtId="0" fontId="16" fillId="0" borderId="44" xfId="11" applyFont="1" applyFill="1" applyBorder="1" applyAlignment="1">
      <alignment horizontal="center" vertical="center" wrapText="1"/>
    </xf>
    <xf numFmtId="0" fontId="16" fillId="0" borderId="72" xfId="11" applyFont="1" applyFill="1" applyBorder="1" applyAlignment="1">
      <alignment horizontal="center" vertical="center"/>
    </xf>
    <xf numFmtId="0" fontId="16" fillId="0" borderId="75" xfId="11" applyFont="1" applyFill="1" applyBorder="1" applyAlignment="1">
      <alignment horizontal="center" vertical="center"/>
    </xf>
    <xf numFmtId="0" fontId="16" fillId="0" borderId="49" xfId="11" applyFont="1" applyFill="1" applyBorder="1" applyAlignment="1">
      <alignment horizontal="center" vertical="center" textRotation="255"/>
    </xf>
    <xf numFmtId="0" fontId="16" fillId="0" borderId="23" xfId="11" applyFont="1" applyFill="1" applyBorder="1" applyAlignment="1">
      <alignment horizontal="center" vertical="center" textRotation="255"/>
    </xf>
    <xf numFmtId="0" fontId="16" fillId="0" borderId="39" xfId="11" applyFont="1" applyFill="1" applyBorder="1" applyAlignment="1">
      <alignment horizontal="center" vertical="center" textRotation="255"/>
    </xf>
    <xf numFmtId="0" fontId="16" fillId="0" borderId="26" xfId="11" applyFont="1" applyFill="1" applyBorder="1" applyAlignment="1">
      <alignment horizontal="center" vertical="center"/>
    </xf>
    <xf numFmtId="0" fontId="16" fillId="0" borderId="24" xfId="11" applyFont="1" applyFill="1" applyBorder="1" applyAlignment="1">
      <alignment horizontal="center" vertical="center"/>
    </xf>
    <xf numFmtId="0" fontId="16" fillId="0" borderId="28" xfId="11" applyFont="1" applyFill="1" applyBorder="1" applyAlignment="1">
      <alignment horizontal="center" vertical="center"/>
    </xf>
    <xf numFmtId="0" fontId="16" fillId="0" borderId="29" xfId="11" applyFont="1" applyFill="1" applyBorder="1" applyAlignment="1">
      <alignment horizontal="center" vertical="center"/>
    </xf>
    <xf numFmtId="0" fontId="16" fillId="0" borderId="27" xfId="11" applyFont="1" applyFill="1" applyBorder="1" applyAlignment="1">
      <alignment horizontal="center" vertical="center"/>
    </xf>
    <xf numFmtId="0" fontId="16" fillId="0" borderId="1" xfId="11" applyFont="1" applyFill="1" applyBorder="1" applyAlignment="1">
      <alignment horizontal="center" vertical="center"/>
    </xf>
    <xf numFmtId="0" fontId="16" fillId="0" borderId="0" xfId="11" applyFont="1" applyFill="1" applyBorder="1" applyAlignment="1">
      <alignment horizontal="center" vertical="center"/>
    </xf>
    <xf numFmtId="0" fontId="16" fillId="0" borderId="20" xfId="11" applyFont="1" applyFill="1" applyBorder="1" applyAlignment="1">
      <alignment horizontal="center" vertical="center"/>
    </xf>
    <xf numFmtId="0" fontId="16" fillId="0" borderId="18" xfId="11" applyFont="1" applyFill="1" applyBorder="1" applyAlignment="1">
      <alignment horizontal="center" vertical="center"/>
    </xf>
    <xf numFmtId="0" fontId="16" fillId="0" borderId="19" xfId="11" applyFont="1" applyFill="1" applyBorder="1" applyAlignment="1">
      <alignment horizontal="center" vertical="center"/>
    </xf>
    <xf numFmtId="0" fontId="16" fillId="0" borderId="17" xfId="11" applyFont="1" applyFill="1" applyBorder="1" applyAlignment="1">
      <alignment horizontal="center" vertical="center"/>
    </xf>
    <xf numFmtId="0" fontId="16" fillId="0" borderId="39" xfId="11" applyFont="1" applyFill="1" applyBorder="1" applyAlignment="1">
      <alignment horizontal="center" vertical="center" wrapText="1"/>
    </xf>
    <xf numFmtId="0" fontId="16" fillId="0" borderId="22" xfId="11" applyFont="1" applyFill="1" applyBorder="1" applyAlignment="1">
      <alignment horizontal="center" vertical="center" textRotation="255" wrapText="1"/>
    </xf>
    <xf numFmtId="0" fontId="16" fillId="0" borderId="22" xfId="11" applyFont="1" applyFill="1" applyBorder="1" applyAlignment="1">
      <alignment horizontal="center" vertical="center" textRotation="255"/>
    </xf>
    <xf numFmtId="0" fontId="16" fillId="0" borderId="22" xfId="11" applyFont="1" applyFill="1" applyBorder="1" applyAlignment="1">
      <alignment horizontal="center" vertical="center"/>
    </xf>
    <xf numFmtId="0" fontId="16" fillId="0" borderId="13" xfId="11" applyFont="1" applyFill="1" applyBorder="1" applyAlignment="1">
      <alignment horizontal="center" vertical="center" textRotation="255"/>
    </xf>
    <xf numFmtId="0" fontId="16" fillId="0" borderId="6" xfId="11" applyFont="1" applyFill="1" applyBorder="1" applyAlignment="1">
      <alignment horizontal="center" vertical="center" textRotation="255"/>
    </xf>
    <xf numFmtId="0" fontId="16" fillId="0" borderId="2" xfId="11" applyFont="1" applyFill="1" applyBorder="1" applyAlignment="1">
      <alignment horizontal="center" vertical="center" textRotation="255"/>
    </xf>
    <xf numFmtId="0" fontId="16" fillId="0" borderId="13" xfId="11" applyFont="1" applyFill="1" applyBorder="1" applyAlignment="1">
      <alignment horizontal="center" vertical="center" textRotation="255" wrapText="1"/>
    </xf>
    <xf numFmtId="0" fontId="16" fillId="0" borderId="26" xfId="0" applyFont="1" applyBorder="1" applyAlignment="1">
      <alignment horizontal="center" vertical="center"/>
    </xf>
    <xf numFmtId="0" fontId="16" fillId="0" borderId="25" xfId="0" applyFont="1" applyBorder="1" applyAlignment="1">
      <alignment horizontal="center" vertical="center"/>
    </xf>
    <xf numFmtId="0" fontId="16" fillId="0" borderId="24" xfId="0" applyFont="1" applyBorder="1" applyAlignment="1">
      <alignment horizontal="center" vertical="center"/>
    </xf>
    <xf numFmtId="0" fontId="16" fillId="0" borderId="64" xfId="11" applyFont="1" applyFill="1" applyBorder="1" applyAlignment="1">
      <alignment horizontal="center" vertical="center" textRotation="255" wrapText="1"/>
    </xf>
    <xf numFmtId="0" fontId="16" fillId="0" borderId="40" xfId="11" applyFont="1" applyFill="1" applyBorder="1" applyAlignment="1">
      <alignment horizontal="center" vertical="center" textRotation="255" wrapText="1"/>
    </xf>
    <xf numFmtId="0" fontId="16" fillId="0" borderId="44" xfId="0" applyFont="1" applyBorder="1" applyAlignment="1">
      <alignment horizontal="center" vertical="center"/>
    </xf>
    <xf numFmtId="0" fontId="16" fillId="0" borderId="23" xfId="11" applyFont="1" applyFill="1" applyBorder="1" applyAlignment="1">
      <alignment horizontal="center" vertical="center"/>
    </xf>
    <xf numFmtId="0" fontId="16" fillId="0" borderId="16" xfId="11" applyFont="1" applyFill="1" applyBorder="1" applyAlignment="1">
      <alignment horizontal="center" vertical="center"/>
    </xf>
    <xf numFmtId="0" fontId="14" fillId="0" borderId="23" xfId="0" applyFont="1" applyBorder="1" applyAlignment="1">
      <alignment horizontal="center" vertical="center" wrapText="1"/>
    </xf>
    <xf numFmtId="0" fontId="14" fillId="0" borderId="39" xfId="0" applyFont="1" applyBorder="1" applyAlignment="1">
      <alignment horizontal="center" vertical="center" wrapText="1"/>
    </xf>
    <xf numFmtId="0" fontId="14" fillId="0" borderId="16" xfId="0" applyFont="1" applyBorder="1" applyAlignment="1">
      <alignment horizontal="center" vertical="center" wrapText="1"/>
    </xf>
    <xf numFmtId="0" fontId="16" fillId="0" borderId="23" xfId="11" applyFont="1" applyFill="1" applyBorder="1" applyAlignment="1">
      <alignment horizontal="center" vertical="center" textRotation="255" wrapText="1"/>
    </xf>
    <xf numFmtId="0" fontId="16" fillId="0" borderId="39" xfId="11" applyFont="1" applyFill="1" applyBorder="1" applyAlignment="1">
      <alignment horizontal="center" vertical="center" textRotation="255" wrapText="1"/>
    </xf>
    <xf numFmtId="0" fontId="16" fillId="0" borderId="16" xfId="11" applyFont="1" applyFill="1" applyBorder="1" applyAlignment="1">
      <alignment horizontal="center" vertical="center" textRotation="255" wrapText="1"/>
    </xf>
    <xf numFmtId="0" fontId="16" fillId="0" borderId="16" xfId="11" applyFont="1" applyFill="1" applyBorder="1" applyAlignment="1">
      <alignment horizontal="center" vertical="center" textRotation="255"/>
    </xf>
    <xf numFmtId="0" fontId="14" fillId="0" borderId="26" xfId="0" applyFont="1" applyBorder="1" applyAlignment="1">
      <alignment horizontal="center" vertical="center" shrinkToFit="1"/>
    </xf>
    <xf numFmtId="0" fontId="14" fillId="0" borderId="25" xfId="0" applyFont="1" applyBorder="1" applyAlignment="1">
      <alignment horizontal="center" vertical="center" shrinkToFit="1"/>
    </xf>
    <xf numFmtId="0" fontId="14" fillId="0" borderId="24" xfId="0" applyFont="1" applyBorder="1" applyAlignment="1">
      <alignment horizontal="center" vertical="center" shrinkToFit="1"/>
    </xf>
    <xf numFmtId="0" fontId="15" fillId="0" borderId="26" xfId="0" applyFont="1" applyBorder="1" applyAlignment="1">
      <alignment horizontal="center" vertical="center" wrapText="1" shrinkToFit="1"/>
    </xf>
    <xf numFmtId="0" fontId="15" fillId="0" borderId="25" xfId="0" applyFont="1" applyBorder="1" applyAlignment="1">
      <alignment horizontal="center" vertical="center" wrapText="1" shrinkToFit="1"/>
    </xf>
    <xf numFmtId="0" fontId="15" fillId="0" borderId="24" xfId="0" applyFont="1" applyBorder="1" applyAlignment="1">
      <alignment horizontal="center" vertical="center" wrapText="1" shrinkToFit="1"/>
    </xf>
    <xf numFmtId="0" fontId="16" fillId="0" borderId="25" xfId="11" applyFont="1" applyFill="1" applyBorder="1" applyAlignment="1">
      <alignment horizontal="center" vertical="center"/>
    </xf>
    <xf numFmtId="0" fontId="14" fillId="0" borderId="22" xfId="0" applyFont="1" applyBorder="1" applyAlignment="1">
      <alignment horizontal="center" vertical="center" wrapText="1"/>
    </xf>
    <xf numFmtId="0" fontId="14" fillId="0" borderId="22" xfId="0" applyFont="1" applyBorder="1" applyAlignment="1">
      <alignment horizontal="center" vertical="center"/>
    </xf>
    <xf numFmtId="0" fontId="14" fillId="0" borderId="42" xfId="0" applyFont="1" applyFill="1" applyBorder="1" applyAlignment="1">
      <alignment horizontal="center" vertical="center" textRotation="255"/>
    </xf>
    <xf numFmtId="0" fontId="14" fillId="0" borderId="26" xfId="0" applyFont="1" applyFill="1" applyBorder="1" applyAlignment="1">
      <alignment horizontal="left" vertical="center" wrapText="1"/>
    </xf>
    <xf numFmtId="0" fontId="0" fillId="0" borderId="39" xfId="0" applyBorder="1" applyAlignment="1">
      <alignment horizontal="center" vertical="center" wrapText="1"/>
    </xf>
    <xf numFmtId="0" fontId="0" fillId="0" borderId="16" xfId="0" applyBorder="1" applyAlignment="1">
      <alignment horizontal="center" vertical="center" wrapText="1"/>
    </xf>
    <xf numFmtId="0" fontId="14" fillId="0" borderId="26" xfId="0" applyFont="1" applyFill="1" applyBorder="1" applyAlignment="1">
      <alignment vertical="center"/>
    </xf>
    <xf numFmtId="0" fontId="0" fillId="0" borderId="24" xfId="0" applyBorder="1" applyAlignment="1">
      <alignment vertical="center"/>
    </xf>
    <xf numFmtId="0" fontId="14" fillId="0" borderId="13" xfId="0" applyFont="1" applyFill="1" applyBorder="1" applyAlignment="1">
      <alignment horizontal="center" vertical="center"/>
    </xf>
    <xf numFmtId="0" fontId="14" fillId="0" borderId="6"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0" xfId="0" applyFont="1" applyFill="1" applyBorder="1" applyAlignment="1">
      <alignment horizontal="center" vertical="center" textRotation="255" wrapText="1"/>
    </xf>
    <xf numFmtId="0" fontId="14" fillId="0" borderId="15" xfId="0" applyFont="1" applyFill="1" applyBorder="1" applyAlignment="1">
      <alignment horizontal="left" vertical="center" wrapText="1"/>
    </xf>
    <xf numFmtId="0" fontId="0" fillId="0" borderId="14" xfId="0" applyBorder="1" applyAlignment="1">
      <alignment vertical="center" wrapText="1"/>
    </xf>
    <xf numFmtId="0" fontId="14" fillId="0" borderId="7" xfId="0" applyFont="1" applyFill="1" applyBorder="1" applyAlignment="1">
      <alignment vertical="center" wrapText="1"/>
    </xf>
    <xf numFmtId="0" fontId="14" fillId="0" borderId="3" xfId="0" applyFont="1" applyFill="1" applyBorder="1" applyAlignment="1">
      <alignment vertical="center" wrapText="1"/>
    </xf>
    <xf numFmtId="0" fontId="18" fillId="0" borderId="22" xfId="19" applyFont="1" applyBorder="1" applyAlignment="1">
      <alignment horizontal="center" vertical="center"/>
    </xf>
    <xf numFmtId="0" fontId="24" fillId="0" borderId="28" xfId="19" applyBorder="1" applyAlignment="1">
      <alignment horizontal="center" vertical="center" wrapText="1"/>
    </xf>
    <xf numFmtId="0" fontId="0" fillId="0" borderId="29" xfId="0" applyBorder="1" applyAlignment="1">
      <alignment horizontal="center" vertical="center" wrapText="1"/>
    </xf>
    <xf numFmtId="0" fontId="0" fillId="0" borderId="2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17" xfId="0" applyBorder="1" applyAlignment="1">
      <alignment horizontal="center" vertical="center" wrapText="1"/>
    </xf>
    <xf numFmtId="0" fontId="37" fillId="0" borderId="0" xfId="19" applyFont="1" applyAlignment="1">
      <alignment horizontal="center" vertical="center"/>
    </xf>
    <xf numFmtId="0" fontId="22" fillId="0" borderId="19" xfId="0" applyFont="1" applyBorder="1" applyAlignment="1">
      <alignment horizontal="center" vertical="center"/>
    </xf>
    <xf numFmtId="0" fontId="22" fillId="0" borderId="28" xfId="0" applyFont="1" applyBorder="1" applyAlignment="1">
      <alignment horizontal="center" vertical="center"/>
    </xf>
    <xf numFmtId="0" fontId="22" fillId="0" borderId="27" xfId="0" applyFont="1" applyBorder="1" applyAlignment="1">
      <alignment horizontal="center" vertical="center"/>
    </xf>
    <xf numFmtId="0" fontId="22" fillId="0" borderId="1" xfId="0" applyFont="1" applyBorder="1" applyAlignment="1">
      <alignment horizontal="center" vertical="center"/>
    </xf>
    <xf numFmtId="0" fontId="22" fillId="0" borderId="20" xfId="0" applyFont="1" applyBorder="1" applyAlignment="1">
      <alignment horizontal="center" vertical="center"/>
    </xf>
    <xf numFmtId="0" fontId="22" fillId="0" borderId="18" xfId="0" applyFont="1" applyBorder="1" applyAlignment="1">
      <alignment horizontal="center" vertical="center"/>
    </xf>
    <xf numFmtId="0" fontId="22" fillId="0" borderId="17" xfId="0" applyFont="1" applyBorder="1" applyAlignment="1">
      <alignment horizontal="center" vertical="center"/>
    </xf>
    <xf numFmtId="0" fontId="22" fillId="0" borderId="23" xfId="0" applyFont="1" applyBorder="1" applyAlignment="1">
      <alignment horizontal="center" vertical="center"/>
    </xf>
    <xf numFmtId="0" fontId="22" fillId="0" borderId="39" xfId="0" applyFont="1" applyBorder="1" applyAlignment="1">
      <alignment horizontal="center" vertical="center"/>
    </xf>
    <xf numFmtId="0" fontId="22" fillId="0" borderId="16" xfId="0" applyFont="1" applyBorder="1" applyAlignment="1">
      <alignment horizontal="center" vertical="center"/>
    </xf>
    <xf numFmtId="0" fontId="22" fillId="0" borderId="22" xfId="0" applyFont="1" applyBorder="1" applyAlignment="1">
      <alignment horizontal="center" vertical="center" wrapText="1"/>
    </xf>
    <xf numFmtId="0" fontId="22" fillId="0" borderId="22" xfId="0" applyFont="1" applyBorder="1" applyAlignment="1">
      <alignment horizontal="center" vertical="center"/>
    </xf>
    <xf numFmtId="0" fontId="22" fillId="0" borderId="13"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29" xfId="11" applyFont="1" applyFill="1" applyBorder="1" applyAlignment="1">
      <alignment horizontal="center" vertical="center"/>
    </xf>
    <xf numFmtId="0" fontId="22" fillId="0" borderId="27" xfId="11" applyFont="1" applyFill="1" applyBorder="1" applyAlignment="1">
      <alignment horizontal="center" vertical="center"/>
    </xf>
    <xf numFmtId="0" fontId="22" fillId="0" borderId="1" xfId="11" applyFont="1" applyFill="1" applyBorder="1" applyAlignment="1">
      <alignment horizontal="center" vertical="center"/>
    </xf>
    <xf numFmtId="0" fontId="22" fillId="0" borderId="0" xfId="11" applyFont="1" applyFill="1" applyBorder="1" applyAlignment="1">
      <alignment horizontal="center" vertical="center"/>
    </xf>
    <xf numFmtId="0" fontId="22" fillId="0" borderId="20" xfId="11" applyFont="1" applyFill="1" applyBorder="1" applyAlignment="1">
      <alignment horizontal="center" vertical="center"/>
    </xf>
    <xf numFmtId="0" fontId="22" fillId="0" borderId="18" xfId="11" applyFont="1" applyFill="1" applyBorder="1" applyAlignment="1">
      <alignment horizontal="center" vertical="center"/>
    </xf>
    <xf numFmtId="0" fontId="22" fillId="0" borderId="19" xfId="11" applyFont="1" applyFill="1" applyBorder="1" applyAlignment="1">
      <alignment horizontal="center" vertical="center"/>
    </xf>
    <xf numFmtId="0" fontId="22" fillId="0" borderId="17" xfId="11" applyFont="1" applyFill="1" applyBorder="1" applyAlignment="1">
      <alignment horizontal="center" vertical="center"/>
    </xf>
    <xf numFmtId="0" fontId="22" fillId="0" borderId="15" xfId="11" applyFont="1" applyFill="1" applyBorder="1" applyAlignment="1">
      <alignment horizontal="center" vertical="center" wrapText="1"/>
    </xf>
    <xf numFmtId="0" fontId="22" fillId="0" borderId="14" xfId="11" applyFont="1" applyFill="1" applyBorder="1" applyAlignment="1">
      <alignment horizontal="center" vertical="center" wrapText="1"/>
    </xf>
    <xf numFmtId="0" fontId="22" fillId="0" borderId="22" xfId="11" applyFont="1" applyFill="1" applyBorder="1" applyAlignment="1">
      <alignment horizontal="center" vertical="center" wrapText="1"/>
    </xf>
    <xf numFmtId="0" fontId="34" fillId="0" borderId="27" xfId="0" applyFont="1" applyBorder="1" applyAlignment="1">
      <alignment horizontal="center" vertical="center" wrapText="1"/>
    </xf>
    <xf numFmtId="0" fontId="24" fillId="3" borderId="0" xfId="15" applyFont="1" applyFill="1" applyBorder="1" applyAlignment="1">
      <alignment vertical="top" wrapText="1"/>
    </xf>
    <xf numFmtId="0" fontId="2" fillId="3" borderId="0" xfId="0" applyFont="1" applyFill="1" applyAlignment="1">
      <alignment vertical="top"/>
    </xf>
    <xf numFmtId="0" fontId="2" fillId="3" borderId="0" xfId="0" applyFont="1" applyFill="1" applyBorder="1" applyAlignment="1">
      <alignment vertical="top" wrapText="1"/>
    </xf>
    <xf numFmtId="0" fontId="2" fillId="0" borderId="22" xfId="0" applyFont="1" applyBorder="1" applyAlignment="1">
      <alignment horizontal="center" vertical="center" wrapText="1"/>
    </xf>
    <xf numFmtId="0" fontId="2" fillId="3" borderId="22" xfId="0" applyFont="1" applyFill="1" applyBorder="1" applyAlignment="1">
      <alignment vertical="center" wrapText="1"/>
    </xf>
    <xf numFmtId="0" fontId="24" fillId="0" borderId="53" xfId="15" applyFont="1" applyBorder="1" applyAlignment="1">
      <alignment horizontal="center" vertical="center" wrapText="1"/>
    </xf>
    <xf numFmtId="0" fontId="24" fillId="0" borderId="38" xfId="15" applyFont="1" applyBorder="1" applyAlignment="1">
      <alignment horizontal="center" vertical="center" wrapText="1"/>
    </xf>
    <xf numFmtId="0" fontId="2" fillId="0" borderId="26" xfId="0" applyFont="1" applyBorder="1" applyAlignment="1">
      <alignment horizontal="center" vertical="center" wrapText="1"/>
    </xf>
    <xf numFmtId="0" fontId="2" fillId="0" borderId="24" xfId="0" applyFont="1" applyBorder="1" applyAlignment="1">
      <alignment horizontal="center" vertical="center" wrapText="1"/>
    </xf>
    <xf numFmtId="0" fontId="2" fillId="3" borderId="26" xfId="0" applyFont="1" applyFill="1" applyBorder="1" applyAlignment="1">
      <alignment horizontal="center" vertical="center" wrapText="1"/>
    </xf>
    <xf numFmtId="0" fontId="0" fillId="3" borderId="26" xfId="0" applyFont="1" applyFill="1" applyBorder="1" applyAlignment="1">
      <alignment horizontal="center" vertical="center" wrapText="1"/>
    </xf>
    <xf numFmtId="0" fontId="0" fillId="0" borderId="0" xfId="0" applyAlignment="1">
      <alignment vertical="top" wrapText="1"/>
    </xf>
    <xf numFmtId="0" fontId="24" fillId="0" borderId="26" xfId="15" applyFont="1" applyBorder="1" applyAlignment="1">
      <alignment vertical="center" wrapText="1"/>
    </xf>
    <xf numFmtId="0" fontId="2" fillId="0" borderId="24" xfId="0" applyFont="1" applyBorder="1" applyAlignment="1">
      <alignment vertical="center" wrapText="1"/>
    </xf>
    <xf numFmtId="0" fontId="37" fillId="0" borderId="0" xfId="15" applyFont="1" applyBorder="1" applyAlignment="1">
      <alignment horizontal="center" vertical="top"/>
    </xf>
    <xf numFmtId="0" fontId="24" fillId="3" borderId="29" xfId="15" applyFont="1" applyFill="1" applyBorder="1" applyAlignment="1">
      <alignment vertical="top" wrapText="1"/>
    </xf>
    <xf numFmtId="0" fontId="2" fillId="3" borderId="29" xfId="0" applyFont="1" applyFill="1" applyBorder="1" applyAlignment="1">
      <alignment vertical="top"/>
    </xf>
    <xf numFmtId="0" fontId="2" fillId="3" borderId="0" xfId="0" applyFont="1" applyFill="1" applyAlignment="1">
      <alignment vertical="top" wrapText="1"/>
    </xf>
    <xf numFmtId="0" fontId="24" fillId="0" borderId="91" xfId="15" applyFont="1" applyBorder="1" applyAlignment="1">
      <alignment vertical="center" wrapText="1"/>
    </xf>
    <xf numFmtId="0" fontId="2" fillId="0" borderId="92" xfId="0" applyFont="1" applyBorder="1" applyAlignment="1">
      <alignment vertical="center" wrapText="1"/>
    </xf>
    <xf numFmtId="0" fontId="24" fillId="0" borderId="0" xfId="15" applyFont="1" applyBorder="1" applyAlignment="1">
      <alignment vertical="top" wrapText="1"/>
    </xf>
    <xf numFmtId="0" fontId="2" fillId="0" borderId="0" xfId="0" applyFont="1" applyAlignment="1">
      <alignment vertical="top" wrapText="1"/>
    </xf>
    <xf numFmtId="0" fontId="22" fillId="0" borderId="13" xfId="11" applyFont="1" applyFill="1" applyBorder="1" applyAlignment="1">
      <alignment horizontal="center" vertical="center" wrapText="1"/>
    </xf>
    <xf numFmtId="0" fontId="22" fillId="0" borderId="6" xfId="11" applyFont="1" applyFill="1" applyBorder="1" applyAlignment="1">
      <alignment horizontal="center" vertical="center"/>
    </xf>
    <xf numFmtId="0" fontId="22" fillId="0" borderId="2" xfId="11" applyFont="1" applyFill="1" applyBorder="1" applyAlignment="1">
      <alignment horizontal="center" vertical="center"/>
    </xf>
    <xf numFmtId="0" fontId="22" fillId="0" borderId="6" xfId="11" applyFont="1" applyFill="1" applyBorder="1" applyAlignment="1">
      <alignment horizontal="center" vertical="center" wrapText="1"/>
    </xf>
    <xf numFmtId="0" fontId="22" fillId="0" borderId="2" xfId="11" applyFont="1" applyFill="1" applyBorder="1" applyAlignment="1">
      <alignment horizontal="center" vertical="center" wrapText="1"/>
    </xf>
    <xf numFmtId="0" fontId="14" fillId="0" borderId="16" xfId="0" applyFont="1" applyFill="1" applyBorder="1" applyAlignment="1">
      <alignment horizontal="center" vertical="center" shrinkToFit="1"/>
    </xf>
    <xf numFmtId="0" fontId="14" fillId="2" borderId="8" xfId="0" applyFont="1" applyFill="1" applyBorder="1" applyAlignment="1">
      <alignment vertical="center" shrinkToFit="1"/>
    </xf>
    <xf numFmtId="0" fontId="14" fillId="2" borderId="7" xfId="0" applyFont="1" applyFill="1" applyBorder="1" applyAlignment="1">
      <alignment vertical="center" shrinkToFit="1"/>
    </xf>
    <xf numFmtId="0" fontId="14" fillId="2" borderId="15" xfId="0" applyFont="1" applyFill="1" applyBorder="1" applyAlignment="1">
      <alignment vertical="center" shrinkToFit="1"/>
    </xf>
    <xf numFmtId="0" fontId="14" fillId="2" borderId="14" xfId="0" applyFont="1" applyFill="1" applyBorder="1" applyAlignment="1">
      <alignment vertical="center" shrinkToFit="1"/>
    </xf>
    <xf numFmtId="0" fontId="14" fillId="2" borderId="4" xfId="0" applyFont="1" applyFill="1" applyBorder="1" applyAlignment="1">
      <alignment vertical="center" shrinkToFit="1"/>
    </xf>
    <xf numFmtId="0" fontId="14" fillId="2" borderId="3" xfId="0" applyFont="1" applyFill="1" applyBorder="1" applyAlignment="1">
      <alignment vertical="center" shrinkToFit="1"/>
    </xf>
    <xf numFmtId="0" fontId="14" fillId="0" borderId="63" xfId="0" applyFont="1" applyFill="1" applyBorder="1" applyAlignment="1">
      <alignment horizontal="center" vertical="center"/>
    </xf>
    <xf numFmtId="0" fontId="14" fillId="0" borderId="95" xfId="0" applyFont="1" applyFill="1" applyBorder="1" applyAlignment="1">
      <alignment horizontal="center" vertical="center"/>
    </xf>
    <xf numFmtId="0" fontId="0" fillId="0" borderId="39" xfId="0" applyBorder="1" applyAlignment="1">
      <alignment horizontal="center" vertical="center"/>
    </xf>
    <xf numFmtId="0" fontId="9" fillId="0" borderId="95" xfId="0" applyFont="1" applyBorder="1" applyAlignment="1">
      <alignment horizontal="center" vertical="center"/>
    </xf>
    <xf numFmtId="0" fontId="9" fillId="0" borderId="39" xfId="0" applyFont="1" applyBorder="1" applyAlignment="1">
      <alignment horizontal="center" vertical="center"/>
    </xf>
    <xf numFmtId="0" fontId="14" fillId="0" borderId="117" xfId="0" applyFont="1" applyFill="1" applyBorder="1" applyAlignment="1">
      <alignment horizontal="center" vertical="center" wrapText="1"/>
    </xf>
    <xf numFmtId="0" fontId="14" fillId="0" borderId="98" xfId="0" applyFont="1" applyFill="1" applyBorder="1" applyAlignment="1">
      <alignment horizontal="center" vertical="center" wrapText="1"/>
    </xf>
    <xf numFmtId="0" fontId="14" fillId="0" borderId="107" xfId="0" applyFont="1" applyFill="1" applyBorder="1" applyAlignment="1">
      <alignment horizontal="center" vertical="center"/>
    </xf>
    <xf numFmtId="0" fontId="14" fillId="0" borderId="100" xfId="0" applyFont="1" applyFill="1" applyBorder="1" applyAlignment="1">
      <alignment horizontal="center" vertical="center"/>
    </xf>
    <xf numFmtId="0" fontId="15" fillId="0" borderId="95" xfId="0" applyFont="1" applyFill="1" applyBorder="1" applyAlignment="1">
      <alignment horizontal="center" vertical="center" wrapText="1"/>
    </xf>
    <xf numFmtId="0" fontId="14" fillId="0" borderId="96" xfId="0" applyFont="1" applyFill="1" applyBorder="1" applyAlignment="1">
      <alignment horizontal="center" vertical="center" wrapText="1"/>
    </xf>
    <xf numFmtId="0" fontId="0" fillId="0" borderId="98" xfId="0" applyBorder="1" applyAlignment="1">
      <alignment horizontal="center" vertical="center" wrapText="1"/>
    </xf>
    <xf numFmtId="0" fontId="14" fillId="0" borderId="112" xfId="0" applyFont="1" applyFill="1" applyBorder="1" applyAlignment="1">
      <alignment horizontal="center" vertical="center"/>
    </xf>
    <xf numFmtId="0" fontId="14" fillId="0" borderId="113" xfId="0" applyFont="1" applyFill="1" applyBorder="1" applyAlignment="1">
      <alignment horizontal="center" vertical="center"/>
    </xf>
    <xf numFmtId="0" fontId="14" fillId="0" borderId="95" xfId="0" applyFont="1" applyFill="1" applyBorder="1" applyAlignment="1">
      <alignment horizontal="center" vertical="center" wrapText="1" shrinkToFit="1"/>
    </xf>
    <xf numFmtId="0" fontId="14" fillId="0" borderId="93" xfId="0" applyFont="1" applyFill="1" applyBorder="1" applyAlignment="1">
      <alignment horizontal="center" vertical="center" wrapText="1" shrinkToFit="1"/>
    </xf>
    <xf numFmtId="0" fontId="14" fillId="0" borderId="94" xfId="0" applyFont="1" applyFill="1" applyBorder="1" applyAlignment="1">
      <alignment horizontal="center" vertical="center" wrapText="1" shrinkToFit="1"/>
    </xf>
    <xf numFmtId="0" fontId="14" fillId="0" borderId="97" xfId="0" applyFont="1" applyFill="1" applyBorder="1" applyAlignment="1">
      <alignment horizontal="center" vertical="center" wrapText="1" shrinkToFit="1"/>
    </xf>
    <xf numFmtId="0" fontId="14" fillId="0" borderId="20" xfId="0" applyFont="1" applyFill="1" applyBorder="1" applyAlignment="1">
      <alignment horizontal="center" vertical="center" wrapText="1" shrinkToFit="1"/>
    </xf>
    <xf numFmtId="0" fontId="14" fillId="0" borderId="99" xfId="0" applyFont="1" applyFill="1" applyBorder="1" applyAlignment="1">
      <alignment horizontal="center" vertical="center" wrapText="1" shrinkToFit="1"/>
    </xf>
    <xf numFmtId="0" fontId="14" fillId="0" borderId="37" xfId="0" applyFont="1" applyFill="1" applyBorder="1" applyAlignment="1">
      <alignment horizontal="center" vertical="center" wrapText="1" shrinkToFit="1"/>
    </xf>
    <xf numFmtId="0" fontId="9" fillId="0" borderId="53" xfId="0" applyFont="1" applyBorder="1" applyAlignment="1">
      <alignment horizontal="center" vertical="center" shrinkToFit="1"/>
    </xf>
    <xf numFmtId="0" fontId="9" fillId="0" borderId="38" xfId="0" applyFont="1" applyBorder="1" applyAlignment="1">
      <alignment horizontal="center" vertical="center" shrinkToFit="1"/>
    </xf>
    <xf numFmtId="0" fontId="14" fillId="0" borderId="16" xfId="0" applyFont="1" applyFill="1" applyBorder="1" applyAlignment="1">
      <alignment horizontal="center" vertical="center" wrapText="1"/>
    </xf>
    <xf numFmtId="0" fontId="14" fillId="0" borderId="100" xfId="0" applyFont="1" applyFill="1" applyBorder="1" applyAlignment="1">
      <alignment horizontal="center" vertical="center" textRotation="255"/>
    </xf>
    <xf numFmtId="0" fontId="14" fillId="0" borderId="106" xfId="0" applyFont="1" applyFill="1" applyBorder="1" applyAlignment="1">
      <alignment horizontal="center" vertical="center" textRotation="255"/>
    </xf>
    <xf numFmtId="0" fontId="14" fillId="2" borderId="31" xfId="0" applyFont="1" applyFill="1" applyBorder="1" applyAlignment="1">
      <alignment vertical="center" shrinkToFit="1"/>
    </xf>
    <xf numFmtId="0" fontId="14" fillId="2" borderId="41" xfId="0" applyFont="1" applyFill="1" applyBorder="1" applyAlignment="1">
      <alignment vertical="center" shrinkToFit="1"/>
    </xf>
    <xf numFmtId="0" fontId="14" fillId="0" borderId="107" xfId="0" applyFont="1" applyFill="1" applyBorder="1" applyAlignment="1">
      <alignment horizontal="center" vertical="center" textRotation="255"/>
    </xf>
    <xf numFmtId="0" fontId="14" fillId="0" borderId="16" xfId="0" applyFont="1" applyFill="1" applyBorder="1" applyAlignment="1">
      <alignment horizontal="center" vertical="center" textRotation="255" wrapText="1"/>
    </xf>
    <xf numFmtId="0" fontId="15" fillId="0" borderId="16" xfId="0" applyFont="1" applyFill="1" applyBorder="1" applyAlignment="1">
      <alignment horizontal="center" vertical="center"/>
    </xf>
    <xf numFmtId="0" fontId="14" fillId="0" borderId="29" xfId="0" applyFont="1" applyFill="1" applyBorder="1" applyAlignment="1">
      <alignment horizontal="center" vertical="center" shrinkToFit="1"/>
    </xf>
    <xf numFmtId="0" fontId="14" fillId="0" borderId="25" xfId="0" applyFont="1" applyFill="1" applyBorder="1" applyAlignment="1">
      <alignment horizontal="center" vertical="center"/>
    </xf>
    <xf numFmtId="0" fontId="14" fillId="0" borderId="114" xfId="0" applyFont="1" applyFill="1" applyBorder="1" applyAlignment="1">
      <alignment horizontal="center" vertical="center" shrinkToFit="1"/>
    </xf>
    <xf numFmtId="0" fontId="14" fillId="0" borderId="131" xfId="0" applyFont="1" applyFill="1" applyBorder="1" applyAlignment="1">
      <alignment horizontal="center" vertical="center" shrinkToFit="1"/>
    </xf>
    <xf numFmtId="0" fontId="14" fillId="0" borderId="115" xfId="0" applyFont="1" applyFill="1" applyBorder="1" applyAlignment="1">
      <alignment horizontal="center" vertical="center" shrinkToFit="1"/>
    </xf>
    <xf numFmtId="0" fontId="14" fillId="0" borderId="116" xfId="0" applyFont="1" applyFill="1" applyBorder="1" applyAlignment="1">
      <alignment horizontal="center" vertical="center" shrinkToFit="1"/>
    </xf>
    <xf numFmtId="0" fontId="0" fillId="0" borderId="24" xfId="0" applyBorder="1" applyAlignment="1">
      <alignment horizontal="center" vertical="center"/>
    </xf>
    <xf numFmtId="0" fontId="14" fillId="0" borderId="79" xfId="0" applyFont="1" applyFill="1" applyBorder="1" applyAlignment="1">
      <alignment horizontal="center" vertical="center" wrapText="1" shrinkToFit="1"/>
    </xf>
    <xf numFmtId="0" fontId="14" fillId="0" borderId="82" xfId="0" applyFont="1" applyFill="1" applyBorder="1" applyAlignment="1">
      <alignment horizontal="center" vertical="center" shrinkToFit="1"/>
    </xf>
    <xf numFmtId="0" fontId="14" fillId="2" borderId="126" xfId="0" applyFont="1" applyFill="1" applyBorder="1" applyAlignment="1">
      <alignment vertical="center" shrinkToFit="1"/>
    </xf>
    <xf numFmtId="0" fontId="14" fillId="2" borderId="127" xfId="0" applyFont="1" applyFill="1" applyBorder="1" applyAlignment="1">
      <alignment vertical="center" shrinkToFit="1"/>
    </xf>
    <xf numFmtId="0" fontId="14" fillId="0" borderId="108" xfId="0" applyFont="1" applyFill="1" applyBorder="1" applyAlignment="1">
      <alignment horizontal="center" vertical="center"/>
    </xf>
    <xf numFmtId="0" fontId="0" fillId="0" borderId="109" xfId="0" applyBorder="1" applyAlignment="1">
      <alignment horizontal="center" vertical="center"/>
    </xf>
    <xf numFmtId="0" fontId="0" fillId="0" borderId="110" xfId="0" applyBorder="1" applyAlignment="1">
      <alignment horizontal="center" vertical="center"/>
    </xf>
    <xf numFmtId="0" fontId="14" fillId="2" borderId="73" xfId="0" applyFont="1" applyFill="1" applyBorder="1" applyAlignment="1">
      <alignment vertical="center" shrinkToFit="1"/>
    </xf>
    <xf numFmtId="0" fontId="14" fillId="2" borderId="43" xfId="0" applyFont="1" applyFill="1" applyBorder="1" applyAlignment="1">
      <alignment vertical="center" shrinkToFit="1"/>
    </xf>
    <xf numFmtId="0" fontId="22" fillId="0" borderId="23" xfId="11" applyFont="1" applyFill="1" applyBorder="1" applyAlignment="1">
      <alignment horizontal="center" vertical="center"/>
    </xf>
    <xf numFmtId="0" fontId="34" fillId="0" borderId="39" xfId="0" applyFont="1" applyFill="1" applyBorder="1" applyAlignment="1">
      <alignment horizontal="center" vertical="center"/>
    </xf>
    <xf numFmtId="0" fontId="34" fillId="0" borderId="16" xfId="0" applyFont="1" applyFill="1" applyBorder="1" applyAlignment="1">
      <alignment horizontal="center" vertical="center"/>
    </xf>
    <xf numFmtId="0" fontId="22" fillId="0" borderId="26" xfId="11" applyFont="1" applyFill="1" applyBorder="1" applyAlignment="1">
      <alignment vertical="center" wrapText="1" shrinkToFit="1"/>
    </xf>
    <xf numFmtId="0" fontId="22" fillId="0" borderId="25" xfId="11" applyFont="1" applyFill="1" applyBorder="1" applyAlignment="1">
      <alignment vertical="center" wrapText="1" shrinkToFit="1"/>
    </xf>
    <xf numFmtId="0" fontId="34" fillId="0" borderId="24" xfId="0" applyFont="1" applyFill="1" applyBorder="1" applyAlignment="1">
      <alignment vertical="center" shrinkToFit="1"/>
    </xf>
    <xf numFmtId="0" fontId="22" fillId="0" borderId="22" xfId="11" quotePrefix="1" applyFont="1" applyFill="1" applyBorder="1" applyAlignment="1">
      <alignment horizontal="center" vertical="center" wrapText="1"/>
    </xf>
    <xf numFmtId="0" fontId="22" fillId="0" borderId="24" xfId="11" quotePrefix="1" applyFont="1" applyFill="1" applyBorder="1" applyAlignment="1">
      <alignment horizontal="center" vertical="center" wrapText="1"/>
    </xf>
    <xf numFmtId="38" fontId="14" fillId="2" borderId="22" xfId="16" applyFont="1" applyFill="1" applyBorder="1" applyAlignment="1">
      <alignment horizontal="center" vertical="center" shrinkToFit="1"/>
    </xf>
    <xf numFmtId="0" fontId="14" fillId="2" borderId="26" xfId="11" applyFont="1" applyFill="1" applyBorder="1" applyAlignment="1">
      <alignment horizontal="center" vertical="center"/>
    </xf>
    <xf numFmtId="0" fontId="14" fillId="2" borderId="25" xfId="11" applyFont="1" applyFill="1" applyBorder="1" applyAlignment="1">
      <alignment horizontal="center" vertical="center"/>
    </xf>
    <xf numFmtId="0" fontId="14" fillId="2" borderId="24" xfId="11" applyFont="1" applyFill="1" applyBorder="1" applyAlignment="1">
      <alignment horizontal="center" vertical="center"/>
    </xf>
    <xf numFmtId="0" fontId="22" fillId="0" borderId="22" xfId="11" applyFont="1" applyFill="1" applyBorder="1" applyAlignment="1">
      <alignment horizontal="center" vertical="center" textRotation="255" wrapText="1"/>
    </xf>
    <xf numFmtId="0" fontId="22" fillId="0" borderId="22" xfId="11" applyFont="1" applyFill="1" applyBorder="1" applyAlignment="1">
      <alignment horizontal="center" vertical="center" textRotation="255"/>
    </xf>
    <xf numFmtId="0" fontId="9" fillId="0" borderId="1" xfId="11" applyFont="1" applyFill="1" applyBorder="1" applyAlignment="1">
      <alignment horizontal="center" vertical="top" wrapText="1"/>
    </xf>
    <xf numFmtId="0" fontId="9" fillId="0" borderId="84" xfId="11" applyFont="1" applyFill="1" applyBorder="1" applyAlignment="1">
      <alignment horizontal="center" vertical="top" wrapText="1"/>
    </xf>
    <xf numFmtId="0" fontId="9" fillId="0" borderId="66" xfId="11" applyFont="1" applyFill="1" applyBorder="1" applyAlignment="1">
      <alignment horizontal="center" vertical="top" wrapText="1"/>
    </xf>
    <xf numFmtId="0" fontId="14" fillId="0" borderId="62" xfId="11" applyFont="1" applyFill="1" applyBorder="1" applyAlignment="1">
      <alignment horizontal="center" vertical="center"/>
    </xf>
    <xf numFmtId="0" fontId="9" fillId="0" borderId="27" xfId="11" applyFont="1" applyFill="1" applyBorder="1" applyAlignment="1">
      <alignment horizontal="center" vertical="top" wrapText="1"/>
    </xf>
    <xf numFmtId="0" fontId="9" fillId="0" borderId="20" xfId="11" applyFont="1" applyFill="1" applyBorder="1" applyAlignment="1">
      <alignment horizontal="center" vertical="top" wrapText="1"/>
    </xf>
    <xf numFmtId="0" fontId="9" fillId="0" borderId="17" xfId="11" applyFont="1" applyFill="1" applyBorder="1" applyAlignment="1">
      <alignment horizontal="center" vertical="top" wrapText="1"/>
    </xf>
    <xf numFmtId="0" fontId="22" fillId="0" borderId="27" xfId="11" applyFont="1" applyFill="1" applyBorder="1" applyAlignment="1">
      <alignment horizontal="center" vertical="center" textRotation="255" wrapText="1"/>
    </xf>
    <xf numFmtId="38" fontId="14" fillId="2" borderId="34" xfId="16" applyFont="1" applyFill="1" applyBorder="1" applyAlignment="1">
      <alignment horizontal="right" vertical="center" shrinkToFit="1"/>
    </xf>
    <xf numFmtId="38" fontId="14" fillId="2" borderId="49" xfId="16" applyFont="1" applyFill="1" applyBorder="1" applyAlignment="1">
      <alignment horizontal="right" vertical="center" shrinkToFit="1"/>
    </xf>
    <xf numFmtId="38" fontId="14" fillId="2" borderId="59" xfId="16" applyFont="1" applyFill="1" applyBorder="1" applyAlignment="1">
      <alignment horizontal="right" vertical="center" shrinkToFit="1"/>
    </xf>
    <xf numFmtId="0" fontId="16" fillId="0" borderId="0" xfId="11" applyFont="1" applyFill="1" applyAlignment="1">
      <alignment vertical="center" wrapText="1"/>
    </xf>
    <xf numFmtId="0" fontId="16" fillId="0" borderId="0" xfId="11" applyFont="1" applyFill="1" applyAlignment="1">
      <alignment vertical="center"/>
    </xf>
    <xf numFmtId="0" fontId="22" fillId="0" borderId="23" xfId="11" applyFont="1" applyFill="1" applyBorder="1" applyAlignment="1">
      <alignment vertical="center" textRotation="255" wrapText="1"/>
    </xf>
    <xf numFmtId="0" fontId="22" fillId="0" borderId="51" xfId="11" applyFont="1" applyFill="1" applyBorder="1" applyAlignment="1">
      <alignment horizontal="center" vertical="top" wrapText="1"/>
    </xf>
    <xf numFmtId="0" fontId="22" fillId="0" borderId="61" xfId="11" applyFont="1" applyFill="1" applyBorder="1" applyAlignment="1">
      <alignment horizontal="center" vertical="top" wrapText="1"/>
    </xf>
    <xf numFmtId="0" fontId="22" fillId="0" borderId="24" xfId="11" applyFont="1" applyFill="1" applyBorder="1" applyAlignment="1">
      <alignment horizontal="center" vertical="top" wrapText="1"/>
    </xf>
    <xf numFmtId="0" fontId="22" fillId="0" borderId="39" xfId="11" applyFont="1" applyFill="1" applyBorder="1" applyAlignment="1">
      <alignment horizontal="center" vertical="center"/>
    </xf>
    <xf numFmtId="0" fontId="22" fillId="0" borderId="16" xfId="11" applyFont="1" applyFill="1" applyBorder="1" applyAlignment="1">
      <alignment horizontal="center" vertical="center"/>
    </xf>
    <xf numFmtId="0" fontId="0" fillId="0" borderId="5" xfId="0" applyFont="1" applyBorder="1" applyAlignment="1">
      <alignment horizontal="center" vertical="center" wrapText="1" shrinkToFit="1"/>
    </xf>
    <xf numFmtId="0" fontId="0" fillId="0" borderId="3" xfId="0" applyFont="1" applyBorder="1" applyAlignment="1">
      <alignment horizontal="center" vertical="center" wrapText="1" shrinkToFit="1"/>
    </xf>
    <xf numFmtId="0" fontId="0" fillId="0" borderId="29" xfId="0" applyFont="1" applyBorder="1" applyAlignment="1">
      <alignment horizontal="center" vertical="center"/>
    </xf>
    <xf numFmtId="0" fontId="0" fillId="0" borderId="27" xfId="0" applyFont="1" applyBorder="1" applyAlignment="1">
      <alignment horizontal="center" vertical="center"/>
    </xf>
    <xf numFmtId="0" fontId="0" fillId="0" borderId="18" xfId="0" applyFont="1" applyBorder="1" applyAlignment="1">
      <alignment horizontal="center" vertical="center"/>
    </xf>
    <xf numFmtId="0" fontId="0" fillId="0" borderId="19" xfId="0" applyFont="1" applyBorder="1" applyAlignment="1">
      <alignment horizontal="center" vertical="center"/>
    </xf>
    <xf numFmtId="0" fontId="0" fillId="0" borderId="17" xfId="0" applyFont="1" applyBorder="1" applyAlignment="1">
      <alignment horizontal="center" vertical="center"/>
    </xf>
    <xf numFmtId="0" fontId="0" fillId="0" borderId="14" xfId="0" applyFont="1" applyBorder="1" applyAlignment="1">
      <alignment horizontal="center" vertical="center"/>
    </xf>
    <xf numFmtId="0" fontId="0" fillId="0" borderId="48" xfId="0" applyFont="1" applyBorder="1" applyAlignment="1">
      <alignment horizontal="center" vertical="center" wrapText="1" shrinkToFit="1"/>
    </xf>
    <xf numFmtId="0" fontId="0" fillId="0" borderId="14" xfId="0" applyFont="1" applyBorder="1" applyAlignment="1">
      <alignment horizontal="center" vertical="center" wrapText="1" shrinkToFit="1"/>
    </xf>
    <xf numFmtId="0" fontId="14" fillId="2" borderId="28" xfId="11" applyFont="1" applyFill="1" applyBorder="1" applyAlignment="1">
      <alignment horizontal="center" vertical="center" wrapText="1"/>
    </xf>
    <xf numFmtId="0" fontId="14" fillId="2" borderId="83" xfId="11" applyFont="1" applyFill="1" applyBorder="1" applyAlignment="1">
      <alignment horizontal="center" vertical="center" wrapText="1"/>
    </xf>
    <xf numFmtId="49" fontId="14" fillId="2" borderId="47" xfId="11" applyNumberFormat="1" applyFont="1" applyFill="1" applyBorder="1" applyAlignment="1">
      <alignment horizontal="center" vertical="center" wrapText="1"/>
    </xf>
    <xf numFmtId="49" fontId="0" fillId="2" borderId="47" xfId="0" applyNumberFormat="1" applyFont="1" applyFill="1" applyBorder="1" applyAlignment="1">
      <alignment horizontal="center" vertical="center" wrapText="1"/>
    </xf>
    <xf numFmtId="0" fontId="14" fillId="2" borderId="52" xfId="11" applyNumberFormat="1" applyFont="1" applyFill="1" applyBorder="1" applyAlignment="1">
      <alignment horizontal="center" vertical="center" wrapText="1"/>
    </xf>
    <xf numFmtId="0" fontId="0" fillId="2" borderId="47" xfId="0" applyNumberFormat="1" applyFont="1" applyFill="1" applyBorder="1" applyAlignment="1">
      <alignment horizontal="center" vertical="center" wrapText="1"/>
    </xf>
    <xf numFmtId="0" fontId="0" fillId="0" borderId="3" xfId="0" applyFont="1" applyBorder="1" applyAlignment="1">
      <alignment horizontal="center" vertical="center"/>
    </xf>
    <xf numFmtId="49" fontId="14" fillId="2" borderId="32" xfId="11" applyNumberFormat="1" applyFont="1" applyFill="1" applyBorder="1" applyAlignment="1">
      <alignment horizontal="center" vertical="center" wrapText="1"/>
    </xf>
    <xf numFmtId="49" fontId="0" fillId="2" borderId="45" xfId="0" applyNumberFormat="1" applyFont="1" applyFill="1" applyBorder="1" applyAlignment="1">
      <alignment horizontal="center" vertical="center" wrapText="1"/>
    </xf>
    <xf numFmtId="49" fontId="14" fillId="2" borderId="45" xfId="11" applyNumberFormat="1" applyFont="1" applyFill="1" applyBorder="1" applyAlignment="1">
      <alignment horizontal="center" vertical="center" wrapText="1"/>
    </xf>
    <xf numFmtId="0" fontId="14" fillId="0" borderId="25" xfId="11" applyFont="1" applyFill="1" applyBorder="1" applyAlignment="1">
      <alignment horizontal="center" vertical="center" wrapText="1"/>
    </xf>
    <xf numFmtId="38" fontId="22" fillId="2" borderId="25" xfId="16" applyFont="1" applyFill="1" applyBorder="1" applyAlignment="1">
      <alignment horizontal="center" vertical="center" shrinkToFit="1"/>
    </xf>
    <xf numFmtId="38" fontId="22" fillId="2" borderId="24" xfId="16" applyFont="1" applyFill="1" applyBorder="1" applyAlignment="1">
      <alignment horizontal="center" vertical="center" shrinkToFit="1"/>
    </xf>
    <xf numFmtId="0" fontId="22" fillId="0" borderId="39" xfId="11" applyFont="1" applyFill="1" applyBorder="1" applyAlignment="1">
      <alignment vertical="center" textRotation="255"/>
    </xf>
    <xf numFmtId="0" fontId="22" fillId="0" borderId="16" xfId="11" applyFont="1" applyFill="1" applyBorder="1" applyAlignment="1">
      <alignment vertical="center" textRotation="255"/>
    </xf>
    <xf numFmtId="0" fontId="22" fillId="0" borderId="26" xfId="11" applyFont="1" applyFill="1" applyBorder="1" applyAlignment="1">
      <alignment horizontal="center" vertical="center" shrinkToFit="1"/>
    </xf>
    <xf numFmtId="0" fontId="22" fillId="0" borderId="24" xfId="11" applyFont="1" applyFill="1" applyBorder="1" applyAlignment="1">
      <alignment horizontal="center" vertical="center" shrinkToFit="1"/>
    </xf>
    <xf numFmtId="0" fontId="16" fillId="0" borderId="22" xfId="0" applyFont="1" applyBorder="1" applyAlignment="1">
      <alignment horizontal="center" vertical="center"/>
    </xf>
    <xf numFmtId="0" fontId="14" fillId="0" borderId="22" xfId="0" applyFont="1" applyBorder="1" applyAlignment="1">
      <alignment horizontal="center" vertical="center" shrinkToFit="1"/>
    </xf>
    <xf numFmtId="0" fontId="0" fillId="0" borderId="22" xfId="0" applyFont="1" applyBorder="1" applyAlignment="1">
      <alignment horizontal="left" vertical="center" wrapText="1"/>
    </xf>
    <xf numFmtId="0" fontId="0" fillId="0" borderId="26" xfId="0" applyFont="1" applyBorder="1" applyAlignment="1">
      <alignment horizontal="center" vertical="center" wrapText="1"/>
    </xf>
    <xf numFmtId="0" fontId="0" fillId="0" borderId="24" xfId="0" applyFont="1" applyBorder="1" applyAlignment="1">
      <alignment horizontal="center" vertical="center" wrapText="1"/>
    </xf>
    <xf numFmtId="0" fontId="0" fillId="3" borderId="26" xfId="0" applyFont="1" applyFill="1" applyBorder="1" applyAlignment="1">
      <alignment vertical="center" wrapText="1"/>
    </xf>
    <xf numFmtId="0" fontId="0" fillId="0" borderId="24" xfId="0" applyFont="1" applyBorder="1" applyAlignment="1">
      <alignment vertical="center" wrapText="1"/>
    </xf>
    <xf numFmtId="180" fontId="0" fillId="3" borderId="26" xfId="0" applyNumberFormat="1" applyFont="1" applyFill="1" applyBorder="1" applyAlignment="1">
      <alignment horizontal="left" vertical="top" wrapText="1"/>
    </xf>
    <xf numFmtId="0" fontId="0" fillId="0" borderId="24" xfId="0" applyFont="1" applyBorder="1" applyAlignment="1">
      <alignment horizontal="left" vertical="top" wrapText="1"/>
    </xf>
    <xf numFmtId="0" fontId="0" fillId="3" borderId="28" xfId="0" applyFont="1" applyFill="1" applyBorder="1" applyAlignment="1">
      <alignment vertical="center" wrapText="1"/>
    </xf>
    <xf numFmtId="0" fontId="0" fillId="0" borderId="27" xfId="0" applyFont="1" applyBorder="1" applyAlignment="1">
      <alignment vertical="center" wrapText="1"/>
    </xf>
    <xf numFmtId="0" fontId="0" fillId="3" borderId="4" xfId="0" applyFont="1" applyFill="1" applyBorder="1" applyAlignment="1">
      <alignment vertical="center" wrapText="1"/>
    </xf>
    <xf numFmtId="0" fontId="0" fillId="0" borderId="3" xfId="0" applyFont="1" applyBorder="1" applyAlignment="1">
      <alignment vertical="center" wrapText="1"/>
    </xf>
    <xf numFmtId="0" fontId="0" fillId="3" borderId="15" xfId="0" applyFont="1" applyFill="1" applyBorder="1" applyAlignment="1">
      <alignment vertical="center" wrapText="1"/>
    </xf>
    <xf numFmtId="0" fontId="0" fillId="0" borderId="14" xfId="0" applyFont="1" applyBorder="1" applyAlignment="1">
      <alignment vertical="center" wrapText="1"/>
    </xf>
    <xf numFmtId="0" fontId="0" fillId="3" borderId="18" xfId="0" applyFont="1" applyFill="1" applyBorder="1" applyAlignment="1">
      <alignment vertical="center" wrapText="1"/>
    </xf>
    <xf numFmtId="0" fontId="0" fillId="0" borderId="17" xfId="0" applyFont="1" applyBorder="1" applyAlignment="1">
      <alignment vertical="center" wrapText="1"/>
    </xf>
    <xf numFmtId="0" fontId="0" fillId="3" borderId="26" xfId="0" applyFont="1" applyFill="1" applyBorder="1" applyAlignment="1">
      <alignment horizontal="left" vertical="center"/>
    </xf>
    <xf numFmtId="0" fontId="0" fillId="0" borderId="24" xfId="0" applyFont="1" applyBorder="1" applyAlignment="1">
      <alignment horizontal="left" vertical="center"/>
    </xf>
    <xf numFmtId="0" fontId="0" fillId="3" borderId="26" xfId="0" applyFont="1" applyFill="1" applyBorder="1" applyAlignment="1">
      <alignment horizontal="left" vertical="center" wrapText="1"/>
    </xf>
    <xf numFmtId="0" fontId="0" fillId="0" borderId="24" xfId="0" applyFont="1" applyBorder="1" applyAlignment="1">
      <alignment horizontal="left" vertical="center" wrapText="1"/>
    </xf>
    <xf numFmtId="0" fontId="0" fillId="0" borderId="22" xfId="0" applyFont="1" applyBorder="1" applyAlignment="1">
      <alignment horizontal="center" vertical="center" textRotation="255" wrapText="1"/>
    </xf>
    <xf numFmtId="0" fontId="0" fillId="0" borderId="22" xfId="0" applyFont="1" applyBorder="1" applyAlignment="1">
      <alignment horizontal="center" vertical="center" wrapText="1"/>
    </xf>
    <xf numFmtId="0" fontId="0" fillId="0" borderId="22" xfId="0" applyFont="1" applyBorder="1" applyAlignment="1">
      <alignment horizontal="center" vertical="center"/>
    </xf>
    <xf numFmtId="0" fontId="0" fillId="0" borderId="26" xfId="0" applyFont="1" applyBorder="1" applyAlignment="1">
      <alignment horizontal="center" vertical="center"/>
    </xf>
    <xf numFmtId="0" fontId="0" fillId="0" borderId="13" xfId="0" applyFont="1" applyBorder="1" applyAlignment="1">
      <alignment horizontal="left" vertical="center" wrapText="1"/>
    </xf>
    <xf numFmtId="0" fontId="0" fillId="0" borderId="6" xfId="0" applyFont="1" applyBorder="1" applyAlignment="1">
      <alignment horizontal="left" vertical="center" wrapText="1"/>
    </xf>
    <xf numFmtId="0" fontId="0" fillId="0" borderId="2" xfId="0" applyFont="1" applyBorder="1" applyAlignment="1">
      <alignment horizontal="left" vertical="center" wrapText="1"/>
    </xf>
    <xf numFmtId="0" fontId="0" fillId="0" borderId="23" xfId="0" applyFont="1" applyBorder="1" applyAlignment="1">
      <alignment horizontal="center" vertical="center" textRotation="255"/>
    </xf>
    <xf numFmtId="0" fontId="0" fillId="0" borderId="39" xfId="0" applyFont="1" applyBorder="1" applyAlignment="1">
      <alignment horizontal="center" vertical="center" textRotation="255"/>
    </xf>
    <xf numFmtId="0" fontId="0" fillId="0" borderId="23" xfId="0" applyFont="1" applyBorder="1" applyAlignment="1">
      <alignment vertical="center" wrapText="1"/>
    </xf>
    <xf numFmtId="0" fontId="0" fillId="0" borderId="39" xfId="0" applyFont="1" applyBorder="1" applyAlignment="1">
      <alignment vertical="center" wrapText="1"/>
    </xf>
    <xf numFmtId="0" fontId="0" fillId="0" borderId="26" xfId="0" applyFont="1" applyBorder="1" applyAlignment="1">
      <alignment horizontal="left" vertical="center" wrapText="1"/>
    </xf>
    <xf numFmtId="0" fontId="0" fillId="0" borderId="25" xfId="0" applyFont="1" applyBorder="1" applyAlignment="1">
      <alignment horizontal="left" vertical="center" wrapText="1"/>
    </xf>
    <xf numFmtId="0" fontId="0" fillId="0" borderId="13" xfId="0" applyFont="1" applyBorder="1" applyAlignment="1">
      <alignment vertical="center" wrapText="1"/>
    </xf>
    <xf numFmtId="0" fontId="0" fillId="0" borderId="6" xfId="0" applyFont="1" applyBorder="1" applyAlignment="1">
      <alignment vertical="center" wrapText="1"/>
    </xf>
    <xf numFmtId="0" fontId="0" fillId="0" borderId="2" xfId="0" applyFont="1" applyBorder="1" applyAlignment="1">
      <alignment vertical="center" wrapText="1"/>
    </xf>
    <xf numFmtId="0" fontId="0" fillId="0" borderId="22" xfId="0" applyFont="1" applyBorder="1" applyAlignment="1">
      <alignment horizontal="center" vertical="center" textRotation="255"/>
    </xf>
    <xf numFmtId="0" fontId="0" fillId="0" borderId="15" xfId="0" applyFont="1" applyBorder="1" applyAlignment="1">
      <alignment horizontal="left" vertical="center" wrapText="1"/>
    </xf>
    <xf numFmtId="0" fontId="0" fillId="0" borderId="48"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Border="1" applyAlignment="1">
      <alignment horizontal="left" vertical="center" wrapText="1"/>
    </xf>
    <xf numFmtId="0" fontId="0" fillId="0" borderId="26" xfId="0" applyFont="1" applyBorder="1" applyAlignment="1">
      <alignment vertical="center" wrapText="1"/>
    </xf>
    <xf numFmtId="0" fontId="0" fillId="0" borderId="26" xfId="0" applyFont="1" applyBorder="1" applyAlignment="1">
      <alignment vertical="center"/>
    </xf>
    <xf numFmtId="0" fontId="0" fillId="0" borderId="25" xfId="0" applyFont="1" applyBorder="1" applyAlignment="1">
      <alignment vertical="center"/>
    </xf>
    <xf numFmtId="0" fontId="0" fillId="0" borderId="24" xfId="0" applyFont="1" applyBorder="1" applyAlignment="1">
      <alignment vertical="center"/>
    </xf>
    <xf numFmtId="0" fontId="0" fillId="3" borderId="8" xfId="0" applyFont="1" applyFill="1" applyBorder="1" applyAlignment="1">
      <alignment vertical="center" wrapText="1"/>
    </xf>
    <xf numFmtId="0" fontId="0" fillId="0" borderId="7" xfId="0" applyFont="1" applyBorder="1" applyAlignment="1">
      <alignment vertical="center" wrapText="1"/>
    </xf>
    <xf numFmtId="0" fontId="32" fillId="0" borderId="0" xfId="21" applyFont="1" applyBorder="1" applyAlignment="1">
      <alignment horizontal="center" vertical="center"/>
    </xf>
    <xf numFmtId="0" fontId="16" fillId="0" borderId="22" xfId="21" applyFont="1" applyBorder="1" applyAlignment="1">
      <alignment horizontal="center" vertical="center"/>
    </xf>
    <xf numFmtId="0" fontId="0" fillId="0" borderId="22" xfId="0" applyBorder="1" applyAlignment="1">
      <alignment horizontal="center" vertical="center"/>
    </xf>
    <xf numFmtId="0" fontId="16" fillId="3" borderId="22" xfId="21" applyFont="1" applyFill="1" applyBorder="1" applyAlignment="1">
      <alignment vertical="center" wrapText="1"/>
    </xf>
    <xf numFmtId="0" fontId="0" fillId="0" borderId="22" xfId="0" applyBorder="1" applyAlignment="1">
      <alignment vertical="center" wrapText="1"/>
    </xf>
    <xf numFmtId="0" fontId="16" fillId="0" borderId="26" xfId="21" applyFont="1" applyBorder="1" applyAlignment="1">
      <alignment horizontal="center" vertical="center"/>
    </xf>
    <xf numFmtId="0" fontId="16" fillId="0" borderId="24" xfId="21" applyFont="1" applyBorder="1" applyAlignment="1">
      <alignment horizontal="center" vertical="center"/>
    </xf>
    <xf numFmtId="0" fontId="16" fillId="0" borderId="26" xfId="21" applyFont="1" applyFill="1" applyBorder="1" applyAlignment="1">
      <alignment horizontal="center" vertical="center"/>
    </xf>
    <xf numFmtId="0" fontId="16" fillId="0" borderId="25" xfId="21" applyFont="1" applyFill="1" applyBorder="1" applyAlignment="1">
      <alignment horizontal="center" vertical="center"/>
    </xf>
    <xf numFmtId="0" fontId="16" fillId="0" borderId="22" xfId="21" applyFont="1" applyFill="1" applyBorder="1" applyAlignment="1">
      <alignment horizontal="center" vertical="center" wrapText="1"/>
    </xf>
    <xf numFmtId="0" fontId="16" fillId="0" borderId="28" xfId="21" applyFont="1" applyFill="1" applyBorder="1" applyAlignment="1">
      <alignment horizontal="center" vertical="center"/>
    </xf>
    <xf numFmtId="0" fontId="16" fillId="3" borderId="28" xfId="21" applyFont="1" applyFill="1" applyBorder="1" applyAlignment="1">
      <alignment vertical="top" wrapText="1"/>
    </xf>
    <xf numFmtId="0" fontId="0" fillId="0" borderId="29" xfId="0" applyBorder="1" applyAlignment="1">
      <alignment vertical="top" wrapText="1"/>
    </xf>
    <xf numFmtId="0" fontId="0" fillId="0" borderId="27" xfId="0" applyBorder="1" applyAlignment="1">
      <alignment vertical="top" wrapText="1"/>
    </xf>
    <xf numFmtId="0" fontId="16" fillId="0" borderId="26" xfId="21" applyFont="1" applyBorder="1" applyAlignment="1">
      <alignment horizontal="center" vertical="center" wrapText="1"/>
    </xf>
    <xf numFmtId="0" fontId="16" fillId="0" borderId="25" xfId="21"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16" fillId="0" borderId="22" xfId="21" applyFont="1" applyBorder="1" applyAlignment="1">
      <alignment horizontal="center" vertical="center" wrapText="1"/>
    </xf>
    <xf numFmtId="0" fontId="16" fillId="0" borderId="28" xfId="21" applyFont="1" applyBorder="1" applyAlignment="1">
      <alignment horizontal="center" vertical="center" wrapText="1"/>
    </xf>
    <xf numFmtId="0" fontId="16" fillId="0" borderId="24" xfId="21" applyFont="1" applyBorder="1" applyAlignment="1">
      <alignment horizontal="center" vertical="center" wrapText="1"/>
    </xf>
    <xf numFmtId="0" fontId="0" fillId="0" borderId="25" xfId="0" applyBorder="1" applyAlignment="1">
      <alignment horizontal="center" vertical="center"/>
    </xf>
    <xf numFmtId="185" fontId="14" fillId="2" borderId="10" xfId="16" applyNumberFormat="1" applyFont="1" applyFill="1" applyBorder="1" applyAlignment="1">
      <alignment vertical="center" shrinkToFit="1"/>
    </xf>
    <xf numFmtId="38" fontId="14" fillId="2" borderId="42" xfId="16" applyFont="1" applyFill="1" applyBorder="1" applyAlignment="1">
      <alignment vertical="center" shrinkToFit="1"/>
    </xf>
    <xf numFmtId="185" fontId="14" fillId="2" borderId="2" xfId="16" applyNumberFormat="1" applyFont="1" applyFill="1" applyBorder="1" applyAlignment="1">
      <alignment vertical="center" shrinkToFit="1"/>
    </xf>
  </cellXfs>
  <cellStyles count="22">
    <cellStyle name="Calc Currency (0)" xfId="1"/>
    <cellStyle name="Header1" xfId="2"/>
    <cellStyle name="Header2" xfId="3"/>
    <cellStyle name="Normal_#18-Internet" xfId="4"/>
    <cellStyle name="subhead" xfId="5"/>
    <cellStyle name="パーセント 2" xfId="6"/>
    <cellStyle name="桁区切り" xfId="16" builtinId="6"/>
    <cellStyle name="桁区切り 2" xfId="7"/>
    <cellStyle name="桁区切り 2 2" xfId="18"/>
    <cellStyle name="桁区切り 3" xfId="8"/>
    <cellStyle name="代価表" xfId="9"/>
    <cellStyle name="土木断面" xfId="10"/>
    <cellStyle name="標準" xfId="0" builtinId="0"/>
    <cellStyle name="標準 2" xfId="11"/>
    <cellStyle name="標準 2 2" xfId="17"/>
    <cellStyle name="標準 2 3" xfId="21"/>
    <cellStyle name="標準 3" xfId="12"/>
    <cellStyle name="標準 4" xfId="15"/>
    <cellStyle name="標準 5" xfId="20"/>
    <cellStyle name="標準 6" xfId="19"/>
    <cellStyle name="標準Ａ" xfId="13"/>
    <cellStyle name="未定義" xfId="14"/>
  </cellStyles>
  <dxfs count="0"/>
  <tableStyles count="0" defaultTableStyle="TableStyleMedium2" defaultPivotStyle="PivotStyleLight16"/>
  <colors>
    <mruColors>
      <color rgb="FF0000FF"/>
      <color rgb="FFFFFFCC"/>
      <color rgb="FFCCFFFF"/>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112286</xdr:colOff>
      <xdr:row>22</xdr:row>
      <xdr:rowOff>156881</xdr:rowOff>
    </xdr:from>
    <xdr:ext cx="1041308" cy="133370"/>
    <xdr:sp macro="" textlink="">
      <xdr:nvSpPr>
        <xdr:cNvPr id="2" name="テキスト ボックス 1"/>
        <xdr:cNvSpPr txBox="1"/>
      </xdr:nvSpPr>
      <xdr:spPr>
        <a:xfrm>
          <a:off x="798086" y="3928781"/>
          <a:ext cx="1041308"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800"/>
            <a:t>（Ｂ水道用水供給事業）</a:t>
          </a:r>
          <a:endParaRPr kumimoji="1" lang="en-US" altLang="ja-JP" sz="800"/>
        </a:p>
      </xdr:txBody>
    </xdr:sp>
    <xdr:clientData/>
  </xdr:oneCellAnchor>
  <xdr:oneCellAnchor>
    <xdr:from>
      <xdr:col>19</xdr:col>
      <xdr:colOff>67790</xdr:colOff>
      <xdr:row>54</xdr:row>
      <xdr:rowOff>31688</xdr:rowOff>
    </xdr:from>
    <xdr:ext cx="396775" cy="266740"/>
    <xdr:sp macro="" textlink="">
      <xdr:nvSpPr>
        <xdr:cNvPr id="3" name="テキスト ボックス 2"/>
        <xdr:cNvSpPr txBox="1"/>
      </xdr:nvSpPr>
      <xdr:spPr>
        <a:xfrm>
          <a:off x="13097990" y="9289988"/>
          <a:ext cx="396775"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ctr" rtl="0">
            <a:defRPr sz="1000"/>
          </a:pPr>
          <a:r>
            <a:rPr lang="ja-JP" altLang="en-US" sz="800" b="0" i="0" u="none" strike="noStrike" baseline="0">
              <a:solidFill>
                <a:srgbClr val="000000"/>
              </a:solidFill>
              <a:latin typeface="ＭＳ Ｐゴシック"/>
              <a:ea typeface="ＭＳ Ｐゴシック"/>
            </a:rPr>
            <a:t>Ｋ配水池</a:t>
          </a:r>
        </a:p>
        <a:p>
          <a:pPr algn="ctr" rtl="0">
            <a:defRPr sz="1000"/>
          </a:pPr>
          <a:r>
            <a:rPr lang="ja-JP" altLang="en-US" sz="800" b="0" i="0" u="none" strike="noStrike" baseline="0">
              <a:solidFill>
                <a:srgbClr val="000000"/>
              </a:solidFill>
              <a:latin typeface="ＭＳ Ｐゴシック"/>
              <a:ea typeface="ＭＳ Ｐゴシック"/>
            </a:rPr>
            <a:t>V=236m3</a:t>
          </a:r>
        </a:p>
      </xdr:txBody>
    </xdr:sp>
    <xdr:clientData/>
  </xdr:oneCellAnchor>
  <xdr:twoCellAnchor>
    <xdr:from>
      <xdr:col>3</xdr:col>
      <xdr:colOff>9525</xdr:colOff>
      <xdr:row>56</xdr:row>
      <xdr:rowOff>19050</xdr:rowOff>
    </xdr:from>
    <xdr:to>
      <xdr:col>3</xdr:col>
      <xdr:colOff>152400</xdr:colOff>
      <xdr:row>56</xdr:row>
      <xdr:rowOff>152400</xdr:rowOff>
    </xdr:to>
    <xdr:sp macro="" textlink="">
      <xdr:nvSpPr>
        <xdr:cNvPr id="4" name="正方形/長方形 37"/>
        <xdr:cNvSpPr>
          <a:spLocks noChangeArrowheads="1"/>
        </xdr:cNvSpPr>
      </xdr:nvSpPr>
      <xdr:spPr bwMode="auto">
        <a:xfrm>
          <a:off x="2066925" y="9620250"/>
          <a:ext cx="142875" cy="1333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161925</xdr:colOff>
      <xdr:row>56</xdr:row>
      <xdr:rowOff>85725</xdr:rowOff>
    </xdr:from>
    <xdr:to>
      <xdr:col>19</xdr:col>
      <xdr:colOff>180975</xdr:colOff>
      <xdr:row>56</xdr:row>
      <xdr:rowOff>85725</xdr:rowOff>
    </xdr:to>
    <xdr:cxnSp macro="">
      <xdr:nvCxnSpPr>
        <xdr:cNvPr id="5" name="直線矢印コネクタ 38"/>
        <xdr:cNvCxnSpPr>
          <a:cxnSpLocks noChangeShapeType="1"/>
          <a:stCxn id="4" idx="3"/>
          <a:endCxn id="85" idx="1"/>
        </xdr:cNvCxnSpPr>
      </xdr:nvCxnSpPr>
      <xdr:spPr bwMode="auto">
        <a:xfrm>
          <a:off x="2219325" y="9686925"/>
          <a:ext cx="10991850" cy="0"/>
        </a:xfrm>
        <a:prstGeom prst="straightConnector1">
          <a:avLst/>
        </a:prstGeom>
        <a:noFill/>
        <a:ln w="19050" algn="ctr">
          <a:solidFill>
            <a:srgbClr xmlns:mc="http://schemas.openxmlformats.org/markup-compatibility/2006" xmlns:a14="http://schemas.microsoft.com/office/drawing/2010/main" val="0000FF" mc:Ignorable="a14" a14:legacySpreadsheetColorIndex="12"/>
          </a:solidFill>
          <a:prstDash val="lgDashDot"/>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xdr:col>
      <xdr:colOff>115932</xdr:colOff>
      <xdr:row>54</xdr:row>
      <xdr:rowOff>133584</xdr:rowOff>
    </xdr:from>
    <xdr:ext cx="282513" cy="133370"/>
    <xdr:sp macro="" textlink="">
      <xdr:nvSpPr>
        <xdr:cNvPr id="6" name="テキスト ボックス 5"/>
        <xdr:cNvSpPr txBox="1"/>
      </xdr:nvSpPr>
      <xdr:spPr>
        <a:xfrm>
          <a:off x="1487532" y="9391884"/>
          <a:ext cx="282513"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800"/>
            <a:t>Ｋ水源</a:t>
          </a:r>
        </a:p>
      </xdr:txBody>
    </xdr:sp>
    <xdr:clientData/>
  </xdr:oneCellAnchor>
  <xdr:twoCellAnchor>
    <xdr:from>
      <xdr:col>20</xdr:col>
      <xdr:colOff>114300</xdr:colOff>
      <xdr:row>56</xdr:row>
      <xdr:rowOff>85725</xdr:rowOff>
    </xdr:from>
    <xdr:to>
      <xdr:col>27</xdr:col>
      <xdr:colOff>57150</xdr:colOff>
      <xdr:row>56</xdr:row>
      <xdr:rowOff>85725</xdr:rowOff>
    </xdr:to>
    <xdr:cxnSp macro="">
      <xdr:nvCxnSpPr>
        <xdr:cNvPr id="7" name="直線矢印コネクタ 42"/>
        <xdr:cNvCxnSpPr>
          <a:cxnSpLocks noChangeShapeType="1"/>
          <a:stCxn id="85" idx="3"/>
          <a:endCxn id="170" idx="1"/>
        </xdr:cNvCxnSpPr>
      </xdr:nvCxnSpPr>
      <xdr:spPr bwMode="auto">
        <a:xfrm>
          <a:off x="13830300" y="9686925"/>
          <a:ext cx="4743450" cy="0"/>
        </a:xfrm>
        <a:prstGeom prst="straightConnector1">
          <a:avLst/>
        </a:prstGeom>
        <a:noFill/>
        <a:ln w="19050" algn="ctr">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200025</xdr:colOff>
      <xdr:row>12</xdr:row>
      <xdr:rowOff>28575</xdr:rowOff>
    </xdr:from>
    <xdr:to>
      <xdr:col>10</xdr:col>
      <xdr:colOff>209550</xdr:colOff>
      <xdr:row>14</xdr:row>
      <xdr:rowOff>133350</xdr:rowOff>
    </xdr:to>
    <xdr:sp macro="" textlink="">
      <xdr:nvSpPr>
        <xdr:cNvPr id="8" name="正方形/長方形 44"/>
        <xdr:cNvSpPr>
          <a:spLocks noChangeArrowheads="1"/>
        </xdr:cNvSpPr>
      </xdr:nvSpPr>
      <xdr:spPr bwMode="auto">
        <a:xfrm>
          <a:off x="5686425" y="2085975"/>
          <a:ext cx="1381125" cy="447675"/>
        </a:xfrm>
        <a:prstGeom prst="rect">
          <a:avLst/>
        </a:prstGeom>
        <a:solidFill>
          <a:srgbClr val="FF0000"/>
        </a:solidFill>
        <a:ln w="19050" algn="ctr">
          <a:solidFill>
            <a:srgbClr val="FF0000"/>
          </a:solidFill>
          <a:miter lim="800000"/>
          <a:headEnd/>
          <a:tailEnd/>
        </a:ln>
      </xdr:spPr>
    </xdr:sp>
    <xdr:clientData/>
  </xdr:twoCellAnchor>
  <xdr:twoCellAnchor>
    <xdr:from>
      <xdr:col>10</xdr:col>
      <xdr:colOff>219075</xdr:colOff>
      <xdr:row>13</xdr:row>
      <xdr:rowOff>85725</xdr:rowOff>
    </xdr:from>
    <xdr:to>
      <xdr:col>15</xdr:col>
      <xdr:colOff>209550</xdr:colOff>
      <xdr:row>13</xdr:row>
      <xdr:rowOff>85725</xdr:rowOff>
    </xdr:to>
    <xdr:cxnSp macro="">
      <xdr:nvCxnSpPr>
        <xdr:cNvPr id="9" name="直線矢印コネクタ 46"/>
        <xdr:cNvCxnSpPr>
          <a:cxnSpLocks noChangeShapeType="1"/>
          <a:stCxn id="8" idx="3"/>
          <a:endCxn id="88" idx="1"/>
        </xdr:cNvCxnSpPr>
      </xdr:nvCxnSpPr>
      <xdr:spPr bwMode="auto">
        <a:xfrm>
          <a:off x="7077075" y="2314575"/>
          <a:ext cx="3419475" cy="0"/>
        </a:xfrm>
        <a:prstGeom prst="straightConnector1">
          <a:avLst/>
        </a:prstGeom>
        <a:noFill/>
        <a:ln w="19050" algn="ctr">
          <a:solidFill>
            <a:srgbClr xmlns:mc="http://schemas.openxmlformats.org/markup-compatibility/2006" xmlns:a14="http://schemas.microsoft.com/office/drawing/2010/main" val="0000FF" mc:Ignorable="a14" a14:legacySpreadsheetColorIndex="12"/>
          </a:solidFill>
          <a:prstDash val="lgDashDotDot"/>
          <a:round/>
          <a:headEnd/>
          <a:tailEnd type="triangle" w="sm" len="med"/>
        </a:ln>
        <a:extLst>
          <a:ext uri="{909E8E84-426E-40DD-AFC4-6F175D3DCCD1}">
            <a14:hiddenFill xmlns:a14="http://schemas.microsoft.com/office/drawing/2010/main">
              <a:noFill/>
            </a14:hiddenFill>
          </a:ext>
        </a:extLst>
      </xdr:spPr>
    </xdr:cxnSp>
    <xdr:clientData/>
  </xdr:twoCellAnchor>
  <xdr:oneCellAnchor>
    <xdr:from>
      <xdr:col>8</xdr:col>
      <xdr:colOff>187490</xdr:colOff>
      <xdr:row>10</xdr:row>
      <xdr:rowOff>166851</xdr:rowOff>
    </xdr:from>
    <xdr:ext cx="345457" cy="133370"/>
    <xdr:sp macro="" textlink="">
      <xdr:nvSpPr>
        <xdr:cNvPr id="10" name="テキスト ボックス 9"/>
        <xdr:cNvSpPr txBox="1"/>
      </xdr:nvSpPr>
      <xdr:spPr>
        <a:xfrm>
          <a:off x="5673890" y="1881351"/>
          <a:ext cx="345457"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800"/>
            <a:t>Ｉ浄水場</a:t>
          </a:r>
        </a:p>
      </xdr:txBody>
    </xdr:sp>
    <xdr:clientData/>
  </xdr:oneCellAnchor>
  <xdr:oneCellAnchor>
    <xdr:from>
      <xdr:col>13</xdr:col>
      <xdr:colOff>223065</xdr:colOff>
      <xdr:row>10</xdr:row>
      <xdr:rowOff>89845</xdr:rowOff>
    </xdr:from>
    <xdr:ext cx="468911" cy="266740"/>
    <xdr:sp macro="" textlink="">
      <xdr:nvSpPr>
        <xdr:cNvPr id="11" name="テキスト ボックス 10"/>
        <xdr:cNvSpPr txBox="1"/>
      </xdr:nvSpPr>
      <xdr:spPr>
        <a:xfrm>
          <a:off x="9138465" y="1804345"/>
          <a:ext cx="468911"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lgn="l" rtl="0">
            <a:defRPr sz="1000"/>
          </a:pPr>
          <a:r>
            <a:rPr lang="ja-JP" altLang="en-US" sz="800" b="0" i="0" u="none" strike="noStrike" baseline="0">
              <a:solidFill>
                <a:srgbClr val="000000"/>
              </a:solidFill>
              <a:latin typeface="ＭＳ Ｐゴシック"/>
              <a:ea typeface="ＭＳ Ｐゴシック"/>
            </a:rPr>
            <a:t>Ｔ配水池</a:t>
          </a:r>
        </a:p>
        <a:p>
          <a:pPr algn="l" rtl="0">
            <a:defRPr sz="1000"/>
          </a:pPr>
          <a:r>
            <a:rPr lang="ja-JP" altLang="en-US" sz="800" b="0" i="0" u="none" strike="noStrike" baseline="0">
              <a:solidFill>
                <a:srgbClr val="000000"/>
              </a:solidFill>
              <a:latin typeface="ＭＳ Ｐゴシック"/>
              <a:ea typeface="ＭＳ Ｐゴシック"/>
            </a:rPr>
            <a:t>V=4,300m3</a:t>
          </a:r>
        </a:p>
      </xdr:txBody>
    </xdr:sp>
    <xdr:clientData/>
  </xdr:oneCellAnchor>
  <xdr:twoCellAnchor>
    <xdr:from>
      <xdr:col>2</xdr:col>
      <xdr:colOff>19050</xdr:colOff>
      <xdr:row>12</xdr:row>
      <xdr:rowOff>38100</xdr:rowOff>
    </xdr:from>
    <xdr:to>
      <xdr:col>4</xdr:col>
      <xdr:colOff>28575</xdr:colOff>
      <xdr:row>14</xdr:row>
      <xdr:rowOff>133350</xdr:rowOff>
    </xdr:to>
    <xdr:sp macro="" textlink="">
      <xdr:nvSpPr>
        <xdr:cNvPr id="12" name="正方形/長方形 49"/>
        <xdr:cNvSpPr>
          <a:spLocks noChangeArrowheads="1"/>
        </xdr:cNvSpPr>
      </xdr:nvSpPr>
      <xdr:spPr bwMode="auto">
        <a:xfrm>
          <a:off x="1390650" y="2095500"/>
          <a:ext cx="1381125" cy="438150"/>
        </a:xfrm>
        <a:prstGeom prst="rect">
          <a:avLst/>
        </a:prstGeom>
        <a:solidFill>
          <a:srgbClr xmlns:mc="http://schemas.openxmlformats.org/markup-compatibility/2006" xmlns:a14="http://schemas.microsoft.com/office/drawing/2010/main" val="FFFFFF" mc:Ignorable="a14" a14:legacySpreadsheetColorIndex="9"/>
        </a:solidFill>
        <a:ln w="19050" algn="ctr">
          <a:solidFill>
            <a:srgbClr val="000000"/>
          </a:solidFill>
          <a:miter lim="800000"/>
          <a:headEnd/>
          <a:tailEnd/>
        </a:ln>
      </xdr:spPr>
    </xdr:sp>
    <xdr:clientData/>
  </xdr:twoCellAnchor>
  <xdr:twoCellAnchor>
    <xdr:from>
      <xdr:col>4</xdr:col>
      <xdr:colOff>38100</xdr:colOff>
      <xdr:row>13</xdr:row>
      <xdr:rowOff>85725</xdr:rowOff>
    </xdr:from>
    <xdr:to>
      <xdr:col>8</xdr:col>
      <xdr:colOff>190500</xdr:colOff>
      <xdr:row>13</xdr:row>
      <xdr:rowOff>85725</xdr:rowOff>
    </xdr:to>
    <xdr:cxnSp macro="">
      <xdr:nvCxnSpPr>
        <xdr:cNvPr id="13" name="直線矢印コネクタ 50"/>
        <xdr:cNvCxnSpPr>
          <a:cxnSpLocks noChangeShapeType="1"/>
          <a:stCxn id="12" idx="3"/>
          <a:endCxn id="8" idx="1"/>
        </xdr:cNvCxnSpPr>
      </xdr:nvCxnSpPr>
      <xdr:spPr bwMode="auto">
        <a:xfrm>
          <a:off x="2781300" y="2314575"/>
          <a:ext cx="2895600" cy="0"/>
        </a:xfrm>
        <a:prstGeom prst="straightConnector1">
          <a:avLst/>
        </a:prstGeom>
        <a:noFill/>
        <a:ln w="19050" algn="ctr">
          <a:solidFill>
            <a:srgbClr xmlns:mc="http://schemas.openxmlformats.org/markup-compatibility/2006" xmlns:a14="http://schemas.microsoft.com/office/drawing/2010/main" val="0000FF" mc:Ignorable="a14" a14:legacySpreadsheetColorIndex="12"/>
          </a:solidFill>
          <a:prstDash val="lgDashDot"/>
          <a:round/>
          <a:headEnd/>
          <a:tailEnd type="triangle" w="sm" len="med"/>
        </a:ln>
        <a:extLst>
          <a:ext uri="{909E8E84-426E-40DD-AFC4-6F175D3DCCD1}">
            <a14:hiddenFill xmlns:a14="http://schemas.microsoft.com/office/drawing/2010/main">
              <a:noFill/>
            </a14:hiddenFill>
          </a:ext>
        </a:extLst>
      </xdr:spPr>
    </xdr:cxnSp>
    <xdr:clientData/>
  </xdr:twoCellAnchor>
  <xdr:oneCellAnchor>
    <xdr:from>
      <xdr:col>2</xdr:col>
      <xdr:colOff>4395</xdr:colOff>
      <xdr:row>10</xdr:row>
      <xdr:rowOff>168002</xdr:rowOff>
    </xdr:from>
    <xdr:ext cx="381130" cy="133370"/>
    <xdr:sp macro="" textlink="">
      <xdr:nvSpPr>
        <xdr:cNvPr id="14" name="テキスト ボックス 13"/>
        <xdr:cNvSpPr txBox="1"/>
      </xdr:nvSpPr>
      <xdr:spPr>
        <a:xfrm>
          <a:off x="1375995" y="1882502"/>
          <a:ext cx="381130"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800"/>
            <a:t>（Ａ用水）</a:t>
          </a:r>
        </a:p>
      </xdr:txBody>
    </xdr:sp>
    <xdr:clientData/>
  </xdr:oneCellAnchor>
  <xdr:twoCellAnchor>
    <xdr:from>
      <xdr:col>18</xdr:col>
      <xdr:colOff>9525</xdr:colOff>
      <xdr:row>13</xdr:row>
      <xdr:rowOff>85725</xdr:rowOff>
    </xdr:from>
    <xdr:to>
      <xdr:col>27</xdr:col>
      <xdr:colOff>28575</xdr:colOff>
      <xdr:row>13</xdr:row>
      <xdr:rowOff>85725</xdr:rowOff>
    </xdr:to>
    <xdr:cxnSp macro="">
      <xdr:nvCxnSpPr>
        <xdr:cNvPr id="15" name="直線矢印コネクタ 55"/>
        <xdr:cNvCxnSpPr>
          <a:cxnSpLocks noChangeShapeType="1"/>
          <a:stCxn id="88" idx="3"/>
          <a:endCxn id="147" idx="1"/>
        </xdr:cNvCxnSpPr>
      </xdr:nvCxnSpPr>
      <xdr:spPr bwMode="auto">
        <a:xfrm>
          <a:off x="12353925" y="2314575"/>
          <a:ext cx="6191250" cy="0"/>
        </a:xfrm>
        <a:prstGeom prst="straightConnector1">
          <a:avLst/>
        </a:prstGeom>
        <a:noFill/>
        <a:ln w="19050" algn="ctr">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0</xdr:colOff>
      <xdr:row>24</xdr:row>
      <xdr:rowOff>28575</xdr:rowOff>
    </xdr:from>
    <xdr:to>
      <xdr:col>15</xdr:col>
      <xdr:colOff>9525</xdr:colOff>
      <xdr:row>26</xdr:row>
      <xdr:rowOff>123825</xdr:rowOff>
    </xdr:to>
    <xdr:sp macro="" textlink="">
      <xdr:nvSpPr>
        <xdr:cNvPr id="16" name="正方形/長方形 74"/>
        <xdr:cNvSpPr>
          <a:spLocks noChangeArrowheads="1"/>
        </xdr:cNvSpPr>
      </xdr:nvSpPr>
      <xdr:spPr bwMode="auto">
        <a:xfrm>
          <a:off x="8915400" y="4143375"/>
          <a:ext cx="1381125" cy="4381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11</xdr:col>
      <xdr:colOff>112284</xdr:colOff>
      <xdr:row>22</xdr:row>
      <xdr:rowOff>42249</xdr:rowOff>
    </xdr:from>
    <xdr:ext cx="468911" cy="266740"/>
    <xdr:sp macro="" textlink="">
      <xdr:nvSpPr>
        <xdr:cNvPr id="17" name="テキスト ボックス 16"/>
        <xdr:cNvSpPr txBox="1"/>
      </xdr:nvSpPr>
      <xdr:spPr>
        <a:xfrm>
          <a:off x="7656084" y="3814149"/>
          <a:ext cx="468911"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lgn="ctr" rtl="0">
            <a:defRPr sz="1000"/>
          </a:pPr>
          <a:r>
            <a:rPr lang="ja-JP" altLang="en-US" sz="800" b="0" i="0" u="none" strike="noStrike" baseline="0">
              <a:solidFill>
                <a:srgbClr val="000000"/>
              </a:solidFill>
              <a:latin typeface="ＭＳ Ｐゴシック"/>
              <a:ea typeface="ＭＳ Ｐゴシック"/>
            </a:rPr>
            <a:t>Ｈ配水池</a:t>
          </a:r>
        </a:p>
        <a:p>
          <a:pPr algn="ctr" rtl="0">
            <a:defRPr sz="1000"/>
          </a:pPr>
          <a:r>
            <a:rPr lang="ja-JP" altLang="en-US" sz="800" b="0" i="0" u="none" strike="noStrike" baseline="0">
              <a:solidFill>
                <a:srgbClr val="000000"/>
              </a:solidFill>
              <a:latin typeface="ＭＳ Ｐゴシック"/>
              <a:ea typeface="ＭＳ Ｐゴシック"/>
            </a:rPr>
            <a:t>V=6,500m3</a:t>
          </a:r>
        </a:p>
      </xdr:txBody>
    </xdr:sp>
    <xdr:clientData/>
  </xdr:oneCellAnchor>
  <xdr:twoCellAnchor>
    <xdr:from>
      <xdr:col>15</xdr:col>
      <xdr:colOff>19050</xdr:colOff>
      <xdr:row>25</xdr:row>
      <xdr:rowOff>76200</xdr:rowOff>
    </xdr:from>
    <xdr:to>
      <xdr:col>27</xdr:col>
      <xdr:colOff>85725</xdr:colOff>
      <xdr:row>25</xdr:row>
      <xdr:rowOff>76200</xdr:rowOff>
    </xdr:to>
    <xdr:cxnSp macro="">
      <xdr:nvCxnSpPr>
        <xdr:cNvPr id="18" name="直線矢印コネクタ 76"/>
        <xdr:cNvCxnSpPr>
          <a:cxnSpLocks noChangeShapeType="1"/>
          <a:stCxn id="16" idx="3"/>
          <a:endCxn id="157" idx="1"/>
        </xdr:cNvCxnSpPr>
      </xdr:nvCxnSpPr>
      <xdr:spPr bwMode="auto">
        <a:xfrm>
          <a:off x="10306050" y="4362450"/>
          <a:ext cx="8296275" cy="0"/>
        </a:xfrm>
        <a:prstGeom prst="straightConnector1">
          <a:avLst/>
        </a:prstGeom>
        <a:noFill/>
        <a:ln w="19050" algn="ctr">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xdr:col>
      <xdr:colOff>58615</xdr:colOff>
      <xdr:row>27</xdr:row>
      <xdr:rowOff>4151</xdr:rowOff>
    </xdr:from>
    <xdr:ext cx="65" cy="172227"/>
    <xdr:sp macro="" textlink="">
      <xdr:nvSpPr>
        <xdr:cNvPr id="19" name="テキスト ボックス 18"/>
        <xdr:cNvSpPr txBox="1"/>
      </xdr:nvSpPr>
      <xdr:spPr>
        <a:xfrm>
          <a:off x="1430215" y="46333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ja-JP" altLang="en-US"/>
        </a:p>
      </xdr:txBody>
    </xdr:sp>
    <xdr:clientData/>
  </xdr:oneCellAnchor>
  <xdr:oneCellAnchor>
    <xdr:from>
      <xdr:col>4</xdr:col>
      <xdr:colOff>76200</xdr:colOff>
      <xdr:row>31</xdr:row>
      <xdr:rowOff>38100</xdr:rowOff>
    </xdr:from>
    <xdr:ext cx="1064009" cy="133370"/>
    <xdr:sp macro="" textlink="">
      <xdr:nvSpPr>
        <xdr:cNvPr id="20" name="テキスト ボックス 84"/>
        <xdr:cNvSpPr txBox="1">
          <a:spLocks noChangeArrowheads="1"/>
        </xdr:cNvSpPr>
      </xdr:nvSpPr>
      <xdr:spPr bwMode="auto">
        <a:xfrm>
          <a:off x="2819400" y="5353050"/>
          <a:ext cx="1064009" cy="13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ja-JP" sz="800" b="0" i="0" baseline="0">
              <a:effectLst/>
              <a:latin typeface="+mn-ea"/>
              <a:ea typeface="+mn-ea"/>
              <a:cs typeface="+mn-cs"/>
            </a:rPr>
            <a:t>Ｍ</a:t>
          </a:r>
          <a:r>
            <a:rPr lang="ja-JP" altLang="en-US" sz="800" b="0" i="0" u="none" strike="noStrike" baseline="0">
              <a:solidFill>
                <a:srgbClr val="000000"/>
              </a:solidFill>
              <a:latin typeface="+mn-ea"/>
              <a:ea typeface="+mn-ea"/>
            </a:rPr>
            <a:t>2号水源（1,700m3/日）</a:t>
          </a:r>
        </a:p>
      </xdr:txBody>
    </xdr:sp>
    <xdr:clientData/>
  </xdr:oneCellAnchor>
  <xdr:twoCellAnchor>
    <xdr:from>
      <xdr:col>4</xdr:col>
      <xdr:colOff>19050</xdr:colOff>
      <xdr:row>25</xdr:row>
      <xdr:rowOff>76200</xdr:rowOff>
    </xdr:from>
    <xdr:to>
      <xdr:col>12</xdr:col>
      <xdr:colOff>219075</xdr:colOff>
      <xdr:row>25</xdr:row>
      <xdr:rowOff>76200</xdr:rowOff>
    </xdr:to>
    <xdr:cxnSp macro="">
      <xdr:nvCxnSpPr>
        <xdr:cNvPr id="21" name="直線矢印コネクタ 85"/>
        <xdr:cNvCxnSpPr>
          <a:cxnSpLocks noChangeShapeType="1"/>
          <a:stCxn id="102" idx="3"/>
          <a:endCxn id="16" idx="1"/>
        </xdr:cNvCxnSpPr>
      </xdr:nvCxnSpPr>
      <xdr:spPr bwMode="auto">
        <a:xfrm>
          <a:off x="2762250" y="4362450"/>
          <a:ext cx="5686425" cy="0"/>
        </a:xfrm>
        <a:prstGeom prst="straightConnector1">
          <a:avLst/>
        </a:prstGeom>
        <a:noFill/>
        <a:ln w="3175" algn="ctr">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xdr:col>
      <xdr:colOff>708</xdr:colOff>
      <xdr:row>49</xdr:row>
      <xdr:rowOff>94054</xdr:rowOff>
    </xdr:from>
    <xdr:ext cx="1041308" cy="133370"/>
    <xdr:sp macro="" textlink="">
      <xdr:nvSpPr>
        <xdr:cNvPr id="22" name="テキスト ボックス 21"/>
        <xdr:cNvSpPr txBox="1"/>
      </xdr:nvSpPr>
      <xdr:spPr>
        <a:xfrm>
          <a:off x="1372308" y="8495104"/>
          <a:ext cx="1041308"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800"/>
            <a:t>（</a:t>
          </a:r>
          <a:r>
            <a:rPr kumimoji="1" lang="ja-JP" altLang="en-US" sz="800" b="0" i="0" u="none" strike="noStrike" kern="0" cap="none" spc="0" normalizeH="0" baseline="0" noProof="0">
              <a:ln>
                <a:noFill/>
              </a:ln>
              <a:solidFill>
                <a:prstClr val="black"/>
              </a:solidFill>
              <a:effectLst/>
              <a:uLnTx/>
              <a:uFillTx/>
              <a:latin typeface="+mn-lt"/>
              <a:ea typeface="+mn-ea"/>
              <a:cs typeface="+mn-cs"/>
            </a:rPr>
            <a:t>Ｂ水道用水供給事業</a:t>
          </a:r>
          <a:r>
            <a:rPr kumimoji="1" lang="ja-JP" altLang="en-US" sz="800"/>
            <a:t>）</a:t>
          </a:r>
          <a:endParaRPr kumimoji="1" lang="en-US" altLang="ja-JP" sz="800"/>
        </a:p>
      </xdr:txBody>
    </xdr:sp>
    <xdr:clientData/>
  </xdr:oneCellAnchor>
  <xdr:oneCellAnchor>
    <xdr:from>
      <xdr:col>13</xdr:col>
      <xdr:colOff>170248</xdr:colOff>
      <xdr:row>49</xdr:row>
      <xdr:rowOff>79657</xdr:rowOff>
    </xdr:from>
    <xdr:ext cx="458402" cy="266740"/>
    <xdr:sp macro="" textlink="">
      <xdr:nvSpPr>
        <xdr:cNvPr id="23" name="テキスト ボックス 22"/>
        <xdr:cNvSpPr txBox="1"/>
      </xdr:nvSpPr>
      <xdr:spPr>
        <a:xfrm>
          <a:off x="9085648" y="8480707"/>
          <a:ext cx="458402"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rtl="0">
            <a:defRPr sz="1000"/>
          </a:pPr>
          <a:r>
            <a:rPr lang="ja-JP" altLang="en-US" sz="800" b="0" i="0" u="none" strike="noStrike" baseline="0">
              <a:solidFill>
                <a:srgbClr val="000000"/>
              </a:solidFill>
              <a:latin typeface="ＭＳ Ｐゴシック"/>
              <a:ea typeface="ＭＳ Ｐゴシック"/>
            </a:rPr>
            <a:t>Ａ配水池</a:t>
          </a:r>
        </a:p>
        <a:p>
          <a:pPr algn="ctr" rtl="0">
            <a:defRPr sz="1000"/>
          </a:pPr>
          <a:r>
            <a:rPr lang="ja-JP" altLang="en-US" sz="800" b="0" i="0" u="none" strike="noStrike" baseline="0">
              <a:solidFill>
                <a:srgbClr val="000000"/>
              </a:solidFill>
              <a:latin typeface="ＭＳ Ｐゴシック"/>
              <a:ea typeface="ＭＳ Ｐゴシック"/>
            </a:rPr>
            <a:t>V=180m3</a:t>
          </a:r>
        </a:p>
      </xdr:txBody>
    </xdr:sp>
    <xdr:clientData/>
  </xdr:oneCellAnchor>
  <xdr:twoCellAnchor>
    <xdr:from>
      <xdr:col>15</xdr:col>
      <xdr:colOff>219075</xdr:colOff>
      <xdr:row>51</xdr:row>
      <xdr:rowOff>85725</xdr:rowOff>
    </xdr:from>
    <xdr:to>
      <xdr:col>27</xdr:col>
      <xdr:colOff>57150</xdr:colOff>
      <xdr:row>51</xdr:row>
      <xdr:rowOff>85725</xdr:rowOff>
    </xdr:to>
    <xdr:cxnSp macro="">
      <xdr:nvCxnSpPr>
        <xdr:cNvPr id="24" name="直線矢印コネクタ 91"/>
        <xdr:cNvCxnSpPr>
          <a:cxnSpLocks noChangeShapeType="1"/>
          <a:stCxn id="84" idx="3"/>
          <a:endCxn id="158" idx="1"/>
        </xdr:cNvCxnSpPr>
      </xdr:nvCxnSpPr>
      <xdr:spPr bwMode="auto">
        <a:xfrm>
          <a:off x="10506075" y="8829675"/>
          <a:ext cx="8067675" cy="0"/>
        </a:xfrm>
        <a:prstGeom prst="straightConnector1">
          <a:avLst/>
        </a:prstGeom>
        <a:noFill/>
        <a:ln w="19050" algn="ctr">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9525</xdr:colOff>
      <xdr:row>51</xdr:row>
      <xdr:rowOff>85725</xdr:rowOff>
    </xdr:from>
    <xdr:to>
      <xdr:col>15</xdr:col>
      <xdr:colOff>57150</xdr:colOff>
      <xdr:row>51</xdr:row>
      <xdr:rowOff>85725</xdr:rowOff>
    </xdr:to>
    <xdr:cxnSp macro="">
      <xdr:nvCxnSpPr>
        <xdr:cNvPr id="25" name="直線矢印コネクタ 93"/>
        <xdr:cNvCxnSpPr>
          <a:cxnSpLocks noChangeShapeType="1"/>
          <a:stCxn id="103" idx="3"/>
          <a:endCxn id="84" idx="1"/>
        </xdr:cNvCxnSpPr>
      </xdr:nvCxnSpPr>
      <xdr:spPr bwMode="auto">
        <a:xfrm>
          <a:off x="2752725" y="8829675"/>
          <a:ext cx="7591425" cy="0"/>
        </a:xfrm>
        <a:prstGeom prst="straightConnector1">
          <a:avLst/>
        </a:prstGeom>
        <a:noFill/>
        <a:ln w="3175" algn="ctr">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180975</xdr:colOff>
      <xdr:row>65</xdr:row>
      <xdr:rowOff>114300</xdr:rowOff>
    </xdr:from>
    <xdr:to>
      <xdr:col>21</xdr:col>
      <xdr:colOff>28575</xdr:colOff>
      <xdr:row>67</xdr:row>
      <xdr:rowOff>57150</xdr:rowOff>
    </xdr:to>
    <xdr:sp macro="" textlink="">
      <xdr:nvSpPr>
        <xdr:cNvPr id="26" name="正方形/長方形 111"/>
        <xdr:cNvSpPr>
          <a:spLocks noChangeArrowheads="1"/>
        </xdr:cNvSpPr>
      </xdr:nvSpPr>
      <xdr:spPr bwMode="auto">
        <a:xfrm>
          <a:off x="13211175" y="11258550"/>
          <a:ext cx="12192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17</xdr:col>
      <xdr:colOff>95652</xdr:colOff>
      <xdr:row>64</xdr:row>
      <xdr:rowOff>78299</xdr:rowOff>
    </xdr:from>
    <xdr:ext cx="468911" cy="266740"/>
    <xdr:sp macro="" textlink="">
      <xdr:nvSpPr>
        <xdr:cNvPr id="27" name="テキスト ボックス 26"/>
        <xdr:cNvSpPr txBox="1"/>
      </xdr:nvSpPr>
      <xdr:spPr>
        <a:xfrm>
          <a:off x="11754252" y="11051099"/>
          <a:ext cx="468911"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ctr" rtl="0">
            <a:defRPr sz="1000"/>
          </a:pPr>
          <a:r>
            <a:rPr lang="ja-JP" altLang="en-US" sz="800" b="0" i="0" u="none" strike="noStrike" baseline="0">
              <a:solidFill>
                <a:srgbClr val="000000"/>
              </a:solidFill>
              <a:latin typeface="ＭＳ Ｐゴシック"/>
              <a:ea typeface="ＭＳ Ｐゴシック"/>
            </a:rPr>
            <a:t>Ｅ配水池</a:t>
          </a:r>
        </a:p>
        <a:p>
          <a:pPr algn="ctr" rtl="0">
            <a:defRPr sz="1000"/>
          </a:pPr>
          <a:r>
            <a:rPr lang="ja-JP" altLang="en-US" sz="800" b="0" i="0" u="none" strike="noStrike" baseline="0">
              <a:solidFill>
                <a:srgbClr val="000000"/>
              </a:solidFill>
              <a:latin typeface="ＭＳ Ｐゴシック"/>
              <a:ea typeface="ＭＳ Ｐゴシック"/>
            </a:rPr>
            <a:t>V=1,300m3</a:t>
          </a:r>
        </a:p>
      </xdr:txBody>
    </xdr:sp>
    <xdr:clientData/>
  </xdr:oneCellAnchor>
  <xdr:oneCellAnchor>
    <xdr:from>
      <xdr:col>4</xdr:col>
      <xdr:colOff>76200</xdr:colOff>
      <xdr:row>61</xdr:row>
      <xdr:rowOff>152400</xdr:rowOff>
    </xdr:from>
    <xdr:ext cx="1132554" cy="133370"/>
    <xdr:sp macro="" textlink="">
      <xdr:nvSpPr>
        <xdr:cNvPr id="28" name="テキスト ボックス 115"/>
        <xdr:cNvSpPr txBox="1">
          <a:spLocks noChangeArrowheads="1"/>
        </xdr:cNvSpPr>
      </xdr:nvSpPr>
      <xdr:spPr bwMode="auto">
        <a:xfrm>
          <a:off x="2819400" y="10610850"/>
          <a:ext cx="1132554" cy="13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altLang="ja-JP" sz="800" b="0" i="0" u="none" strike="noStrike" baseline="0">
              <a:solidFill>
                <a:srgbClr val="000000"/>
              </a:solidFill>
              <a:latin typeface="ＭＳ Ｐゴシック"/>
              <a:ea typeface="ＭＳ Ｐゴシック"/>
            </a:rPr>
            <a:t>S</a:t>
          </a:r>
          <a:r>
            <a:rPr lang="ja-JP" altLang="en-US" sz="800" b="0" i="0" u="none" strike="noStrike" baseline="0">
              <a:solidFill>
                <a:srgbClr val="000000"/>
              </a:solidFill>
              <a:latin typeface="ＭＳ Ｐゴシック"/>
              <a:ea typeface="ＭＳ Ｐゴシック"/>
            </a:rPr>
            <a:t>第1号水源（1,540m3/日）</a:t>
          </a:r>
        </a:p>
      </xdr:txBody>
    </xdr:sp>
    <xdr:clientData/>
  </xdr:oneCellAnchor>
  <xdr:twoCellAnchor>
    <xdr:from>
      <xdr:col>21</xdr:col>
      <xdr:colOff>38100</xdr:colOff>
      <xdr:row>66</xdr:row>
      <xdr:rowOff>85725</xdr:rowOff>
    </xdr:from>
    <xdr:to>
      <xdr:col>27</xdr:col>
      <xdr:colOff>66675</xdr:colOff>
      <xdr:row>66</xdr:row>
      <xdr:rowOff>85725</xdr:rowOff>
    </xdr:to>
    <xdr:cxnSp macro="">
      <xdr:nvCxnSpPr>
        <xdr:cNvPr id="29" name="直線矢印コネクタ 116"/>
        <xdr:cNvCxnSpPr>
          <a:cxnSpLocks noChangeShapeType="1"/>
          <a:stCxn id="26" idx="3"/>
          <a:endCxn id="206" idx="1"/>
        </xdr:cNvCxnSpPr>
      </xdr:nvCxnSpPr>
      <xdr:spPr bwMode="auto">
        <a:xfrm>
          <a:off x="14439900" y="11401425"/>
          <a:ext cx="4143375" cy="0"/>
        </a:xfrm>
        <a:prstGeom prst="straightConnector1">
          <a:avLst/>
        </a:prstGeom>
        <a:noFill/>
        <a:ln w="19050" algn="ctr">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4</xdr:col>
      <xdr:colOff>38100</xdr:colOff>
      <xdr:row>67</xdr:row>
      <xdr:rowOff>114300</xdr:rowOff>
    </xdr:from>
    <xdr:ext cx="1389035" cy="133370"/>
    <xdr:sp macro="" textlink="">
      <xdr:nvSpPr>
        <xdr:cNvPr id="30" name="テキスト ボックス 122"/>
        <xdr:cNvSpPr txBox="1">
          <a:spLocks noChangeArrowheads="1"/>
        </xdr:cNvSpPr>
      </xdr:nvSpPr>
      <xdr:spPr bwMode="auto">
        <a:xfrm>
          <a:off x="2781300" y="11601450"/>
          <a:ext cx="1389035" cy="13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altLang="ja-JP" sz="800" b="0" i="0" u="none" strike="noStrike" baseline="0">
              <a:solidFill>
                <a:srgbClr val="000000"/>
              </a:solidFill>
              <a:latin typeface="ＭＳ Ｐゴシック"/>
              <a:ea typeface="ＭＳ Ｐゴシック"/>
            </a:rPr>
            <a:t>S</a:t>
          </a:r>
          <a:r>
            <a:rPr lang="ja-JP" altLang="en-US" sz="800" b="0" i="0" u="none" strike="noStrike" baseline="0">
              <a:solidFill>
                <a:srgbClr val="000000"/>
              </a:solidFill>
              <a:latin typeface="ＭＳ Ｐゴシック"/>
              <a:ea typeface="ＭＳ Ｐゴシック"/>
            </a:rPr>
            <a:t>第3号水源（1,400m3/日・予備）</a:t>
          </a:r>
        </a:p>
      </xdr:txBody>
    </xdr:sp>
    <xdr:clientData/>
  </xdr:oneCellAnchor>
  <xdr:twoCellAnchor>
    <xdr:from>
      <xdr:col>22</xdr:col>
      <xdr:colOff>31669</xdr:colOff>
      <xdr:row>69</xdr:row>
      <xdr:rowOff>83886</xdr:rowOff>
    </xdr:from>
    <xdr:to>
      <xdr:col>22</xdr:col>
      <xdr:colOff>103669</xdr:colOff>
      <xdr:row>69</xdr:row>
      <xdr:rowOff>155886</xdr:rowOff>
    </xdr:to>
    <xdr:sp macro="" textlink="">
      <xdr:nvSpPr>
        <xdr:cNvPr id="31" name="円/楕円 30"/>
        <xdr:cNvSpPr/>
      </xdr:nvSpPr>
      <xdr:spPr>
        <a:xfrm>
          <a:off x="15119269" y="11913936"/>
          <a:ext cx="72000" cy="720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xdr:col>
      <xdr:colOff>2448</xdr:colOff>
      <xdr:row>71</xdr:row>
      <xdr:rowOff>133978</xdr:rowOff>
    </xdr:from>
    <xdr:ext cx="1031484" cy="133370"/>
    <xdr:sp macro="" textlink="">
      <xdr:nvSpPr>
        <xdr:cNvPr id="32" name="テキスト ボックス 31"/>
        <xdr:cNvSpPr txBox="1"/>
      </xdr:nvSpPr>
      <xdr:spPr>
        <a:xfrm>
          <a:off x="1374048" y="12306928"/>
          <a:ext cx="1031484"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800"/>
            <a:t>（Ｂ水道用水供給事業）</a:t>
          </a:r>
          <a:endParaRPr kumimoji="1" lang="en-US" altLang="ja-JP" sz="800"/>
        </a:p>
      </xdr:txBody>
    </xdr:sp>
    <xdr:clientData/>
  </xdr:oneCellAnchor>
  <xdr:oneCellAnchor>
    <xdr:from>
      <xdr:col>19</xdr:col>
      <xdr:colOff>224733</xdr:colOff>
      <xdr:row>71</xdr:row>
      <xdr:rowOff>8079</xdr:rowOff>
    </xdr:from>
    <xdr:ext cx="468911" cy="266740"/>
    <xdr:sp macro="" textlink="">
      <xdr:nvSpPr>
        <xdr:cNvPr id="33" name="テキスト ボックス 32"/>
        <xdr:cNvSpPr txBox="1"/>
      </xdr:nvSpPr>
      <xdr:spPr>
        <a:xfrm>
          <a:off x="13254933" y="12181029"/>
          <a:ext cx="468911"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lgn="ctr" rtl="0">
            <a:defRPr sz="1000"/>
          </a:pPr>
          <a:r>
            <a:rPr lang="ja-JP" altLang="en-US" sz="800" b="0" i="0" u="none" strike="noStrike" baseline="0">
              <a:solidFill>
                <a:srgbClr val="000000"/>
              </a:solidFill>
              <a:latin typeface="ＭＳ Ｐゴシック"/>
              <a:ea typeface="ＭＳ Ｐゴシック"/>
            </a:rPr>
            <a:t>Ｆ配水池</a:t>
          </a:r>
        </a:p>
        <a:p>
          <a:pPr algn="ctr" rtl="0">
            <a:defRPr sz="1000"/>
          </a:pPr>
          <a:r>
            <a:rPr lang="ja-JP" altLang="en-US" sz="800" b="0" i="0" u="none" strike="noStrike" baseline="0">
              <a:solidFill>
                <a:srgbClr val="000000"/>
              </a:solidFill>
              <a:latin typeface="ＭＳ Ｐゴシック"/>
              <a:ea typeface="ＭＳ Ｐゴシック"/>
            </a:rPr>
            <a:t>V=2,000m3</a:t>
          </a:r>
        </a:p>
      </xdr:txBody>
    </xdr:sp>
    <xdr:clientData/>
  </xdr:oneCellAnchor>
  <xdr:twoCellAnchor>
    <xdr:from>
      <xdr:col>21</xdr:col>
      <xdr:colOff>66675</xdr:colOff>
      <xdr:row>73</xdr:row>
      <xdr:rowOff>85725</xdr:rowOff>
    </xdr:from>
    <xdr:to>
      <xdr:col>27</xdr:col>
      <xdr:colOff>57150</xdr:colOff>
      <xdr:row>73</xdr:row>
      <xdr:rowOff>95250</xdr:rowOff>
    </xdr:to>
    <xdr:cxnSp macro="">
      <xdr:nvCxnSpPr>
        <xdr:cNvPr id="34" name="直線矢印コネクタ 141"/>
        <xdr:cNvCxnSpPr>
          <a:cxnSpLocks noChangeShapeType="1"/>
          <a:stCxn id="86" idx="3"/>
          <a:endCxn id="192" idx="1"/>
        </xdr:cNvCxnSpPr>
      </xdr:nvCxnSpPr>
      <xdr:spPr bwMode="auto">
        <a:xfrm>
          <a:off x="14468475" y="12601575"/>
          <a:ext cx="4105275" cy="9525"/>
        </a:xfrm>
        <a:prstGeom prst="straightConnector1">
          <a:avLst/>
        </a:prstGeom>
        <a:noFill/>
        <a:ln w="19050" algn="ctr">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9525</xdr:colOff>
      <xdr:row>73</xdr:row>
      <xdr:rowOff>85725</xdr:rowOff>
    </xdr:from>
    <xdr:to>
      <xdr:col>19</xdr:col>
      <xdr:colOff>200025</xdr:colOff>
      <xdr:row>73</xdr:row>
      <xdr:rowOff>85725</xdr:rowOff>
    </xdr:to>
    <xdr:cxnSp macro="">
      <xdr:nvCxnSpPr>
        <xdr:cNvPr id="35" name="直線矢印コネクタ 143"/>
        <xdr:cNvCxnSpPr>
          <a:cxnSpLocks noChangeShapeType="1"/>
          <a:stCxn id="104" idx="3"/>
          <a:endCxn id="86" idx="1"/>
        </xdr:cNvCxnSpPr>
      </xdr:nvCxnSpPr>
      <xdr:spPr bwMode="auto">
        <a:xfrm>
          <a:off x="2752725" y="12601575"/>
          <a:ext cx="10477500" cy="0"/>
        </a:xfrm>
        <a:prstGeom prst="straightConnector1">
          <a:avLst/>
        </a:prstGeom>
        <a:noFill/>
        <a:ln w="3175" algn="ctr">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19</xdr:col>
      <xdr:colOff>124750</xdr:colOff>
      <xdr:row>75</xdr:row>
      <xdr:rowOff>67266</xdr:rowOff>
    </xdr:from>
    <xdr:ext cx="396775" cy="266740"/>
    <xdr:sp macro="" textlink="">
      <xdr:nvSpPr>
        <xdr:cNvPr id="36" name="テキスト ボックス 35"/>
        <xdr:cNvSpPr txBox="1"/>
      </xdr:nvSpPr>
      <xdr:spPr>
        <a:xfrm>
          <a:off x="13154950" y="12926016"/>
          <a:ext cx="396775"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ctr" rtl="0">
            <a:defRPr sz="1000"/>
          </a:pPr>
          <a:r>
            <a:rPr lang="ja-JP" altLang="en-US" sz="800" b="0" i="0" u="none" strike="noStrike" baseline="0">
              <a:solidFill>
                <a:srgbClr val="000000"/>
              </a:solidFill>
              <a:latin typeface="ＭＳ Ｐゴシック"/>
              <a:ea typeface="ＭＳ Ｐゴシック"/>
            </a:rPr>
            <a:t>Ｙ配水池</a:t>
          </a:r>
        </a:p>
        <a:p>
          <a:pPr algn="ctr" rtl="0">
            <a:defRPr sz="1000"/>
          </a:pPr>
          <a:r>
            <a:rPr lang="ja-JP" altLang="en-US" sz="800" b="0" i="0" u="none" strike="noStrike" baseline="0">
              <a:solidFill>
                <a:srgbClr val="000000"/>
              </a:solidFill>
              <a:latin typeface="ＭＳ Ｐゴシック"/>
              <a:ea typeface="ＭＳ Ｐゴシック"/>
            </a:rPr>
            <a:t>V=190m3</a:t>
          </a:r>
        </a:p>
      </xdr:txBody>
    </xdr:sp>
    <xdr:clientData/>
  </xdr:oneCellAnchor>
  <xdr:twoCellAnchor>
    <xdr:from>
      <xdr:col>2</xdr:col>
      <xdr:colOff>219075</xdr:colOff>
      <xdr:row>77</xdr:row>
      <xdr:rowOff>19050</xdr:rowOff>
    </xdr:from>
    <xdr:to>
      <xdr:col>3</xdr:col>
      <xdr:colOff>133350</xdr:colOff>
      <xdr:row>77</xdr:row>
      <xdr:rowOff>152400</xdr:rowOff>
    </xdr:to>
    <xdr:sp macro="" textlink="">
      <xdr:nvSpPr>
        <xdr:cNvPr id="37" name="正方形/長方形 146"/>
        <xdr:cNvSpPr>
          <a:spLocks noChangeArrowheads="1"/>
        </xdr:cNvSpPr>
      </xdr:nvSpPr>
      <xdr:spPr bwMode="auto">
        <a:xfrm>
          <a:off x="1590675" y="13220700"/>
          <a:ext cx="600075" cy="1333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142875</xdr:colOff>
      <xdr:row>77</xdr:row>
      <xdr:rowOff>85725</xdr:rowOff>
    </xdr:from>
    <xdr:to>
      <xdr:col>19</xdr:col>
      <xdr:colOff>219075</xdr:colOff>
      <xdr:row>77</xdr:row>
      <xdr:rowOff>85725</xdr:rowOff>
    </xdr:to>
    <xdr:cxnSp macro="">
      <xdr:nvCxnSpPr>
        <xdr:cNvPr id="38" name="直線矢印コネクタ 147"/>
        <xdr:cNvCxnSpPr>
          <a:cxnSpLocks noChangeShapeType="1"/>
          <a:stCxn id="37" idx="3"/>
          <a:endCxn id="87" idx="1"/>
        </xdr:cNvCxnSpPr>
      </xdr:nvCxnSpPr>
      <xdr:spPr bwMode="auto">
        <a:xfrm>
          <a:off x="2200275" y="13287375"/>
          <a:ext cx="11049000" cy="0"/>
        </a:xfrm>
        <a:prstGeom prst="straightConnector1">
          <a:avLst/>
        </a:prstGeom>
        <a:noFill/>
        <a:ln w="19050" algn="ctr">
          <a:solidFill>
            <a:srgbClr xmlns:mc="http://schemas.openxmlformats.org/markup-compatibility/2006" xmlns:a14="http://schemas.microsoft.com/office/drawing/2010/main" val="0000FF" mc:Ignorable="a14" a14:legacySpreadsheetColorIndex="12"/>
          </a:solidFill>
          <a:prstDash val="lgDashDot"/>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xdr:col>
      <xdr:colOff>98178</xdr:colOff>
      <xdr:row>75</xdr:row>
      <xdr:rowOff>154773</xdr:rowOff>
    </xdr:from>
    <xdr:ext cx="808748" cy="133370"/>
    <xdr:sp macro="" textlink="">
      <xdr:nvSpPr>
        <xdr:cNvPr id="39" name="テキスト ボックス 38"/>
        <xdr:cNvSpPr txBox="1"/>
      </xdr:nvSpPr>
      <xdr:spPr>
        <a:xfrm>
          <a:off x="1469778" y="13013523"/>
          <a:ext cx="808748"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000000"/>
              </a:solidFill>
              <a:latin typeface="ＭＳ Ｐゴシック"/>
              <a:ea typeface="ＭＳ Ｐゴシック"/>
            </a:rPr>
            <a:t>Ｙ水源（280m3/日）</a:t>
          </a:r>
        </a:p>
      </xdr:txBody>
    </xdr:sp>
    <xdr:clientData/>
  </xdr:oneCellAnchor>
  <xdr:twoCellAnchor>
    <xdr:from>
      <xdr:col>20</xdr:col>
      <xdr:colOff>152400</xdr:colOff>
      <xdr:row>77</xdr:row>
      <xdr:rowOff>85725</xdr:rowOff>
    </xdr:from>
    <xdr:to>
      <xdr:col>27</xdr:col>
      <xdr:colOff>66675</xdr:colOff>
      <xdr:row>77</xdr:row>
      <xdr:rowOff>85725</xdr:rowOff>
    </xdr:to>
    <xdr:cxnSp macro="">
      <xdr:nvCxnSpPr>
        <xdr:cNvPr id="40" name="直線矢印コネクタ 149"/>
        <xdr:cNvCxnSpPr>
          <a:cxnSpLocks noChangeShapeType="1"/>
          <a:stCxn id="87" idx="3"/>
          <a:endCxn id="193" idx="1"/>
        </xdr:cNvCxnSpPr>
      </xdr:nvCxnSpPr>
      <xdr:spPr bwMode="auto">
        <a:xfrm>
          <a:off x="13868400" y="13287375"/>
          <a:ext cx="4714875" cy="0"/>
        </a:xfrm>
        <a:prstGeom prst="straightConnector1">
          <a:avLst/>
        </a:prstGeom>
        <a:noFill/>
        <a:ln w="19050" algn="ctr">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xdr:col>
      <xdr:colOff>36572</xdr:colOff>
      <xdr:row>79</xdr:row>
      <xdr:rowOff>156065</xdr:rowOff>
    </xdr:from>
    <xdr:ext cx="1041308" cy="133370"/>
    <xdr:sp macro="" textlink="">
      <xdr:nvSpPr>
        <xdr:cNvPr id="41" name="テキスト ボックス 40"/>
        <xdr:cNvSpPr txBox="1"/>
      </xdr:nvSpPr>
      <xdr:spPr>
        <a:xfrm>
          <a:off x="1408172" y="13700615"/>
          <a:ext cx="1041308"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800"/>
            <a:t>（Ｂ水道</a:t>
          </a:r>
          <a:r>
            <a:rPr kumimoji="1" lang="ja-JP" altLang="ja-JP" sz="800">
              <a:solidFill>
                <a:schemeClr val="tx1"/>
              </a:solidFill>
              <a:effectLst/>
              <a:latin typeface="+mn-lt"/>
              <a:ea typeface="+mn-ea"/>
              <a:cs typeface="+mn-cs"/>
            </a:rPr>
            <a:t>用水供給事業</a:t>
          </a:r>
          <a:r>
            <a:rPr kumimoji="1" lang="ja-JP" altLang="en-US" sz="800"/>
            <a:t>）</a:t>
          </a:r>
          <a:endParaRPr kumimoji="1" lang="en-US" altLang="ja-JP" sz="800"/>
        </a:p>
      </xdr:txBody>
    </xdr:sp>
    <xdr:clientData/>
  </xdr:oneCellAnchor>
  <xdr:oneCellAnchor>
    <xdr:from>
      <xdr:col>19</xdr:col>
      <xdr:colOff>211211</xdr:colOff>
      <xdr:row>78</xdr:row>
      <xdr:rowOff>114061</xdr:rowOff>
    </xdr:from>
    <xdr:ext cx="396775" cy="266740"/>
    <xdr:sp macro="" textlink="">
      <xdr:nvSpPr>
        <xdr:cNvPr id="42" name="テキスト ボックス 41"/>
        <xdr:cNvSpPr txBox="1"/>
      </xdr:nvSpPr>
      <xdr:spPr>
        <a:xfrm>
          <a:off x="13241411" y="13487161"/>
          <a:ext cx="396775"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lgn="ctr" rtl="0">
            <a:defRPr sz="1000"/>
          </a:pPr>
          <a:r>
            <a:rPr lang="ja-JP" altLang="en-US" sz="800" b="0" i="0" u="none" strike="noStrike" baseline="0">
              <a:solidFill>
                <a:srgbClr val="000000"/>
              </a:solidFill>
              <a:latin typeface="ＭＳ Ｐゴシック"/>
              <a:ea typeface="ＭＳ Ｐゴシック"/>
            </a:rPr>
            <a:t>Ｇ配水池</a:t>
          </a:r>
        </a:p>
        <a:p>
          <a:pPr algn="ctr" rtl="0">
            <a:defRPr sz="1000"/>
          </a:pPr>
          <a:r>
            <a:rPr lang="ja-JP" altLang="en-US" sz="800" b="0" i="0" u="none" strike="noStrike" baseline="0">
              <a:solidFill>
                <a:srgbClr val="000000"/>
              </a:solidFill>
              <a:latin typeface="ＭＳ Ｐゴシック"/>
              <a:ea typeface="ＭＳ Ｐゴシック"/>
            </a:rPr>
            <a:t>V=600m3</a:t>
          </a:r>
        </a:p>
      </xdr:txBody>
    </xdr:sp>
    <xdr:clientData/>
  </xdr:oneCellAnchor>
  <xdr:twoCellAnchor>
    <xdr:from>
      <xdr:col>20</xdr:col>
      <xdr:colOff>180975</xdr:colOff>
      <xdr:row>81</xdr:row>
      <xdr:rowOff>85725</xdr:rowOff>
    </xdr:from>
    <xdr:to>
      <xdr:col>27</xdr:col>
      <xdr:colOff>76200</xdr:colOff>
      <xdr:row>81</xdr:row>
      <xdr:rowOff>95250</xdr:rowOff>
    </xdr:to>
    <xdr:cxnSp macro="">
      <xdr:nvCxnSpPr>
        <xdr:cNvPr id="43" name="直線矢印コネクタ 154"/>
        <xdr:cNvCxnSpPr>
          <a:cxnSpLocks noChangeShapeType="1"/>
          <a:endCxn id="194" idx="1"/>
        </xdr:cNvCxnSpPr>
      </xdr:nvCxnSpPr>
      <xdr:spPr bwMode="auto">
        <a:xfrm flipV="1">
          <a:off x="13896975" y="13973175"/>
          <a:ext cx="4695825" cy="9525"/>
        </a:xfrm>
        <a:prstGeom prst="straightConnector1">
          <a:avLst/>
        </a:prstGeom>
        <a:noFill/>
        <a:ln w="19050" algn="ctr">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xdr:col>
      <xdr:colOff>161925</xdr:colOff>
      <xdr:row>81</xdr:row>
      <xdr:rowOff>28575</xdr:rowOff>
    </xdr:from>
    <xdr:to>
      <xdr:col>20</xdr:col>
      <xdr:colOff>9525</xdr:colOff>
      <xdr:row>81</xdr:row>
      <xdr:rowOff>47625</xdr:rowOff>
    </xdr:to>
    <xdr:cxnSp macro="">
      <xdr:nvCxnSpPr>
        <xdr:cNvPr id="44" name="直線矢印コネクタ 156"/>
        <xdr:cNvCxnSpPr>
          <a:cxnSpLocks noChangeShapeType="1"/>
          <a:stCxn id="105" idx="3"/>
          <a:endCxn id="245" idx="1"/>
        </xdr:cNvCxnSpPr>
      </xdr:nvCxnSpPr>
      <xdr:spPr bwMode="auto">
        <a:xfrm>
          <a:off x="2219325" y="13916025"/>
          <a:ext cx="11506200" cy="19050"/>
        </a:xfrm>
        <a:prstGeom prst="straightConnector1">
          <a:avLst/>
        </a:prstGeom>
        <a:noFill/>
        <a:ln w="3175" algn="ctr">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22</xdr:col>
      <xdr:colOff>58877</xdr:colOff>
      <xdr:row>77</xdr:row>
      <xdr:rowOff>7150</xdr:rowOff>
    </xdr:from>
    <xdr:to>
      <xdr:col>22</xdr:col>
      <xdr:colOff>130877</xdr:colOff>
      <xdr:row>77</xdr:row>
      <xdr:rowOff>79150</xdr:rowOff>
    </xdr:to>
    <xdr:sp macro="" textlink="">
      <xdr:nvSpPr>
        <xdr:cNvPr id="45" name="円/楕円 44"/>
        <xdr:cNvSpPr/>
      </xdr:nvSpPr>
      <xdr:spPr>
        <a:xfrm>
          <a:off x="15146477" y="13208800"/>
          <a:ext cx="72000" cy="720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114300</xdr:colOff>
      <xdr:row>77</xdr:row>
      <xdr:rowOff>76200</xdr:rowOff>
    </xdr:from>
    <xdr:to>
      <xdr:col>23</xdr:col>
      <xdr:colOff>19050</xdr:colOff>
      <xdr:row>80</xdr:row>
      <xdr:rowOff>142875</xdr:rowOff>
    </xdr:to>
    <xdr:cxnSp macro="">
      <xdr:nvCxnSpPr>
        <xdr:cNvPr id="46" name="カギ線コネクタ 158"/>
        <xdr:cNvCxnSpPr>
          <a:cxnSpLocks noChangeShapeType="1"/>
        </xdr:cNvCxnSpPr>
      </xdr:nvCxnSpPr>
      <xdr:spPr bwMode="auto">
        <a:xfrm rot="-5400000">
          <a:off x="14863762" y="12930188"/>
          <a:ext cx="581025" cy="1276350"/>
        </a:xfrm>
        <a:prstGeom prst="bentConnector3">
          <a:avLst>
            <a:gd name="adj1" fmla="val -1644"/>
          </a:avLst>
        </a:prstGeom>
        <a:noFill/>
        <a:ln w="19050" algn="ctr">
          <a:solidFill>
            <a:srgbClr xmlns:mc="http://schemas.openxmlformats.org/markup-compatibility/2006" xmlns:a14="http://schemas.microsoft.com/office/drawing/2010/main" val="0000FF" mc:Ignorable="a14" a14:legacySpreadsheetColorIndex="12"/>
          </a:solidFill>
          <a:prstDash val="dash"/>
          <a:miter lim="800000"/>
          <a:headEnd type="none" w="sm" len="me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4</xdr:col>
      <xdr:colOff>105899</xdr:colOff>
      <xdr:row>13</xdr:row>
      <xdr:rowOff>152262</xdr:rowOff>
    </xdr:from>
    <xdr:ext cx="557845" cy="133370"/>
    <xdr:sp macro="" textlink="">
      <xdr:nvSpPr>
        <xdr:cNvPr id="47" name="テキスト ボックス 46"/>
        <xdr:cNvSpPr txBox="1"/>
      </xdr:nvSpPr>
      <xdr:spPr>
        <a:xfrm>
          <a:off x="2849099" y="2381112"/>
          <a:ext cx="557845"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000000"/>
              </a:solidFill>
              <a:latin typeface="ＭＳ Ｐゴシック"/>
              <a:ea typeface="ＭＳ Ｐゴシック"/>
            </a:rPr>
            <a:t>14,930m3/日</a:t>
          </a:r>
        </a:p>
      </xdr:txBody>
    </xdr:sp>
    <xdr:clientData/>
  </xdr:oneCellAnchor>
  <xdr:oneCellAnchor>
    <xdr:from>
      <xdr:col>11</xdr:col>
      <xdr:colOff>140803</xdr:colOff>
      <xdr:row>13</xdr:row>
      <xdr:rowOff>153504</xdr:rowOff>
    </xdr:from>
    <xdr:ext cx="557845" cy="133370"/>
    <xdr:sp macro="" textlink="">
      <xdr:nvSpPr>
        <xdr:cNvPr id="48" name="テキスト ボックス 47"/>
        <xdr:cNvSpPr txBox="1"/>
      </xdr:nvSpPr>
      <xdr:spPr>
        <a:xfrm>
          <a:off x="7684603" y="2382354"/>
          <a:ext cx="557845"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000000"/>
              </a:solidFill>
              <a:latin typeface="ＭＳ Ｐゴシック"/>
              <a:ea typeface="ＭＳ Ｐゴシック"/>
            </a:rPr>
            <a:t>14,500m3/日</a:t>
          </a:r>
        </a:p>
      </xdr:txBody>
    </xdr:sp>
    <xdr:clientData/>
  </xdr:oneCellAnchor>
  <xdr:oneCellAnchor>
    <xdr:from>
      <xdr:col>4</xdr:col>
      <xdr:colOff>38100</xdr:colOff>
      <xdr:row>56</xdr:row>
      <xdr:rowOff>167995</xdr:rowOff>
    </xdr:from>
    <xdr:ext cx="537006" cy="133370"/>
    <xdr:sp macro="" textlink="">
      <xdr:nvSpPr>
        <xdr:cNvPr id="49" name="テキスト ボックス 48"/>
        <xdr:cNvSpPr txBox="1"/>
      </xdr:nvSpPr>
      <xdr:spPr>
        <a:xfrm>
          <a:off x="2781300" y="9769195"/>
          <a:ext cx="537006"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000000"/>
              </a:solidFill>
              <a:latin typeface="ＭＳ Ｐゴシック"/>
              <a:ea typeface="ＭＳ Ｐゴシック"/>
            </a:rPr>
            <a:t>（325m3/日）</a:t>
          </a:r>
        </a:p>
      </xdr:txBody>
    </xdr:sp>
    <xdr:clientData/>
  </xdr:oneCellAnchor>
  <xdr:twoCellAnchor>
    <xdr:from>
      <xdr:col>18</xdr:col>
      <xdr:colOff>85725</xdr:colOff>
      <xdr:row>13</xdr:row>
      <xdr:rowOff>9525</xdr:rowOff>
    </xdr:from>
    <xdr:to>
      <xdr:col>18</xdr:col>
      <xdr:colOff>152400</xdr:colOff>
      <xdr:row>13</xdr:row>
      <xdr:rowOff>123825</xdr:rowOff>
    </xdr:to>
    <xdr:grpSp>
      <xdr:nvGrpSpPr>
        <xdr:cNvPr id="50" name="グループ化 86"/>
        <xdr:cNvGrpSpPr>
          <a:grpSpLocks/>
        </xdr:cNvGrpSpPr>
      </xdr:nvGrpSpPr>
      <xdr:grpSpPr bwMode="auto">
        <a:xfrm>
          <a:off x="4162425" y="2676525"/>
          <a:ext cx="66675" cy="114300"/>
          <a:chOff x="5828835" y="1873103"/>
          <a:chExt cx="65931" cy="114805"/>
        </a:xfrm>
      </xdr:grpSpPr>
      <xdr:sp macro="" textlink="">
        <xdr:nvSpPr>
          <xdr:cNvPr id="51" name="フローチャート : 照合 50"/>
          <xdr:cNvSpPr/>
        </xdr:nvSpPr>
        <xdr:spPr>
          <a:xfrm rot="5400000">
            <a:off x="5823533" y="1916674"/>
            <a:ext cx="76537" cy="65931"/>
          </a:xfrm>
          <a:prstGeom prst="flowChartCollat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52" name="直線コネクタ 51"/>
          <xdr:cNvCxnSpPr>
            <a:stCxn id="51" idx="1"/>
            <a:endCxn id="53" idx="2"/>
          </xdr:cNvCxnSpPr>
        </xdr:nvCxnSpPr>
        <xdr:spPr>
          <a:xfrm flipH="1" flipV="1">
            <a:off x="5857091" y="1920938"/>
            <a:ext cx="0" cy="2870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3" name="正方形/長方形 52"/>
          <xdr:cNvSpPr/>
        </xdr:nvSpPr>
        <xdr:spPr>
          <a:xfrm>
            <a:off x="5838254" y="1873103"/>
            <a:ext cx="47094" cy="4783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15</xdr:col>
      <xdr:colOff>171450</xdr:colOff>
      <xdr:row>25</xdr:row>
      <xdr:rowOff>0</xdr:rowOff>
    </xdr:from>
    <xdr:to>
      <xdr:col>16</xdr:col>
      <xdr:colOff>9525</xdr:colOff>
      <xdr:row>25</xdr:row>
      <xdr:rowOff>114300</xdr:rowOff>
    </xdr:to>
    <xdr:grpSp>
      <xdr:nvGrpSpPr>
        <xdr:cNvPr id="54" name="グループ化 96"/>
        <xdr:cNvGrpSpPr>
          <a:grpSpLocks/>
        </xdr:cNvGrpSpPr>
      </xdr:nvGrpSpPr>
      <xdr:grpSpPr bwMode="auto">
        <a:xfrm>
          <a:off x="3562350" y="4724400"/>
          <a:ext cx="66675" cy="114300"/>
          <a:chOff x="5828835" y="1873103"/>
          <a:chExt cx="65931" cy="114805"/>
        </a:xfrm>
      </xdr:grpSpPr>
      <xdr:sp macro="" textlink="">
        <xdr:nvSpPr>
          <xdr:cNvPr id="55" name="フローチャート : 照合 54"/>
          <xdr:cNvSpPr/>
        </xdr:nvSpPr>
        <xdr:spPr>
          <a:xfrm rot="5400000">
            <a:off x="5823533" y="1916674"/>
            <a:ext cx="76537" cy="65931"/>
          </a:xfrm>
          <a:prstGeom prst="flowChartCollat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56" name="直線コネクタ 55"/>
          <xdr:cNvCxnSpPr>
            <a:stCxn id="55" idx="1"/>
            <a:endCxn id="57" idx="2"/>
          </xdr:cNvCxnSpPr>
        </xdr:nvCxnSpPr>
        <xdr:spPr>
          <a:xfrm flipH="1" flipV="1">
            <a:off x="5857091" y="1920938"/>
            <a:ext cx="0" cy="2870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7" name="正方形/長方形 56"/>
          <xdr:cNvSpPr/>
        </xdr:nvSpPr>
        <xdr:spPr>
          <a:xfrm>
            <a:off x="5838254" y="1873103"/>
            <a:ext cx="47094" cy="4783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oneCellAnchor>
    <xdr:from>
      <xdr:col>4</xdr:col>
      <xdr:colOff>110100</xdr:colOff>
      <xdr:row>25</xdr:row>
      <xdr:rowOff>150251</xdr:rowOff>
    </xdr:from>
    <xdr:ext cx="677558" cy="133370"/>
    <xdr:sp macro="" textlink="">
      <xdr:nvSpPr>
        <xdr:cNvPr id="58" name="テキスト ボックス 57"/>
        <xdr:cNvSpPr txBox="1"/>
      </xdr:nvSpPr>
      <xdr:spPr>
        <a:xfrm>
          <a:off x="2853300" y="4436501"/>
          <a:ext cx="677558"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000000"/>
              </a:solidFill>
              <a:latin typeface="ＭＳ Ｐゴシック"/>
              <a:ea typeface="ＭＳ Ｐゴシック"/>
            </a:rPr>
            <a:t>（5,600m3/日）</a:t>
          </a:r>
          <a:r>
            <a:rPr lang="ja-JP" altLang="en-US" sz="800" b="0" i="0" u="none" strike="noStrike" baseline="30000">
              <a:solidFill>
                <a:srgbClr val="000000"/>
              </a:solidFill>
              <a:latin typeface="ＭＳ Ｐゴシック"/>
              <a:ea typeface="ＭＳ Ｐゴシック"/>
            </a:rPr>
            <a:t>※</a:t>
          </a:r>
        </a:p>
      </xdr:txBody>
    </xdr:sp>
    <xdr:clientData/>
  </xdr:oneCellAnchor>
  <xdr:oneCellAnchor>
    <xdr:from>
      <xdr:col>4</xdr:col>
      <xdr:colOff>76200</xdr:colOff>
      <xdr:row>51</xdr:row>
      <xdr:rowOff>136664</xdr:rowOff>
    </xdr:from>
    <xdr:ext cx="605422" cy="133370"/>
    <xdr:sp macro="" textlink="">
      <xdr:nvSpPr>
        <xdr:cNvPr id="59" name="テキスト ボックス 58"/>
        <xdr:cNvSpPr txBox="1"/>
      </xdr:nvSpPr>
      <xdr:spPr>
        <a:xfrm>
          <a:off x="2819400" y="8880614"/>
          <a:ext cx="605422"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000000"/>
              </a:solidFill>
              <a:latin typeface="ＭＳ Ｐゴシック"/>
              <a:ea typeface="ＭＳ Ｐゴシック"/>
            </a:rPr>
            <a:t>（500m3/日）</a:t>
          </a:r>
          <a:r>
            <a:rPr lang="ja-JP" altLang="en-US" sz="800" b="0" i="0" u="none" strike="noStrike" baseline="30000">
              <a:solidFill>
                <a:srgbClr val="000000"/>
              </a:solidFill>
              <a:latin typeface="ＭＳ Ｐゴシック"/>
              <a:ea typeface="ＭＳ Ｐゴシック"/>
            </a:rPr>
            <a:t>※</a:t>
          </a:r>
        </a:p>
      </xdr:txBody>
    </xdr:sp>
    <xdr:clientData/>
  </xdr:oneCellAnchor>
  <xdr:oneCellAnchor>
    <xdr:from>
      <xdr:col>4</xdr:col>
      <xdr:colOff>97794</xdr:colOff>
      <xdr:row>73</xdr:row>
      <xdr:rowOff>149049</xdr:rowOff>
    </xdr:from>
    <xdr:ext cx="677558" cy="133370"/>
    <xdr:sp macro="" textlink="">
      <xdr:nvSpPr>
        <xdr:cNvPr id="60" name="テキスト ボックス 59"/>
        <xdr:cNvSpPr txBox="1"/>
      </xdr:nvSpPr>
      <xdr:spPr>
        <a:xfrm>
          <a:off x="2840994" y="12664899"/>
          <a:ext cx="677558"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000000"/>
              </a:solidFill>
              <a:latin typeface="ＭＳ Ｐゴシック"/>
              <a:ea typeface="ＭＳ Ｐゴシック"/>
            </a:rPr>
            <a:t>（1,700m3/日）</a:t>
          </a:r>
          <a:r>
            <a:rPr lang="ja-JP" altLang="en-US" sz="800" b="0" i="0" u="none" strike="noStrike" baseline="30000">
              <a:solidFill>
                <a:srgbClr val="000000"/>
              </a:solidFill>
              <a:latin typeface="ＭＳ Ｐゴシック"/>
              <a:ea typeface="ＭＳ Ｐゴシック"/>
            </a:rPr>
            <a:t>※</a:t>
          </a:r>
        </a:p>
      </xdr:txBody>
    </xdr:sp>
    <xdr:clientData/>
  </xdr:oneCellAnchor>
  <xdr:oneCellAnchor>
    <xdr:from>
      <xdr:col>4</xdr:col>
      <xdr:colOff>15737</xdr:colOff>
      <xdr:row>81</xdr:row>
      <xdr:rowOff>72887</xdr:rowOff>
    </xdr:from>
    <xdr:ext cx="605422" cy="133370"/>
    <xdr:sp macro="" textlink="">
      <xdr:nvSpPr>
        <xdr:cNvPr id="61" name="テキスト ボックス 60"/>
        <xdr:cNvSpPr txBox="1"/>
      </xdr:nvSpPr>
      <xdr:spPr>
        <a:xfrm>
          <a:off x="2758937" y="13960337"/>
          <a:ext cx="605422"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000000"/>
              </a:solidFill>
              <a:latin typeface="ＭＳ Ｐゴシック"/>
              <a:ea typeface="ＭＳ Ｐゴシック"/>
            </a:rPr>
            <a:t>（300m3/日）</a:t>
          </a:r>
          <a:r>
            <a:rPr lang="ja-JP" altLang="en-US" sz="800" b="0" i="0" u="none" strike="noStrike" baseline="30000">
              <a:solidFill>
                <a:srgbClr val="000000"/>
              </a:solidFill>
              <a:latin typeface="ＭＳ Ｐゴシック"/>
              <a:ea typeface="ＭＳ Ｐゴシック"/>
            </a:rPr>
            <a:t>※</a:t>
          </a:r>
        </a:p>
      </xdr:txBody>
    </xdr:sp>
    <xdr:clientData/>
  </xdr:oneCellAnchor>
  <xdr:twoCellAnchor>
    <xdr:from>
      <xdr:col>20</xdr:col>
      <xdr:colOff>104775</xdr:colOff>
      <xdr:row>20</xdr:row>
      <xdr:rowOff>57150</xdr:rowOff>
    </xdr:from>
    <xdr:to>
      <xdr:col>22</xdr:col>
      <xdr:colOff>114300</xdr:colOff>
      <xdr:row>22</xdr:row>
      <xdr:rowOff>152400</xdr:rowOff>
    </xdr:to>
    <xdr:sp macro="" textlink="">
      <xdr:nvSpPr>
        <xdr:cNvPr id="62" name="正方形/長方形 105"/>
        <xdr:cNvSpPr>
          <a:spLocks noChangeArrowheads="1"/>
        </xdr:cNvSpPr>
      </xdr:nvSpPr>
      <xdr:spPr bwMode="auto">
        <a:xfrm>
          <a:off x="13820775" y="3486150"/>
          <a:ext cx="1381125" cy="4381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19</xdr:col>
      <xdr:colOff>14552</xdr:colOff>
      <xdr:row>18</xdr:row>
      <xdr:rowOff>99735</xdr:rowOff>
    </xdr:from>
    <xdr:ext cx="468911" cy="266740"/>
    <xdr:sp macro="" textlink="">
      <xdr:nvSpPr>
        <xdr:cNvPr id="63" name="テキスト ボックス 62"/>
        <xdr:cNvSpPr txBox="1"/>
      </xdr:nvSpPr>
      <xdr:spPr>
        <a:xfrm>
          <a:off x="13044752" y="3185835"/>
          <a:ext cx="468911"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lgn="ctr" rtl="0">
            <a:defRPr sz="1000"/>
          </a:pPr>
          <a:r>
            <a:rPr lang="ja-JP" altLang="en-US" sz="800" b="0" i="0" u="none" strike="noStrike" baseline="0">
              <a:solidFill>
                <a:srgbClr val="000000"/>
              </a:solidFill>
              <a:latin typeface="ＭＳ Ｐゴシック"/>
              <a:ea typeface="ＭＳ Ｐゴシック"/>
            </a:rPr>
            <a:t>Ｏ配水池</a:t>
          </a:r>
        </a:p>
        <a:p>
          <a:pPr algn="ctr" rtl="0">
            <a:defRPr sz="1000"/>
          </a:pPr>
          <a:r>
            <a:rPr lang="ja-JP" altLang="en-US" sz="800" b="0" i="0" u="none" strike="noStrike" baseline="0">
              <a:solidFill>
                <a:srgbClr val="000000"/>
              </a:solidFill>
              <a:latin typeface="ＭＳ Ｐゴシック"/>
              <a:ea typeface="ＭＳ Ｐゴシック"/>
            </a:rPr>
            <a:t>V=3,000m3</a:t>
          </a:r>
        </a:p>
      </xdr:txBody>
    </xdr:sp>
    <xdr:clientData/>
  </xdr:oneCellAnchor>
  <xdr:twoCellAnchor>
    <xdr:from>
      <xdr:col>22</xdr:col>
      <xdr:colOff>152400</xdr:colOff>
      <xdr:row>20</xdr:row>
      <xdr:rowOff>161925</xdr:rowOff>
    </xdr:from>
    <xdr:to>
      <xdr:col>22</xdr:col>
      <xdr:colOff>219075</xdr:colOff>
      <xdr:row>21</xdr:row>
      <xdr:rowOff>104775</xdr:rowOff>
    </xdr:to>
    <xdr:grpSp>
      <xdr:nvGrpSpPr>
        <xdr:cNvPr id="64" name="グループ化 119"/>
        <xdr:cNvGrpSpPr>
          <a:grpSpLocks/>
        </xdr:cNvGrpSpPr>
      </xdr:nvGrpSpPr>
      <xdr:grpSpPr bwMode="auto">
        <a:xfrm>
          <a:off x="5143500" y="4029075"/>
          <a:ext cx="66675" cy="114300"/>
          <a:chOff x="5828835" y="1873103"/>
          <a:chExt cx="65931" cy="114805"/>
        </a:xfrm>
      </xdr:grpSpPr>
      <xdr:sp macro="" textlink="">
        <xdr:nvSpPr>
          <xdr:cNvPr id="65" name="フローチャート : 照合 64"/>
          <xdr:cNvSpPr/>
        </xdr:nvSpPr>
        <xdr:spPr>
          <a:xfrm rot="5400000">
            <a:off x="5823533" y="1916674"/>
            <a:ext cx="76537" cy="65931"/>
          </a:xfrm>
          <a:prstGeom prst="flowChartCollat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66" name="直線コネクタ 65"/>
          <xdr:cNvCxnSpPr>
            <a:stCxn id="65" idx="1"/>
            <a:endCxn id="67" idx="2"/>
          </xdr:cNvCxnSpPr>
        </xdr:nvCxnSpPr>
        <xdr:spPr>
          <a:xfrm flipH="1" flipV="1">
            <a:off x="5857091" y="1920938"/>
            <a:ext cx="0" cy="2870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67" name="正方形/長方形 66"/>
          <xdr:cNvSpPr/>
        </xdr:nvSpPr>
        <xdr:spPr>
          <a:xfrm>
            <a:off x="5838254" y="1873103"/>
            <a:ext cx="47094" cy="4783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21</xdr:col>
      <xdr:colOff>66675</xdr:colOff>
      <xdr:row>66</xdr:row>
      <xdr:rowOff>9525</xdr:rowOff>
    </xdr:from>
    <xdr:to>
      <xdr:col>21</xdr:col>
      <xdr:colOff>133350</xdr:colOff>
      <xdr:row>66</xdr:row>
      <xdr:rowOff>123825</xdr:rowOff>
    </xdr:to>
    <xdr:grpSp>
      <xdr:nvGrpSpPr>
        <xdr:cNvPr id="68" name="グループ化 124"/>
        <xdr:cNvGrpSpPr>
          <a:grpSpLocks/>
        </xdr:cNvGrpSpPr>
      </xdr:nvGrpSpPr>
      <xdr:grpSpPr bwMode="auto">
        <a:xfrm>
          <a:off x="4829175" y="11763375"/>
          <a:ext cx="66675" cy="114300"/>
          <a:chOff x="5828835" y="1873103"/>
          <a:chExt cx="65931" cy="114805"/>
        </a:xfrm>
      </xdr:grpSpPr>
      <xdr:sp macro="" textlink="">
        <xdr:nvSpPr>
          <xdr:cNvPr id="69" name="フローチャート : 照合 68"/>
          <xdr:cNvSpPr/>
        </xdr:nvSpPr>
        <xdr:spPr>
          <a:xfrm rot="5400000">
            <a:off x="5823533" y="1916674"/>
            <a:ext cx="76537" cy="65931"/>
          </a:xfrm>
          <a:prstGeom prst="flowChartCollat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70" name="直線コネクタ 69"/>
          <xdr:cNvCxnSpPr>
            <a:stCxn id="69" idx="1"/>
            <a:endCxn id="71" idx="2"/>
          </xdr:cNvCxnSpPr>
        </xdr:nvCxnSpPr>
        <xdr:spPr>
          <a:xfrm flipH="1" flipV="1">
            <a:off x="5857091" y="1920938"/>
            <a:ext cx="0" cy="2870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71" name="正方形/長方形 70"/>
          <xdr:cNvSpPr/>
        </xdr:nvSpPr>
        <xdr:spPr>
          <a:xfrm>
            <a:off x="5838254" y="1873103"/>
            <a:ext cx="47094" cy="4783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20</xdr:col>
      <xdr:colOff>219075</xdr:colOff>
      <xdr:row>73</xdr:row>
      <xdr:rowOff>38100</xdr:rowOff>
    </xdr:from>
    <xdr:to>
      <xdr:col>21</xdr:col>
      <xdr:colOff>57150</xdr:colOff>
      <xdr:row>73</xdr:row>
      <xdr:rowOff>152400</xdr:rowOff>
    </xdr:to>
    <xdr:grpSp>
      <xdr:nvGrpSpPr>
        <xdr:cNvPr id="72" name="グループ化 131"/>
        <xdr:cNvGrpSpPr>
          <a:grpSpLocks/>
        </xdr:cNvGrpSpPr>
      </xdr:nvGrpSpPr>
      <xdr:grpSpPr bwMode="auto">
        <a:xfrm>
          <a:off x="4752975" y="12992100"/>
          <a:ext cx="66675" cy="114300"/>
          <a:chOff x="5828835" y="1873103"/>
          <a:chExt cx="65931" cy="114805"/>
        </a:xfrm>
      </xdr:grpSpPr>
      <xdr:sp macro="" textlink="">
        <xdr:nvSpPr>
          <xdr:cNvPr id="73" name="フローチャート : 照合 72"/>
          <xdr:cNvSpPr/>
        </xdr:nvSpPr>
        <xdr:spPr>
          <a:xfrm rot="5400000">
            <a:off x="5823533" y="1916674"/>
            <a:ext cx="76537" cy="65931"/>
          </a:xfrm>
          <a:prstGeom prst="flowChartCollat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74" name="直線コネクタ 73"/>
          <xdr:cNvCxnSpPr>
            <a:stCxn id="73" idx="1"/>
            <a:endCxn id="75" idx="2"/>
          </xdr:cNvCxnSpPr>
        </xdr:nvCxnSpPr>
        <xdr:spPr>
          <a:xfrm flipH="1" flipV="1">
            <a:off x="5857091" y="1920938"/>
            <a:ext cx="0" cy="2870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75" name="正方形/長方形 74"/>
          <xdr:cNvSpPr/>
        </xdr:nvSpPr>
        <xdr:spPr>
          <a:xfrm>
            <a:off x="5838254" y="1873103"/>
            <a:ext cx="47094" cy="4783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21</xdr:col>
      <xdr:colOff>142875</xdr:colOff>
      <xdr:row>81</xdr:row>
      <xdr:rowOff>19050</xdr:rowOff>
    </xdr:from>
    <xdr:to>
      <xdr:col>21</xdr:col>
      <xdr:colOff>209550</xdr:colOff>
      <xdr:row>81</xdr:row>
      <xdr:rowOff>133350</xdr:rowOff>
    </xdr:to>
    <xdr:grpSp>
      <xdr:nvGrpSpPr>
        <xdr:cNvPr id="76" name="グループ化 136"/>
        <xdr:cNvGrpSpPr>
          <a:grpSpLocks/>
        </xdr:cNvGrpSpPr>
      </xdr:nvGrpSpPr>
      <xdr:grpSpPr bwMode="auto">
        <a:xfrm>
          <a:off x="4905375" y="14344650"/>
          <a:ext cx="66675" cy="114300"/>
          <a:chOff x="5828835" y="1873103"/>
          <a:chExt cx="65931" cy="114805"/>
        </a:xfrm>
      </xdr:grpSpPr>
      <xdr:sp macro="" textlink="">
        <xdr:nvSpPr>
          <xdr:cNvPr id="77" name="フローチャート : 照合 76"/>
          <xdr:cNvSpPr/>
        </xdr:nvSpPr>
        <xdr:spPr>
          <a:xfrm rot="5400000">
            <a:off x="5823533" y="1916674"/>
            <a:ext cx="76537" cy="65931"/>
          </a:xfrm>
          <a:prstGeom prst="flowChartCollat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78" name="直線コネクタ 77"/>
          <xdr:cNvCxnSpPr>
            <a:stCxn id="77" idx="1"/>
            <a:endCxn id="79" idx="2"/>
          </xdr:cNvCxnSpPr>
        </xdr:nvCxnSpPr>
        <xdr:spPr>
          <a:xfrm flipH="1" flipV="1">
            <a:off x="5857091" y="1920938"/>
            <a:ext cx="0" cy="2870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79" name="正方形/長方形 78"/>
          <xdr:cNvSpPr/>
        </xdr:nvSpPr>
        <xdr:spPr>
          <a:xfrm>
            <a:off x="5838254" y="1873103"/>
            <a:ext cx="47094" cy="4783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21</xdr:col>
      <xdr:colOff>142875</xdr:colOff>
      <xdr:row>80</xdr:row>
      <xdr:rowOff>76200</xdr:rowOff>
    </xdr:from>
    <xdr:to>
      <xdr:col>21</xdr:col>
      <xdr:colOff>209550</xdr:colOff>
      <xdr:row>81</xdr:row>
      <xdr:rowOff>19050</xdr:rowOff>
    </xdr:to>
    <xdr:grpSp>
      <xdr:nvGrpSpPr>
        <xdr:cNvPr id="80" name="グループ化 180"/>
        <xdr:cNvGrpSpPr>
          <a:grpSpLocks/>
        </xdr:cNvGrpSpPr>
      </xdr:nvGrpSpPr>
      <xdr:grpSpPr bwMode="auto">
        <a:xfrm>
          <a:off x="4905375" y="14230350"/>
          <a:ext cx="66675" cy="114300"/>
          <a:chOff x="5828835" y="1873103"/>
          <a:chExt cx="65931" cy="114805"/>
        </a:xfrm>
      </xdr:grpSpPr>
      <xdr:sp macro="" textlink="">
        <xdr:nvSpPr>
          <xdr:cNvPr id="81" name="フローチャート : 照合 80"/>
          <xdr:cNvSpPr/>
        </xdr:nvSpPr>
        <xdr:spPr>
          <a:xfrm rot="5400000">
            <a:off x="5823533" y="1916674"/>
            <a:ext cx="76537" cy="65931"/>
          </a:xfrm>
          <a:prstGeom prst="flowChartCollat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82" name="直線コネクタ 81"/>
          <xdr:cNvCxnSpPr>
            <a:stCxn id="81" idx="1"/>
            <a:endCxn id="83" idx="2"/>
          </xdr:cNvCxnSpPr>
        </xdr:nvCxnSpPr>
        <xdr:spPr>
          <a:xfrm flipH="1" flipV="1">
            <a:off x="5857091" y="1920938"/>
            <a:ext cx="0" cy="2870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83" name="正方形/長方形 82"/>
          <xdr:cNvSpPr/>
        </xdr:nvSpPr>
        <xdr:spPr>
          <a:xfrm>
            <a:off x="5838254" y="1873103"/>
            <a:ext cx="47094" cy="4783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15</xdr:col>
      <xdr:colOff>66675</xdr:colOff>
      <xdr:row>51</xdr:row>
      <xdr:rowOff>19050</xdr:rowOff>
    </xdr:from>
    <xdr:to>
      <xdr:col>15</xdr:col>
      <xdr:colOff>209550</xdr:colOff>
      <xdr:row>51</xdr:row>
      <xdr:rowOff>152400</xdr:rowOff>
    </xdr:to>
    <xdr:sp macro="" textlink="">
      <xdr:nvSpPr>
        <xdr:cNvPr id="84" name="正方形/長方形 89"/>
        <xdr:cNvSpPr>
          <a:spLocks noChangeArrowheads="1"/>
        </xdr:cNvSpPr>
      </xdr:nvSpPr>
      <xdr:spPr bwMode="auto">
        <a:xfrm>
          <a:off x="10353675" y="8763000"/>
          <a:ext cx="142875" cy="1333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190500</xdr:colOff>
      <xdr:row>56</xdr:row>
      <xdr:rowOff>19050</xdr:rowOff>
    </xdr:from>
    <xdr:to>
      <xdr:col>20</xdr:col>
      <xdr:colOff>104775</xdr:colOff>
      <xdr:row>56</xdr:row>
      <xdr:rowOff>152400</xdr:rowOff>
    </xdr:to>
    <xdr:sp macro="" textlink="">
      <xdr:nvSpPr>
        <xdr:cNvPr id="85" name="正方形/長方形 35"/>
        <xdr:cNvSpPr>
          <a:spLocks noChangeArrowheads="1"/>
        </xdr:cNvSpPr>
      </xdr:nvSpPr>
      <xdr:spPr bwMode="auto">
        <a:xfrm>
          <a:off x="13220700" y="9620250"/>
          <a:ext cx="600075" cy="1333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209550</xdr:colOff>
      <xdr:row>72</xdr:row>
      <xdr:rowOff>114300</xdr:rowOff>
    </xdr:from>
    <xdr:to>
      <xdr:col>21</xdr:col>
      <xdr:colOff>57150</xdr:colOff>
      <xdr:row>74</xdr:row>
      <xdr:rowOff>57150</xdr:rowOff>
    </xdr:to>
    <xdr:sp macro="" textlink="">
      <xdr:nvSpPr>
        <xdr:cNvPr id="86" name="正方形/長方形 139"/>
        <xdr:cNvSpPr>
          <a:spLocks noChangeArrowheads="1"/>
        </xdr:cNvSpPr>
      </xdr:nvSpPr>
      <xdr:spPr bwMode="auto">
        <a:xfrm>
          <a:off x="13239750" y="12458700"/>
          <a:ext cx="12192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0</xdr:colOff>
      <xdr:row>77</xdr:row>
      <xdr:rowOff>19050</xdr:rowOff>
    </xdr:from>
    <xdr:to>
      <xdr:col>20</xdr:col>
      <xdr:colOff>142875</xdr:colOff>
      <xdr:row>77</xdr:row>
      <xdr:rowOff>152400</xdr:rowOff>
    </xdr:to>
    <xdr:sp macro="" textlink="">
      <xdr:nvSpPr>
        <xdr:cNvPr id="87" name="正方形/長方形 144"/>
        <xdr:cNvSpPr>
          <a:spLocks noChangeArrowheads="1"/>
        </xdr:cNvSpPr>
      </xdr:nvSpPr>
      <xdr:spPr bwMode="auto">
        <a:xfrm>
          <a:off x="13716000" y="13220700"/>
          <a:ext cx="142875" cy="1333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219075</xdr:colOff>
      <xdr:row>12</xdr:row>
      <xdr:rowOff>38100</xdr:rowOff>
    </xdr:from>
    <xdr:to>
      <xdr:col>18</xdr:col>
      <xdr:colOff>0</xdr:colOff>
      <xdr:row>14</xdr:row>
      <xdr:rowOff>133350</xdr:rowOff>
    </xdr:to>
    <xdr:sp macro="" textlink="">
      <xdr:nvSpPr>
        <xdr:cNvPr id="88" name="正方形/長方形 45"/>
        <xdr:cNvSpPr>
          <a:spLocks noChangeArrowheads="1"/>
        </xdr:cNvSpPr>
      </xdr:nvSpPr>
      <xdr:spPr bwMode="auto">
        <a:xfrm>
          <a:off x="10506075" y="2095500"/>
          <a:ext cx="1838325" cy="438150"/>
        </a:xfrm>
        <a:prstGeom prst="rect">
          <a:avLst/>
        </a:prstGeom>
        <a:solidFill>
          <a:srgbClr xmlns:mc="http://schemas.openxmlformats.org/markup-compatibility/2006" xmlns:a14="http://schemas.microsoft.com/office/drawing/2010/main" val="FF0000" mc:Ignorable="a14" a14:legacySpreadsheetColorIndex="10"/>
        </a:solidFill>
        <a:ln w="19050" algn="ctr">
          <a:solidFill>
            <a:srgbClr val="FF0000"/>
          </a:solidFill>
          <a:miter lim="800000"/>
          <a:headEnd/>
          <a:tailEnd/>
        </a:ln>
      </xdr:spPr>
    </xdr:sp>
    <xdr:clientData/>
  </xdr:twoCellAnchor>
  <xdr:twoCellAnchor>
    <xdr:from>
      <xdr:col>24</xdr:col>
      <xdr:colOff>209550</xdr:colOff>
      <xdr:row>9</xdr:row>
      <xdr:rowOff>19050</xdr:rowOff>
    </xdr:from>
    <xdr:to>
      <xdr:col>25</xdr:col>
      <xdr:colOff>123825</xdr:colOff>
      <xdr:row>9</xdr:row>
      <xdr:rowOff>152400</xdr:rowOff>
    </xdr:to>
    <xdr:sp macro="" textlink="">
      <xdr:nvSpPr>
        <xdr:cNvPr id="89" name="Rectangle 99"/>
        <xdr:cNvSpPr>
          <a:spLocks noChangeArrowheads="1"/>
        </xdr:cNvSpPr>
      </xdr:nvSpPr>
      <xdr:spPr bwMode="auto">
        <a:xfrm>
          <a:off x="16668750" y="1562100"/>
          <a:ext cx="600075" cy="1333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9525</xdr:colOff>
      <xdr:row>12</xdr:row>
      <xdr:rowOff>104775</xdr:rowOff>
    </xdr:from>
    <xdr:to>
      <xdr:col>23</xdr:col>
      <xdr:colOff>219075</xdr:colOff>
      <xdr:row>13</xdr:row>
      <xdr:rowOff>85725</xdr:rowOff>
    </xdr:to>
    <xdr:cxnSp macro="">
      <xdr:nvCxnSpPr>
        <xdr:cNvPr id="90" name="AutoShape 121"/>
        <xdr:cNvCxnSpPr>
          <a:cxnSpLocks noChangeShapeType="1"/>
          <a:stCxn id="143" idx="4"/>
          <a:endCxn id="88" idx="3"/>
        </xdr:cNvCxnSpPr>
      </xdr:nvCxnSpPr>
      <xdr:spPr bwMode="auto">
        <a:xfrm rot="5400000">
          <a:off x="14097000" y="419100"/>
          <a:ext cx="152400" cy="3638550"/>
        </a:xfrm>
        <a:prstGeom prst="bentConnector2">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25</xdr:col>
      <xdr:colOff>133350</xdr:colOff>
      <xdr:row>9</xdr:row>
      <xdr:rowOff>85725</xdr:rowOff>
    </xdr:from>
    <xdr:to>
      <xdr:col>27</xdr:col>
      <xdr:colOff>85725</xdr:colOff>
      <xdr:row>9</xdr:row>
      <xdr:rowOff>85725</xdr:rowOff>
    </xdr:to>
    <xdr:cxnSp macro="">
      <xdr:nvCxnSpPr>
        <xdr:cNvPr id="91" name="AutoShape 122"/>
        <xdr:cNvCxnSpPr>
          <a:cxnSpLocks noChangeShapeType="1"/>
          <a:stCxn id="89" idx="3"/>
          <a:endCxn id="156" idx="1"/>
        </xdr:cNvCxnSpPr>
      </xdr:nvCxnSpPr>
      <xdr:spPr bwMode="auto">
        <a:xfrm>
          <a:off x="17278350" y="1628775"/>
          <a:ext cx="1323975" cy="0"/>
        </a:xfrm>
        <a:prstGeom prst="straightConnector1">
          <a:avLst/>
        </a:prstGeom>
        <a:noFill/>
        <a:ln w="19050">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24</xdr:col>
      <xdr:colOff>16237</xdr:colOff>
      <xdr:row>7</xdr:row>
      <xdr:rowOff>34127</xdr:rowOff>
    </xdr:from>
    <xdr:ext cx="393550" cy="266740"/>
    <xdr:sp macro="" textlink="">
      <xdr:nvSpPr>
        <xdr:cNvPr id="92" name="Text Box 102"/>
        <xdr:cNvSpPr txBox="1"/>
      </xdr:nvSpPr>
      <xdr:spPr>
        <a:xfrm>
          <a:off x="16475437" y="1234277"/>
          <a:ext cx="393550"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lgn="l" rtl="0">
            <a:defRPr sz="1000"/>
          </a:pPr>
          <a:r>
            <a:rPr lang="ja-JP" altLang="en-US" sz="800" b="0" i="0" u="none" strike="noStrike" baseline="0">
              <a:solidFill>
                <a:srgbClr val="000000"/>
              </a:solidFill>
              <a:latin typeface="ＭＳ Ｐゴシック"/>
              <a:ea typeface="ＭＳ Ｐゴシック"/>
            </a:rPr>
            <a:t>Ｃ配水池</a:t>
          </a:r>
        </a:p>
        <a:p>
          <a:pPr algn="l" rtl="0">
            <a:defRPr sz="1000"/>
          </a:pPr>
          <a:r>
            <a:rPr lang="ja-JP" altLang="en-US" sz="800" b="0" i="0" u="none" strike="noStrike" baseline="0">
              <a:solidFill>
                <a:srgbClr val="000000"/>
              </a:solidFill>
              <a:latin typeface="ＭＳ Ｐゴシック"/>
              <a:ea typeface="ＭＳ Ｐゴシック"/>
            </a:rPr>
            <a:t>V=75m3</a:t>
          </a:r>
        </a:p>
      </xdr:txBody>
    </xdr:sp>
    <xdr:clientData/>
  </xdr:oneCellAnchor>
  <xdr:oneCellAnchor>
    <xdr:from>
      <xdr:col>23</xdr:col>
      <xdr:colOff>66675</xdr:colOff>
      <xdr:row>14</xdr:row>
      <xdr:rowOff>148427</xdr:rowOff>
    </xdr:from>
    <xdr:ext cx="495300" cy="266740"/>
    <xdr:sp macro="" textlink="">
      <xdr:nvSpPr>
        <xdr:cNvPr id="93" name="Text Box 103"/>
        <xdr:cNvSpPr txBox="1"/>
      </xdr:nvSpPr>
      <xdr:spPr>
        <a:xfrm>
          <a:off x="15840075" y="2548727"/>
          <a:ext cx="495300"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l" rtl="0">
            <a:defRPr sz="1000"/>
          </a:pPr>
          <a:r>
            <a:rPr lang="ja-JP" altLang="en-US" sz="800" b="0" i="0" u="none" strike="noStrike" baseline="0">
              <a:solidFill>
                <a:srgbClr val="000000"/>
              </a:solidFill>
              <a:latin typeface="ＭＳ Ｐゴシック"/>
              <a:ea typeface="ＭＳ Ｐゴシック"/>
            </a:rPr>
            <a:t>Ｂ配水池</a:t>
          </a:r>
        </a:p>
        <a:p>
          <a:pPr algn="l" rtl="0">
            <a:defRPr sz="1000"/>
          </a:pPr>
          <a:r>
            <a:rPr lang="ja-JP" altLang="en-US" sz="800" b="0" i="0" u="none" strike="noStrike" baseline="0">
              <a:solidFill>
                <a:srgbClr val="000000"/>
              </a:solidFill>
              <a:latin typeface="ＭＳ Ｐゴシック"/>
              <a:ea typeface="ＭＳ Ｐゴシック"/>
            </a:rPr>
            <a:t>V=288m3</a:t>
          </a:r>
        </a:p>
      </xdr:txBody>
    </xdr:sp>
    <xdr:clientData/>
  </xdr:oneCellAnchor>
  <xdr:twoCellAnchor>
    <xdr:from>
      <xdr:col>24</xdr:col>
      <xdr:colOff>19050</xdr:colOff>
      <xdr:row>17</xdr:row>
      <xdr:rowOff>28575</xdr:rowOff>
    </xdr:from>
    <xdr:to>
      <xdr:col>24</xdr:col>
      <xdr:colOff>161925</xdr:colOff>
      <xdr:row>17</xdr:row>
      <xdr:rowOff>161925</xdr:rowOff>
    </xdr:to>
    <xdr:sp macro="" textlink="">
      <xdr:nvSpPr>
        <xdr:cNvPr id="94" name="Rectangle 104"/>
        <xdr:cNvSpPr>
          <a:spLocks noChangeArrowheads="1"/>
        </xdr:cNvSpPr>
      </xdr:nvSpPr>
      <xdr:spPr bwMode="auto">
        <a:xfrm>
          <a:off x="16478250" y="2943225"/>
          <a:ext cx="142875" cy="1333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161925</xdr:colOff>
      <xdr:row>17</xdr:row>
      <xdr:rowOff>95250</xdr:rowOff>
    </xdr:from>
    <xdr:to>
      <xdr:col>27</xdr:col>
      <xdr:colOff>47625</xdr:colOff>
      <xdr:row>17</xdr:row>
      <xdr:rowOff>95250</xdr:rowOff>
    </xdr:to>
    <xdr:cxnSp macro="">
      <xdr:nvCxnSpPr>
        <xdr:cNvPr id="95" name="AutoShape 127"/>
        <xdr:cNvCxnSpPr>
          <a:cxnSpLocks noChangeShapeType="1"/>
          <a:stCxn id="213" idx="6"/>
          <a:endCxn id="155" idx="1"/>
        </xdr:cNvCxnSpPr>
      </xdr:nvCxnSpPr>
      <xdr:spPr bwMode="auto">
        <a:xfrm>
          <a:off x="17306925" y="3009900"/>
          <a:ext cx="1257300" cy="0"/>
        </a:xfrm>
        <a:prstGeom prst="straightConnector1">
          <a:avLst/>
        </a:prstGeom>
        <a:noFill/>
        <a:ln w="19050">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22</xdr:col>
      <xdr:colOff>142875</xdr:colOff>
      <xdr:row>42</xdr:row>
      <xdr:rowOff>38100</xdr:rowOff>
    </xdr:from>
    <xdr:to>
      <xdr:col>23</xdr:col>
      <xdr:colOff>57150</xdr:colOff>
      <xdr:row>43</xdr:row>
      <xdr:rowOff>0</xdr:rowOff>
    </xdr:to>
    <xdr:sp macro="" textlink="">
      <xdr:nvSpPr>
        <xdr:cNvPr id="96" name="Rectangle 106"/>
        <xdr:cNvSpPr>
          <a:spLocks noChangeArrowheads="1"/>
        </xdr:cNvSpPr>
      </xdr:nvSpPr>
      <xdr:spPr bwMode="auto">
        <a:xfrm>
          <a:off x="15230475" y="7239000"/>
          <a:ext cx="600075" cy="1333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66675</xdr:colOff>
      <xdr:row>42</xdr:row>
      <xdr:rowOff>104775</xdr:rowOff>
    </xdr:from>
    <xdr:to>
      <xdr:col>27</xdr:col>
      <xdr:colOff>57150</xdr:colOff>
      <xdr:row>42</xdr:row>
      <xdr:rowOff>104775</xdr:rowOff>
    </xdr:to>
    <xdr:cxnSp macro="">
      <xdr:nvCxnSpPr>
        <xdr:cNvPr id="97" name="AutoShape 130"/>
        <xdr:cNvCxnSpPr>
          <a:cxnSpLocks noChangeShapeType="1"/>
          <a:stCxn id="96" idx="3"/>
          <a:endCxn id="164" idx="1"/>
        </xdr:cNvCxnSpPr>
      </xdr:nvCxnSpPr>
      <xdr:spPr bwMode="auto">
        <a:xfrm>
          <a:off x="15840075" y="7305675"/>
          <a:ext cx="2733675" cy="0"/>
        </a:xfrm>
        <a:prstGeom prst="straightConnector1">
          <a:avLst/>
        </a:prstGeom>
        <a:noFill/>
        <a:ln w="19050">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25</xdr:col>
      <xdr:colOff>0</xdr:colOff>
      <xdr:row>38</xdr:row>
      <xdr:rowOff>19050</xdr:rowOff>
    </xdr:from>
    <xdr:to>
      <xdr:col>25</xdr:col>
      <xdr:colOff>142875</xdr:colOff>
      <xdr:row>38</xdr:row>
      <xdr:rowOff>152400</xdr:rowOff>
    </xdr:to>
    <xdr:sp macro="" textlink="">
      <xdr:nvSpPr>
        <xdr:cNvPr id="98" name="Rectangle 108"/>
        <xdr:cNvSpPr>
          <a:spLocks noChangeArrowheads="1"/>
        </xdr:cNvSpPr>
      </xdr:nvSpPr>
      <xdr:spPr bwMode="auto">
        <a:xfrm>
          <a:off x="17145000" y="6534150"/>
          <a:ext cx="142875" cy="1333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152400</xdr:colOff>
      <xdr:row>38</xdr:row>
      <xdr:rowOff>85725</xdr:rowOff>
    </xdr:from>
    <xdr:to>
      <xdr:col>27</xdr:col>
      <xdr:colOff>66675</xdr:colOff>
      <xdr:row>38</xdr:row>
      <xdr:rowOff>85725</xdr:rowOff>
    </xdr:to>
    <xdr:cxnSp macro="">
      <xdr:nvCxnSpPr>
        <xdr:cNvPr id="99" name="AutoShape 133"/>
        <xdr:cNvCxnSpPr>
          <a:cxnSpLocks noChangeShapeType="1"/>
          <a:stCxn id="98" idx="3"/>
          <a:endCxn id="165" idx="1"/>
        </xdr:cNvCxnSpPr>
      </xdr:nvCxnSpPr>
      <xdr:spPr bwMode="auto">
        <a:xfrm>
          <a:off x="17297400" y="6600825"/>
          <a:ext cx="1285875" cy="0"/>
        </a:xfrm>
        <a:prstGeom prst="straightConnector1">
          <a:avLst/>
        </a:prstGeom>
        <a:noFill/>
        <a:ln w="19050">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24</xdr:col>
      <xdr:colOff>130378</xdr:colOff>
      <xdr:row>36</xdr:row>
      <xdr:rowOff>78757</xdr:rowOff>
    </xdr:from>
    <xdr:ext cx="395194" cy="266740"/>
    <xdr:sp macro="" textlink="">
      <xdr:nvSpPr>
        <xdr:cNvPr id="100" name="Text Box 110"/>
        <xdr:cNvSpPr txBox="1"/>
      </xdr:nvSpPr>
      <xdr:spPr>
        <a:xfrm>
          <a:off x="16589578" y="6250957"/>
          <a:ext cx="395194"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lgn="ctr" rtl="0">
            <a:defRPr sz="1000"/>
          </a:pPr>
          <a:r>
            <a:rPr lang="ja-JP" altLang="en-US" sz="800" b="0" i="0" u="none" strike="noStrike" baseline="0">
              <a:solidFill>
                <a:srgbClr val="000000"/>
              </a:solidFill>
              <a:latin typeface="ＭＳ Ｐゴシック"/>
              <a:ea typeface="ＭＳ Ｐゴシック"/>
            </a:rPr>
            <a:t>Ｄ配水池</a:t>
          </a:r>
        </a:p>
        <a:p>
          <a:pPr algn="ctr" rtl="0">
            <a:defRPr sz="1000"/>
          </a:pPr>
          <a:r>
            <a:rPr lang="ja-JP" altLang="en-US" sz="800" b="0" i="0" u="none" strike="noStrike" baseline="0">
              <a:solidFill>
                <a:srgbClr val="000000"/>
              </a:solidFill>
              <a:latin typeface="ＭＳ Ｐゴシック"/>
              <a:ea typeface="ＭＳ Ｐゴシック"/>
            </a:rPr>
            <a:t>V=65m3</a:t>
          </a:r>
        </a:p>
      </xdr:txBody>
    </xdr:sp>
    <xdr:clientData/>
  </xdr:oneCellAnchor>
  <xdr:oneCellAnchor>
    <xdr:from>
      <xdr:col>20</xdr:col>
      <xdr:colOff>113999</xdr:colOff>
      <xdr:row>40</xdr:row>
      <xdr:rowOff>78373</xdr:rowOff>
    </xdr:from>
    <xdr:ext cx="386709" cy="266740"/>
    <xdr:sp macro="" textlink="">
      <xdr:nvSpPr>
        <xdr:cNvPr id="101" name="Text Box 111"/>
        <xdr:cNvSpPr txBox="1"/>
      </xdr:nvSpPr>
      <xdr:spPr>
        <a:xfrm>
          <a:off x="13829999" y="6936373"/>
          <a:ext cx="386709"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lgn="ctr" rtl="0">
            <a:defRPr sz="1000"/>
          </a:pPr>
          <a:r>
            <a:rPr lang="ja-JP" altLang="en-US" sz="800" b="0" i="0" u="none" strike="noStrike" baseline="0">
              <a:solidFill>
                <a:srgbClr val="000000"/>
              </a:solidFill>
              <a:latin typeface="ＭＳ Ｐゴシック"/>
              <a:ea typeface="ＭＳ Ｐゴシック"/>
            </a:rPr>
            <a:t>Ｕ配水池</a:t>
          </a:r>
        </a:p>
        <a:p>
          <a:pPr algn="ctr" rtl="0">
            <a:defRPr sz="1000"/>
          </a:pPr>
          <a:r>
            <a:rPr lang="ja-JP" altLang="en-US" sz="800" b="0" i="0" u="none" strike="noStrike" baseline="0">
              <a:solidFill>
                <a:srgbClr val="000000"/>
              </a:solidFill>
              <a:latin typeface="ＭＳ Ｐゴシック"/>
              <a:ea typeface="ＭＳ Ｐゴシック"/>
            </a:rPr>
            <a:t>V=48m3</a:t>
          </a:r>
        </a:p>
      </xdr:txBody>
    </xdr:sp>
    <xdr:clientData/>
  </xdr:oneCellAnchor>
  <xdr:twoCellAnchor>
    <xdr:from>
      <xdr:col>2</xdr:col>
      <xdr:colOff>0</xdr:colOff>
      <xdr:row>24</xdr:row>
      <xdr:rowOff>19050</xdr:rowOff>
    </xdr:from>
    <xdr:to>
      <xdr:col>4</xdr:col>
      <xdr:colOff>9525</xdr:colOff>
      <xdr:row>26</xdr:row>
      <xdr:rowOff>123825</xdr:rowOff>
    </xdr:to>
    <xdr:sp macro="" textlink="">
      <xdr:nvSpPr>
        <xdr:cNvPr id="102" name="Rectangle 112"/>
        <xdr:cNvSpPr>
          <a:spLocks noChangeArrowheads="1"/>
        </xdr:cNvSpPr>
      </xdr:nvSpPr>
      <xdr:spPr bwMode="auto">
        <a:xfrm>
          <a:off x="1371600" y="4133850"/>
          <a:ext cx="1381125" cy="447675"/>
        </a:xfrm>
        <a:prstGeom prst="rect">
          <a:avLst/>
        </a:prstGeom>
        <a:solidFill>
          <a:srgbClr xmlns:mc="http://schemas.openxmlformats.org/markup-compatibility/2006" xmlns:a14="http://schemas.microsoft.com/office/drawing/2010/main" val="FFFFFF" mc:Ignorable="a14" a14:legacySpreadsheetColorIndex="9"/>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152400</xdr:colOff>
      <xdr:row>50</xdr:row>
      <xdr:rowOff>114300</xdr:rowOff>
    </xdr:from>
    <xdr:to>
      <xdr:col>4</xdr:col>
      <xdr:colOff>0</xdr:colOff>
      <xdr:row>52</xdr:row>
      <xdr:rowOff>57150</xdr:rowOff>
    </xdr:to>
    <xdr:sp macro="" textlink="">
      <xdr:nvSpPr>
        <xdr:cNvPr id="103" name="Rectangle 113"/>
        <xdr:cNvSpPr>
          <a:spLocks noChangeArrowheads="1"/>
        </xdr:cNvSpPr>
      </xdr:nvSpPr>
      <xdr:spPr bwMode="auto">
        <a:xfrm>
          <a:off x="1524000" y="8686800"/>
          <a:ext cx="1219200" cy="285750"/>
        </a:xfrm>
        <a:prstGeom prst="rect">
          <a:avLst/>
        </a:prstGeom>
        <a:solidFill>
          <a:srgbClr xmlns:mc="http://schemas.openxmlformats.org/markup-compatibility/2006" xmlns:a14="http://schemas.microsoft.com/office/drawing/2010/main" val="FFFFFF" mc:Ignorable="a14" a14:legacySpreadsheetColorIndex="65"/>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152400</xdr:colOff>
      <xdr:row>72</xdr:row>
      <xdr:rowOff>114300</xdr:rowOff>
    </xdr:from>
    <xdr:to>
      <xdr:col>4</xdr:col>
      <xdr:colOff>0</xdr:colOff>
      <xdr:row>74</xdr:row>
      <xdr:rowOff>57150</xdr:rowOff>
    </xdr:to>
    <xdr:sp macro="" textlink="">
      <xdr:nvSpPr>
        <xdr:cNvPr id="104" name="Rectangle 114"/>
        <xdr:cNvSpPr>
          <a:spLocks noChangeArrowheads="1"/>
        </xdr:cNvSpPr>
      </xdr:nvSpPr>
      <xdr:spPr bwMode="auto">
        <a:xfrm>
          <a:off x="1524000" y="12458700"/>
          <a:ext cx="1219200" cy="285750"/>
        </a:xfrm>
        <a:prstGeom prst="rect">
          <a:avLst/>
        </a:prstGeom>
        <a:solidFill>
          <a:srgbClr xmlns:mc="http://schemas.openxmlformats.org/markup-compatibility/2006" xmlns:a14="http://schemas.microsoft.com/office/drawing/2010/main" val="FFFFFF" mc:Ignorable="a14" a14:legacySpreadsheetColorIndex="9"/>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9525</xdr:colOff>
      <xdr:row>80</xdr:row>
      <xdr:rowOff>133350</xdr:rowOff>
    </xdr:from>
    <xdr:to>
      <xdr:col>3</xdr:col>
      <xdr:colOff>152400</xdr:colOff>
      <xdr:row>81</xdr:row>
      <xdr:rowOff>95250</xdr:rowOff>
    </xdr:to>
    <xdr:sp macro="" textlink="">
      <xdr:nvSpPr>
        <xdr:cNvPr id="105" name="Rectangle 115"/>
        <xdr:cNvSpPr>
          <a:spLocks noChangeArrowheads="1"/>
        </xdr:cNvSpPr>
      </xdr:nvSpPr>
      <xdr:spPr bwMode="auto">
        <a:xfrm>
          <a:off x="2066925" y="13849350"/>
          <a:ext cx="142875" cy="133350"/>
        </a:xfrm>
        <a:prstGeom prst="rect">
          <a:avLst/>
        </a:prstGeom>
        <a:solidFill>
          <a:srgbClr xmlns:mc="http://schemas.openxmlformats.org/markup-compatibility/2006" xmlns:a14="http://schemas.microsoft.com/office/drawing/2010/main" val="FFFFFF" mc:Ignorable="a14" a14:legacySpreadsheetColorIndex="9"/>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161925</xdr:colOff>
      <xdr:row>16</xdr:row>
      <xdr:rowOff>114300</xdr:rowOff>
    </xdr:from>
    <xdr:to>
      <xdr:col>4</xdr:col>
      <xdr:colOff>9525</xdr:colOff>
      <xdr:row>18</xdr:row>
      <xdr:rowOff>57150</xdr:rowOff>
    </xdr:to>
    <xdr:sp macro="" textlink="">
      <xdr:nvSpPr>
        <xdr:cNvPr id="109" name="正方形/長方形 118"/>
        <xdr:cNvSpPr>
          <a:spLocks noChangeArrowheads="1"/>
        </xdr:cNvSpPr>
      </xdr:nvSpPr>
      <xdr:spPr bwMode="auto">
        <a:xfrm>
          <a:off x="1533525" y="2857500"/>
          <a:ext cx="12192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161925</xdr:colOff>
      <xdr:row>19</xdr:row>
      <xdr:rowOff>114300</xdr:rowOff>
    </xdr:from>
    <xdr:to>
      <xdr:col>4</xdr:col>
      <xdr:colOff>9525</xdr:colOff>
      <xdr:row>21</xdr:row>
      <xdr:rowOff>57150</xdr:rowOff>
    </xdr:to>
    <xdr:sp macro="" textlink="">
      <xdr:nvSpPr>
        <xdr:cNvPr id="110" name="Rectangle 120"/>
        <xdr:cNvSpPr>
          <a:spLocks noChangeArrowheads="1"/>
        </xdr:cNvSpPr>
      </xdr:nvSpPr>
      <xdr:spPr bwMode="auto">
        <a:xfrm>
          <a:off x="1533525" y="3371850"/>
          <a:ext cx="12192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19050</xdr:colOff>
      <xdr:row>14</xdr:row>
      <xdr:rowOff>142875</xdr:rowOff>
    </xdr:from>
    <xdr:to>
      <xdr:col>9</xdr:col>
      <xdr:colOff>209550</xdr:colOff>
      <xdr:row>17</xdr:row>
      <xdr:rowOff>85725</xdr:rowOff>
    </xdr:to>
    <xdr:cxnSp macro="">
      <xdr:nvCxnSpPr>
        <xdr:cNvPr id="111" name="AutoShape 121"/>
        <xdr:cNvCxnSpPr>
          <a:cxnSpLocks noChangeShapeType="1"/>
          <a:stCxn id="109" idx="3"/>
          <a:endCxn id="8" idx="2"/>
        </xdr:cNvCxnSpPr>
      </xdr:nvCxnSpPr>
      <xdr:spPr bwMode="auto">
        <a:xfrm flipV="1">
          <a:off x="2762250" y="2543175"/>
          <a:ext cx="3619500" cy="457200"/>
        </a:xfrm>
        <a:prstGeom prst="bentConnector2">
          <a:avLst/>
        </a:prstGeom>
        <a:noFill/>
        <a:ln w="19050">
          <a:solidFill>
            <a:srgbClr xmlns:mc="http://schemas.openxmlformats.org/markup-compatibility/2006" xmlns:a14="http://schemas.microsoft.com/office/drawing/2010/main" val="0000FF" mc:Ignorable="a14" a14:legacySpreadsheetColorIndex="12"/>
          </a:solidFill>
          <a:prstDash val="lgDashDot"/>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19050</xdr:colOff>
      <xdr:row>14</xdr:row>
      <xdr:rowOff>142875</xdr:rowOff>
    </xdr:from>
    <xdr:to>
      <xdr:col>9</xdr:col>
      <xdr:colOff>209550</xdr:colOff>
      <xdr:row>20</xdr:row>
      <xdr:rowOff>85725</xdr:rowOff>
    </xdr:to>
    <xdr:cxnSp macro="">
      <xdr:nvCxnSpPr>
        <xdr:cNvPr id="112" name="AutoShape 122"/>
        <xdr:cNvCxnSpPr>
          <a:cxnSpLocks noChangeShapeType="1"/>
          <a:stCxn id="110" idx="3"/>
          <a:endCxn id="8" idx="2"/>
        </xdr:cNvCxnSpPr>
      </xdr:nvCxnSpPr>
      <xdr:spPr bwMode="auto">
        <a:xfrm flipV="1">
          <a:off x="2762250" y="2543175"/>
          <a:ext cx="3619500" cy="971550"/>
        </a:xfrm>
        <a:prstGeom prst="bentConnector2">
          <a:avLst/>
        </a:prstGeom>
        <a:noFill/>
        <a:ln w="19050">
          <a:solidFill>
            <a:srgbClr xmlns:mc="http://schemas.openxmlformats.org/markup-compatibility/2006" xmlns:a14="http://schemas.microsoft.com/office/drawing/2010/main" val="0000FF" mc:Ignorable="a14" a14:legacySpreadsheetColorIndex="12"/>
          </a:solidFill>
          <a:prstDash val="lgDashDot"/>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xdr:col>
      <xdr:colOff>28575</xdr:colOff>
      <xdr:row>15</xdr:row>
      <xdr:rowOff>142875</xdr:rowOff>
    </xdr:from>
    <xdr:ext cx="904875" cy="133350"/>
    <xdr:sp macro="" textlink="">
      <xdr:nvSpPr>
        <xdr:cNvPr id="113" name="Text Box 123"/>
        <xdr:cNvSpPr txBox="1">
          <a:spLocks noChangeArrowheads="1"/>
        </xdr:cNvSpPr>
      </xdr:nvSpPr>
      <xdr:spPr bwMode="auto">
        <a:xfrm>
          <a:off x="1400175" y="2714625"/>
          <a:ext cx="90487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ゴシック"/>
              <a:ea typeface="ＭＳ Ｐゴシック"/>
            </a:rPr>
            <a:t>Ｉ第1水源（予備）</a:t>
          </a:r>
        </a:p>
      </xdr:txBody>
    </xdr:sp>
    <xdr:clientData/>
  </xdr:oneCellAnchor>
  <xdr:oneCellAnchor>
    <xdr:from>
      <xdr:col>2</xdr:col>
      <xdr:colOff>42495</xdr:colOff>
      <xdr:row>18</xdr:row>
      <xdr:rowOff>126727</xdr:rowOff>
    </xdr:from>
    <xdr:ext cx="694934" cy="133370"/>
    <xdr:sp macro="" textlink="">
      <xdr:nvSpPr>
        <xdr:cNvPr id="114" name="Text Box 124"/>
        <xdr:cNvSpPr txBox="1"/>
      </xdr:nvSpPr>
      <xdr:spPr>
        <a:xfrm>
          <a:off x="1414095" y="3212827"/>
          <a:ext cx="694934"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000000"/>
              </a:solidFill>
              <a:latin typeface="ＭＳ Ｐゴシック"/>
              <a:ea typeface="ＭＳ Ｐゴシック"/>
            </a:rPr>
            <a:t>Ｉ第2水源（予備）</a:t>
          </a:r>
        </a:p>
      </xdr:txBody>
    </xdr:sp>
    <xdr:clientData/>
  </xdr:oneCellAnchor>
  <xdr:oneCellAnchor>
    <xdr:from>
      <xdr:col>4</xdr:col>
      <xdr:colOff>29699</xdr:colOff>
      <xdr:row>20</xdr:row>
      <xdr:rowOff>107812</xdr:rowOff>
    </xdr:from>
    <xdr:ext cx="506549" cy="133370"/>
    <xdr:sp macro="" textlink="">
      <xdr:nvSpPr>
        <xdr:cNvPr id="115" name="Text Box 125"/>
        <xdr:cNvSpPr txBox="1"/>
      </xdr:nvSpPr>
      <xdr:spPr>
        <a:xfrm>
          <a:off x="2772899" y="3536812"/>
          <a:ext cx="506549"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000000"/>
              </a:solidFill>
              <a:latin typeface="ＭＳ Ｐゴシック"/>
              <a:ea typeface="ＭＳ Ｐゴシック"/>
            </a:rPr>
            <a:t>1,513m3/日</a:t>
          </a:r>
        </a:p>
      </xdr:txBody>
    </xdr:sp>
    <xdr:clientData/>
  </xdr:oneCellAnchor>
  <xdr:oneCellAnchor>
    <xdr:from>
      <xdr:col>4</xdr:col>
      <xdr:colOff>39224</xdr:colOff>
      <xdr:row>17</xdr:row>
      <xdr:rowOff>117337</xdr:rowOff>
    </xdr:from>
    <xdr:ext cx="506549" cy="133370"/>
    <xdr:sp macro="" textlink="">
      <xdr:nvSpPr>
        <xdr:cNvPr id="116" name="Text Box 126"/>
        <xdr:cNvSpPr txBox="1"/>
      </xdr:nvSpPr>
      <xdr:spPr>
        <a:xfrm>
          <a:off x="2782424" y="3031987"/>
          <a:ext cx="506549"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000000"/>
              </a:solidFill>
              <a:latin typeface="ＭＳ Ｐゴシック"/>
              <a:ea typeface="ＭＳ Ｐゴシック"/>
            </a:rPr>
            <a:t>2,840m3/日</a:t>
          </a:r>
        </a:p>
      </xdr:txBody>
    </xdr:sp>
    <xdr:clientData/>
  </xdr:oneCellAnchor>
  <xdr:twoCellAnchor>
    <xdr:from>
      <xdr:col>2</xdr:col>
      <xdr:colOff>161925</xdr:colOff>
      <xdr:row>27</xdr:row>
      <xdr:rowOff>114300</xdr:rowOff>
    </xdr:from>
    <xdr:to>
      <xdr:col>4</xdr:col>
      <xdr:colOff>9525</xdr:colOff>
      <xdr:row>29</xdr:row>
      <xdr:rowOff>57150</xdr:rowOff>
    </xdr:to>
    <xdr:sp macro="" textlink="">
      <xdr:nvSpPr>
        <xdr:cNvPr id="117" name="Rectangle 127"/>
        <xdr:cNvSpPr>
          <a:spLocks noChangeArrowheads="1"/>
        </xdr:cNvSpPr>
      </xdr:nvSpPr>
      <xdr:spPr bwMode="auto">
        <a:xfrm>
          <a:off x="1533525" y="4743450"/>
          <a:ext cx="12192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161925</xdr:colOff>
      <xdr:row>30</xdr:row>
      <xdr:rowOff>19050</xdr:rowOff>
    </xdr:from>
    <xdr:to>
      <xdr:col>4</xdr:col>
      <xdr:colOff>9525</xdr:colOff>
      <xdr:row>31</xdr:row>
      <xdr:rowOff>133350</xdr:rowOff>
    </xdr:to>
    <xdr:sp macro="" textlink="">
      <xdr:nvSpPr>
        <xdr:cNvPr id="118" name="Rectangle 128"/>
        <xdr:cNvSpPr>
          <a:spLocks noChangeArrowheads="1"/>
        </xdr:cNvSpPr>
      </xdr:nvSpPr>
      <xdr:spPr bwMode="auto">
        <a:xfrm>
          <a:off x="1533525" y="5162550"/>
          <a:ext cx="12192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161925</xdr:colOff>
      <xdr:row>35</xdr:row>
      <xdr:rowOff>28575</xdr:rowOff>
    </xdr:from>
    <xdr:to>
      <xdr:col>4</xdr:col>
      <xdr:colOff>9525</xdr:colOff>
      <xdr:row>36</xdr:row>
      <xdr:rowOff>142875</xdr:rowOff>
    </xdr:to>
    <xdr:sp macro="" textlink="">
      <xdr:nvSpPr>
        <xdr:cNvPr id="119" name="Rectangle 129"/>
        <xdr:cNvSpPr>
          <a:spLocks noChangeArrowheads="1"/>
        </xdr:cNvSpPr>
      </xdr:nvSpPr>
      <xdr:spPr bwMode="auto">
        <a:xfrm>
          <a:off x="1533525" y="6029325"/>
          <a:ext cx="12192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161925</xdr:colOff>
      <xdr:row>37</xdr:row>
      <xdr:rowOff>133350</xdr:rowOff>
    </xdr:from>
    <xdr:to>
      <xdr:col>4</xdr:col>
      <xdr:colOff>9525</xdr:colOff>
      <xdr:row>39</xdr:row>
      <xdr:rowOff>76200</xdr:rowOff>
    </xdr:to>
    <xdr:sp macro="" textlink="">
      <xdr:nvSpPr>
        <xdr:cNvPr id="120" name="Rectangle 130"/>
        <xdr:cNvSpPr>
          <a:spLocks noChangeArrowheads="1"/>
        </xdr:cNvSpPr>
      </xdr:nvSpPr>
      <xdr:spPr bwMode="auto">
        <a:xfrm>
          <a:off x="1533525" y="6477000"/>
          <a:ext cx="12192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161925</xdr:colOff>
      <xdr:row>40</xdr:row>
      <xdr:rowOff>57150</xdr:rowOff>
    </xdr:from>
    <xdr:to>
      <xdr:col>4</xdr:col>
      <xdr:colOff>9525</xdr:colOff>
      <xdr:row>42</xdr:row>
      <xdr:rowOff>0</xdr:rowOff>
    </xdr:to>
    <xdr:sp macro="" textlink="">
      <xdr:nvSpPr>
        <xdr:cNvPr id="121" name="Rectangle 131"/>
        <xdr:cNvSpPr>
          <a:spLocks noChangeArrowheads="1"/>
        </xdr:cNvSpPr>
      </xdr:nvSpPr>
      <xdr:spPr bwMode="auto">
        <a:xfrm>
          <a:off x="1533525" y="6915150"/>
          <a:ext cx="12192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4</xdr:col>
      <xdr:colOff>76200</xdr:colOff>
      <xdr:row>41</xdr:row>
      <xdr:rowOff>76200</xdr:rowOff>
    </xdr:from>
    <xdr:ext cx="1115305" cy="133370"/>
    <xdr:sp macro="" textlink="">
      <xdr:nvSpPr>
        <xdr:cNvPr id="122" name="Text Box 132"/>
        <xdr:cNvSpPr txBox="1">
          <a:spLocks noChangeArrowheads="1"/>
        </xdr:cNvSpPr>
      </xdr:nvSpPr>
      <xdr:spPr bwMode="auto">
        <a:xfrm>
          <a:off x="2819400" y="7105650"/>
          <a:ext cx="1115305" cy="13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800" b="0" i="0" u="none" strike="noStrike" baseline="0">
              <a:solidFill>
                <a:srgbClr val="000000"/>
              </a:solidFill>
              <a:latin typeface="ＭＳ Ｐゴシック"/>
              <a:ea typeface="ＭＳ Ｐゴシック"/>
            </a:rPr>
            <a:t>Ｍ10号水源（1,700m3/日）</a:t>
          </a:r>
        </a:p>
      </xdr:txBody>
    </xdr:sp>
    <xdr:clientData/>
  </xdr:oneCellAnchor>
  <xdr:oneCellAnchor>
    <xdr:from>
      <xdr:col>4</xdr:col>
      <xdr:colOff>76200</xdr:colOff>
      <xdr:row>36</xdr:row>
      <xdr:rowOff>38100</xdr:rowOff>
    </xdr:from>
    <xdr:ext cx="1064009" cy="133370"/>
    <xdr:sp macro="" textlink="">
      <xdr:nvSpPr>
        <xdr:cNvPr id="123" name="Text Box 133"/>
        <xdr:cNvSpPr txBox="1">
          <a:spLocks noChangeArrowheads="1"/>
        </xdr:cNvSpPr>
      </xdr:nvSpPr>
      <xdr:spPr bwMode="auto">
        <a:xfrm>
          <a:off x="2819400" y="6210300"/>
          <a:ext cx="1064009" cy="13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800" b="0" i="0" u="none" strike="noStrike" baseline="0">
              <a:solidFill>
                <a:srgbClr val="000000"/>
              </a:solidFill>
              <a:latin typeface="ＭＳ Ｐゴシック"/>
              <a:ea typeface="ＭＳ Ｐゴシック"/>
            </a:rPr>
            <a:t>Ｍ7号水源（1,700m3/日）</a:t>
          </a:r>
        </a:p>
      </xdr:txBody>
    </xdr:sp>
    <xdr:clientData/>
  </xdr:oneCellAnchor>
  <xdr:oneCellAnchor>
    <xdr:from>
      <xdr:col>11</xdr:col>
      <xdr:colOff>76200</xdr:colOff>
      <xdr:row>33</xdr:row>
      <xdr:rowOff>152400</xdr:rowOff>
    </xdr:from>
    <xdr:ext cx="1064009" cy="133370"/>
    <xdr:sp macro="" textlink="">
      <xdr:nvSpPr>
        <xdr:cNvPr id="124" name="Text Box 134"/>
        <xdr:cNvSpPr txBox="1">
          <a:spLocks noChangeArrowheads="1"/>
        </xdr:cNvSpPr>
      </xdr:nvSpPr>
      <xdr:spPr bwMode="auto">
        <a:xfrm>
          <a:off x="7620000" y="5810250"/>
          <a:ext cx="1064009" cy="13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800" b="0" i="0" u="none" strike="noStrike" baseline="0">
              <a:solidFill>
                <a:srgbClr val="000000"/>
              </a:solidFill>
              <a:latin typeface="ＭＳ Ｐゴシック"/>
              <a:ea typeface="ＭＳ Ｐゴシック"/>
            </a:rPr>
            <a:t>Ｍ6号水源（1,700m3/日）</a:t>
          </a:r>
        </a:p>
      </xdr:txBody>
    </xdr:sp>
    <xdr:clientData/>
  </xdr:oneCellAnchor>
  <xdr:oneCellAnchor>
    <xdr:from>
      <xdr:col>4</xdr:col>
      <xdr:colOff>76200</xdr:colOff>
      <xdr:row>33</xdr:row>
      <xdr:rowOff>133350</xdr:rowOff>
    </xdr:from>
    <xdr:ext cx="1064009" cy="133370"/>
    <xdr:sp macro="" textlink="">
      <xdr:nvSpPr>
        <xdr:cNvPr id="125" name="Text Box 135"/>
        <xdr:cNvSpPr txBox="1">
          <a:spLocks noChangeArrowheads="1"/>
        </xdr:cNvSpPr>
      </xdr:nvSpPr>
      <xdr:spPr bwMode="auto">
        <a:xfrm>
          <a:off x="2819400" y="5791200"/>
          <a:ext cx="1064009" cy="13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ja-JP" sz="800" b="0" i="0" baseline="0">
              <a:effectLst/>
              <a:latin typeface="+mn-lt"/>
              <a:ea typeface="+mn-ea"/>
              <a:cs typeface="+mn-cs"/>
            </a:rPr>
            <a:t>Ｍ</a:t>
          </a:r>
          <a:r>
            <a:rPr lang="ja-JP" altLang="en-US" sz="800" b="0" i="0" u="none" strike="noStrike" baseline="0">
              <a:solidFill>
                <a:srgbClr val="000000"/>
              </a:solidFill>
              <a:latin typeface="ＭＳ Ｐゴシック"/>
              <a:ea typeface="ＭＳ Ｐゴシック"/>
            </a:rPr>
            <a:t>8号水源（1,700m3/日）</a:t>
          </a:r>
        </a:p>
      </xdr:txBody>
    </xdr:sp>
    <xdr:clientData/>
  </xdr:oneCellAnchor>
  <xdr:oneCellAnchor>
    <xdr:from>
      <xdr:col>4</xdr:col>
      <xdr:colOff>76200</xdr:colOff>
      <xdr:row>38</xdr:row>
      <xdr:rowOff>152400</xdr:rowOff>
    </xdr:from>
    <xdr:ext cx="1064009" cy="133370"/>
    <xdr:sp macro="" textlink="">
      <xdr:nvSpPr>
        <xdr:cNvPr id="126" name="Text Box 136"/>
        <xdr:cNvSpPr txBox="1">
          <a:spLocks noChangeArrowheads="1"/>
        </xdr:cNvSpPr>
      </xdr:nvSpPr>
      <xdr:spPr bwMode="auto">
        <a:xfrm>
          <a:off x="2819400" y="6667500"/>
          <a:ext cx="1064009" cy="13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800" b="0" i="0" u="none" strike="noStrike" baseline="0">
              <a:solidFill>
                <a:srgbClr val="000000"/>
              </a:solidFill>
              <a:latin typeface="ＭＳ Ｐゴシック"/>
              <a:ea typeface="ＭＳ Ｐゴシック"/>
            </a:rPr>
            <a:t>Ｍ9号水源（1,700m3/日）</a:t>
          </a:r>
        </a:p>
      </xdr:txBody>
    </xdr:sp>
    <xdr:clientData/>
  </xdr:oneCellAnchor>
  <xdr:oneCellAnchor>
    <xdr:from>
      <xdr:col>4</xdr:col>
      <xdr:colOff>76200</xdr:colOff>
      <xdr:row>43</xdr:row>
      <xdr:rowOff>95250</xdr:rowOff>
    </xdr:from>
    <xdr:ext cx="1299651" cy="133370"/>
    <xdr:sp macro="" textlink="">
      <xdr:nvSpPr>
        <xdr:cNvPr id="127" name="Text Box 137"/>
        <xdr:cNvSpPr txBox="1">
          <a:spLocks noChangeArrowheads="1"/>
        </xdr:cNvSpPr>
      </xdr:nvSpPr>
      <xdr:spPr bwMode="auto">
        <a:xfrm>
          <a:off x="2819400" y="7467600"/>
          <a:ext cx="1299651" cy="13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800" b="0" i="0" u="none" strike="noStrike" baseline="0">
              <a:solidFill>
                <a:srgbClr val="000000"/>
              </a:solidFill>
              <a:latin typeface="ＭＳ Ｐゴシック"/>
              <a:ea typeface="ＭＳ Ｐゴシック"/>
            </a:rPr>
            <a:t>Ｍ11号水源（158m3/日・予備）</a:t>
          </a:r>
        </a:p>
      </xdr:txBody>
    </xdr:sp>
    <xdr:clientData/>
  </xdr:oneCellAnchor>
  <xdr:twoCellAnchor>
    <xdr:from>
      <xdr:col>2</xdr:col>
      <xdr:colOff>161925</xdr:colOff>
      <xdr:row>32</xdr:row>
      <xdr:rowOff>114300</xdr:rowOff>
    </xdr:from>
    <xdr:to>
      <xdr:col>4</xdr:col>
      <xdr:colOff>9525</xdr:colOff>
      <xdr:row>34</xdr:row>
      <xdr:rowOff>57150</xdr:rowOff>
    </xdr:to>
    <xdr:sp macro="" textlink="">
      <xdr:nvSpPr>
        <xdr:cNvPr id="128" name="Rectangle 138"/>
        <xdr:cNvSpPr>
          <a:spLocks noChangeArrowheads="1"/>
        </xdr:cNvSpPr>
      </xdr:nvSpPr>
      <xdr:spPr bwMode="auto">
        <a:xfrm>
          <a:off x="1533525" y="5600700"/>
          <a:ext cx="12192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171450</xdr:colOff>
      <xdr:row>32</xdr:row>
      <xdr:rowOff>114300</xdr:rowOff>
    </xdr:from>
    <xdr:to>
      <xdr:col>11</xdr:col>
      <xdr:colOff>19050</xdr:colOff>
      <xdr:row>34</xdr:row>
      <xdr:rowOff>57150</xdr:rowOff>
    </xdr:to>
    <xdr:sp macro="" textlink="">
      <xdr:nvSpPr>
        <xdr:cNvPr id="129" name="Rectangle 139"/>
        <xdr:cNvSpPr>
          <a:spLocks noChangeArrowheads="1"/>
        </xdr:cNvSpPr>
      </xdr:nvSpPr>
      <xdr:spPr bwMode="auto">
        <a:xfrm>
          <a:off x="6343650" y="5600700"/>
          <a:ext cx="12192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4</xdr:col>
      <xdr:colOff>76200</xdr:colOff>
      <xdr:row>28</xdr:row>
      <xdr:rowOff>114300</xdr:rowOff>
    </xdr:from>
    <xdr:ext cx="1064009" cy="133370"/>
    <xdr:sp macro="" textlink="">
      <xdr:nvSpPr>
        <xdr:cNvPr id="130" name="Text Box 140"/>
        <xdr:cNvSpPr txBox="1">
          <a:spLocks noChangeArrowheads="1"/>
        </xdr:cNvSpPr>
      </xdr:nvSpPr>
      <xdr:spPr bwMode="auto">
        <a:xfrm>
          <a:off x="2819400" y="4914900"/>
          <a:ext cx="1064009" cy="13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800" b="0" i="0" u="none" strike="noStrike" baseline="0">
              <a:solidFill>
                <a:srgbClr val="000000"/>
              </a:solidFill>
              <a:latin typeface="ＭＳ Ｐゴシック"/>
              <a:ea typeface="ＭＳ Ｐゴシック"/>
            </a:rPr>
            <a:t>Ｍ1号水源（1,700m3/日）</a:t>
          </a:r>
        </a:p>
      </xdr:txBody>
    </xdr:sp>
    <xdr:clientData/>
  </xdr:oneCellAnchor>
  <xdr:twoCellAnchor>
    <xdr:from>
      <xdr:col>4</xdr:col>
      <xdr:colOff>19050</xdr:colOff>
      <xdr:row>28</xdr:row>
      <xdr:rowOff>85725</xdr:rowOff>
    </xdr:from>
    <xdr:to>
      <xdr:col>27</xdr:col>
      <xdr:colOff>57150</xdr:colOff>
      <xdr:row>33</xdr:row>
      <xdr:rowOff>85725</xdr:rowOff>
    </xdr:to>
    <xdr:cxnSp macro="">
      <xdr:nvCxnSpPr>
        <xdr:cNvPr id="131" name="AutoShape 142"/>
        <xdr:cNvCxnSpPr>
          <a:cxnSpLocks noChangeShapeType="1"/>
          <a:stCxn id="117" idx="3"/>
          <a:endCxn id="202" idx="1"/>
        </xdr:cNvCxnSpPr>
      </xdr:nvCxnSpPr>
      <xdr:spPr bwMode="auto">
        <a:xfrm>
          <a:off x="2762250" y="4886325"/>
          <a:ext cx="15811500" cy="857250"/>
        </a:xfrm>
        <a:prstGeom prst="bentConnector3">
          <a:avLst>
            <a:gd name="adj1" fmla="val 49819"/>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19050</xdr:colOff>
      <xdr:row>30</xdr:row>
      <xdr:rowOff>161925</xdr:rowOff>
    </xdr:from>
    <xdr:to>
      <xdr:col>27</xdr:col>
      <xdr:colOff>57150</xdr:colOff>
      <xdr:row>33</xdr:row>
      <xdr:rowOff>85725</xdr:rowOff>
    </xdr:to>
    <xdr:cxnSp macro="">
      <xdr:nvCxnSpPr>
        <xdr:cNvPr id="132" name="AutoShape 143"/>
        <xdr:cNvCxnSpPr>
          <a:cxnSpLocks noChangeShapeType="1"/>
          <a:stCxn id="118" idx="3"/>
          <a:endCxn id="202" idx="1"/>
        </xdr:cNvCxnSpPr>
      </xdr:nvCxnSpPr>
      <xdr:spPr bwMode="auto">
        <a:xfrm>
          <a:off x="2762250" y="5305425"/>
          <a:ext cx="15811500" cy="438150"/>
        </a:xfrm>
        <a:prstGeom prst="bentConnector3">
          <a:avLst>
            <a:gd name="adj1" fmla="val 49819"/>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19050</xdr:colOff>
      <xdr:row>33</xdr:row>
      <xdr:rowOff>85725</xdr:rowOff>
    </xdr:from>
    <xdr:to>
      <xdr:col>9</xdr:col>
      <xdr:colOff>161925</xdr:colOff>
      <xdr:row>33</xdr:row>
      <xdr:rowOff>85725</xdr:rowOff>
    </xdr:to>
    <xdr:cxnSp macro="">
      <xdr:nvCxnSpPr>
        <xdr:cNvPr id="133" name="AutoShape 144"/>
        <xdr:cNvCxnSpPr>
          <a:cxnSpLocks noChangeShapeType="1"/>
          <a:stCxn id="128" idx="3"/>
          <a:endCxn id="129" idx="1"/>
        </xdr:cNvCxnSpPr>
      </xdr:nvCxnSpPr>
      <xdr:spPr bwMode="auto">
        <a:xfrm>
          <a:off x="2762250" y="5743575"/>
          <a:ext cx="3571875" cy="0"/>
        </a:xfrm>
        <a:prstGeom prst="straightConnector1">
          <a:avLst/>
        </a:prstGeom>
        <a:noFill/>
        <a:ln w="19050">
          <a:solidFill>
            <a:srgbClr xmlns:mc="http://schemas.openxmlformats.org/markup-compatibility/2006" xmlns:a14="http://schemas.microsoft.com/office/drawing/2010/main" val="0000FF" mc:Ignorable="a14" a14:legacySpreadsheetColorIndex="12"/>
          </a:solidFill>
          <a:prstDash val="lgDashDot"/>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11</xdr:col>
      <xdr:colOff>28575</xdr:colOff>
      <xdr:row>33</xdr:row>
      <xdr:rowOff>85725</xdr:rowOff>
    </xdr:from>
    <xdr:to>
      <xdr:col>28</xdr:col>
      <xdr:colOff>0</xdr:colOff>
      <xdr:row>33</xdr:row>
      <xdr:rowOff>85725</xdr:rowOff>
    </xdr:to>
    <xdr:cxnSp macro="">
      <xdr:nvCxnSpPr>
        <xdr:cNvPr id="134" name="AutoShape 145"/>
        <xdr:cNvCxnSpPr>
          <a:cxnSpLocks noChangeShapeType="1"/>
          <a:stCxn id="129" idx="3"/>
          <a:endCxn id="202" idx="1"/>
        </xdr:cNvCxnSpPr>
      </xdr:nvCxnSpPr>
      <xdr:spPr bwMode="auto">
        <a:xfrm>
          <a:off x="7572375" y="5743575"/>
          <a:ext cx="11630025" cy="0"/>
        </a:xfrm>
        <a:prstGeom prst="straightConnector1">
          <a:avLst/>
        </a:prstGeom>
        <a:noFill/>
        <a:ln w="19050">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19050</xdr:colOff>
      <xdr:row>33</xdr:row>
      <xdr:rowOff>85725</xdr:rowOff>
    </xdr:from>
    <xdr:to>
      <xdr:col>27</xdr:col>
      <xdr:colOff>57150</xdr:colOff>
      <xdr:row>36</xdr:row>
      <xdr:rowOff>0</xdr:rowOff>
    </xdr:to>
    <xdr:cxnSp macro="">
      <xdr:nvCxnSpPr>
        <xdr:cNvPr id="135" name="AutoShape 146"/>
        <xdr:cNvCxnSpPr>
          <a:cxnSpLocks noChangeShapeType="1"/>
          <a:stCxn id="119" idx="3"/>
          <a:endCxn id="202" idx="1"/>
        </xdr:cNvCxnSpPr>
      </xdr:nvCxnSpPr>
      <xdr:spPr bwMode="auto">
        <a:xfrm flipV="1">
          <a:off x="2762250" y="5743575"/>
          <a:ext cx="15811500" cy="428625"/>
        </a:xfrm>
        <a:prstGeom prst="bentConnector3">
          <a:avLst>
            <a:gd name="adj1" fmla="val 49819"/>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19050</xdr:colOff>
      <xdr:row>33</xdr:row>
      <xdr:rowOff>85725</xdr:rowOff>
    </xdr:from>
    <xdr:to>
      <xdr:col>27</xdr:col>
      <xdr:colOff>57150</xdr:colOff>
      <xdr:row>38</xdr:row>
      <xdr:rowOff>104775</xdr:rowOff>
    </xdr:to>
    <xdr:cxnSp macro="">
      <xdr:nvCxnSpPr>
        <xdr:cNvPr id="136" name="AutoShape 147"/>
        <xdr:cNvCxnSpPr>
          <a:cxnSpLocks noChangeShapeType="1"/>
          <a:stCxn id="120" idx="3"/>
          <a:endCxn id="202" idx="1"/>
        </xdr:cNvCxnSpPr>
      </xdr:nvCxnSpPr>
      <xdr:spPr bwMode="auto">
        <a:xfrm flipV="1">
          <a:off x="2762250" y="5743575"/>
          <a:ext cx="15811500" cy="876300"/>
        </a:xfrm>
        <a:prstGeom prst="bentConnector3">
          <a:avLst>
            <a:gd name="adj1" fmla="val 49819"/>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19050</xdr:colOff>
      <xdr:row>33</xdr:row>
      <xdr:rowOff>85725</xdr:rowOff>
    </xdr:from>
    <xdr:to>
      <xdr:col>27</xdr:col>
      <xdr:colOff>57150</xdr:colOff>
      <xdr:row>41</xdr:row>
      <xdr:rowOff>28575</xdr:rowOff>
    </xdr:to>
    <xdr:cxnSp macro="">
      <xdr:nvCxnSpPr>
        <xdr:cNvPr id="137" name="AutoShape 148"/>
        <xdr:cNvCxnSpPr>
          <a:cxnSpLocks noChangeShapeType="1"/>
          <a:stCxn id="121" idx="3"/>
          <a:endCxn id="202" idx="1"/>
        </xdr:cNvCxnSpPr>
      </xdr:nvCxnSpPr>
      <xdr:spPr bwMode="auto">
        <a:xfrm flipV="1">
          <a:off x="2762250" y="5743575"/>
          <a:ext cx="15811500" cy="1314450"/>
        </a:xfrm>
        <a:prstGeom prst="bentConnector3">
          <a:avLst>
            <a:gd name="adj1" fmla="val 49819"/>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47625</xdr:colOff>
      <xdr:row>33</xdr:row>
      <xdr:rowOff>85725</xdr:rowOff>
    </xdr:from>
    <xdr:to>
      <xdr:col>28</xdr:col>
      <xdr:colOff>0</xdr:colOff>
      <xdr:row>43</xdr:row>
      <xdr:rowOff>38100</xdr:rowOff>
    </xdr:to>
    <xdr:cxnSp macro="">
      <xdr:nvCxnSpPr>
        <xdr:cNvPr id="138" name="AutoShape 149"/>
        <xdr:cNvCxnSpPr>
          <a:cxnSpLocks noChangeShapeType="1"/>
          <a:stCxn id="139" idx="3"/>
          <a:endCxn id="202" idx="1"/>
        </xdr:cNvCxnSpPr>
      </xdr:nvCxnSpPr>
      <xdr:spPr bwMode="auto">
        <a:xfrm flipV="1">
          <a:off x="2790825" y="5743575"/>
          <a:ext cx="16411575" cy="1666875"/>
        </a:xfrm>
        <a:prstGeom prst="bentConnector3">
          <a:avLst>
            <a:gd name="adj1" fmla="val 49727"/>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xdr:col>
      <xdr:colOff>123825</xdr:colOff>
      <xdr:row>42</xdr:row>
      <xdr:rowOff>142875</xdr:rowOff>
    </xdr:from>
    <xdr:to>
      <xdr:col>4</xdr:col>
      <xdr:colOff>38100</xdr:colOff>
      <xdr:row>43</xdr:row>
      <xdr:rowOff>104775</xdr:rowOff>
    </xdr:to>
    <xdr:sp macro="" textlink="">
      <xdr:nvSpPr>
        <xdr:cNvPr id="139" name="Rectangle 150"/>
        <xdr:cNvSpPr>
          <a:spLocks noChangeArrowheads="1"/>
        </xdr:cNvSpPr>
      </xdr:nvSpPr>
      <xdr:spPr bwMode="auto">
        <a:xfrm>
          <a:off x="2181225" y="7343775"/>
          <a:ext cx="600075" cy="1333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19050</xdr:colOff>
      <xdr:row>10</xdr:row>
      <xdr:rowOff>152400</xdr:rowOff>
    </xdr:from>
    <xdr:to>
      <xdr:col>18</xdr:col>
      <xdr:colOff>9525</xdr:colOff>
      <xdr:row>12</xdr:row>
      <xdr:rowOff>28575</xdr:rowOff>
    </xdr:to>
    <xdr:sp macro="" textlink="">
      <xdr:nvSpPr>
        <xdr:cNvPr id="140" name="Oval 151"/>
        <xdr:cNvSpPr>
          <a:spLocks noChangeAspect="1" noChangeArrowheads="1"/>
        </xdr:cNvSpPr>
      </xdr:nvSpPr>
      <xdr:spPr bwMode="auto">
        <a:xfrm>
          <a:off x="11677650" y="1866900"/>
          <a:ext cx="676275" cy="219075"/>
        </a:xfrm>
        <a:prstGeom prst="ellipse">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900" b="0" i="0" u="none" strike="noStrike" baseline="0">
              <a:solidFill>
                <a:srgbClr val="FFFFFF"/>
              </a:solidFill>
              <a:latin typeface="ＭＳ Ｐゴシック"/>
              <a:ea typeface="ＭＳ Ｐゴシック"/>
            </a:rPr>
            <a:t>Ｐ</a:t>
          </a:r>
        </a:p>
      </xdr:txBody>
    </xdr:sp>
    <xdr:clientData/>
  </xdr:twoCellAnchor>
  <xdr:twoCellAnchor>
    <xdr:from>
      <xdr:col>17</xdr:col>
      <xdr:colOff>133350</xdr:colOff>
      <xdr:row>5</xdr:row>
      <xdr:rowOff>85725</xdr:rowOff>
    </xdr:from>
    <xdr:to>
      <xdr:col>27</xdr:col>
      <xdr:colOff>76200</xdr:colOff>
      <xdr:row>10</xdr:row>
      <xdr:rowOff>152400</xdr:rowOff>
    </xdr:to>
    <xdr:cxnSp macro="">
      <xdr:nvCxnSpPr>
        <xdr:cNvPr id="142" name="AutoShape 153"/>
        <xdr:cNvCxnSpPr>
          <a:cxnSpLocks noChangeShapeType="1"/>
          <a:stCxn id="140" idx="0"/>
          <a:endCxn id="195" idx="1"/>
        </xdr:cNvCxnSpPr>
      </xdr:nvCxnSpPr>
      <xdr:spPr bwMode="auto">
        <a:xfrm rot="-5400000">
          <a:off x="14730412" y="-1995487"/>
          <a:ext cx="923925" cy="6800850"/>
        </a:xfrm>
        <a:prstGeom prst="bentConnector2">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23</xdr:col>
      <xdr:colOff>104775</xdr:colOff>
      <xdr:row>11</xdr:row>
      <xdr:rowOff>57150</xdr:rowOff>
    </xdr:from>
    <xdr:to>
      <xdr:col>24</xdr:col>
      <xdr:colOff>95250</xdr:colOff>
      <xdr:row>12</xdr:row>
      <xdr:rowOff>104775</xdr:rowOff>
    </xdr:to>
    <xdr:sp macro="" textlink="">
      <xdr:nvSpPr>
        <xdr:cNvPr id="143" name="Oval 154"/>
        <xdr:cNvSpPr>
          <a:spLocks noChangeAspect="1" noChangeArrowheads="1"/>
        </xdr:cNvSpPr>
      </xdr:nvSpPr>
      <xdr:spPr bwMode="auto">
        <a:xfrm>
          <a:off x="15878175" y="1943100"/>
          <a:ext cx="676275" cy="219075"/>
        </a:xfrm>
        <a:prstGeom prst="ellipse">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900" b="0" i="0" u="none" strike="noStrike" baseline="0">
              <a:solidFill>
                <a:srgbClr val="FFFFFF"/>
              </a:solidFill>
              <a:latin typeface="ＭＳ Ｐゴシック"/>
              <a:ea typeface="ＭＳ Ｐゴシック"/>
            </a:rPr>
            <a:t>Ｐ</a:t>
          </a:r>
        </a:p>
      </xdr:txBody>
    </xdr:sp>
    <xdr:clientData/>
  </xdr:twoCellAnchor>
  <xdr:twoCellAnchor>
    <xdr:from>
      <xdr:col>23</xdr:col>
      <xdr:colOff>219075</xdr:colOff>
      <xdr:row>9</xdr:row>
      <xdr:rowOff>85725</xdr:rowOff>
    </xdr:from>
    <xdr:to>
      <xdr:col>24</xdr:col>
      <xdr:colOff>200025</xdr:colOff>
      <xdr:row>11</xdr:row>
      <xdr:rowOff>57150</xdr:rowOff>
    </xdr:to>
    <xdr:cxnSp macro="">
      <xdr:nvCxnSpPr>
        <xdr:cNvPr id="144" name="AutoShape 155"/>
        <xdr:cNvCxnSpPr>
          <a:cxnSpLocks noChangeShapeType="1"/>
          <a:stCxn id="143" idx="0"/>
          <a:endCxn id="89" idx="1"/>
        </xdr:cNvCxnSpPr>
      </xdr:nvCxnSpPr>
      <xdr:spPr bwMode="auto">
        <a:xfrm rot="-5400000">
          <a:off x="16168687" y="1452563"/>
          <a:ext cx="314325" cy="666750"/>
        </a:xfrm>
        <a:prstGeom prst="bentConnector2">
          <a:avLst/>
        </a:prstGeom>
        <a:noFill/>
        <a:ln w="19050">
          <a:solidFill>
            <a:srgbClr xmlns:mc="http://schemas.openxmlformats.org/markup-compatibility/2006" xmlns:a14="http://schemas.microsoft.com/office/drawing/2010/main" val="0000FF" mc:Ignorable="a14" a14:legacySpreadsheetColorIndex="12"/>
          </a:solidFill>
          <a:prstDash val="lgDashDotDot"/>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66675</xdr:colOff>
      <xdr:row>23</xdr:row>
      <xdr:rowOff>57150</xdr:rowOff>
    </xdr:from>
    <xdr:to>
      <xdr:col>20</xdr:col>
      <xdr:colOff>57150</xdr:colOff>
      <xdr:row>24</xdr:row>
      <xdr:rowOff>104775</xdr:rowOff>
    </xdr:to>
    <xdr:sp macro="" textlink="">
      <xdr:nvSpPr>
        <xdr:cNvPr id="145" name="Oval 156"/>
        <xdr:cNvSpPr>
          <a:spLocks noChangeAspect="1" noChangeArrowheads="1"/>
        </xdr:cNvSpPr>
      </xdr:nvSpPr>
      <xdr:spPr bwMode="auto">
        <a:xfrm>
          <a:off x="13096875" y="4000500"/>
          <a:ext cx="676275" cy="219075"/>
        </a:xfrm>
        <a:prstGeom prst="ellipse">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900" b="0" i="0" u="none" strike="noStrike" baseline="0">
              <a:solidFill>
                <a:srgbClr val="FFFFFF"/>
              </a:solidFill>
              <a:latin typeface="ＭＳ Ｐゴシック"/>
              <a:ea typeface="ＭＳ Ｐゴシック"/>
            </a:rPr>
            <a:t>Ｐ</a:t>
          </a:r>
        </a:p>
      </xdr:txBody>
    </xdr:sp>
    <xdr:clientData/>
  </xdr:twoCellAnchor>
  <xdr:twoCellAnchor>
    <xdr:from>
      <xdr:col>15</xdr:col>
      <xdr:colOff>19050</xdr:colOff>
      <xdr:row>24</xdr:row>
      <xdr:rowOff>104775</xdr:rowOff>
    </xdr:from>
    <xdr:to>
      <xdr:col>19</xdr:col>
      <xdr:colOff>180975</xdr:colOff>
      <xdr:row>25</xdr:row>
      <xdr:rowOff>76200</xdr:rowOff>
    </xdr:to>
    <xdr:cxnSp macro="">
      <xdr:nvCxnSpPr>
        <xdr:cNvPr id="146" name="AutoShape 157"/>
        <xdr:cNvCxnSpPr>
          <a:cxnSpLocks noChangeShapeType="1"/>
          <a:stCxn id="16" idx="3"/>
          <a:endCxn id="145" idx="4"/>
        </xdr:cNvCxnSpPr>
      </xdr:nvCxnSpPr>
      <xdr:spPr bwMode="auto">
        <a:xfrm flipV="1">
          <a:off x="10306050" y="4219575"/>
          <a:ext cx="2905125" cy="142875"/>
        </a:xfrm>
        <a:prstGeom prst="bentConnector2">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27</xdr:col>
      <xdr:colOff>28575</xdr:colOff>
      <xdr:row>13</xdr:row>
      <xdr:rowOff>19050</xdr:rowOff>
    </xdr:from>
    <xdr:to>
      <xdr:col>27</xdr:col>
      <xdr:colOff>171450</xdr:colOff>
      <xdr:row>13</xdr:row>
      <xdr:rowOff>152400</xdr:rowOff>
    </xdr:to>
    <xdr:sp macro="" textlink="">
      <xdr:nvSpPr>
        <xdr:cNvPr id="147" name="Rectangle 158"/>
        <xdr:cNvSpPr>
          <a:spLocks noChangeArrowheads="1"/>
        </xdr:cNvSpPr>
      </xdr:nvSpPr>
      <xdr:spPr bwMode="auto">
        <a:xfrm>
          <a:off x="18545175" y="2247900"/>
          <a:ext cx="142875"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14</xdr:col>
      <xdr:colOff>9525</xdr:colOff>
      <xdr:row>15</xdr:row>
      <xdr:rowOff>0</xdr:rowOff>
    </xdr:from>
    <xdr:to>
      <xdr:col>15</xdr:col>
      <xdr:colOff>190500</xdr:colOff>
      <xdr:row>24</xdr:row>
      <xdr:rowOff>19050</xdr:rowOff>
    </xdr:to>
    <xdr:cxnSp macro="">
      <xdr:nvCxnSpPr>
        <xdr:cNvPr id="148" name="AutoShape 159"/>
        <xdr:cNvCxnSpPr>
          <a:cxnSpLocks noChangeShapeType="1"/>
          <a:endCxn id="16" idx="0"/>
        </xdr:cNvCxnSpPr>
      </xdr:nvCxnSpPr>
      <xdr:spPr bwMode="auto">
        <a:xfrm rot="10800000" flipV="1">
          <a:off x="9610725" y="2571750"/>
          <a:ext cx="866775" cy="1562100"/>
        </a:xfrm>
        <a:prstGeom prst="bentConnector2">
          <a:avLst/>
        </a:prstGeom>
        <a:noFill/>
        <a:ln w="19050">
          <a:solidFill>
            <a:srgbClr val="0000FF"/>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18</xdr:col>
      <xdr:colOff>114300</xdr:colOff>
      <xdr:row>25</xdr:row>
      <xdr:rowOff>85725</xdr:rowOff>
    </xdr:from>
    <xdr:to>
      <xdr:col>18</xdr:col>
      <xdr:colOff>114300</xdr:colOff>
      <xdr:row>33</xdr:row>
      <xdr:rowOff>57150</xdr:rowOff>
    </xdr:to>
    <xdr:sp macro="" textlink="">
      <xdr:nvSpPr>
        <xdr:cNvPr id="149" name="Line 160"/>
        <xdr:cNvSpPr>
          <a:spLocks noChangeShapeType="1"/>
        </xdr:cNvSpPr>
      </xdr:nvSpPr>
      <xdr:spPr bwMode="auto">
        <a:xfrm>
          <a:off x="12458700" y="4371975"/>
          <a:ext cx="0" cy="1343025"/>
        </a:xfrm>
        <a:prstGeom prst="line">
          <a:avLst/>
        </a:prstGeom>
        <a:noFill/>
        <a:ln w="19050">
          <a:solidFill>
            <a:srgbClr xmlns:mc="http://schemas.openxmlformats.org/markup-compatibility/2006" xmlns:a14="http://schemas.microsoft.com/office/drawing/2010/main" val="0000FF" mc:Ignorable="a14" a14:legacySpreadsheetColorIndex="12"/>
          </a:solidFill>
          <a:prstDash val="dash"/>
          <a:round/>
          <a:headEnd type="triangle" w="sm" len="me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180975</xdr:colOff>
      <xdr:row>21</xdr:row>
      <xdr:rowOff>104775</xdr:rowOff>
    </xdr:from>
    <xdr:to>
      <xdr:col>20</xdr:col>
      <xdr:colOff>95250</xdr:colOff>
      <xdr:row>23</xdr:row>
      <xdr:rowOff>57150</xdr:rowOff>
    </xdr:to>
    <xdr:cxnSp macro="">
      <xdr:nvCxnSpPr>
        <xdr:cNvPr id="150" name="AutoShape 161"/>
        <xdr:cNvCxnSpPr>
          <a:cxnSpLocks noChangeShapeType="1"/>
          <a:stCxn id="145" idx="0"/>
          <a:endCxn id="62" idx="1"/>
        </xdr:cNvCxnSpPr>
      </xdr:nvCxnSpPr>
      <xdr:spPr bwMode="auto">
        <a:xfrm rot="-5400000">
          <a:off x="13363575" y="3552825"/>
          <a:ext cx="295275" cy="600075"/>
        </a:xfrm>
        <a:prstGeom prst="bentConnector2">
          <a:avLst/>
        </a:prstGeom>
        <a:noFill/>
        <a:ln w="19050">
          <a:solidFill>
            <a:srgbClr xmlns:mc="http://schemas.openxmlformats.org/markup-compatibility/2006" xmlns:a14="http://schemas.microsoft.com/office/drawing/2010/main" val="0000FF" mc:Ignorable="a14" a14:legacySpreadsheetColorIndex="12"/>
          </a:solidFill>
          <a:prstDash val="lgDashDotDot"/>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27</xdr:col>
      <xdr:colOff>57150</xdr:colOff>
      <xdr:row>21</xdr:row>
      <xdr:rowOff>38100</xdr:rowOff>
    </xdr:from>
    <xdr:to>
      <xdr:col>27</xdr:col>
      <xdr:colOff>200025</xdr:colOff>
      <xdr:row>22</xdr:row>
      <xdr:rowOff>0</xdr:rowOff>
    </xdr:to>
    <xdr:sp macro="" textlink="">
      <xdr:nvSpPr>
        <xdr:cNvPr id="151" name="Rectangle 162"/>
        <xdr:cNvSpPr>
          <a:spLocks noChangeArrowheads="1"/>
        </xdr:cNvSpPr>
      </xdr:nvSpPr>
      <xdr:spPr bwMode="auto">
        <a:xfrm>
          <a:off x="18573750" y="3638550"/>
          <a:ext cx="142875"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22</xdr:col>
      <xdr:colOff>123825</xdr:colOff>
      <xdr:row>21</xdr:row>
      <xdr:rowOff>104775</xdr:rowOff>
    </xdr:from>
    <xdr:to>
      <xdr:col>27</xdr:col>
      <xdr:colOff>57150</xdr:colOff>
      <xdr:row>21</xdr:row>
      <xdr:rowOff>104775</xdr:rowOff>
    </xdr:to>
    <xdr:cxnSp macro="">
      <xdr:nvCxnSpPr>
        <xdr:cNvPr id="152" name="AutoShape 163"/>
        <xdr:cNvCxnSpPr>
          <a:cxnSpLocks noChangeShapeType="1"/>
          <a:stCxn id="62" idx="3"/>
          <a:endCxn id="151" idx="1"/>
        </xdr:cNvCxnSpPr>
      </xdr:nvCxnSpPr>
      <xdr:spPr bwMode="auto">
        <a:xfrm>
          <a:off x="15211425" y="3705225"/>
          <a:ext cx="3362325" cy="0"/>
        </a:xfrm>
        <a:prstGeom prst="straightConnector1">
          <a:avLst/>
        </a:prstGeom>
        <a:noFill/>
        <a:ln w="19050">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21</xdr:col>
      <xdr:colOff>123825</xdr:colOff>
      <xdr:row>19</xdr:row>
      <xdr:rowOff>9525</xdr:rowOff>
    </xdr:from>
    <xdr:to>
      <xdr:col>22</xdr:col>
      <xdr:colOff>114300</xdr:colOff>
      <xdr:row>20</xdr:row>
      <xdr:rowOff>57150</xdr:rowOff>
    </xdr:to>
    <xdr:sp macro="" textlink="">
      <xdr:nvSpPr>
        <xdr:cNvPr id="153" name="Oval 164"/>
        <xdr:cNvSpPr>
          <a:spLocks noChangeAspect="1" noChangeArrowheads="1"/>
        </xdr:cNvSpPr>
      </xdr:nvSpPr>
      <xdr:spPr bwMode="auto">
        <a:xfrm>
          <a:off x="14525625" y="3267075"/>
          <a:ext cx="676275" cy="219075"/>
        </a:xfrm>
        <a:prstGeom prst="ellipse">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900" b="0" i="0" u="none" strike="noStrike" baseline="0">
              <a:solidFill>
                <a:srgbClr val="FFFFFF"/>
              </a:solidFill>
              <a:latin typeface="ＭＳ Ｐゴシック"/>
              <a:ea typeface="ＭＳ Ｐゴシック"/>
            </a:rPr>
            <a:t>Ｐ</a:t>
          </a:r>
        </a:p>
      </xdr:txBody>
    </xdr:sp>
    <xdr:clientData/>
  </xdr:twoCellAnchor>
  <xdr:twoCellAnchor>
    <xdr:from>
      <xdr:col>22</xdr:col>
      <xdr:colOff>9525</xdr:colOff>
      <xdr:row>17</xdr:row>
      <xdr:rowOff>95250</xdr:rowOff>
    </xdr:from>
    <xdr:to>
      <xdr:col>24</xdr:col>
      <xdr:colOff>9525</xdr:colOff>
      <xdr:row>19</xdr:row>
      <xdr:rowOff>9525</xdr:rowOff>
    </xdr:to>
    <xdr:cxnSp macro="">
      <xdr:nvCxnSpPr>
        <xdr:cNvPr id="154" name="AutoShape 165"/>
        <xdr:cNvCxnSpPr>
          <a:cxnSpLocks noChangeShapeType="1"/>
          <a:stCxn id="153" idx="0"/>
          <a:endCxn id="94" idx="1"/>
        </xdr:cNvCxnSpPr>
      </xdr:nvCxnSpPr>
      <xdr:spPr bwMode="auto">
        <a:xfrm rot="-5400000">
          <a:off x="15654337" y="2452688"/>
          <a:ext cx="257175" cy="1371600"/>
        </a:xfrm>
        <a:prstGeom prst="bentConnector2">
          <a:avLst/>
        </a:prstGeom>
        <a:noFill/>
        <a:ln w="19050">
          <a:solidFill>
            <a:srgbClr xmlns:mc="http://schemas.openxmlformats.org/markup-compatibility/2006" xmlns:a14="http://schemas.microsoft.com/office/drawing/2010/main" val="0000FF" mc:Ignorable="a14" a14:legacySpreadsheetColorIndex="12"/>
          </a:solidFill>
          <a:prstDash val="lgDashDotDot"/>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27</xdr:col>
      <xdr:colOff>47625</xdr:colOff>
      <xdr:row>17</xdr:row>
      <xdr:rowOff>28575</xdr:rowOff>
    </xdr:from>
    <xdr:to>
      <xdr:col>27</xdr:col>
      <xdr:colOff>190500</xdr:colOff>
      <xdr:row>17</xdr:row>
      <xdr:rowOff>161925</xdr:rowOff>
    </xdr:to>
    <xdr:sp macro="" textlink="">
      <xdr:nvSpPr>
        <xdr:cNvPr id="155" name="Rectangle 166"/>
        <xdr:cNvSpPr>
          <a:spLocks noChangeArrowheads="1"/>
        </xdr:cNvSpPr>
      </xdr:nvSpPr>
      <xdr:spPr bwMode="auto">
        <a:xfrm>
          <a:off x="18564225" y="2943225"/>
          <a:ext cx="142875"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27</xdr:col>
      <xdr:colOff>85725</xdr:colOff>
      <xdr:row>9</xdr:row>
      <xdr:rowOff>19050</xdr:rowOff>
    </xdr:from>
    <xdr:to>
      <xdr:col>28</xdr:col>
      <xdr:colOff>0</xdr:colOff>
      <xdr:row>9</xdr:row>
      <xdr:rowOff>152400</xdr:rowOff>
    </xdr:to>
    <xdr:sp macro="" textlink="">
      <xdr:nvSpPr>
        <xdr:cNvPr id="156" name="Rectangle 167"/>
        <xdr:cNvSpPr>
          <a:spLocks noChangeArrowheads="1"/>
        </xdr:cNvSpPr>
      </xdr:nvSpPr>
      <xdr:spPr bwMode="auto">
        <a:xfrm>
          <a:off x="18602325" y="1562100"/>
          <a:ext cx="600075"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27</xdr:col>
      <xdr:colOff>85725</xdr:colOff>
      <xdr:row>25</xdr:row>
      <xdr:rowOff>9525</xdr:rowOff>
    </xdr:from>
    <xdr:to>
      <xdr:col>28</xdr:col>
      <xdr:colOff>0</xdr:colOff>
      <xdr:row>25</xdr:row>
      <xdr:rowOff>142875</xdr:rowOff>
    </xdr:to>
    <xdr:sp macro="" textlink="">
      <xdr:nvSpPr>
        <xdr:cNvPr id="157" name="Rectangle 168"/>
        <xdr:cNvSpPr>
          <a:spLocks noChangeArrowheads="1"/>
        </xdr:cNvSpPr>
      </xdr:nvSpPr>
      <xdr:spPr bwMode="auto">
        <a:xfrm>
          <a:off x="18602325" y="4295775"/>
          <a:ext cx="600075"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27</xdr:col>
      <xdr:colOff>57150</xdr:colOff>
      <xdr:row>51</xdr:row>
      <xdr:rowOff>19050</xdr:rowOff>
    </xdr:from>
    <xdr:to>
      <xdr:col>27</xdr:col>
      <xdr:colOff>200025</xdr:colOff>
      <xdr:row>51</xdr:row>
      <xdr:rowOff>152400</xdr:rowOff>
    </xdr:to>
    <xdr:sp macro="" textlink="">
      <xdr:nvSpPr>
        <xdr:cNvPr id="158" name="Rectangle 169"/>
        <xdr:cNvSpPr>
          <a:spLocks noChangeArrowheads="1"/>
        </xdr:cNvSpPr>
      </xdr:nvSpPr>
      <xdr:spPr bwMode="auto">
        <a:xfrm>
          <a:off x="18573750" y="8763000"/>
          <a:ext cx="142875"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15</xdr:col>
      <xdr:colOff>219075</xdr:colOff>
      <xdr:row>50</xdr:row>
      <xdr:rowOff>104775</xdr:rowOff>
    </xdr:from>
    <xdr:to>
      <xdr:col>21</xdr:col>
      <xdr:colOff>123825</xdr:colOff>
      <xdr:row>51</xdr:row>
      <xdr:rowOff>85725</xdr:rowOff>
    </xdr:to>
    <xdr:cxnSp macro="">
      <xdr:nvCxnSpPr>
        <xdr:cNvPr id="159" name="AutoShape 170"/>
        <xdr:cNvCxnSpPr>
          <a:cxnSpLocks noChangeShapeType="1"/>
          <a:stCxn id="162" idx="4"/>
          <a:endCxn id="84" idx="3"/>
        </xdr:cNvCxnSpPr>
      </xdr:nvCxnSpPr>
      <xdr:spPr bwMode="auto">
        <a:xfrm rot="5400000">
          <a:off x="12439650" y="6743700"/>
          <a:ext cx="152400" cy="4019550"/>
        </a:xfrm>
        <a:prstGeom prst="bentConnector2">
          <a:avLst/>
        </a:prstGeom>
        <a:noFill/>
        <a:ln w="19050">
          <a:solidFill>
            <a:srgbClr xmlns:mc="http://schemas.openxmlformats.org/markup-compatibility/2006" xmlns:a14="http://schemas.microsoft.com/office/drawing/2010/main" val="FF0000" mc:Ignorable="a14" a14:legacySpreadsheetColorIndex="10"/>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18</xdr:col>
      <xdr:colOff>95250</xdr:colOff>
      <xdr:row>49</xdr:row>
      <xdr:rowOff>57150</xdr:rowOff>
    </xdr:from>
    <xdr:to>
      <xdr:col>19</xdr:col>
      <xdr:colOff>85725</xdr:colOff>
      <xdr:row>50</xdr:row>
      <xdr:rowOff>104775</xdr:rowOff>
    </xdr:to>
    <xdr:sp macro="" textlink="">
      <xdr:nvSpPr>
        <xdr:cNvPr id="160" name="Oval 171"/>
        <xdr:cNvSpPr>
          <a:spLocks noChangeAspect="1" noChangeArrowheads="1"/>
        </xdr:cNvSpPr>
      </xdr:nvSpPr>
      <xdr:spPr bwMode="auto">
        <a:xfrm>
          <a:off x="12439650" y="8458200"/>
          <a:ext cx="676275" cy="219075"/>
        </a:xfrm>
        <a:prstGeom prst="ellipse">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1">
            <a:defRPr sz="1000"/>
          </a:pPr>
          <a:r>
            <a:rPr lang="ja-JP" altLang="en-US" sz="900" b="0" i="0" u="none" strike="noStrike" baseline="0">
              <a:solidFill>
                <a:srgbClr val="FFFFFF"/>
              </a:solidFill>
              <a:latin typeface="ＭＳ Ｐゴシック"/>
              <a:ea typeface="ＭＳ Ｐゴシック"/>
            </a:rPr>
            <a:t>Ｐ</a:t>
          </a:r>
        </a:p>
      </xdr:txBody>
    </xdr:sp>
    <xdr:clientData/>
  </xdr:twoCellAnchor>
  <xdr:twoCellAnchor>
    <xdr:from>
      <xdr:col>15</xdr:col>
      <xdr:colOff>219075</xdr:colOff>
      <xdr:row>50</xdr:row>
      <xdr:rowOff>104775</xdr:rowOff>
    </xdr:from>
    <xdr:to>
      <xdr:col>18</xdr:col>
      <xdr:colOff>209550</xdr:colOff>
      <xdr:row>51</xdr:row>
      <xdr:rowOff>85725</xdr:rowOff>
    </xdr:to>
    <xdr:cxnSp macro="">
      <xdr:nvCxnSpPr>
        <xdr:cNvPr id="161" name="AutoShape 172"/>
        <xdr:cNvCxnSpPr>
          <a:cxnSpLocks noChangeShapeType="1"/>
          <a:stCxn id="84" idx="3"/>
          <a:endCxn id="160" idx="4"/>
        </xdr:cNvCxnSpPr>
      </xdr:nvCxnSpPr>
      <xdr:spPr bwMode="auto">
        <a:xfrm flipV="1">
          <a:off x="10506075" y="8677275"/>
          <a:ext cx="2047875" cy="152400"/>
        </a:xfrm>
        <a:prstGeom prst="bentConnector2">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21</xdr:col>
      <xdr:colOff>9525</xdr:colOff>
      <xdr:row>49</xdr:row>
      <xdr:rowOff>57150</xdr:rowOff>
    </xdr:from>
    <xdr:to>
      <xdr:col>22</xdr:col>
      <xdr:colOff>0</xdr:colOff>
      <xdr:row>50</xdr:row>
      <xdr:rowOff>104775</xdr:rowOff>
    </xdr:to>
    <xdr:sp macro="" textlink="">
      <xdr:nvSpPr>
        <xdr:cNvPr id="162" name="Oval 173"/>
        <xdr:cNvSpPr>
          <a:spLocks noChangeAspect="1" noChangeArrowheads="1"/>
        </xdr:cNvSpPr>
      </xdr:nvSpPr>
      <xdr:spPr bwMode="auto">
        <a:xfrm>
          <a:off x="14411325" y="8458200"/>
          <a:ext cx="676275" cy="219075"/>
        </a:xfrm>
        <a:prstGeom prst="ellipse">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900" b="0" i="0" u="none" strike="noStrike" baseline="0">
              <a:solidFill>
                <a:srgbClr val="FFFFFF"/>
              </a:solidFill>
              <a:latin typeface="ＭＳ Ｐゴシック"/>
              <a:ea typeface="ＭＳ Ｐゴシック"/>
            </a:rPr>
            <a:t>Ｐ</a:t>
          </a:r>
        </a:p>
      </xdr:txBody>
    </xdr:sp>
    <xdr:clientData/>
  </xdr:twoCellAnchor>
  <xdr:twoCellAnchor>
    <xdr:from>
      <xdr:col>18</xdr:col>
      <xdr:colOff>209550</xdr:colOff>
      <xdr:row>42</xdr:row>
      <xdr:rowOff>104775</xdr:rowOff>
    </xdr:from>
    <xdr:to>
      <xdr:col>22</xdr:col>
      <xdr:colOff>133350</xdr:colOff>
      <xdr:row>49</xdr:row>
      <xdr:rowOff>57150</xdr:rowOff>
    </xdr:to>
    <xdr:cxnSp macro="">
      <xdr:nvCxnSpPr>
        <xdr:cNvPr id="163" name="AutoShape 174"/>
        <xdr:cNvCxnSpPr>
          <a:cxnSpLocks noChangeShapeType="1"/>
          <a:stCxn id="160" idx="0"/>
          <a:endCxn id="96" idx="1"/>
        </xdr:cNvCxnSpPr>
      </xdr:nvCxnSpPr>
      <xdr:spPr bwMode="auto">
        <a:xfrm rot="-5400000">
          <a:off x="13311187" y="6548438"/>
          <a:ext cx="1152525" cy="2667000"/>
        </a:xfrm>
        <a:prstGeom prst="bentConnector2">
          <a:avLst/>
        </a:prstGeom>
        <a:noFill/>
        <a:ln w="19050">
          <a:solidFill>
            <a:srgbClr xmlns:mc="http://schemas.openxmlformats.org/markup-compatibility/2006" xmlns:a14="http://schemas.microsoft.com/office/drawing/2010/main" val="0000FF" mc:Ignorable="a14" a14:legacySpreadsheetColorIndex="12"/>
          </a:solidFill>
          <a:prstDash val="lgDashDotDot"/>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27</xdr:col>
      <xdr:colOff>57150</xdr:colOff>
      <xdr:row>42</xdr:row>
      <xdr:rowOff>38100</xdr:rowOff>
    </xdr:from>
    <xdr:to>
      <xdr:col>27</xdr:col>
      <xdr:colOff>200025</xdr:colOff>
      <xdr:row>43</xdr:row>
      <xdr:rowOff>0</xdr:rowOff>
    </xdr:to>
    <xdr:sp macro="" textlink="">
      <xdr:nvSpPr>
        <xdr:cNvPr id="164" name="Rectangle 175"/>
        <xdr:cNvSpPr>
          <a:spLocks noChangeArrowheads="1"/>
        </xdr:cNvSpPr>
      </xdr:nvSpPr>
      <xdr:spPr bwMode="auto">
        <a:xfrm>
          <a:off x="18573750" y="7239000"/>
          <a:ext cx="142875"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27</xdr:col>
      <xdr:colOff>66675</xdr:colOff>
      <xdr:row>38</xdr:row>
      <xdr:rowOff>19050</xdr:rowOff>
    </xdr:from>
    <xdr:to>
      <xdr:col>27</xdr:col>
      <xdr:colOff>209550</xdr:colOff>
      <xdr:row>38</xdr:row>
      <xdr:rowOff>152400</xdr:rowOff>
    </xdr:to>
    <xdr:sp macro="" textlink="">
      <xdr:nvSpPr>
        <xdr:cNvPr id="165" name="Rectangle 176"/>
        <xdr:cNvSpPr>
          <a:spLocks noChangeArrowheads="1"/>
        </xdr:cNvSpPr>
      </xdr:nvSpPr>
      <xdr:spPr bwMode="auto">
        <a:xfrm>
          <a:off x="18583275" y="6534150"/>
          <a:ext cx="142875"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27</xdr:col>
      <xdr:colOff>85725</xdr:colOff>
      <xdr:row>47</xdr:row>
      <xdr:rowOff>9525</xdr:rowOff>
    </xdr:from>
    <xdr:to>
      <xdr:col>28</xdr:col>
      <xdr:colOff>0</xdr:colOff>
      <xdr:row>47</xdr:row>
      <xdr:rowOff>142875</xdr:rowOff>
    </xdr:to>
    <xdr:sp macro="" textlink="">
      <xdr:nvSpPr>
        <xdr:cNvPr id="166" name="Rectangle 177"/>
        <xdr:cNvSpPr>
          <a:spLocks noChangeArrowheads="1"/>
        </xdr:cNvSpPr>
      </xdr:nvSpPr>
      <xdr:spPr bwMode="auto">
        <a:xfrm>
          <a:off x="18602325" y="8067675"/>
          <a:ext cx="600075"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21</xdr:col>
      <xdr:colOff>123825</xdr:colOff>
      <xdr:row>47</xdr:row>
      <xdr:rowOff>76200</xdr:rowOff>
    </xdr:from>
    <xdr:to>
      <xdr:col>27</xdr:col>
      <xdr:colOff>85725</xdr:colOff>
      <xdr:row>49</xdr:row>
      <xdr:rowOff>57150</xdr:rowOff>
    </xdr:to>
    <xdr:cxnSp macro="">
      <xdr:nvCxnSpPr>
        <xdr:cNvPr id="167" name="AutoShape 178"/>
        <xdr:cNvCxnSpPr>
          <a:cxnSpLocks noChangeShapeType="1"/>
          <a:stCxn id="162" idx="0"/>
          <a:endCxn id="166" idx="1"/>
        </xdr:cNvCxnSpPr>
      </xdr:nvCxnSpPr>
      <xdr:spPr bwMode="auto">
        <a:xfrm rot="-5400000">
          <a:off x="16402050" y="6257925"/>
          <a:ext cx="323850" cy="4076700"/>
        </a:xfrm>
        <a:prstGeom prst="bentConnector2">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22</xdr:col>
      <xdr:colOff>95250</xdr:colOff>
      <xdr:row>40</xdr:row>
      <xdr:rowOff>152400</xdr:rowOff>
    </xdr:from>
    <xdr:to>
      <xdr:col>23</xdr:col>
      <xdr:colOff>85725</xdr:colOff>
      <xdr:row>42</xdr:row>
      <xdr:rowOff>28575</xdr:rowOff>
    </xdr:to>
    <xdr:sp macro="" textlink="">
      <xdr:nvSpPr>
        <xdr:cNvPr id="168" name="Oval 179"/>
        <xdr:cNvSpPr>
          <a:spLocks noChangeAspect="1" noChangeArrowheads="1"/>
        </xdr:cNvSpPr>
      </xdr:nvSpPr>
      <xdr:spPr bwMode="auto">
        <a:xfrm>
          <a:off x="15182850" y="7010400"/>
          <a:ext cx="676275" cy="219075"/>
        </a:xfrm>
        <a:prstGeom prst="ellipse">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900" b="0" i="0" u="none" strike="noStrike" baseline="0">
              <a:solidFill>
                <a:srgbClr val="FFFFFF"/>
              </a:solidFill>
              <a:latin typeface="ＭＳ Ｐゴシック"/>
              <a:ea typeface="ＭＳ Ｐゴシック"/>
            </a:rPr>
            <a:t>Ｐ</a:t>
          </a:r>
        </a:p>
      </xdr:txBody>
    </xdr:sp>
    <xdr:clientData/>
  </xdr:twoCellAnchor>
  <xdr:twoCellAnchor>
    <xdr:from>
      <xdr:col>22</xdr:col>
      <xdr:colOff>209550</xdr:colOff>
      <xdr:row>38</xdr:row>
      <xdr:rowOff>85725</xdr:rowOff>
    </xdr:from>
    <xdr:to>
      <xdr:col>24</xdr:col>
      <xdr:colOff>219075</xdr:colOff>
      <xdr:row>40</xdr:row>
      <xdr:rowOff>152400</xdr:rowOff>
    </xdr:to>
    <xdr:cxnSp macro="">
      <xdr:nvCxnSpPr>
        <xdr:cNvPr id="169" name="AutoShape 180"/>
        <xdr:cNvCxnSpPr>
          <a:cxnSpLocks noChangeShapeType="1"/>
          <a:stCxn id="168" idx="0"/>
          <a:endCxn id="98" idx="1"/>
        </xdr:cNvCxnSpPr>
      </xdr:nvCxnSpPr>
      <xdr:spPr bwMode="auto">
        <a:xfrm rot="-5400000">
          <a:off x="15782925" y="6115050"/>
          <a:ext cx="409575" cy="1381125"/>
        </a:xfrm>
        <a:prstGeom prst="bentConnector2">
          <a:avLst/>
        </a:prstGeom>
        <a:noFill/>
        <a:ln w="19050">
          <a:solidFill>
            <a:srgbClr xmlns:mc="http://schemas.openxmlformats.org/markup-compatibility/2006" xmlns:a14="http://schemas.microsoft.com/office/drawing/2010/main" val="0000FF" mc:Ignorable="a14" a14:legacySpreadsheetColorIndex="12"/>
          </a:solidFill>
          <a:prstDash val="lgDashDotDot"/>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27</xdr:col>
      <xdr:colOff>57150</xdr:colOff>
      <xdr:row>56</xdr:row>
      <xdr:rowOff>19050</xdr:rowOff>
    </xdr:from>
    <xdr:to>
      <xdr:col>27</xdr:col>
      <xdr:colOff>200025</xdr:colOff>
      <xdr:row>56</xdr:row>
      <xdr:rowOff>152400</xdr:rowOff>
    </xdr:to>
    <xdr:sp macro="" textlink="">
      <xdr:nvSpPr>
        <xdr:cNvPr id="170" name="Rectangle 181"/>
        <xdr:cNvSpPr>
          <a:spLocks noChangeArrowheads="1"/>
        </xdr:cNvSpPr>
      </xdr:nvSpPr>
      <xdr:spPr bwMode="auto">
        <a:xfrm>
          <a:off x="18573750" y="9620250"/>
          <a:ext cx="142875"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24</xdr:col>
      <xdr:colOff>95250</xdr:colOff>
      <xdr:row>51</xdr:row>
      <xdr:rowOff>95250</xdr:rowOff>
    </xdr:from>
    <xdr:to>
      <xdr:col>24</xdr:col>
      <xdr:colOff>95250</xdr:colOff>
      <xdr:row>56</xdr:row>
      <xdr:rowOff>95250</xdr:rowOff>
    </xdr:to>
    <xdr:sp macro="" textlink="">
      <xdr:nvSpPr>
        <xdr:cNvPr id="171" name="Line 182"/>
        <xdr:cNvSpPr>
          <a:spLocks noChangeShapeType="1"/>
        </xdr:cNvSpPr>
      </xdr:nvSpPr>
      <xdr:spPr bwMode="auto">
        <a:xfrm>
          <a:off x="16554450" y="8839200"/>
          <a:ext cx="0" cy="857250"/>
        </a:xfrm>
        <a:prstGeom prst="line">
          <a:avLst/>
        </a:prstGeom>
        <a:noFill/>
        <a:ln w="19050">
          <a:solidFill>
            <a:srgbClr xmlns:mc="http://schemas.openxmlformats.org/markup-compatibility/2006" xmlns:a14="http://schemas.microsoft.com/office/drawing/2010/main" val="0000FF" mc:Ignorable="a14" a14:legacySpreadsheetColorIndex="12"/>
          </a:solidFill>
          <a:prstDash val="dash"/>
          <a:round/>
          <a:headEnd type="none" w="sm" len="me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209550</xdr:colOff>
      <xdr:row>7</xdr:row>
      <xdr:rowOff>114300</xdr:rowOff>
    </xdr:from>
    <xdr:to>
      <xdr:col>16</xdr:col>
      <xdr:colOff>123825</xdr:colOff>
      <xdr:row>8</xdr:row>
      <xdr:rowOff>76200</xdr:rowOff>
    </xdr:to>
    <xdr:sp macro="" textlink="">
      <xdr:nvSpPr>
        <xdr:cNvPr id="172" name="Rectangle 183"/>
        <xdr:cNvSpPr>
          <a:spLocks noChangeArrowheads="1"/>
        </xdr:cNvSpPr>
      </xdr:nvSpPr>
      <xdr:spPr bwMode="auto">
        <a:xfrm>
          <a:off x="10496550" y="1314450"/>
          <a:ext cx="600075"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16</xdr:col>
      <xdr:colOff>57150</xdr:colOff>
      <xdr:row>6</xdr:row>
      <xdr:rowOff>57150</xdr:rowOff>
    </xdr:from>
    <xdr:to>
      <xdr:col>17</xdr:col>
      <xdr:colOff>123825</xdr:colOff>
      <xdr:row>7</xdr:row>
      <xdr:rowOff>114300</xdr:rowOff>
    </xdr:to>
    <xdr:cxnSp macro="">
      <xdr:nvCxnSpPr>
        <xdr:cNvPr id="173" name="AutoShape 184"/>
        <xdr:cNvCxnSpPr>
          <a:cxnSpLocks noChangeShapeType="1"/>
          <a:endCxn id="172" idx="0"/>
        </xdr:cNvCxnSpPr>
      </xdr:nvCxnSpPr>
      <xdr:spPr bwMode="auto">
        <a:xfrm rot="10800000" flipV="1">
          <a:off x="11029950" y="1085850"/>
          <a:ext cx="752475" cy="228600"/>
        </a:xfrm>
        <a:prstGeom prst="bentConnector2">
          <a:avLst/>
        </a:prstGeom>
        <a:noFill/>
        <a:ln w="19050">
          <a:solidFill>
            <a:srgbClr xmlns:mc="http://schemas.openxmlformats.org/markup-compatibility/2006" xmlns:a14="http://schemas.microsoft.com/office/drawing/2010/main" val="0000FF" mc:Ignorable="a14" a14:legacySpreadsheetColorIndex="12"/>
          </a:solidFill>
          <a:prstDash val="dash"/>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4</xdr:col>
      <xdr:colOff>57150</xdr:colOff>
      <xdr:row>64</xdr:row>
      <xdr:rowOff>152400</xdr:rowOff>
    </xdr:from>
    <xdr:ext cx="1132554" cy="133370"/>
    <xdr:sp macro="" textlink="">
      <xdr:nvSpPr>
        <xdr:cNvPr id="174" name="Text Box 185"/>
        <xdr:cNvSpPr txBox="1">
          <a:spLocks noChangeArrowheads="1"/>
        </xdr:cNvSpPr>
      </xdr:nvSpPr>
      <xdr:spPr bwMode="auto">
        <a:xfrm>
          <a:off x="2800350" y="11125200"/>
          <a:ext cx="1132554" cy="13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altLang="ja-JP" sz="800" b="0" i="0" u="none" strike="noStrike" baseline="0">
              <a:solidFill>
                <a:srgbClr val="000000"/>
              </a:solidFill>
              <a:latin typeface="ＭＳ Ｐゴシック"/>
              <a:ea typeface="ＭＳ Ｐゴシック"/>
            </a:rPr>
            <a:t>S</a:t>
          </a:r>
          <a:r>
            <a:rPr lang="ja-JP" altLang="en-US" sz="800" b="0" i="0" u="none" strike="noStrike" baseline="0">
              <a:solidFill>
                <a:srgbClr val="000000"/>
              </a:solidFill>
              <a:latin typeface="ＭＳ Ｐゴシック"/>
              <a:ea typeface="ＭＳ Ｐゴシック"/>
            </a:rPr>
            <a:t>第2号水源（1,540m3/日）</a:t>
          </a:r>
        </a:p>
      </xdr:txBody>
    </xdr:sp>
    <xdr:clientData/>
  </xdr:oneCellAnchor>
  <xdr:twoCellAnchor>
    <xdr:from>
      <xdr:col>2</xdr:col>
      <xdr:colOff>161925</xdr:colOff>
      <xdr:row>60</xdr:row>
      <xdr:rowOff>152400</xdr:rowOff>
    </xdr:from>
    <xdr:to>
      <xdr:col>4</xdr:col>
      <xdr:colOff>9525</xdr:colOff>
      <xdr:row>62</xdr:row>
      <xdr:rowOff>95250</xdr:rowOff>
    </xdr:to>
    <xdr:sp macro="" textlink="">
      <xdr:nvSpPr>
        <xdr:cNvPr id="175" name="Rectangle 186"/>
        <xdr:cNvSpPr>
          <a:spLocks noChangeArrowheads="1"/>
        </xdr:cNvSpPr>
      </xdr:nvSpPr>
      <xdr:spPr bwMode="auto">
        <a:xfrm>
          <a:off x="1533525" y="10439400"/>
          <a:ext cx="12192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161925</xdr:colOff>
      <xdr:row>63</xdr:row>
      <xdr:rowOff>114300</xdr:rowOff>
    </xdr:from>
    <xdr:to>
      <xdr:col>4</xdr:col>
      <xdr:colOff>9525</xdr:colOff>
      <xdr:row>65</xdr:row>
      <xdr:rowOff>57150</xdr:rowOff>
    </xdr:to>
    <xdr:sp macro="" textlink="">
      <xdr:nvSpPr>
        <xdr:cNvPr id="176" name="Rectangle 187"/>
        <xdr:cNvSpPr>
          <a:spLocks noChangeArrowheads="1"/>
        </xdr:cNvSpPr>
      </xdr:nvSpPr>
      <xdr:spPr bwMode="auto">
        <a:xfrm>
          <a:off x="1533525" y="10915650"/>
          <a:ext cx="12192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19050</xdr:colOff>
      <xdr:row>61</xdr:row>
      <xdr:rowOff>123825</xdr:rowOff>
    </xdr:from>
    <xdr:to>
      <xdr:col>19</xdr:col>
      <xdr:colOff>171450</xdr:colOff>
      <xdr:row>66</xdr:row>
      <xdr:rowOff>85725</xdr:rowOff>
    </xdr:to>
    <xdr:cxnSp macro="">
      <xdr:nvCxnSpPr>
        <xdr:cNvPr id="177" name="AutoShape 188"/>
        <xdr:cNvCxnSpPr>
          <a:cxnSpLocks noChangeShapeType="1"/>
          <a:stCxn id="175" idx="3"/>
          <a:endCxn id="26" idx="1"/>
        </xdr:cNvCxnSpPr>
      </xdr:nvCxnSpPr>
      <xdr:spPr bwMode="auto">
        <a:xfrm>
          <a:off x="2762250" y="10582275"/>
          <a:ext cx="10439400" cy="819150"/>
        </a:xfrm>
        <a:prstGeom prst="bentConnector3">
          <a:avLst>
            <a:gd name="adj1" fmla="val 50000"/>
          </a:avLst>
        </a:prstGeom>
        <a:noFill/>
        <a:ln w="19050">
          <a:solidFill>
            <a:srgbClr xmlns:mc="http://schemas.openxmlformats.org/markup-compatibility/2006" xmlns:a14="http://schemas.microsoft.com/office/drawing/2010/main" val="0000FF" mc:Ignorable="a14" a14:legacySpreadsheetColorIndex="12"/>
          </a:solidFill>
          <a:prstDash val="lgDashDot"/>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20</xdr:col>
      <xdr:colOff>47625</xdr:colOff>
      <xdr:row>64</xdr:row>
      <xdr:rowOff>57150</xdr:rowOff>
    </xdr:from>
    <xdr:to>
      <xdr:col>21</xdr:col>
      <xdr:colOff>38100</xdr:colOff>
      <xdr:row>65</xdr:row>
      <xdr:rowOff>104775</xdr:rowOff>
    </xdr:to>
    <xdr:sp macro="" textlink="">
      <xdr:nvSpPr>
        <xdr:cNvPr id="179" name="Oval 190"/>
        <xdr:cNvSpPr>
          <a:spLocks noChangeAspect="1" noChangeArrowheads="1"/>
        </xdr:cNvSpPr>
      </xdr:nvSpPr>
      <xdr:spPr bwMode="auto">
        <a:xfrm>
          <a:off x="13763625" y="11029950"/>
          <a:ext cx="676275" cy="219075"/>
        </a:xfrm>
        <a:prstGeom prst="ellipse">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1">
            <a:defRPr sz="1000"/>
          </a:pPr>
          <a:r>
            <a:rPr lang="ja-JP" altLang="en-US" sz="900" b="0" i="0" u="none" strike="noStrike" baseline="0">
              <a:solidFill>
                <a:srgbClr val="FFFFFF"/>
              </a:solidFill>
              <a:latin typeface="ＭＳ Ｐゴシック"/>
              <a:ea typeface="ＭＳ Ｐゴシック"/>
            </a:rPr>
            <a:t>Ｐ</a:t>
          </a:r>
        </a:p>
      </xdr:txBody>
    </xdr:sp>
    <xdr:clientData/>
  </xdr:twoCellAnchor>
  <xdr:twoCellAnchor>
    <xdr:from>
      <xdr:col>27</xdr:col>
      <xdr:colOff>57150</xdr:colOff>
      <xdr:row>61</xdr:row>
      <xdr:rowOff>28575</xdr:rowOff>
    </xdr:from>
    <xdr:to>
      <xdr:col>27</xdr:col>
      <xdr:colOff>200025</xdr:colOff>
      <xdr:row>61</xdr:row>
      <xdr:rowOff>161925</xdr:rowOff>
    </xdr:to>
    <xdr:sp macro="" textlink="">
      <xdr:nvSpPr>
        <xdr:cNvPr id="180" name="Rectangle 191"/>
        <xdr:cNvSpPr>
          <a:spLocks noChangeArrowheads="1"/>
        </xdr:cNvSpPr>
      </xdr:nvSpPr>
      <xdr:spPr bwMode="auto">
        <a:xfrm>
          <a:off x="18573750" y="10487025"/>
          <a:ext cx="142875"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20</xdr:col>
      <xdr:colOff>161925</xdr:colOff>
      <xdr:row>61</xdr:row>
      <xdr:rowOff>95250</xdr:rowOff>
    </xdr:from>
    <xdr:to>
      <xdr:col>27</xdr:col>
      <xdr:colOff>57150</xdr:colOff>
      <xdr:row>64</xdr:row>
      <xdr:rowOff>57150</xdr:rowOff>
    </xdr:to>
    <xdr:cxnSp macro="">
      <xdr:nvCxnSpPr>
        <xdr:cNvPr id="181" name="AutoShape 192"/>
        <xdr:cNvCxnSpPr>
          <a:cxnSpLocks noChangeShapeType="1"/>
          <a:stCxn id="179" idx="0"/>
          <a:endCxn id="180" idx="1"/>
        </xdr:cNvCxnSpPr>
      </xdr:nvCxnSpPr>
      <xdr:spPr bwMode="auto">
        <a:xfrm rot="-5400000">
          <a:off x="15987713" y="8443912"/>
          <a:ext cx="476250" cy="4695825"/>
        </a:xfrm>
        <a:prstGeom prst="bentConnector2">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22</xdr:col>
      <xdr:colOff>123825</xdr:colOff>
      <xdr:row>65</xdr:row>
      <xdr:rowOff>114300</xdr:rowOff>
    </xdr:from>
    <xdr:to>
      <xdr:col>23</xdr:col>
      <xdr:colOff>38100</xdr:colOff>
      <xdr:row>66</xdr:row>
      <xdr:rowOff>76200</xdr:rowOff>
    </xdr:to>
    <xdr:sp macro="" textlink="">
      <xdr:nvSpPr>
        <xdr:cNvPr id="182" name="Rectangle 194"/>
        <xdr:cNvSpPr>
          <a:spLocks noChangeArrowheads="1"/>
        </xdr:cNvSpPr>
      </xdr:nvSpPr>
      <xdr:spPr bwMode="auto">
        <a:xfrm>
          <a:off x="15211425" y="11258550"/>
          <a:ext cx="60007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xdr:col>
      <xdr:colOff>161925</xdr:colOff>
      <xdr:row>66</xdr:row>
      <xdr:rowOff>85725</xdr:rowOff>
    </xdr:from>
    <xdr:to>
      <xdr:col>4</xdr:col>
      <xdr:colOff>9525</xdr:colOff>
      <xdr:row>68</xdr:row>
      <xdr:rowOff>28575</xdr:rowOff>
    </xdr:to>
    <xdr:sp macro="" textlink="">
      <xdr:nvSpPr>
        <xdr:cNvPr id="183" name="Rectangle 195"/>
        <xdr:cNvSpPr>
          <a:spLocks noChangeArrowheads="1"/>
        </xdr:cNvSpPr>
      </xdr:nvSpPr>
      <xdr:spPr bwMode="auto">
        <a:xfrm>
          <a:off x="1533525" y="11401425"/>
          <a:ext cx="12192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161925</xdr:colOff>
      <xdr:row>69</xdr:row>
      <xdr:rowOff>47625</xdr:rowOff>
    </xdr:from>
    <xdr:to>
      <xdr:col>4</xdr:col>
      <xdr:colOff>9525</xdr:colOff>
      <xdr:row>70</xdr:row>
      <xdr:rowOff>161925</xdr:rowOff>
    </xdr:to>
    <xdr:sp macro="" textlink="">
      <xdr:nvSpPr>
        <xdr:cNvPr id="184" name="Rectangle 196"/>
        <xdr:cNvSpPr>
          <a:spLocks noChangeArrowheads="1"/>
        </xdr:cNvSpPr>
      </xdr:nvSpPr>
      <xdr:spPr bwMode="auto">
        <a:xfrm>
          <a:off x="1533525" y="11877675"/>
          <a:ext cx="12192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19050</xdr:colOff>
      <xdr:row>67</xdr:row>
      <xdr:rowOff>57150</xdr:rowOff>
    </xdr:from>
    <xdr:to>
      <xdr:col>4</xdr:col>
      <xdr:colOff>28575</xdr:colOff>
      <xdr:row>70</xdr:row>
      <xdr:rowOff>19050</xdr:rowOff>
    </xdr:to>
    <xdr:cxnSp macro="">
      <xdr:nvCxnSpPr>
        <xdr:cNvPr id="185" name="AutoShape 197"/>
        <xdr:cNvCxnSpPr>
          <a:cxnSpLocks noChangeShapeType="1"/>
          <a:stCxn id="183" idx="3"/>
          <a:endCxn id="184" idx="3"/>
        </xdr:cNvCxnSpPr>
      </xdr:nvCxnSpPr>
      <xdr:spPr bwMode="auto">
        <a:xfrm>
          <a:off x="2762250" y="11544300"/>
          <a:ext cx="9525" cy="476250"/>
        </a:xfrm>
        <a:prstGeom prst="bentConnector3">
          <a:avLst>
            <a:gd name="adj1" fmla="val 18400000"/>
          </a:avLst>
        </a:prstGeom>
        <a:noFill/>
        <a:ln w="19050">
          <a:solidFill>
            <a:srgbClr xmlns:mc="http://schemas.openxmlformats.org/markup-compatibility/2006" xmlns:a14="http://schemas.microsoft.com/office/drawing/2010/main" val="FF0000" mc:Ignorable="a14" a14:legacySpreadsheetColorIndex="10"/>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19050</xdr:colOff>
      <xdr:row>66</xdr:row>
      <xdr:rowOff>76200</xdr:rowOff>
    </xdr:from>
    <xdr:to>
      <xdr:col>22</xdr:col>
      <xdr:colOff>200025</xdr:colOff>
      <xdr:row>70</xdr:row>
      <xdr:rowOff>19050</xdr:rowOff>
    </xdr:to>
    <xdr:cxnSp macro="">
      <xdr:nvCxnSpPr>
        <xdr:cNvPr id="186" name="AutoShape 198"/>
        <xdr:cNvCxnSpPr>
          <a:cxnSpLocks noChangeShapeType="1"/>
          <a:stCxn id="184" idx="3"/>
          <a:endCxn id="182" idx="2"/>
        </xdr:cNvCxnSpPr>
      </xdr:nvCxnSpPr>
      <xdr:spPr bwMode="auto">
        <a:xfrm flipV="1">
          <a:off x="2762250" y="11391900"/>
          <a:ext cx="12525375" cy="628650"/>
        </a:xfrm>
        <a:prstGeom prst="bentConnector2">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4</xdr:col>
      <xdr:colOff>76200</xdr:colOff>
      <xdr:row>70</xdr:row>
      <xdr:rowOff>95250</xdr:rowOff>
    </xdr:from>
    <xdr:ext cx="1132554" cy="133370"/>
    <xdr:sp macro="" textlink="">
      <xdr:nvSpPr>
        <xdr:cNvPr id="187" name="Text Box 199"/>
        <xdr:cNvSpPr txBox="1">
          <a:spLocks noChangeArrowheads="1"/>
        </xdr:cNvSpPr>
      </xdr:nvSpPr>
      <xdr:spPr bwMode="auto">
        <a:xfrm>
          <a:off x="2819400" y="12096750"/>
          <a:ext cx="1132554" cy="13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altLang="ja-JP" sz="800" b="0" i="0" u="none" strike="noStrike" baseline="0">
              <a:solidFill>
                <a:srgbClr val="000000"/>
              </a:solidFill>
              <a:latin typeface="ＭＳ Ｐゴシック"/>
              <a:ea typeface="ＭＳ Ｐゴシック"/>
            </a:rPr>
            <a:t>S</a:t>
          </a:r>
          <a:r>
            <a:rPr lang="ja-JP" altLang="en-US" sz="800" b="0" i="0" u="none" strike="noStrike" baseline="0">
              <a:solidFill>
                <a:srgbClr val="000000"/>
              </a:solidFill>
              <a:latin typeface="ＭＳ Ｐゴシック"/>
              <a:ea typeface="ＭＳ Ｐゴシック"/>
            </a:rPr>
            <a:t>第4号水源（1,400m3/日）</a:t>
          </a:r>
        </a:p>
      </xdr:txBody>
    </xdr:sp>
    <xdr:clientData/>
  </xdr:oneCellAnchor>
  <xdr:twoCellAnchor>
    <xdr:from>
      <xdr:col>25</xdr:col>
      <xdr:colOff>9525</xdr:colOff>
      <xdr:row>66</xdr:row>
      <xdr:rowOff>95250</xdr:rowOff>
    </xdr:from>
    <xdr:to>
      <xdr:col>25</xdr:col>
      <xdr:colOff>9525</xdr:colOff>
      <xdr:row>73</xdr:row>
      <xdr:rowOff>95250</xdr:rowOff>
    </xdr:to>
    <xdr:sp macro="" textlink="">
      <xdr:nvSpPr>
        <xdr:cNvPr id="188" name="Line 200"/>
        <xdr:cNvSpPr>
          <a:spLocks noChangeShapeType="1"/>
        </xdr:cNvSpPr>
      </xdr:nvSpPr>
      <xdr:spPr bwMode="auto">
        <a:xfrm>
          <a:off x="17154525" y="11410950"/>
          <a:ext cx="0" cy="1200150"/>
        </a:xfrm>
        <a:prstGeom prst="line">
          <a:avLst/>
        </a:prstGeom>
        <a:noFill/>
        <a:ln w="19050">
          <a:solidFill>
            <a:srgbClr xmlns:mc="http://schemas.openxmlformats.org/markup-compatibility/2006" xmlns:a14="http://schemas.microsoft.com/office/drawing/2010/main" val="0000FF" mc:Ignorable="a14" a14:legacySpreadsheetColorIndex="12"/>
          </a:solidFill>
          <a:prstDash val="dash"/>
          <a:round/>
          <a:headEnd type="triangle" w="sm" len="me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95250</xdr:colOff>
      <xdr:row>73</xdr:row>
      <xdr:rowOff>104775</xdr:rowOff>
    </xdr:from>
    <xdr:to>
      <xdr:col>24</xdr:col>
      <xdr:colOff>95250</xdr:colOff>
      <xdr:row>77</xdr:row>
      <xdr:rowOff>85725</xdr:rowOff>
    </xdr:to>
    <xdr:sp macro="" textlink="">
      <xdr:nvSpPr>
        <xdr:cNvPr id="190" name="Line 202"/>
        <xdr:cNvSpPr>
          <a:spLocks noChangeShapeType="1"/>
        </xdr:cNvSpPr>
      </xdr:nvSpPr>
      <xdr:spPr bwMode="auto">
        <a:xfrm>
          <a:off x="16554450" y="12620625"/>
          <a:ext cx="0" cy="666750"/>
        </a:xfrm>
        <a:prstGeom prst="line">
          <a:avLst/>
        </a:prstGeom>
        <a:noFill/>
        <a:ln w="19050">
          <a:solidFill>
            <a:srgbClr xmlns:mc="http://schemas.openxmlformats.org/markup-compatibility/2006" xmlns:a14="http://schemas.microsoft.com/office/drawing/2010/main" val="0000FF" mc:Ignorable="a14" a14:legacySpreadsheetColorIndex="12"/>
          </a:solidFill>
          <a:prstDash val="dash"/>
          <a:round/>
          <a:headEnd type="none" w="sm" len="me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57150</xdr:colOff>
      <xdr:row>73</xdr:row>
      <xdr:rowOff>28575</xdr:rowOff>
    </xdr:from>
    <xdr:to>
      <xdr:col>27</xdr:col>
      <xdr:colOff>200025</xdr:colOff>
      <xdr:row>73</xdr:row>
      <xdr:rowOff>161925</xdr:rowOff>
    </xdr:to>
    <xdr:sp macro="" textlink="">
      <xdr:nvSpPr>
        <xdr:cNvPr id="192" name="Rectangle 204"/>
        <xdr:cNvSpPr>
          <a:spLocks noChangeArrowheads="1"/>
        </xdr:cNvSpPr>
      </xdr:nvSpPr>
      <xdr:spPr bwMode="auto">
        <a:xfrm>
          <a:off x="18573750" y="12544425"/>
          <a:ext cx="142875"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27</xdr:col>
      <xdr:colOff>66675</xdr:colOff>
      <xdr:row>77</xdr:row>
      <xdr:rowOff>19050</xdr:rowOff>
    </xdr:from>
    <xdr:to>
      <xdr:col>27</xdr:col>
      <xdr:colOff>209550</xdr:colOff>
      <xdr:row>77</xdr:row>
      <xdr:rowOff>152400</xdr:rowOff>
    </xdr:to>
    <xdr:sp macro="" textlink="">
      <xdr:nvSpPr>
        <xdr:cNvPr id="193" name="Rectangle 205"/>
        <xdr:cNvSpPr>
          <a:spLocks noChangeArrowheads="1"/>
        </xdr:cNvSpPr>
      </xdr:nvSpPr>
      <xdr:spPr bwMode="auto">
        <a:xfrm>
          <a:off x="18583275" y="13220700"/>
          <a:ext cx="142875"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27</xdr:col>
      <xdr:colOff>76200</xdr:colOff>
      <xdr:row>81</xdr:row>
      <xdr:rowOff>19050</xdr:rowOff>
    </xdr:from>
    <xdr:to>
      <xdr:col>27</xdr:col>
      <xdr:colOff>219075</xdr:colOff>
      <xdr:row>81</xdr:row>
      <xdr:rowOff>152400</xdr:rowOff>
    </xdr:to>
    <xdr:sp macro="" textlink="">
      <xdr:nvSpPr>
        <xdr:cNvPr id="194" name="Rectangle 206"/>
        <xdr:cNvSpPr>
          <a:spLocks noChangeArrowheads="1"/>
        </xdr:cNvSpPr>
      </xdr:nvSpPr>
      <xdr:spPr bwMode="auto">
        <a:xfrm>
          <a:off x="18592800" y="13906500"/>
          <a:ext cx="142875"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27</xdr:col>
      <xdr:colOff>76200</xdr:colOff>
      <xdr:row>5</xdr:row>
      <xdr:rowOff>19050</xdr:rowOff>
    </xdr:from>
    <xdr:to>
      <xdr:col>27</xdr:col>
      <xdr:colOff>219075</xdr:colOff>
      <xdr:row>5</xdr:row>
      <xdr:rowOff>152400</xdr:rowOff>
    </xdr:to>
    <xdr:sp macro="" textlink="">
      <xdr:nvSpPr>
        <xdr:cNvPr id="195" name="Rectangle 208"/>
        <xdr:cNvSpPr>
          <a:spLocks noChangeArrowheads="1"/>
        </xdr:cNvSpPr>
      </xdr:nvSpPr>
      <xdr:spPr bwMode="auto">
        <a:xfrm>
          <a:off x="18592800" y="876300"/>
          <a:ext cx="142875"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21</xdr:col>
      <xdr:colOff>66675</xdr:colOff>
      <xdr:row>28</xdr:row>
      <xdr:rowOff>152400</xdr:rowOff>
    </xdr:from>
    <xdr:to>
      <xdr:col>22</xdr:col>
      <xdr:colOff>57150</xdr:colOff>
      <xdr:row>30</xdr:row>
      <xdr:rowOff>28575</xdr:rowOff>
    </xdr:to>
    <xdr:sp macro="" textlink="">
      <xdr:nvSpPr>
        <xdr:cNvPr id="196" name="Oval 209"/>
        <xdr:cNvSpPr>
          <a:spLocks noChangeAspect="1" noChangeArrowheads="1"/>
        </xdr:cNvSpPr>
      </xdr:nvSpPr>
      <xdr:spPr bwMode="auto">
        <a:xfrm>
          <a:off x="14468475" y="4953000"/>
          <a:ext cx="676275" cy="219075"/>
        </a:xfrm>
        <a:prstGeom prst="ellipse">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900" b="0" i="0" u="none" strike="noStrike" baseline="0">
              <a:solidFill>
                <a:srgbClr val="FFFFFF"/>
              </a:solidFill>
              <a:latin typeface="ＭＳ Ｐゴシック"/>
              <a:ea typeface="ＭＳ Ｐゴシック"/>
            </a:rPr>
            <a:t>Ｐ</a:t>
          </a:r>
        </a:p>
      </xdr:txBody>
    </xdr:sp>
    <xdr:clientData/>
  </xdr:twoCellAnchor>
  <xdr:twoCellAnchor>
    <xdr:from>
      <xdr:col>15</xdr:col>
      <xdr:colOff>19050</xdr:colOff>
      <xdr:row>25</xdr:row>
      <xdr:rowOff>76200</xdr:rowOff>
    </xdr:from>
    <xdr:to>
      <xdr:col>21</xdr:col>
      <xdr:colOff>180975</xdr:colOff>
      <xdr:row>28</xdr:row>
      <xdr:rowOff>152400</xdr:rowOff>
    </xdr:to>
    <xdr:cxnSp macro="">
      <xdr:nvCxnSpPr>
        <xdr:cNvPr id="197" name="AutoShape 210"/>
        <xdr:cNvCxnSpPr>
          <a:cxnSpLocks noChangeShapeType="1"/>
          <a:stCxn id="16" idx="3"/>
          <a:endCxn id="196" idx="0"/>
        </xdr:cNvCxnSpPr>
      </xdr:nvCxnSpPr>
      <xdr:spPr bwMode="auto">
        <a:xfrm>
          <a:off x="10306050" y="4362450"/>
          <a:ext cx="4276725" cy="590550"/>
        </a:xfrm>
        <a:prstGeom prst="bentConnector2">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27</xdr:col>
      <xdr:colOff>57150</xdr:colOff>
      <xdr:row>29</xdr:row>
      <xdr:rowOff>28575</xdr:rowOff>
    </xdr:from>
    <xdr:to>
      <xdr:col>27</xdr:col>
      <xdr:colOff>200025</xdr:colOff>
      <xdr:row>29</xdr:row>
      <xdr:rowOff>161925</xdr:rowOff>
    </xdr:to>
    <xdr:sp macro="" textlink="">
      <xdr:nvSpPr>
        <xdr:cNvPr id="198" name="Rectangle 211"/>
        <xdr:cNvSpPr>
          <a:spLocks noChangeArrowheads="1"/>
        </xdr:cNvSpPr>
      </xdr:nvSpPr>
      <xdr:spPr bwMode="auto">
        <a:xfrm>
          <a:off x="18573750" y="5000625"/>
          <a:ext cx="142875"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22</xdr:col>
      <xdr:colOff>57150</xdr:colOff>
      <xdr:row>29</xdr:row>
      <xdr:rowOff>95250</xdr:rowOff>
    </xdr:from>
    <xdr:to>
      <xdr:col>27</xdr:col>
      <xdr:colOff>57150</xdr:colOff>
      <xdr:row>29</xdr:row>
      <xdr:rowOff>95250</xdr:rowOff>
    </xdr:to>
    <xdr:cxnSp macro="">
      <xdr:nvCxnSpPr>
        <xdr:cNvPr id="199" name="AutoShape 212"/>
        <xdr:cNvCxnSpPr>
          <a:cxnSpLocks noChangeShapeType="1"/>
          <a:stCxn id="196" idx="6"/>
          <a:endCxn id="198" idx="1"/>
        </xdr:cNvCxnSpPr>
      </xdr:nvCxnSpPr>
      <xdr:spPr bwMode="auto">
        <a:xfrm>
          <a:off x="15144750" y="5067300"/>
          <a:ext cx="3429000" cy="0"/>
        </a:xfrm>
        <a:prstGeom prst="straightConnector1">
          <a:avLst/>
        </a:prstGeom>
        <a:noFill/>
        <a:ln w="19050">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27</xdr:col>
      <xdr:colOff>57150</xdr:colOff>
      <xdr:row>33</xdr:row>
      <xdr:rowOff>19050</xdr:rowOff>
    </xdr:from>
    <xdr:to>
      <xdr:col>27</xdr:col>
      <xdr:colOff>200025</xdr:colOff>
      <xdr:row>33</xdr:row>
      <xdr:rowOff>152400</xdr:rowOff>
    </xdr:to>
    <xdr:sp macro="" textlink="">
      <xdr:nvSpPr>
        <xdr:cNvPr id="202" name="Rectangle 226"/>
        <xdr:cNvSpPr>
          <a:spLocks noChangeArrowheads="1"/>
        </xdr:cNvSpPr>
      </xdr:nvSpPr>
      <xdr:spPr bwMode="auto">
        <a:xfrm>
          <a:off x="18573750" y="5676900"/>
          <a:ext cx="142875"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27</xdr:col>
      <xdr:colOff>66675</xdr:colOff>
      <xdr:row>66</xdr:row>
      <xdr:rowOff>19050</xdr:rowOff>
    </xdr:from>
    <xdr:to>
      <xdr:col>27</xdr:col>
      <xdr:colOff>209550</xdr:colOff>
      <xdr:row>66</xdr:row>
      <xdr:rowOff>152400</xdr:rowOff>
    </xdr:to>
    <xdr:sp macro="" textlink="">
      <xdr:nvSpPr>
        <xdr:cNvPr id="206" name="Rectangle 238"/>
        <xdr:cNvSpPr>
          <a:spLocks noChangeArrowheads="1"/>
        </xdr:cNvSpPr>
      </xdr:nvSpPr>
      <xdr:spPr bwMode="auto">
        <a:xfrm>
          <a:off x="18583275" y="11334750"/>
          <a:ext cx="142875"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oneCellAnchor>
    <xdr:from>
      <xdr:col>4</xdr:col>
      <xdr:colOff>0</xdr:colOff>
      <xdr:row>34</xdr:row>
      <xdr:rowOff>114300</xdr:rowOff>
    </xdr:from>
    <xdr:ext cx="198003" cy="251864"/>
    <xdr:sp macro="" textlink="">
      <xdr:nvSpPr>
        <xdr:cNvPr id="207" name="Text Box 250"/>
        <xdr:cNvSpPr txBox="1">
          <a:spLocks noChangeArrowheads="1"/>
        </xdr:cNvSpPr>
      </xdr:nvSpPr>
      <xdr:spPr bwMode="auto">
        <a:xfrm>
          <a:off x="2743200" y="594360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0000FF"/>
              </a:solidFill>
              <a:latin typeface="ＭＳ Ｐゴシック"/>
              <a:ea typeface="ＭＳ Ｐゴシック"/>
            </a:rPr>
            <a:t>★</a:t>
          </a:r>
        </a:p>
      </xdr:txBody>
    </xdr:sp>
    <xdr:clientData/>
  </xdr:oneCellAnchor>
  <xdr:oneCellAnchor>
    <xdr:from>
      <xdr:col>4</xdr:col>
      <xdr:colOff>0</xdr:colOff>
      <xdr:row>27</xdr:row>
      <xdr:rowOff>38100</xdr:rowOff>
    </xdr:from>
    <xdr:ext cx="198003" cy="251864"/>
    <xdr:sp macro="" textlink="">
      <xdr:nvSpPr>
        <xdr:cNvPr id="208" name="Text Box 251"/>
        <xdr:cNvSpPr txBox="1">
          <a:spLocks noChangeArrowheads="1"/>
        </xdr:cNvSpPr>
      </xdr:nvSpPr>
      <xdr:spPr bwMode="auto">
        <a:xfrm>
          <a:off x="2743200" y="466725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4</xdr:col>
      <xdr:colOff>0</xdr:colOff>
      <xdr:row>29</xdr:row>
      <xdr:rowOff>114300</xdr:rowOff>
    </xdr:from>
    <xdr:ext cx="198003" cy="251864"/>
    <xdr:sp macro="" textlink="">
      <xdr:nvSpPr>
        <xdr:cNvPr id="209" name="Text Box 252"/>
        <xdr:cNvSpPr txBox="1">
          <a:spLocks noChangeArrowheads="1"/>
        </xdr:cNvSpPr>
      </xdr:nvSpPr>
      <xdr:spPr bwMode="auto">
        <a:xfrm>
          <a:off x="2743200" y="508635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0000FF"/>
              </a:solidFill>
              <a:latin typeface="ＭＳ Ｐゴシック"/>
              <a:ea typeface="ＭＳ Ｐゴシック"/>
            </a:rPr>
            <a:t>★</a:t>
          </a:r>
        </a:p>
      </xdr:txBody>
    </xdr:sp>
    <xdr:clientData/>
  </xdr:oneCellAnchor>
  <xdr:oneCellAnchor>
    <xdr:from>
      <xdr:col>4</xdr:col>
      <xdr:colOff>0</xdr:colOff>
      <xdr:row>37</xdr:row>
      <xdr:rowOff>57150</xdr:rowOff>
    </xdr:from>
    <xdr:ext cx="198003" cy="251864"/>
    <xdr:sp macro="" textlink="">
      <xdr:nvSpPr>
        <xdr:cNvPr id="210" name="Text Box 253"/>
        <xdr:cNvSpPr txBox="1">
          <a:spLocks noChangeArrowheads="1"/>
        </xdr:cNvSpPr>
      </xdr:nvSpPr>
      <xdr:spPr bwMode="auto">
        <a:xfrm>
          <a:off x="2743200" y="640080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0000FF"/>
              </a:solidFill>
              <a:latin typeface="ＭＳ Ｐゴシック"/>
              <a:ea typeface="ＭＳ Ｐゴシック"/>
            </a:rPr>
            <a:t>★</a:t>
          </a:r>
        </a:p>
      </xdr:txBody>
    </xdr:sp>
    <xdr:clientData/>
  </xdr:oneCellAnchor>
  <xdr:oneCellAnchor>
    <xdr:from>
      <xdr:col>3</xdr:col>
      <xdr:colOff>219075</xdr:colOff>
      <xdr:row>39</xdr:row>
      <xdr:rowOff>152400</xdr:rowOff>
    </xdr:from>
    <xdr:ext cx="198003" cy="251864"/>
    <xdr:sp macro="" textlink="">
      <xdr:nvSpPr>
        <xdr:cNvPr id="211" name="Text Box 254"/>
        <xdr:cNvSpPr txBox="1">
          <a:spLocks noChangeArrowheads="1"/>
        </xdr:cNvSpPr>
      </xdr:nvSpPr>
      <xdr:spPr bwMode="auto">
        <a:xfrm>
          <a:off x="2276475" y="683895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0000FF"/>
              </a:solidFill>
              <a:latin typeface="ＭＳ Ｐゴシック"/>
              <a:ea typeface="ＭＳ Ｐゴシック"/>
            </a:rPr>
            <a:t>★</a:t>
          </a:r>
        </a:p>
      </xdr:txBody>
    </xdr:sp>
    <xdr:clientData/>
  </xdr:oneCellAnchor>
  <xdr:oneCellAnchor>
    <xdr:from>
      <xdr:col>21</xdr:col>
      <xdr:colOff>118290</xdr:colOff>
      <xdr:row>10</xdr:row>
      <xdr:rowOff>99370</xdr:rowOff>
    </xdr:from>
    <xdr:ext cx="389015" cy="266740"/>
    <xdr:sp macro="" textlink="">
      <xdr:nvSpPr>
        <xdr:cNvPr id="212" name="Text Box 256"/>
        <xdr:cNvSpPr txBox="1"/>
      </xdr:nvSpPr>
      <xdr:spPr>
        <a:xfrm>
          <a:off x="14520090" y="1813870"/>
          <a:ext cx="389015"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lgn="l" rtl="0">
            <a:defRPr sz="1000"/>
          </a:pPr>
          <a:r>
            <a:rPr lang="ja-JP" altLang="en-US" sz="800" b="0" i="0" u="none" strike="noStrike" baseline="0">
              <a:solidFill>
                <a:srgbClr val="000000"/>
              </a:solidFill>
              <a:latin typeface="ＭＳ Ｐゴシック"/>
              <a:ea typeface="ＭＳ Ｐゴシック"/>
            </a:rPr>
            <a:t>送水</a:t>
          </a:r>
        </a:p>
        <a:p>
          <a:pPr algn="l" rtl="0">
            <a:defRPr sz="1000"/>
          </a:pPr>
          <a:r>
            <a:rPr lang="ja-JP" altLang="en-US" sz="800" b="0" i="0" u="none" strike="noStrike" baseline="0">
              <a:solidFill>
                <a:srgbClr val="000000"/>
              </a:solidFill>
              <a:latin typeface="ＭＳ Ｐゴシック"/>
              <a:ea typeface="ＭＳ Ｐゴシック"/>
            </a:rPr>
            <a:t>ポンプ場</a:t>
          </a:r>
        </a:p>
      </xdr:txBody>
    </xdr:sp>
    <xdr:clientData/>
  </xdr:oneCellAnchor>
  <xdr:twoCellAnchor>
    <xdr:from>
      <xdr:col>24</xdr:col>
      <xdr:colOff>171450</xdr:colOff>
      <xdr:row>16</xdr:row>
      <xdr:rowOff>152400</xdr:rowOff>
    </xdr:from>
    <xdr:to>
      <xdr:col>25</xdr:col>
      <xdr:colOff>161925</xdr:colOff>
      <xdr:row>18</xdr:row>
      <xdr:rowOff>28575</xdr:rowOff>
    </xdr:to>
    <xdr:sp macro="" textlink="">
      <xdr:nvSpPr>
        <xdr:cNvPr id="213" name="Oval 257"/>
        <xdr:cNvSpPr>
          <a:spLocks noChangeAspect="1" noChangeArrowheads="1"/>
        </xdr:cNvSpPr>
      </xdr:nvSpPr>
      <xdr:spPr bwMode="auto">
        <a:xfrm>
          <a:off x="16630650" y="2895600"/>
          <a:ext cx="676275" cy="219075"/>
        </a:xfrm>
        <a:prstGeom prst="ellipse">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900" b="0" i="0" u="none" strike="noStrike" baseline="0">
              <a:solidFill>
                <a:srgbClr val="FFFFFF"/>
              </a:solidFill>
              <a:latin typeface="ＭＳ Ｐゴシック"/>
              <a:ea typeface="ＭＳ Ｐゴシック"/>
            </a:rPr>
            <a:t>Ｐ</a:t>
          </a:r>
        </a:p>
      </xdr:txBody>
    </xdr:sp>
    <xdr:clientData/>
  </xdr:twoCellAnchor>
  <xdr:oneCellAnchor>
    <xdr:from>
      <xdr:col>17</xdr:col>
      <xdr:colOff>47625</xdr:colOff>
      <xdr:row>22</xdr:row>
      <xdr:rowOff>142874</xdr:rowOff>
    </xdr:from>
    <xdr:ext cx="504825" cy="333375"/>
    <xdr:sp macro="" textlink="">
      <xdr:nvSpPr>
        <xdr:cNvPr id="214" name="Text Box 258"/>
        <xdr:cNvSpPr txBox="1">
          <a:spLocks noChangeArrowheads="1"/>
        </xdr:cNvSpPr>
      </xdr:nvSpPr>
      <xdr:spPr bwMode="auto">
        <a:xfrm>
          <a:off x="11706225" y="3914774"/>
          <a:ext cx="5048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upright="1"/>
        <a:lstStyle/>
        <a:p>
          <a:pPr algn="l" rtl="0">
            <a:defRPr sz="1000"/>
          </a:pPr>
          <a:r>
            <a:rPr lang="ja-JP" altLang="en-US" sz="800" b="0" i="0" u="none" strike="noStrike" baseline="0">
              <a:solidFill>
                <a:srgbClr val="000000"/>
              </a:solidFill>
              <a:latin typeface="ＭＳ Ｐゴシック"/>
              <a:ea typeface="ＭＳ Ｐゴシック"/>
            </a:rPr>
            <a:t>送水</a:t>
          </a:r>
        </a:p>
        <a:p>
          <a:pPr algn="l" rtl="0">
            <a:defRPr sz="1000"/>
          </a:pPr>
          <a:r>
            <a:rPr lang="ja-JP" altLang="en-US" sz="800" b="0" i="0" u="none" strike="noStrike" baseline="0">
              <a:solidFill>
                <a:srgbClr val="000000"/>
              </a:solidFill>
              <a:latin typeface="ＭＳ Ｐゴシック"/>
              <a:ea typeface="ＭＳ Ｐゴシック"/>
            </a:rPr>
            <a:t>ポンプ場</a:t>
          </a:r>
        </a:p>
      </xdr:txBody>
    </xdr:sp>
    <xdr:clientData/>
  </xdr:oneCellAnchor>
  <xdr:oneCellAnchor>
    <xdr:from>
      <xdr:col>21</xdr:col>
      <xdr:colOff>42090</xdr:colOff>
      <xdr:row>30</xdr:row>
      <xdr:rowOff>77145</xdr:rowOff>
    </xdr:from>
    <xdr:ext cx="389015" cy="266740"/>
    <xdr:sp macro="" textlink="">
      <xdr:nvSpPr>
        <xdr:cNvPr id="215" name="Text Box 259"/>
        <xdr:cNvSpPr txBox="1"/>
      </xdr:nvSpPr>
      <xdr:spPr>
        <a:xfrm>
          <a:off x="14443890" y="5220645"/>
          <a:ext cx="389015"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lgn="l" rtl="0">
            <a:defRPr sz="1000"/>
          </a:pPr>
          <a:r>
            <a:rPr lang="ja-JP" altLang="en-US" sz="800" b="0" i="0" u="none" strike="noStrike" baseline="0">
              <a:solidFill>
                <a:srgbClr val="000000"/>
              </a:solidFill>
              <a:latin typeface="ＭＳ Ｐゴシック"/>
              <a:ea typeface="ＭＳ Ｐゴシック"/>
            </a:rPr>
            <a:t>配水</a:t>
          </a:r>
        </a:p>
        <a:p>
          <a:pPr algn="l" rtl="0">
            <a:defRPr sz="1000"/>
          </a:pPr>
          <a:r>
            <a:rPr lang="ja-JP" altLang="en-US" sz="800" b="0" i="0" u="none" strike="noStrike" baseline="0">
              <a:solidFill>
                <a:srgbClr val="000000"/>
              </a:solidFill>
              <a:latin typeface="ＭＳ Ｐゴシック"/>
              <a:ea typeface="ＭＳ Ｐゴシック"/>
            </a:rPr>
            <a:t>ポンプ場</a:t>
          </a:r>
        </a:p>
      </xdr:txBody>
    </xdr:sp>
    <xdr:clientData/>
  </xdr:oneCellAnchor>
  <xdr:oneCellAnchor>
    <xdr:from>
      <xdr:col>16</xdr:col>
      <xdr:colOff>137340</xdr:colOff>
      <xdr:row>47</xdr:row>
      <xdr:rowOff>150170</xdr:rowOff>
    </xdr:from>
    <xdr:ext cx="389015" cy="266740"/>
    <xdr:sp macro="" textlink="">
      <xdr:nvSpPr>
        <xdr:cNvPr id="216" name="Text Box 260"/>
        <xdr:cNvSpPr txBox="1"/>
      </xdr:nvSpPr>
      <xdr:spPr>
        <a:xfrm>
          <a:off x="11110140" y="8208320"/>
          <a:ext cx="389015"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lgn="l" rtl="0">
            <a:defRPr sz="1000"/>
          </a:pPr>
          <a:r>
            <a:rPr lang="ja-JP" altLang="en-US" sz="800" b="0" i="0" u="none" strike="noStrike" baseline="0">
              <a:solidFill>
                <a:srgbClr val="000000"/>
              </a:solidFill>
              <a:latin typeface="ＭＳ Ｐゴシック"/>
              <a:ea typeface="ＭＳ Ｐゴシック"/>
            </a:rPr>
            <a:t>送水</a:t>
          </a:r>
        </a:p>
        <a:p>
          <a:pPr algn="l" rtl="0">
            <a:defRPr sz="1000"/>
          </a:pPr>
          <a:r>
            <a:rPr lang="ja-JP" altLang="en-US" sz="800" b="0" i="0" u="none" strike="noStrike" baseline="0">
              <a:solidFill>
                <a:srgbClr val="000000"/>
              </a:solidFill>
              <a:latin typeface="ＭＳ Ｐゴシック"/>
              <a:ea typeface="ＭＳ Ｐゴシック"/>
            </a:rPr>
            <a:t>ポンプ場</a:t>
          </a:r>
        </a:p>
      </xdr:txBody>
    </xdr:sp>
    <xdr:clientData/>
  </xdr:oneCellAnchor>
  <xdr:oneCellAnchor>
    <xdr:from>
      <xdr:col>22</xdr:col>
      <xdr:colOff>42090</xdr:colOff>
      <xdr:row>49</xdr:row>
      <xdr:rowOff>80320</xdr:rowOff>
    </xdr:from>
    <xdr:ext cx="389015" cy="266740"/>
    <xdr:sp macro="" textlink="">
      <xdr:nvSpPr>
        <xdr:cNvPr id="217" name="Text Box 261"/>
        <xdr:cNvSpPr txBox="1"/>
      </xdr:nvSpPr>
      <xdr:spPr>
        <a:xfrm>
          <a:off x="15129690" y="8481370"/>
          <a:ext cx="389015"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lgn="l" rtl="0">
            <a:defRPr sz="1000"/>
          </a:pPr>
          <a:r>
            <a:rPr lang="ja-JP" altLang="en-US" sz="800" b="0" i="0" u="none" strike="noStrike" baseline="0">
              <a:solidFill>
                <a:srgbClr val="000000"/>
              </a:solidFill>
              <a:latin typeface="ＭＳ Ｐゴシック"/>
              <a:ea typeface="ＭＳ Ｐゴシック"/>
            </a:rPr>
            <a:t>配水</a:t>
          </a:r>
        </a:p>
        <a:p>
          <a:pPr algn="l" rtl="0">
            <a:defRPr sz="1000"/>
          </a:pPr>
          <a:r>
            <a:rPr lang="ja-JP" altLang="en-US" sz="800" b="0" i="0" u="none" strike="noStrike" baseline="0">
              <a:solidFill>
                <a:srgbClr val="000000"/>
              </a:solidFill>
              <a:latin typeface="ＭＳ Ｐゴシック"/>
              <a:ea typeface="ＭＳ Ｐゴシック"/>
            </a:rPr>
            <a:t>ポンプ場</a:t>
          </a:r>
        </a:p>
      </xdr:txBody>
    </xdr:sp>
    <xdr:clientData/>
  </xdr:oneCellAnchor>
  <xdr:oneCellAnchor>
    <xdr:from>
      <xdr:col>3</xdr:col>
      <xdr:colOff>133350</xdr:colOff>
      <xdr:row>55</xdr:row>
      <xdr:rowOff>28575</xdr:rowOff>
    </xdr:from>
    <xdr:ext cx="276225" cy="257175"/>
    <xdr:sp macro="" textlink="">
      <xdr:nvSpPr>
        <xdr:cNvPr id="218" name="Text Box 262"/>
        <xdr:cNvSpPr txBox="1">
          <a:spLocks noChangeArrowheads="1"/>
        </xdr:cNvSpPr>
      </xdr:nvSpPr>
      <xdr:spPr bwMode="auto">
        <a:xfrm>
          <a:off x="2190750" y="9458325"/>
          <a:ext cx="276225"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400" b="0" i="0" u="none" strike="noStrike" baseline="0">
              <a:solidFill>
                <a:srgbClr val="0000FF"/>
              </a:solidFill>
              <a:latin typeface="ＭＳ Ｐゴシック"/>
              <a:ea typeface="ＭＳ Ｐゴシック"/>
            </a:rPr>
            <a:t>★</a:t>
          </a:r>
        </a:p>
      </xdr:txBody>
    </xdr:sp>
    <xdr:clientData/>
  </xdr:oneCellAnchor>
  <xdr:oneCellAnchor>
    <xdr:from>
      <xdr:col>11</xdr:col>
      <xdr:colOff>38100</xdr:colOff>
      <xdr:row>32</xdr:row>
      <xdr:rowOff>38100</xdr:rowOff>
    </xdr:from>
    <xdr:ext cx="198003" cy="251864"/>
    <xdr:sp macro="" textlink="">
      <xdr:nvSpPr>
        <xdr:cNvPr id="219" name="Text Box 263"/>
        <xdr:cNvSpPr txBox="1">
          <a:spLocks noChangeArrowheads="1"/>
        </xdr:cNvSpPr>
      </xdr:nvSpPr>
      <xdr:spPr bwMode="auto">
        <a:xfrm>
          <a:off x="7581900" y="552450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0000FF"/>
              </a:solidFill>
              <a:latin typeface="ＭＳ Ｐゴシック"/>
              <a:ea typeface="ＭＳ Ｐゴシック"/>
            </a:rPr>
            <a:t>★</a:t>
          </a:r>
        </a:p>
      </xdr:txBody>
    </xdr:sp>
    <xdr:clientData/>
  </xdr:oneCellAnchor>
  <xdr:oneCellAnchor>
    <xdr:from>
      <xdr:col>4</xdr:col>
      <xdr:colOff>0</xdr:colOff>
      <xdr:row>42</xdr:row>
      <xdr:rowOff>0</xdr:rowOff>
    </xdr:from>
    <xdr:ext cx="198003" cy="251864"/>
    <xdr:sp macro="" textlink="">
      <xdr:nvSpPr>
        <xdr:cNvPr id="220" name="Text Box 264"/>
        <xdr:cNvSpPr txBox="1">
          <a:spLocks noChangeArrowheads="1"/>
        </xdr:cNvSpPr>
      </xdr:nvSpPr>
      <xdr:spPr bwMode="auto">
        <a:xfrm>
          <a:off x="2743200" y="720090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0000FF"/>
              </a:solidFill>
              <a:latin typeface="ＭＳ Ｐゴシック"/>
              <a:ea typeface="ＭＳ Ｐゴシック"/>
            </a:rPr>
            <a:t>★</a:t>
          </a:r>
        </a:p>
      </xdr:txBody>
    </xdr:sp>
    <xdr:clientData/>
  </xdr:oneCellAnchor>
  <xdr:oneCellAnchor>
    <xdr:from>
      <xdr:col>21</xdr:col>
      <xdr:colOff>38100</xdr:colOff>
      <xdr:row>72</xdr:row>
      <xdr:rowOff>38100</xdr:rowOff>
    </xdr:from>
    <xdr:ext cx="198003" cy="251864"/>
    <xdr:sp macro="" textlink="">
      <xdr:nvSpPr>
        <xdr:cNvPr id="221" name="Text Box 266"/>
        <xdr:cNvSpPr txBox="1">
          <a:spLocks noChangeArrowheads="1"/>
        </xdr:cNvSpPr>
      </xdr:nvSpPr>
      <xdr:spPr bwMode="auto">
        <a:xfrm>
          <a:off x="14439900" y="1238250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0000FF"/>
              </a:solidFill>
              <a:latin typeface="ＭＳ Ｐゴシック"/>
              <a:ea typeface="ＭＳ Ｐゴシック"/>
            </a:rPr>
            <a:t>★</a:t>
          </a:r>
        </a:p>
      </xdr:txBody>
    </xdr:sp>
    <xdr:clientData/>
  </xdr:oneCellAnchor>
  <xdr:oneCellAnchor>
    <xdr:from>
      <xdr:col>4</xdr:col>
      <xdr:colOff>0</xdr:colOff>
      <xdr:row>66</xdr:row>
      <xdr:rowOff>0</xdr:rowOff>
    </xdr:from>
    <xdr:ext cx="198003" cy="251864"/>
    <xdr:sp macro="" textlink="">
      <xdr:nvSpPr>
        <xdr:cNvPr id="222" name="Text Box 267"/>
        <xdr:cNvSpPr txBox="1">
          <a:spLocks noChangeArrowheads="1"/>
        </xdr:cNvSpPr>
      </xdr:nvSpPr>
      <xdr:spPr bwMode="auto">
        <a:xfrm>
          <a:off x="2743200" y="1131570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0000FF"/>
              </a:solidFill>
              <a:latin typeface="ＭＳ Ｐゴシック"/>
              <a:ea typeface="ＭＳ Ｐゴシック"/>
            </a:rPr>
            <a:t>★</a:t>
          </a:r>
        </a:p>
      </xdr:txBody>
    </xdr:sp>
    <xdr:clientData/>
  </xdr:oneCellAnchor>
  <xdr:oneCellAnchor>
    <xdr:from>
      <xdr:col>4</xdr:col>
      <xdr:colOff>0</xdr:colOff>
      <xdr:row>68</xdr:row>
      <xdr:rowOff>133350</xdr:rowOff>
    </xdr:from>
    <xdr:ext cx="198003" cy="251864"/>
    <xdr:sp macro="" textlink="">
      <xdr:nvSpPr>
        <xdr:cNvPr id="223" name="Text Box 268"/>
        <xdr:cNvSpPr txBox="1">
          <a:spLocks noChangeArrowheads="1"/>
        </xdr:cNvSpPr>
      </xdr:nvSpPr>
      <xdr:spPr bwMode="auto">
        <a:xfrm>
          <a:off x="2743200" y="1179195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0000FF"/>
              </a:solidFill>
              <a:latin typeface="ＭＳ Ｐゴシック"/>
              <a:ea typeface="ＭＳ Ｐゴシック"/>
            </a:rPr>
            <a:t>★</a:t>
          </a:r>
        </a:p>
      </xdr:txBody>
    </xdr:sp>
    <xdr:clientData/>
  </xdr:oneCellAnchor>
  <xdr:oneCellAnchor>
    <xdr:from>
      <xdr:col>10</xdr:col>
      <xdr:colOff>190500</xdr:colOff>
      <xdr:row>12</xdr:row>
      <xdr:rowOff>19050</xdr:rowOff>
    </xdr:from>
    <xdr:ext cx="198003" cy="251864"/>
    <xdr:sp macro="" textlink="">
      <xdr:nvSpPr>
        <xdr:cNvPr id="224" name="Text Box 288"/>
        <xdr:cNvSpPr txBox="1">
          <a:spLocks noChangeArrowheads="1"/>
        </xdr:cNvSpPr>
      </xdr:nvSpPr>
      <xdr:spPr bwMode="auto">
        <a:xfrm>
          <a:off x="7048500" y="207645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17</xdr:col>
      <xdr:colOff>142875</xdr:colOff>
      <xdr:row>9</xdr:row>
      <xdr:rowOff>114300</xdr:rowOff>
    </xdr:from>
    <xdr:ext cx="198003" cy="251864"/>
    <xdr:sp macro="" textlink="">
      <xdr:nvSpPr>
        <xdr:cNvPr id="225" name="Text Box 289"/>
        <xdr:cNvSpPr txBox="1">
          <a:spLocks noChangeArrowheads="1"/>
        </xdr:cNvSpPr>
      </xdr:nvSpPr>
      <xdr:spPr bwMode="auto">
        <a:xfrm>
          <a:off x="11801475" y="165735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23</xdr:col>
      <xdr:colOff>219075</xdr:colOff>
      <xdr:row>10</xdr:row>
      <xdr:rowOff>38100</xdr:rowOff>
    </xdr:from>
    <xdr:ext cx="198003" cy="251864"/>
    <xdr:sp macro="" textlink="">
      <xdr:nvSpPr>
        <xdr:cNvPr id="226" name="Text Box 290"/>
        <xdr:cNvSpPr txBox="1">
          <a:spLocks noChangeArrowheads="1"/>
        </xdr:cNvSpPr>
      </xdr:nvSpPr>
      <xdr:spPr bwMode="auto">
        <a:xfrm>
          <a:off x="15992475" y="175260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25</xdr:col>
      <xdr:colOff>95250</xdr:colOff>
      <xdr:row>16</xdr:row>
      <xdr:rowOff>9525</xdr:rowOff>
    </xdr:from>
    <xdr:ext cx="276225" cy="257175"/>
    <xdr:sp macro="" textlink="">
      <xdr:nvSpPr>
        <xdr:cNvPr id="227" name="Text Box 291"/>
        <xdr:cNvSpPr txBox="1">
          <a:spLocks noChangeArrowheads="1"/>
        </xdr:cNvSpPr>
      </xdr:nvSpPr>
      <xdr:spPr bwMode="auto">
        <a:xfrm>
          <a:off x="17240250" y="2752725"/>
          <a:ext cx="276225"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22</xdr:col>
      <xdr:colOff>114300</xdr:colOff>
      <xdr:row>18</xdr:row>
      <xdr:rowOff>152400</xdr:rowOff>
    </xdr:from>
    <xdr:ext cx="198003" cy="251864"/>
    <xdr:sp macro="" textlink="">
      <xdr:nvSpPr>
        <xdr:cNvPr id="228" name="Text Box 292"/>
        <xdr:cNvSpPr txBox="1">
          <a:spLocks noChangeArrowheads="1"/>
        </xdr:cNvSpPr>
      </xdr:nvSpPr>
      <xdr:spPr bwMode="auto">
        <a:xfrm>
          <a:off x="15201900" y="323850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20</xdr:col>
      <xdr:colOff>57150</xdr:colOff>
      <xdr:row>23</xdr:row>
      <xdr:rowOff>95250</xdr:rowOff>
    </xdr:from>
    <xdr:ext cx="198003" cy="251864"/>
    <xdr:sp macro="" textlink="">
      <xdr:nvSpPr>
        <xdr:cNvPr id="229" name="Text Box 293"/>
        <xdr:cNvSpPr txBox="1">
          <a:spLocks noChangeArrowheads="1"/>
        </xdr:cNvSpPr>
      </xdr:nvSpPr>
      <xdr:spPr bwMode="auto">
        <a:xfrm>
          <a:off x="13773150" y="403860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4</xdr:col>
      <xdr:colOff>0</xdr:colOff>
      <xdr:row>16</xdr:row>
      <xdr:rowOff>38100</xdr:rowOff>
    </xdr:from>
    <xdr:ext cx="198003" cy="251864"/>
    <xdr:sp macro="" textlink="">
      <xdr:nvSpPr>
        <xdr:cNvPr id="230" name="Text Box 294"/>
        <xdr:cNvSpPr txBox="1">
          <a:spLocks noChangeArrowheads="1"/>
        </xdr:cNvSpPr>
      </xdr:nvSpPr>
      <xdr:spPr bwMode="auto">
        <a:xfrm>
          <a:off x="2743200" y="278130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4</xdr:col>
      <xdr:colOff>0</xdr:colOff>
      <xdr:row>19</xdr:row>
      <xdr:rowOff>38100</xdr:rowOff>
    </xdr:from>
    <xdr:ext cx="198003" cy="251864"/>
    <xdr:sp macro="" textlink="">
      <xdr:nvSpPr>
        <xdr:cNvPr id="231" name="Text Box 295"/>
        <xdr:cNvSpPr txBox="1">
          <a:spLocks noChangeArrowheads="1"/>
        </xdr:cNvSpPr>
      </xdr:nvSpPr>
      <xdr:spPr bwMode="auto">
        <a:xfrm>
          <a:off x="2743200" y="329565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22</xdr:col>
      <xdr:colOff>38100</xdr:colOff>
      <xdr:row>28</xdr:row>
      <xdr:rowOff>19050</xdr:rowOff>
    </xdr:from>
    <xdr:ext cx="198003" cy="251864"/>
    <xdr:sp macro="" textlink="">
      <xdr:nvSpPr>
        <xdr:cNvPr id="232" name="Text Box 296"/>
        <xdr:cNvSpPr txBox="1">
          <a:spLocks noChangeArrowheads="1"/>
        </xdr:cNvSpPr>
      </xdr:nvSpPr>
      <xdr:spPr bwMode="auto">
        <a:xfrm>
          <a:off x="15125700" y="481965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4</xdr:col>
      <xdr:colOff>0</xdr:colOff>
      <xdr:row>32</xdr:row>
      <xdr:rowOff>38100</xdr:rowOff>
    </xdr:from>
    <xdr:ext cx="198003" cy="251864"/>
    <xdr:sp macro="" textlink="">
      <xdr:nvSpPr>
        <xdr:cNvPr id="233" name="Text Box 297"/>
        <xdr:cNvSpPr txBox="1">
          <a:spLocks noChangeArrowheads="1"/>
        </xdr:cNvSpPr>
      </xdr:nvSpPr>
      <xdr:spPr bwMode="auto">
        <a:xfrm>
          <a:off x="2743200" y="552450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23</xdr:col>
      <xdr:colOff>76200</xdr:colOff>
      <xdr:row>40</xdr:row>
      <xdr:rowOff>95250</xdr:rowOff>
    </xdr:from>
    <xdr:ext cx="198003" cy="251864"/>
    <xdr:sp macro="" textlink="">
      <xdr:nvSpPr>
        <xdr:cNvPr id="234" name="Text Box 298"/>
        <xdr:cNvSpPr txBox="1">
          <a:spLocks noChangeArrowheads="1"/>
        </xdr:cNvSpPr>
      </xdr:nvSpPr>
      <xdr:spPr bwMode="auto">
        <a:xfrm>
          <a:off x="15849600" y="695325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19</xdr:col>
      <xdr:colOff>0</xdr:colOff>
      <xdr:row>48</xdr:row>
      <xdr:rowOff>38100</xdr:rowOff>
    </xdr:from>
    <xdr:ext cx="198003" cy="251864"/>
    <xdr:sp macro="" textlink="">
      <xdr:nvSpPr>
        <xdr:cNvPr id="235" name="Text Box 299"/>
        <xdr:cNvSpPr txBox="1">
          <a:spLocks noChangeArrowheads="1"/>
        </xdr:cNvSpPr>
      </xdr:nvSpPr>
      <xdr:spPr bwMode="auto">
        <a:xfrm>
          <a:off x="13030200" y="826770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twoCellAnchor>
    <xdr:from>
      <xdr:col>21</xdr:col>
      <xdr:colOff>142875</xdr:colOff>
      <xdr:row>48</xdr:row>
      <xdr:rowOff>28575</xdr:rowOff>
    </xdr:from>
    <xdr:to>
      <xdr:col>22</xdr:col>
      <xdr:colOff>190500</xdr:colOff>
      <xdr:row>49</xdr:row>
      <xdr:rowOff>114300</xdr:rowOff>
    </xdr:to>
    <xdr:sp macro="" textlink="">
      <xdr:nvSpPr>
        <xdr:cNvPr id="236" name="Text Box 300"/>
        <xdr:cNvSpPr txBox="1">
          <a:spLocks noChangeArrowheads="1"/>
        </xdr:cNvSpPr>
      </xdr:nvSpPr>
      <xdr:spPr bwMode="auto">
        <a:xfrm>
          <a:off x="14544675" y="8258175"/>
          <a:ext cx="733425"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twoCellAnchor>
  <xdr:oneCellAnchor>
    <xdr:from>
      <xdr:col>4</xdr:col>
      <xdr:colOff>0</xdr:colOff>
      <xdr:row>60</xdr:row>
      <xdr:rowOff>76200</xdr:rowOff>
    </xdr:from>
    <xdr:ext cx="198003" cy="251864"/>
    <xdr:sp macro="" textlink="">
      <xdr:nvSpPr>
        <xdr:cNvPr id="237" name="Text Box 301"/>
        <xdr:cNvSpPr txBox="1">
          <a:spLocks noChangeArrowheads="1"/>
        </xdr:cNvSpPr>
      </xdr:nvSpPr>
      <xdr:spPr bwMode="auto">
        <a:xfrm>
          <a:off x="2743200" y="1036320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4</xdr:col>
      <xdr:colOff>0</xdr:colOff>
      <xdr:row>63</xdr:row>
      <xdr:rowOff>38100</xdr:rowOff>
    </xdr:from>
    <xdr:ext cx="198003" cy="251864"/>
    <xdr:sp macro="" textlink="">
      <xdr:nvSpPr>
        <xdr:cNvPr id="238" name="Text Box 302"/>
        <xdr:cNvSpPr txBox="1">
          <a:spLocks noChangeArrowheads="1"/>
        </xdr:cNvSpPr>
      </xdr:nvSpPr>
      <xdr:spPr bwMode="auto">
        <a:xfrm>
          <a:off x="2743200" y="1083945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21</xdr:col>
      <xdr:colOff>0</xdr:colOff>
      <xdr:row>64</xdr:row>
      <xdr:rowOff>9525</xdr:rowOff>
    </xdr:from>
    <xdr:ext cx="276225" cy="257175"/>
    <xdr:sp macro="" textlink="">
      <xdr:nvSpPr>
        <xdr:cNvPr id="239" name="Text Box 303"/>
        <xdr:cNvSpPr txBox="1">
          <a:spLocks noChangeArrowheads="1"/>
        </xdr:cNvSpPr>
      </xdr:nvSpPr>
      <xdr:spPr bwMode="auto">
        <a:xfrm>
          <a:off x="14401800" y="10982325"/>
          <a:ext cx="276225"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5</xdr:col>
      <xdr:colOff>99645</xdr:colOff>
      <xdr:row>24</xdr:row>
      <xdr:rowOff>117202</xdr:rowOff>
    </xdr:from>
    <xdr:ext cx="712839" cy="133370"/>
    <xdr:sp macro="" textlink="">
      <xdr:nvSpPr>
        <xdr:cNvPr id="240" name="Text Box 330"/>
        <xdr:cNvSpPr txBox="1"/>
      </xdr:nvSpPr>
      <xdr:spPr>
        <a:xfrm>
          <a:off x="3528645" y="4232002"/>
          <a:ext cx="712839"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FF0000"/>
              </a:solidFill>
              <a:latin typeface="ＭＳ Ｐゴシック"/>
              <a:ea typeface="ＭＳ Ｐゴシック"/>
            </a:rPr>
            <a:t>供給停止を想定</a:t>
          </a:r>
        </a:p>
      </xdr:txBody>
    </xdr:sp>
    <xdr:clientData/>
  </xdr:oneCellAnchor>
  <xdr:oneCellAnchor>
    <xdr:from>
      <xdr:col>3</xdr:col>
      <xdr:colOff>114300</xdr:colOff>
      <xdr:row>76</xdr:row>
      <xdr:rowOff>38100</xdr:rowOff>
    </xdr:from>
    <xdr:ext cx="276225" cy="257175"/>
    <xdr:sp macro="" textlink="">
      <xdr:nvSpPr>
        <xdr:cNvPr id="241" name="Text Box 331"/>
        <xdr:cNvSpPr txBox="1">
          <a:spLocks noChangeArrowheads="1"/>
        </xdr:cNvSpPr>
      </xdr:nvSpPr>
      <xdr:spPr bwMode="auto">
        <a:xfrm>
          <a:off x="2171700" y="13068300"/>
          <a:ext cx="276225"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7</xdr:col>
      <xdr:colOff>99645</xdr:colOff>
      <xdr:row>50</xdr:row>
      <xdr:rowOff>133077</xdr:rowOff>
    </xdr:from>
    <xdr:ext cx="712839" cy="133370"/>
    <xdr:sp macro="" textlink="">
      <xdr:nvSpPr>
        <xdr:cNvPr id="242" name="Text Box 332"/>
        <xdr:cNvSpPr txBox="1"/>
      </xdr:nvSpPr>
      <xdr:spPr>
        <a:xfrm>
          <a:off x="4900245" y="8705577"/>
          <a:ext cx="712839"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FF0000"/>
              </a:solidFill>
              <a:latin typeface="ＭＳ Ｐゴシック"/>
              <a:ea typeface="ＭＳ Ｐゴシック"/>
            </a:rPr>
            <a:t>供給停止を想定</a:t>
          </a:r>
        </a:p>
      </xdr:txBody>
    </xdr:sp>
    <xdr:clientData/>
  </xdr:oneCellAnchor>
  <xdr:oneCellAnchor>
    <xdr:from>
      <xdr:col>9</xdr:col>
      <xdr:colOff>99645</xdr:colOff>
      <xdr:row>72</xdr:row>
      <xdr:rowOff>136252</xdr:rowOff>
    </xdr:from>
    <xdr:ext cx="712839" cy="133370"/>
    <xdr:sp macro="" textlink="">
      <xdr:nvSpPr>
        <xdr:cNvPr id="243" name="Text Box 333"/>
        <xdr:cNvSpPr txBox="1"/>
      </xdr:nvSpPr>
      <xdr:spPr>
        <a:xfrm>
          <a:off x="6271845" y="12480652"/>
          <a:ext cx="712839"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FF0000"/>
              </a:solidFill>
              <a:latin typeface="ＭＳ Ｐゴシック"/>
              <a:ea typeface="ＭＳ Ｐゴシック"/>
            </a:rPr>
            <a:t>供給停止を想定</a:t>
          </a:r>
        </a:p>
      </xdr:txBody>
    </xdr:sp>
    <xdr:clientData/>
  </xdr:oneCellAnchor>
  <xdr:oneCellAnchor>
    <xdr:from>
      <xdr:col>9</xdr:col>
      <xdr:colOff>99645</xdr:colOff>
      <xdr:row>80</xdr:row>
      <xdr:rowOff>75927</xdr:rowOff>
    </xdr:from>
    <xdr:ext cx="712839" cy="133370"/>
    <xdr:sp macro="" textlink="">
      <xdr:nvSpPr>
        <xdr:cNvPr id="244" name="Text Box 334"/>
        <xdr:cNvSpPr txBox="1"/>
      </xdr:nvSpPr>
      <xdr:spPr>
        <a:xfrm>
          <a:off x="6271845" y="13791927"/>
          <a:ext cx="712839"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FF0000"/>
              </a:solidFill>
              <a:latin typeface="ＭＳ Ｐゴシック"/>
              <a:ea typeface="ＭＳ Ｐゴシック"/>
            </a:rPr>
            <a:t>供給停止を想定</a:t>
          </a:r>
        </a:p>
      </xdr:txBody>
    </xdr:sp>
    <xdr:clientData/>
  </xdr:oneCellAnchor>
  <xdr:twoCellAnchor>
    <xdr:from>
      <xdr:col>20</xdr:col>
      <xdr:colOff>19050</xdr:colOff>
      <xdr:row>80</xdr:row>
      <xdr:rowOff>76200</xdr:rowOff>
    </xdr:from>
    <xdr:to>
      <xdr:col>21</xdr:col>
      <xdr:colOff>95250</xdr:colOff>
      <xdr:row>82</xdr:row>
      <xdr:rowOff>19050</xdr:rowOff>
    </xdr:to>
    <xdr:sp macro="" textlink="">
      <xdr:nvSpPr>
        <xdr:cNvPr id="245" name="正方形/長方形 152"/>
        <xdr:cNvSpPr>
          <a:spLocks noChangeArrowheads="1"/>
        </xdr:cNvSpPr>
      </xdr:nvSpPr>
      <xdr:spPr bwMode="auto">
        <a:xfrm>
          <a:off x="13735050" y="13792200"/>
          <a:ext cx="7620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4</xdr:col>
      <xdr:colOff>66675</xdr:colOff>
      <xdr:row>12</xdr:row>
      <xdr:rowOff>95260</xdr:rowOff>
    </xdr:from>
    <xdr:ext cx="712839" cy="133370"/>
    <xdr:sp macro="" textlink="">
      <xdr:nvSpPr>
        <xdr:cNvPr id="250" name="テキスト ボックス 249"/>
        <xdr:cNvSpPr txBox="1"/>
      </xdr:nvSpPr>
      <xdr:spPr>
        <a:xfrm>
          <a:off x="2809875" y="2152660"/>
          <a:ext cx="712839"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lgn="l" rtl="0">
            <a:defRPr sz="1000"/>
          </a:pPr>
          <a:r>
            <a:rPr lang="ja-JP" altLang="en-US" sz="800" b="0" i="0" u="none" strike="noStrike" baseline="0">
              <a:solidFill>
                <a:srgbClr val="0000FF"/>
              </a:solidFill>
              <a:latin typeface="ＭＳ Ｐゴシック"/>
              <a:ea typeface="ＭＳ Ｐゴシック"/>
            </a:rPr>
            <a:t>供給可能を想定</a:t>
          </a:r>
        </a:p>
      </xdr:txBody>
    </xdr:sp>
    <xdr:clientData/>
  </xdr:oneCellAnchor>
  <xdr:twoCellAnchor>
    <xdr:from>
      <xdr:col>2</xdr:col>
      <xdr:colOff>9525</xdr:colOff>
      <xdr:row>84</xdr:row>
      <xdr:rowOff>152400</xdr:rowOff>
    </xdr:from>
    <xdr:to>
      <xdr:col>30</xdr:col>
      <xdr:colOff>428625</xdr:colOff>
      <xdr:row>92</xdr:row>
      <xdr:rowOff>57150</xdr:rowOff>
    </xdr:to>
    <xdr:grpSp>
      <xdr:nvGrpSpPr>
        <xdr:cNvPr id="251" name="グループ化 7"/>
        <xdr:cNvGrpSpPr>
          <a:grpSpLocks/>
        </xdr:cNvGrpSpPr>
      </xdr:nvGrpSpPr>
      <xdr:grpSpPr bwMode="auto">
        <a:xfrm>
          <a:off x="428625" y="14992350"/>
          <a:ext cx="7029450" cy="1285875"/>
          <a:chOff x="428625" y="14782800"/>
          <a:chExt cx="7027244" cy="1289304"/>
        </a:xfrm>
      </xdr:grpSpPr>
      <xdr:grpSp>
        <xdr:nvGrpSpPr>
          <xdr:cNvPr id="252" name="グループ化 295"/>
          <xdr:cNvGrpSpPr>
            <a:grpSpLocks/>
          </xdr:cNvGrpSpPr>
        </xdr:nvGrpSpPr>
        <xdr:grpSpPr bwMode="auto">
          <a:xfrm>
            <a:off x="428625" y="14782800"/>
            <a:ext cx="7027244" cy="1289304"/>
            <a:chOff x="428625" y="14859000"/>
            <a:chExt cx="7027244" cy="1289304"/>
          </a:xfrm>
        </xdr:grpSpPr>
        <xdr:grpSp>
          <xdr:nvGrpSpPr>
            <xdr:cNvPr id="257" name="Group 351"/>
            <xdr:cNvGrpSpPr>
              <a:grpSpLocks/>
            </xdr:cNvGrpSpPr>
          </xdr:nvGrpSpPr>
          <xdr:grpSpPr bwMode="auto">
            <a:xfrm>
              <a:off x="428625" y="14859000"/>
              <a:ext cx="7027244" cy="1289304"/>
              <a:chOff x="49" y="1632"/>
              <a:chExt cx="739" cy="141"/>
            </a:xfrm>
          </xdr:grpSpPr>
          <xdr:sp macro="" textlink="">
            <xdr:nvSpPr>
              <xdr:cNvPr id="259" name="テキスト ボックス 169"/>
              <xdr:cNvSpPr txBox="1">
                <a:spLocks noChangeArrowheads="1"/>
              </xdr:cNvSpPr>
            </xdr:nvSpPr>
            <xdr:spPr bwMode="auto">
              <a:xfrm>
                <a:off x="623" y="1743"/>
                <a:ext cx="10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ja-JP" altLang="en-US" sz="1000" b="0" i="0" u="none" strike="noStrike" baseline="0">
                    <a:solidFill>
                      <a:srgbClr val="000000"/>
                    </a:solidFill>
                    <a:latin typeface="ＭＳ Ｐゴシック"/>
                    <a:ea typeface="ＭＳ Ｐゴシック"/>
                  </a:rPr>
                  <a:t>：緊急遮断弁</a:t>
                </a:r>
              </a:p>
            </xdr:txBody>
          </xdr:sp>
          <xdr:sp macro="" textlink="">
            <xdr:nvSpPr>
              <xdr:cNvPr id="260" name="テキスト ボックス 171"/>
              <xdr:cNvSpPr txBox="1">
                <a:spLocks noChangeArrowheads="1"/>
              </xdr:cNvSpPr>
            </xdr:nvSpPr>
            <xdr:spPr bwMode="auto">
              <a:xfrm>
                <a:off x="69" y="1659"/>
                <a:ext cx="473" cy="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ja-JP" altLang="en-US" sz="1600" b="0" i="0" u="none" strike="noStrike" baseline="0">
                    <a:solidFill>
                      <a:srgbClr val="0000FF"/>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　：自家発電設備あり（供給）　　　 　　　</a:t>
                </a:r>
                <a:r>
                  <a:rPr lang="ja-JP" altLang="en-US" sz="1600" b="0" i="0" u="none" strike="noStrike" baseline="0">
                    <a:solidFill>
                      <a:srgbClr val="FF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　：自家発電設備なし（停止）</a:t>
                </a:r>
              </a:p>
            </xdr:txBody>
          </xdr:sp>
          <xdr:sp macro="" textlink="">
            <xdr:nvSpPr>
              <xdr:cNvPr id="261" name="正方形/長方形 21"/>
              <xdr:cNvSpPr>
                <a:spLocks noChangeArrowheads="1"/>
              </xdr:cNvSpPr>
            </xdr:nvSpPr>
            <xdr:spPr bwMode="auto">
              <a:xfrm>
                <a:off x="49" y="1632"/>
                <a:ext cx="739" cy="141"/>
              </a:xfrm>
              <a:prstGeom prst="rect">
                <a:avLst/>
              </a:prstGeom>
              <a:noFill/>
              <a:ln w="9525" algn="ctr">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2" name="Rectangle 318"/>
              <xdr:cNvSpPr>
                <a:spLocks noChangeArrowheads="1"/>
              </xdr:cNvSpPr>
            </xdr:nvSpPr>
            <xdr:spPr bwMode="auto">
              <a:xfrm>
                <a:off x="69" y="1640"/>
                <a:ext cx="15" cy="14"/>
              </a:xfrm>
              <a:prstGeom prst="rect">
                <a:avLst/>
              </a:prstGeom>
              <a:solidFill>
                <a:srgbClr xmlns:mc="http://schemas.openxmlformats.org/markup-compatibility/2006" xmlns:a14="http://schemas.microsoft.com/office/drawing/2010/main" val="0000FF" mc:Ignorable="a14" a14:legacySpreadsheetColorIndex="12"/>
              </a:solidFill>
              <a:ln>
                <a:noFill/>
              </a:ln>
              <a:effectLst/>
              <a:extLst>
                <a:ext uri="{91240B29-F687-4F45-9708-019B960494DF}">
                  <a14:hiddenLine xmlns:a14="http://schemas.microsoft.com/office/drawing/2010/main" w="1905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63" name="テキスト ボックス 162"/>
              <xdr:cNvSpPr txBox="1">
                <a:spLocks noChangeArrowheads="1"/>
              </xdr:cNvSpPr>
            </xdr:nvSpPr>
            <xdr:spPr bwMode="auto">
              <a:xfrm>
                <a:off x="92" y="1641"/>
                <a:ext cx="181" cy="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ja-JP" altLang="en-US" sz="1000" b="0" i="0" u="none" strike="noStrike" baseline="0">
                    <a:solidFill>
                      <a:srgbClr val="000000"/>
                    </a:solidFill>
                    <a:latin typeface="ＭＳ Ｐゴシック"/>
                    <a:ea typeface="ＭＳ Ｐゴシック"/>
                  </a:rPr>
                  <a:t>：施設供給</a:t>
                </a:r>
              </a:p>
            </xdr:txBody>
          </xdr:sp>
          <xdr:sp macro="" textlink="">
            <xdr:nvSpPr>
              <xdr:cNvPr id="264" name="Rectangle 320"/>
              <xdr:cNvSpPr>
                <a:spLocks noChangeArrowheads="1"/>
              </xdr:cNvSpPr>
            </xdr:nvSpPr>
            <xdr:spPr bwMode="auto">
              <a:xfrm>
                <a:off x="309" y="1640"/>
                <a:ext cx="15" cy="14"/>
              </a:xfrm>
              <a:prstGeom prst="rect">
                <a:avLst/>
              </a:prstGeom>
              <a:solidFill>
                <a:srgbClr xmlns:mc="http://schemas.openxmlformats.org/markup-compatibility/2006" xmlns:a14="http://schemas.microsoft.com/office/drawing/2010/main" val="FF0000" mc:Ignorable="a14" a14:legacySpreadsheetColorIndex="10"/>
              </a:solidFill>
              <a:ln>
                <a:noFill/>
              </a:ln>
              <a:effectLst/>
              <a:extLst>
                <a:ext uri="{91240B29-F687-4F45-9708-019B960494DF}">
                  <a14:hiddenLine xmlns:a14="http://schemas.microsoft.com/office/drawing/2010/main" w="1905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65" name="テキスト ボックス 162"/>
              <xdr:cNvSpPr txBox="1">
                <a:spLocks noChangeArrowheads="1"/>
              </xdr:cNvSpPr>
            </xdr:nvSpPr>
            <xdr:spPr bwMode="auto">
              <a:xfrm>
                <a:off x="332" y="1641"/>
                <a:ext cx="176" cy="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ja-JP" altLang="en-US" sz="1000" b="0" i="0" u="none" strike="noStrike" baseline="0">
                    <a:solidFill>
                      <a:srgbClr val="000000"/>
                    </a:solidFill>
                    <a:latin typeface="ＭＳ Ｐゴシック"/>
                    <a:ea typeface="ＭＳ Ｐゴシック"/>
                  </a:rPr>
                  <a:t>：施設停止</a:t>
                </a:r>
              </a:p>
            </xdr:txBody>
          </xdr:sp>
          <xdr:sp macro="" textlink="">
            <xdr:nvSpPr>
              <xdr:cNvPr id="266" name="Line 322"/>
              <xdr:cNvSpPr>
                <a:spLocks noChangeShapeType="1"/>
              </xdr:cNvSpPr>
            </xdr:nvSpPr>
            <xdr:spPr bwMode="auto">
              <a:xfrm>
                <a:off x="76" y="1751"/>
                <a:ext cx="56" cy="0"/>
              </a:xfrm>
              <a:prstGeom prst="line">
                <a:avLst/>
              </a:prstGeom>
              <a:noFill/>
              <a:ln w="19050">
                <a:solidFill>
                  <a:srgbClr val="000000"/>
                </a:solidFill>
                <a:prstDash val="lgDashDot"/>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67" name="テキスト ボックス 162"/>
              <xdr:cNvSpPr txBox="1">
                <a:spLocks noChangeArrowheads="1"/>
              </xdr:cNvSpPr>
            </xdr:nvSpPr>
            <xdr:spPr bwMode="auto">
              <a:xfrm>
                <a:off x="140" y="1742"/>
                <a:ext cx="47"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：導水管</a:t>
                </a:r>
              </a:p>
            </xdr:txBody>
          </xdr:sp>
          <xdr:sp macro="" textlink="">
            <xdr:nvSpPr>
              <xdr:cNvPr id="268" name="Line 324"/>
              <xdr:cNvSpPr>
                <a:spLocks noChangeShapeType="1"/>
              </xdr:cNvSpPr>
            </xdr:nvSpPr>
            <xdr:spPr bwMode="auto">
              <a:xfrm>
                <a:off x="211" y="1751"/>
                <a:ext cx="56" cy="0"/>
              </a:xfrm>
              <a:prstGeom prst="line">
                <a:avLst/>
              </a:prstGeom>
              <a:noFill/>
              <a:ln w="19050">
                <a:solidFill>
                  <a:srgbClr val="000000"/>
                </a:solidFill>
                <a:prstDash val="lgDashDotDot"/>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69" name="テキスト ボックス 162"/>
              <xdr:cNvSpPr txBox="1">
                <a:spLocks noChangeArrowheads="1"/>
              </xdr:cNvSpPr>
            </xdr:nvSpPr>
            <xdr:spPr bwMode="auto">
              <a:xfrm>
                <a:off x="274" y="1742"/>
                <a:ext cx="47"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：送水管</a:t>
                </a:r>
              </a:p>
            </xdr:txBody>
          </xdr:sp>
          <xdr:sp macro="" textlink="">
            <xdr:nvSpPr>
              <xdr:cNvPr id="270" name="Line 326"/>
              <xdr:cNvSpPr>
                <a:spLocks noChangeShapeType="1"/>
              </xdr:cNvSpPr>
            </xdr:nvSpPr>
            <xdr:spPr bwMode="auto">
              <a:xfrm>
                <a:off x="340" y="1751"/>
                <a:ext cx="56" cy="0"/>
              </a:xfrm>
              <a:prstGeom prst="line">
                <a:avLst/>
              </a:prstGeom>
              <a:noFill/>
              <a:ln w="19050">
                <a:solidFill>
                  <a:srgbClr val="000000"/>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71" name="テキスト ボックス 162"/>
              <xdr:cNvSpPr txBox="1">
                <a:spLocks noChangeArrowheads="1"/>
              </xdr:cNvSpPr>
            </xdr:nvSpPr>
            <xdr:spPr bwMode="auto">
              <a:xfrm>
                <a:off x="404" y="1742"/>
                <a:ext cx="47"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：配水管</a:t>
                </a:r>
              </a:p>
            </xdr:txBody>
          </xdr:sp>
          <xdr:sp macro="" textlink="">
            <xdr:nvSpPr>
              <xdr:cNvPr id="272" name="Line 328"/>
              <xdr:cNvSpPr>
                <a:spLocks noChangeShapeType="1"/>
              </xdr:cNvSpPr>
            </xdr:nvSpPr>
            <xdr:spPr bwMode="auto">
              <a:xfrm>
                <a:off x="478" y="1751"/>
                <a:ext cx="56" cy="0"/>
              </a:xfrm>
              <a:prstGeom prst="line">
                <a:avLst/>
              </a:prstGeom>
              <a:noFill/>
              <a:ln w="19050">
                <a:solidFill>
                  <a:srgbClr val="000000"/>
                </a:solidFill>
                <a:prstDash val="dash"/>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73" name="テキスト ボックス 162"/>
              <xdr:cNvSpPr txBox="1">
                <a:spLocks noChangeArrowheads="1"/>
              </xdr:cNvSpPr>
            </xdr:nvSpPr>
            <xdr:spPr bwMode="auto">
              <a:xfrm>
                <a:off x="538" y="1742"/>
                <a:ext cx="47"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：連絡管</a:t>
                </a:r>
              </a:p>
            </xdr:txBody>
          </xdr:sp>
          <xdr:sp macro="" textlink="">
            <xdr:nvSpPr>
              <xdr:cNvPr id="274" name="Line 340"/>
              <xdr:cNvSpPr>
                <a:spLocks noChangeShapeType="1"/>
              </xdr:cNvSpPr>
            </xdr:nvSpPr>
            <xdr:spPr bwMode="auto">
              <a:xfrm>
                <a:off x="69" y="1688"/>
                <a:ext cx="56" cy="0"/>
              </a:xfrm>
              <a:prstGeom prst="line">
                <a:avLst/>
              </a:prstGeom>
              <a:noFill/>
              <a:ln w="19050">
                <a:solidFill>
                  <a:srgbClr xmlns:mc="http://schemas.openxmlformats.org/markup-compatibility/2006" xmlns:a14="http://schemas.microsoft.com/office/drawing/2010/main" val="0000FF" mc:Ignorable="a14" a14:legacySpreadsheetColorIndex="12"/>
                </a:solidFill>
                <a:prstDash val="lgDashDot"/>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75" name="Line 341"/>
              <xdr:cNvSpPr>
                <a:spLocks noChangeShapeType="1"/>
              </xdr:cNvSpPr>
            </xdr:nvSpPr>
            <xdr:spPr bwMode="auto">
              <a:xfrm>
                <a:off x="69" y="1696"/>
                <a:ext cx="56" cy="0"/>
              </a:xfrm>
              <a:prstGeom prst="line">
                <a:avLst/>
              </a:prstGeom>
              <a:noFill/>
              <a:ln w="19050">
                <a:solidFill>
                  <a:srgbClr xmlns:mc="http://schemas.openxmlformats.org/markup-compatibility/2006" xmlns:a14="http://schemas.microsoft.com/office/drawing/2010/main" val="0000FF" mc:Ignorable="a14" a14:legacySpreadsheetColorIndex="12"/>
                </a:solidFill>
                <a:prstDash val="lgDashDotDot"/>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76" name="Line 342"/>
              <xdr:cNvSpPr>
                <a:spLocks noChangeShapeType="1"/>
              </xdr:cNvSpPr>
            </xdr:nvSpPr>
            <xdr:spPr bwMode="auto">
              <a:xfrm>
                <a:off x="68" y="1704"/>
                <a:ext cx="56" cy="0"/>
              </a:xfrm>
              <a:prstGeom prst="line">
                <a:avLst/>
              </a:prstGeom>
              <a:noFill/>
              <a:ln w="19050">
                <a:solidFill>
                  <a:srgbClr xmlns:mc="http://schemas.openxmlformats.org/markup-compatibility/2006" xmlns:a14="http://schemas.microsoft.com/office/drawing/2010/main" val="0000FF" mc:Ignorable="a14" a14:legacySpreadsheetColorIndex="12"/>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77" name="Line 343"/>
              <xdr:cNvSpPr>
                <a:spLocks noChangeShapeType="1"/>
              </xdr:cNvSpPr>
            </xdr:nvSpPr>
            <xdr:spPr bwMode="auto">
              <a:xfrm>
                <a:off x="69" y="1713"/>
                <a:ext cx="56" cy="0"/>
              </a:xfrm>
              <a:prstGeom prst="line">
                <a:avLst/>
              </a:prstGeom>
              <a:noFill/>
              <a:ln w="19050">
                <a:solidFill>
                  <a:srgbClr xmlns:mc="http://schemas.openxmlformats.org/markup-compatibility/2006" xmlns:a14="http://schemas.microsoft.com/office/drawing/2010/main" val="0000FF" mc:Ignorable="a14" a14:legacySpreadsheetColorIndex="12"/>
                </a:solidFill>
                <a:prstDash val="dash"/>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78" name="テキスト ボックス 162"/>
              <xdr:cNvSpPr txBox="1">
                <a:spLocks noChangeArrowheads="1"/>
              </xdr:cNvSpPr>
            </xdr:nvSpPr>
            <xdr:spPr bwMode="auto">
              <a:xfrm>
                <a:off x="142" y="1693"/>
                <a:ext cx="61"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：管路通水</a:t>
                </a:r>
              </a:p>
            </xdr:txBody>
          </xdr:sp>
          <xdr:sp macro="" textlink="">
            <xdr:nvSpPr>
              <xdr:cNvPr id="279" name="Line 345"/>
              <xdr:cNvSpPr>
                <a:spLocks noChangeShapeType="1"/>
              </xdr:cNvSpPr>
            </xdr:nvSpPr>
            <xdr:spPr bwMode="auto">
              <a:xfrm>
                <a:off x="305" y="1688"/>
                <a:ext cx="56" cy="0"/>
              </a:xfrm>
              <a:prstGeom prst="line">
                <a:avLst/>
              </a:prstGeom>
              <a:noFill/>
              <a:ln w="19050">
                <a:solidFill>
                  <a:srgbClr xmlns:mc="http://schemas.openxmlformats.org/markup-compatibility/2006" xmlns:a14="http://schemas.microsoft.com/office/drawing/2010/main" val="FF0000" mc:Ignorable="a14" a14:legacySpreadsheetColorIndex="10"/>
                </a:solidFill>
                <a:prstDash val="lgDashDot"/>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80" name="Line 346"/>
              <xdr:cNvSpPr>
                <a:spLocks noChangeShapeType="1"/>
              </xdr:cNvSpPr>
            </xdr:nvSpPr>
            <xdr:spPr bwMode="auto">
              <a:xfrm>
                <a:off x="305" y="1696"/>
                <a:ext cx="56" cy="0"/>
              </a:xfrm>
              <a:prstGeom prst="line">
                <a:avLst/>
              </a:prstGeom>
              <a:noFill/>
              <a:ln w="19050">
                <a:solidFill>
                  <a:srgbClr xmlns:mc="http://schemas.openxmlformats.org/markup-compatibility/2006" xmlns:a14="http://schemas.microsoft.com/office/drawing/2010/main" val="FF0000" mc:Ignorable="a14" a14:legacySpreadsheetColorIndex="10"/>
                </a:solidFill>
                <a:prstDash val="lgDashDotDot"/>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81" name="Line 347"/>
              <xdr:cNvSpPr>
                <a:spLocks noChangeShapeType="1"/>
              </xdr:cNvSpPr>
            </xdr:nvSpPr>
            <xdr:spPr bwMode="auto">
              <a:xfrm>
                <a:off x="304" y="1704"/>
                <a:ext cx="56" cy="0"/>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82" name="Line 348"/>
              <xdr:cNvSpPr>
                <a:spLocks noChangeShapeType="1"/>
              </xdr:cNvSpPr>
            </xdr:nvSpPr>
            <xdr:spPr bwMode="auto">
              <a:xfrm>
                <a:off x="305" y="1713"/>
                <a:ext cx="56" cy="0"/>
              </a:xfrm>
              <a:prstGeom prst="line">
                <a:avLst/>
              </a:prstGeom>
              <a:noFill/>
              <a:ln w="19050">
                <a:solidFill>
                  <a:srgbClr xmlns:mc="http://schemas.openxmlformats.org/markup-compatibility/2006" xmlns:a14="http://schemas.microsoft.com/office/drawing/2010/main" val="FF0000" mc:Ignorable="a14" a14:legacySpreadsheetColorIndex="10"/>
                </a:solidFill>
                <a:prstDash val="dash"/>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83" name="テキスト ボックス 162"/>
              <xdr:cNvSpPr txBox="1">
                <a:spLocks noChangeArrowheads="1"/>
              </xdr:cNvSpPr>
            </xdr:nvSpPr>
            <xdr:spPr bwMode="auto">
              <a:xfrm>
                <a:off x="375" y="1693"/>
                <a:ext cx="220"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：管路断水（配水管は一部断水を含む）</a:t>
                </a:r>
              </a:p>
            </xdr:txBody>
          </xdr:sp>
          <xdr:sp macro="" textlink="">
            <xdr:nvSpPr>
              <xdr:cNvPr id="284" name="テキスト ボックス 162"/>
              <xdr:cNvSpPr txBox="1">
                <a:spLocks noChangeArrowheads="1"/>
              </xdr:cNvSpPr>
            </xdr:nvSpPr>
            <xdr:spPr bwMode="auto">
              <a:xfrm>
                <a:off x="62" y="1724"/>
                <a:ext cx="74"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＜管路区分&gt;</a:t>
                </a:r>
              </a:p>
            </xdr:txBody>
          </xdr:sp>
        </xdr:grpSp>
        <xdr:sp macro="" textlink="">
          <xdr:nvSpPr>
            <xdr:cNvPr id="258" name="テキスト ボックス 257"/>
            <xdr:cNvSpPr txBox="1"/>
          </xdr:nvSpPr>
          <xdr:spPr>
            <a:xfrm>
              <a:off x="5751429" y="14897202"/>
              <a:ext cx="1561610" cy="5825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rtl="0">
                <a:lnSpc>
                  <a:spcPts val="1100"/>
                </a:lnSpc>
                <a:defRPr sz="1000"/>
              </a:pPr>
              <a:r>
                <a:rPr lang="ja-JP" altLang="en-US" sz="105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：供給可能</a:t>
              </a:r>
              <a:endParaRPr lang="en-US" altLang="ja-JP" sz="1000" b="0" i="0" u="none" strike="noStrike" baseline="0">
                <a:solidFill>
                  <a:srgbClr val="000000"/>
                </a:solidFill>
                <a:latin typeface="ＭＳ Ｐゴシック"/>
                <a:ea typeface="ＭＳ Ｐゴシック"/>
              </a:endParaRPr>
            </a:p>
            <a:p>
              <a:pPr algn="l" rtl="0">
                <a:defRPr sz="1000"/>
              </a:pPr>
              <a:r>
                <a:rPr lang="en-US" altLang="ja-JP" sz="105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：供給停止</a:t>
              </a:r>
              <a:endParaRPr lang="en-US" altLang="ja-JP" sz="1000" b="0" i="0" u="none" strike="noStrike" baseline="0">
                <a:solidFill>
                  <a:srgbClr val="000000"/>
                </a:solidFill>
                <a:latin typeface="ＭＳ Ｐゴシック"/>
                <a:ea typeface="ＭＳ Ｐゴシック"/>
              </a:endParaRPr>
            </a:p>
            <a:p>
              <a:pPr algn="l" rtl="0">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：対象施設・管路はなし</a:t>
              </a:r>
            </a:p>
          </xdr:txBody>
        </xdr:sp>
      </xdr:grpSp>
      <xdr:grpSp>
        <xdr:nvGrpSpPr>
          <xdr:cNvPr id="253" name="グループ化 124"/>
          <xdr:cNvGrpSpPr>
            <a:grpSpLocks noChangeAspect="1"/>
          </xdr:cNvGrpSpPr>
        </xdr:nvGrpSpPr>
        <xdr:grpSpPr bwMode="auto">
          <a:xfrm>
            <a:off x="5733941" y="15785643"/>
            <a:ext cx="102108" cy="175048"/>
            <a:chOff x="5502776" y="1910582"/>
            <a:chExt cx="65931" cy="114809"/>
          </a:xfrm>
        </xdr:grpSpPr>
        <xdr:sp macro="" textlink="">
          <xdr:nvSpPr>
            <xdr:cNvPr id="254" name="フローチャート : 照合 253"/>
            <xdr:cNvSpPr/>
          </xdr:nvSpPr>
          <xdr:spPr>
            <a:xfrm rot="5400000">
              <a:off x="5498005" y="1951898"/>
              <a:ext cx="75166" cy="67632"/>
            </a:xfrm>
            <a:prstGeom prst="flowChartCollat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255" name="直線コネクタ 254"/>
            <xdr:cNvCxnSpPr>
              <a:stCxn id="254" idx="1"/>
              <a:endCxn id="256" idx="2"/>
            </xdr:cNvCxnSpPr>
          </xdr:nvCxnSpPr>
          <xdr:spPr>
            <a:xfrm flipV="1">
              <a:off x="5538662" y="1954395"/>
              <a:ext cx="0" cy="31319"/>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56" name="正方形/長方形 255"/>
            <xdr:cNvSpPr/>
          </xdr:nvSpPr>
          <xdr:spPr>
            <a:xfrm>
              <a:off x="5514068" y="1910548"/>
              <a:ext cx="43038" cy="43847"/>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clientData/>
  </xdr:twoCellAnchor>
  <xdr:twoCellAnchor>
    <xdr:from>
      <xdr:col>4</xdr:col>
      <xdr:colOff>0</xdr:colOff>
      <xdr:row>64</xdr:row>
      <xdr:rowOff>104775</xdr:rowOff>
    </xdr:from>
    <xdr:to>
      <xdr:col>11</xdr:col>
      <xdr:colOff>209550</xdr:colOff>
      <xdr:row>64</xdr:row>
      <xdr:rowOff>104775</xdr:rowOff>
    </xdr:to>
    <xdr:cxnSp macro="">
      <xdr:nvCxnSpPr>
        <xdr:cNvPr id="249" name="直線コネクタ 248"/>
        <xdr:cNvCxnSpPr/>
      </xdr:nvCxnSpPr>
      <xdr:spPr>
        <a:xfrm flipH="1">
          <a:off x="876300" y="11515725"/>
          <a:ext cx="1809750" cy="0"/>
        </a:xfrm>
        <a:prstGeom prst="line">
          <a:avLst/>
        </a:prstGeom>
        <a:ln w="19050">
          <a:solidFill>
            <a:srgbClr val="0000FF"/>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112286</xdr:colOff>
      <xdr:row>22</xdr:row>
      <xdr:rowOff>156881</xdr:rowOff>
    </xdr:from>
    <xdr:ext cx="1041308" cy="133370"/>
    <xdr:sp macro="" textlink="">
      <xdr:nvSpPr>
        <xdr:cNvPr id="2" name="テキスト ボックス 1"/>
        <xdr:cNvSpPr txBox="1"/>
      </xdr:nvSpPr>
      <xdr:spPr>
        <a:xfrm>
          <a:off x="340886" y="4252631"/>
          <a:ext cx="1041308"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800"/>
            <a:t>（Ｂ水道用水供給事業）</a:t>
          </a:r>
          <a:endParaRPr kumimoji="1" lang="en-US" altLang="ja-JP" sz="800"/>
        </a:p>
      </xdr:txBody>
    </xdr:sp>
    <xdr:clientData/>
  </xdr:oneCellAnchor>
  <xdr:oneCellAnchor>
    <xdr:from>
      <xdr:col>19</xdr:col>
      <xdr:colOff>67790</xdr:colOff>
      <xdr:row>54</xdr:row>
      <xdr:rowOff>31688</xdr:rowOff>
    </xdr:from>
    <xdr:ext cx="396775" cy="266740"/>
    <xdr:sp macro="" textlink="">
      <xdr:nvSpPr>
        <xdr:cNvPr id="3" name="テキスト ボックス 2"/>
        <xdr:cNvSpPr txBox="1"/>
      </xdr:nvSpPr>
      <xdr:spPr>
        <a:xfrm>
          <a:off x="4373090" y="9613838"/>
          <a:ext cx="396775"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ctr" rtl="0">
            <a:defRPr sz="1000"/>
          </a:pPr>
          <a:r>
            <a:rPr lang="ja-JP" altLang="en-US" sz="800" b="0" i="0" u="none" strike="noStrike" baseline="0">
              <a:solidFill>
                <a:srgbClr val="000000"/>
              </a:solidFill>
              <a:latin typeface="ＭＳ Ｐゴシック"/>
              <a:ea typeface="ＭＳ Ｐゴシック"/>
            </a:rPr>
            <a:t>Ｋ配水池</a:t>
          </a:r>
        </a:p>
        <a:p>
          <a:pPr algn="ctr" rtl="0">
            <a:defRPr sz="1000"/>
          </a:pPr>
          <a:r>
            <a:rPr lang="ja-JP" altLang="en-US" sz="800" b="0" i="0" u="none" strike="noStrike" baseline="0">
              <a:solidFill>
                <a:srgbClr val="000000"/>
              </a:solidFill>
              <a:latin typeface="ＭＳ Ｐゴシック"/>
              <a:ea typeface="ＭＳ Ｐゴシック"/>
            </a:rPr>
            <a:t>V=236m3</a:t>
          </a:r>
        </a:p>
      </xdr:txBody>
    </xdr:sp>
    <xdr:clientData/>
  </xdr:oneCellAnchor>
  <xdr:twoCellAnchor>
    <xdr:from>
      <xdr:col>3</xdr:col>
      <xdr:colOff>9525</xdr:colOff>
      <xdr:row>56</xdr:row>
      <xdr:rowOff>19050</xdr:rowOff>
    </xdr:from>
    <xdr:to>
      <xdr:col>3</xdr:col>
      <xdr:colOff>152400</xdr:colOff>
      <xdr:row>56</xdr:row>
      <xdr:rowOff>152400</xdr:rowOff>
    </xdr:to>
    <xdr:sp macro="" textlink="">
      <xdr:nvSpPr>
        <xdr:cNvPr id="4" name="正方形/長方形 37"/>
        <xdr:cNvSpPr>
          <a:spLocks noChangeArrowheads="1"/>
        </xdr:cNvSpPr>
      </xdr:nvSpPr>
      <xdr:spPr bwMode="auto">
        <a:xfrm>
          <a:off x="657225" y="9944100"/>
          <a:ext cx="142875" cy="1333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161925</xdr:colOff>
      <xdr:row>56</xdr:row>
      <xdr:rowOff>85725</xdr:rowOff>
    </xdr:from>
    <xdr:to>
      <xdr:col>19</xdr:col>
      <xdr:colOff>180975</xdr:colOff>
      <xdr:row>56</xdr:row>
      <xdr:rowOff>85725</xdr:rowOff>
    </xdr:to>
    <xdr:cxnSp macro="">
      <xdr:nvCxnSpPr>
        <xdr:cNvPr id="5" name="直線矢印コネクタ 38"/>
        <xdr:cNvCxnSpPr>
          <a:cxnSpLocks noChangeShapeType="1"/>
          <a:stCxn id="4" idx="3"/>
          <a:endCxn id="85" idx="1"/>
        </xdr:cNvCxnSpPr>
      </xdr:nvCxnSpPr>
      <xdr:spPr bwMode="auto">
        <a:xfrm>
          <a:off x="809625" y="10010775"/>
          <a:ext cx="3676650" cy="0"/>
        </a:xfrm>
        <a:prstGeom prst="straightConnector1">
          <a:avLst/>
        </a:prstGeom>
        <a:noFill/>
        <a:ln w="19050" algn="ctr">
          <a:solidFill>
            <a:srgbClr xmlns:mc="http://schemas.openxmlformats.org/markup-compatibility/2006" xmlns:a14="http://schemas.microsoft.com/office/drawing/2010/main" val="0000FF" mc:Ignorable="a14" a14:legacySpreadsheetColorIndex="12"/>
          </a:solidFill>
          <a:prstDash val="lgDashDot"/>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xdr:col>
      <xdr:colOff>115932</xdr:colOff>
      <xdr:row>54</xdr:row>
      <xdr:rowOff>133584</xdr:rowOff>
    </xdr:from>
    <xdr:ext cx="282513" cy="133370"/>
    <xdr:sp macro="" textlink="">
      <xdr:nvSpPr>
        <xdr:cNvPr id="6" name="テキスト ボックス 5"/>
        <xdr:cNvSpPr txBox="1"/>
      </xdr:nvSpPr>
      <xdr:spPr>
        <a:xfrm>
          <a:off x="535032" y="9715734"/>
          <a:ext cx="282513"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800"/>
            <a:t>Ｋ水源</a:t>
          </a:r>
        </a:p>
      </xdr:txBody>
    </xdr:sp>
    <xdr:clientData/>
  </xdr:oneCellAnchor>
  <xdr:twoCellAnchor>
    <xdr:from>
      <xdr:col>20</xdr:col>
      <xdr:colOff>114300</xdr:colOff>
      <xdr:row>56</xdr:row>
      <xdr:rowOff>85725</xdr:rowOff>
    </xdr:from>
    <xdr:to>
      <xdr:col>27</xdr:col>
      <xdr:colOff>57150</xdr:colOff>
      <xdr:row>56</xdr:row>
      <xdr:rowOff>85725</xdr:rowOff>
    </xdr:to>
    <xdr:cxnSp macro="">
      <xdr:nvCxnSpPr>
        <xdr:cNvPr id="7" name="直線矢印コネクタ 42"/>
        <xdr:cNvCxnSpPr>
          <a:cxnSpLocks noChangeShapeType="1"/>
          <a:stCxn id="85" idx="3"/>
          <a:endCxn id="166" idx="1"/>
        </xdr:cNvCxnSpPr>
      </xdr:nvCxnSpPr>
      <xdr:spPr bwMode="auto">
        <a:xfrm>
          <a:off x="4648200" y="10010775"/>
          <a:ext cx="1485900" cy="0"/>
        </a:xfrm>
        <a:prstGeom prst="straightConnector1">
          <a:avLst/>
        </a:prstGeom>
        <a:noFill/>
        <a:ln w="19050" algn="ctr">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200025</xdr:colOff>
      <xdr:row>12</xdr:row>
      <xdr:rowOff>28575</xdr:rowOff>
    </xdr:from>
    <xdr:to>
      <xdr:col>10</xdr:col>
      <xdr:colOff>209550</xdr:colOff>
      <xdr:row>14</xdr:row>
      <xdr:rowOff>133350</xdr:rowOff>
    </xdr:to>
    <xdr:sp macro="" textlink="">
      <xdr:nvSpPr>
        <xdr:cNvPr id="8" name="正方形/長方形 44"/>
        <xdr:cNvSpPr>
          <a:spLocks noChangeArrowheads="1"/>
        </xdr:cNvSpPr>
      </xdr:nvSpPr>
      <xdr:spPr bwMode="auto">
        <a:xfrm>
          <a:off x="1990725" y="2409825"/>
          <a:ext cx="466725" cy="447675"/>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xdr:spPr>
    </xdr:sp>
    <xdr:clientData/>
  </xdr:twoCellAnchor>
  <xdr:twoCellAnchor>
    <xdr:from>
      <xdr:col>10</xdr:col>
      <xdr:colOff>219075</xdr:colOff>
      <xdr:row>13</xdr:row>
      <xdr:rowOff>85725</xdr:rowOff>
    </xdr:from>
    <xdr:to>
      <xdr:col>15</xdr:col>
      <xdr:colOff>209550</xdr:colOff>
      <xdr:row>13</xdr:row>
      <xdr:rowOff>85725</xdr:rowOff>
    </xdr:to>
    <xdr:cxnSp macro="">
      <xdr:nvCxnSpPr>
        <xdr:cNvPr id="9" name="直線矢印コネクタ 46"/>
        <xdr:cNvCxnSpPr>
          <a:cxnSpLocks noChangeShapeType="1"/>
          <a:stCxn id="8" idx="3"/>
          <a:endCxn id="88" idx="1"/>
        </xdr:cNvCxnSpPr>
      </xdr:nvCxnSpPr>
      <xdr:spPr bwMode="auto">
        <a:xfrm>
          <a:off x="2466975" y="2638425"/>
          <a:ext cx="1133475" cy="0"/>
        </a:xfrm>
        <a:prstGeom prst="straightConnector1">
          <a:avLst/>
        </a:prstGeom>
        <a:noFill/>
        <a:ln w="19050" algn="ctr">
          <a:solidFill>
            <a:srgbClr xmlns:mc="http://schemas.openxmlformats.org/markup-compatibility/2006" xmlns:a14="http://schemas.microsoft.com/office/drawing/2010/main" val="0000FF" mc:Ignorable="a14" a14:legacySpreadsheetColorIndex="12"/>
          </a:solidFill>
          <a:prstDash val="lgDashDotDot"/>
          <a:round/>
          <a:headEnd/>
          <a:tailEnd type="triangle" w="sm" len="med"/>
        </a:ln>
        <a:extLst>
          <a:ext uri="{909E8E84-426E-40DD-AFC4-6F175D3DCCD1}">
            <a14:hiddenFill xmlns:a14="http://schemas.microsoft.com/office/drawing/2010/main">
              <a:noFill/>
            </a14:hiddenFill>
          </a:ext>
        </a:extLst>
      </xdr:spPr>
    </xdr:cxnSp>
    <xdr:clientData/>
  </xdr:twoCellAnchor>
  <xdr:oneCellAnchor>
    <xdr:from>
      <xdr:col>8</xdr:col>
      <xdr:colOff>187490</xdr:colOff>
      <xdr:row>10</xdr:row>
      <xdr:rowOff>166851</xdr:rowOff>
    </xdr:from>
    <xdr:ext cx="345457" cy="133370"/>
    <xdr:sp macro="" textlink="">
      <xdr:nvSpPr>
        <xdr:cNvPr id="10" name="テキスト ボックス 9"/>
        <xdr:cNvSpPr txBox="1"/>
      </xdr:nvSpPr>
      <xdr:spPr>
        <a:xfrm>
          <a:off x="1978190" y="2205201"/>
          <a:ext cx="345457"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800"/>
            <a:t>Ｉ浄水場</a:t>
          </a:r>
        </a:p>
      </xdr:txBody>
    </xdr:sp>
    <xdr:clientData/>
  </xdr:oneCellAnchor>
  <xdr:oneCellAnchor>
    <xdr:from>
      <xdr:col>13</xdr:col>
      <xdr:colOff>223065</xdr:colOff>
      <xdr:row>10</xdr:row>
      <xdr:rowOff>89845</xdr:rowOff>
    </xdr:from>
    <xdr:ext cx="468911" cy="266740"/>
    <xdr:sp macro="" textlink="">
      <xdr:nvSpPr>
        <xdr:cNvPr id="11" name="テキスト ボックス 10"/>
        <xdr:cNvSpPr txBox="1"/>
      </xdr:nvSpPr>
      <xdr:spPr>
        <a:xfrm>
          <a:off x="3156765" y="2128195"/>
          <a:ext cx="468911"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lgn="l" rtl="0">
            <a:defRPr sz="1000"/>
          </a:pPr>
          <a:r>
            <a:rPr lang="ja-JP" altLang="en-US" sz="800" b="0" i="0" u="none" strike="noStrike" baseline="0">
              <a:solidFill>
                <a:srgbClr val="000000"/>
              </a:solidFill>
              <a:latin typeface="ＭＳ Ｐゴシック"/>
              <a:ea typeface="ＭＳ Ｐゴシック"/>
            </a:rPr>
            <a:t>Ｔ配水池</a:t>
          </a:r>
        </a:p>
        <a:p>
          <a:pPr algn="l" rtl="0">
            <a:defRPr sz="1000"/>
          </a:pPr>
          <a:r>
            <a:rPr lang="ja-JP" altLang="en-US" sz="800" b="0" i="0" u="none" strike="noStrike" baseline="0">
              <a:solidFill>
                <a:srgbClr val="000000"/>
              </a:solidFill>
              <a:latin typeface="ＭＳ Ｐゴシック"/>
              <a:ea typeface="ＭＳ Ｐゴシック"/>
            </a:rPr>
            <a:t>V=4,300m3</a:t>
          </a:r>
        </a:p>
      </xdr:txBody>
    </xdr:sp>
    <xdr:clientData/>
  </xdr:oneCellAnchor>
  <xdr:twoCellAnchor>
    <xdr:from>
      <xdr:col>2</xdr:col>
      <xdr:colOff>19050</xdr:colOff>
      <xdr:row>12</xdr:row>
      <xdr:rowOff>38100</xdr:rowOff>
    </xdr:from>
    <xdr:to>
      <xdr:col>4</xdr:col>
      <xdr:colOff>28575</xdr:colOff>
      <xdr:row>14</xdr:row>
      <xdr:rowOff>133350</xdr:rowOff>
    </xdr:to>
    <xdr:sp macro="" textlink="">
      <xdr:nvSpPr>
        <xdr:cNvPr id="12" name="正方形/長方形 49"/>
        <xdr:cNvSpPr>
          <a:spLocks noChangeArrowheads="1"/>
        </xdr:cNvSpPr>
      </xdr:nvSpPr>
      <xdr:spPr bwMode="auto">
        <a:xfrm>
          <a:off x="438150" y="2419350"/>
          <a:ext cx="466725" cy="438150"/>
        </a:xfrm>
        <a:prstGeom prst="rect">
          <a:avLst/>
        </a:prstGeom>
        <a:solidFill>
          <a:srgbClr xmlns:mc="http://schemas.openxmlformats.org/markup-compatibility/2006" xmlns:a14="http://schemas.microsoft.com/office/drawing/2010/main" val="FFFFFF" mc:Ignorable="a14" a14:legacySpreadsheetColorIndex="9"/>
        </a:solidFill>
        <a:ln w="19050" algn="ctr">
          <a:solidFill>
            <a:srgbClr val="000000"/>
          </a:solidFill>
          <a:miter lim="800000"/>
          <a:headEnd/>
          <a:tailEnd/>
        </a:ln>
      </xdr:spPr>
    </xdr:sp>
    <xdr:clientData/>
  </xdr:twoCellAnchor>
  <xdr:twoCellAnchor>
    <xdr:from>
      <xdr:col>4</xdr:col>
      <xdr:colOff>38100</xdr:colOff>
      <xdr:row>13</xdr:row>
      <xdr:rowOff>85725</xdr:rowOff>
    </xdr:from>
    <xdr:to>
      <xdr:col>8</xdr:col>
      <xdr:colOff>190500</xdr:colOff>
      <xdr:row>13</xdr:row>
      <xdr:rowOff>85725</xdr:rowOff>
    </xdr:to>
    <xdr:cxnSp macro="">
      <xdr:nvCxnSpPr>
        <xdr:cNvPr id="13" name="直線矢印コネクタ 50"/>
        <xdr:cNvCxnSpPr>
          <a:cxnSpLocks noChangeShapeType="1"/>
          <a:stCxn id="12" idx="3"/>
          <a:endCxn id="8" idx="1"/>
        </xdr:cNvCxnSpPr>
      </xdr:nvCxnSpPr>
      <xdr:spPr bwMode="auto">
        <a:xfrm>
          <a:off x="914400" y="2638425"/>
          <a:ext cx="1066800" cy="0"/>
        </a:xfrm>
        <a:prstGeom prst="straightConnector1">
          <a:avLst/>
        </a:prstGeom>
        <a:noFill/>
        <a:ln w="19050" algn="ctr">
          <a:solidFill>
            <a:srgbClr xmlns:mc="http://schemas.openxmlformats.org/markup-compatibility/2006" xmlns:a14="http://schemas.microsoft.com/office/drawing/2010/main" val="0000FF" mc:Ignorable="a14" a14:legacySpreadsheetColorIndex="12"/>
          </a:solidFill>
          <a:prstDash val="lgDashDot"/>
          <a:round/>
          <a:headEnd/>
          <a:tailEnd type="triangle" w="sm" len="med"/>
        </a:ln>
        <a:extLst>
          <a:ext uri="{909E8E84-426E-40DD-AFC4-6F175D3DCCD1}">
            <a14:hiddenFill xmlns:a14="http://schemas.microsoft.com/office/drawing/2010/main">
              <a:noFill/>
            </a14:hiddenFill>
          </a:ext>
        </a:extLst>
      </xdr:spPr>
    </xdr:cxnSp>
    <xdr:clientData/>
  </xdr:twoCellAnchor>
  <xdr:oneCellAnchor>
    <xdr:from>
      <xdr:col>2</xdr:col>
      <xdr:colOff>4395</xdr:colOff>
      <xdr:row>10</xdr:row>
      <xdr:rowOff>168002</xdr:rowOff>
    </xdr:from>
    <xdr:ext cx="381130" cy="133370"/>
    <xdr:sp macro="" textlink="">
      <xdr:nvSpPr>
        <xdr:cNvPr id="14" name="テキスト ボックス 13"/>
        <xdr:cNvSpPr txBox="1"/>
      </xdr:nvSpPr>
      <xdr:spPr>
        <a:xfrm>
          <a:off x="423495" y="2206352"/>
          <a:ext cx="381130"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800"/>
            <a:t>（Ａ用水）</a:t>
          </a:r>
        </a:p>
      </xdr:txBody>
    </xdr:sp>
    <xdr:clientData/>
  </xdr:oneCellAnchor>
  <xdr:twoCellAnchor>
    <xdr:from>
      <xdr:col>18</xdr:col>
      <xdr:colOff>9525</xdr:colOff>
      <xdr:row>13</xdr:row>
      <xdr:rowOff>85725</xdr:rowOff>
    </xdr:from>
    <xdr:to>
      <xdr:col>27</xdr:col>
      <xdr:colOff>28575</xdr:colOff>
      <xdr:row>13</xdr:row>
      <xdr:rowOff>85725</xdr:rowOff>
    </xdr:to>
    <xdr:cxnSp macro="">
      <xdr:nvCxnSpPr>
        <xdr:cNvPr id="15" name="直線矢印コネクタ 55"/>
        <xdr:cNvCxnSpPr>
          <a:cxnSpLocks noChangeShapeType="1"/>
          <a:stCxn id="88" idx="3"/>
          <a:endCxn id="143" idx="1"/>
        </xdr:cNvCxnSpPr>
      </xdr:nvCxnSpPr>
      <xdr:spPr bwMode="auto">
        <a:xfrm>
          <a:off x="4086225" y="2638425"/>
          <a:ext cx="2047875" cy="0"/>
        </a:xfrm>
        <a:prstGeom prst="straightConnector1">
          <a:avLst/>
        </a:prstGeom>
        <a:noFill/>
        <a:ln w="19050" algn="ctr">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0</xdr:colOff>
      <xdr:row>24</xdr:row>
      <xdr:rowOff>28575</xdr:rowOff>
    </xdr:from>
    <xdr:to>
      <xdr:col>15</xdr:col>
      <xdr:colOff>9525</xdr:colOff>
      <xdr:row>26</xdr:row>
      <xdr:rowOff>123825</xdr:rowOff>
    </xdr:to>
    <xdr:sp macro="" textlink="">
      <xdr:nvSpPr>
        <xdr:cNvPr id="16" name="正方形/長方形 74"/>
        <xdr:cNvSpPr>
          <a:spLocks noChangeArrowheads="1"/>
        </xdr:cNvSpPr>
      </xdr:nvSpPr>
      <xdr:spPr bwMode="auto">
        <a:xfrm>
          <a:off x="2933700" y="4467225"/>
          <a:ext cx="466725" cy="4381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11</xdr:col>
      <xdr:colOff>112284</xdr:colOff>
      <xdr:row>22</xdr:row>
      <xdr:rowOff>42249</xdr:rowOff>
    </xdr:from>
    <xdr:ext cx="468911" cy="266740"/>
    <xdr:sp macro="" textlink="">
      <xdr:nvSpPr>
        <xdr:cNvPr id="17" name="テキスト ボックス 16"/>
        <xdr:cNvSpPr txBox="1"/>
      </xdr:nvSpPr>
      <xdr:spPr>
        <a:xfrm>
          <a:off x="2588784" y="4137999"/>
          <a:ext cx="468911"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lgn="ctr" rtl="0">
            <a:defRPr sz="1000"/>
          </a:pPr>
          <a:r>
            <a:rPr lang="ja-JP" altLang="en-US" sz="800" b="0" i="0" u="none" strike="noStrike" baseline="0">
              <a:solidFill>
                <a:srgbClr val="000000"/>
              </a:solidFill>
              <a:latin typeface="ＭＳ Ｐゴシック"/>
              <a:ea typeface="ＭＳ Ｐゴシック"/>
            </a:rPr>
            <a:t>Ｈ配水池</a:t>
          </a:r>
        </a:p>
        <a:p>
          <a:pPr algn="ctr" rtl="0">
            <a:defRPr sz="1000"/>
          </a:pPr>
          <a:r>
            <a:rPr lang="ja-JP" altLang="en-US" sz="800" b="0" i="0" u="none" strike="noStrike" baseline="0">
              <a:solidFill>
                <a:srgbClr val="000000"/>
              </a:solidFill>
              <a:latin typeface="ＭＳ Ｐゴシック"/>
              <a:ea typeface="ＭＳ Ｐゴシック"/>
            </a:rPr>
            <a:t>V=6,500m3</a:t>
          </a:r>
        </a:p>
      </xdr:txBody>
    </xdr:sp>
    <xdr:clientData/>
  </xdr:oneCellAnchor>
  <xdr:twoCellAnchor>
    <xdr:from>
      <xdr:col>15</xdr:col>
      <xdr:colOff>19050</xdr:colOff>
      <xdr:row>25</xdr:row>
      <xdr:rowOff>76200</xdr:rowOff>
    </xdr:from>
    <xdr:to>
      <xdr:col>27</xdr:col>
      <xdr:colOff>85725</xdr:colOff>
      <xdr:row>25</xdr:row>
      <xdr:rowOff>76200</xdr:rowOff>
    </xdr:to>
    <xdr:cxnSp macro="">
      <xdr:nvCxnSpPr>
        <xdr:cNvPr id="18" name="直線矢印コネクタ 76"/>
        <xdr:cNvCxnSpPr>
          <a:cxnSpLocks noChangeShapeType="1"/>
          <a:stCxn id="16" idx="3"/>
          <a:endCxn id="153" idx="1"/>
        </xdr:cNvCxnSpPr>
      </xdr:nvCxnSpPr>
      <xdr:spPr bwMode="auto">
        <a:xfrm>
          <a:off x="3409950" y="4686300"/>
          <a:ext cx="2724150" cy="0"/>
        </a:xfrm>
        <a:prstGeom prst="straightConnector1">
          <a:avLst/>
        </a:prstGeom>
        <a:noFill/>
        <a:ln w="19050" algn="ctr">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xdr:col>
      <xdr:colOff>58615</xdr:colOff>
      <xdr:row>27</xdr:row>
      <xdr:rowOff>4151</xdr:rowOff>
    </xdr:from>
    <xdr:ext cx="65" cy="172227"/>
    <xdr:sp macro="" textlink="">
      <xdr:nvSpPr>
        <xdr:cNvPr id="19" name="テキスト ボックス 18"/>
        <xdr:cNvSpPr txBox="1"/>
      </xdr:nvSpPr>
      <xdr:spPr>
        <a:xfrm>
          <a:off x="477715" y="49571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ja-JP" altLang="en-US"/>
        </a:p>
      </xdr:txBody>
    </xdr:sp>
    <xdr:clientData/>
  </xdr:oneCellAnchor>
  <xdr:oneCellAnchor>
    <xdr:from>
      <xdr:col>4</xdr:col>
      <xdr:colOff>76200</xdr:colOff>
      <xdr:row>31</xdr:row>
      <xdr:rowOff>38100</xdr:rowOff>
    </xdr:from>
    <xdr:ext cx="1064009" cy="133370"/>
    <xdr:sp macro="" textlink="">
      <xdr:nvSpPr>
        <xdr:cNvPr id="20" name="テキスト ボックス 84"/>
        <xdr:cNvSpPr txBox="1">
          <a:spLocks noChangeArrowheads="1"/>
        </xdr:cNvSpPr>
      </xdr:nvSpPr>
      <xdr:spPr bwMode="auto">
        <a:xfrm>
          <a:off x="952500" y="5676900"/>
          <a:ext cx="1064009" cy="13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ja-JP" sz="800" b="0" i="0" baseline="0">
              <a:effectLst/>
              <a:latin typeface="+mn-ea"/>
              <a:ea typeface="+mn-ea"/>
              <a:cs typeface="+mn-cs"/>
            </a:rPr>
            <a:t>Ｍ</a:t>
          </a:r>
          <a:r>
            <a:rPr lang="ja-JP" altLang="en-US" sz="800" b="0" i="0" u="none" strike="noStrike" baseline="0">
              <a:solidFill>
                <a:srgbClr val="000000"/>
              </a:solidFill>
              <a:latin typeface="+mn-ea"/>
              <a:ea typeface="+mn-ea"/>
            </a:rPr>
            <a:t>2号水源（1,700m3/日）</a:t>
          </a:r>
        </a:p>
      </xdr:txBody>
    </xdr:sp>
    <xdr:clientData/>
  </xdr:oneCellAnchor>
  <xdr:twoCellAnchor>
    <xdr:from>
      <xdr:col>4</xdr:col>
      <xdr:colOff>19050</xdr:colOff>
      <xdr:row>25</xdr:row>
      <xdr:rowOff>76200</xdr:rowOff>
    </xdr:from>
    <xdr:to>
      <xdr:col>12</xdr:col>
      <xdr:colOff>219075</xdr:colOff>
      <xdr:row>25</xdr:row>
      <xdr:rowOff>76200</xdr:rowOff>
    </xdr:to>
    <xdr:cxnSp macro="">
      <xdr:nvCxnSpPr>
        <xdr:cNvPr id="21" name="直線矢印コネクタ 85"/>
        <xdr:cNvCxnSpPr>
          <a:cxnSpLocks noChangeShapeType="1"/>
          <a:stCxn id="102" idx="3"/>
          <a:endCxn id="16" idx="1"/>
        </xdr:cNvCxnSpPr>
      </xdr:nvCxnSpPr>
      <xdr:spPr bwMode="auto">
        <a:xfrm>
          <a:off x="895350" y="4686300"/>
          <a:ext cx="2028825" cy="0"/>
        </a:xfrm>
        <a:prstGeom prst="straightConnector1">
          <a:avLst/>
        </a:prstGeom>
        <a:noFill/>
        <a:ln w="3175" algn="ctr">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xdr:col>
      <xdr:colOff>708</xdr:colOff>
      <xdr:row>49</xdr:row>
      <xdr:rowOff>94054</xdr:rowOff>
    </xdr:from>
    <xdr:ext cx="1041308" cy="133370"/>
    <xdr:sp macro="" textlink="">
      <xdr:nvSpPr>
        <xdr:cNvPr id="22" name="テキスト ボックス 21"/>
        <xdr:cNvSpPr txBox="1"/>
      </xdr:nvSpPr>
      <xdr:spPr>
        <a:xfrm>
          <a:off x="419808" y="8818954"/>
          <a:ext cx="1041308"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800"/>
            <a:t>（</a:t>
          </a:r>
          <a:r>
            <a:rPr kumimoji="1" lang="ja-JP" altLang="en-US" sz="800" b="0" i="0" u="none" strike="noStrike" kern="0" cap="none" spc="0" normalizeH="0" baseline="0" noProof="0">
              <a:ln>
                <a:noFill/>
              </a:ln>
              <a:solidFill>
                <a:prstClr val="black"/>
              </a:solidFill>
              <a:effectLst/>
              <a:uLnTx/>
              <a:uFillTx/>
              <a:latin typeface="+mn-lt"/>
              <a:ea typeface="+mn-ea"/>
              <a:cs typeface="+mn-cs"/>
            </a:rPr>
            <a:t>Ｂ水道用水供給事業</a:t>
          </a:r>
          <a:r>
            <a:rPr kumimoji="1" lang="ja-JP" altLang="en-US" sz="800"/>
            <a:t>）</a:t>
          </a:r>
          <a:endParaRPr kumimoji="1" lang="en-US" altLang="ja-JP" sz="800"/>
        </a:p>
      </xdr:txBody>
    </xdr:sp>
    <xdr:clientData/>
  </xdr:oneCellAnchor>
  <xdr:oneCellAnchor>
    <xdr:from>
      <xdr:col>13</xdr:col>
      <xdr:colOff>170248</xdr:colOff>
      <xdr:row>49</xdr:row>
      <xdr:rowOff>79657</xdr:rowOff>
    </xdr:from>
    <xdr:ext cx="458402" cy="266740"/>
    <xdr:sp macro="" textlink="">
      <xdr:nvSpPr>
        <xdr:cNvPr id="23" name="テキスト ボックス 22"/>
        <xdr:cNvSpPr txBox="1"/>
      </xdr:nvSpPr>
      <xdr:spPr>
        <a:xfrm>
          <a:off x="3103948" y="8804557"/>
          <a:ext cx="458402"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rtl="0">
            <a:defRPr sz="1000"/>
          </a:pPr>
          <a:r>
            <a:rPr lang="ja-JP" altLang="en-US" sz="800" b="0" i="0" u="none" strike="noStrike" baseline="0">
              <a:solidFill>
                <a:srgbClr val="000000"/>
              </a:solidFill>
              <a:latin typeface="ＭＳ Ｐゴシック"/>
              <a:ea typeface="ＭＳ Ｐゴシック"/>
            </a:rPr>
            <a:t>Ａ配水池</a:t>
          </a:r>
        </a:p>
        <a:p>
          <a:pPr algn="ctr" rtl="0">
            <a:defRPr sz="1000"/>
          </a:pPr>
          <a:r>
            <a:rPr lang="ja-JP" altLang="en-US" sz="800" b="0" i="0" u="none" strike="noStrike" baseline="0">
              <a:solidFill>
                <a:srgbClr val="000000"/>
              </a:solidFill>
              <a:latin typeface="ＭＳ Ｐゴシック"/>
              <a:ea typeface="ＭＳ Ｐゴシック"/>
            </a:rPr>
            <a:t>V=180m3</a:t>
          </a:r>
        </a:p>
      </xdr:txBody>
    </xdr:sp>
    <xdr:clientData/>
  </xdr:oneCellAnchor>
  <xdr:twoCellAnchor>
    <xdr:from>
      <xdr:col>15</xdr:col>
      <xdr:colOff>219075</xdr:colOff>
      <xdr:row>51</xdr:row>
      <xdr:rowOff>85725</xdr:rowOff>
    </xdr:from>
    <xdr:to>
      <xdr:col>27</xdr:col>
      <xdr:colOff>57150</xdr:colOff>
      <xdr:row>51</xdr:row>
      <xdr:rowOff>85725</xdr:rowOff>
    </xdr:to>
    <xdr:cxnSp macro="">
      <xdr:nvCxnSpPr>
        <xdr:cNvPr id="24" name="直線矢印コネクタ 91"/>
        <xdr:cNvCxnSpPr>
          <a:cxnSpLocks noChangeShapeType="1"/>
          <a:stCxn id="84" idx="3"/>
          <a:endCxn id="154" idx="1"/>
        </xdr:cNvCxnSpPr>
      </xdr:nvCxnSpPr>
      <xdr:spPr bwMode="auto">
        <a:xfrm>
          <a:off x="3609975" y="9153525"/>
          <a:ext cx="2524125" cy="0"/>
        </a:xfrm>
        <a:prstGeom prst="straightConnector1">
          <a:avLst/>
        </a:prstGeom>
        <a:noFill/>
        <a:ln w="19050" algn="ctr">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9525</xdr:colOff>
      <xdr:row>51</xdr:row>
      <xdr:rowOff>85725</xdr:rowOff>
    </xdr:from>
    <xdr:to>
      <xdr:col>15</xdr:col>
      <xdr:colOff>57150</xdr:colOff>
      <xdr:row>51</xdr:row>
      <xdr:rowOff>85725</xdr:rowOff>
    </xdr:to>
    <xdr:cxnSp macro="">
      <xdr:nvCxnSpPr>
        <xdr:cNvPr id="25" name="直線矢印コネクタ 93"/>
        <xdr:cNvCxnSpPr>
          <a:cxnSpLocks noChangeShapeType="1"/>
          <a:stCxn id="103" idx="3"/>
          <a:endCxn id="84" idx="1"/>
        </xdr:cNvCxnSpPr>
      </xdr:nvCxnSpPr>
      <xdr:spPr bwMode="auto">
        <a:xfrm>
          <a:off x="885825" y="9153525"/>
          <a:ext cx="2562225" cy="0"/>
        </a:xfrm>
        <a:prstGeom prst="straightConnector1">
          <a:avLst/>
        </a:prstGeom>
        <a:noFill/>
        <a:ln w="3175" algn="ctr">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180975</xdr:colOff>
      <xdr:row>65</xdr:row>
      <xdr:rowOff>114300</xdr:rowOff>
    </xdr:from>
    <xdr:to>
      <xdr:col>21</xdr:col>
      <xdr:colOff>28575</xdr:colOff>
      <xdr:row>67</xdr:row>
      <xdr:rowOff>57150</xdr:rowOff>
    </xdr:to>
    <xdr:sp macro="" textlink="">
      <xdr:nvSpPr>
        <xdr:cNvPr id="26" name="正方形/長方形 111"/>
        <xdr:cNvSpPr>
          <a:spLocks noChangeArrowheads="1"/>
        </xdr:cNvSpPr>
      </xdr:nvSpPr>
      <xdr:spPr bwMode="auto">
        <a:xfrm>
          <a:off x="4486275" y="11582400"/>
          <a:ext cx="3048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17</xdr:col>
      <xdr:colOff>95652</xdr:colOff>
      <xdr:row>64</xdr:row>
      <xdr:rowOff>78299</xdr:rowOff>
    </xdr:from>
    <xdr:ext cx="468911" cy="266740"/>
    <xdr:sp macro="" textlink="">
      <xdr:nvSpPr>
        <xdr:cNvPr id="27" name="テキスト ボックス 26"/>
        <xdr:cNvSpPr txBox="1"/>
      </xdr:nvSpPr>
      <xdr:spPr>
        <a:xfrm>
          <a:off x="3943752" y="11374949"/>
          <a:ext cx="468911"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ctr" rtl="0">
            <a:defRPr sz="1000"/>
          </a:pPr>
          <a:r>
            <a:rPr lang="ja-JP" altLang="en-US" sz="800" b="0" i="0" u="none" strike="noStrike" baseline="0">
              <a:solidFill>
                <a:srgbClr val="000000"/>
              </a:solidFill>
              <a:latin typeface="ＭＳ Ｐゴシック"/>
              <a:ea typeface="ＭＳ Ｐゴシック"/>
            </a:rPr>
            <a:t>Ｅ配水池</a:t>
          </a:r>
        </a:p>
        <a:p>
          <a:pPr algn="ctr" rtl="0">
            <a:defRPr sz="1000"/>
          </a:pPr>
          <a:r>
            <a:rPr lang="ja-JP" altLang="en-US" sz="800" b="0" i="0" u="none" strike="noStrike" baseline="0">
              <a:solidFill>
                <a:srgbClr val="000000"/>
              </a:solidFill>
              <a:latin typeface="ＭＳ Ｐゴシック"/>
              <a:ea typeface="ＭＳ Ｐゴシック"/>
            </a:rPr>
            <a:t>V=1,300m3</a:t>
          </a:r>
        </a:p>
      </xdr:txBody>
    </xdr:sp>
    <xdr:clientData/>
  </xdr:oneCellAnchor>
  <xdr:oneCellAnchor>
    <xdr:from>
      <xdr:col>4</xdr:col>
      <xdr:colOff>76200</xdr:colOff>
      <xdr:row>61</xdr:row>
      <xdr:rowOff>152400</xdr:rowOff>
    </xdr:from>
    <xdr:ext cx="1132554" cy="133370"/>
    <xdr:sp macro="" textlink="">
      <xdr:nvSpPr>
        <xdr:cNvPr id="28" name="テキスト ボックス 115"/>
        <xdr:cNvSpPr txBox="1">
          <a:spLocks noChangeArrowheads="1"/>
        </xdr:cNvSpPr>
      </xdr:nvSpPr>
      <xdr:spPr bwMode="auto">
        <a:xfrm>
          <a:off x="952500" y="10934700"/>
          <a:ext cx="1132554" cy="13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altLang="ja-JP" sz="800" b="0" i="0" u="none" strike="noStrike" baseline="0">
              <a:solidFill>
                <a:srgbClr val="000000"/>
              </a:solidFill>
              <a:latin typeface="ＭＳ Ｐゴシック"/>
              <a:ea typeface="ＭＳ Ｐゴシック"/>
            </a:rPr>
            <a:t>S</a:t>
          </a:r>
          <a:r>
            <a:rPr lang="ja-JP" altLang="en-US" sz="800" b="0" i="0" u="none" strike="noStrike" baseline="0">
              <a:solidFill>
                <a:srgbClr val="000000"/>
              </a:solidFill>
              <a:latin typeface="ＭＳ Ｐゴシック"/>
              <a:ea typeface="ＭＳ Ｐゴシック"/>
            </a:rPr>
            <a:t>第1号水源（1,540m3/日）</a:t>
          </a:r>
        </a:p>
      </xdr:txBody>
    </xdr:sp>
    <xdr:clientData/>
  </xdr:oneCellAnchor>
  <xdr:twoCellAnchor>
    <xdr:from>
      <xdr:col>21</xdr:col>
      <xdr:colOff>38100</xdr:colOff>
      <xdr:row>66</xdr:row>
      <xdr:rowOff>85725</xdr:rowOff>
    </xdr:from>
    <xdr:to>
      <xdr:col>27</xdr:col>
      <xdr:colOff>66675</xdr:colOff>
      <xdr:row>66</xdr:row>
      <xdr:rowOff>85725</xdr:rowOff>
    </xdr:to>
    <xdr:cxnSp macro="">
      <xdr:nvCxnSpPr>
        <xdr:cNvPr id="29" name="直線矢印コネクタ 116"/>
        <xdr:cNvCxnSpPr>
          <a:cxnSpLocks noChangeShapeType="1"/>
          <a:stCxn id="26" idx="3"/>
          <a:endCxn id="195" idx="1"/>
        </xdr:cNvCxnSpPr>
      </xdr:nvCxnSpPr>
      <xdr:spPr bwMode="auto">
        <a:xfrm>
          <a:off x="4800600" y="11725275"/>
          <a:ext cx="1333500" cy="0"/>
        </a:xfrm>
        <a:prstGeom prst="straightConnector1">
          <a:avLst/>
        </a:prstGeom>
        <a:noFill/>
        <a:ln w="19050" algn="ctr">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4</xdr:col>
      <xdr:colOff>38100</xdr:colOff>
      <xdr:row>67</xdr:row>
      <xdr:rowOff>114300</xdr:rowOff>
    </xdr:from>
    <xdr:ext cx="1389035" cy="133370"/>
    <xdr:sp macro="" textlink="">
      <xdr:nvSpPr>
        <xdr:cNvPr id="30" name="テキスト ボックス 122"/>
        <xdr:cNvSpPr txBox="1">
          <a:spLocks noChangeArrowheads="1"/>
        </xdr:cNvSpPr>
      </xdr:nvSpPr>
      <xdr:spPr bwMode="auto">
        <a:xfrm>
          <a:off x="914400" y="11925300"/>
          <a:ext cx="1389035" cy="13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altLang="ja-JP" sz="800" b="0" i="0" u="none" strike="noStrike" baseline="0">
              <a:solidFill>
                <a:srgbClr val="000000"/>
              </a:solidFill>
              <a:latin typeface="ＭＳ Ｐゴシック"/>
              <a:ea typeface="ＭＳ Ｐゴシック"/>
            </a:rPr>
            <a:t>S</a:t>
          </a:r>
          <a:r>
            <a:rPr lang="ja-JP" altLang="en-US" sz="800" b="0" i="0" u="none" strike="noStrike" baseline="0">
              <a:solidFill>
                <a:srgbClr val="000000"/>
              </a:solidFill>
              <a:latin typeface="ＭＳ Ｐゴシック"/>
              <a:ea typeface="ＭＳ Ｐゴシック"/>
            </a:rPr>
            <a:t>第3号水源（1,400m3/日・予備）</a:t>
          </a:r>
        </a:p>
      </xdr:txBody>
    </xdr:sp>
    <xdr:clientData/>
  </xdr:oneCellAnchor>
  <xdr:twoCellAnchor>
    <xdr:from>
      <xdr:col>22</xdr:col>
      <xdr:colOff>31669</xdr:colOff>
      <xdr:row>69</xdr:row>
      <xdr:rowOff>83886</xdr:rowOff>
    </xdr:from>
    <xdr:to>
      <xdr:col>22</xdr:col>
      <xdr:colOff>103669</xdr:colOff>
      <xdr:row>69</xdr:row>
      <xdr:rowOff>155886</xdr:rowOff>
    </xdr:to>
    <xdr:sp macro="" textlink="">
      <xdr:nvSpPr>
        <xdr:cNvPr id="31" name="円/楕円 30"/>
        <xdr:cNvSpPr/>
      </xdr:nvSpPr>
      <xdr:spPr>
        <a:xfrm>
          <a:off x="5022769" y="12237786"/>
          <a:ext cx="72000" cy="720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xdr:col>
      <xdr:colOff>2448</xdr:colOff>
      <xdr:row>71</xdr:row>
      <xdr:rowOff>133978</xdr:rowOff>
    </xdr:from>
    <xdr:ext cx="1031484" cy="133370"/>
    <xdr:sp macro="" textlink="">
      <xdr:nvSpPr>
        <xdr:cNvPr id="32" name="テキスト ボックス 31"/>
        <xdr:cNvSpPr txBox="1"/>
      </xdr:nvSpPr>
      <xdr:spPr>
        <a:xfrm>
          <a:off x="421548" y="12630778"/>
          <a:ext cx="1031484"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800"/>
            <a:t>（Ｂ水道用水供給事業）</a:t>
          </a:r>
          <a:endParaRPr kumimoji="1" lang="en-US" altLang="ja-JP" sz="800"/>
        </a:p>
      </xdr:txBody>
    </xdr:sp>
    <xdr:clientData/>
  </xdr:oneCellAnchor>
  <xdr:oneCellAnchor>
    <xdr:from>
      <xdr:col>19</xdr:col>
      <xdr:colOff>224733</xdr:colOff>
      <xdr:row>71</xdr:row>
      <xdr:rowOff>8079</xdr:rowOff>
    </xdr:from>
    <xdr:ext cx="468911" cy="266740"/>
    <xdr:sp macro="" textlink="">
      <xdr:nvSpPr>
        <xdr:cNvPr id="33" name="テキスト ボックス 32"/>
        <xdr:cNvSpPr txBox="1"/>
      </xdr:nvSpPr>
      <xdr:spPr>
        <a:xfrm>
          <a:off x="4530033" y="12504879"/>
          <a:ext cx="468911"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lgn="ctr" rtl="0">
            <a:defRPr sz="1000"/>
          </a:pPr>
          <a:r>
            <a:rPr lang="ja-JP" altLang="en-US" sz="800" b="0" i="0" u="none" strike="noStrike" baseline="0">
              <a:solidFill>
                <a:srgbClr val="000000"/>
              </a:solidFill>
              <a:latin typeface="ＭＳ Ｐゴシック"/>
              <a:ea typeface="ＭＳ Ｐゴシック"/>
            </a:rPr>
            <a:t>Ｆ配水池</a:t>
          </a:r>
        </a:p>
        <a:p>
          <a:pPr algn="ctr" rtl="0">
            <a:defRPr sz="1000"/>
          </a:pPr>
          <a:r>
            <a:rPr lang="ja-JP" altLang="en-US" sz="800" b="0" i="0" u="none" strike="noStrike" baseline="0">
              <a:solidFill>
                <a:srgbClr val="000000"/>
              </a:solidFill>
              <a:latin typeface="ＭＳ Ｐゴシック"/>
              <a:ea typeface="ＭＳ Ｐゴシック"/>
            </a:rPr>
            <a:t>V=2,000m3</a:t>
          </a:r>
        </a:p>
      </xdr:txBody>
    </xdr:sp>
    <xdr:clientData/>
  </xdr:oneCellAnchor>
  <xdr:twoCellAnchor>
    <xdr:from>
      <xdr:col>21</xdr:col>
      <xdr:colOff>66675</xdr:colOff>
      <xdr:row>73</xdr:row>
      <xdr:rowOff>85725</xdr:rowOff>
    </xdr:from>
    <xdr:to>
      <xdr:col>27</xdr:col>
      <xdr:colOff>57150</xdr:colOff>
      <xdr:row>73</xdr:row>
      <xdr:rowOff>95250</xdr:rowOff>
    </xdr:to>
    <xdr:cxnSp macro="">
      <xdr:nvCxnSpPr>
        <xdr:cNvPr id="34" name="直線矢印コネクタ 141"/>
        <xdr:cNvCxnSpPr>
          <a:cxnSpLocks noChangeShapeType="1"/>
          <a:stCxn id="86" idx="3"/>
          <a:endCxn id="186" idx="1"/>
        </xdr:cNvCxnSpPr>
      </xdr:nvCxnSpPr>
      <xdr:spPr bwMode="auto">
        <a:xfrm>
          <a:off x="4829175" y="12925425"/>
          <a:ext cx="1304925" cy="9525"/>
        </a:xfrm>
        <a:prstGeom prst="straightConnector1">
          <a:avLst/>
        </a:prstGeom>
        <a:noFill/>
        <a:ln w="19050" algn="ctr">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9525</xdr:colOff>
      <xdr:row>73</xdr:row>
      <xdr:rowOff>85725</xdr:rowOff>
    </xdr:from>
    <xdr:to>
      <xdr:col>19</xdr:col>
      <xdr:colOff>200025</xdr:colOff>
      <xdr:row>73</xdr:row>
      <xdr:rowOff>85725</xdr:rowOff>
    </xdr:to>
    <xdr:cxnSp macro="">
      <xdr:nvCxnSpPr>
        <xdr:cNvPr id="35" name="直線矢印コネクタ 143"/>
        <xdr:cNvCxnSpPr>
          <a:cxnSpLocks noChangeShapeType="1"/>
          <a:stCxn id="104" idx="3"/>
          <a:endCxn id="86" idx="1"/>
        </xdr:cNvCxnSpPr>
      </xdr:nvCxnSpPr>
      <xdr:spPr bwMode="auto">
        <a:xfrm>
          <a:off x="885825" y="12925425"/>
          <a:ext cx="3619500" cy="0"/>
        </a:xfrm>
        <a:prstGeom prst="straightConnector1">
          <a:avLst/>
        </a:prstGeom>
        <a:noFill/>
        <a:ln w="3175" algn="ctr">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19</xdr:col>
      <xdr:colOff>124750</xdr:colOff>
      <xdr:row>75</xdr:row>
      <xdr:rowOff>67266</xdr:rowOff>
    </xdr:from>
    <xdr:ext cx="396775" cy="266740"/>
    <xdr:sp macro="" textlink="">
      <xdr:nvSpPr>
        <xdr:cNvPr id="36" name="テキスト ボックス 35"/>
        <xdr:cNvSpPr txBox="1"/>
      </xdr:nvSpPr>
      <xdr:spPr>
        <a:xfrm>
          <a:off x="4430050" y="13249866"/>
          <a:ext cx="396775"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ctr" rtl="0">
            <a:defRPr sz="1000"/>
          </a:pPr>
          <a:r>
            <a:rPr lang="ja-JP" altLang="en-US" sz="800" b="0" i="0" u="none" strike="noStrike" baseline="0">
              <a:solidFill>
                <a:srgbClr val="000000"/>
              </a:solidFill>
              <a:latin typeface="ＭＳ Ｐゴシック"/>
              <a:ea typeface="ＭＳ Ｐゴシック"/>
            </a:rPr>
            <a:t>Ｙ配水池</a:t>
          </a:r>
        </a:p>
        <a:p>
          <a:pPr algn="ctr" rtl="0">
            <a:defRPr sz="1000"/>
          </a:pPr>
          <a:r>
            <a:rPr lang="ja-JP" altLang="en-US" sz="800" b="0" i="0" u="none" strike="noStrike" baseline="0">
              <a:solidFill>
                <a:srgbClr val="000000"/>
              </a:solidFill>
              <a:latin typeface="ＭＳ Ｐゴシック"/>
              <a:ea typeface="ＭＳ Ｐゴシック"/>
            </a:rPr>
            <a:t>V=190m3</a:t>
          </a:r>
        </a:p>
      </xdr:txBody>
    </xdr:sp>
    <xdr:clientData/>
  </xdr:oneCellAnchor>
  <xdr:twoCellAnchor>
    <xdr:from>
      <xdr:col>2</xdr:col>
      <xdr:colOff>219075</xdr:colOff>
      <xdr:row>77</xdr:row>
      <xdr:rowOff>19050</xdr:rowOff>
    </xdr:from>
    <xdr:to>
      <xdr:col>3</xdr:col>
      <xdr:colOff>133350</xdr:colOff>
      <xdr:row>77</xdr:row>
      <xdr:rowOff>152400</xdr:rowOff>
    </xdr:to>
    <xdr:sp macro="" textlink="">
      <xdr:nvSpPr>
        <xdr:cNvPr id="37" name="正方形/長方形 146"/>
        <xdr:cNvSpPr>
          <a:spLocks noChangeArrowheads="1"/>
        </xdr:cNvSpPr>
      </xdr:nvSpPr>
      <xdr:spPr bwMode="auto">
        <a:xfrm>
          <a:off x="638175" y="13544550"/>
          <a:ext cx="142875" cy="1333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142875</xdr:colOff>
      <xdr:row>77</xdr:row>
      <xdr:rowOff>85725</xdr:rowOff>
    </xdr:from>
    <xdr:to>
      <xdr:col>19</xdr:col>
      <xdr:colOff>219075</xdr:colOff>
      <xdr:row>77</xdr:row>
      <xdr:rowOff>85725</xdr:rowOff>
    </xdr:to>
    <xdr:cxnSp macro="">
      <xdr:nvCxnSpPr>
        <xdr:cNvPr id="38" name="直線矢印コネクタ 147"/>
        <xdr:cNvCxnSpPr>
          <a:cxnSpLocks noChangeShapeType="1"/>
          <a:stCxn id="37" idx="3"/>
          <a:endCxn id="87" idx="1"/>
        </xdr:cNvCxnSpPr>
      </xdr:nvCxnSpPr>
      <xdr:spPr bwMode="auto">
        <a:xfrm>
          <a:off x="790575" y="13611225"/>
          <a:ext cx="3733800" cy="0"/>
        </a:xfrm>
        <a:prstGeom prst="straightConnector1">
          <a:avLst/>
        </a:prstGeom>
        <a:noFill/>
        <a:ln w="19050" algn="ctr">
          <a:solidFill>
            <a:srgbClr xmlns:mc="http://schemas.openxmlformats.org/markup-compatibility/2006" xmlns:a14="http://schemas.microsoft.com/office/drawing/2010/main" val="0000FF" mc:Ignorable="a14" a14:legacySpreadsheetColorIndex="12"/>
          </a:solidFill>
          <a:prstDash val="lgDashDot"/>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xdr:col>
      <xdr:colOff>98178</xdr:colOff>
      <xdr:row>75</xdr:row>
      <xdr:rowOff>154773</xdr:rowOff>
    </xdr:from>
    <xdr:ext cx="808748" cy="133370"/>
    <xdr:sp macro="" textlink="">
      <xdr:nvSpPr>
        <xdr:cNvPr id="39" name="テキスト ボックス 38"/>
        <xdr:cNvSpPr txBox="1"/>
      </xdr:nvSpPr>
      <xdr:spPr>
        <a:xfrm>
          <a:off x="517278" y="13337373"/>
          <a:ext cx="808748"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000000"/>
              </a:solidFill>
              <a:latin typeface="ＭＳ Ｐゴシック"/>
              <a:ea typeface="ＭＳ Ｐゴシック"/>
            </a:rPr>
            <a:t>Ｙ水源（280m3/日）</a:t>
          </a:r>
        </a:p>
      </xdr:txBody>
    </xdr:sp>
    <xdr:clientData/>
  </xdr:oneCellAnchor>
  <xdr:twoCellAnchor>
    <xdr:from>
      <xdr:col>20</xdr:col>
      <xdr:colOff>152400</xdr:colOff>
      <xdr:row>77</xdr:row>
      <xdr:rowOff>85725</xdr:rowOff>
    </xdr:from>
    <xdr:to>
      <xdr:col>27</xdr:col>
      <xdr:colOff>66675</xdr:colOff>
      <xdr:row>77</xdr:row>
      <xdr:rowOff>85725</xdr:rowOff>
    </xdr:to>
    <xdr:cxnSp macro="">
      <xdr:nvCxnSpPr>
        <xdr:cNvPr id="40" name="直線矢印コネクタ 149"/>
        <xdr:cNvCxnSpPr>
          <a:cxnSpLocks noChangeShapeType="1"/>
          <a:stCxn id="87" idx="3"/>
          <a:endCxn id="187" idx="1"/>
        </xdr:cNvCxnSpPr>
      </xdr:nvCxnSpPr>
      <xdr:spPr bwMode="auto">
        <a:xfrm>
          <a:off x="4686300" y="13611225"/>
          <a:ext cx="1447800" cy="0"/>
        </a:xfrm>
        <a:prstGeom prst="straightConnector1">
          <a:avLst/>
        </a:prstGeom>
        <a:noFill/>
        <a:ln w="19050" algn="ctr">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xdr:col>
      <xdr:colOff>36572</xdr:colOff>
      <xdr:row>79</xdr:row>
      <xdr:rowOff>156065</xdr:rowOff>
    </xdr:from>
    <xdr:ext cx="1041308" cy="133370"/>
    <xdr:sp macro="" textlink="">
      <xdr:nvSpPr>
        <xdr:cNvPr id="41" name="テキスト ボックス 40"/>
        <xdr:cNvSpPr txBox="1"/>
      </xdr:nvSpPr>
      <xdr:spPr>
        <a:xfrm>
          <a:off x="455672" y="14024465"/>
          <a:ext cx="1041308"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800"/>
            <a:t>（Ｂ水道</a:t>
          </a:r>
          <a:r>
            <a:rPr kumimoji="1" lang="ja-JP" altLang="ja-JP" sz="800">
              <a:solidFill>
                <a:schemeClr val="tx1"/>
              </a:solidFill>
              <a:effectLst/>
              <a:latin typeface="+mn-lt"/>
              <a:ea typeface="+mn-ea"/>
              <a:cs typeface="+mn-cs"/>
            </a:rPr>
            <a:t>用水供給事業</a:t>
          </a:r>
          <a:r>
            <a:rPr kumimoji="1" lang="ja-JP" altLang="en-US" sz="800"/>
            <a:t>）</a:t>
          </a:r>
          <a:endParaRPr kumimoji="1" lang="en-US" altLang="ja-JP" sz="800"/>
        </a:p>
      </xdr:txBody>
    </xdr:sp>
    <xdr:clientData/>
  </xdr:oneCellAnchor>
  <xdr:oneCellAnchor>
    <xdr:from>
      <xdr:col>19</xdr:col>
      <xdr:colOff>211211</xdr:colOff>
      <xdr:row>78</xdr:row>
      <xdr:rowOff>114061</xdr:rowOff>
    </xdr:from>
    <xdr:ext cx="396775" cy="266740"/>
    <xdr:sp macro="" textlink="">
      <xdr:nvSpPr>
        <xdr:cNvPr id="42" name="テキスト ボックス 41"/>
        <xdr:cNvSpPr txBox="1"/>
      </xdr:nvSpPr>
      <xdr:spPr>
        <a:xfrm>
          <a:off x="4516511" y="13811011"/>
          <a:ext cx="396775"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lgn="ctr" rtl="0">
            <a:defRPr sz="1000"/>
          </a:pPr>
          <a:r>
            <a:rPr lang="ja-JP" altLang="en-US" sz="800" b="0" i="0" u="none" strike="noStrike" baseline="0">
              <a:solidFill>
                <a:srgbClr val="000000"/>
              </a:solidFill>
              <a:latin typeface="ＭＳ Ｐゴシック"/>
              <a:ea typeface="ＭＳ Ｐゴシック"/>
            </a:rPr>
            <a:t>Ｇ配水池</a:t>
          </a:r>
        </a:p>
        <a:p>
          <a:pPr algn="ctr" rtl="0">
            <a:defRPr sz="1000"/>
          </a:pPr>
          <a:r>
            <a:rPr lang="ja-JP" altLang="en-US" sz="800" b="0" i="0" u="none" strike="noStrike" baseline="0">
              <a:solidFill>
                <a:srgbClr val="000000"/>
              </a:solidFill>
              <a:latin typeface="ＭＳ Ｐゴシック"/>
              <a:ea typeface="ＭＳ Ｐゴシック"/>
            </a:rPr>
            <a:t>V=600m3</a:t>
          </a:r>
        </a:p>
      </xdr:txBody>
    </xdr:sp>
    <xdr:clientData/>
  </xdr:oneCellAnchor>
  <xdr:twoCellAnchor>
    <xdr:from>
      <xdr:col>20</xdr:col>
      <xdr:colOff>180975</xdr:colOff>
      <xdr:row>81</xdr:row>
      <xdr:rowOff>85725</xdr:rowOff>
    </xdr:from>
    <xdr:to>
      <xdr:col>27</xdr:col>
      <xdr:colOff>76200</xdr:colOff>
      <xdr:row>81</xdr:row>
      <xdr:rowOff>95250</xdr:rowOff>
    </xdr:to>
    <xdr:cxnSp macro="">
      <xdr:nvCxnSpPr>
        <xdr:cNvPr id="43" name="直線矢印コネクタ 154"/>
        <xdr:cNvCxnSpPr>
          <a:cxnSpLocks noChangeShapeType="1"/>
          <a:endCxn id="188" idx="1"/>
        </xdr:cNvCxnSpPr>
      </xdr:nvCxnSpPr>
      <xdr:spPr bwMode="auto">
        <a:xfrm flipV="1">
          <a:off x="4714875" y="14297025"/>
          <a:ext cx="1419225" cy="9525"/>
        </a:xfrm>
        <a:prstGeom prst="straightConnector1">
          <a:avLst/>
        </a:prstGeom>
        <a:noFill/>
        <a:ln w="19050" algn="ctr">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xdr:col>
      <xdr:colOff>161925</xdr:colOff>
      <xdr:row>81</xdr:row>
      <xdr:rowOff>28575</xdr:rowOff>
    </xdr:from>
    <xdr:to>
      <xdr:col>20</xdr:col>
      <xdr:colOff>9525</xdr:colOff>
      <xdr:row>81</xdr:row>
      <xdr:rowOff>47625</xdr:rowOff>
    </xdr:to>
    <xdr:cxnSp macro="">
      <xdr:nvCxnSpPr>
        <xdr:cNvPr id="44" name="直線矢印コネクタ 156"/>
        <xdr:cNvCxnSpPr>
          <a:cxnSpLocks noChangeShapeType="1"/>
          <a:stCxn id="105" idx="3"/>
          <a:endCxn id="234" idx="1"/>
        </xdr:cNvCxnSpPr>
      </xdr:nvCxnSpPr>
      <xdr:spPr bwMode="auto">
        <a:xfrm>
          <a:off x="809625" y="14239875"/>
          <a:ext cx="3733800" cy="19050"/>
        </a:xfrm>
        <a:prstGeom prst="straightConnector1">
          <a:avLst/>
        </a:prstGeom>
        <a:noFill/>
        <a:ln w="3175" algn="ctr">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22</xdr:col>
      <xdr:colOff>58877</xdr:colOff>
      <xdr:row>77</xdr:row>
      <xdr:rowOff>7150</xdr:rowOff>
    </xdr:from>
    <xdr:to>
      <xdr:col>22</xdr:col>
      <xdr:colOff>130877</xdr:colOff>
      <xdr:row>77</xdr:row>
      <xdr:rowOff>79150</xdr:rowOff>
    </xdr:to>
    <xdr:sp macro="" textlink="">
      <xdr:nvSpPr>
        <xdr:cNvPr id="45" name="円/楕円 44"/>
        <xdr:cNvSpPr/>
      </xdr:nvSpPr>
      <xdr:spPr>
        <a:xfrm>
          <a:off x="5049977" y="13532650"/>
          <a:ext cx="72000" cy="720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114300</xdr:colOff>
      <xdr:row>77</xdr:row>
      <xdr:rowOff>76200</xdr:rowOff>
    </xdr:from>
    <xdr:to>
      <xdr:col>23</xdr:col>
      <xdr:colOff>19050</xdr:colOff>
      <xdr:row>80</xdr:row>
      <xdr:rowOff>142875</xdr:rowOff>
    </xdr:to>
    <xdr:cxnSp macro="">
      <xdr:nvCxnSpPr>
        <xdr:cNvPr id="46" name="カギ線コネクタ 158"/>
        <xdr:cNvCxnSpPr>
          <a:cxnSpLocks noChangeShapeType="1"/>
        </xdr:cNvCxnSpPr>
      </xdr:nvCxnSpPr>
      <xdr:spPr bwMode="auto">
        <a:xfrm rot="-5400000">
          <a:off x="4767262" y="13711238"/>
          <a:ext cx="581025" cy="361950"/>
        </a:xfrm>
        <a:prstGeom prst="bentConnector3">
          <a:avLst>
            <a:gd name="adj1" fmla="val -1644"/>
          </a:avLst>
        </a:prstGeom>
        <a:noFill/>
        <a:ln w="19050" algn="ctr">
          <a:solidFill>
            <a:srgbClr xmlns:mc="http://schemas.openxmlformats.org/markup-compatibility/2006" xmlns:a14="http://schemas.microsoft.com/office/drawing/2010/main" val="0000FF" mc:Ignorable="a14" a14:legacySpreadsheetColorIndex="12"/>
          </a:solidFill>
          <a:prstDash val="dash"/>
          <a:miter lim="800000"/>
          <a:headEnd type="none" w="sm" len="me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4</xdr:col>
      <xdr:colOff>105899</xdr:colOff>
      <xdr:row>13</xdr:row>
      <xdr:rowOff>152262</xdr:rowOff>
    </xdr:from>
    <xdr:ext cx="557845" cy="133370"/>
    <xdr:sp macro="" textlink="">
      <xdr:nvSpPr>
        <xdr:cNvPr id="47" name="テキスト ボックス 46"/>
        <xdr:cNvSpPr txBox="1"/>
      </xdr:nvSpPr>
      <xdr:spPr>
        <a:xfrm>
          <a:off x="982199" y="2704962"/>
          <a:ext cx="557845"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000000"/>
              </a:solidFill>
              <a:latin typeface="ＭＳ Ｐゴシック"/>
              <a:ea typeface="ＭＳ Ｐゴシック"/>
            </a:rPr>
            <a:t>14,930m3/日</a:t>
          </a:r>
        </a:p>
      </xdr:txBody>
    </xdr:sp>
    <xdr:clientData/>
  </xdr:oneCellAnchor>
  <xdr:oneCellAnchor>
    <xdr:from>
      <xdr:col>11</xdr:col>
      <xdr:colOff>140803</xdr:colOff>
      <xdr:row>13</xdr:row>
      <xdr:rowOff>153504</xdr:rowOff>
    </xdr:from>
    <xdr:ext cx="557845" cy="133370"/>
    <xdr:sp macro="" textlink="">
      <xdr:nvSpPr>
        <xdr:cNvPr id="48" name="テキスト ボックス 47"/>
        <xdr:cNvSpPr txBox="1"/>
      </xdr:nvSpPr>
      <xdr:spPr>
        <a:xfrm>
          <a:off x="2617303" y="2706204"/>
          <a:ext cx="557845"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000000"/>
              </a:solidFill>
              <a:latin typeface="ＭＳ Ｐゴシック"/>
              <a:ea typeface="ＭＳ Ｐゴシック"/>
            </a:rPr>
            <a:t>14,500m3/日</a:t>
          </a:r>
        </a:p>
      </xdr:txBody>
    </xdr:sp>
    <xdr:clientData/>
  </xdr:oneCellAnchor>
  <xdr:oneCellAnchor>
    <xdr:from>
      <xdr:col>4</xdr:col>
      <xdr:colOff>38100</xdr:colOff>
      <xdr:row>56</xdr:row>
      <xdr:rowOff>167995</xdr:rowOff>
    </xdr:from>
    <xdr:ext cx="537006" cy="133370"/>
    <xdr:sp macro="" textlink="">
      <xdr:nvSpPr>
        <xdr:cNvPr id="49" name="テキスト ボックス 48"/>
        <xdr:cNvSpPr txBox="1"/>
      </xdr:nvSpPr>
      <xdr:spPr>
        <a:xfrm>
          <a:off x="914400" y="10093045"/>
          <a:ext cx="537006"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000000"/>
              </a:solidFill>
              <a:latin typeface="ＭＳ Ｐゴシック"/>
              <a:ea typeface="ＭＳ Ｐゴシック"/>
            </a:rPr>
            <a:t>（325m3/日）</a:t>
          </a:r>
        </a:p>
      </xdr:txBody>
    </xdr:sp>
    <xdr:clientData/>
  </xdr:oneCellAnchor>
  <xdr:twoCellAnchor>
    <xdr:from>
      <xdr:col>18</xdr:col>
      <xdr:colOff>85725</xdr:colOff>
      <xdr:row>13</xdr:row>
      <xdr:rowOff>9525</xdr:rowOff>
    </xdr:from>
    <xdr:to>
      <xdr:col>18</xdr:col>
      <xdr:colOff>152400</xdr:colOff>
      <xdr:row>13</xdr:row>
      <xdr:rowOff>123825</xdr:rowOff>
    </xdr:to>
    <xdr:grpSp>
      <xdr:nvGrpSpPr>
        <xdr:cNvPr id="50" name="グループ化 86"/>
        <xdr:cNvGrpSpPr>
          <a:grpSpLocks/>
        </xdr:cNvGrpSpPr>
      </xdr:nvGrpSpPr>
      <xdr:grpSpPr bwMode="auto">
        <a:xfrm>
          <a:off x="4162425" y="2676525"/>
          <a:ext cx="66675" cy="114300"/>
          <a:chOff x="5828835" y="1873103"/>
          <a:chExt cx="65931" cy="114805"/>
        </a:xfrm>
      </xdr:grpSpPr>
      <xdr:sp macro="" textlink="">
        <xdr:nvSpPr>
          <xdr:cNvPr id="51" name="フローチャート : 照合 50"/>
          <xdr:cNvSpPr/>
        </xdr:nvSpPr>
        <xdr:spPr>
          <a:xfrm rot="5400000">
            <a:off x="5823533" y="1916674"/>
            <a:ext cx="76537" cy="65931"/>
          </a:xfrm>
          <a:prstGeom prst="flowChartCollat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52" name="直線コネクタ 51"/>
          <xdr:cNvCxnSpPr>
            <a:stCxn id="51" idx="1"/>
            <a:endCxn id="53" idx="2"/>
          </xdr:cNvCxnSpPr>
        </xdr:nvCxnSpPr>
        <xdr:spPr>
          <a:xfrm flipH="1" flipV="1">
            <a:off x="5857091" y="1920938"/>
            <a:ext cx="0" cy="2870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3" name="正方形/長方形 52"/>
          <xdr:cNvSpPr/>
        </xdr:nvSpPr>
        <xdr:spPr>
          <a:xfrm>
            <a:off x="5838254" y="1873103"/>
            <a:ext cx="47094" cy="4783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15</xdr:col>
      <xdr:colOff>171450</xdr:colOff>
      <xdr:row>25</xdr:row>
      <xdr:rowOff>0</xdr:rowOff>
    </xdr:from>
    <xdr:to>
      <xdr:col>16</xdr:col>
      <xdr:colOff>9525</xdr:colOff>
      <xdr:row>25</xdr:row>
      <xdr:rowOff>114300</xdr:rowOff>
    </xdr:to>
    <xdr:grpSp>
      <xdr:nvGrpSpPr>
        <xdr:cNvPr id="54" name="グループ化 96"/>
        <xdr:cNvGrpSpPr>
          <a:grpSpLocks/>
        </xdr:cNvGrpSpPr>
      </xdr:nvGrpSpPr>
      <xdr:grpSpPr bwMode="auto">
        <a:xfrm>
          <a:off x="3562350" y="4724400"/>
          <a:ext cx="66675" cy="114300"/>
          <a:chOff x="5828835" y="1873103"/>
          <a:chExt cx="65931" cy="114805"/>
        </a:xfrm>
      </xdr:grpSpPr>
      <xdr:sp macro="" textlink="">
        <xdr:nvSpPr>
          <xdr:cNvPr id="55" name="フローチャート : 照合 54"/>
          <xdr:cNvSpPr/>
        </xdr:nvSpPr>
        <xdr:spPr>
          <a:xfrm rot="5400000">
            <a:off x="5823533" y="1916674"/>
            <a:ext cx="76537" cy="65931"/>
          </a:xfrm>
          <a:prstGeom prst="flowChartCollat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56" name="直線コネクタ 55"/>
          <xdr:cNvCxnSpPr>
            <a:stCxn id="55" idx="1"/>
            <a:endCxn id="57" idx="2"/>
          </xdr:cNvCxnSpPr>
        </xdr:nvCxnSpPr>
        <xdr:spPr>
          <a:xfrm flipH="1" flipV="1">
            <a:off x="5857091" y="1920938"/>
            <a:ext cx="0" cy="2870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7" name="正方形/長方形 56"/>
          <xdr:cNvSpPr/>
        </xdr:nvSpPr>
        <xdr:spPr>
          <a:xfrm>
            <a:off x="5838254" y="1873103"/>
            <a:ext cx="47094" cy="4783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oneCellAnchor>
    <xdr:from>
      <xdr:col>4</xdr:col>
      <xdr:colOff>110100</xdr:colOff>
      <xdr:row>25</xdr:row>
      <xdr:rowOff>150251</xdr:rowOff>
    </xdr:from>
    <xdr:ext cx="677558" cy="133370"/>
    <xdr:sp macro="" textlink="">
      <xdr:nvSpPr>
        <xdr:cNvPr id="58" name="テキスト ボックス 57"/>
        <xdr:cNvSpPr txBox="1"/>
      </xdr:nvSpPr>
      <xdr:spPr>
        <a:xfrm>
          <a:off x="986400" y="4760351"/>
          <a:ext cx="677558"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000000"/>
              </a:solidFill>
              <a:latin typeface="ＭＳ Ｐゴシック"/>
              <a:ea typeface="ＭＳ Ｐゴシック"/>
            </a:rPr>
            <a:t>（5,600m3/日）</a:t>
          </a:r>
          <a:r>
            <a:rPr lang="ja-JP" altLang="en-US" sz="800" b="0" i="0" u="none" strike="noStrike" baseline="30000">
              <a:solidFill>
                <a:srgbClr val="000000"/>
              </a:solidFill>
              <a:latin typeface="ＭＳ Ｐゴシック"/>
              <a:ea typeface="ＭＳ Ｐゴシック"/>
            </a:rPr>
            <a:t>※</a:t>
          </a:r>
        </a:p>
      </xdr:txBody>
    </xdr:sp>
    <xdr:clientData/>
  </xdr:oneCellAnchor>
  <xdr:oneCellAnchor>
    <xdr:from>
      <xdr:col>4</xdr:col>
      <xdr:colOff>76200</xdr:colOff>
      <xdr:row>51</xdr:row>
      <xdr:rowOff>136664</xdr:rowOff>
    </xdr:from>
    <xdr:ext cx="605422" cy="133370"/>
    <xdr:sp macro="" textlink="">
      <xdr:nvSpPr>
        <xdr:cNvPr id="59" name="テキスト ボックス 58"/>
        <xdr:cNvSpPr txBox="1"/>
      </xdr:nvSpPr>
      <xdr:spPr>
        <a:xfrm>
          <a:off x="952500" y="9204464"/>
          <a:ext cx="605422"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000000"/>
              </a:solidFill>
              <a:latin typeface="ＭＳ Ｐゴシック"/>
              <a:ea typeface="ＭＳ Ｐゴシック"/>
            </a:rPr>
            <a:t>（500m3/日）</a:t>
          </a:r>
          <a:r>
            <a:rPr lang="ja-JP" altLang="en-US" sz="800" b="0" i="0" u="none" strike="noStrike" baseline="30000">
              <a:solidFill>
                <a:srgbClr val="000000"/>
              </a:solidFill>
              <a:latin typeface="ＭＳ Ｐゴシック"/>
              <a:ea typeface="ＭＳ Ｐゴシック"/>
            </a:rPr>
            <a:t>※</a:t>
          </a:r>
        </a:p>
      </xdr:txBody>
    </xdr:sp>
    <xdr:clientData/>
  </xdr:oneCellAnchor>
  <xdr:oneCellAnchor>
    <xdr:from>
      <xdr:col>4</xdr:col>
      <xdr:colOff>97794</xdr:colOff>
      <xdr:row>73</xdr:row>
      <xdr:rowOff>149049</xdr:rowOff>
    </xdr:from>
    <xdr:ext cx="677558" cy="133370"/>
    <xdr:sp macro="" textlink="">
      <xdr:nvSpPr>
        <xdr:cNvPr id="60" name="テキスト ボックス 59"/>
        <xdr:cNvSpPr txBox="1"/>
      </xdr:nvSpPr>
      <xdr:spPr>
        <a:xfrm>
          <a:off x="974094" y="12988749"/>
          <a:ext cx="677558"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000000"/>
              </a:solidFill>
              <a:latin typeface="ＭＳ Ｐゴシック"/>
              <a:ea typeface="ＭＳ Ｐゴシック"/>
            </a:rPr>
            <a:t>（1,700m3/日）</a:t>
          </a:r>
          <a:r>
            <a:rPr lang="ja-JP" altLang="en-US" sz="800" b="0" i="0" u="none" strike="noStrike" baseline="30000">
              <a:solidFill>
                <a:srgbClr val="000000"/>
              </a:solidFill>
              <a:latin typeface="ＭＳ Ｐゴシック"/>
              <a:ea typeface="ＭＳ Ｐゴシック"/>
            </a:rPr>
            <a:t>※</a:t>
          </a:r>
        </a:p>
      </xdr:txBody>
    </xdr:sp>
    <xdr:clientData/>
  </xdr:oneCellAnchor>
  <xdr:oneCellAnchor>
    <xdr:from>
      <xdr:col>4</xdr:col>
      <xdr:colOff>15737</xdr:colOff>
      <xdr:row>81</xdr:row>
      <xdr:rowOff>72887</xdr:rowOff>
    </xdr:from>
    <xdr:ext cx="605422" cy="133370"/>
    <xdr:sp macro="" textlink="">
      <xdr:nvSpPr>
        <xdr:cNvPr id="61" name="テキスト ボックス 60"/>
        <xdr:cNvSpPr txBox="1"/>
      </xdr:nvSpPr>
      <xdr:spPr>
        <a:xfrm>
          <a:off x="892037" y="14284187"/>
          <a:ext cx="605422"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000000"/>
              </a:solidFill>
              <a:latin typeface="ＭＳ Ｐゴシック"/>
              <a:ea typeface="ＭＳ Ｐゴシック"/>
            </a:rPr>
            <a:t>（300m3/日）</a:t>
          </a:r>
          <a:r>
            <a:rPr lang="ja-JP" altLang="en-US" sz="800" b="0" i="0" u="none" strike="noStrike" baseline="30000">
              <a:solidFill>
                <a:srgbClr val="000000"/>
              </a:solidFill>
              <a:latin typeface="ＭＳ Ｐゴシック"/>
              <a:ea typeface="ＭＳ Ｐゴシック"/>
            </a:rPr>
            <a:t>※</a:t>
          </a:r>
        </a:p>
      </xdr:txBody>
    </xdr:sp>
    <xdr:clientData/>
  </xdr:oneCellAnchor>
  <xdr:twoCellAnchor>
    <xdr:from>
      <xdr:col>20</xdr:col>
      <xdr:colOff>104775</xdr:colOff>
      <xdr:row>20</xdr:row>
      <xdr:rowOff>57150</xdr:rowOff>
    </xdr:from>
    <xdr:to>
      <xdr:col>22</xdr:col>
      <xdr:colOff>114300</xdr:colOff>
      <xdr:row>22</xdr:row>
      <xdr:rowOff>152400</xdr:rowOff>
    </xdr:to>
    <xdr:sp macro="" textlink="">
      <xdr:nvSpPr>
        <xdr:cNvPr id="62" name="正方形/長方形 105"/>
        <xdr:cNvSpPr>
          <a:spLocks noChangeArrowheads="1"/>
        </xdr:cNvSpPr>
      </xdr:nvSpPr>
      <xdr:spPr bwMode="auto">
        <a:xfrm>
          <a:off x="4638675" y="3810000"/>
          <a:ext cx="466725" cy="4381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19</xdr:col>
      <xdr:colOff>14552</xdr:colOff>
      <xdr:row>18</xdr:row>
      <xdr:rowOff>99735</xdr:rowOff>
    </xdr:from>
    <xdr:ext cx="468911" cy="266740"/>
    <xdr:sp macro="" textlink="">
      <xdr:nvSpPr>
        <xdr:cNvPr id="63" name="テキスト ボックス 62"/>
        <xdr:cNvSpPr txBox="1"/>
      </xdr:nvSpPr>
      <xdr:spPr>
        <a:xfrm>
          <a:off x="4319852" y="3509685"/>
          <a:ext cx="468911"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lgn="ctr" rtl="0">
            <a:defRPr sz="1000"/>
          </a:pPr>
          <a:r>
            <a:rPr lang="ja-JP" altLang="en-US" sz="800" b="0" i="0" u="none" strike="noStrike" baseline="0">
              <a:solidFill>
                <a:srgbClr val="000000"/>
              </a:solidFill>
              <a:latin typeface="ＭＳ Ｐゴシック"/>
              <a:ea typeface="ＭＳ Ｐゴシック"/>
            </a:rPr>
            <a:t>Ｏ配水池</a:t>
          </a:r>
        </a:p>
        <a:p>
          <a:pPr algn="ctr" rtl="0">
            <a:defRPr sz="1000"/>
          </a:pPr>
          <a:r>
            <a:rPr lang="ja-JP" altLang="en-US" sz="800" b="0" i="0" u="none" strike="noStrike" baseline="0">
              <a:solidFill>
                <a:srgbClr val="000000"/>
              </a:solidFill>
              <a:latin typeface="ＭＳ Ｐゴシック"/>
              <a:ea typeface="ＭＳ Ｐゴシック"/>
            </a:rPr>
            <a:t>V=3,000m3</a:t>
          </a:r>
        </a:p>
      </xdr:txBody>
    </xdr:sp>
    <xdr:clientData/>
  </xdr:oneCellAnchor>
  <xdr:twoCellAnchor>
    <xdr:from>
      <xdr:col>22</xdr:col>
      <xdr:colOff>152400</xdr:colOff>
      <xdr:row>20</xdr:row>
      <xdr:rowOff>161925</xdr:rowOff>
    </xdr:from>
    <xdr:to>
      <xdr:col>22</xdr:col>
      <xdr:colOff>219075</xdr:colOff>
      <xdr:row>21</xdr:row>
      <xdr:rowOff>104775</xdr:rowOff>
    </xdr:to>
    <xdr:grpSp>
      <xdr:nvGrpSpPr>
        <xdr:cNvPr id="64" name="グループ化 119"/>
        <xdr:cNvGrpSpPr>
          <a:grpSpLocks/>
        </xdr:cNvGrpSpPr>
      </xdr:nvGrpSpPr>
      <xdr:grpSpPr bwMode="auto">
        <a:xfrm>
          <a:off x="5143500" y="4029075"/>
          <a:ext cx="66675" cy="114300"/>
          <a:chOff x="5828835" y="1873103"/>
          <a:chExt cx="65931" cy="114805"/>
        </a:xfrm>
      </xdr:grpSpPr>
      <xdr:sp macro="" textlink="">
        <xdr:nvSpPr>
          <xdr:cNvPr id="65" name="フローチャート : 照合 64"/>
          <xdr:cNvSpPr/>
        </xdr:nvSpPr>
        <xdr:spPr>
          <a:xfrm rot="5400000">
            <a:off x="5823533" y="1916674"/>
            <a:ext cx="76537" cy="65931"/>
          </a:xfrm>
          <a:prstGeom prst="flowChartCollat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66" name="直線コネクタ 65"/>
          <xdr:cNvCxnSpPr>
            <a:stCxn id="65" idx="1"/>
            <a:endCxn id="67" idx="2"/>
          </xdr:cNvCxnSpPr>
        </xdr:nvCxnSpPr>
        <xdr:spPr>
          <a:xfrm flipH="1" flipV="1">
            <a:off x="5857091" y="1920938"/>
            <a:ext cx="0" cy="2870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67" name="正方形/長方形 66"/>
          <xdr:cNvSpPr/>
        </xdr:nvSpPr>
        <xdr:spPr>
          <a:xfrm>
            <a:off x="5838254" y="1873103"/>
            <a:ext cx="47094" cy="4783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21</xdr:col>
      <xdr:colOff>66675</xdr:colOff>
      <xdr:row>66</xdr:row>
      <xdr:rowOff>9525</xdr:rowOff>
    </xdr:from>
    <xdr:to>
      <xdr:col>21</xdr:col>
      <xdr:colOff>133350</xdr:colOff>
      <xdr:row>66</xdr:row>
      <xdr:rowOff>123825</xdr:rowOff>
    </xdr:to>
    <xdr:grpSp>
      <xdr:nvGrpSpPr>
        <xdr:cNvPr id="68" name="グループ化 124"/>
        <xdr:cNvGrpSpPr>
          <a:grpSpLocks/>
        </xdr:cNvGrpSpPr>
      </xdr:nvGrpSpPr>
      <xdr:grpSpPr bwMode="auto">
        <a:xfrm>
          <a:off x="4829175" y="11763375"/>
          <a:ext cx="66675" cy="114300"/>
          <a:chOff x="5828835" y="1873103"/>
          <a:chExt cx="65931" cy="114805"/>
        </a:xfrm>
      </xdr:grpSpPr>
      <xdr:sp macro="" textlink="">
        <xdr:nvSpPr>
          <xdr:cNvPr id="69" name="フローチャート : 照合 68"/>
          <xdr:cNvSpPr/>
        </xdr:nvSpPr>
        <xdr:spPr>
          <a:xfrm rot="5400000">
            <a:off x="5823533" y="1916674"/>
            <a:ext cx="76537" cy="65931"/>
          </a:xfrm>
          <a:prstGeom prst="flowChartCollat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70" name="直線コネクタ 69"/>
          <xdr:cNvCxnSpPr>
            <a:stCxn id="69" idx="1"/>
            <a:endCxn id="71" idx="2"/>
          </xdr:cNvCxnSpPr>
        </xdr:nvCxnSpPr>
        <xdr:spPr>
          <a:xfrm flipH="1" flipV="1">
            <a:off x="5857091" y="1920938"/>
            <a:ext cx="0" cy="2870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71" name="正方形/長方形 70"/>
          <xdr:cNvSpPr/>
        </xdr:nvSpPr>
        <xdr:spPr>
          <a:xfrm>
            <a:off x="5838254" y="1873103"/>
            <a:ext cx="47094" cy="4783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20</xdr:col>
      <xdr:colOff>219075</xdr:colOff>
      <xdr:row>73</xdr:row>
      <xdr:rowOff>38100</xdr:rowOff>
    </xdr:from>
    <xdr:to>
      <xdr:col>21</xdr:col>
      <xdr:colOff>57150</xdr:colOff>
      <xdr:row>73</xdr:row>
      <xdr:rowOff>152400</xdr:rowOff>
    </xdr:to>
    <xdr:grpSp>
      <xdr:nvGrpSpPr>
        <xdr:cNvPr id="72" name="グループ化 131"/>
        <xdr:cNvGrpSpPr>
          <a:grpSpLocks/>
        </xdr:cNvGrpSpPr>
      </xdr:nvGrpSpPr>
      <xdr:grpSpPr bwMode="auto">
        <a:xfrm>
          <a:off x="4752975" y="12992100"/>
          <a:ext cx="66675" cy="114300"/>
          <a:chOff x="5828835" y="1873103"/>
          <a:chExt cx="65931" cy="114805"/>
        </a:xfrm>
      </xdr:grpSpPr>
      <xdr:sp macro="" textlink="">
        <xdr:nvSpPr>
          <xdr:cNvPr id="73" name="フローチャート : 照合 72"/>
          <xdr:cNvSpPr/>
        </xdr:nvSpPr>
        <xdr:spPr>
          <a:xfrm rot="5400000">
            <a:off x="5823533" y="1916674"/>
            <a:ext cx="76537" cy="65931"/>
          </a:xfrm>
          <a:prstGeom prst="flowChartCollat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74" name="直線コネクタ 73"/>
          <xdr:cNvCxnSpPr>
            <a:stCxn id="73" idx="1"/>
            <a:endCxn id="75" idx="2"/>
          </xdr:cNvCxnSpPr>
        </xdr:nvCxnSpPr>
        <xdr:spPr>
          <a:xfrm flipH="1" flipV="1">
            <a:off x="5857091" y="1920938"/>
            <a:ext cx="0" cy="2870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75" name="正方形/長方形 74"/>
          <xdr:cNvSpPr/>
        </xdr:nvSpPr>
        <xdr:spPr>
          <a:xfrm>
            <a:off x="5838254" y="1873103"/>
            <a:ext cx="47094" cy="4783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21</xdr:col>
      <xdr:colOff>142875</xdr:colOff>
      <xdr:row>81</xdr:row>
      <xdr:rowOff>19050</xdr:rowOff>
    </xdr:from>
    <xdr:to>
      <xdr:col>21</xdr:col>
      <xdr:colOff>209550</xdr:colOff>
      <xdr:row>81</xdr:row>
      <xdr:rowOff>133350</xdr:rowOff>
    </xdr:to>
    <xdr:grpSp>
      <xdr:nvGrpSpPr>
        <xdr:cNvPr id="76" name="グループ化 136"/>
        <xdr:cNvGrpSpPr>
          <a:grpSpLocks/>
        </xdr:cNvGrpSpPr>
      </xdr:nvGrpSpPr>
      <xdr:grpSpPr bwMode="auto">
        <a:xfrm>
          <a:off x="4905375" y="14344650"/>
          <a:ext cx="66675" cy="114300"/>
          <a:chOff x="5828835" y="1873103"/>
          <a:chExt cx="65931" cy="114805"/>
        </a:xfrm>
      </xdr:grpSpPr>
      <xdr:sp macro="" textlink="">
        <xdr:nvSpPr>
          <xdr:cNvPr id="77" name="フローチャート : 照合 76"/>
          <xdr:cNvSpPr/>
        </xdr:nvSpPr>
        <xdr:spPr>
          <a:xfrm rot="5400000">
            <a:off x="5823533" y="1916674"/>
            <a:ext cx="76537" cy="65931"/>
          </a:xfrm>
          <a:prstGeom prst="flowChartCollat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78" name="直線コネクタ 77"/>
          <xdr:cNvCxnSpPr>
            <a:stCxn id="77" idx="1"/>
            <a:endCxn id="79" idx="2"/>
          </xdr:cNvCxnSpPr>
        </xdr:nvCxnSpPr>
        <xdr:spPr>
          <a:xfrm flipH="1" flipV="1">
            <a:off x="5857091" y="1920938"/>
            <a:ext cx="0" cy="2870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79" name="正方形/長方形 78"/>
          <xdr:cNvSpPr/>
        </xdr:nvSpPr>
        <xdr:spPr>
          <a:xfrm>
            <a:off x="5838254" y="1873103"/>
            <a:ext cx="47094" cy="4783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21</xdr:col>
      <xdr:colOff>142875</xdr:colOff>
      <xdr:row>80</xdr:row>
      <xdr:rowOff>76200</xdr:rowOff>
    </xdr:from>
    <xdr:to>
      <xdr:col>21</xdr:col>
      <xdr:colOff>209550</xdr:colOff>
      <xdr:row>81</xdr:row>
      <xdr:rowOff>19050</xdr:rowOff>
    </xdr:to>
    <xdr:grpSp>
      <xdr:nvGrpSpPr>
        <xdr:cNvPr id="80" name="グループ化 180"/>
        <xdr:cNvGrpSpPr>
          <a:grpSpLocks/>
        </xdr:cNvGrpSpPr>
      </xdr:nvGrpSpPr>
      <xdr:grpSpPr bwMode="auto">
        <a:xfrm>
          <a:off x="4905375" y="14230350"/>
          <a:ext cx="66675" cy="114300"/>
          <a:chOff x="5828835" y="1873103"/>
          <a:chExt cx="65931" cy="114805"/>
        </a:xfrm>
      </xdr:grpSpPr>
      <xdr:sp macro="" textlink="">
        <xdr:nvSpPr>
          <xdr:cNvPr id="81" name="フローチャート : 照合 80"/>
          <xdr:cNvSpPr/>
        </xdr:nvSpPr>
        <xdr:spPr>
          <a:xfrm rot="5400000">
            <a:off x="5823533" y="1916674"/>
            <a:ext cx="76537" cy="65931"/>
          </a:xfrm>
          <a:prstGeom prst="flowChartCollat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82" name="直線コネクタ 81"/>
          <xdr:cNvCxnSpPr>
            <a:stCxn id="81" idx="1"/>
            <a:endCxn id="83" idx="2"/>
          </xdr:cNvCxnSpPr>
        </xdr:nvCxnSpPr>
        <xdr:spPr>
          <a:xfrm flipH="1" flipV="1">
            <a:off x="5857091" y="1920938"/>
            <a:ext cx="0" cy="2870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83" name="正方形/長方形 82"/>
          <xdr:cNvSpPr/>
        </xdr:nvSpPr>
        <xdr:spPr>
          <a:xfrm>
            <a:off x="5838254" y="1873103"/>
            <a:ext cx="47094" cy="4783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15</xdr:col>
      <xdr:colOff>66675</xdr:colOff>
      <xdr:row>51</xdr:row>
      <xdr:rowOff>19050</xdr:rowOff>
    </xdr:from>
    <xdr:to>
      <xdr:col>15</xdr:col>
      <xdr:colOff>209550</xdr:colOff>
      <xdr:row>51</xdr:row>
      <xdr:rowOff>152400</xdr:rowOff>
    </xdr:to>
    <xdr:sp macro="" textlink="">
      <xdr:nvSpPr>
        <xdr:cNvPr id="84" name="正方形/長方形 89"/>
        <xdr:cNvSpPr>
          <a:spLocks noChangeArrowheads="1"/>
        </xdr:cNvSpPr>
      </xdr:nvSpPr>
      <xdr:spPr bwMode="auto">
        <a:xfrm>
          <a:off x="3457575" y="9086850"/>
          <a:ext cx="142875" cy="1333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190500</xdr:colOff>
      <xdr:row>56</xdr:row>
      <xdr:rowOff>19050</xdr:rowOff>
    </xdr:from>
    <xdr:to>
      <xdr:col>20</xdr:col>
      <xdr:colOff>104775</xdr:colOff>
      <xdr:row>56</xdr:row>
      <xdr:rowOff>152400</xdr:rowOff>
    </xdr:to>
    <xdr:sp macro="" textlink="">
      <xdr:nvSpPr>
        <xdr:cNvPr id="85" name="正方形/長方形 35"/>
        <xdr:cNvSpPr>
          <a:spLocks noChangeArrowheads="1"/>
        </xdr:cNvSpPr>
      </xdr:nvSpPr>
      <xdr:spPr bwMode="auto">
        <a:xfrm>
          <a:off x="4495800" y="9944100"/>
          <a:ext cx="142875" cy="1333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209550</xdr:colOff>
      <xdr:row>72</xdr:row>
      <xdr:rowOff>114300</xdr:rowOff>
    </xdr:from>
    <xdr:to>
      <xdr:col>21</xdr:col>
      <xdr:colOff>57150</xdr:colOff>
      <xdr:row>74</xdr:row>
      <xdr:rowOff>57150</xdr:rowOff>
    </xdr:to>
    <xdr:sp macro="" textlink="">
      <xdr:nvSpPr>
        <xdr:cNvPr id="86" name="正方形/長方形 139"/>
        <xdr:cNvSpPr>
          <a:spLocks noChangeArrowheads="1"/>
        </xdr:cNvSpPr>
      </xdr:nvSpPr>
      <xdr:spPr bwMode="auto">
        <a:xfrm>
          <a:off x="4514850" y="12782550"/>
          <a:ext cx="3048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0</xdr:colOff>
      <xdr:row>77</xdr:row>
      <xdr:rowOff>19050</xdr:rowOff>
    </xdr:from>
    <xdr:to>
      <xdr:col>20</xdr:col>
      <xdr:colOff>142875</xdr:colOff>
      <xdr:row>77</xdr:row>
      <xdr:rowOff>152400</xdr:rowOff>
    </xdr:to>
    <xdr:sp macro="" textlink="">
      <xdr:nvSpPr>
        <xdr:cNvPr id="87" name="正方形/長方形 144"/>
        <xdr:cNvSpPr>
          <a:spLocks noChangeArrowheads="1"/>
        </xdr:cNvSpPr>
      </xdr:nvSpPr>
      <xdr:spPr bwMode="auto">
        <a:xfrm>
          <a:off x="4533900" y="13544550"/>
          <a:ext cx="142875" cy="1333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219075</xdr:colOff>
      <xdr:row>12</xdr:row>
      <xdr:rowOff>38100</xdr:rowOff>
    </xdr:from>
    <xdr:to>
      <xdr:col>18</xdr:col>
      <xdr:colOff>0</xdr:colOff>
      <xdr:row>14</xdr:row>
      <xdr:rowOff>133350</xdr:rowOff>
    </xdr:to>
    <xdr:sp macro="" textlink="">
      <xdr:nvSpPr>
        <xdr:cNvPr id="88" name="正方形/長方形 45"/>
        <xdr:cNvSpPr>
          <a:spLocks noChangeArrowheads="1"/>
        </xdr:cNvSpPr>
      </xdr:nvSpPr>
      <xdr:spPr bwMode="auto">
        <a:xfrm>
          <a:off x="3609975" y="2419350"/>
          <a:ext cx="466725" cy="438150"/>
        </a:xfrm>
        <a:prstGeom prst="rect">
          <a:avLst/>
        </a:prstGeom>
        <a:solidFill>
          <a:srgbClr val="0000FF"/>
        </a:solidFill>
        <a:ln w="19050" algn="ctr">
          <a:solidFill>
            <a:srgbClr val="000000"/>
          </a:solidFill>
          <a:miter lim="800000"/>
          <a:headEnd/>
          <a:tailEnd/>
        </a:ln>
      </xdr:spPr>
    </xdr:sp>
    <xdr:clientData/>
  </xdr:twoCellAnchor>
  <xdr:twoCellAnchor>
    <xdr:from>
      <xdr:col>24</xdr:col>
      <xdr:colOff>209550</xdr:colOff>
      <xdr:row>9</xdr:row>
      <xdr:rowOff>19050</xdr:rowOff>
    </xdr:from>
    <xdr:to>
      <xdr:col>25</xdr:col>
      <xdr:colOff>123825</xdr:colOff>
      <xdr:row>9</xdr:row>
      <xdr:rowOff>152400</xdr:rowOff>
    </xdr:to>
    <xdr:sp macro="" textlink="">
      <xdr:nvSpPr>
        <xdr:cNvPr id="89" name="Rectangle 99"/>
        <xdr:cNvSpPr>
          <a:spLocks noChangeArrowheads="1"/>
        </xdr:cNvSpPr>
      </xdr:nvSpPr>
      <xdr:spPr bwMode="auto">
        <a:xfrm>
          <a:off x="5657850" y="1885950"/>
          <a:ext cx="142875" cy="1333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9525</xdr:colOff>
      <xdr:row>12</xdr:row>
      <xdr:rowOff>104775</xdr:rowOff>
    </xdr:from>
    <xdr:to>
      <xdr:col>23</xdr:col>
      <xdr:colOff>219075</xdr:colOff>
      <xdr:row>13</xdr:row>
      <xdr:rowOff>85725</xdr:rowOff>
    </xdr:to>
    <xdr:cxnSp macro="">
      <xdr:nvCxnSpPr>
        <xdr:cNvPr id="90" name="AutoShape 121"/>
        <xdr:cNvCxnSpPr>
          <a:cxnSpLocks noChangeShapeType="1"/>
          <a:stCxn id="139" idx="4"/>
          <a:endCxn id="88" idx="3"/>
        </xdr:cNvCxnSpPr>
      </xdr:nvCxnSpPr>
      <xdr:spPr bwMode="auto">
        <a:xfrm rot="5400000">
          <a:off x="4686300" y="1885950"/>
          <a:ext cx="152400" cy="1352550"/>
        </a:xfrm>
        <a:prstGeom prst="bentConnector2">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25</xdr:col>
      <xdr:colOff>133350</xdr:colOff>
      <xdr:row>9</xdr:row>
      <xdr:rowOff>85725</xdr:rowOff>
    </xdr:from>
    <xdr:to>
      <xdr:col>27</xdr:col>
      <xdr:colOff>85725</xdr:colOff>
      <xdr:row>9</xdr:row>
      <xdr:rowOff>85725</xdr:rowOff>
    </xdr:to>
    <xdr:cxnSp macro="">
      <xdr:nvCxnSpPr>
        <xdr:cNvPr id="91" name="AutoShape 122"/>
        <xdr:cNvCxnSpPr>
          <a:cxnSpLocks noChangeShapeType="1"/>
          <a:stCxn id="89" idx="3"/>
          <a:endCxn id="152" idx="1"/>
        </xdr:cNvCxnSpPr>
      </xdr:nvCxnSpPr>
      <xdr:spPr bwMode="auto">
        <a:xfrm>
          <a:off x="5810250" y="1952625"/>
          <a:ext cx="323850" cy="0"/>
        </a:xfrm>
        <a:prstGeom prst="straightConnector1">
          <a:avLst/>
        </a:prstGeom>
        <a:noFill/>
        <a:ln w="19050">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24</xdr:col>
      <xdr:colOff>16237</xdr:colOff>
      <xdr:row>7</xdr:row>
      <xdr:rowOff>34127</xdr:rowOff>
    </xdr:from>
    <xdr:ext cx="393550" cy="266740"/>
    <xdr:sp macro="" textlink="">
      <xdr:nvSpPr>
        <xdr:cNvPr id="92" name="Text Box 102"/>
        <xdr:cNvSpPr txBox="1"/>
      </xdr:nvSpPr>
      <xdr:spPr>
        <a:xfrm>
          <a:off x="5464537" y="1558127"/>
          <a:ext cx="393550"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lgn="l" rtl="0">
            <a:defRPr sz="1000"/>
          </a:pPr>
          <a:r>
            <a:rPr lang="ja-JP" altLang="en-US" sz="800" b="0" i="0" u="none" strike="noStrike" baseline="0">
              <a:solidFill>
                <a:srgbClr val="000000"/>
              </a:solidFill>
              <a:latin typeface="ＭＳ Ｐゴシック"/>
              <a:ea typeface="ＭＳ Ｐゴシック"/>
            </a:rPr>
            <a:t>Ｃ配水池</a:t>
          </a:r>
        </a:p>
        <a:p>
          <a:pPr algn="l" rtl="0">
            <a:defRPr sz="1000"/>
          </a:pPr>
          <a:r>
            <a:rPr lang="ja-JP" altLang="en-US" sz="800" b="0" i="0" u="none" strike="noStrike" baseline="0">
              <a:solidFill>
                <a:srgbClr val="000000"/>
              </a:solidFill>
              <a:latin typeface="ＭＳ Ｐゴシック"/>
              <a:ea typeface="ＭＳ Ｐゴシック"/>
            </a:rPr>
            <a:t>V=75m3</a:t>
          </a:r>
        </a:p>
      </xdr:txBody>
    </xdr:sp>
    <xdr:clientData/>
  </xdr:oneCellAnchor>
  <xdr:oneCellAnchor>
    <xdr:from>
      <xdr:col>23</xdr:col>
      <xdr:colOff>66675</xdr:colOff>
      <xdr:row>14</xdr:row>
      <xdr:rowOff>148427</xdr:rowOff>
    </xdr:from>
    <xdr:ext cx="495300" cy="266740"/>
    <xdr:sp macro="" textlink="">
      <xdr:nvSpPr>
        <xdr:cNvPr id="93" name="Text Box 103"/>
        <xdr:cNvSpPr txBox="1"/>
      </xdr:nvSpPr>
      <xdr:spPr>
        <a:xfrm>
          <a:off x="5286375" y="2872577"/>
          <a:ext cx="495300"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l" rtl="0">
            <a:defRPr sz="1000"/>
          </a:pPr>
          <a:r>
            <a:rPr lang="ja-JP" altLang="en-US" sz="800" b="0" i="0" u="none" strike="noStrike" baseline="0">
              <a:solidFill>
                <a:srgbClr val="000000"/>
              </a:solidFill>
              <a:latin typeface="ＭＳ Ｐゴシック"/>
              <a:ea typeface="ＭＳ Ｐゴシック"/>
            </a:rPr>
            <a:t>Ｂ配水池</a:t>
          </a:r>
        </a:p>
        <a:p>
          <a:pPr algn="l" rtl="0">
            <a:defRPr sz="1000"/>
          </a:pPr>
          <a:r>
            <a:rPr lang="ja-JP" altLang="en-US" sz="800" b="0" i="0" u="none" strike="noStrike" baseline="0">
              <a:solidFill>
                <a:srgbClr val="000000"/>
              </a:solidFill>
              <a:latin typeface="ＭＳ Ｐゴシック"/>
              <a:ea typeface="ＭＳ Ｐゴシック"/>
            </a:rPr>
            <a:t>V=288m3</a:t>
          </a:r>
        </a:p>
      </xdr:txBody>
    </xdr:sp>
    <xdr:clientData/>
  </xdr:oneCellAnchor>
  <xdr:twoCellAnchor>
    <xdr:from>
      <xdr:col>24</xdr:col>
      <xdr:colOff>19050</xdr:colOff>
      <xdr:row>17</xdr:row>
      <xdr:rowOff>28575</xdr:rowOff>
    </xdr:from>
    <xdr:to>
      <xdr:col>24</xdr:col>
      <xdr:colOff>161925</xdr:colOff>
      <xdr:row>17</xdr:row>
      <xdr:rowOff>161925</xdr:rowOff>
    </xdr:to>
    <xdr:sp macro="" textlink="">
      <xdr:nvSpPr>
        <xdr:cNvPr id="94" name="Rectangle 104"/>
        <xdr:cNvSpPr>
          <a:spLocks noChangeArrowheads="1"/>
        </xdr:cNvSpPr>
      </xdr:nvSpPr>
      <xdr:spPr bwMode="auto">
        <a:xfrm>
          <a:off x="5467350" y="3267075"/>
          <a:ext cx="142875" cy="1333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161925</xdr:colOff>
      <xdr:row>17</xdr:row>
      <xdr:rowOff>95250</xdr:rowOff>
    </xdr:from>
    <xdr:to>
      <xdr:col>27</xdr:col>
      <xdr:colOff>47625</xdr:colOff>
      <xdr:row>17</xdr:row>
      <xdr:rowOff>95250</xdr:rowOff>
    </xdr:to>
    <xdr:cxnSp macro="">
      <xdr:nvCxnSpPr>
        <xdr:cNvPr id="95" name="AutoShape 127"/>
        <xdr:cNvCxnSpPr>
          <a:cxnSpLocks noChangeShapeType="1"/>
          <a:stCxn id="202" idx="6"/>
          <a:endCxn id="151" idx="1"/>
        </xdr:cNvCxnSpPr>
      </xdr:nvCxnSpPr>
      <xdr:spPr bwMode="auto">
        <a:xfrm>
          <a:off x="5838825" y="3333750"/>
          <a:ext cx="295275" cy="0"/>
        </a:xfrm>
        <a:prstGeom prst="straightConnector1">
          <a:avLst/>
        </a:prstGeom>
        <a:noFill/>
        <a:ln w="19050">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22</xdr:col>
      <xdr:colOff>142875</xdr:colOff>
      <xdr:row>42</xdr:row>
      <xdr:rowOff>38100</xdr:rowOff>
    </xdr:from>
    <xdr:to>
      <xdr:col>23</xdr:col>
      <xdr:colOff>57150</xdr:colOff>
      <xdr:row>43</xdr:row>
      <xdr:rowOff>0</xdr:rowOff>
    </xdr:to>
    <xdr:sp macro="" textlink="">
      <xdr:nvSpPr>
        <xdr:cNvPr id="96" name="Rectangle 106"/>
        <xdr:cNvSpPr>
          <a:spLocks noChangeArrowheads="1"/>
        </xdr:cNvSpPr>
      </xdr:nvSpPr>
      <xdr:spPr bwMode="auto">
        <a:xfrm>
          <a:off x="5133975" y="7562850"/>
          <a:ext cx="142875" cy="1333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66675</xdr:colOff>
      <xdr:row>42</xdr:row>
      <xdr:rowOff>104775</xdr:rowOff>
    </xdr:from>
    <xdr:to>
      <xdr:col>27</xdr:col>
      <xdr:colOff>57150</xdr:colOff>
      <xdr:row>42</xdr:row>
      <xdr:rowOff>104775</xdr:rowOff>
    </xdr:to>
    <xdr:cxnSp macro="">
      <xdr:nvCxnSpPr>
        <xdr:cNvPr id="97" name="AutoShape 130"/>
        <xdr:cNvCxnSpPr>
          <a:cxnSpLocks noChangeShapeType="1"/>
          <a:stCxn id="96" idx="3"/>
          <a:endCxn id="160" idx="1"/>
        </xdr:cNvCxnSpPr>
      </xdr:nvCxnSpPr>
      <xdr:spPr bwMode="auto">
        <a:xfrm>
          <a:off x="5286375" y="7629525"/>
          <a:ext cx="847725" cy="0"/>
        </a:xfrm>
        <a:prstGeom prst="straightConnector1">
          <a:avLst/>
        </a:prstGeom>
        <a:noFill/>
        <a:ln w="19050">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25</xdr:col>
      <xdr:colOff>0</xdr:colOff>
      <xdr:row>38</xdr:row>
      <xdr:rowOff>19050</xdr:rowOff>
    </xdr:from>
    <xdr:to>
      <xdr:col>25</xdr:col>
      <xdr:colOff>142875</xdr:colOff>
      <xdr:row>38</xdr:row>
      <xdr:rowOff>152400</xdr:rowOff>
    </xdr:to>
    <xdr:sp macro="" textlink="">
      <xdr:nvSpPr>
        <xdr:cNvPr id="98" name="Rectangle 108"/>
        <xdr:cNvSpPr>
          <a:spLocks noChangeArrowheads="1"/>
        </xdr:cNvSpPr>
      </xdr:nvSpPr>
      <xdr:spPr bwMode="auto">
        <a:xfrm>
          <a:off x="5676900" y="6858000"/>
          <a:ext cx="142875" cy="1333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152400</xdr:colOff>
      <xdr:row>38</xdr:row>
      <xdr:rowOff>85725</xdr:rowOff>
    </xdr:from>
    <xdr:to>
      <xdr:col>27</xdr:col>
      <xdr:colOff>66675</xdr:colOff>
      <xdr:row>38</xdr:row>
      <xdr:rowOff>85725</xdr:rowOff>
    </xdr:to>
    <xdr:cxnSp macro="">
      <xdr:nvCxnSpPr>
        <xdr:cNvPr id="99" name="AutoShape 133"/>
        <xdr:cNvCxnSpPr>
          <a:cxnSpLocks noChangeShapeType="1"/>
          <a:stCxn id="98" idx="3"/>
          <a:endCxn id="161" idx="1"/>
        </xdr:cNvCxnSpPr>
      </xdr:nvCxnSpPr>
      <xdr:spPr bwMode="auto">
        <a:xfrm>
          <a:off x="5829300" y="6924675"/>
          <a:ext cx="304800" cy="0"/>
        </a:xfrm>
        <a:prstGeom prst="straightConnector1">
          <a:avLst/>
        </a:prstGeom>
        <a:noFill/>
        <a:ln w="19050">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24</xdr:col>
      <xdr:colOff>130378</xdr:colOff>
      <xdr:row>36</xdr:row>
      <xdr:rowOff>78757</xdr:rowOff>
    </xdr:from>
    <xdr:ext cx="395194" cy="266740"/>
    <xdr:sp macro="" textlink="">
      <xdr:nvSpPr>
        <xdr:cNvPr id="100" name="Text Box 110"/>
        <xdr:cNvSpPr txBox="1"/>
      </xdr:nvSpPr>
      <xdr:spPr>
        <a:xfrm>
          <a:off x="5578678" y="6574807"/>
          <a:ext cx="395194"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lgn="ctr" rtl="0">
            <a:defRPr sz="1000"/>
          </a:pPr>
          <a:r>
            <a:rPr lang="ja-JP" altLang="en-US" sz="800" b="0" i="0" u="none" strike="noStrike" baseline="0">
              <a:solidFill>
                <a:srgbClr val="000000"/>
              </a:solidFill>
              <a:latin typeface="ＭＳ Ｐゴシック"/>
              <a:ea typeface="ＭＳ Ｐゴシック"/>
            </a:rPr>
            <a:t>Ｄ配水池</a:t>
          </a:r>
        </a:p>
        <a:p>
          <a:pPr algn="ctr" rtl="0">
            <a:defRPr sz="1000"/>
          </a:pPr>
          <a:r>
            <a:rPr lang="ja-JP" altLang="en-US" sz="800" b="0" i="0" u="none" strike="noStrike" baseline="0">
              <a:solidFill>
                <a:srgbClr val="000000"/>
              </a:solidFill>
              <a:latin typeface="ＭＳ Ｐゴシック"/>
              <a:ea typeface="ＭＳ Ｐゴシック"/>
            </a:rPr>
            <a:t>V=65m3</a:t>
          </a:r>
        </a:p>
      </xdr:txBody>
    </xdr:sp>
    <xdr:clientData/>
  </xdr:oneCellAnchor>
  <xdr:oneCellAnchor>
    <xdr:from>
      <xdr:col>20</xdr:col>
      <xdr:colOff>113999</xdr:colOff>
      <xdr:row>40</xdr:row>
      <xdr:rowOff>78373</xdr:rowOff>
    </xdr:from>
    <xdr:ext cx="386709" cy="266740"/>
    <xdr:sp macro="" textlink="">
      <xdr:nvSpPr>
        <xdr:cNvPr id="101" name="Text Box 111"/>
        <xdr:cNvSpPr txBox="1"/>
      </xdr:nvSpPr>
      <xdr:spPr>
        <a:xfrm>
          <a:off x="4647899" y="7260223"/>
          <a:ext cx="386709"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lgn="ctr" rtl="0">
            <a:defRPr sz="1000"/>
          </a:pPr>
          <a:r>
            <a:rPr lang="ja-JP" altLang="en-US" sz="800" b="0" i="0" u="none" strike="noStrike" baseline="0">
              <a:solidFill>
                <a:srgbClr val="000000"/>
              </a:solidFill>
              <a:latin typeface="ＭＳ Ｐゴシック"/>
              <a:ea typeface="ＭＳ Ｐゴシック"/>
            </a:rPr>
            <a:t>Ｕ配水池</a:t>
          </a:r>
        </a:p>
        <a:p>
          <a:pPr algn="ctr" rtl="0">
            <a:defRPr sz="1000"/>
          </a:pPr>
          <a:r>
            <a:rPr lang="ja-JP" altLang="en-US" sz="800" b="0" i="0" u="none" strike="noStrike" baseline="0">
              <a:solidFill>
                <a:srgbClr val="000000"/>
              </a:solidFill>
              <a:latin typeface="ＭＳ Ｐゴシック"/>
              <a:ea typeface="ＭＳ Ｐゴシック"/>
            </a:rPr>
            <a:t>V=48m3</a:t>
          </a:r>
        </a:p>
      </xdr:txBody>
    </xdr:sp>
    <xdr:clientData/>
  </xdr:oneCellAnchor>
  <xdr:twoCellAnchor>
    <xdr:from>
      <xdr:col>2</xdr:col>
      <xdr:colOff>0</xdr:colOff>
      <xdr:row>24</xdr:row>
      <xdr:rowOff>19050</xdr:rowOff>
    </xdr:from>
    <xdr:to>
      <xdr:col>4</xdr:col>
      <xdr:colOff>9525</xdr:colOff>
      <xdr:row>26</xdr:row>
      <xdr:rowOff>123825</xdr:rowOff>
    </xdr:to>
    <xdr:sp macro="" textlink="">
      <xdr:nvSpPr>
        <xdr:cNvPr id="102" name="Rectangle 112"/>
        <xdr:cNvSpPr>
          <a:spLocks noChangeArrowheads="1"/>
        </xdr:cNvSpPr>
      </xdr:nvSpPr>
      <xdr:spPr bwMode="auto">
        <a:xfrm>
          <a:off x="419100" y="4457700"/>
          <a:ext cx="466725" cy="447675"/>
        </a:xfrm>
        <a:prstGeom prst="rect">
          <a:avLst/>
        </a:prstGeom>
        <a:solidFill>
          <a:srgbClr xmlns:mc="http://schemas.openxmlformats.org/markup-compatibility/2006" xmlns:a14="http://schemas.microsoft.com/office/drawing/2010/main" val="FFFFFF" mc:Ignorable="a14" a14:legacySpreadsheetColorIndex="9"/>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152400</xdr:colOff>
      <xdr:row>50</xdr:row>
      <xdr:rowOff>114300</xdr:rowOff>
    </xdr:from>
    <xdr:to>
      <xdr:col>4</xdr:col>
      <xdr:colOff>0</xdr:colOff>
      <xdr:row>52</xdr:row>
      <xdr:rowOff>57150</xdr:rowOff>
    </xdr:to>
    <xdr:sp macro="" textlink="">
      <xdr:nvSpPr>
        <xdr:cNvPr id="103" name="Rectangle 113"/>
        <xdr:cNvSpPr>
          <a:spLocks noChangeArrowheads="1"/>
        </xdr:cNvSpPr>
      </xdr:nvSpPr>
      <xdr:spPr bwMode="auto">
        <a:xfrm>
          <a:off x="571500" y="9010650"/>
          <a:ext cx="304800" cy="285750"/>
        </a:xfrm>
        <a:prstGeom prst="rect">
          <a:avLst/>
        </a:prstGeom>
        <a:solidFill>
          <a:srgbClr xmlns:mc="http://schemas.openxmlformats.org/markup-compatibility/2006" xmlns:a14="http://schemas.microsoft.com/office/drawing/2010/main" val="FFFFFF" mc:Ignorable="a14" a14:legacySpreadsheetColorIndex="65"/>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152400</xdr:colOff>
      <xdr:row>72</xdr:row>
      <xdr:rowOff>114300</xdr:rowOff>
    </xdr:from>
    <xdr:to>
      <xdr:col>4</xdr:col>
      <xdr:colOff>0</xdr:colOff>
      <xdr:row>74</xdr:row>
      <xdr:rowOff>57150</xdr:rowOff>
    </xdr:to>
    <xdr:sp macro="" textlink="">
      <xdr:nvSpPr>
        <xdr:cNvPr id="104" name="Rectangle 114"/>
        <xdr:cNvSpPr>
          <a:spLocks noChangeArrowheads="1"/>
        </xdr:cNvSpPr>
      </xdr:nvSpPr>
      <xdr:spPr bwMode="auto">
        <a:xfrm>
          <a:off x="571500" y="12782550"/>
          <a:ext cx="304800" cy="285750"/>
        </a:xfrm>
        <a:prstGeom prst="rect">
          <a:avLst/>
        </a:prstGeom>
        <a:solidFill>
          <a:srgbClr xmlns:mc="http://schemas.openxmlformats.org/markup-compatibility/2006" xmlns:a14="http://schemas.microsoft.com/office/drawing/2010/main" val="FFFFFF" mc:Ignorable="a14" a14:legacySpreadsheetColorIndex="9"/>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9525</xdr:colOff>
      <xdr:row>80</xdr:row>
      <xdr:rowOff>133350</xdr:rowOff>
    </xdr:from>
    <xdr:to>
      <xdr:col>3</xdr:col>
      <xdr:colOff>152400</xdr:colOff>
      <xdr:row>81</xdr:row>
      <xdr:rowOff>95250</xdr:rowOff>
    </xdr:to>
    <xdr:sp macro="" textlink="">
      <xdr:nvSpPr>
        <xdr:cNvPr id="105" name="Rectangle 115"/>
        <xdr:cNvSpPr>
          <a:spLocks noChangeArrowheads="1"/>
        </xdr:cNvSpPr>
      </xdr:nvSpPr>
      <xdr:spPr bwMode="auto">
        <a:xfrm>
          <a:off x="657225" y="14173200"/>
          <a:ext cx="142875" cy="133350"/>
        </a:xfrm>
        <a:prstGeom prst="rect">
          <a:avLst/>
        </a:prstGeom>
        <a:solidFill>
          <a:srgbClr xmlns:mc="http://schemas.openxmlformats.org/markup-compatibility/2006" xmlns:a14="http://schemas.microsoft.com/office/drawing/2010/main" val="FFFFFF" mc:Ignorable="a14" a14:legacySpreadsheetColorIndex="9"/>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161925</xdr:colOff>
      <xdr:row>16</xdr:row>
      <xdr:rowOff>114300</xdr:rowOff>
    </xdr:from>
    <xdr:to>
      <xdr:col>4</xdr:col>
      <xdr:colOff>9525</xdr:colOff>
      <xdr:row>18</xdr:row>
      <xdr:rowOff>57150</xdr:rowOff>
    </xdr:to>
    <xdr:sp macro="" textlink="">
      <xdr:nvSpPr>
        <xdr:cNvPr id="106" name="正方形/長方形 118"/>
        <xdr:cNvSpPr>
          <a:spLocks noChangeArrowheads="1"/>
        </xdr:cNvSpPr>
      </xdr:nvSpPr>
      <xdr:spPr bwMode="auto">
        <a:xfrm>
          <a:off x="581025" y="3181350"/>
          <a:ext cx="3048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161925</xdr:colOff>
      <xdr:row>19</xdr:row>
      <xdr:rowOff>114300</xdr:rowOff>
    </xdr:from>
    <xdr:to>
      <xdr:col>4</xdr:col>
      <xdr:colOff>9525</xdr:colOff>
      <xdr:row>21</xdr:row>
      <xdr:rowOff>57150</xdr:rowOff>
    </xdr:to>
    <xdr:sp macro="" textlink="">
      <xdr:nvSpPr>
        <xdr:cNvPr id="107" name="Rectangle 120"/>
        <xdr:cNvSpPr>
          <a:spLocks noChangeArrowheads="1"/>
        </xdr:cNvSpPr>
      </xdr:nvSpPr>
      <xdr:spPr bwMode="auto">
        <a:xfrm>
          <a:off x="581025" y="3695700"/>
          <a:ext cx="3048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19050</xdr:colOff>
      <xdr:row>14</xdr:row>
      <xdr:rowOff>142875</xdr:rowOff>
    </xdr:from>
    <xdr:to>
      <xdr:col>9</xdr:col>
      <xdr:colOff>209550</xdr:colOff>
      <xdr:row>17</xdr:row>
      <xdr:rowOff>85725</xdr:rowOff>
    </xdr:to>
    <xdr:cxnSp macro="">
      <xdr:nvCxnSpPr>
        <xdr:cNvPr id="108" name="AutoShape 121"/>
        <xdr:cNvCxnSpPr>
          <a:cxnSpLocks noChangeShapeType="1"/>
          <a:stCxn id="106" idx="3"/>
          <a:endCxn id="8" idx="2"/>
        </xdr:cNvCxnSpPr>
      </xdr:nvCxnSpPr>
      <xdr:spPr bwMode="auto">
        <a:xfrm flipV="1">
          <a:off x="895350" y="2867025"/>
          <a:ext cx="1333500" cy="457200"/>
        </a:xfrm>
        <a:prstGeom prst="bentConnector2">
          <a:avLst/>
        </a:prstGeom>
        <a:noFill/>
        <a:ln w="19050">
          <a:solidFill>
            <a:srgbClr xmlns:mc="http://schemas.openxmlformats.org/markup-compatibility/2006" xmlns:a14="http://schemas.microsoft.com/office/drawing/2010/main" val="0000FF" mc:Ignorable="a14" a14:legacySpreadsheetColorIndex="12"/>
          </a:solidFill>
          <a:prstDash val="lgDashDot"/>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19050</xdr:colOff>
      <xdr:row>14</xdr:row>
      <xdr:rowOff>142875</xdr:rowOff>
    </xdr:from>
    <xdr:to>
      <xdr:col>9</xdr:col>
      <xdr:colOff>209550</xdr:colOff>
      <xdr:row>20</xdr:row>
      <xdr:rowOff>85725</xdr:rowOff>
    </xdr:to>
    <xdr:cxnSp macro="">
      <xdr:nvCxnSpPr>
        <xdr:cNvPr id="109" name="AutoShape 122"/>
        <xdr:cNvCxnSpPr>
          <a:cxnSpLocks noChangeShapeType="1"/>
          <a:stCxn id="107" idx="3"/>
          <a:endCxn id="8" idx="2"/>
        </xdr:cNvCxnSpPr>
      </xdr:nvCxnSpPr>
      <xdr:spPr bwMode="auto">
        <a:xfrm flipV="1">
          <a:off x="895350" y="2867025"/>
          <a:ext cx="1333500" cy="971550"/>
        </a:xfrm>
        <a:prstGeom prst="bentConnector2">
          <a:avLst/>
        </a:prstGeom>
        <a:noFill/>
        <a:ln w="19050">
          <a:solidFill>
            <a:srgbClr xmlns:mc="http://schemas.openxmlformats.org/markup-compatibility/2006" xmlns:a14="http://schemas.microsoft.com/office/drawing/2010/main" val="0000FF" mc:Ignorable="a14" a14:legacySpreadsheetColorIndex="12"/>
          </a:solidFill>
          <a:prstDash val="lgDashDot"/>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xdr:col>
      <xdr:colOff>28575</xdr:colOff>
      <xdr:row>15</xdr:row>
      <xdr:rowOff>142875</xdr:rowOff>
    </xdr:from>
    <xdr:ext cx="904875" cy="133350"/>
    <xdr:sp macro="" textlink="">
      <xdr:nvSpPr>
        <xdr:cNvPr id="110" name="Text Box 123"/>
        <xdr:cNvSpPr txBox="1">
          <a:spLocks noChangeArrowheads="1"/>
        </xdr:cNvSpPr>
      </xdr:nvSpPr>
      <xdr:spPr bwMode="auto">
        <a:xfrm>
          <a:off x="447675" y="3038475"/>
          <a:ext cx="90487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ゴシック"/>
              <a:ea typeface="ＭＳ Ｐゴシック"/>
            </a:rPr>
            <a:t>Ｉ第1水源（予備）</a:t>
          </a:r>
        </a:p>
      </xdr:txBody>
    </xdr:sp>
    <xdr:clientData/>
  </xdr:oneCellAnchor>
  <xdr:oneCellAnchor>
    <xdr:from>
      <xdr:col>2</xdr:col>
      <xdr:colOff>42495</xdr:colOff>
      <xdr:row>18</xdr:row>
      <xdr:rowOff>126727</xdr:rowOff>
    </xdr:from>
    <xdr:ext cx="694934" cy="133370"/>
    <xdr:sp macro="" textlink="">
      <xdr:nvSpPr>
        <xdr:cNvPr id="111" name="Text Box 124"/>
        <xdr:cNvSpPr txBox="1"/>
      </xdr:nvSpPr>
      <xdr:spPr>
        <a:xfrm>
          <a:off x="461595" y="3536677"/>
          <a:ext cx="694934"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000000"/>
              </a:solidFill>
              <a:latin typeface="ＭＳ Ｐゴシック"/>
              <a:ea typeface="ＭＳ Ｐゴシック"/>
            </a:rPr>
            <a:t>Ｉ第2水源（予備）</a:t>
          </a:r>
        </a:p>
      </xdr:txBody>
    </xdr:sp>
    <xdr:clientData/>
  </xdr:oneCellAnchor>
  <xdr:oneCellAnchor>
    <xdr:from>
      <xdr:col>4</xdr:col>
      <xdr:colOff>29699</xdr:colOff>
      <xdr:row>20</xdr:row>
      <xdr:rowOff>107812</xdr:rowOff>
    </xdr:from>
    <xdr:ext cx="506549" cy="133370"/>
    <xdr:sp macro="" textlink="">
      <xdr:nvSpPr>
        <xdr:cNvPr id="112" name="Text Box 125"/>
        <xdr:cNvSpPr txBox="1"/>
      </xdr:nvSpPr>
      <xdr:spPr>
        <a:xfrm>
          <a:off x="905999" y="3860662"/>
          <a:ext cx="506549"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000000"/>
              </a:solidFill>
              <a:latin typeface="ＭＳ Ｐゴシック"/>
              <a:ea typeface="ＭＳ Ｐゴシック"/>
            </a:rPr>
            <a:t>1,513m3/日</a:t>
          </a:r>
        </a:p>
      </xdr:txBody>
    </xdr:sp>
    <xdr:clientData/>
  </xdr:oneCellAnchor>
  <xdr:oneCellAnchor>
    <xdr:from>
      <xdr:col>4</xdr:col>
      <xdr:colOff>39224</xdr:colOff>
      <xdr:row>17</xdr:row>
      <xdr:rowOff>117337</xdr:rowOff>
    </xdr:from>
    <xdr:ext cx="506549" cy="133370"/>
    <xdr:sp macro="" textlink="">
      <xdr:nvSpPr>
        <xdr:cNvPr id="113" name="Text Box 126"/>
        <xdr:cNvSpPr txBox="1"/>
      </xdr:nvSpPr>
      <xdr:spPr>
        <a:xfrm>
          <a:off x="915524" y="3355837"/>
          <a:ext cx="506549"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000000"/>
              </a:solidFill>
              <a:latin typeface="ＭＳ Ｐゴシック"/>
              <a:ea typeface="ＭＳ Ｐゴシック"/>
            </a:rPr>
            <a:t>2,840m3/日</a:t>
          </a:r>
        </a:p>
      </xdr:txBody>
    </xdr:sp>
    <xdr:clientData/>
  </xdr:oneCellAnchor>
  <xdr:twoCellAnchor>
    <xdr:from>
      <xdr:col>2</xdr:col>
      <xdr:colOff>161925</xdr:colOff>
      <xdr:row>27</xdr:row>
      <xdr:rowOff>114300</xdr:rowOff>
    </xdr:from>
    <xdr:to>
      <xdr:col>4</xdr:col>
      <xdr:colOff>9525</xdr:colOff>
      <xdr:row>29</xdr:row>
      <xdr:rowOff>57150</xdr:rowOff>
    </xdr:to>
    <xdr:sp macro="" textlink="">
      <xdr:nvSpPr>
        <xdr:cNvPr id="114" name="Rectangle 127"/>
        <xdr:cNvSpPr>
          <a:spLocks noChangeArrowheads="1"/>
        </xdr:cNvSpPr>
      </xdr:nvSpPr>
      <xdr:spPr bwMode="auto">
        <a:xfrm>
          <a:off x="581025" y="5067300"/>
          <a:ext cx="3048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161925</xdr:colOff>
      <xdr:row>30</xdr:row>
      <xdr:rowOff>19050</xdr:rowOff>
    </xdr:from>
    <xdr:to>
      <xdr:col>4</xdr:col>
      <xdr:colOff>9525</xdr:colOff>
      <xdr:row>31</xdr:row>
      <xdr:rowOff>133350</xdr:rowOff>
    </xdr:to>
    <xdr:sp macro="" textlink="">
      <xdr:nvSpPr>
        <xdr:cNvPr id="115" name="Rectangle 128"/>
        <xdr:cNvSpPr>
          <a:spLocks noChangeArrowheads="1"/>
        </xdr:cNvSpPr>
      </xdr:nvSpPr>
      <xdr:spPr bwMode="auto">
        <a:xfrm>
          <a:off x="581025" y="5486400"/>
          <a:ext cx="3048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161925</xdr:colOff>
      <xdr:row>35</xdr:row>
      <xdr:rowOff>28575</xdr:rowOff>
    </xdr:from>
    <xdr:to>
      <xdr:col>4</xdr:col>
      <xdr:colOff>9525</xdr:colOff>
      <xdr:row>36</xdr:row>
      <xdr:rowOff>142875</xdr:rowOff>
    </xdr:to>
    <xdr:sp macro="" textlink="">
      <xdr:nvSpPr>
        <xdr:cNvPr id="116" name="Rectangle 129"/>
        <xdr:cNvSpPr>
          <a:spLocks noChangeArrowheads="1"/>
        </xdr:cNvSpPr>
      </xdr:nvSpPr>
      <xdr:spPr bwMode="auto">
        <a:xfrm>
          <a:off x="581025" y="6353175"/>
          <a:ext cx="3048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161925</xdr:colOff>
      <xdr:row>37</xdr:row>
      <xdr:rowOff>133350</xdr:rowOff>
    </xdr:from>
    <xdr:to>
      <xdr:col>4</xdr:col>
      <xdr:colOff>9525</xdr:colOff>
      <xdr:row>39</xdr:row>
      <xdr:rowOff>76200</xdr:rowOff>
    </xdr:to>
    <xdr:sp macro="" textlink="">
      <xdr:nvSpPr>
        <xdr:cNvPr id="117" name="Rectangle 130"/>
        <xdr:cNvSpPr>
          <a:spLocks noChangeArrowheads="1"/>
        </xdr:cNvSpPr>
      </xdr:nvSpPr>
      <xdr:spPr bwMode="auto">
        <a:xfrm>
          <a:off x="581025" y="6800850"/>
          <a:ext cx="3048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161925</xdr:colOff>
      <xdr:row>40</xdr:row>
      <xdr:rowOff>57150</xdr:rowOff>
    </xdr:from>
    <xdr:to>
      <xdr:col>4</xdr:col>
      <xdr:colOff>9525</xdr:colOff>
      <xdr:row>42</xdr:row>
      <xdr:rowOff>0</xdr:rowOff>
    </xdr:to>
    <xdr:sp macro="" textlink="">
      <xdr:nvSpPr>
        <xdr:cNvPr id="118" name="Rectangle 131"/>
        <xdr:cNvSpPr>
          <a:spLocks noChangeArrowheads="1"/>
        </xdr:cNvSpPr>
      </xdr:nvSpPr>
      <xdr:spPr bwMode="auto">
        <a:xfrm>
          <a:off x="581025" y="7239000"/>
          <a:ext cx="3048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4</xdr:col>
      <xdr:colOff>76200</xdr:colOff>
      <xdr:row>41</xdr:row>
      <xdr:rowOff>76200</xdr:rowOff>
    </xdr:from>
    <xdr:ext cx="1115305" cy="133370"/>
    <xdr:sp macro="" textlink="">
      <xdr:nvSpPr>
        <xdr:cNvPr id="119" name="Text Box 132"/>
        <xdr:cNvSpPr txBox="1">
          <a:spLocks noChangeArrowheads="1"/>
        </xdr:cNvSpPr>
      </xdr:nvSpPr>
      <xdr:spPr bwMode="auto">
        <a:xfrm>
          <a:off x="952500" y="7429500"/>
          <a:ext cx="1115305" cy="13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800" b="0" i="0" u="none" strike="noStrike" baseline="0">
              <a:solidFill>
                <a:srgbClr val="000000"/>
              </a:solidFill>
              <a:latin typeface="ＭＳ Ｐゴシック"/>
              <a:ea typeface="ＭＳ Ｐゴシック"/>
            </a:rPr>
            <a:t>Ｍ10号水源（1,700m3/日）</a:t>
          </a:r>
        </a:p>
      </xdr:txBody>
    </xdr:sp>
    <xdr:clientData/>
  </xdr:oneCellAnchor>
  <xdr:oneCellAnchor>
    <xdr:from>
      <xdr:col>4</xdr:col>
      <xdr:colOff>76200</xdr:colOff>
      <xdr:row>36</xdr:row>
      <xdr:rowOff>38100</xdr:rowOff>
    </xdr:from>
    <xdr:ext cx="1064009" cy="133370"/>
    <xdr:sp macro="" textlink="">
      <xdr:nvSpPr>
        <xdr:cNvPr id="120" name="Text Box 133"/>
        <xdr:cNvSpPr txBox="1">
          <a:spLocks noChangeArrowheads="1"/>
        </xdr:cNvSpPr>
      </xdr:nvSpPr>
      <xdr:spPr bwMode="auto">
        <a:xfrm>
          <a:off x="952500" y="6534150"/>
          <a:ext cx="1064009" cy="13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800" b="0" i="0" u="none" strike="noStrike" baseline="0">
              <a:solidFill>
                <a:srgbClr val="000000"/>
              </a:solidFill>
              <a:latin typeface="ＭＳ Ｐゴシック"/>
              <a:ea typeface="ＭＳ Ｐゴシック"/>
            </a:rPr>
            <a:t>Ｍ7号水源（1,700m3/日）</a:t>
          </a:r>
        </a:p>
      </xdr:txBody>
    </xdr:sp>
    <xdr:clientData/>
  </xdr:oneCellAnchor>
  <xdr:oneCellAnchor>
    <xdr:from>
      <xdr:col>11</xdr:col>
      <xdr:colOff>76200</xdr:colOff>
      <xdr:row>33</xdr:row>
      <xdr:rowOff>152400</xdr:rowOff>
    </xdr:from>
    <xdr:ext cx="1064009" cy="133370"/>
    <xdr:sp macro="" textlink="">
      <xdr:nvSpPr>
        <xdr:cNvPr id="121" name="Text Box 134"/>
        <xdr:cNvSpPr txBox="1">
          <a:spLocks noChangeArrowheads="1"/>
        </xdr:cNvSpPr>
      </xdr:nvSpPr>
      <xdr:spPr bwMode="auto">
        <a:xfrm>
          <a:off x="2552700" y="6134100"/>
          <a:ext cx="1064009" cy="13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800" b="0" i="0" u="none" strike="noStrike" baseline="0">
              <a:solidFill>
                <a:srgbClr val="000000"/>
              </a:solidFill>
              <a:latin typeface="ＭＳ Ｐゴシック"/>
              <a:ea typeface="ＭＳ Ｐゴシック"/>
            </a:rPr>
            <a:t>Ｍ6号水源（1,700m3/日）</a:t>
          </a:r>
        </a:p>
      </xdr:txBody>
    </xdr:sp>
    <xdr:clientData/>
  </xdr:oneCellAnchor>
  <xdr:oneCellAnchor>
    <xdr:from>
      <xdr:col>4</xdr:col>
      <xdr:colOff>76200</xdr:colOff>
      <xdr:row>33</xdr:row>
      <xdr:rowOff>133350</xdr:rowOff>
    </xdr:from>
    <xdr:ext cx="1064009" cy="133370"/>
    <xdr:sp macro="" textlink="">
      <xdr:nvSpPr>
        <xdr:cNvPr id="122" name="Text Box 135"/>
        <xdr:cNvSpPr txBox="1">
          <a:spLocks noChangeArrowheads="1"/>
        </xdr:cNvSpPr>
      </xdr:nvSpPr>
      <xdr:spPr bwMode="auto">
        <a:xfrm>
          <a:off x="952500" y="6115050"/>
          <a:ext cx="1064009" cy="13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ja-JP" sz="800" b="0" i="0" baseline="0">
              <a:effectLst/>
              <a:latin typeface="+mn-lt"/>
              <a:ea typeface="+mn-ea"/>
              <a:cs typeface="+mn-cs"/>
            </a:rPr>
            <a:t>Ｍ</a:t>
          </a:r>
          <a:r>
            <a:rPr lang="ja-JP" altLang="en-US" sz="800" b="0" i="0" u="none" strike="noStrike" baseline="0">
              <a:solidFill>
                <a:srgbClr val="000000"/>
              </a:solidFill>
              <a:latin typeface="ＭＳ Ｐゴシック"/>
              <a:ea typeface="ＭＳ Ｐゴシック"/>
            </a:rPr>
            <a:t>8号水源（1,700m3/日）</a:t>
          </a:r>
        </a:p>
      </xdr:txBody>
    </xdr:sp>
    <xdr:clientData/>
  </xdr:oneCellAnchor>
  <xdr:oneCellAnchor>
    <xdr:from>
      <xdr:col>4</xdr:col>
      <xdr:colOff>76200</xdr:colOff>
      <xdr:row>38</xdr:row>
      <xdr:rowOff>152400</xdr:rowOff>
    </xdr:from>
    <xdr:ext cx="1064009" cy="133370"/>
    <xdr:sp macro="" textlink="">
      <xdr:nvSpPr>
        <xdr:cNvPr id="123" name="Text Box 136"/>
        <xdr:cNvSpPr txBox="1">
          <a:spLocks noChangeArrowheads="1"/>
        </xdr:cNvSpPr>
      </xdr:nvSpPr>
      <xdr:spPr bwMode="auto">
        <a:xfrm>
          <a:off x="952500" y="6991350"/>
          <a:ext cx="1064009" cy="13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800" b="0" i="0" u="none" strike="noStrike" baseline="0">
              <a:solidFill>
                <a:srgbClr val="000000"/>
              </a:solidFill>
              <a:latin typeface="ＭＳ Ｐゴシック"/>
              <a:ea typeface="ＭＳ Ｐゴシック"/>
            </a:rPr>
            <a:t>Ｍ9号水源（1,700m3/日）</a:t>
          </a:r>
        </a:p>
      </xdr:txBody>
    </xdr:sp>
    <xdr:clientData/>
  </xdr:oneCellAnchor>
  <xdr:oneCellAnchor>
    <xdr:from>
      <xdr:col>4</xdr:col>
      <xdr:colOff>76200</xdr:colOff>
      <xdr:row>43</xdr:row>
      <xdr:rowOff>95250</xdr:rowOff>
    </xdr:from>
    <xdr:ext cx="1299651" cy="133370"/>
    <xdr:sp macro="" textlink="">
      <xdr:nvSpPr>
        <xdr:cNvPr id="124" name="Text Box 137"/>
        <xdr:cNvSpPr txBox="1">
          <a:spLocks noChangeArrowheads="1"/>
        </xdr:cNvSpPr>
      </xdr:nvSpPr>
      <xdr:spPr bwMode="auto">
        <a:xfrm>
          <a:off x="952500" y="7791450"/>
          <a:ext cx="1299651" cy="13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800" b="0" i="0" u="none" strike="noStrike" baseline="0">
              <a:solidFill>
                <a:srgbClr val="000000"/>
              </a:solidFill>
              <a:latin typeface="ＭＳ Ｐゴシック"/>
              <a:ea typeface="ＭＳ Ｐゴシック"/>
            </a:rPr>
            <a:t>Ｍ11号水源（158m3/日・予備）</a:t>
          </a:r>
        </a:p>
      </xdr:txBody>
    </xdr:sp>
    <xdr:clientData/>
  </xdr:oneCellAnchor>
  <xdr:twoCellAnchor>
    <xdr:from>
      <xdr:col>2</xdr:col>
      <xdr:colOff>161925</xdr:colOff>
      <xdr:row>32</xdr:row>
      <xdr:rowOff>114300</xdr:rowOff>
    </xdr:from>
    <xdr:to>
      <xdr:col>4</xdr:col>
      <xdr:colOff>9525</xdr:colOff>
      <xdr:row>34</xdr:row>
      <xdr:rowOff>57150</xdr:rowOff>
    </xdr:to>
    <xdr:sp macro="" textlink="">
      <xdr:nvSpPr>
        <xdr:cNvPr id="125" name="Rectangle 138"/>
        <xdr:cNvSpPr>
          <a:spLocks noChangeArrowheads="1"/>
        </xdr:cNvSpPr>
      </xdr:nvSpPr>
      <xdr:spPr bwMode="auto">
        <a:xfrm>
          <a:off x="581025" y="5924550"/>
          <a:ext cx="3048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171450</xdr:colOff>
      <xdr:row>32</xdr:row>
      <xdr:rowOff>114300</xdr:rowOff>
    </xdr:from>
    <xdr:to>
      <xdr:col>11</xdr:col>
      <xdr:colOff>19050</xdr:colOff>
      <xdr:row>34</xdr:row>
      <xdr:rowOff>57150</xdr:rowOff>
    </xdr:to>
    <xdr:sp macro="" textlink="">
      <xdr:nvSpPr>
        <xdr:cNvPr id="126" name="Rectangle 139"/>
        <xdr:cNvSpPr>
          <a:spLocks noChangeArrowheads="1"/>
        </xdr:cNvSpPr>
      </xdr:nvSpPr>
      <xdr:spPr bwMode="auto">
        <a:xfrm>
          <a:off x="2190750" y="5924550"/>
          <a:ext cx="3048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4</xdr:col>
      <xdr:colOff>76200</xdr:colOff>
      <xdr:row>28</xdr:row>
      <xdr:rowOff>114300</xdr:rowOff>
    </xdr:from>
    <xdr:ext cx="1064009" cy="133370"/>
    <xdr:sp macro="" textlink="">
      <xdr:nvSpPr>
        <xdr:cNvPr id="127" name="Text Box 140"/>
        <xdr:cNvSpPr txBox="1">
          <a:spLocks noChangeArrowheads="1"/>
        </xdr:cNvSpPr>
      </xdr:nvSpPr>
      <xdr:spPr bwMode="auto">
        <a:xfrm>
          <a:off x="952500" y="5238750"/>
          <a:ext cx="1064009" cy="13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800" b="0" i="0" u="none" strike="noStrike" baseline="0">
              <a:solidFill>
                <a:srgbClr val="000000"/>
              </a:solidFill>
              <a:latin typeface="ＭＳ Ｐゴシック"/>
              <a:ea typeface="ＭＳ Ｐゴシック"/>
            </a:rPr>
            <a:t>Ｍ1号水源（1,700m3/日）</a:t>
          </a:r>
        </a:p>
      </xdr:txBody>
    </xdr:sp>
    <xdr:clientData/>
  </xdr:oneCellAnchor>
  <xdr:twoCellAnchor>
    <xdr:from>
      <xdr:col>4</xdr:col>
      <xdr:colOff>19050</xdr:colOff>
      <xdr:row>28</xdr:row>
      <xdr:rowOff>85725</xdr:rowOff>
    </xdr:from>
    <xdr:to>
      <xdr:col>27</xdr:col>
      <xdr:colOff>57150</xdr:colOff>
      <xdr:row>33</xdr:row>
      <xdr:rowOff>85725</xdr:rowOff>
    </xdr:to>
    <xdr:cxnSp macro="">
      <xdr:nvCxnSpPr>
        <xdr:cNvPr id="128" name="AutoShape 142"/>
        <xdr:cNvCxnSpPr>
          <a:cxnSpLocks noChangeShapeType="1"/>
          <a:stCxn id="114" idx="3"/>
          <a:endCxn id="194" idx="1"/>
        </xdr:cNvCxnSpPr>
      </xdr:nvCxnSpPr>
      <xdr:spPr bwMode="auto">
        <a:xfrm>
          <a:off x="895350" y="5210175"/>
          <a:ext cx="5238750" cy="857250"/>
        </a:xfrm>
        <a:prstGeom prst="bentConnector3">
          <a:avLst>
            <a:gd name="adj1" fmla="val 49819"/>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19050</xdr:colOff>
      <xdr:row>30</xdr:row>
      <xdr:rowOff>161925</xdr:rowOff>
    </xdr:from>
    <xdr:to>
      <xdr:col>27</xdr:col>
      <xdr:colOff>57150</xdr:colOff>
      <xdr:row>33</xdr:row>
      <xdr:rowOff>85725</xdr:rowOff>
    </xdr:to>
    <xdr:cxnSp macro="">
      <xdr:nvCxnSpPr>
        <xdr:cNvPr id="129" name="AutoShape 143"/>
        <xdr:cNvCxnSpPr>
          <a:cxnSpLocks noChangeShapeType="1"/>
          <a:stCxn id="115" idx="3"/>
          <a:endCxn id="194" idx="1"/>
        </xdr:cNvCxnSpPr>
      </xdr:nvCxnSpPr>
      <xdr:spPr bwMode="auto">
        <a:xfrm>
          <a:off x="895350" y="5629275"/>
          <a:ext cx="5238750" cy="438150"/>
        </a:xfrm>
        <a:prstGeom prst="bentConnector3">
          <a:avLst>
            <a:gd name="adj1" fmla="val 49819"/>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19050</xdr:colOff>
      <xdr:row>33</xdr:row>
      <xdr:rowOff>85725</xdr:rowOff>
    </xdr:from>
    <xdr:to>
      <xdr:col>9</xdr:col>
      <xdr:colOff>161925</xdr:colOff>
      <xdr:row>33</xdr:row>
      <xdr:rowOff>85725</xdr:rowOff>
    </xdr:to>
    <xdr:cxnSp macro="">
      <xdr:nvCxnSpPr>
        <xdr:cNvPr id="130" name="AutoShape 144"/>
        <xdr:cNvCxnSpPr>
          <a:cxnSpLocks noChangeShapeType="1"/>
          <a:stCxn id="125" idx="3"/>
          <a:endCxn id="126" idx="1"/>
        </xdr:cNvCxnSpPr>
      </xdr:nvCxnSpPr>
      <xdr:spPr bwMode="auto">
        <a:xfrm>
          <a:off x="895350" y="6067425"/>
          <a:ext cx="1285875" cy="0"/>
        </a:xfrm>
        <a:prstGeom prst="straightConnector1">
          <a:avLst/>
        </a:prstGeom>
        <a:noFill/>
        <a:ln w="19050">
          <a:solidFill>
            <a:srgbClr xmlns:mc="http://schemas.openxmlformats.org/markup-compatibility/2006" xmlns:a14="http://schemas.microsoft.com/office/drawing/2010/main" val="0000FF" mc:Ignorable="a14" a14:legacySpreadsheetColorIndex="12"/>
          </a:solidFill>
          <a:prstDash val="lgDashDot"/>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11</xdr:col>
      <xdr:colOff>28575</xdr:colOff>
      <xdr:row>33</xdr:row>
      <xdr:rowOff>85725</xdr:rowOff>
    </xdr:from>
    <xdr:to>
      <xdr:col>28</xdr:col>
      <xdr:colOff>0</xdr:colOff>
      <xdr:row>33</xdr:row>
      <xdr:rowOff>85725</xdr:rowOff>
    </xdr:to>
    <xdr:cxnSp macro="">
      <xdr:nvCxnSpPr>
        <xdr:cNvPr id="131" name="AutoShape 145"/>
        <xdr:cNvCxnSpPr>
          <a:cxnSpLocks noChangeShapeType="1"/>
          <a:stCxn id="126" idx="3"/>
          <a:endCxn id="194" idx="1"/>
        </xdr:cNvCxnSpPr>
      </xdr:nvCxnSpPr>
      <xdr:spPr bwMode="auto">
        <a:xfrm>
          <a:off x="2505075" y="6067425"/>
          <a:ext cx="3629025" cy="0"/>
        </a:xfrm>
        <a:prstGeom prst="straightConnector1">
          <a:avLst/>
        </a:prstGeom>
        <a:noFill/>
        <a:ln w="19050">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19050</xdr:colOff>
      <xdr:row>33</xdr:row>
      <xdr:rowOff>85725</xdr:rowOff>
    </xdr:from>
    <xdr:to>
      <xdr:col>27</xdr:col>
      <xdr:colOff>57150</xdr:colOff>
      <xdr:row>36</xdr:row>
      <xdr:rowOff>0</xdr:rowOff>
    </xdr:to>
    <xdr:cxnSp macro="">
      <xdr:nvCxnSpPr>
        <xdr:cNvPr id="132" name="AutoShape 146"/>
        <xdr:cNvCxnSpPr>
          <a:cxnSpLocks noChangeShapeType="1"/>
          <a:stCxn id="116" idx="3"/>
          <a:endCxn id="194" idx="1"/>
        </xdr:cNvCxnSpPr>
      </xdr:nvCxnSpPr>
      <xdr:spPr bwMode="auto">
        <a:xfrm flipV="1">
          <a:off x="895350" y="6067425"/>
          <a:ext cx="5238750" cy="428625"/>
        </a:xfrm>
        <a:prstGeom prst="bentConnector3">
          <a:avLst>
            <a:gd name="adj1" fmla="val 49819"/>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19050</xdr:colOff>
      <xdr:row>33</xdr:row>
      <xdr:rowOff>85725</xdr:rowOff>
    </xdr:from>
    <xdr:to>
      <xdr:col>27</xdr:col>
      <xdr:colOff>57150</xdr:colOff>
      <xdr:row>38</xdr:row>
      <xdr:rowOff>104775</xdr:rowOff>
    </xdr:to>
    <xdr:cxnSp macro="">
      <xdr:nvCxnSpPr>
        <xdr:cNvPr id="133" name="AutoShape 147"/>
        <xdr:cNvCxnSpPr>
          <a:cxnSpLocks noChangeShapeType="1"/>
          <a:stCxn id="117" idx="3"/>
          <a:endCxn id="194" idx="1"/>
        </xdr:cNvCxnSpPr>
      </xdr:nvCxnSpPr>
      <xdr:spPr bwMode="auto">
        <a:xfrm flipV="1">
          <a:off x="895350" y="6067425"/>
          <a:ext cx="5238750" cy="876300"/>
        </a:xfrm>
        <a:prstGeom prst="bentConnector3">
          <a:avLst>
            <a:gd name="adj1" fmla="val 49819"/>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19050</xdr:colOff>
      <xdr:row>33</xdr:row>
      <xdr:rowOff>85725</xdr:rowOff>
    </xdr:from>
    <xdr:to>
      <xdr:col>27</xdr:col>
      <xdr:colOff>57150</xdr:colOff>
      <xdr:row>41</xdr:row>
      <xdr:rowOff>28575</xdr:rowOff>
    </xdr:to>
    <xdr:cxnSp macro="">
      <xdr:nvCxnSpPr>
        <xdr:cNvPr id="134" name="AutoShape 148"/>
        <xdr:cNvCxnSpPr>
          <a:cxnSpLocks noChangeShapeType="1"/>
          <a:stCxn id="118" idx="3"/>
          <a:endCxn id="194" idx="1"/>
        </xdr:cNvCxnSpPr>
      </xdr:nvCxnSpPr>
      <xdr:spPr bwMode="auto">
        <a:xfrm flipV="1">
          <a:off x="895350" y="6067425"/>
          <a:ext cx="5238750" cy="1314450"/>
        </a:xfrm>
        <a:prstGeom prst="bentConnector3">
          <a:avLst>
            <a:gd name="adj1" fmla="val 49819"/>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47625</xdr:colOff>
      <xdr:row>33</xdr:row>
      <xdr:rowOff>85725</xdr:rowOff>
    </xdr:from>
    <xdr:to>
      <xdr:col>28</xdr:col>
      <xdr:colOff>0</xdr:colOff>
      <xdr:row>43</xdr:row>
      <xdr:rowOff>38100</xdr:rowOff>
    </xdr:to>
    <xdr:cxnSp macro="">
      <xdr:nvCxnSpPr>
        <xdr:cNvPr id="135" name="AutoShape 149"/>
        <xdr:cNvCxnSpPr>
          <a:cxnSpLocks noChangeShapeType="1"/>
          <a:stCxn id="136" idx="3"/>
          <a:endCxn id="194" idx="1"/>
        </xdr:cNvCxnSpPr>
      </xdr:nvCxnSpPr>
      <xdr:spPr bwMode="auto">
        <a:xfrm flipV="1">
          <a:off x="923925" y="6067425"/>
          <a:ext cx="5210175" cy="1666875"/>
        </a:xfrm>
        <a:prstGeom prst="bentConnector3">
          <a:avLst>
            <a:gd name="adj1" fmla="val 49727"/>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xdr:col>
      <xdr:colOff>123825</xdr:colOff>
      <xdr:row>42</xdr:row>
      <xdr:rowOff>142875</xdr:rowOff>
    </xdr:from>
    <xdr:to>
      <xdr:col>4</xdr:col>
      <xdr:colOff>38100</xdr:colOff>
      <xdr:row>43</xdr:row>
      <xdr:rowOff>104775</xdr:rowOff>
    </xdr:to>
    <xdr:sp macro="" textlink="">
      <xdr:nvSpPr>
        <xdr:cNvPr id="136" name="Rectangle 150"/>
        <xdr:cNvSpPr>
          <a:spLocks noChangeArrowheads="1"/>
        </xdr:cNvSpPr>
      </xdr:nvSpPr>
      <xdr:spPr bwMode="auto">
        <a:xfrm>
          <a:off x="771525" y="7667625"/>
          <a:ext cx="142875" cy="1333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19050</xdr:colOff>
      <xdr:row>10</xdr:row>
      <xdr:rowOff>152400</xdr:rowOff>
    </xdr:from>
    <xdr:to>
      <xdr:col>18</xdr:col>
      <xdr:colOff>9525</xdr:colOff>
      <xdr:row>12</xdr:row>
      <xdr:rowOff>28575</xdr:rowOff>
    </xdr:to>
    <xdr:sp macro="" textlink="">
      <xdr:nvSpPr>
        <xdr:cNvPr id="137" name="Oval 151"/>
        <xdr:cNvSpPr>
          <a:spLocks noChangeAspect="1" noChangeArrowheads="1"/>
        </xdr:cNvSpPr>
      </xdr:nvSpPr>
      <xdr:spPr bwMode="auto">
        <a:xfrm>
          <a:off x="3867150" y="2190750"/>
          <a:ext cx="219075" cy="219075"/>
        </a:xfrm>
        <a:prstGeom prst="ellipse">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900" b="0" i="0" u="none" strike="noStrike" baseline="0">
              <a:solidFill>
                <a:srgbClr val="FFFFFF"/>
              </a:solidFill>
              <a:latin typeface="ＭＳ Ｐゴシック"/>
              <a:ea typeface="ＭＳ Ｐゴシック"/>
            </a:rPr>
            <a:t>Ｐ</a:t>
          </a:r>
        </a:p>
      </xdr:txBody>
    </xdr:sp>
    <xdr:clientData/>
  </xdr:twoCellAnchor>
  <xdr:twoCellAnchor>
    <xdr:from>
      <xdr:col>17</xdr:col>
      <xdr:colOff>133350</xdr:colOff>
      <xdr:row>5</xdr:row>
      <xdr:rowOff>85725</xdr:rowOff>
    </xdr:from>
    <xdr:to>
      <xdr:col>27</xdr:col>
      <xdr:colOff>76200</xdr:colOff>
      <xdr:row>10</xdr:row>
      <xdr:rowOff>152400</xdr:rowOff>
    </xdr:to>
    <xdr:cxnSp macro="">
      <xdr:nvCxnSpPr>
        <xdr:cNvPr id="138" name="AutoShape 153"/>
        <xdr:cNvCxnSpPr>
          <a:cxnSpLocks noChangeShapeType="1"/>
          <a:stCxn id="137" idx="0"/>
          <a:endCxn id="189" idx="1"/>
        </xdr:cNvCxnSpPr>
      </xdr:nvCxnSpPr>
      <xdr:spPr bwMode="auto">
        <a:xfrm rot="-5400000">
          <a:off x="4595812" y="652463"/>
          <a:ext cx="923925" cy="2152650"/>
        </a:xfrm>
        <a:prstGeom prst="bentConnector2">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23</xdr:col>
      <xdr:colOff>104775</xdr:colOff>
      <xdr:row>11</xdr:row>
      <xdr:rowOff>57150</xdr:rowOff>
    </xdr:from>
    <xdr:to>
      <xdr:col>24</xdr:col>
      <xdr:colOff>95250</xdr:colOff>
      <xdr:row>12</xdr:row>
      <xdr:rowOff>104775</xdr:rowOff>
    </xdr:to>
    <xdr:sp macro="" textlink="">
      <xdr:nvSpPr>
        <xdr:cNvPr id="139" name="Oval 154"/>
        <xdr:cNvSpPr>
          <a:spLocks noChangeAspect="1" noChangeArrowheads="1"/>
        </xdr:cNvSpPr>
      </xdr:nvSpPr>
      <xdr:spPr bwMode="auto">
        <a:xfrm>
          <a:off x="5324475" y="2266950"/>
          <a:ext cx="219075" cy="219075"/>
        </a:xfrm>
        <a:prstGeom prst="ellipse">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900" b="0" i="0" u="none" strike="noStrike" baseline="0">
              <a:solidFill>
                <a:srgbClr val="FFFFFF"/>
              </a:solidFill>
              <a:latin typeface="ＭＳ Ｐゴシック"/>
              <a:ea typeface="ＭＳ Ｐゴシック"/>
            </a:rPr>
            <a:t>Ｐ</a:t>
          </a:r>
        </a:p>
      </xdr:txBody>
    </xdr:sp>
    <xdr:clientData/>
  </xdr:twoCellAnchor>
  <xdr:twoCellAnchor>
    <xdr:from>
      <xdr:col>23</xdr:col>
      <xdr:colOff>219075</xdr:colOff>
      <xdr:row>9</xdr:row>
      <xdr:rowOff>85725</xdr:rowOff>
    </xdr:from>
    <xdr:to>
      <xdr:col>24</xdr:col>
      <xdr:colOff>200025</xdr:colOff>
      <xdr:row>11</xdr:row>
      <xdr:rowOff>57150</xdr:rowOff>
    </xdr:to>
    <xdr:cxnSp macro="">
      <xdr:nvCxnSpPr>
        <xdr:cNvPr id="140" name="AutoShape 155"/>
        <xdr:cNvCxnSpPr>
          <a:cxnSpLocks noChangeShapeType="1"/>
          <a:stCxn id="139" idx="0"/>
          <a:endCxn id="89" idx="1"/>
        </xdr:cNvCxnSpPr>
      </xdr:nvCxnSpPr>
      <xdr:spPr bwMode="auto">
        <a:xfrm rot="-5400000">
          <a:off x="5386387" y="2005013"/>
          <a:ext cx="314325" cy="209550"/>
        </a:xfrm>
        <a:prstGeom prst="bentConnector2">
          <a:avLst/>
        </a:prstGeom>
        <a:noFill/>
        <a:ln w="19050">
          <a:solidFill>
            <a:srgbClr xmlns:mc="http://schemas.openxmlformats.org/markup-compatibility/2006" xmlns:a14="http://schemas.microsoft.com/office/drawing/2010/main" val="0000FF" mc:Ignorable="a14" a14:legacySpreadsheetColorIndex="12"/>
          </a:solidFill>
          <a:prstDash val="lgDashDotDot"/>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66675</xdr:colOff>
      <xdr:row>23</xdr:row>
      <xdr:rowOff>57150</xdr:rowOff>
    </xdr:from>
    <xdr:to>
      <xdr:col>20</xdr:col>
      <xdr:colOff>57150</xdr:colOff>
      <xdr:row>24</xdr:row>
      <xdr:rowOff>104775</xdr:rowOff>
    </xdr:to>
    <xdr:sp macro="" textlink="">
      <xdr:nvSpPr>
        <xdr:cNvPr id="141" name="Oval 156"/>
        <xdr:cNvSpPr>
          <a:spLocks noChangeAspect="1" noChangeArrowheads="1"/>
        </xdr:cNvSpPr>
      </xdr:nvSpPr>
      <xdr:spPr bwMode="auto">
        <a:xfrm>
          <a:off x="4371975" y="4324350"/>
          <a:ext cx="219075" cy="219075"/>
        </a:xfrm>
        <a:prstGeom prst="ellipse">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900" b="0" i="0" u="none" strike="noStrike" baseline="0">
              <a:solidFill>
                <a:srgbClr val="FFFFFF"/>
              </a:solidFill>
              <a:latin typeface="ＭＳ Ｐゴシック"/>
              <a:ea typeface="ＭＳ Ｐゴシック"/>
            </a:rPr>
            <a:t>Ｐ</a:t>
          </a:r>
        </a:p>
      </xdr:txBody>
    </xdr:sp>
    <xdr:clientData/>
  </xdr:twoCellAnchor>
  <xdr:twoCellAnchor>
    <xdr:from>
      <xdr:col>15</xdr:col>
      <xdr:colOff>19050</xdr:colOff>
      <xdr:row>24</xdr:row>
      <xdr:rowOff>104775</xdr:rowOff>
    </xdr:from>
    <xdr:to>
      <xdr:col>19</xdr:col>
      <xdr:colOff>180975</xdr:colOff>
      <xdr:row>25</xdr:row>
      <xdr:rowOff>76200</xdr:rowOff>
    </xdr:to>
    <xdr:cxnSp macro="">
      <xdr:nvCxnSpPr>
        <xdr:cNvPr id="142" name="AutoShape 157"/>
        <xdr:cNvCxnSpPr>
          <a:cxnSpLocks noChangeShapeType="1"/>
          <a:stCxn id="16" idx="3"/>
          <a:endCxn id="141" idx="4"/>
        </xdr:cNvCxnSpPr>
      </xdr:nvCxnSpPr>
      <xdr:spPr bwMode="auto">
        <a:xfrm flipV="1">
          <a:off x="3409950" y="4543425"/>
          <a:ext cx="1076325" cy="142875"/>
        </a:xfrm>
        <a:prstGeom prst="bentConnector2">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27</xdr:col>
      <xdr:colOff>28575</xdr:colOff>
      <xdr:row>13</xdr:row>
      <xdr:rowOff>19050</xdr:rowOff>
    </xdr:from>
    <xdr:to>
      <xdr:col>27</xdr:col>
      <xdr:colOff>171450</xdr:colOff>
      <xdr:row>13</xdr:row>
      <xdr:rowOff>152400</xdr:rowOff>
    </xdr:to>
    <xdr:sp macro="" textlink="">
      <xdr:nvSpPr>
        <xdr:cNvPr id="143" name="Rectangle 158"/>
        <xdr:cNvSpPr>
          <a:spLocks noChangeArrowheads="1"/>
        </xdr:cNvSpPr>
      </xdr:nvSpPr>
      <xdr:spPr bwMode="auto">
        <a:xfrm>
          <a:off x="6134100" y="2571750"/>
          <a:ext cx="0"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14</xdr:col>
      <xdr:colOff>9525</xdr:colOff>
      <xdr:row>15</xdr:row>
      <xdr:rowOff>0</xdr:rowOff>
    </xdr:from>
    <xdr:to>
      <xdr:col>15</xdr:col>
      <xdr:colOff>190500</xdr:colOff>
      <xdr:row>24</xdr:row>
      <xdr:rowOff>19050</xdr:rowOff>
    </xdr:to>
    <xdr:cxnSp macro="">
      <xdr:nvCxnSpPr>
        <xdr:cNvPr id="144" name="AutoShape 159"/>
        <xdr:cNvCxnSpPr>
          <a:cxnSpLocks noChangeShapeType="1"/>
          <a:endCxn id="16" idx="0"/>
        </xdr:cNvCxnSpPr>
      </xdr:nvCxnSpPr>
      <xdr:spPr bwMode="auto">
        <a:xfrm rot="10800000" flipV="1">
          <a:off x="3171825" y="2895600"/>
          <a:ext cx="409575" cy="1562100"/>
        </a:xfrm>
        <a:prstGeom prst="bentConnector2">
          <a:avLst/>
        </a:prstGeom>
        <a:noFill/>
        <a:ln w="19050">
          <a:solidFill>
            <a:srgbClr val="0000FF"/>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18</xdr:col>
      <xdr:colOff>114300</xdr:colOff>
      <xdr:row>25</xdr:row>
      <xdr:rowOff>85725</xdr:rowOff>
    </xdr:from>
    <xdr:to>
      <xdr:col>18</xdr:col>
      <xdr:colOff>114300</xdr:colOff>
      <xdr:row>33</xdr:row>
      <xdr:rowOff>57150</xdr:rowOff>
    </xdr:to>
    <xdr:sp macro="" textlink="">
      <xdr:nvSpPr>
        <xdr:cNvPr id="145" name="Line 160"/>
        <xdr:cNvSpPr>
          <a:spLocks noChangeShapeType="1"/>
        </xdr:cNvSpPr>
      </xdr:nvSpPr>
      <xdr:spPr bwMode="auto">
        <a:xfrm>
          <a:off x="4191000" y="4695825"/>
          <a:ext cx="0" cy="1343025"/>
        </a:xfrm>
        <a:prstGeom prst="line">
          <a:avLst/>
        </a:prstGeom>
        <a:noFill/>
        <a:ln w="19050">
          <a:solidFill>
            <a:srgbClr xmlns:mc="http://schemas.openxmlformats.org/markup-compatibility/2006" xmlns:a14="http://schemas.microsoft.com/office/drawing/2010/main" val="0000FF" mc:Ignorable="a14" a14:legacySpreadsheetColorIndex="12"/>
          </a:solidFill>
          <a:prstDash val="dash"/>
          <a:round/>
          <a:headEnd type="triangle" w="sm" len="me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180975</xdr:colOff>
      <xdr:row>21</xdr:row>
      <xdr:rowOff>104775</xdr:rowOff>
    </xdr:from>
    <xdr:to>
      <xdr:col>20</xdr:col>
      <xdr:colOff>95250</xdr:colOff>
      <xdr:row>23</xdr:row>
      <xdr:rowOff>57150</xdr:rowOff>
    </xdr:to>
    <xdr:cxnSp macro="">
      <xdr:nvCxnSpPr>
        <xdr:cNvPr id="146" name="AutoShape 161"/>
        <xdr:cNvCxnSpPr>
          <a:cxnSpLocks noChangeShapeType="1"/>
          <a:stCxn id="141" idx="0"/>
          <a:endCxn id="62" idx="1"/>
        </xdr:cNvCxnSpPr>
      </xdr:nvCxnSpPr>
      <xdr:spPr bwMode="auto">
        <a:xfrm rot="-5400000">
          <a:off x="4410075" y="4105275"/>
          <a:ext cx="295275" cy="142875"/>
        </a:xfrm>
        <a:prstGeom prst="bentConnector2">
          <a:avLst/>
        </a:prstGeom>
        <a:noFill/>
        <a:ln w="19050">
          <a:solidFill>
            <a:srgbClr xmlns:mc="http://schemas.openxmlformats.org/markup-compatibility/2006" xmlns:a14="http://schemas.microsoft.com/office/drawing/2010/main" val="0000FF" mc:Ignorable="a14" a14:legacySpreadsheetColorIndex="12"/>
          </a:solidFill>
          <a:prstDash val="lgDashDotDot"/>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27</xdr:col>
      <xdr:colOff>57150</xdr:colOff>
      <xdr:row>21</xdr:row>
      <xdr:rowOff>38100</xdr:rowOff>
    </xdr:from>
    <xdr:to>
      <xdr:col>27</xdr:col>
      <xdr:colOff>200025</xdr:colOff>
      <xdr:row>22</xdr:row>
      <xdr:rowOff>0</xdr:rowOff>
    </xdr:to>
    <xdr:sp macro="" textlink="">
      <xdr:nvSpPr>
        <xdr:cNvPr id="147" name="Rectangle 162"/>
        <xdr:cNvSpPr>
          <a:spLocks noChangeArrowheads="1"/>
        </xdr:cNvSpPr>
      </xdr:nvSpPr>
      <xdr:spPr bwMode="auto">
        <a:xfrm>
          <a:off x="6134100" y="3962400"/>
          <a:ext cx="0"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22</xdr:col>
      <xdr:colOff>123825</xdr:colOff>
      <xdr:row>21</xdr:row>
      <xdr:rowOff>104775</xdr:rowOff>
    </xdr:from>
    <xdr:to>
      <xdr:col>27</xdr:col>
      <xdr:colOff>57150</xdr:colOff>
      <xdr:row>21</xdr:row>
      <xdr:rowOff>104775</xdr:rowOff>
    </xdr:to>
    <xdr:cxnSp macro="">
      <xdr:nvCxnSpPr>
        <xdr:cNvPr id="148" name="AutoShape 163"/>
        <xdr:cNvCxnSpPr>
          <a:cxnSpLocks noChangeShapeType="1"/>
          <a:stCxn id="62" idx="3"/>
          <a:endCxn id="147" idx="1"/>
        </xdr:cNvCxnSpPr>
      </xdr:nvCxnSpPr>
      <xdr:spPr bwMode="auto">
        <a:xfrm>
          <a:off x="5114925" y="4029075"/>
          <a:ext cx="1019175" cy="0"/>
        </a:xfrm>
        <a:prstGeom prst="straightConnector1">
          <a:avLst/>
        </a:prstGeom>
        <a:noFill/>
        <a:ln w="19050">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21</xdr:col>
      <xdr:colOff>123825</xdr:colOff>
      <xdr:row>19</xdr:row>
      <xdr:rowOff>9525</xdr:rowOff>
    </xdr:from>
    <xdr:to>
      <xdr:col>22</xdr:col>
      <xdr:colOff>114300</xdr:colOff>
      <xdr:row>20</xdr:row>
      <xdr:rowOff>57150</xdr:rowOff>
    </xdr:to>
    <xdr:sp macro="" textlink="">
      <xdr:nvSpPr>
        <xdr:cNvPr id="149" name="Oval 164"/>
        <xdr:cNvSpPr>
          <a:spLocks noChangeAspect="1" noChangeArrowheads="1"/>
        </xdr:cNvSpPr>
      </xdr:nvSpPr>
      <xdr:spPr bwMode="auto">
        <a:xfrm>
          <a:off x="4886325" y="3590925"/>
          <a:ext cx="219075" cy="219075"/>
        </a:xfrm>
        <a:prstGeom prst="ellipse">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900" b="0" i="0" u="none" strike="noStrike" baseline="0">
              <a:solidFill>
                <a:srgbClr val="FFFFFF"/>
              </a:solidFill>
              <a:latin typeface="ＭＳ Ｐゴシック"/>
              <a:ea typeface="ＭＳ Ｐゴシック"/>
            </a:rPr>
            <a:t>Ｐ</a:t>
          </a:r>
        </a:p>
      </xdr:txBody>
    </xdr:sp>
    <xdr:clientData/>
  </xdr:twoCellAnchor>
  <xdr:twoCellAnchor>
    <xdr:from>
      <xdr:col>22</xdr:col>
      <xdr:colOff>9525</xdr:colOff>
      <xdr:row>17</xdr:row>
      <xdr:rowOff>95250</xdr:rowOff>
    </xdr:from>
    <xdr:to>
      <xdr:col>24</xdr:col>
      <xdr:colOff>9525</xdr:colOff>
      <xdr:row>19</xdr:row>
      <xdr:rowOff>9525</xdr:rowOff>
    </xdr:to>
    <xdr:cxnSp macro="">
      <xdr:nvCxnSpPr>
        <xdr:cNvPr id="150" name="AutoShape 165"/>
        <xdr:cNvCxnSpPr>
          <a:cxnSpLocks noChangeShapeType="1"/>
          <a:stCxn id="149" idx="0"/>
          <a:endCxn id="94" idx="1"/>
        </xdr:cNvCxnSpPr>
      </xdr:nvCxnSpPr>
      <xdr:spPr bwMode="auto">
        <a:xfrm rot="-5400000">
          <a:off x="5100637" y="3233738"/>
          <a:ext cx="257175" cy="457200"/>
        </a:xfrm>
        <a:prstGeom prst="bentConnector2">
          <a:avLst/>
        </a:prstGeom>
        <a:noFill/>
        <a:ln w="19050">
          <a:solidFill>
            <a:srgbClr xmlns:mc="http://schemas.openxmlformats.org/markup-compatibility/2006" xmlns:a14="http://schemas.microsoft.com/office/drawing/2010/main" val="0000FF" mc:Ignorable="a14" a14:legacySpreadsheetColorIndex="12"/>
          </a:solidFill>
          <a:prstDash val="lgDashDotDot"/>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27</xdr:col>
      <xdr:colOff>47625</xdr:colOff>
      <xdr:row>17</xdr:row>
      <xdr:rowOff>28575</xdr:rowOff>
    </xdr:from>
    <xdr:to>
      <xdr:col>27</xdr:col>
      <xdr:colOff>190500</xdr:colOff>
      <xdr:row>17</xdr:row>
      <xdr:rowOff>161925</xdr:rowOff>
    </xdr:to>
    <xdr:sp macro="" textlink="">
      <xdr:nvSpPr>
        <xdr:cNvPr id="151" name="Rectangle 166"/>
        <xdr:cNvSpPr>
          <a:spLocks noChangeArrowheads="1"/>
        </xdr:cNvSpPr>
      </xdr:nvSpPr>
      <xdr:spPr bwMode="auto">
        <a:xfrm>
          <a:off x="6134100" y="3267075"/>
          <a:ext cx="0"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27</xdr:col>
      <xdr:colOff>85725</xdr:colOff>
      <xdr:row>9</xdr:row>
      <xdr:rowOff>19050</xdr:rowOff>
    </xdr:from>
    <xdr:to>
      <xdr:col>28</xdr:col>
      <xdr:colOff>0</xdr:colOff>
      <xdr:row>9</xdr:row>
      <xdr:rowOff>152400</xdr:rowOff>
    </xdr:to>
    <xdr:sp macro="" textlink="">
      <xdr:nvSpPr>
        <xdr:cNvPr id="152" name="Rectangle 167"/>
        <xdr:cNvSpPr>
          <a:spLocks noChangeArrowheads="1"/>
        </xdr:cNvSpPr>
      </xdr:nvSpPr>
      <xdr:spPr bwMode="auto">
        <a:xfrm>
          <a:off x="6134100" y="1885950"/>
          <a:ext cx="0"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27</xdr:col>
      <xdr:colOff>85725</xdr:colOff>
      <xdr:row>25</xdr:row>
      <xdr:rowOff>9525</xdr:rowOff>
    </xdr:from>
    <xdr:to>
      <xdr:col>28</xdr:col>
      <xdr:colOff>0</xdr:colOff>
      <xdr:row>25</xdr:row>
      <xdr:rowOff>142875</xdr:rowOff>
    </xdr:to>
    <xdr:sp macro="" textlink="">
      <xdr:nvSpPr>
        <xdr:cNvPr id="153" name="Rectangle 168"/>
        <xdr:cNvSpPr>
          <a:spLocks noChangeArrowheads="1"/>
        </xdr:cNvSpPr>
      </xdr:nvSpPr>
      <xdr:spPr bwMode="auto">
        <a:xfrm>
          <a:off x="6134100" y="4619625"/>
          <a:ext cx="0"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27</xdr:col>
      <xdr:colOff>57150</xdr:colOff>
      <xdr:row>51</xdr:row>
      <xdr:rowOff>19050</xdr:rowOff>
    </xdr:from>
    <xdr:to>
      <xdr:col>27</xdr:col>
      <xdr:colOff>200025</xdr:colOff>
      <xdr:row>51</xdr:row>
      <xdr:rowOff>152400</xdr:rowOff>
    </xdr:to>
    <xdr:sp macro="" textlink="">
      <xdr:nvSpPr>
        <xdr:cNvPr id="154" name="Rectangle 169"/>
        <xdr:cNvSpPr>
          <a:spLocks noChangeArrowheads="1"/>
        </xdr:cNvSpPr>
      </xdr:nvSpPr>
      <xdr:spPr bwMode="auto">
        <a:xfrm>
          <a:off x="6134100" y="9086850"/>
          <a:ext cx="0"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15</xdr:col>
      <xdr:colOff>219075</xdr:colOff>
      <xdr:row>50</xdr:row>
      <xdr:rowOff>104775</xdr:rowOff>
    </xdr:from>
    <xdr:to>
      <xdr:col>21</xdr:col>
      <xdr:colOff>123825</xdr:colOff>
      <xdr:row>51</xdr:row>
      <xdr:rowOff>85725</xdr:rowOff>
    </xdr:to>
    <xdr:cxnSp macro="">
      <xdr:nvCxnSpPr>
        <xdr:cNvPr id="155" name="AutoShape 170"/>
        <xdr:cNvCxnSpPr>
          <a:cxnSpLocks noChangeShapeType="1"/>
          <a:stCxn id="158" idx="4"/>
          <a:endCxn id="84" idx="3"/>
        </xdr:cNvCxnSpPr>
      </xdr:nvCxnSpPr>
      <xdr:spPr bwMode="auto">
        <a:xfrm rot="5400000">
          <a:off x="4171950" y="8439150"/>
          <a:ext cx="152400" cy="1276350"/>
        </a:xfrm>
        <a:prstGeom prst="bentConnector2">
          <a:avLst/>
        </a:prstGeom>
        <a:noFill/>
        <a:ln w="19050">
          <a:solidFill>
            <a:srgbClr xmlns:mc="http://schemas.openxmlformats.org/markup-compatibility/2006" xmlns:a14="http://schemas.microsoft.com/office/drawing/2010/main" val="FF0000" mc:Ignorable="a14" a14:legacySpreadsheetColorIndex="10"/>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18</xdr:col>
      <xdr:colOff>95250</xdr:colOff>
      <xdr:row>49</xdr:row>
      <xdr:rowOff>57150</xdr:rowOff>
    </xdr:from>
    <xdr:to>
      <xdr:col>19</xdr:col>
      <xdr:colOff>85725</xdr:colOff>
      <xdr:row>50</xdr:row>
      <xdr:rowOff>104775</xdr:rowOff>
    </xdr:to>
    <xdr:sp macro="" textlink="">
      <xdr:nvSpPr>
        <xdr:cNvPr id="156" name="Oval 171"/>
        <xdr:cNvSpPr>
          <a:spLocks noChangeAspect="1" noChangeArrowheads="1"/>
        </xdr:cNvSpPr>
      </xdr:nvSpPr>
      <xdr:spPr bwMode="auto">
        <a:xfrm>
          <a:off x="4171950" y="8782050"/>
          <a:ext cx="219075" cy="219075"/>
        </a:xfrm>
        <a:prstGeom prst="ellipse">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1">
            <a:defRPr sz="1000"/>
          </a:pPr>
          <a:r>
            <a:rPr lang="ja-JP" altLang="en-US" sz="900" b="0" i="0" u="none" strike="noStrike" baseline="0">
              <a:solidFill>
                <a:srgbClr val="FFFFFF"/>
              </a:solidFill>
              <a:latin typeface="ＭＳ Ｐゴシック"/>
              <a:ea typeface="ＭＳ Ｐゴシック"/>
            </a:rPr>
            <a:t>Ｐ</a:t>
          </a:r>
        </a:p>
      </xdr:txBody>
    </xdr:sp>
    <xdr:clientData/>
  </xdr:twoCellAnchor>
  <xdr:twoCellAnchor>
    <xdr:from>
      <xdr:col>15</xdr:col>
      <xdr:colOff>219075</xdr:colOff>
      <xdr:row>50</xdr:row>
      <xdr:rowOff>104775</xdr:rowOff>
    </xdr:from>
    <xdr:to>
      <xdr:col>18</xdr:col>
      <xdr:colOff>209550</xdr:colOff>
      <xdr:row>51</xdr:row>
      <xdr:rowOff>85725</xdr:rowOff>
    </xdr:to>
    <xdr:cxnSp macro="">
      <xdr:nvCxnSpPr>
        <xdr:cNvPr id="157" name="AutoShape 172"/>
        <xdr:cNvCxnSpPr>
          <a:cxnSpLocks noChangeShapeType="1"/>
          <a:stCxn id="84" idx="3"/>
          <a:endCxn id="156" idx="4"/>
        </xdr:cNvCxnSpPr>
      </xdr:nvCxnSpPr>
      <xdr:spPr bwMode="auto">
        <a:xfrm flipV="1">
          <a:off x="3609975" y="9001125"/>
          <a:ext cx="676275" cy="152400"/>
        </a:xfrm>
        <a:prstGeom prst="bentConnector2">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21</xdr:col>
      <xdr:colOff>9525</xdr:colOff>
      <xdr:row>49</xdr:row>
      <xdr:rowOff>57150</xdr:rowOff>
    </xdr:from>
    <xdr:to>
      <xdr:col>22</xdr:col>
      <xdr:colOff>0</xdr:colOff>
      <xdr:row>50</xdr:row>
      <xdr:rowOff>104775</xdr:rowOff>
    </xdr:to>
    <xdr:sp macro="" textlink="">
      <xdr:nvSpPr>
        <xdr:cNvPr id="158" name="Oval 173"/>
        <xdr:cNvSpPr>
          <a:spLocks noChangeAspect="1" noChangeArrowheads="1"/>
        </xdr:cNvSpPr>
      </xdr:nvSpPr>
      <xdr:spPr bwMode="auto">
        <a:xfrm>
          <a:off x="4772025" y="8782050"/>
          <a:ext cx="219075" cy="219075"/>
        </a:xfrm>
        <a:prstGeom prst="ellipse">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900" b="0" i="0" u="none" strike="noStrike" baseline="0">
              <a:solidFill>
                <a:srgbClr val="FFFFFF"/>
              </a:solidFill>
              <a:latin typeface="ＭＳ Ｐゴシック"/>
              <a:ea typeface="ＭＳ Ｐゴシック"/>
            </a:rPr>
            <a:t>Ｐ</a:t>
          </a:r>
        </a:p>
      </xdr:txBody>
    </xdr:sp>
    <xdr:clientData/>
  </xdr:twoCellAnchor>
  <xdr:twoCellAnchor>
    <xdr:from>
      <xdr:col>18</xdr:col>
      <xdr:colOff>209550</xdr:colOff>
      <xdr:row>42</xdr:row>
      <xdr:rowOff>104775</xdr:rowOff>
    </xdr:from>
    <xdr:to>
      <xdr:col>22</xdr:col>
      <xdr:colOff>133350</xdr:colOff>
      <xdr:row>49</xdr:row>
      <xdr:rowOff>57150</xdr:rowOff>
    </xdr:to>
    <xdr:cxnSp macro="">
      <xdr:nvCxnSpPr>
        <xdr:cNvPr id="159" name="AutoShape 174"/>
        <xdr:cNvCxnSpPr>
          <a:cxnSpLocks noChangeShapeType="1"/>
          <a:stCxn id="156" idx="0"/>
          <a:endCxn id="96" idx="1"/>
        </xdr:cNvCxnSpPr>
      </xdr:nvCxnSpPr>
      <xdr:spPr bwMode="auto">
        <a:xfrm rot="-5400000">
          <a:off x="4129087" y="7786688"/>
          <a:ext cx="1152525" cy="838200"/>
        </a:xfrm>
        <a:prstGeom prst="bentConnector2">
          <a:avLst/>
        </a:prstGeom>
        <a:noFill/>
        <a:ln w="19050">
          <a:solidFill>
            <a:srgbClr xmlns:mc="http://schemas.openxmlformats.org/markup-compatibility/2006" xmlns:a14="http://schemas.microsoft.com/office/drawing/2010/main" val="0000FF" mc:Ignorable="a14" a14:legacySpreadsheetColorIndex="12"/>
          </a:solidFill>
          <a:prstDash val="lgDashDotDot"/>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27</xdr:col>
      <xdr:colOff>57150</xdr:colOff>
      <xdr:row>42</xdr:row>
      <xdr:rowOff>38100</xdr:rowOff>
    </xdr:from>
    <xdr:to>
      <xdr:col>27</xdr:col>
      <xdr:colOff>200025</xdr:colOff>
      <xdr:row>43</xdr:row>
      <xdr:rowOff>0</xdr:rowOff>
    </xdr:to>
    <xdr:sp macro="" textlink="">
      <xdr:nvSpPr>
        <xdr:cNvPr id="160" name="Rectangle 175"/>
        <xdr:cNvSpPr>
          <a:spLocks noChangeArrowheads="1"/>
        </xdr:cNvSpPr>
      </xdr:nvSpPr>
      <xdr:spPr bwMode="auto">
        <a:xfrm>
          <a:off x="6134100" y="7562850"/>
          <a:ext cx="0"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27</xdr:col>
      <xdr:colOff>66675</xdr:colOff>
      <xdr:row>38</xdr:row>
      <xdr:rowOff>19050</xdr:rowOff>
    </xdr:from>
    <xdr:to>
      <xdr:col>27</xdr:col>
      <xdr:colOff>209550</xdr:colOff>
      <xdr:row>38</xdr:row>
      <xdr:rowOff>152400</xdr:rowOff>
    </xdr:to>
    <xdr:sp macro="" textlink="">
      <xdr:nvSpPr>
        <xdr:cNvPr id="161" name="Rectangle 176"/>
        <xdr:cNvSpPr>
          <a:spLocks noChangeArrowheads="1"/>
        </xdr:cNvSpPr>
      </xdr:nvSpPr>
      <xdr:spPr bwMode="auto">
        <a:xfrm>
          <a:off x="6134100" y="6858000"/>
          <a:ext cx="0"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27</xdr:col>
      <xdr:colOff>85725</xdr:colOff>
      <xdr:row>47</xdr:row>
      <xdr:rowOff>9525</xdr:rowOff>
    </xdr:from>
    <xdr:to>
      <xdr:col>28</xdr:col>
      <xdr:colOff>0</xdr:colOff>
      <xdr:row>47</xdr:row>
      <xdr:rowOff>142875</xdr:rowOff>
    </xdr:to>
    <xdr:sp macro="" textlink="">
      <xdr:nvSpPr>
        <xdr:cNvPr id="162" name="Rectangle 177"/>
        <xdr:cNvSpPr>
          <a:spLocks noChangeArrowheads="1"/>
        </xdr:cNvSpPr>
      </xdr:nvSpPr>
      <xdr:spPr bwMode="auto">
        <a:xfrm>
          <a:off x="6134100" y="8391525"/>
          <a:ext cx="0"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21</xdr:col>
      <xdr:colOff>123825</xdr:colOff>
      <xdr:row>47</xdr:row>
      <xdr:rowOff>76200</xdr:rowOff>
    </xdr:from>
    <xdr:to>
      <xdr:col>27</xdr:col>
      <xdr:colOff>85725</xdr:colOff>
      <xdr:row>49</xdr:row>
      <xdr:rowOff>57150</xdr:rowOff>
    </xdr:to>
    <xdr:cxnSp macro="">
      <xdr:nvCxnSpPr>
        <xdr:cNvPr id="163" name="AutoShape 178"/>
        <xdr:cNvCxnSpPr>
          <a:cxnSpLocks noChangeShapeType="1"/>
          <a:stCxn id="158" idx="0"/>
          <a:endCxn id="162" idx="1"/>
        </xdr:cNvCxnSpPr>
      </xdr:nvCxnSpPr>
      <xdr:spPr bwMode="auto">
        <a:xfrm rot="-5400000">
          <a:off x="5348288" y="7996237"/>
          <a:ext cx="323850" cy="1247775"/>
        </a:xfrm>
        <a:prstGeom prst="bentConnector2">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22</xdr:col>
      <xdr:colOff>95250</xdr:colOff>
      <xdr:row>40</xdr:row>
      <xdr:rowOff>152400</xdr:rowOff>
    </xdr:from>
    <xdr:to>
      <xdr:col>23</xdr:col>
      <xdr:colOff>85725</xdr:colOff>
      <xdr:row>42</xdr:row>
      <xdr:rowOff>28575</xdr:rowOff>
    </xdr:to>
    <xdr:sp macro="" textlink="">
      <xdr:nvSpPr>
        <xdr:cNvPr id="164" name="Oval 179"/>
        <xdr:cNvSpPr>
          <a:spLocks noChangeAspect="1" noChangeArrowheads="1"/>
        </xdr:cNvSpPr>
      </xdr:nvSpPr>
      <xdr:spPr bwMode="auto">
        <a:xfrm>
          <a:off x="5086350" y="7334250"/>
          <a:ext cx="219075" cy="219075"/>
        </a:xfrm>
        <a:prstGeom prst="ellipse">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900" b="0" i="0" u="none" strike="noStrike" baseline="0">
              <a:solidFill>
                <a:srgbClr val="FFFFFF"/>
              </a:solidFill>
              <a:latin typeface="ＭＳ Ｐゴシック"/>
              <a:ea typeface="ＭＳ Ｐゴシック"/>
            </a:rPr>
            <a:t>Ｐ</a:t>
          </a:r>
        </a:p>
      </xdr:txBody>
    </xdr:sp>
    <xdr:clientData/>
  </xdr:twoCellAnchor>
  <xdr:twoCellAnchor>
    <xdr:from>
      <xdr:col>22</xdr:col>
      <xdr:colOff>209550</xdr:colOff>
      <xdr:row>38</xdr:row>
      <xdr:rowOff>85725</xdr:rowOff>
    </xdr:from>
    <xdr:to>
      <xdr:col>24</xdr:col>
      <xdr:colOff>219075</xdr:colOff>
      <xdr:row>40</xdr:row>
      <xdr:rowOff>152400</xdr:rowOff>
    </xdr:to>
    <xdr:cxnSp macro="">
      <xdr:nvCxnSpPr>
        <xdr:cNvPr id="165" name="AutoShape 180"/>
        <xdr:cNvCxnSpPr>
          <a:cxnSpLocks noChangeShapeType="1"/>
          <a:stCxn id="164" idx="0"/>
          <a:endCxn id="98" idx="1"/>
        </xdr:cNvCxnSpPr>
      </xdr:nvCxnSpPr>
      <xdr:spPr bwMode="auto">
        <a:xfrm rot="-5400000">
          <a:off x="5229225" y="6896100"/>
          <a:ext cx="409575" cy="466725"/>
        </a:xfrm>
        <a:prstGeom prst="bentConnector2">
          <a:avLst/>
        </a:prstGeom>
        <a:noFill/>
        <a:ln w="19050">
          <a:solidFill>
            <a:srgbClr xmlns:mc="http://schemas.openxmlformats.org/markup-compatibility/2006" xmlns:a14="http://schemas.microsoft.com/office/drawing/2010/main" val="0000FF" mc:Ignorable="a14" a14:legacySpreadsheetColorIndex="12"/>
          </a:solidFill>
          <a:prstDash val="lgDashDotDot"/>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27</xdr:col>
      <xdr:colOff>57150</xdr:colOff>
      <xdr:row>56</xdr:row>
      <xdr:rowOff>19050</xdr:rowOff>
    </xdr:from>
    <xdr:to>
      <xdr:col>27</xdr:col>
      <xdr:colOff>200025</xdr:colOff>
      <xdr:row>56</xdr:row>
      <xdr:rowOff>152400</xdr:rowOff>
    </xdr:to>
    <xdr:sp macro="" textlink="">
      <xdr:nvSpPr>
        <xdr:cNvPr id="166" name="Rectangle 181"/>
        <xdr:cNvSpPr>
          <a:spLocks noChangeArrowheads="1"/>
        </xdr:cNvSpPr>
      </xdr:nvSpPr>
      <xdr:spPr bwMode="auto">
        <a:xfrm>
          <a:off x="6134100" y="9944100"/>
          <a:ext cx="0"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24</xdr:col>
      <xdr:colOff>95250</xdr:colOff>
      <xdr:row>51</xdr:row>
      <xdr:rowOff>95250</xdr:rowOff>
    </xdr:from>
    <xdr:to>
      <xdr:col>24</xdr:col>
      <xdr:colOff>95250</xdr:colOff>
      <xdr:row>56</xdr:row>
      <xdr:rowOff>95250</xdr:rowOff>
    </xdr:to>
    <xdr:sp macro="" textlink="">
      <xdr:nvSpPr>
        <xdr:cNvPr id="167" name="Line 182"/>
        <xdr:cNvSpPr>
          <a:spLocks noChangeShapeType="1"/>
        </xdr:cNvSpPr>
      </xdr:nvSpPr>
      <xdr:spPr bwMode="auto">
        <a:xfrm>
          <a:off x="5543550" y="9163050"/>
          <a:ext cx="0" cy="857250"/>
        </a:xfrm>
        <a:prstGeom prst="line">
          <a:avLst/>
        </a:prstGeom>
        <a:noFill/>
        <a:ln w="19050">
          <a:solidFill>
            <a:srgbClr xmlns:mc="http://schemas.openxmlformats.org/markup-compatibility/2006" xmlns:a14="http://schemas.microsoft.com/office/drawing/2010/main" val="0000FF" mc:Ignorable="a14" a14:legacySpreadsheetColorIndex="12"/>
          </a:solidFill>
          <a:prstDash val="dash"/>
          <a:round/>
          <a:headEnd type="none" w="sm" len="me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209550</xdr:colOff>
      <xdr:row>7</xdr:row>
      <xdr:rowOff>114300</xdr:rowOff>
    </xdr:from>
    <xdr:to>
      <xdr:col>16</xdr:col>
      <xdr:colOff>123825</xdr:colOff>
      <xdr:row>8</xdr:row>
      <xdr:rowOff>76200</xdr:rowOff>
    </xdr:to>
    <xdr:sp macro="" textlink="">
      <xdr:nvSpPr>
        <xdr:cNvPr id="168" name="Rectangle 183"/>
        <xdr:cNvSpPr>
          <a:spLocks noChangeArrowheads="1"/>
        </xdr:cNvSpPr>
      </xdr:nvSpPr>
      <xdr:spPr bwMode="auto">
        <a:xfrm>
          <a:off x="3600450" y="1638300"/>
          <a:ext cx="142875"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16</xdr:col>
      <xdr:colOff>57150</xdr:colOff>
      <xdr:row>6</xdr:row>
      <xdr:rowOff>57150</xdr:rowOff>
    </xdr:from>
    <xdr:to>
      <xdr:col>17</xdr:col>
      <xdr:colOff>123825</xdr:colOff>
      <xdr:row>7</xdr:row>
      <xdr:rowOff>114300</xdr:rowOff>
    </xdr:to>
    <xdr:cxnSp macro="">
      <xdr:nvCxnSpPr>
        <xdr:cNvPr id="169" name="AutoShape 184"/>
        <xdr:cNvCxnSpPr>
          <a:cxnSpLocks noChangeShapeType="1"/>
          <a:endCxn id="168" idx="0"/>
        </xdr:cNvCxnSpPr>
      </xdr:nvCxnSpPr>
      <xdr:spPr bwMode="auto">
        <a:xfrm rot="10800000" flipV="1">
          <a:off x="3676650" y="1409700"/>
          <a:ext cx="295275" cy="228600"/>
        </a:xfrm>
        <a:prstGeom prst="bentConnector2">
          <a:avLst/>
        </a:prstGeom>
        <a:noFill/>
        <a:ln w="19050">
          <a:solidFill>
            <a:srgbClr xmlns:mc="http://schemas.openxmlformats.org/markup-compatibility/2006" xmlns:a14="http://schemas.microsoft.com/office/drawing/2010/main" val="0000FF" mc:Ignorable="a14" a14:legacySpreadsheetColorIndex="12"/>
          </a:solidFill>
          <a:prstDash val="dash"/>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4</xdr:col>
      <xdr:colOff>57150</xdr:colOff>
      <xdr:row>64</xdr:row>
      <xdr:rowOff>152400</xdr:rowOff>
    </xdr:from>
    <xdr:ext cx="1132554" cy="133370"/>
    <xdr:sp macro="" textlink="">
      <xdr:nvSpPr>
        <xdr:cNvPr id="170" name="Text Box 185"/>
        <xdr:cNvSpPr txBox="1">
          <a:spLocks noChangeArrowheads="1"/>
        </xdr:cNvSpPr>
      </xdr:nvSpPr>
      <xdr:spPr bwMode="auto">
        <a:xfrm>
          <a:off x="933450" y="11449050"/>
          <a:ext cx="1132554" cy="13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altLang="ja-JP" sz="800" b="0" i="0" u="none" strike="noStrike" baseline="0">
              <a:solidFill>
                <a:srgbClr val="000000"/>
              </a:solidFill>
              <a:latin typeface="ＭＳ Ｐゴシック"/>
              <a:ea typeface="ＭＳ Ｐゴシック"/>
            </a:rPr>
            <a:t>S</a:t>
          </a:r>
          <a:r>
            <a:rPr lang="ja-JP" altLang="en-US" sz="800" b="0" i="0" u="none" strike="noStrike" baseline="0">
              <a:solidFill>
                <a:srgbClr val="000000"/>
              </a:solidFill>
              <a:latin typeface="ＭＳ Ｐゴシック"/>
              <a:ea typeface="ＭＳ Ｐゴシック"/>
            </a:rPr>
            <a:t>第2号水源（1,540m3/日）</a:t>
          </a:r>
        </a:p>
      </xdr:txBody>
    </xdr:sp>
    <xdr:clientData/>
  </xdr:oneCellAnchor>
  <xdr:twoCellAnchor>
    <xdr:from>
      <xdr:col>2</xdr:col>
      <xdr:colOff>161925</xdr:colOff>
      <xdr:row>60</xdr:row>
      <xdr:rowOff>152400</xdr:rowOff>
    </xdr:from>
    <xdr:to>
      <xdr:col>4</xdr:col>
      <xdr:colOff>9525</xdr:colOff>
      <xdr:row>62</xdr:row>
      <xdr:rowOff>95250</xdr:rowOff>
    </xdr:to>
    <xdr:sp macro="" textlink="">
      <xdr:nvSpPr>
        <xdr:cNvPr id="171" name="Rectangle 186"/>
        <xdr:cNvSpPr>
          <a:spLocks noChangeArrowheads="1"/>
        </xdr:cNvSpPr>
      </xdr:nvSpPr>
      <xdr:spPr bwMode="auto">
        <a:xfrm>
          <a:off x="581025" y="10763250"/>
          <a:ext cx="3048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161925</xdr:colOff>
      <xdr:row>63</xdr:row>
      <xdr:rowOff>114300</xdr:rowOff>
    </xdr:from>
    <xdr:to>
      <xdr:col>4</xdr:col>
      <xdr:colOff>9525</xdr:colOff>
      <xdr:row>65</xdr:row>
      <xdr:rowOff>57150</xdr:rowOff>
    </xdr:to>
    <xdr:sp macro="" textlink="">
      <xdr:nvSpPr>
        <xdr:cNvPr id="172" name="Rectangle 187"/>
        <xdr:cNvSpPr>
          <a:spLocks noChangeArrowheads="1"/>
        </xdr:cNvSpPr>
      </xdr:nvSpPr>
      <xdr:spPr bwMode="auto">
        <a:xfrm>
          <a:off x="581025" y="11239500"/>
          <a:ext cx="3048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19050</xdr:colOff>
      <xdr:row>61</xdr:row>
      <xdr:rowOff>123825</xdr:rowOff>
    </xdr:from>
    <xdr:to>
      <xdr:col>19</xdr:col>
      <xdr:colOff>171450</xdr:colOff>
      <xdr:row>66</xdr:row>
      <xdr:rowOff>85725</xdr:rowOff>
    </xdr:to>
    <xdr:cxnSp macro="">
      <xdr:nvCxnSpPr>
        <xdr:cNvPr id="173" name="AutoShape 188"/>
        <xdr:cNvCxnSpPr>
          <a:cxnSpLocks noChangeShapeType="1"/>
          <a:stCxn id="171" idx="3"/>
          <a:endCxn id="26" idx="1"/>
        </xdr:cNvCxnSpPr>
      </xdr:nvCxnSpPr>
      <xdr:spPr bwMode="auto">
        <a:xfrm>
          <a:off x="895350" y="10906125"/>
          <a:ext cx="3581400" cy="819150"/>
        </a:xfrm>
        <a:prstGeom prst="bentConnector3">
          <a:avLst>
            <a:gd name="adj1" fmla="val 50000"/>
          </a:avLst>
        </a:prstGeom>
        <a:noFill/>
        <a:ln w="19050">
          <a:solidFill>
            <a:srgbClr xmlns:mc="http://schemas.openxmlformats.org/markup-compatibility/2006" xmlns:a14="http://schemas.microsoft.com/office/drawing/2010/main" val="0000FF" mc:Ignorable="a14" a14:legacySpreadsheetColorIndex="12"/>
          </a:solidFill>
          <a:prstDash val="lgDashDot"/>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20</xdr:col>
      <xdr:colOff>47625</xdr:colOff>
      <xdr:row>64</xdr:row>
      <xdr:rowOff>57150</xdr:rowOff>
    </xdr:from>
    <xdr:to>
      <xdr:col>21</xdr:col>
      <xdr:colOff>38100</xdr:colOff>
      <xdr:row>65</xdr:row>
      <xdr:rowOff>104775</xdr:rowOff>
    </xdr:to>
    <xdr:sp macro="" textlink="">
      <xdr:nvSpPr>
        <xdr:cNvPr id="175" name="Oval 190"/>
        <xdr:cNvSpPr>
          <a:spLocks noChangeAspect="1" noChangeArrowheads="1"/>
        </xdr:cNvSpPr>
      </xdr:nvSpPr>
      <xdr:spPr bwMode="auto">
        <a:xfrm>
          <a:off x="4581525" y="11353800"/>
          <a:ext cx="219075" cy="219075"/>
        </a:xfrm>
        <a:prstGeom prst="ellipse">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1">
            <a:defRPr sz="1000"/>
          </a:pPr>
          <a:r>
            <a:rPr lang="ja-JP" altLang="en-US" sz="900" b="0" i="0" u="none" strike="noStrike" baseline="0">
              <a:solidFill>
                <a:srgbClr val="FFFFFF"/>
              </a:solidFill>
              <a:latin typeface="ＭＳ Ｐゴシック"/>
              <a:ea typeface="ＭＳ Ｐゴシック"/>
            </a:rPr>
            <a:t>Ｐ</a:t>
          </a:r>
        </a:p>
      </xdr:txBody>
    </xdr:sp>
    <xdr:clientData/>
  </xdr:twoCellAnchor>
  <xdr:twoCellAnchor>
    <xdr:from>
      <xdr:col>27</xdr:col>
      <xdr:colOff>57150</xdr:colOff>
      <xdr:row>61</xdr:row>
      <xdr:rowOff>28575</xdr:rowOff>
    </xdr:from>
    <xdr:to>
      <xdr:col>27</xdr:col>
      <xdr:colOff>200025</xdr:colOff>
      <xdr:row>61</xdr:row>
      <xdr:rowOff>161925</xdr:rowOff>
    </xdr:to>
    <xdr:sp macro="" textlink="">
      <xdr:nvSpPr>
        <xdr:cNvPr id="176" name="Rectangle 191"/>
        <xdr:cNvSpPr>
          <a:spLocks noChangeArrowheads="1"/>
        </xdr:cNvSpPr>
      </xdr:nvSpPr>
      <xdr:spPr bwMode="auto">
        <a:xfrm>
          <a:off x="6134100" y="10810875"/>
          <a:ext cx="0"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20</xdr:col>
      <xdr:colOff>161925</xdr:colOff>
      <xdr:row>61</xdr:row>
      <xdr:rowOff>95250</xdr:rowOff>
    </xdr:from>
    <xdr:to>
      <xdr:col>27</xdr:col>
      <xdr:colOff>57150</xdr:colOff>
      <xdr:row>64</xdr:row>
      <xdr:rowOff>57150</xdr:rowOff>
    </xdr:to>
    <xdr:cxnSp macro="">
      <xdr:nvCxnSpPr>
        <xdr:cNvPr id="177" name="AutoShape 192"/>
        <xdr:cNvCxnSpPr>
          <a:cxnSpLocks noChangeShapeType="1"/>
          <a:stCxn id="175" idx="0"/>
          <a:endCxn id="176" idx="1"/>
        </xdr:cNvCxnSpPr>
      </xdr:nvCxnSpPr>
      <xdr:spPr bwMode="auto">
        <a:xfrm rot="-5400000">
          <a:off x="5176838" y="10396537"/>
          <a:ext cx="476250" cy="1438275"/>
        </a:xfrm>
        <a:prstGeom prst="bentConnector2">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22</xdr:col>
      <xdr:colOff>123825</xdr:colOff>
      <xdr:row>65</xdr:row>
      <xdr:rowOff>114300</xdr:rowOff>
    </xdr:from>
    <xdr:to>
      <xdr:col>23</xdr:col>
      <xdr:colOff>38100</xdr:colOff>
      <xdr:row>66</xdr:row>
      <xdr:rowOff>76200</xdr:rowOff>
    </xdr:to>
    <xdr:sp macro="" textlink="">
      <xdr:nvSpPr>
        <xdr:cNvPr id="178" name="Rectangle 194"/>
        <xdr:cNvSpPr>
          <a:spLocks noChangeArrowheads="1"/>
        </xdr:cNvSpPr>
      </xdr:nvSpPr>
      <xdr:spPr bwMode="auto">
        <a:xfrm>
          <a:off x="5114925" y="11582400"/>
          <a:ext cx="14287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xdr:col>
      <xdr:colOff>161925</xdr:colOff>
      <xdr:row>66</xdr:row>
      <xdr:rowOff>85725</xdr:rowOff>
    </xdr:from>
    <xdr:to>
      <xdr:col>4</xdr:col>
      <xdr:colOff>9525</xdr:colOff>
      <xdr:row>68</xdr:row>
      <xdr:rowOff>28575</xdr:rowOff>
    </xdr:to>
    <xdr:sp macro="" textlink="">
      <xdr:nvSpPr>
        <xdr:cNvPr id="179" name="Rectangle 195"/>
        <xdr:cNvSpPr>
          <a:spLocks noChangeArrowheads="1"/>
        </xdr:cNvSpPr>
      </xdr:nvSpPr>
      <xdr:spPr bwMode="auto">
        <a:xfrm>
          <a:off x="581025" y="11725275"/>
          <a:ext cx="3048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161925</xdr:colOff>
      <xdr:row>69</xdr:row>
      <xdr:rowOff>47625</xdr:rowOff>
    </xdr:from>
    <xdr:to>
      <xdr:col>4</xdr:col>
      <xdr:colOff>9525</xdr:colOff>
      <xdr:row>70</xdr:row>
      <xdr:rowOff>161925</xdr:rowOff>
    </xdr:to>
    <xdr:sp macro="" textlink="">
      <xdr:nvSpPr>
        <xdr:cNvPr id="180" name="Rectangle 196"/>
        <xdr:cNvSpPr>
          <a:spLocks noChangeArrowheads="1"/>
        </xdr:cNvSpPr>
      </xdr:nvSpPr>
      <xdr:spPr bwMode="auto">
        <a:xfrm>
          <a:off x="581025" y="12201525"/>
          <a:ext cx="3048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19050</xdr:colOff>
      <xdr:row>67</xdr:row>
      <xdr:rowOff>57150</xdr:rowOff>
    </xdr:from>
    <xdr:to>
      <xdr:col>4</xdr:col>
      <xdr:colOff>28575</xdr:colOff>
      <xdr:row>70</xdr:row>
      <xdr:rowOff>19050</xdr:rowOff>
    </xdr:to>
    <xdr:cxnSp macro="">
      <xdr:nvCxnSpPr>
        <xdr:cNvPr id="181" name="AutoShape 197"/>
        <xdr:cNvCxnSpPr>
          <a:cxnSpLocks noChangeShapeType="1"/>
          <a:stCxn id="179" idx="3"/>
          <a:endCxn id="180" idx="3"/>
        </xdr:cNvCxnSpPr>
      </xdr:nvCxnSpPr>
      <xdr:spPr bwMode="auto">
        <a:xfrm>
          <a:off x="895350" y="11868150"/>
          <a:ext cx="9525" cy="476250"/>
        </a:xfrm>
        <a:prstGeom prst="bentConnector3">
          <a:avLst>
            <a:gd name="adj1" fmla="val 18400000"/>
          </a:avLst>
        </a:prstGeom>
        <a:noFill/>
        <a:ln w="19050">
          <a:solidFill>
            <a:srgbClr xmlns:mc="http://schemas.openxmlformats.org/markup-compatibility/2006" xmlns:a14="http://schemas.microsoft.com/office/drawing/2010/main" val="FF0000" mc:Ignorable="a14" a14:legacySpreadsheetColorIndex="10"/>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19050</xdr:colOff>
      <xdr:row>66</xdr:row>
      <xdr:rowOff>76200</xdr:rowOff>
    </xdr:from>
    <xdr:to>
      <xdr:col>22</xdr:col>
      <xdr:colOff>200025</xdr:colOff>
      <xdr:row>70</xdr:row>
      <xdr:rowOff>19050</xdr:rowOff>
    </xdr:to>
    <xdr:cxnSp macro="">
      <xdr:nvCxnSpPr>
        <xdr:cNvPr id="182" name="AutoShape 198"/>
        <xdr:cNvCxnSpPr>
          <a:cxnSpLocks noChangeShapeType="1"/>
          <a:stCxn id="180" idx="3"/>
          <a:endCxn id="178" idx="2"/>
        </xdr:cNvCxnSpPr>
      </xdr:nvCxnSpPr>
      <xdr:spPr bwMode="auto">
        <a:xfrm flipV="1">
          <a:off x="895350" y="11715750"/>
          <a:ext cx="4295775" cy="628650"/>
        </a:xfrm>
        <a:prstGeom prst="bentConnector2">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4</xdr:col>
      <xdr:colOff>76200</xdr:colOff>
      <xdr:row>70</xdr:row>
      <xdr:rowOff>95250</xdr:rowOff>
    </xdr:from>
    <xdr:ext cx="1132554" cy="133370"/>
    <xdr:sp macro="" textlink="">
      <xdr:nvSpPr>
        <xdr:cNvPr id="183" name="Text Box 199"/>
        <xdr:cNvSpPr txBox="1">
          <a:spLocks noChangeArrowheads="1"/>
        </xdr:cNvSpPr>
      </xdr:nvSpPr>
      <xdr:spPr bwMode="auto">
        <a:xfrm>
          <a:off x="952500" y="12420600"/>
          <a:ext cx="1132554" cy="13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altLang="ja-JP" sz="800" b="0" i="0" u="none" strike="noStrike" baseline="0">
              <a:solidFill>
                <a:srgbClr val="000000"/>
              </a:solidFill>
              <a:latin typeface="ＭＳ Ｐゴシック"/>
              <a:ea typeface="ＭＳ Ｐゴシック"/>
            </a:rPr>
            <a:t>S</a:t>
          </a:r>
          <a:r>
            <a:rPr lang="ja-JP" altLang="en-US" sz="800" b="0" i="0" u="none" strike="noStrike" baseline="0">
              <a:solidFill>
                <a:srgbClr val="000000"/>
              </a:solidFill>
              <a:latin typeface="ＭＳ Ｐゴシック"/>
              <a:ea typeface="ＭＳ Ｐゴシック"/>
            </a:rPr>
            <a:t>第4号水源（1,400m3/日）</a:t>
          </a:r>
        </a:p>
      </xdr:txBody>
    </xdr:sp>
    <xdr:clientData/>
  </xdr:oneCellAnchor>
  <xdr:twoCellAnchor>
    <xdr:from>
      <xdr:col>25</xdr:col>
      <xdr:colOff>9525</xdr:colOff>
      <xdr:row>66</xdr:row>
      <xdr:rowOff>95250</xdr:rowOff>
    </xdr:from>
    <xdr:to>
      <xdr:col>25</xdr:col>
      <xdr:colOff>9525</xdr:colOff>
      <xdr:row>73</xdr:row>
      <xdr:rowOff>95250</xdr:rowOff>
    </xdr:to>
    <xdr:sp macro="" textlink="">
      <xdr:nvSpPr>
        <xdr:cNvPr id="184" name="Line 200"/>
        <xdr:cNvSpPr>
          <a:spLocks noChangeShapeType="1"/>
        </xdr:cNvSpPr>
      </xdr:nvSpPr>
      <xdr:spPr bwMode="auto">
        <a:xfrm>
          <a:off x="5686425" y="11734800"/>
          <a:ext cx="0" cy="1200150"/>
        </a:xfrm>
        <a:prstGeom prst="line">
          <a:avLst/>
        </a:prstGeom>
        <a:noFill/>
        <a:ln w="19050">
          <a:solidFill>
            <a:srgbClr xmlns:mc="http://schemas.openxmlformats.org/markup-compatibility/2006" xmlns:a14="http://schemas.microsoft.com/office/drawing/2010/main" val="0000FF" mc:Ignorable="a14" a14:legacySpreadsheetColorIndex="12"/>
          </a:solidFill>
          <a:prstDash val="dash"/>
          <a:round/>
          <a:headEnd type="triangle" w="sm" len="me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95250</xdr:colOff>
      <xdr:row>73</xdr:row>
      <xdr:rowOff>104775</xdr:rowOff>
    </xdr:from>
    <xdr:to>
      <xdr:col>24</xdr:col>
      <xdr:colOff>95250</xdr:colOff>
      <xdr:row>77</xdr:row>
      <xdr:rowOff>85725</xdr:rowOff>
    </xdr:to>
    <xdr:sp macro="" textlink="">
      <xdr:nvSpPr>
        <xdr:cNvPr id="185" name="Line 202"/>
        <xdr:cNvSpPr>
          <a:spLocks noChangeShapeType="1"/>
        </xdr:cNvSpPr>
      </xdr:nvSpPr>
      <xdr:spPr bwMode="auto">
        <a:xfrm>
          <a:off x="5543550" y="12944475"/>
          <a:ext cx="0" cy="666750"/>
        </a:xfrm>
        <a:prstGeom prst="line">
          <a:avLst/>
        </a:prstGeom>
        <a:noFill/>
        <a:ln w="19050">
          <a:solidFill>
            <a:srgbClr xmlns:mc="http://schemas.openxmlformats.org/markup-compatibility/2006" xmlns:a14="http://schemas.microsoft.com/office/drawing/2010/main" val="0000FF" mc:Ignorable="a14" a14:legacySpreadsheetColorIndex="12"/>
          </a:solidFill>
          <a:prstDash val="dash"/>
          <a:round/>
          <a:headEnd type="none" w="sm" len="me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57150</xdr:colOff>
      <xdr:row>73</xdr:row>
      <xdr:rowOff>28575</xdr:rowOff>
    </xdr:from>
    <xdr:to>
      <xdr:col>27</xdr:col>
      <xdr:colOff>200025</xdr:colOff>
      <xdr:row>73</xdr:row>
      <xdr:rowOff>161925</xdr:rowOff>
    </xdr:to>
    <xdr:sp macro="" textlink="">
      <xdr:nvSpPr>
        <xdr:cNvPr id="186" name="Rectangle 204"/>
        <xdr:cNvSpPr>
          <a:spLocks noChangeArrowheads="1"/>
        </xdr:cNvSpPr>
      </xdr:nvSpPr>
      <xdr:spPr bwMode="auto">
        <a:xfrm>
          <a:off x="6134100" y="12868275"/>
          <a:ext cx="0"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27</xdr:col>
      <xdr:colOff>66675</xdr:colOff>
      <xdr:row>77</xdr:row>
      <xdr:rowOff>19050</xdr:rowOff>
    </xdr:from>
    <xdr:to>
      <xdr:col>27</xdr:col>
      <xdr:colOff>209550</xdr:colOff>
      <xdr:row>77</xdr:row>
      <xdr:rowOff>152400</xdr:rowOff>
    </xdr:to>
    <xdr:sp macro="" textlink="">
      <xdr:nvSpPr>
        <xdr:cNvPr id="187" name="Rectangle 205"/>
        <xdr:cNvSpPr>
          <a:spLocks noChangeArrowheads="1"/>
        </xdr:cNvSpPr>
      </xdr:nvSpPr>
      <xdr:spPr bwMode="auto">
        <a:xfrm>
          <a:off x="6134100" y="13544550"/>
          <a:ext cx="0"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27</xdr:col>
      <xdr:colOff>76200</xdr:colOff>
      <xdr:row>81</xdr:row>
      <xdr:rowOff>19050</xdr:rowOff>
    </xdr:from>
    <xdr:to>
      <xdr:col>27</xdr:col>
      <xdr:colOff>219075</xdr:colOff>
      <xdr:row>81</xdr:row>
      <xdr:rowOff>152400</xdr:rowOff>
    </xdr:to>
    <xdr:sp macro="" textlink="">
      <xdr:nvSpPr>
        <xdr:cNvPr id="188" name="Rectangle 206"/>
        <xdr:cNvSpPr>
          <a:spLocks noChangeArrowheads="1"/>
        </xdr:cNvSpPr>
      </xdr:nvSpPr>
      <xdr:spPr bwMode="auto">
        <a:xfrm>
          <a:off x="6134100" y="14230350"/>
          <a:ext cx="0"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27</xdr:col>
      <xdr:colOff>76200</xdr:colOff>
      <xdr:row>5</xdr:row>
      <xdr:rowOff>19050</xdr:rowOff>
    </xdr:from>
    <xdr:to>
      <xdr:col>27</xdr:col>
      <xdr:colOff>219075</xdr:colOff>
      <xdr:row>5</xdr:row>
      <xdr:rowOff>152400</xdr:rowOff>
    </xdr:to>
    <xdr:sp macro="" textlink="">
      <xdr:nvSpPr>
        <xdr:cNvPr id="189" name="Rectangle 208"/>
        <xdr:cNvSpPr>
          <a:spLocks noChangeArrowheads="1"/>
        </xdr:cNvSpPr>
      </xdr:nvSpPr>
      <xdr:spPr bwMode="auto">
        <a:xfrm>
          <a:off x="6134100" y="1200150"/>
          <a:ext cx="0"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21</xdr:col>
      <xdr:colOff>66675</xdr:colOff>
      <xdr:row>28</xdr:row>
      <xdr:rowOff>152400</xdr:rowOff>
    </xdr:from>
    <xdr:to>
      <xdr:col>22</xdr:col>
      <xdr:colOff>57150</xdr:colOff>
      <xdr:row>30</xdr:row>
      <xdr:rowOff>28575</xdr:rowOff>
    </xdr:to>
    <xdr:sp macro="" textlink="">
      <xdr:nvSpPr>
        <xdr:cNvPr id="190" name="Oval 209"/>
        <xdr:cNvSpPr>
          <a:spLocks noChangeAspect="1" noChangeArrowheads="1"/>
        </xdr:cNvSpPr>
      </xdr:nvSpPr>
      <xdr:spPr bwMode="auto">
        <a:xfrm>
          <a:off x="4829175" y="5276850"/>
          <a:ext cx="219075" cy="219075"/>
        </a:xfrm>
        <a:prstGeom prst="ellipse">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900" b="0" i="0" u="none" strike="noStrike" baseline="0">
              <a:solidFill>
                <a:srgbClr val="FFFFFF"/>
              </a:solidFill>
              <a:latin typeface="ＭＳ Ｐゴシック"/>
              <a:ea typeface="ＭＳ Ｐゴシック"/>
            </a:rPr>
            <a:t>Ｐ</a:t>
          </a:r>
        </a:p>
      </xdr:txBody>
    </xdr:sp>
    <xdr:clientData/>
  </xdr:twoCellAnchor>
  <xdr:twoCellAnchor>
    <xdr:from>
      <xdr:col>15</xdr:col>
      <xdr:colOff>19050</xdr:colOff>
      <xdr:row>25</xdr:row>
      <xdr:rowOff>76200</xdr:rowOff>
    </xdr:from>
    <xdr:to>
      <xdr:col>21</xdr:col>
      <xdr:colOff>180975</xdr:colOff>
      <xdr:row>28</xdr:row>
      <xdr:rowOff>152400</xdr:rowOff>
    </xdr:to>
    <xdr:cxnSp macro="">
      <xdr:nvCxnSpPr>
        <xdr:cNvPr id="191" name="AutoShape 210"/>
        <xdr:cNvCxnSpPr>
          <a:cxnSpLocks noChangeShapeType="1"/>
          <a:stCxn id="16" idx="3"/>
          <a:endCxn id="190" idx="0"/>
        </xdr:cNvCxnSpPr>
      </xdr:nvCxnSpPr>
      <xdr:spPr bwMode="auto">
        <a:xfrm>
          <a:off x="3409950" y="4686300"/>
          <a:ext cx="1533525" cy="590550"/>
        </a:xfrm>
        <a:prstGeom prst="bentConnector2">
          <a:avLst/>
        </a:prstGeom>
        <a:noFill/>
        <a:ln w="19050">
          <a:solidFill>
            <a:srgbClr xmlns:mc="http://schemas.openxmlformats.org/markup-compatibility/2006" xmlns:a14="http://schemas.microsoft.com/office/drawing/2010/main" val="FF0000" mc:Ignorable="a14" a14:legacySpreadsheetColorIndex="10"/>
          </a:solidFill>
          <a:miter lim="800000"/>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27</xdr:col>
      <xdr:colOff>57150</xdr:colOff>
      <xdr:row>29</xdr:row>
      <xdr:rowOff>28575</xdr:rowOff>
    </xdr:from>
    <xdr:to>
      <xdr:col>27</xdr:col>
      <xdr:colOff>200025</xdr:colOff>
      <xdr:row>29</xdr:row>
      <xdr:rowOff>161925</xdr:rowOff>
    </xdr:to>
    <xdr:sp macro="" textlink="">
      <xdr:nvSpPr>
        <xdr:cNvPr id="192" name="Rectangle 211"/>
        <xdr:cNvSpPr>
          <a:spLocks noChangeArrowheads="1"/>
        </xdr:cNvSpPr>
      </xdr:nvSpPr>
      <xdr:spPr bwMode="auto">
        <a:xfrm>
          <a:off x="6134100" y="5324475"/>
          <a:ext cx="0"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22</xdr:col>
      <xdr:colOff>57150</xdr:colOff>
      <xdr:row>29</xdr:row>
      <xdr:rowOff>95250</xdr:rowOff>
    </xdr:from>
    <xdr:to>
      <xdr:col>27</xdr:col>
      <xdr:colOff>57150</xdr:colOff>
      <xdr:row>29</xdr:row>
      <xdr:rowOff>95250</xdr:rowOff>
    </xdr:to>
    <xdr:cxnSp macro="">
      <xdr:nvCxnSpPr>
        <xdr:cNvPr id="193" name="AutoShape 212"/>
        <xdr:cNvCxnSpPr>
          <a:cxnSpLocks noChangeShapeType="1"/>
          <a:stCxn id="190" idx="6"/>
          <a:endCxn id="192" idx="1"/>
        </xdr:cNvCxnSpPr>
      </xdr:nvCxnSpPr>
      <xdr:spPr bwMode="auto">
        <a:xfrm>
          <a:off x="5048250" y="5391150"/>
          <a:ext cx="1085850" cy="0"/>
        </a:xfrm>
        <a:prstGeom prst="straightConnector1">
          <a:avLst/>
        </a:prstGeom>
        <a:noFill/>
        <a:ln w="19050">
          <a:solidFill>
            <a:srgbClr xmlns:mc="http://schemas.openxmlformats.org/markup-compatibility/2006" xmlns:a14="http://schemas.microsoft.com/office/drawing/2010/main" val="FF0000" mc:Ignorable="a14" a14:legacySpreadsheetColorIndex="10"/>
          </a:solidFill>
          <a:round/>
          <a:headEn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27</xdr:col>
      <xdr:colOff>57150</xdr:colOff>
      <xdr:row>33</xdr:row>
      <xdr:rowOff>19050</xdr:rowOff>
    </xdr:from>
    <xdr:to>
      <xdr:col>27</xdr:col>
      <xdr:colOff>200025</xdr:colOff>
      <xdr:row>33</xdr:row>
      <xdr:rowOff>152400</xdr:rowOff>
    </xdr:to>
    <xdr:sp macro="" textlink="">
      <xdr:nvSpPr>
        <xdr:cNvPr id="194" name="Rectangle 226"/>
        <xdr:cNvSpPr>
          <a:spLocks noChangeArrowheads="1"/>
        </xdr:cNvSpPr>
      </xdr:nvSpPr>
      <xdr:spPr bwMode="auto">
        <a:xfrm>
          <a:off x="6134100" y="6000750"/>
          <a:ext cx="0"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twoCellAnchor>
    <xdr:from>
      <xdr:col>27</xdr:col>
      <xdr:colOff>66675</xdr:colOff>
      <xdr:row>66</xdr:row>
      <xdr:rowOff>19050</xdr:rowOff>
    </xdr:from>
    <xdr:to>
      <xdr:col>27</xdr:col>
      <xdr:colOff>209550</xdr:colOff>
      <xdr:row>66</xdr:row>
      <xdr:rowOff>152400</xdr:rowOff>
    </xdr:to>
    <xdr:sp macro="" textlink="">
      <xdr:nvSpPr>
        <xdr:cNvPr id="195" name="Rectangle 238"/>
        <xdr:cNvSpPr>
          <a:spLocks noChangeArrowheads="1"/>
        </xdr:cNvSpPr>
      </xdr:nvSpPr>
      <xdr:spPr bwMode="auto">
        <a:xfrm>
          <a:off x="6134100" y="11658600"/>
          <a:ext cx="0" cy="133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9050" algn="ctr">
              <a:solidFill>
                <a:srgbClr val="000000"/>
              </a:solidFill>
              <a:miter lim="800000"/>
              <a:headEnd/>
              <a:tailEnd/>
            </a14:hiddenLine>
          </a:ext>
        </a:extLst>
      </xdr:spPr>
    </xdr:sp>
    <xdr:clientData/>
  </xdr:twoCellAnchor>
  <xdr:oneCellAnchor>
    <xdr:from>
      <xdr:col>4</xdr:col>
      <xdr:colOff>0</xdr:colOff>
      <xdr:row>34</xdr:row>
      <xdr:rowOff>114300</xdr:rowOff>
    </xdr:from>
    <xdr:ext cx="198003" cy="251864"/>
    <xdr:sp macro="" textlink="">
      <xdr:nvSpPr>
        <xdr:cNvPr id="196" name="Text Box 250"/>
        <xdr:cNvSpPr txBox="1">
          <a:spLocks noChangeArrowheads="1"/>
        </xdr:cNvSpPr>
      </xdr:nvSpPr>
      <xdr:spPr bwMode="auto">
        <a:xfrm>
          <a:off x="876300" y="626745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0000FF"/>
              </a:solidFill>
              <a:latin typeface="ＭＳ Ｐゴシック"/>
              <a:ea typeface="ＭＳ Ｐゴシック"/>
            </a:rPr>
            <a:t>★</a:t>
          </a:r>
        </a:p>
      </xdr:txBody>
    </xdr:sp>
    <xdr:clientData/>
  </xdr:oneCellAnchor>
  <xdr:oneCellAnchor>
    <xdr:from>
      <xdr:col>4</xdr:col>
      <xdr:colOff>0</xdr:colOff>
      <xdr:row>27</xdr:row>
      <xdr:rowOff>38100</xdr:rowOff>
    </xdr:from>
    <xdr:ext cx="198003" cy="251864"/>
    <xdr:sp macro="" textlink="">
      <xdr:nvSpPr>
        <xdr:cNvPr id="197" name="Text Box 251"/>
        <xdr:cNvSpPr txBox="1">
          <a:spLocks noChangeArrowheads="1"/>
        </xdr:cNvSpPr>
      </xdr:nvSpPr>
      <xdr:spPr bwMode="auto">
        <a:xfrm>
          <a:off x="876300" y="499110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4</xdr:col>
      <xdr:colOff>0</xdr:colOff>
      <xdr:row>29</xdr:row>
      <xdr:rowOff>114300</xdr:rowOff>
    </xdr:from>
    <xdr:ext cx="198003" cy="251864"/>
    <xdr:sp macro="" textlink="">
      <xdr:nvSpPr>
        <xdr:cNvPr id="198" name="Text Box 252"/>
        <xdr:cNvSpPr txBox="1">
          <a:spLocks noChangeArrowheads="1"/>
        </xdr:cNvSpPr>
      </xdr:nvSpPr>
      <xdr:spPr bwMode="auto">
        <a:xfrm>
          <a:off x="876300" y="541020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0000FF"/>
              </a:solidFill>
              <a:latin typeface="ＭＳ Ｐゴシック"/>
              <a:ea typeface="ＭＳ Ｐゴシック"/>
            </a:rPr>
            <a:t>★</a:t>
          </a:r>
        </a:p>
      </xdr:txBody>
    </xdr:sp>
    <xdr:clientData/>
  </xdr:oneCellAnchor>
  <xdr:oneCellAnchor>
    <xdr:from>
      <xdr:col>4</xdr:col>
      <xdr:colOff>0</xdr:colOff>
      <xdr:row>37</xdr:row>
      <xdr:rowOff>57150</xdr:rowOff>
    </xdr:from>
    <xdr:ext cx="198003" cy="251864"/>
    <xdr:sp macro="" textlink="">
      <xdr:nvSpPr>
        <xdr:cNvPr id="199" name="Text Box 253"/>
        <xdr:cNvSpPr txBox="1">
          <a:spLocks noChangeArrowheads="1"/>
        </xdr:cNvSpPr>
      </xdr:nvSpPr>
      <xdr:spPr bwMode="auto">
        <a:xfrm>
          <a:off x="876300" y="672465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0000FF"/>
              </a:solidFill>
              <a:latin typeface="ＭＳ Ｐゴシック"/>
              <a:ea typeface="ＭＳ Ｐゴシック"/>
            </a:rPr>
            <a:t>★</a:t>
          </a:r>
        </a:p>
      </xdr:txBody>
    </xdr:sp>
    <xdr:clientData/>
  </xdr:oneCellAnchor>
  <xdr:oneCellAnchor>
    <xdr:from>
      <xdr:col>3</xdr:col>
      <xdr:colOff>219075</xdr:colOff>
      <xdr:row>39</xdr:row>
      <xdr:rowOff>152400</xdr:rowOff>
    </xdr:from>
    <xdr:ext cx="198003" cy="251864"/>
    <xdr:sp macro="" textlink="">
      <xdr:nvSpPr>
        <xdr:cNvPr id="200" name="Text Box 254"/>
        <xdr:cNvSpPr txBox="1">
          <a:spLocks noChangeArrowheads="1"/>
        </xdr:cNvSpPr>
      </xdr:nvSpPr>
      <xdr:spPr bwMode="auto">
        <a:xfrm>
          <a:off x="866775" y="716280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0000FF"/>
              </a:solidFill>
              <a:latin typeface="ＭＳ Ｐゴシック"/>
              <a:ea typeface="ＭＳ Ｐゴシック"/>
            </a:rPr>
            <a:t>★</a:t>
          </a:r>
        </a:p>
      </xdr:txBody>
    </xdr:sp>
    <xdr:clientData/>
  </xdr:oneCellAnchor>
  <xdr:oneCellAnchor>
    <xdr:from>
      <xdr:col>21</xdr:col>
      <xdr:colOff>118290</xdr:colOff>
      <xdr:row>10</xdr:row>
      <xdr:rowOff>99370</xdr:rowOff>
    </xdr:from>
    <xdr:ext cx="389015" cy="266740"/>
    <xdr:sp macro="" textlink="">
      <xdr:nvSpPr>
        <xdr:cNvPr id="201" name="Text Box 256"/>
        <xdr:cNvSpPr txBox="1"/>
      </xdr:nvSpPr>
      <xdr:spPr>
        <a:xfrm>
          <a:off x="4880790" y="2137720"/>
          <a:ext cx="389015"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lgn="l" rtl="0">
            <a:defRPr sz="1000"/>
          </a:pPr>
          <a:r>
            <a:rPr lang="ja-JP" altLang="en-US" sz="800" b="0" i="0" u="none" strike="noStrike" baseline="0">
              <a:solidFill>
                <a:srgbClr val="000000"/>
              </a:solidFill>
              <a:latin typeface="ＭＳ Ｐゴシック"/>
              <a:ea typeface="ＭＳ Ｐゴシック"/>
            </a:rPr>
            <a:t>送水</a:t>
          </a:r>
        </a:p>
        <a:p>
          <a:pPr algn="l" rtl="0">
            <a:defRPr sz="1000"/>
          </a:pPr>
          <a:r>
            <a:rPr lang="ja-JP" altLang="en-US" sz="800" b="0" i="0" u="none" strike="noStrike" baseline="0">
              <a:solidFill>
                <a:srgbClr val="000000"/>
              </a:solidFill>
              <a:latin typeface="ＭＳ Ｐゴシック"/>
              <a:ea typeface="ＭＳ Ｐゴシック"/>
            </a:rPr>
            <a:t>ポンプ場</a:t>
          </a:r>
        </a:p>
      </xdr:txBody>
    </xdr:sp>
    <xdr:clientData/>
  </xdr:oneCellAnchor>
  <xdr:twoCellAnchor>
    <xdr:from>
      <xdr:col>24</xdr:col>
      <xdr:colOff>171450</xdr:colOff>
      <xdr:row>16</xdr:row>
      <xdr:rowOff>152400</xdr:rowOff>
    </xdr:from>
    <xdr:to>
      <xdr:col>25</xdr:col>
      <xdr:colOff>161925</xdr:colOff>
      <xdr:row>18</xdr:row>
      <xdr:rowOff>28575</xdr:rowOff>
    </xdr:to>
    <xdr:sp macro="" textlink="">
      <xdr:nvSpPr>
        <xdr:cNvPr id="202" name="Oval 257"/>
        <xdr:cNvSpPr>
          <a:spLocks noChangeAspect="1" noChangeArrowheads="1"/>
        </xdr:cNvSpPr>
      </xdr:nvSpPr>
      <xdr:spPr bwMode="auto">
        <a:xfrm>
          <a:off x="5619750" y="3219450"/>
          <a:ext cx="219075" cy="219075"/>
        </a:xfrm>
        <a:prstGeom prst="ellipse">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900" b="0" i="0" u="none" strike="noStrike" baseline="0">
              <a:solidFill>
                <a:srgbClr val="FFFFFF"/>
              </a:solidFill>
              <a:latin typeface="ＭＳ Ｐゴシック"/>
              <a:ea typeface="ＭＳ Ｐゴシック"/>
            </a:rPr>
            <a:t>Ｐ</a:t>
          </a:r>
        </a:p>
      </xdr:txBody>
    </xdr:sp>
    <xdr:clientData/>
  </xdr:twoCellAnchor>
  <xdr:oneCellAnchor>
    <xdr:from>
      <xdr:col>17</xdr:col>
      <xdr:colOff>47625</xdr:colOff>
      <xdr:row>22</xdr:row>
      <xdr:rowOff>142874</xdr:rowOff>
    </xdr:from>
    <xdr:ext cx="504825" cy="333375"/>
    <xdr:sp macro="" textlink="">
      <xdr:nvSpPr>
        <xdr:cNvPr id="203" name="Text Box 258"/>
        <xdr:cNvSpPr txBox="1">
          <a:spLocks noChangeArrowheads="1"/>
        </xdr:cNvSpPr>
      </xdr:nvSpPr>
      <xdr:spPr bwMode="auto">
        <a:xfrm>
          <a:off x="3895725" y="4238624"/>
          <a:ext cx="5048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upright="1"/>
        <a:lstStyle/>
        <a:p>
          <a:pPr algn="l" rtl="0">
            <a:defRPr sz="1000"/>
          </a:pPr>
          <a:r>
            <a:rPr lang="ja-JP" altLang="en-US" sz="800" b="0" i="0" u="none" strike="noStrike" baseline="0">
              <a:solidFill>
                <a:srgbClr val="000000"/>
              </a:solidFill>
              <a:latin typeface="ＭＳ Ｐゴシック"/>
              <a:ea typeface="ＭＳ Ｐゴシック"/>
            </a:rPr>
            <a:t>送水</a:t>
          </a:r>
        </a:p>
        <a:p>
          <a:pPr algn="l" rtl="0">
            <a:defRPr sz="1000"/>
          </a:pPr>
          <a:r>
            <a:rPr lang="ja-JP" altLang="en-US" sz="800" b="0" i="0" u="none" strike="noStrike" baseline="0">
              <a:solidFill>
                <a:srgbClr val="000000"/>
              </a:solidFill>
              <a:latin typeface="ＭＳ Ｐゴシック"/>
              <a:ea typeface="ＭＳ Ｐゴシック"/>
            </a:rPr>
            <a:t>ポンプ場</a:t>
          </a:r>
        </a:p>
      </xdr:txBody>
    </xdr:sp>
    <xdr:clientData/>
  </xdr:oneCellAnchor>
  <xdr:oneCellAnchor>
    <xdr:from>
      <xdr:col>21</xdr:col>
      <xdr:colOff>42090</xdr:colOff>
      <xdr:row>30</xdr:row>
      <xdr:rowOff>77145</xdr:rowOff>
    </xdr:from>
    <xdr:ext cx="389015" cy="266740"/>
    <xdr:sp macro="" textlink="">
      <xdr:nvSpPr>
        <xdr:cNvPr id="204" name="Text Box 259"/>
        <xdr:cNvSpPr txBox="1"/>
      </xdr:nvSpPr>
      <xdr:spPr>
        <a:xfrm>
          <a:off x="4804590" y="5544495"/>
          <a:ext cx="389015"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lgn="l" rtl="0">
            <a:defRPr sz="1000"/>
          </a:pPr>
          <a:r>
            <a:rPr lang="ja-JP" altLang="en-US" sz="800" b="0" i="0" u="none" strike="noStrike" baseline="0">
              <a:solidFill>
                <a:srgbClr val="000000"/>
              </a:solidFill>
              <a:latin typeface="ＭＳ Ｐゴシック"/>
              <a:ea typeface="ＭＳ Ｐゴシック"/>
            </a:rPr>
            <a:t>配水</a:t>
          </a:r>
        </a:p>
        <a:p>
          <a:pPr algn="l" rtl="0">
            <a:defRPr sz="1000"/>
          </a:pPr>
          <a:r>
            <a:rPr lang="ja-JP" altLang="en-US" sz="800" b="0" i="0" u="none" strike="noStrike" baseline="0">
              <a:solidFill>
                <a:srgbClr val="000000"/>
              </a:solidFill>
              <a:latin typeface="ＭＳ Ｐゴシック"/>
              <a:ea typeface="ＭＳ Ｐゴシック"/>
            </a:rPr>
            <a:t>ポンプ場</a:t>
          </a:r>
        </a:p>
      </xdr:txBody>
    </xdr:sp>
    <xdr:clientData/>
  </xdr:oneCellAnchor>
  <xdr:oneCellAnchor>
    <xdr:from>
      <xdr:col>16</xdr:col>
      <xdr:colOff>137340</xdr:colOff>
      <xdr:row>47</xdr:row>
      <xdr:rowOff>150170</xdr:rowOff>
    </xdr:from>
    <xdr:ext cx="389015" cy="266740"/>
    <xdr:sp macro="" textlink="">
      <xdr:nvSpPr>
        <xdr:cNvPr id="205" name="Text Box 260"/>
        <xdr:cNvSpPr txBox="1"/>
      </xdr:nvSpPr>
      <xdr:spPr>
        <a:xfrm>
          <a:off x="3756840" y="8532170"/>
          <a:ext cx="389015"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lgn="l" rtl="0">
            <a:defRPr sz="1000"/>
          </a:pPr>
          <a:r>
            <a:rPr lang="ja-JP" altLang="en-US" sz="800" b="0" i="0" u="none" strike="noStrike" baseline="0">
              <a:solidFill>
                <a:srgbClr val="000000"/>
              </a:solidFill>
              <a:latin typeface="ＭＳ Ｐゴシック"/>
              <a:ea typeface="ＭＳ Ｐゴシック"/>
            </a:rPr>
            <a:t>送水</a:t>
          </a:r>
        </a:p>
        <a:p>
          <a:pPr algn="l" rtl="0">
            <a:defRPr sz="1000"/>
          </a:pPr>
          <a:r>
            <a:rPr lang="ja-JP" altLang="en-US" sz="800" b="0" i="0" u="none" strike="noStrike" baseline="0">
              <a:solidFill>
                <a:srgbClr val="000000"/>
              </a:solidFill>
              <a:latin typeface="ＭＳ Ｐゴシック"/>
              <a:ea typeface="ＭＳ Ｐゴシック"/>
            </a:rPr>
            <a:t>ポンプ場</a:t>
          </a:r>
        </a:p>
      </xdr:txBody>
    </xdr:sp>
    <xdr:clientData/>
  </xdr:oneCellAnchor>
  <xdr:oneCellAnchor>
    <xdr:from>
      <xdr:col>22</xdr:col>
      <xdr:colOff>42090</xdr:colOff>
      <xdr:row>49</xdr:row>
      <xdr:rowOff>80320</xdr:rowOff>
    </xdr:from>
    <xdr:ext cx="389015" cy="266740"/>
    <xdr:sp macro="" textlink="">
      <xdr:nvSpPr>
        <xdr:cNvPr id="206" name="Text Box 261"/>
        <xdr:cNvSpPr txBox="1"/>
      </xdr:nvSpPr>
      <xdr:spPr>
        <a:xfrm>
          <a:off x="5033190" y="8805220"/>
          <a:ext cx="389015" cy="26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lgn="l" rtl="0">
            <a:defRPr sz="1000"/>
          </a:pPr>
          <a:r>
            <a:rPr lang="ja-JP" altLang="en-US" sz="800" b="0" i="0" u="none" strike="noStrike" baseline="0">
              <a:solidFill>
                <a:srgbClr val="000000"/>
              </a:solidFill>
              <a:latin typeface="ＭＳ Ｐゴシック"/>
              <a:ea typeface="ＭＳ Ｐゴシック"/>
            </a:rPr>
            <a:t>配水</a:t>
          </a:r>
        </a:p>
        <a:p>
          <a:pPr algn="l" rtl="0">
            <a:defRPr sz="1000"/>
          </a:pPr>
          <a:r>
            <a:rPr lang="ja-JP" altLang="en-US" sz="800" b="0" i="0" u="none" strike="noStrike" baseline="0">
              <a:solidFill>
                <a:srgbClr val="000000"/>
              </a:solidFill>
              <a:latin typeface="ＭＳ Ｐゴシック"/>
              <a:ea typeface="ＭＳ Ｐゴシック"/>
            </a:rPr>
            <a:t>ポンプ場</a:t>
          </a:r>
        </a:p>
      </xdr:txBody>
    </xdr:sp>
    <xdr:clientData/>
  </xdr:oneCellAnchor>
  <xdr:oneCellAnchor>
    <xdr:from>
      <xdr:col>3</xdr:col>
      <xdr:colOff>133350</xdr:colOff>
      <xdr:row>55</xdr:row>
      <xdr:rowOff>28575</xdr:rowOff>
    </xdr:from>
    <xdr:ext cx="276225" cy="257175"/>
    <xdr:sp macro="" textlink="">
      <xdr:nvSpPr>
        <xdr:cNvPr id="207" name="Text Box 262"/>
        <xdr:cNvSpPr txBox="1">
          <a:spLocks noChangeArrowheads="1"/>
        </xdr:cNvSpPr>
      </xdr:nvSpPr>
      <xdr:spPr bwMode="auto">
        <a:xfrm>
          <a:off x="781050" y="9782175"/>
          <a:ext cx="276225"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400" b="0" i="0" u="none" strike="noStrike" baseline="0">
              <a:solidFill>
                <a:srgbClr val="0000FF"/>
              </a:solidFill>
              <a:latin typeface="ＭＳ Ｐゴシック"/>
              <a:ea typeface="ＭＳ Ｐゴシック"/>
            </a:rPr>
            <a:t>★</a:t>
          </a:r>
        </a:p>
      </xdr:txBody>
    </xdr:sp>
    <xdr:clientData/>
  </xdr:oneCellAnchor>
  <xdr:oneCellAnchor>
    <xdr:from>
      <xdr:col>11</xdr:col>
      <xdr:colOff>38100</xdr:colOff>
      <xdr:row>32</xdr:row>
      <xdr:rowOff>38100</xdr:rowOff>
    </xdr:from>
    <xdr:ext cx="198003" cy="251864"/>
    <xdr:sp macro="" textlink="">
      <xdr:nvSpPr>
        <xdr:cNvPr id="208" name="Text Box 263"/>
        <xdr:cNvSpPr txBox="1">
          <a:spLocks noChangeArrowheads="1"/>
        </xdr:cNvSpPr>
      </xdr:nvSpPr>
      <xdr:spPr bwMode="auto">
        <a:xfrm>
          <a:off x="2514600" y="584835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0000FF"/>
              </a:solidFill>
              <a:latin typeface="ＭＳ Ｐゴシック"/>
              <a:ea typeface="ＭＳ Ｐゴシック"/>
            </a:rPr>
            <a:t>★</a:t>
          </a:r>
        </a:p>
      </xdr:txBody>
    </xdr:sp>
    <xdr:clientData/>
  </xdr:oneCellAnchor>
  <xdr:oneCellAnchor>
    <xdr:from>
      <xdr:col>4</xdr:col>
      <xdr:colOff>0</xdr:colOff>
      <xdr:row>42</xdr:row>
      <xdr:rowOff>0</xdr:rowOff>
    </xdr:from>
    <xdr:ext cx="198003" cy="251864"/>
    <xdr:sp macro="" textlink="">
      <xdr:nvSpPr>
        <xdr:cNvPr id="209" name="Text Box 264"/>
        <xdr:cNvSpPr txBox="1">
          <a:spLocks noChangeArrowheads="1"/>
        </xdr:cNvSpPr>
      </xdr:nvSpPr>
      <xdr:spPr bwMode="auto">
        <a:xfrm>
          <a:off x="876300" y="752475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0000FF"/>
              </a:solidFill>
              <a:latin typeface="ＭＳ Ｐゴシック"/>
              <a:ea typeface="ＭＳ Ｐゴシック"/>
            </a:rPr>
            <a:t>★</a:t>
          </a:r>
        </a:p>
      </xdr:txBody>
    </xdr:sp>
    <xdr:clientData/>
  </xdr:oneCellAnchor>
  <xdr:oneCellAnchor>
    <xdr:from>
      <xdr:col>21</xdr:col>
      <xdr:colOff>38100</xdr:colOff>
      <xdr:row>72</xdr:row>
      <xdr:rowOff>38100</xdr:rowOff>
    </xdr:from>
    <xdr:ext cx="198003" cy="251864"/>
    <xdr:sp macro="" textlink="">
      <xdr:nvSpPr>
        <xdr:cNvPr id="210" name="Text Box 266"/>
        <xdr:cNvSpPr txBox="1">
          <a:spLocks noChangeArrowheads="1"/>
        </xdr:cNvSpPr>
      </xdr:nvSpPr>
      <xdr:spPr bwMode="auto">
        <a:xfrm>
          <a:off x="4800600" y="1270635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0000FF"/>
              </a:solidFill>
              <a:latin typeface="ＭＳ Ｐゴシック"/>
              <a:ea typeface="ＭＳ Ｐゴシック"/>
            </a:rPr>
            <a:t>★</a:t>
          </a:r>
        </a:p>
      </xdr:txBody>
    </xdr:sp>
    <xdr:clientData/>
  </xdr:oneCellAnchor>
  <xdr:oneCellAnchor>
    <xdr:from>
      <xdr:col>4</xdr:col>
      <xdr:colOff>0</xdr:colOff>
      <xdr:row>66</xdr:row>
      <xdr:rowOff>0</xdr:rowOff>
    </xdr:from>
    <xdr:ext cx="198003" cy="251864"/>
    <xdr:sp macro="" textlink="">
      <xdr:nvSpPr>
        <xdr:cNvPr id="211" name="Text Box 267"/>
        <xdr:cNvSpPr txBox="1">
          <a:spLocks noChangeArrowheads="1"/>
        </xdr:cNvSpPr>
      </xdr:nvSpPr>
      <xdr:spPr bwMode="auto">
        <a:xfrm>
          <a:off x="876300" y="1163955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0000FF"/>
              </a:solidFill>
              <a:latin typeface="ＭＳ Ｐゴシック"/>
              <a:ea typeface="ＭＳ Ｐゴシック"/>
            </a:rPr>
            <a:t>★</a:t>
          </a:r>
        </a:p>
      </xdr:txBody>
    </xdr:sp>
    <xdr:clientData/>
  </xdr:oneCellAnchor>
  <xdr:oneCellAnchor>
    <xdr:from>
      <xdr:col>4</xdr:col>
      <xdr:colOff>0</xdr:colOff>
      <xdr:row>68</xdr:row>
      <xdr:rowOff>133350</xdr:rowOff>
    </xdr:from>
    <xdr:ext cx="198003" cy="251864"/>
    <xdr:sp macro="" textlink="">
      <xdr:nvSpPr>
        <xdr:cNvPr id="212" name="Text Box 268"/>
        <xdr:cNvSpPr txBox="1">
          <a:spLocks noChangeArrowheads="1"/>
        </xdr:cNvSpPr>
      </xdr:nvSpPr>
      <xdr:spPr bwMode="auto">
        <a:xfrm>
          <a:off x="876300" y="1211580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0000FF"/>
              </a:solidFill>
              <a:latin typeface="ＭＳ Ｐゴシック"/>
              <a:ea typeface="ＭＳ Ｐゴシック"/>
            </a:rPr>
            <a:t>★</a:t>
          </a:r>
        </a:p>
      </xdr:txBody>
    </xdr:sp>
    <xdr:clientData/>
  </xdr:oneCellAnchor>
  <xdr:oneCellAnchor>
    <xdr:from>
      <xdr:col>10</xdr:col>
      <xdr:colOff>190500</xdr:colOff>
      <xdr:row>12</xdr:row>
      <xdr:rowOff>19050</xdr:rowOff>
    </xdr:from>
    <xdr:ext cx="198003" cy="251864"/>
    <xdr:sp macro="" textlink="">
      <xdr:nvSpPr>
        <xdr:cNvPr id="213" name="Text Box 288"/>
        <xdr:cNvSpPr txBox="1">
          <a:spLocks noChangeArrowheads="1"/>
        </xdr:cNvSpPr>
      </xdr:nvSpPr>
      <xdr:spPr bwMode="auto">
        <a:xfrm>
          <a:off x="2438400" y="240030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0000FF"/>
              </a:solidFill>
              <a:latin typeface="ＭＳ Ｐゴシック"/>
              <a:ea typeface="ＭＳ Ｐゴシック"/>
            </a:rPr>
            <a:t>★</a:t>
          </a:r>
        </a:p>
      </xdr:txBody>
    </xdr:sp>
    <xdr:clientData/>
  </xdr:oneCellAnchor>
  <xdr:oneCellAnchor>
    <xdr:from>
      <xdr:col>17</xdr:col>
      <xdr:colOff>142875</xdr:colOff>
      <xdr:row>9</xdr:row>
      <xdr:rowOff>114300</xdr:rowOff>
    </xdr:from>
    <xdr:ext cx="198003" cy="251864"/>
    <xdr:sp macro="" textlink="">
      <xdr:nvSpPr>
        <xdr:cNvPr id="214" name="Text Box 289"/>
        <xdr:cNvSpPr txBox="1">
          <a:spLocks noChangeArrowheads="1"/>
        </xdr:cNvSpPr>
      </xdr:nvSpPr>
      <xdr:spPr bwMode="auto">
        <a:xfrm>
          <a:off x="3990975" y="198120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0000FF"/>
              </a:solidFill>
              <a:latin typeface="ＭＳ Ｐゴシック"/>
              <a:ea typeface="ＭＳ Ｐゴシック"/>
            </a:rPr>
            <a:t>★</a:t>
          </a:r>
        </a:p>
      </xdr:txBody>
    </xdr:sp>
    <xdr:clientData/>
  </xdr:oneCellAnchor>
  <xdr:oneCellAnchor>
    <xdr:from>
      <xdr:col>23</xdr:col>
      <xdr:colOff>219075</xdr:colOff>
      <xdr:row>10</xdr:row>
      <xdr:rowOff>38100</xdr:rowOff>
    </xdr:from>
    <xdr:ext cx="198003" cy="251864"/>
    <xdr:sp macro="" textlink="">
      <xdr:nvSpPr>
        <xdr:cNvPr id="215" name="Text Box 290"/>
        <xdr:cNvSpPr txBox="1">
          <a:spLocks noChangeArrowheads="1"/>
        </xdr:cNvSpPr>
      </xdr:nvSpPr>
      <xdr:spPr bwMode="auto">
        <a:xfrm>
          <a:off x="5438775" y="207645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25</xdr:col>
      <xdr:colOff>95250</xdr:colOff>
      <xdr:row>16</xdr:row>
      <xdr:rowOff>9525</xdr:rowOff>
    </xdr:from>
    <xdr:ext cx="276225" cy="257175"/>
    <xdr:sp macro="" textlink="">
      <xdr:nvSpPr>
        <xdr:cNvPr id="216" name="Text Box 291"/>
        <xdr:cNvSpPr txBox="1">
          <a:spLocks noChangeArrowheads="1"/>
        </xdr:cNvSpPr>
      </xdr:nvSpPr>
      <xdr:spPr bwMode="auto">
        <a:xfrm>
          <a:off x="5772150" y="3076575"/>
          <a:ext cx="276225"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22</xdr:col>
      <xdr:colOff>114300</xdr:colOff>
      <xdr:row>18</xdr:row>
      <xdr:rowOff>152400</xdr:rowOff>
    </xdr:from>
    <xdr:ext cx="198003" cy="251864"/>
    <xdr:sp macro="" textlink="">
      <xdr:nvSpPr>
        <xdr:cNvPr id="217" name="Text Box 292"/>
        <xdr:cNvSpPr txBox="1">
          <a:spLocks noChangeArrowheads="1"/>
        </xdr:cNvSpPr>
      </xdr:nvSpPr>
      <xdr:spPr bwMode="auto">
        <a:xfrm>
          <a:off x="5105400" y="356235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20</xdr:col>
      <xdr:colOff>57150</xdr:colOff>
      <xdr:row>23</xdr:row>
      <xdr:rowOff>95250</xdr:rowOff>
    </xdr:from>
    <xdr:ext cx="198003" cy="251864"/>
    <xdr:sp macro="" textlink="">
      <xdr:nvSpPr>
        <xdr:cNvPr id="218" name="Text Box 293"/>
        <xdr:cNvSpPr txBox="1">
          <a:spLocks noChangeArrowheads="1"/>
        </xdr:cNvSpPr>
      </xdr:nvSpPr>
      <xdr:spPr bwMode="auto">
        <a:xfrm>
          <a:off x="4591050" y="436245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4</xdr:col>
      <xdr:colOff>0</xdr:colOff>
      <xdr:row>16</xdr:row>
      <xdr:rowOff>38100</xdr:rowOff>
    </xdr:from>
    <xdr:ext cx="198003" cy="251864"/>
    <xdr:sp macro="" textlink="">
      <xdr:nvSpPr>
        <xdr:cNvPr id="219" name="Text Box 294"/>
        <xdr:cNvSpPr txBox="1">
          <a:spLocks noChangeArrowheads="1"/>
        </xdr:cNvSpPr>
      </xdr:nvSpPr>
      <xdr:spPr bwMode="auto">
        <a:xfrm>
          <a:off x="876300" y="310515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4</xdr:col>
      <xdr:colOff>0</xdr:colOff>
      <xdr:row>19</xdr:row>
      <xdr:rowOff>38100</xdr:rowOff>
    </xdr:from>
    <xdr:ext cx="198003" cy="251864"/>
    <xdr:sp macro="" textlink="">
      <xdr:nvSpPr>
        <xdr:cNvPr id="220" name="Text Box 295"/>
        <xdr:cNvSpPr txBox="1">
          <a:spLocks noChangeArrowheads="1"/>
        </xdr:cNvSpPr>
      </xdr:nvSpPr>
      <xdr:spPr bwMode="auto">
        <a:xfrm>
          <a:off x="876300" y="361950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22</xdr:col>
      <xdr:colOff>38100</xdr:colOff>
      <xdr:row>28</xdr:row>
      <xdr:rowOff>19050</xdr:rowOff>
    </xdr:from>
    <xdr:ext cx="198003" cy="251864"/>
    <xdr:sp macro="" textlink="">
      <xdr:nvSpPr>
        <xdr:cNvPr id="221" name="Text Box 296"/>
        <xdr:cNvSpPr txBox="1">
          <a:spLocks noChangeArrowheads="1"/>
        </xdr:cNvSpPr>
      </xdr:nvSpPr>
      <xdr:spPr bwMode="auto">
        <a:xfrm>
          <a:off x="5029200" y="514350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4</xdr:col>
      <xdr:colOff>0</xdr:colOff>
      <xdr:row>32</xdr:row>
      <xdr:rowOff>38100</xdr:rowOff>
    </xdr:from>
    <xdr:ext cx="198003" cy="251864"/>
    <xdr:sp macro="" textlink="">
      <xdr:nvSpPr>
        <xdr:cNvPr id="222" name="Text Box 297"/>
        <xdr:cNvSpPr txBox="1">
          <a:spLocks noChangeArrowheads="1"/>
        </xdr:cNvSpPr>
      </xdr:nvSpPr>
      <xdr:spPr bwMode="auto">
        <a:xfrm>
          <a:off x="876300" y="584835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23</xdr:col>
      <xdr:colOff>76200</xdr:colOff>
      <xdr:row>40</xdr:row>
      <xdr:rowOff>95250</xdr:rowOff>
    </xdr:from>
    <xdr:ext cx="198003" cy="251864"/>
    <xdr:sp macro="" textlink="">
      <xdr:nvSpPr>
        <xdr:cNvPr id="223" name="Text Box 298"/>
        <xdr:cNvSpPr txBox="1">
          <a:spLocks noChangeArrowheads="1"/>
        </xdr:cNvSpPr>
      </xdr:nvSpPr>
      <xdr:spPr bwMode="auto">
        <a:xfrm>
          <a:off x="5295900" y="727710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19</xdr:col>
      <xdr:colOff>0</xdr:colOff>
      <xdr:row>48</xdr:row>
      <xdr:rowOff>38100</xdr:rowOff>
    </xdr:from>
    <xdr:ext cx="198003" cy="251864"/>
    <xdr:sp macro="" textlink="">
      <xdr:nvSpPr>
        <xdr:cNvPr id="224" name="Text Box 299"/>
        <xdr:cNvSpPr txBox="1">
          <a:spLocks noChangeArrowheads="1"/>
        </xdr:cNvSpPr>
      </xdr:nvSpPr>
      <xdr:spPr bwMode="auto">
        <a:xfrm>
          <a:off x="4305300" y="859155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twoCellAnchor>
    <xdr:from>
      <xdr:col>21</xdr:col>
      <xdr:colOff>142875</xdr:colOff>
      <xdr:row>48</xdr:row>
      <xdr:rowOff>28575</xdr:rowOff>
    </xdr:from>
    <xdr:to>
      <xdr:col>22</xdr:col>
      <xdr:colOff>190500</xdr:colOff>
      <xdr:row>49</xdr:row>
      <xdr:rowOff>114300</xdr:rowOff>
    </xdr:to>
    <xdr:sp macro="" textlink="">
      <xdr:nvSpPr>
        <xdr:cNvPr id="225" name="Text Box 300"/>
        <xdr:cNvSpPr txBox="1">
          <a:spLocks noChangeArrowheads="1"/>
        </xdr:cNvSpPr>
      </xdr:nvSpPr>
      <xdr:spPr bwMode="auto">
        <a:xfrm>
          <a:off x="4905375" y="8582025"/>
          <a:ext cx="276225"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twoCellAnchor>
  <xdr:oneCellAnchor>
    <xdr:from>
      <xdr:col>4</xdr:col>
      <xdr:colOff>0</xdr:colOff>
      <xdr:row>60</xdr:row>
      <xdr:rowOff>76200</xdr:rowOff>
    </xdr:from>
    <xdr:ext cx="198003" cy="251864"/>
    <xdr:sp macro="" textlink="">
      <xdr:nvSpPr>
        <xdr:cNvPr id="226" name="Text Box 301"/>
        <xdr:cNvSpPr txBox="1">
          <a:spLocks noChangeArrowheads="1"/>
        </xdr:cNvSpPr>
      </xdr:nvSpPr>
      <xdr:spPr bwMode="auto">
        <a:xfrm>
          <a:off x="876300" y="1068705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4</xdr:col>
      <xdr:colOff>0</xdr:colOff>
      <xdr:row>63</xdr:row>
      <xdr:rowOff>38100</xdr:rowOff>
    </xdr:from>
    <xdr:ext cx="198003" cy="251864"/>
    <xdr:sp macro="" textlink="">
      <xdr:nvSpPr>
        <xdr:cNvPr id="227" name="Text Box 302"/>
        <xdr:cNvSpPr txBox="1">
          <a:spLocks noChangeArrowheads="1"/>
        </xdr:cNvSpPr>
      </xdr:nvSpPr>
      <xdr:spPr bwMode="auto">
        <a:xfrm>
          <a:off x="876300" y="11163300"/>
          <a:ext cx="19800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21</xdr:col>
      <xdr:colOff>0</xdr:colOff>
      <xdr:row>64</xdr:row>
      <xdr:rowOff>9525</xdr:rowOff>
    </xdr:from>
    <xdr:ext cx="276225" cy="257175"/>
    <xdr:sp macro="" textlink="">
      <xdr:nvSpPr>
        <xdr:cNvPr id="228" name="Text Box 303"/>
        <xdr:cNvSpPr txBox="1">
          <a:spLocks noChangeArrowheads="1"/>
        </xdr:cNvSpPr>
      </xdr:nvSpPr>
      <xdr:spPr bwMode="auto">
        <a:xfrm>
          <a:off x="4762500" y="11306175"/>
          <a:ext cx="276225"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5</xdr:col>
      <xdr:colOff>99645</xdr:colOff>
      <xdr:row>24</xdr:row>
      <xdr:rowOff>117202</xdr:rowOff>
    </xdr:from>
    <xdr:ext cx="712839" cy="133370"/>
    <xdr:sp macro="" textlink="">
      <xdr:nvSpPr>
        <xdr:cNvPr id="229" name="Text Box 330"/>
        <xdr:cNvSpPr txBox="1"/>
      </xdr:nvSpPr>
      <xdr:spPr>
        <a:xfrm>
          <a:off x="1204545" y="4555852"/>
          <a:ext cx="712839"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FF0000"/>
              </a:solidFill>
              <a:latin typeface="ＭＳ Ｐゴシック"/>
              <a:ea typeface="ＭＳ Ｐゴシック"/>
            </a:rPr>
            <a:t>供給停止を想定</a:t>
          </a:r>
        </a:p>
      </xdr:txBody>
    </xdr:sp>
    <xdr:clientData/>
  </xdr:oneCellAnchor>
  <xdr:oneCellAnchor>
    <xdr:from>
      <xdr:col>3</xdr:col>
      <xdr:colOff>114300</xdr:colOff>
      <xdr:row>76</xdr:row>
      <xdr:rowOff>38100</xdr:rowOff>
    </xdr:from>
    <xdr:ext cx="276225" cy="257175"/>
    <xdr:sp macro="" textlink="">
      <xdr:nvSpPr>
        <xdr:cNvPr id="230" name="Text Box 331"/>
        <xdr:cNvSpPr txBox="1">
          <a:spLocks noChangeArrowheads="1"/>
        </xdr:cNvSpPr>
      </xdr:nvSpPr>
      <xdr:spPr bwMode="auto">
        <a:xfrm>
          <a:off x="762000" y="13392150"/>
          <a:ext cx="276225"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400" b="0" i="0" u="none" strike="noStrike" baseline="0">
              <a:solidFill>
                <a:srgbClr val="FF0000"/>
              </a:solidFill>
              <a:latin typeface="ＭＳ Ｐゴシック"/>
              <a:ea typeface="ＭＳ Ｐゴシック"/>
            </a:rPr>
            <a:t>★</a:t>
          </a:r>
        </a:p>
      </xdr:txBody>
    </xdr:sp>
    <xdr:clientData/>
  </xdr:oneCellAnchor>
  <xdr:oneCellAnchor>
    <xdr:from>
      <xdr:col>7</xdr:col>
      <xdr:colOff>99645</xdr:colOff>
      <xdr:row>50</xdr:row>
      <xdr:rowOff>133077</xdr:rowOff>
    </xdr:from>
    <xdr:ext cx="712839" cy="133370"/>
    <xdr:sp macro="" textlink="">
      <xdr:nvSpPr>
        <xdr:cNvPr id="231" name="Text Box 332"/>
        <xdr:cNvSpPr txBox="1"/>
      </xdr:nvSpPr>
      <xdr:spPr>
        <a:xfrm>
          <a:off x="1661745" y="9029427"/>
          <a:ext cx="712839"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FF0000"/>
              </a:solidFill>
              <a:latin typeface="ＭＳ Ｐゴシック"/>
              <a:ea typeface="ＭＳ Ｐゴシック"/>
            </a:rPr>
            <a:t>供給停止を想定</a:t>
          </a:r>
        </a:p>
      </xdr:txBody>
    </xdr:sp>
    <xdr:clientData/>
  </xdr:oneCellAnchor>
  <xdr:oneCellAnchor>
    <xdr:from>
      <xdr:col>9</xdr:col>
      <xdr:colOff>99645</xdr:colOff>
      <xdr:row>72</xdr:row>
      <xdr:rowOff>136252</xdr:rowOff>
    </xdr:from>
    <xdr:ext cx="712839" cy="133370"/>
    <xdr:sp macro="" textlink="">
      <xdr:nvSpPr>
        <xdr:cNvPr id="232" name="Text Box 333"/>
        <xdr:cNvSpPr txBox="1"/>
      </xdr:nvSpPr>
      <xdr:spPr>
        <a:xfrm>
          <a:off x="2118945" y="12804502"/>
          <a:ext cx="712839"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FF0000"/>
              </a:solidFill>
              <a:latin typeface="ＭＳ Ｐゴシック"/>
              <a:ea typeface="ＭＳ Ｐゴシック"/>
            </a:rPr>
            <a:t>供給停止を想定</a:t>
          </a:r>
        </a:p>
      </xdr:txBody>
    </xdr:sp>
    <xdr:clientData/>
  </xdr:oneCellAnchor>
  <xdr:oneCellAnchor>
    <xdr:from>
      <xdr:col>9</xdr:col>
      <xdr:colOff>99645</xdr:colOff>
      <xdr:row>80</xdr:row>
      <xdr:rowOff>75927</xdr:rowOff>
    </xdr:from>
    <xdr:ext cx="712839" cy="133370"/>
    <xdr:sp macro="" textlink="">
      <xdr:nvSpPr>
        <xdr:cNvPr id="233" name="Text Box 334"/>
        <xdr:cNvSpPr txBox="1"/>
      </xdr:nvSpPr>
      <xdr:spPr>
        <a:xfrm>
          <a:off x="2118945" y="14115777"/>
          <a:ext cx="712839"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rtl="0">
            <a:defRPr sz="1000"/>
          </a:pPr>
          <a:r>
            <a:rPr lang="ja-JP" altLang="en-US" sz="800" b="0" i="0" u="none" strike="noStrike" baseline="0">
              <a:solidFill>
                <a:srgbClr val="FF0000"/>
              </a:solidFill>
              <a:latin typeface="ＭＳ Ｐゴシック"/>
              <a:ea typeface="ＭＳ Ｐゴシック"/>
            </a:rPr>
            <a:t>供給停止を想定</a:t>
          </a:r>
        </a:p>
      </xdr:txBody>
    </xdr:sp>
    <xdr:clientData/>
  </xdr:oneCellAnchor>
  <xdr:twoCellAnchor>
    <xdr:from>
      <xdr:col>20</xdr:col>
      <xdr:colOff>19050</xdr:colOff>
      <xdr:row>80</xdr:row>
      <xdr:rowOff>76200</xdr:rowOff>
    </xdr:from>
    <xdr:to>
      <xdr:col>21</xdr:col>
      <xdr:colOff>95250</xdr:colOff>
      <xdr:row>82</xdr:row>
      <xdr:rowOff>19050</xdr:rowOff>
    </xdr:to>
    <xdr:sp macro="" textlink="">
      <xdr:nvSpPr>
        <xdr:cNvPr id="234" name="正方形/長方形 152"/>
        <xdr:cNvSpPr>
          <a:spLocks noChangeArrowheads="1"/>
        </xdr:cNvSpPr>
      </xdr:nvSpPr>
      <xdr:spPr bwMode="auto">
        <a:xfrm>
          <a:off x="4552950" y="14116050"/>
          <a:ext cx="304800" cy="285750"/>
        </a:xfrm>
        <a:prstGeom prst="rect">
          <a:avLst/>
        </a:prstGeom>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4</xdr:col>
      <xdr:colOff>66675</xdr:colOff>
      <xdr:row>12</xdr:row>
      <xdr:rowOff>95260</xdr:rowOff>
    </xdr:from>
    <xdr:ext cx="712839" cy="133370"/>
    <xdr:sp macro="" textlink="">
      <xdr:nvSpPr>
        <xdr:cNvPr id="235" name="テキスト ボックス 234"/>
        <xdr:cNvSpPr txBox="1"/>
      </xdr:nvSpPr>
      <xdr:spPr>
        <a:xfrm>
          <a:off x="942975" y="2476510"/>
          <a:ext cx="712839" cy="13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lgn="l" rtl="0">
            <a:defRPr sz="1000"/>
          </a:pPr>
          <a:r>
            <a:rPr lang="ja-JP" altLang="en-US" sz="800" b="0" i="0" u="none" strike="noStrike" baseline="0">
              <a:solidFill>
                <a:srgbClr val="0000FF"/>
              </a:solidFill>
              <a:latin typeface="ＭＳ Ｐゴシック"/>
              <a:ea typeface="ＭＳ Ｐゴシック"/>
            </a:rPr>
            <a:t>供給可能を想定</a:t>
          </a:r>
        </a:p>
      </xdr:txBody>
    </xdr:sp>
    <xdr:clientData/>
  </xdr:oneCellAnchor>
  <xdr:twoCellAnchor>
    <xdr:from>
      <xdr:col>2</xdr:col>
      <xdr:colOff>9525</xdr:colOff>
      <xdr:row>84</xdr:row>
      <xdr:rowOff>152400</xdr:rowOff>
    </xdr:from>
    <xdr:to>
      <xdr:col>30</xdr:col>
      <xdr:colOff>428625</xdr:colOff>
      <xdr:row>92</xdr:row>
      <xdr:rowOff>57150</xdr:rowOff>
    </xdr:to>
    <xdr:grpSp>
      <xdr:nvGrpSpPr>
        <xdr:cNvPr id="236" name="グループ化 7"/>
        <xdr:cNvGrpSpPr>
          <a:grpSpLocks/>
        </xdr:cNvGrpSpPr>
      </xdr:nvGrpSpPr>
      <xdr:grpSpPr bwMode="auto">
        <a:xfrm>
          <a:off x="428625" y="14992350"/>
          <a:ext cx="7029450" cy="1285875"/>
          <a:chOff x="428625" y="14782800"/>
          <a:chExt cx="7027244" cy="1289304"/>
        </a:xfrm>
      </xdr:grpSpPr>
      <xdr:grpSp>
        <xdr:nvGrpSpPr>
          <xdr:cNvPr id="237" name="グループ化 295"/>
          <xdr:cNvGrpSpPr>
            <a:grpSpLocks/>
          </xdr:cNvGrpSpPr>
        </xdr:nvGrpSpPr>
        <xdr:grpSpPr bwMode="auto">
          <a:xfrm>
            <a:off x="428625" y="14782800"/>
            <a:ext cx="7027244" cy="1289304"/>
            <a:chOff x="428625" y="14859000"/>
            <a:chExt cx="7027244" cy="1289304"/>
          </a:xfrm>
        </xdr:grpSpPr>
        <xdr:grpSp>
          <xdr:nvGrpSpPr>
            <xdr:cNvPr id="242" name="Group 351"/>
            <xdr:cNvGrpSpPr>
              <a:grpSpLocks/>
            </xdr:cNvGrpSpPr>
          </xdr:nvGrpSpPr>
          <xdr:grpSpPr bwMode="auto">
            <a:xfrm>
              <a:off x="428625" y="14859000"/>
              <a:ext cx="7027244" cy="1289304"/>
              <a:chOff x="49" y="1632"/>
              <a:chExt cx="739" cy="141"/>
            </a:xfrm>
          </xdr:grpSpPr>
          <xdr:sp macro="" textlink="">
            <xdr:nvSpPr>
              <xdr:cNvPr id="244" name="テキスト ボックス 169"/>
              <xdr:cNvSpPr txBox="1">
                <a:spLocks noChangeArrowheads="1"/>
              </xdr:cNvSpPr>
            </xdr:nvSpPr>
            <xdr:spPr bwMode="auto">
              <a:xfrm>
                <a:off x="623" y="1743"/>
                <a:ext cx="10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ja-JP" altLang="en-US" sz="1000" b="0" i="0" u="none" strike="noStrike" baseline="0">
                    <a:solidFill>
                      <a:srgbClr val="000000"/>
                    </a:solidFill>
                    <a:latin typeface="ＭＳ Ｐゴシック"/>
                    <a:ea typeface="ＭＳ Ｐゴシック"/>
                  </a:rPr>
                  <a:t>：緊急遮断弁</a:t>
                </a:r>
              </a:p>
            </xdr:txBody>
          </xdr:sp>
          <xdr:sp macro="" textlink="">
            <xdr:nvSpPr>
              <xdr:cNvPr id="245" name="テキスト ボックス 171"/>
              <xdr:cNvSpPr txBox="1">
                <a:spLocks noChangeArrowheads="1"/>
              </xdr:cNvSpPr>
            </xdr:nvSpPr>
            <xdr:spPr bwMode="auto">
              <a:xfrm>
                <a:off x="69" y="1659"/>
                <a:ext cx="473" cy="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ja-JP" altLang="en-US" sz="1600" b="0" i="0" u="none" strike="noStrike" baseline="0">
                    <a:solidFill>
                      <a:srgbClr val="0000FF"/>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　：自家発電設備あり（供給）　　　 　　　</a:t>
                </a:r>
                <a:r>
                  <a:rPr lang="ja-JP" altLang="en-US" sz="1600" b="0" i="0" u="none" strike="noStrike" baseline="0">
                    <a:solidFill>
                      <a:srgbClr val="FF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　：自家発電設備なし（停止）</a:t>
                </a:r>
              </a:p>
            </xdr:txBody>
          </xdr:sp>
          <xdr:sp macro="" textlink="">
            <xdr:nvSpPr>
              <xdr:cNvPr id="246" name="正方形/長方形 21"/>
              <xdr:cNvSpPr>
                <a:spLocks noChangeArrowheads="1"/>
              </xdr:cNvSpPr>
            </xdr:nvSpPr>
            <xdr:spPr bwMode="auto">
              <a:xfrm>
                <a:off x="49" y="1632"/>
                <a:ext cx="739" cy="141"/>
              </a:xfrm>
              <a:prstGeom prst="rect">
                <a:avLst/>
              </a:prstGeom>
              <a:noFill/>
              <a:ln w="9525" algn="ctr">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7" name="Rectangle 318"/>
              <xdr:cNvSpPr>
                <a:spLocks noChangeArrowheads="1"/>
              </xdr:cNvSpPr>
            </xdr:nvSpPr>
            <xdr:spPr bwMode="auto">
              <a:xfrm>
                <a:off x="69" y="1640"/>
                <a:ext cx="15" cy="14"/>
              </a:xfrm>
              <a:prstGeom prst="rect">
                <a:avLst/>
              </a:prstGeom>
              <a:solidFill>
                <a:srgbClr xmlns:mc="http://schemas.openxmlformats.org/markup-compatibility/2006" xmlns:a14="http://schemas.microsoft.com/office/drawing/2010/main" val="0000FF" mc:Ignorable="a14" a14:legacySpreadsheetColorIndex="12"/>
              </a:solidFill>
              <a:ln>
                <a:noFill/>
              </a:ln>
              <a:effectLst/>
              <a:extLst>
                <a:ext uri="{91240B29-F687-4F45-9708-019B960494DF}">
                  <a14:hiddenLine xmlns:a14="http://schemas.microsoft.com/office/drawing/2010/main" w="1905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48" name="テキスト ボックス 162"/>
              <xdr:cNvSpPr txBox="1">
                <a:spLocks noChangeArrowheads="1"/>
              </xdr:cNvSpPr>
            </xdr:nvSpPr>
            <xdr:spPr bwMode="auto">
              <a:xfrm>
                <a:off x="92" y="1641"/>
                <a:ext cx="181" cy="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ja-JP" altLang="en-US" sz="1000" b="0" i="0" u="none" strike="noStrike" baseline="0">
                    <a:solidFill>
                      <a:srgbClr val="000000"/>
                    </a:solidFill>
                    <a:latin typeface="ＭＳ Ｐゴシック"/>
                    <a:ea typeface="ＭＳ Ｐゴシック"/>
                  </a:rPr>
                  <a:t>：施設供給</a:t>
                </a:r>
              </a:p>
            </xdr:txBody>
          </xdr:sp>
          <xdr:sp macro="" textlink="">
            <xdr:nvSpPr>
              <xdr:cNvPr id="249" name="Rectangle 320"/>
              <xdr:cNvSpPr>
                <a:spLocks noChangeArrowheads="1"/>
              </xdr:cNvSpPr>
            </xdr:nvSpPr>
            <xdr:spPr bwMode="auto">
              <a:xfrm>
                <a:off x="309" y="1640"/>
                <a:ext cx="15" cy="14"/>
              </a:xfrm>
              <a:prstGeom prst="rect">
                <a:avLst/>
              </a:prstGeom>
              <a:solidFill>
                <a:srgbClr xmlns:mc="http://schemas.openxmlformats.org/markup-compatibility/2006" xmlns:a14="http://schemas.microsoft.com/office/drawing/2010/main" val="FF0000" mc:Ignorable="a14" a14:legacySpreadsheetColorIndex="10"/>
              </a:solidFill>
              <a:ln>
                <a:noFill/>
              </a:ln>
              <a:effectLst/>
              <a:extLst>
                <a:ext uri="{91240B29-F687-4F45-9708-019B960494DF}">
                  <a14:hiddenLine xmlns:a14="http://schemas.microsoft.com/office/drawing/2010/main" w="1905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50" name="テキスト ボックス 162"/>
              <xdr:cNvSpPr txBox="1">
                <a:spLocks noChangeArrowheads="1"/>
              </xdr:cNvSpPr>
            </xdr:nvSpPr>
            <xdr:spPr bwMode="auto">
              <a:xfrm>
                <a:off x="332" y="1641"/>
                <a:ext cx="176" cy="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ja-JP" altLang="en-US" sz="1000" b="0" i="0" u="none" strike="noStrike" baseline="0">
                    <a:solidFill>
                      <a:srgbClr val="000000"/>
                    </a:solidFill>
                    <a:latin typeface="ＭＳ Ｐゴシック"/>
                    <a:ea typeface="ＭＳ Ｐゴシック"/>
                  </a:rPr>
                  <a:t>：施設停止</a:t>
                </a:r>
              </a:p>
            </xdr:txBody>
          </xdr:sp>
          <xdr:sp macro="" textlink="">
            <xdr:nvSpPr>
              <xdr:cNvPr id="251" name="Line 322"/>
              <xdr:cNvSpPr>
                <a:spLocks noChangeShapeType="1"/>
              </xdr:cNvSpPr>
            </xdr:nvSpPr>
            <xdr:spPr bwMode="auto">
              <a:xfrm>
                <a:off x="76" y="1751"/>
                <a:ext cx="56" cy="0"/>
              </a:xfrm>
              <a:prstGeom prst="line">
                <a:avLst/>
              </a:prstGeom>
              <a:noFill/>
              <a:ln w="19050">
                <a:solidFill>
                  <a:srgbClr val="000000"/>
                </a:solidFill>
                <a:prstDash val="lgDashDot"/>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52" name="テキスト ボックス 162"/>
              <xdr:cNvSpPr txBox="1">
                <a:spLocks noChangeArrowheads="1"/>
              </xdr:cNvSpPr>
            </xdr:nvSpPr>
            <xdr:spPr bwMode="auto">
              <a:xfrm>
                <a:off x="140" y="1742"/>
                <a:ext cx="47"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：導水管</a:t>
                </a:r>
              </a:p>
            </xdr:txBody>
          </xdr:sp>
          <xdr:sp macro="" textlink="">
            <xdr:nvSpPr>
              <xdr:cNvPr id="253" name="Line 324"/>
              <xdr:cNvSpPr>
                <a:spLocks noChangeShapeType="1"/>
              </xdr:cNvSpPr>
            </xdr:nvSpPr>
            <xdr:spPr bwMode="auto">
              <a:xfrm>
                <a:off x="211" y="1751"/>
                <a:ext cx="56" cy="0"/>
              </a:xfrm>
              <a:prstGeom prst="line">
                <a:avLst/>
              </a:prstGeom>
              <a:noFill/>
              <a:ln w="19050">
                <a:solidFill>
                  <a:srgbClr val="000000"/>
                </a:solidFill>
                <a:prstDash val="lgDashDotDot"/>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54" name="テキスト ボックス 162"/>
              <xdr:cNvSpPr txBox="1">
                <a:spLocks noChangeArrowheads="1"/>
              </xdr:cNvSpPr>
            </xdr:nvSpPr>
            <xdr:spPr bwMode="auto">
              <a:xfrm>
                <a:off x="274" y="1742"/>
                <a:ext cx="47"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：送水管</a:t>
                </a:r>
              </a:p>
            </xdr:txBody>
          </xdr:sp>
          <xdr:sp macro="" textlink="">
            <xdr:nvSpPr>
              <xdr:cNvPr id="255" name="Line 326"/>
              <xdr:cNvSpPr>
                <a:spLocks noChangeShapeType="1"/>
              </xdr:cNvSpPr>
            </xdr:nvSpPr>
            <xdr:spPr bwMode="auto">
              <a:xfrm>
                <a:off x="340" y="1751"/>
                <a:ext cx="56" cy="0"/>
              </a:xfrm>
              <a:prstGeom prst="line">
                <a:avLst/>
              </a:prstGeom>
              <a:noFill/>
              <a:ln w="19050">
                <a:solidFill>
                  <a:srgbClr val="000000"/>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56" name="テキスト ボックス 162"/>
              <xdr:cNvSpPr txBox="1">
                <a:spLocks noChangeArrowheads="1"/>
              </xdr:cNvSpPr>
            </xdr:nvSpPr>
            <xdr:spPr bwMode="auto">
              <a:xfrm>
                <a:off x="404" y="1742"/>
                <a:ext cx="47"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：配水管</a:t>
                </a:r>
              </a:p>
            </xdr:txBody>
          </xdr:sp>
          <xdr:sp macro="" textlink="">
            <xdr:nvSpPr>
              <xdr:cNvPr id="257" name="Line 328"/>
              <xdr:cNvSpPr>
                <a:spLocks noChangeShapeType="1"/>
              </xdr:cNvSpPr>
            </xdr:nvSpPr>
            <xdr:spPr bwMode="auto">
              <a:xfrm>
                <a:off x="478" y="1751"/>
                <a:ext cx="56" cy="0"/>
              </a:xfrm>
              <a:prstGeom prst="line">
                <a:avLst/>
              </a:prstGeom>
              <a:noFill/>
              <a:ln w="19050">
                <a:solidFill>
                  <a:srgbClr val="000000"/>
                </a:solidFill>
                <a:prstDash val="dash"/>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58" name="テキスト ボックス 162"/>
              <xdr:cNvSpPr txBox="1">
                <a:spLocks noChangeArrowheads="1"/>
              </xdr:cNvSpPr>
            </xdr:nvSpPr>
            <xdr:spPr bwMode="auto">
              <a:xfrm>
                <a:off x="538" y="1742"/>
                <a:ext cx="47"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：連絡管</a:t>
                </a:r>
              </a:p>
            </xdr:txBody>
          </xdr:sp>
          <xdr:sp macro="" textlink="">
            <xdr:nvSpPr>
              <xdr:cNvPr id="259" name="Line 340"/>
              <xdr:cNvSpPr>
                <a:spLocks noChangeShapeType="1"/>
              </xdr:cNvSpPr>
            </xdr:nvSpPr>
            <xdr:spPr bwMode="auto">
              <a:xfrm>
                <a:off x="69" y="1688"/>
                <a:ext cx="56" cy="0"/>
              </a:xfrm>
              <a:prstGeom prst="line">
                <a:avLst/>
              </a:prstGeom>
              <a:noFill/>
              <a:ln w="19050">
                <a:solidFill>
                  <a:srgbClr xmlns:mc="http://schemas.openxmlformats.org/markup-compatibility/2006" xmlns:a14="http://schemas.microsoft.com/office/drawing/2010/main" val="0000FF" mc:Ignorable="a14" a14:legacySpreadsheetColorIndex="12"/>
                </a:solidFill>
                <a:prstDash val="lgDashDot"/>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60" name="Line 341"/>
              <xdr:cNvSpPr>
                <a:spLocks noChangeShapeType="1"/>
              </xdr:cNvSpPr>
            </xdr:nvSpPr>
            <xdr:spPr bwMode="auto">
              <a:xfrm>
                <a:off x="69" y="1696"/>
                <a:ext cx="56" cy="0"/>
              </a:xfrm>
              <a:prstGeom prst="line">
                <a:avLst/>
              </a:prstGeom>
              <a:noFill/>
              <a:ln w="19050">
                <a:solidFill>
                  <a:srgbClr xmlns:mc="http://schemas.openxmlformats.org/markup-compatibility/2006" xmlns:a14="http://schemas.microsoft.com/office/drawing/2010/main" val="0000FF" mc:Ignorable="a14" a14:legacySpreadsheetColorIndex="12"/>
                </a:solidFill>
                <a:prstDash val="lgDashDotDot"/>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61" name="Line 342"/>
              <xdr:cNvSpPr>
                <a:spLocks noChangeShapeType="1"/>
              </xdr:cNvSpPr>
            </xdr:nvSpPr>
            <xdr:spPr bwMode="auto">
              <a:xfrm>
                <a:off x="68" y="1704"/>
                <a:ext cx="56" cy="0"/>
              </a:xfrm>
              <a:prstGeom prst="line">
                <a:avLst/>
              </a:prstGeom>
              <a:noFill/>
              <a:ln w="19050">
                <a:solidFill>
                  <a:srgbClr xmlns:mc="http://schemas.openxmlformats.org/markup-compatibility/2006" xmlns:a14="http://schemas.microsoft.com/office/drawing/2010/main" val="0000FF" mc:Ignorable="a14" a14:legacySpreadsheetColorIndex="12"/>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62" name="Line 343"/>
              <xdr:cNvSpPr>
                <a:spLocks noChangeShapeType="1"/>
              </xdr:cNvSpPr>
            </xdr:nvSpPr>
            <xdr:spPr bwMode="auto">
              <a:xfrm>
                <a:off x="69" y="1713"/>
                <a:ext cx="56" cy="0"/>
              </a:xfrm>
              <a:prstGeom prst="line">
                <a:avLst/>
              </a:prstGeom>
              <a:noFill/>
              <a:ln w="19050">
                <a:solidFill>
                  <a:srgbClr xmlns:mc="http://schemas.openxmlformats.org/markup-compatibility/2006" xmlns:a14="http://schemas.microsoft.com/office/drawing/2010/main" val="0000FF" mc:Ignorable="a14" a14:legacySpreadsheetColorIndex="12"/>
                </a:solidFill>
                <a:prstDash val="dash"/>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63" name="テキスト ボックス 162"/>
              <xdr:cNvSpPr txBox="1">
                <a:spLocks noChangeArrowheads="1"/>
              </xdr:cNvSpPr>
            </xdr:nvSpPr>
            <xdr:spPr bwMode="auto">
              <a:xfrm>
                <a:off x="142" y="1693"/>
                <a:ext cx="61"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：管路通水</a:t>
                </a:r>
              </a:p>
            </xdr:txBody>
          </xdr:sp>
          <xdr:sp macro="" textlink="">
            <xdr:nvSpPr>
              <xdr:cNvPr id="264" name="Line 345"/>
              <xdr:cNvSpPr>
                <a:spLocks noChangeShapeType="1"/>
              </xdr:cNvSpPr>
            </xdr:nvSpPr>
            <xdr:spPr bwMode="auto">
              <a:xfrm>
                <a:off x="305" y="1688"/>
                <a:ext cx="56" cy="0"/>
              </a:xfrm>
              <a:prstGeom prst="line">
                <a:avLst/>
              </a:prstGeom>
              <a:noFill/>
              <a:ln w="19050">
                <a:solidFill>
                  <a:srgbClr xmlns:mc="http://schemas.openxmlformats.org/markup-compatibility/2006" xmlns:a14="http://schemas.microsoft.com/office/drawing/2010/main" val="FF0000" mc:Ignorable="a14" a14:legacySpreadsheetColorIndex="10"/>
                </a:solidFill>
                <a:prstDash val="lgDashDot"/>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65" name="Line 346"/>
              <xdr:cNvSpPr>
                <a:spLocks noChangeShapeType="1"/>
              </xdr:cNvSpPr>
            </xdr:nvSpPr>
            <xdr:spPr bwMode="auto">
              <a:xfrm>
                <a:off x="305" y="1696"/>
                <a:ext cx="56" cy="0"/>
              </a:xfrm>
              <a:prstGeom prst="line">
                <a:avLst/>
              </a:prstGeom>
              <a:noFill/>
              <a:ln w="19050">
                <a:solidFill>
                  <a:srgbClr xmlns:mc="http://schemas.openxmlformats.org/markup-compatibility/2006" xmlns:a14="http://schemas.microsoft.com/office/drawing/2010/main" val="FF0000" mc:Ignorable="a14" a14:legacySpreadsheetColorIndex="10"/>
                </a:solidFill>
                <a:prstDash val="lgDashDotDot"/>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66" name="Line 347"/>
              <xdr:cNvSpPr>
                <a:spLocks noChangeShapeType="1"/>
              </xdr:cNvSpPr>
            </xdr:nvSpPr>
            <xdr:spPr bwMode="auto">
              <a:xfrm>
                <a:off x="304" y="1704"/>
                <a:ext cx="56" cy="0"/>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67" name="Line 348"/>
              <xdr:cNvSpPr>
                <a:spLocks noChangeShapeType="1"/>
              </xdr:cNvSpPr>
            </xdr:nvSpPr>
            <xdr:spPr bwMode="auto">
              <a:xfrm>
                <a:off x="305" y="1713"/>
                <a:ext cx="56" cy="0"/>
              </a:xfrm>
              <a:prstGeom prst="line">
                <a:avLst/>
              </a:prstGeom>
              <a:noFill/>
              <a:ln w="19050">
                <a:solidFill>
                  <a:srgbClr xmlns:mc="http://schemas.openxmlformats.org/markup-compatibility/2006" xmlns:a14="http://schemas.microsoft.com/office/drawing/2010/main" val="FF0000" mc:Ignorable="a14" a14:legacySpreadsheetColorIndex="10"/>
                </a:solidFill>
                <a:prstDash val="dash"/>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68" name="テキスト ボックス 162"/>
              <xdr:cNvSpPr txBox="1">
                <a:spLocks noChangeArrowheads="1"/>
              </xdr:cNvSpPr>
            </xdr:nvSpPr>
            <xdr:spPr bwMode="auto">
              <a:xfrm>
                <a:off x="375" y="1693"/>
                <a:ext cx="220"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：管路断水（配水管は一部断水を含む）</a:t>
                </a:r>
              </a:p>
            </xdr:txBody>
          </xdr:sp>
          <xdr:sp macro="" textlink="">
            <xdr:nvSpPr>
              <xdr:cNvPr id="269" name="テキスト ボックス 162"/>
              <xdr:cNvSpPr txBox="1">
                <a:spLocks noChangeArrowheads="1"/>
              </xdr:cNvSpPr>
            </xdr:nvSpPr>
            <xdr:spPr bwMode="auto">
              <a:xfrm>
                <a:off x="62" y="1724"/>
                <a:ext cx="74"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＜管路区分&gt;</a:t>
                </a:r>
              </a:p>
            </xdr:txBody>
          </xdr:sp>
        </xdr:grpSp>
        <xdr:sp macro="" textlink="">
          <xdr:nvSpPr>
            <xdr:cNvPr id="243" name="テキスト ボックス 242"/>
            <xdr:cNvSpPr txBox="1"/>
          </xdr:nvSpPr>
          <xdr:spPr>
            <a:xfrm>
              <a:off x="5751429" y="14897202"/>
              <a:ext cx="1561610" cy="5825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rtl="0">
                <a:lnSpc>
                  <a:spcPts val="1100"/>
                </a:lnSpc>
                <a:defRPr sz="1000"/>
              </a:pPr>
              <a:r>
                <a:rPr lang="ja-JP" altLang="en-US" sz="105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：供給可能</a:t>
              </a:r>
              <a:endParaRPr lang="en-US" altLang="ja-JP" sz="1000" b="0" i="0" u="none" strike="noStrike" baseline="0">
                <a:solidFill>
                  <a:srgbClr val="000000"/>
                </a:solidFill>
                <a:latin typeface="ＭＳ Ｐゴシック"/>
                <a:ea typeface="ＭＳ Ｐゴシック"/>
              </a:endParaRPr>
            </a:p>
            <a:p>
              <a:pPr algn="l" rtl="0">
                <a:defRPr sz="1000"/>
              </a:pPr>
              <a:r>
                <a:rPr lang="en-US" altLang="ja-JP" sz="105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：供給停止</a:t>
              </a:r>
              <a:endParaRPr lang="en-US" altLang="ja-JP" sz="1000" b="0" i="0" u="none" strike="noStrike" baseline="0">
                <a:solidFill>
                  <a:srgbClr val="000000"/>
                </a:solidFill>
                <a:latin typeface="ＭＳ Ｐゴシック"/>
                <a:ea typeface="ＭＳ Ｐゴシック"/>
              </a:endParaRPr>
            </a:p>
            <a:p>
              <a:pPr algn="l" rtl="0">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：対象施設・管路はなし</a:t>
              </a:r>
            </a:p>
          </xdr:txBody>
        </xdr:sp>
      </xdr:grpSp>
      <xdr:grpSp>
        <xdr:nvGrpSpPr>
          <xdr:cNvPr id="238" name="グループ化 124"/>
          <xdr:cNvGrpSpPr>
            <a:grpSpLocks noChangeAspect="1"/>
          </xdr:cNvGrpSpPr>
        </xdr:nvGrpSpPr>
        <xdr:grpSpPr bwMode="auto">
          <a:xfrm>
            <a:off x="5733941" y="15785643"/>
            <a:ext cx="102108" cy="175048"/>
            <a:chOff x="5502776" y="1910582"/>
            <a:chExt cx="65931" cy="114809"/>
          </a:xfrm>
        </xdr:grpSpPr>
        <xdr:sp macro="" textlink="">
          <xdr:nvSpPr>
            <xdr:cNvPr id="239" name="フローチャート : 照合 238"/>
            <xdr:cNvSpPr/>
          </xdr:nvSpPr>
          <xdr:spPr>
            <a:xfrm rot="5400000">
              <a:off x="5498005" y="1951898"/>
              <a:ext cx="75166" cy="67632"/>
            </a:xfrm>
            <a:prstGeom prst="flowChartCollat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240" name="直線コネクタ 239"/>
            <xdr:cNvCxnSpPr>
              <a:stCxn id="239" idx="1"/>
              <a:endCxn id="241" idx="2"/>
            </xdr:cNvCxnSpPr>
          </xdr:nvCxnSpPr>
          <xdr:spPr>
            <a:xfrm flipV="1">
              <a:off x="5538662" y="1954395"/>
              <a:ext cx="0" cy="31319"/>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41" name="正方形/長方形 240"/>
            <xdr:cNvSpPr/>
          </xdr:nvSpPr>
          <xdr:spPr>
            <a:xfrm>
              <a:off x="5514068" y="1910548"/>
              <a:ext cx="43038" cy="43847"/>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clientData/>
  </xdr:twoCellAnchor>
  <xdr:twoCellAnchor>
    <xdr:from>
      <xdr:col>4</xdr:col>
      <xdr:colOff>9525</xdr:colOff>
      <xdr:row>64</xdr:row>
      <xdr:rowOff>95250</xdr:rowOff>
    </xdr:from>
    <xdr:to>
      <xdr:col>11</xdr:col>
      <xdr:colOff>219075</xdr:colOff>
      <xdr:row>64</xdr:row>
      <xdr:rowOff>95250</xdr:rowOff>
    </xdr:to>
    <xdr:cxnSp macro="">
      <xdr:nvCxnSpPr>
        <xdr:cNvPr id="272" name="直線コネクタ 271"/>
        <xdr:cNvCxnSpPr/>
      </xdr:nvCxnSpPr>
      <xdr:spPr>
        <a:xfrm flipH="1">
          <a:off x="885825" y="11506200"/>
          <a:ext cx="1809750" cy="0"/>
        </a:xfrm>
        <a:prstGeom prst="line">
          <a:avLst/>
        </a:prstGeom>
        <a:noFill/>
        <a:ln w="19050" cap="flat" cmpd="sng" algn="ctr">
          <a:solidFill>
            <a:srgbClr val="0000FF"/>
          </a:solidFill>
          <a:prstDash val="lgDashDot"/>
        </a:ln>
        <a:effec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01_kyu\&#12503;&#12525;&#12472;&#12455;&#12463;&#12488;\49&#26399;\49-0356%20&#26085;&#21521;&#24066;&#27700;&#36947;&#65419;&#65438;&#65404;&#65438;&#65390;&#65437;&#31574;&#23450;\&#39640;&#23798;\012&#27700;&#38656;&#35201;&#35336;&#30011;\&#31893;&#23627;\&#32102;&#27700;&#37327;\&#26377;&#21454;&#29575;&#12539;&#26377;&#21177;&#29575;&#65381;&#36000;&#33655;&#2957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時系列ﾙｰﾁﾝ"/>
      <sheetName val="図表"/>
      <sheetName val="有効無収率"/>
      <sheetName val="有収有効率"/>
      <sheetName val="負荷率の現況"/>
      <sheetName val="負荷率現況 (2)"/>
      <sheetName val="負荷率計画"/>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xmlns:mc="http://schemas.openxmlformats.org/markup-compatibility/2006" xmlns:a14="http://schemas.microsoft.com/office/drawing/2010/main" val="0000FF" mc:Ignorable="a14" a14:legacySpreadsheetColorIndex="12"/>
        </a:solidFill>
        <a:ln w="19050" algn="ctr">
          <a:solidFill>
            <a:srgbClr val="000000"/>
          </a:solidFill>
          <a:miter lim="800000"/>
          <a:headEnd/>
          <a:tailEnd/>
        </a:ln>
      </a:spPr>
      <a:bodyPr/>
      <a:lst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120"/>
  <sheetViews>
    <sheetView showGridLines="0" tabSelected="1" topLeftCell="A34" zoomScale="70" zoomScaleNormal="70" workbookViewId="0">
      <selection activeCell="S91" sqref="S91"/>
    </sheetView>
  </sheetViews>
  <sheetFormatPr defaultRowHeight="12"/>
  <cols>
    <col min="1" max="1" width="9" style="1"/>
    <col min="2" max="3" width="3.75" style="1" bestFit="1" customWidth="1"/>
    <col min="4" max="6" width="9.625" style="1" customWidth="1"/>
    <col min="7" max="7" width="9.625" style="8" customWidth="1"/>
    <col min="8" max="8" width="5.625" style="8" customWidth="1"/>
    <col min="9" max="9" width="5.625" style="8" bestFit="1" customWidth="1"/>
    <col min="10" max="10" width="10.75" style="8" customWidth="1"/>
    <col min="11" max="11" width="9.625" style="1" customWidth="1"/>
    <col min="12" max="15" width="9.25" style="1" customWidth="1"/>
    <col min="16" max="21" width="9.625" style="1" customWidth="1"/>
    <col min="22" max="23" width="3.75" style="1" bestFit="1" customWidth="1"/>
    <col min="24" max="24" width="9.625" style="1" customWidth="1"/>
    <col min="25" max="25" width="19" style="1" customWidth="1"/>
    <col min="26" max="26" width="9.625" style="8" customWidth="1"/>
    <col min="27" max="29" width="9.625" style="1" customWidth="1"/>
    <col min="30" max="31" width="9.625" style="8" customWidth="1"/>
    <col min="32" max="33" width="10" style="1" customWidth="1"/>
    <col min="34" max="35" width="9.25" style="1" customWidth="1"/>
    <col min="36" max="36" width="9.625" style="1" customWidth="1"/>
    <col min="37" max="37" width="9.75" style="1" bestFit="1" customWidth="1"/>
    <col min="38" max="39" width="4.625" style="1" customWidth="1"/>
    <col min="40" max="40" width="9" style="1"/>
    <col min="41" max="41" width="10" style="1" customWidth="1"/>
    <col min="42" max="42" width="4.875" style="1" bestFit="1" customWidth="1"/>
    <col min="43" max="45" width="10" style="1" customWidth="1"/>
    <col min="46" max="46" width="4" style="1" bestFit="1" customWidth="1"/>
    <col min="47" max="48" width="10" style="1" customWidth="1"/>
    <col min="49" max="49" width="4" style="1" bestFit="1" customWidth="1"/>
    <col min="50" max="16384" width="9" style="1"/>
  </cols>
  <sheetData>
    <row r="1" spans="2:21" ht="17.25">
      <c r="B1" s="11" t="s">
        <v>675</v>
      </c>
      <c r="P1" s="13"/>
      <c r="Q1" s="131"/>
      <c r="R1" s="131"/>
    </row>
    <row r="2" spans="2:21">
      <c r="B2" s="888" t="s">
        <v>444</v>
      </c>
      <c r="C2" s="888"/>
      <c r="D2" s="888"/>
      <c r="E2" s="888"/>
      <c r="F2" s="888"/>
      <c r="G2" s="888"/>
      <c r="H2" s="888"/>
      <c r="I2" s="888"/>
      <c r="J2" s="888"/>
      <c r="K2" s="888"/>
      <c r="L2" s="888"/>
      <c r="M2" s="888"/>
      <c r="N2" s="888"/>
      <c r="O2" s="888"/>
      <c r="P2" s="888"/>
      <c r="Q2" s="888"/>
      <c r="R2" s="888"/>
    </row>
    <row r="3" spans="2:21" ht="15" customHeight="1">
      <c r="B3" s="875" t="s">
        <v>449</v>
      </c>
      <c r="C3" s="876"/>
      <c r="D3" s="892" t="s">
        <v>129</v>
      </c>
      <c r="E3" s="938"/>
      <c r="F3" s="938"/>
      <c r="G3" s="938"/>
      <c r="H3" s="938"/>
      <c r="I3" s="938"/>
      <c r="J3" s="938"/>
      <c r="K3" s="939"/>
      <c r="L3" s="892" t="s">
        <v>130</v>
      </c>
      <c r="M3" s="893"/>
      <c r="N3" s="894"/>
      <c r="O3" s="892" t="s">
        <v>131</v>
      </c>
      <c r="P3" s="893"/>
      <c r="Q3" s="893"/>
      <c r="R3" s="894"/>
    </row>
    <row r="4" spans="2:21" ht="15" customHeight="1">
      <c r="B4" s="877"/>
      <c r="C4" s="878"/>
      <c r="D4" s="927" t="s">
        <v>128</v>
      </c>
      <c r="E4" s="928" t="s">
        <v>440</v>
      </c>
      <c r="F4" s="929"/>
      <c r="G4" s="932" t="s">
        <v>144</v>
      </c>
      <c r="H4" s="934" t="s">
        <v>506</v>
      </c>
      <c r="I4" s="935"/>
      <c r="J4" s="935"/>
      <c r="K4" s="891"/>
      <c r="L4" s="925" t="s">
        <v>448</v>
      </c>
      <c r="M4" s="895" t="s">
        <v>413</v>
      </c>
      <c r="N4" s="925" t="s">
        <v>412</v>
      </c>
      <c r="O4" s="895" t="s">
        <v>502</v>
      </c>
      <c r="P4" s="925" t="s">
        <v>515</v>
      </c>
      <c r="Q4" s="925" t="s">
        <v>512</v>
      </c>
      <c r="R4" s="895" t="s">
        <v>516</v>
      </c>
    </row>
    <row r="5" spans="2:21" ht="15" customHeight="1">
      <c r="B5" s="877"/>
      <c r="C5" s="878"/>
      <c r="D5" s="926"/>
      <c r="E5" s="930"/>
      <c r="F5" s="931"/>
      <c r="G5" s="933"/>
      <c r="H5" s="407" t="s">
        <v>427</v>
      </c>
      <c r="I5" s="407" t="s">
        <v>428</v>
      </c>
      <c r="J5" s="443" t="s">
        <v>429</v>
      </c>
      <c r="K5" s="443" t="s">
        <v>430</v>
      </c>
      <c r="L5" s="936"/>
      <c r="M5" s="937"/>
      <c r="N5" s="926"/>
      <c r="O5" s="896"/>
      <c r="P5" s="956"/>
      <c r="Q5" s="956"/>
      <c r="R5" s="937"/>
      <c r="U5" s="1" t="s">
        <v>546</v>
      </c>
    </row>
    <row r="6" spans="2:21" ht="15" customHeight="1" thickBot="1">
      <c r="B6" s="879"/>
      <c r="C6" s="880"/>
      <c r="D6" s="453" t="s">
        <v>551</v>
      </c>
      <c r="E6" s="873" t="s">
        <v>552</v>
      </c>
      <c r="F6" s="874"/>
      <c r="G6" s="454" t="s">
        <v>553</v>
      </c>
      <c r="H6" s="454" t="s">
        <v>554</v>
      </c>
      <c r="I6" s="454" t="s">
        <v>555</v>
      </c>
      <c r="J6" s="453" t="s">
        <v>556</v>
      </c>
      <c r="K6" s="453" t="s">
        <v>557</v>
      </c>
      <c r="L6" s="455" t="s">
        <v>558</v>
      </c>
      <c r="M6" s="456" t="s">
        <v>559</v>
      </c>
      <c r="N6" s="457" t="s">
        <v>563</v>
      </c>
      <c r="O6" s="458" t="s">
        <v>562</v>
      </c>
      <c r="P6" s="452" t="s">
        <v>561</v>
      </c>
      <c r="Q6" s="452" t="s">
        <v>560</v>
      </c>
      <c r="R6" s="456" t="s">
        <v>569</v>
      </c>
    </row>
    <row r="7" spans="2:21" ht="15" customHeight="1" thickTop="1">
      <c r="B7" s="919" t="s">
        <v>147</v>
      </c>
      <c r="C7" s="919" t="s">
        <v>123</v>
      </c>
      <c r="D7" s="15" t="s">
        <v>0</v>
      </c>
      <c r="E7" s="921" t="s">
        <v>1</v>
      </c>
      <c r="F7" s="922"/>
      <c r="G7" s="16">
        <v>325</v>
      </c>
      <c r="H7" s="204">
        <v>3</v>
      </c>
      <c r="I7" s="204">
        <v>49</v>
      </c>
      <c r="J7" s="41" t="str">
        <f t="shared" ref="J7:J45" si="0">IF(H7=0,"",IF(H7=1,"明治"&amp;I7&amp;"年度",IF(H7=2,"大正"&amp;I7&amp;"年度",IF(H7=3,"昭和"&amp;I7&amp;"年度","平成"&amp;I7&amp;"年度"))))</f>
        <v>昭和49年度</v>
      </c>
      <c r="K7" s="41">
        <f t="shared" ref="K7:K45" si="1">IF(H7=0,"",IF(H7=1,I7+1867,IF(H7=2,I7+1911,IF(H7=3,I7+1925,I7+1988))))</f>
        <v>1974</v>
      </c>
      <c r="L7" s="223">
        <v>2014</v>
      </c>
      <c r="M7" s="197">
        <v>40</v>
      </c>
      <c r="N7" s="17" t="str">
        <f>IF(K7="","",IF(L7-K7&lt;=M7,"以内","超過"))</f>
        <v>以内</v>
      </c>
      <c r="O7" s="41" t="str">
        <f>IF(K7="","",IF(K7&lt;=1953,"著しく低い",IF(AND(1953&lt;K7,K7&lt;=1979),"低い",IF(AND(1979&lt;K7,K7&lt;=1997),"中","高い"))))</f>
        <v>低い</v>
      </c>
      <c r="P7" s="223" t="s">
        <v>442</v>
      </c>
      <c r="Q7" s="223"/>
      <c r="R7" s="17" t="str">
        <f>IF(COUNTA(P7:Q7)=0,"",IF(Q7="",P7,Q7))</f>
        <v>低い</v>
      </c>
      <c r="U7" s="285">
        <f t="shared" ref="U7:U45" si="2">+IF(Q7="あり",1,IF(O7="高い",1,0))</f>
        <v>0</v>
      </c>
    </row>
    <row r="8" spans="2:21" ht="15" customHeight="1">
      <c r="B8" s="919"/>
      <c r="C8" s="919"/>
      <c r="D8" s="18" t="s">
        <v>5</v>
      </c>
      <c r="E8" s="923" t="s">
        <v>3</v>
      </c>
      <c r="F8" s="924"/>
      <c r="G8" s="19">
        <v>1700</v>
      </c>
      <c r="H8" s="205">
        <v>3</v>
      </c>
      <c r="I8" s="205">
        <v>53</v>
      </c>
      <c r="J8" s="212" t="str">
        <f t="shared" si="0"/>
        <v>昭和53年度</v>
      </c>
      <c r="K8" s="212">
        <f t="shared" si="1"/>
        <v>1978</v>
      </c>
      <c r="L8" s="20">
        <f>+$L$7</f>
        <v>2014</v>
      </c>
      <c r="M8" s="198">
        <v>40</v>
      </c>
      <c r="N8" s="20" t="str">
        <f>IF(K8="","",IF(L8-K8&lt;=M8,"以内","超過"))</f>
        <v>以内</v>
      </c>
      <c r="O8" s="20" t="str">
        <f t="shared" ref="O8:O45" si="3">IF(K8="","",IF(K8&lt;=1953,"著しく低い",IF(AND(1953&lt;K8,K8&lt;=1979),"低い",IF(AND(1979&lt;K8,K8&lt;=1997),"中","高い"))))</f>
        <v>低い</v>
      </c>
      <c r="P8" s="224" t="s">
        <v>442</v>
      </c>
      <c r="Q8" s="224"/>
      <c r="R8" s="20" t="str">
        <f t="shared" ref="R8:R45" si="4">IF(COUNTA(P8:Q8)=0,"",IF(Q8="",P8,Q8))</f>
        <v>低い</v>
      </c>
      <c r="U8" s="285">
        <f t="shared" si="2"/>
        <v>0</v>
      </c>
    </row>
    <row r="9" spans="2:21" ht="15" customHeight="1">
      <c r="B9" s="919"/>
      <c r="C9" s="919"/>
      <c r="D9" s="18" t="s">
        <v>6</v>
      </c>
      <c r="E9" s="923" t="s">
        <v>3</v>
      </c>
      <c r="F9" s="924"/>
      <c r="G9" s="19">
        <v>1700</v>
      </c>
      <c r="H9" s="205">
        <v>3</v>
      </c>
      <c r="I9" s="205">
        <v>53</v>
      </c>
      <c r="J9" s="212" t="str">
        <f t="shared" si="0"/>
        <v>昭和53年度</v>
      </c>
      <c r="K9" s="212">
        <f t="shared" si="1"/>
        <v>1978</v>
      </c>
      <c r="L9" s="20">
        <f t="shared" ref="L9:L45" si="5">+$L$7</f>
        <v>2014</v>
      </c>
      <c r="M9" s="198">
        <v>40</v>
      </c>
      <c r="N9" s="20" t="str">
        <f t="shared" ref="N9:N18" si="6">IF(K9="","",IF(L9-K9&lt;=M9,"以内","超過"))</f>
        <v>以内</v>
      </c>
      <c r="O9" s="20" t="str">
        <f t="shared" si="3"/>
        <v>低い</v>
      </c>
      <c r="P9" s="224" t="s">
        <v>442</v>
      </c>
      <c r="Q9" s="224"/>
      <c r="R9" s="20" t="str">
        <f t="shared" si="4"/>
        <v>低い</v>
      </c>
      <c r="U9" s="285">
        <f t="shared" si="2"/>
        <v>0</v>
      </c>
    </row>
    <row r="10" spans="2:21" ht="15" customHeight="1">
      <c r="B10" s="919"/>
      <c r="C10" s="919"/>
      <c r="D10" s="18" t="s">
        <v>7</v>
      </c>
      <c r="E10" s="923" t="s">
        <v>3</v>
      </c>
      <c r="F10" s="924"/>
      <c r="G10" s="19">
        <v>1700</v>
      </c>
      <c r="H10" s="205">
        <v>3</v>
      </c>
      <c r="I10" s="205">
        <v>52</v>
      </c>
      <c r="J10" s="212" t="str">
        <f t="shared" si="0"/>
        <v>昭和52年度</v>
      </c>
      <c r="K10" s="212">
        <f t="shared" si="1"/>
        <v>1977</v>
      </c>
      <c r="L10" s="20">
        <f t="shared" si="5"/>
        <v>2014</v>
      </c>
      <c r="M10" s="198">
        <v>40</v>
      </c>
      <c r="N10" s="20" t="str">
        <f t="shared" si="6"/>
        <v>以内</v>
      </c>
      <c r="O10" s="20" t="str">
        <f t="shared" si="3"/>
        <v>低い</v>
      </c>
      <c r="P10" s="224" t="s">
        <v>442</v>
      </c>
      <c r="Q10" s="224"/>
      <c r="R10" s="20" t="str">
        <f>IF(COUNTA(P10:Q10)=0,"",IF(Q10="",P10,Q10))</f>
        <v>低い</v>
      </c>
      <c r="U10" s="285">
        <f t="shared" si="2"/>
        <v>0</v>
      </c>
    </row>
    <row r="11" spans="2:21" ht="15" customHeight="1">
      <c r="B11" s="919"/>
      <c r="C11" s="919"/>
      <c r="D11" s="18" t="s">
        <v>8</v>
      </c>
      <c r="E11" s="923" t="s">
        <v>3</v>
      </c>
      <c r="F11" s="924"/>
      <c r="G11" s="19">
        <v>1700</v>
      </c>
      <c r="H11" s="205">
        <v>3</v>
      </c>
      <c r="I11" s="205">
        <v>52</v>
      </c>
      <c r="J11" s="212" t="str">
        <f t="shared" si="0"/>
        <v>昭和52年度</v>
      </c>
      <c r="K11" s="212">
        <f t="shared" si="1"/>
        <v>1977</v>
      </c>
      <c r="L11" s="20">
        <f t="shared" si="5"/>
        <v>2014</v>
      </c>
      <c r="M11" s="198">
        <v>40</v>
      </c>
      <c r="N11" s="20" t="str">
        <f t="shared" si="6"/>
        <v>以内</v>
      </c>
      <c r="O11" s="20" t="str">
        <f t="shared" si="3"/>
        <v>低い</v>
      </c>
      <c r="P11" s="224" t="s">
        <v>442</v>
      </c>
      <c r="Q11" s="224"/>
      <c r="R11" s="20" t="str">
        <f t="shared" si="4"/>
        <v>低い</v>
      </c>
      <c r="U11" s="285">
        <f t="shared" si="2"/>
        <v>0</v>
      </c>
    </row>
    <row r="12" spans="2:21" ht="15" customHeight="1">
      <c r="B12" s="919"/>
      <c r="C12" s="919"/>
      <c r="D12" s="18" t="s">
        <v>9</v>
      </c>
      <c r="E12" s="923" t="s">
        <v>3</v>
      </c>
      <c r="F12" s="924"/>
      <c r="G12" s="19">
        <v>1700</v>
      </c>
      <c r="H12" s="205">
        <v>3</v>
      </c>
      <c r="I12" s="205">
        <v>52</v>
      </c>
      <c r="J12" s="212" t="str">
        <f t="shared" si="0"/>
        <v>昭和52年度</v>
      </c>
      <c r="K12" s="212">
        <f t="shared" si="1"/>
        <v>1977</v>
      </c>
      <c r="L12" s="20">
        <f t="shared" si="5"/>
        <v>2014</v>
      </c>
      <c r="M12" s="198">
        <v>40</v>
      </c>
      <c r="N12" s="20" t="str">
        <f t="shared" si="6"/>
        <v>以内</v>
      </c>
      <c r="O12" s="20" t="str">
        <f t="shared" si="3"/>
        <v>低い</v>
      </c>
      <c r="P12" s="224" t="s">
        <v>442</v>
      </c>
      <c r="Q12" s="224"/>
      <c r="R12" s="20" t="str">
        <f t="shared" si="4"/>
        <v>低い</v>
      </c>
      <c r="U12" s="285">
        <f t="shared" si="2"/>
        <v>0</v>
      </c>
    </row>
    <row r="13" spans="2:21" ht="15" customHeight="1">
      <c r="B13" s="919"/>
      <c r="C13" s="919"/>
      <c r="D13" s="18" t="s">
        <v>10</v>
      </c>
      <c r="E13" s="923" t="s">
        <v>3</v>
      </c>
      <c r="F13" s="924"/>
      <c r="G13" s="19">
        <v>1700</v>
      </c>
      <c r="H13" s="205">
        <v>3</v>
      </c>
      <c r="I13" s="205">
        <v>55</v>
      </c>
      <c r="J13" s="212" t="str">
        <f t="shared" si="0"/>
        <v>昭和55年度</v>
      </c>
      <c r="K13" s="212">
        <f t="shared" si="1"/>
        <v>1980</v>
      </c>
      <c r="L13" s="20">
        <f t="shared" si="5"/>
        <v>2014</v>
      </c>
      <c r="M13" s="198">
        <v>40</v>
      </c>
      <c r="N13" s="20" t="str">
        <f t="shared" si="6"/>
        <v>以内</v>
      </c>
      <c r="O13" s="20" t="str">
        <f t="shared" si="3"/>
        <v>中</v>
      </c>
      <c r="P13" s="224" t="s">
        <v>442</v>
      </c>
      <c r="Q13" s="224"/>
      <c r="R13" s="20" t="str">
        <f t="shared" si="4"/>
        <v>低い</v>
      </c>
      <c r="U13" s="285">
        <f t="shared" si="2"/>
        <v>0</v>
      </c>
    </row>
    <row r="14" spans="2:21" ht="15" customHeight="1">
      <c r="B14" s="919"/>
      <c r="C14" s="919"/>
      <c r="D14" s="18" t="s">
        <v>11</v>
      </c>
      <c r="E14" s="923" t="s">
        <v>3</v>
      </c>
      <c r="F14" s="924"/>
      <c r="G14" s="19">
        <v>1700</v>
      </c>
      <c r="H14" s="205">
        <v>3</v>
      </c>
      <c r="I14" s="205">
        <v>56</v>
      </c>
      <c r="J14" s="212" t="str">
        <f t="shared" si="0"/>
        <v>昭和56年度</v>
      </c>
      <c r="K14" s="212">
        <f t="shared" si="1"/>
        <v>1981</v>
      </c>
      <c r="L14" s="20">
        <f t="shared" si="5"/>
        <v>2014</v>
      </c>
      <c r="M14" s="198">
        <v>40</v>
      </c>
      <c r="N14" s="20" t="str">
        <f t="shared" si="6"/>
        <v>以内</v>
      </c>
      <c r="O14" s="20" t="str">
        <f t="shared" si="3"/>
        <v>中</v>
      </c>
      <c r="P14" s="224" t="s">
        <v>442</v>
      </c>
      <c r="Q14" s="224"/>
      <c r="R14" s="20" t="str">
        <f t="shared" si="4"/>
        <v>低い</v>
      </c>
      <c r="U14" s="285">
        <f t="shared" si="2"/>
        <v>0</v>
      </c>
    </row>
    <row r="15" spans="2:21" ht="15" customHeight="1">
      <c r="B15" s="919"/>
      <c r="C15" s="919"/>
      <c r="D15" s="21" t="s">
        <v>32</v>
      </c>
      <c r="E15" s="923" t="s">
        <v>3</v>
      </c>
      <c r="F15" s="924"/>
      <c r="G15" s="22">
        <v>1540</v>
      </c>
      <c r="H15" s="206">
        <v>3</v>
      </c>
      <c r="I15" s="206">
        <v>50</v>
      </c>
      <c r="J15" s="41" t="str">
        <f t="shared" si="0"/>
        <v>昭和50年度</v>
      </c>
      <c r="K15" s="41">
        <f t="shared" si="1"/>
        <v>1975</v>
      </c>
      <c r="L15" s="23">
        <f t="shared" si="5"/>
        <v>2014</v>
      </c>
      <c r="M15" s="199">
        <v>40</v>
      </c>
      <c r="N15" s="23" t="str">
        <f t="shared" si="6"/>
        <v>以内</v>
      </c>
      <c r="O15" s="23" t="str">
        <f t="shared" si="3"/>
        <v>低い</v>
      </c>
      <c r="P15" s="225" t="s">
        <v>442</v>
      </c>
      <c r="Q15" s="225"/>
      <c r="R15" s="23" t="str">
        <f t="shared" si="4"/>
        <v>低い</v>
      </c>
      <c r="U15" s="285">
        <f t="shared" si="2"/>
        <v>0</v>
      </c>
    </row>
    <row r="16" spans="2:21" ht="15" customHeight="1">
      <c r="B16" s="919"/>
      <c r="C16" s="919"/>
      <c r="D16" s="18" t="s">
        <v>33</v>
      </c>
      <c r="E16" s="923" t="s">
        <v>3</v>
      </c>
      <c r="F16" s="924"/>
      <c r="G16" s="19">
        <v>1540</v>
      </c>
      <c r="H16" s="205">
        <v>3</v>
      </c>
      <c r="I16" s="205">
        <v>51</v>
      </c>
      <c r="J16" s="212" t="str">
        <f t="shared" si="0"/>
        <v>昭和51年度</v>
      </c>
      <c r="K16" s="212">
        <f t="shared" si="1"/>
        <v>1976</v>
      </c>
      <c r="L16" s="20">
        <f t="shared" si="5"/>
        <v>2014</v>
      </c>
      <c r="M16" s="198">
        <v>40</v>
      </c>
      <c r="N16" s="20" t="str">
        <f t="shared" si="6"/>
        <v>以内</v>
      </c>
      <c r="O16" s="20" t="str">
        <f t="shared" si="3"/>
        <v>低い</v>
      </c>
      <c r="P16" s="224" t="s">
        <v>442</v>
      </c>
      <c r="Q16" s="224"/>
      <c r="R16" s="20" t="str">
        <f t="shared" si="4"/>
        <v>低い</v>
      </c>
      <c r="U16" s="285">
        <f t="shared" si="2"/>
        <v>0</v>
      </c>
    </row>
    <row r="17" spans="2:21" ht="15" customHeight="1">
      <c r="B17" s="919"/>
      <c r="C17" s="919"/>
      <c r="D17" s="18" t="s">
        <v>35</v>
      </c>
      <c r="E17" s="923" t="s">
        <v>3</v>
      </c>
      <c r="F17" s="924"/>
      <c r="G17" s="19">
        <v>1540</v>
      </c>
      <c r="H17" s="205">
        <v>3</v>
      </c>
      <c r="I17" s="205">
        <v>54</v>
      </c>
      <c r="J17" s="212" t="str">
        <f t="shared" si="0"/>
        <v>昭和54年度</v>
      </c>
      <c r="K17" s="212">
        <f t="shared" si="1"/>
        <v>1979</v>
      </c>
      <c r="L17" s="20">
        <f t="shared" si="5"/>
        <v>2014</v>
      </c>
      <c r="M17" s="198">
        <v>40</v>
      </c>
      <c r="N17" s="20" t="str">
        <f t="shared" si="6"/>
        <v>以内</v>
      </c>
      <c r="O17" s="20" t="str">
        <f t="shared" si="3"/>
        <v>低い</v>
      </c>
      <c r="P17" s="224" t="s">
        <v>442</v>
      </c>
      <c r="Q17" s="224"/>
      <c r="R17" s="20" t="str">
        <f t="shared" si="4"/>
        <v>低い</v>
      </c>
      <c r="U17" s="285">
        <f t="shared" si="2"/>
        <v>0</v>
      </c>
    </row>
    <row r="18" spans="2:21" ht="15" customHeight="1">
      <c r="B18" s="919"/>
      <c r="C18" s="920"/>
      <c r="D18" s="24" t="s">
        <v>36</v>
      </c>
      <c r="E18" s="949" t="s">
        <v>3</v>
      </c>
      <c r="F18" s="950"/>
      <c r="G18" s="25">
        <v>280</v>
      </c>
      <c r="H18" s="207">
        <v>3</v>
      </c>
      <c r="I18" s="207">
        <v>47</v>
      </c>
      <c r="J18" s="215" t="str">
        <f t="shared" si="0"/>
        <v>昭和47年度</v>
      </c>
      <c r="K18" s="215">
        <f t="shared" si="1"/>
        <v>1972</v>
      </c>
      <c r="L18" s="27">
        <f t="shared" si="5"/>
        <v>2014</v>
      </c>
      <c r="M18" s="200">
        <v>40</v>
      </c>
      <c r="N18" s="27" t="str">
        <f t="shared" si="6"/>
        <v>超過</v>
      </c>
      <c r="O18" s="27" t="str">
        <f t="shared" si="3"/>
        <v>低い</v>
      </c>
      <c r="P18" s="226" t="s">
        <v>442</v>
      </c>
      <c r="Q18" s="226"/>
      <c r="R18" s="27" t="str">
        <f t="shared" si="4"/>
        <v>低い</v>
      </c>
      <c r="U18" s="285">
        <f t="shared" si="2"/>
        <v>0</v>
      </c>
    </row>
    <row r="19" spans="2:21" ht="15" customHeight="1">
      <c r="B19" s="919"/>
      <c r="C19" s="943" t="s">
        <v>431</v>
      </c>
      <c r="D19" s="28"/>
      <c r="E19" s="944"/>
      <c r="F19" s="898"/>
      <c r="G19" s="29"/>
      <c r="H19" s="208"/>
      <c r="I19" s="208"/>
      <c r="J19" s="31" t="str">
        <f t="shared" si="0"/>
        <v/>
      </c>
      <c r="K19" s="31" t="str">
        <f t="shared" si="1"/>
        <v/>
      </c>
      <c r="L19" s="31">
        <f t="shared" si="5"/>
        <v>2014</v>
      </c>
      <c r="M19" s="201">
        <v>50</v>
      </c>
      <c r="N19" s="31" t="str">
        <f t="shared" ref="N19:N45" si="7">IF(K19="","",IF(L19-K19&lt;=M19,"以内","超過"))</f>
        <v/>
      </c>
      <c r="O19" s="23" t="str">
        <f t="shared" si="3"/>
        <v/>
      </c>
      <c r="P19" s="225"/>
      <c r="Q19" s="225"/>
      <c r="R19" s="31" t="str">
        <f t="shared" si="4"/>
        <v/>
      </c>
      <c r="U19" s="285">
        <f t="shared" si="2"/>
        <v>0</v>
      </c>
    </row>
    <row r="20" spans="2:21" ht="15" customHeight="1">
      <c r="B20" s="919"/>
      <c r="C20" s="919"/>
      <c r="D20" s="32"/>
      <c r="E20" s="242"/>
      <c r="F20" s="243"/>
      <c r="G20" s="25"/>
      <c r="H20" s="207"/>
      <c r="I20" s="207"/>
      <c r="J20" s="215" t="str">
        <f t="shared" si="0"/>
        <v/>
      </c>
      <c r="K20" s="215" t="str">
        <f t="shared" si="1"/>
        <v/>
      </c>
      <c r="L20" s="27">
        <f t="shared" si="5"/>
        <v>2014</v>
      </c>
      <c r="M20" s="200">
        <v>50</v>
      </c>
      <c r="N20" s="27" t="str">
        <f t="shared" si="7"/>
        <v/>
      </c>
      <c r="O20" s="27" t="str">
        <f t="shared" si="3"/>
        <v/>
      </c>
      <c r="P20" s="26"/>
      <c r="Q20" s="26"/>
      <c r="R20" s="23" t="str">
        <f t="shared" si="4"/>
        <v/>
      </c>
      <c r="U20" s="285">
        <f t="shared" si="2"/>
        <v>0</v>
      </c>
    </row>
    <row r="21" spans="2:21" ht="15" customHeight="1">
      <c r="B21" s="919"/>
      <c r="C21" s="943" t="s">
        <v>125</v>
      </c>
      <c r="D21" s="28" t="s">
        <v>13</v>
      </c>
      <c r="E21" s="944" t="s">
        <v>198</v>
      </c>
      <c r="F21" s="898"/>
      <c r="G21" s="29">
        <v>14500</v>
      </c>
      <c r="H21" s="208">
        <v>3</v>
      </c>
      <c r="I21" s="208">
        <v>46</v>
      </c>
      <c r="J21" s="31" t="str">
        <f t="shared" si="0"/>
        <v>昭和46年度</v>
      </c>
      <c r="K21" s="31">
        <f t="shared" si="1"/>
        <v>1971</v>
      </c>
      <c r="L21" s="31">
        <f t="shared" si="5"/>
        <v>2014</v>
      </c>
      <c r="M21" s="201">
        <v>60</v>
      </c>
      <c r="N21" s="31" t="str">
        <f t="shared" si="7"/>
        <v>以内</v>
      </c>
      <c r="O21" s="31" t="str">
        <f t="shared" si="3"/>
        <v>低い</v>
      </c>
      <c r="P21" s="30" t="s">
        <v>442</v>
      </c>
      <c r="Q21" s="30" t="s">
        <v>514</v>
      </c>
      <c r="R21" s="31" t="str">
        <f t="shared" si="4"/>
        <v>なし</v>
      </c>
      <c r="U21" s="285">
        <f t="shared" si="2"/>
        <v>0</v>
      </c>
    </row>
    <row r="22" spans="2:21" ht="15" customHeight="1">
      <c r="B22" s="919"/>
      <c r="C22" s="919"/>
      <c r="D22" s="32"/>
      <c r="E22" s="242"/>
      <c r="F22" s="243"/>
      <c r="G22" s="25"/>
      <c r="H22" s="207"/>
      <c r="I22" s="207"/>
      <c r="J22" s="215" t="str">
        <f t="shared" si="0"/>
        <v/>
      </c>
      <c r="K22" s="215" t="str">
        <f t="shared" si="1"/>
        <v/>
      </c>
      <c r="L22" s="27">
        <f t="shared" si="5"/>
        <v>2014</v>
      </c>
      <c r="M22" s="200">
        <v>60</v>
      </c>
      <c r="N22" s="27" t="str">
        <f t="shared" si="7"/>
        <v/>
      </c>
      <c r="O22" s="27" t="str">
        <f t="shared" si="3"/>
        <v/>
      </c>
      <c r="P22" s="226"/>
      <c r="Q22" s="226"/>
      <c r="R22" s="27" t="str">
        <f t="shared" si="4"/>
        <v/>
      </c>
      <c r="U22" s="285">
        <f t="shared" si="2"/>
        <v>0</v>
      </c>
    </row>
    <row r="23" spans="2:21" ht="15" customHeight="1">
      <c r="B23" s="919"/>
      <c r="C23" s="945" t="s">
        <v>134</v>
      </c>
      <c r="D23" s="33" t="s">
        <v>16</v>
      </c>
      <c r="E23" s="944" t="s">
        <v>17</v>
      </c>
      <c r="F23" s="948"/>
      <c r="G23" s="34">
        <v>136</v>
      </c>
      <c r="H23" s="208">
        <v>3</v>
      </c>
      <c r="I23" s="208">
        <v>57</v>
      </c>
      <c r="J23" s="31" t="str">
        <f t="shared" si="0"/>
        <v>昭和57年度</v>
      </c>
      <c r="K23" s="31">
        <f t="shared" si="1"/>
        <v>1982</v>
      </c>
      <c r="L23" s="35">
        <f t="shared" si="5"/>
        <v>2014</v>
      </c>
      <c r="M23" s="202">
        <v>60</v>
      </c>
      <c r="N23" s="35" t="str">
        <f t="shared" si="7"/>
        <v>以内</v>
      </c>
      <c r="O23" s="35" t="str">
        <f t="shared" si="3"/>
        <v>中</v>
      </c>
      <c r="P23" s="227" t="s">
        <v>442</v>
      </c>
      <c r="Q23" s="227"/>
      <c r="R23" s="35" t="str">
        <f t="shared" si="4"/>
        <v>低い</v>
      </c>
      <c r="U23" s="285">
        <f t="shared" si="2"/>
        <v>0</v>
      </c>
    </row>
    <row r="24" spans="2:21" ht="15" customHeight="1">
      <c r="B24" s="919"/>
      <c r="C24" s="946"/>
      <c r="D24" s="18" t="s">
        <v>18</v>
      </c>
      <c r="E24" s="923" t="s">
        <v>19</v>
      </c>
      <c r="F24" s="924"/>
      <c r="G24" s="36">
        <v>4300</v>
      </c>
      <c r="H24" s="205">
        <v>3</v>
      </c>
      <c r="I24" s="205">
        <v>28</v>
      </c>
      <c r="J24" s="212" t="str">
        <f t="shared" si="0"/>
        <v>昭和28年度</v>
      </c>
      <c r="K24" s="212">
        <f t="shared" si="1"/>
        <v>1953</v>
      </c>
      <c r="L24" s="20">
        <f t="shared" si="5"/>
        <v>2014</v>
      </c>
      <c r="M24" s="198">
        <v>60</v>
      </c>
      <c r="N24" s="20" t="str">
        <f t="shared" si="7"/>
        <v>超過</v>
      </c>
      <c r="O24" s="20" t="str">
        <f t="shared" si="3"/>
        <v>著しく低い</v>
      </c>
      <c r="P24" s="224" t="s">
        <v>442</v>
      </c>
      <c r="Q24" s="224" t="s">
        <v>514</v>
      </c>
      <c r="R24" s="20" t="str">
        <f t="shared" si="4"/>
        <v>なし</v>
      </c>
      <c r="U24" s="285">
        <f t="shared" si="2"/>
        <v>0</v>
      </c>
    </row>
    <row r="25" spans="2:21" ht="15" customHeight="1">
      <c r="B25" s="919"/>
      <c r="C25" s="946"/>
      <c r="D25" s="18" t="s">
        <v>22</v>
      </c>
      <c r="E25" s="923" t="s">
        <v>19</v>
      </c>
      <c r="F25" s="924"/>
      <c r="G25" s="36">
        <v>6500</v>
      </c>
      <c r="H25" s="205">
        <v>3</v>
      </c>
      <c r="I25" s="205">
        <v>61</v>
      </c>
      <c r="J25" s="212" t="str">
        <f t="shared" si="0"/>
        <v>昭和61年度</v>
      </c>
      <c r="K25" s="212">
        <f t="shared" si="1"/>
        <v>1986</v>
      </c>
      <c r="L25" s="20">
        <f t="shared" si="5"/>
        <v>2014</v>
      </c>
      <c r="M25" s="198">
        <v>60</v>
      </c>
      <c r="N25" s="20" t="str">
        <f t="shared" si="7"/>
        <v>以内</v>
      </c>
      <c r="O25" s="20" t="str">
        <f t="shared" si="3"/>
        <v>中</v>
      </c>
      <c r="P25" s="224" t="s">
        <v>23</v>
      </c>
      <c r="Q25" s="224"/>
      <c r="R25" s="20" t="str">
        <f t="shared" si="4"/>
        <v>中</v>
      </c>
      <c r="U25" s="285">
        <f t="shared" si="2"/>
        <v>0</v>
      </c>
    </row>
    <row r="26" spans="2:21" ht="15" customHeight="1">
      <c r="B26" s="919"/>
      <c r="C26" s="946"/>
      <c r="D26" s="18" t="s">
        <v>24</v>
      </c>
      <c r="E26" s="923" t="s">
        <v>19</v>
      </c>
      <c r="F26" s="924"/>
      <c r="G26" s="36">
        <v>3000</v>
      </c>
      <c r="H26" s="205">
        <v>4</v>
      </c>
      <c r="I26" s="205">
        <v>15</v>
      </c>
      <c r="J26" s="212" t="str">
        <f t="shared" si="0"/>
        <v>平成15年度</v>
      </c>
      <c r="K26" s="212">
        <f t="shared" si="1"/>
        <v>2003</v>
      </c>
      <c r="L26" s="20">
        <f t="shared" si="5"/>
        <v>2014</v>
      </c>
      <c r="M26" s="198">
        <v>60</v>
      </c>
      <c r="N26" s="20" t="str">
        <f t="shared" si="7"/>
        <v>以内</v>
      </c>
      <c r="O26" s="20" t="str">
        <f t="shared" si="3"/>
        <v>高い</v>
      </c>
      <c r="P26" s="224" t="s">
        <v>438</v>
      </c>
      <c r="Q26" s="224"/>
      <c r="R26" s="20" t="str">
        <f t="shared" si="4"/>
        <v>高い</v>
      </c>
      <c r="U26" s="285">
        <f t="shared" si="2"/>
        <v>1</v>
      </c>
    </row>
    <row r="27" spans="2:21" ht="15" customHeight="1">
      <c r="B27" s="919"/>
      <c r="C27" s="946"/>
      <c r="D27" s="18" t="s">
        <v>26</v>
      </c>
      <c r="E27" s="923" t="s">
        <v>17</v>
      </c>
      <c r="F27" s="924"/>
      <c r="G27" s="36">
        <v>180</v>
      </c>
      <c r="H27" s="205">
        <v>3</v>
      </c>
      <c r="I27" s="205">
        <v>59</v>
      </c>
      <c r="J27" s="212" t="str">
        <f t="shared" si="0"/>
        <v>昭和59年度</v>
      </c>
      <c r="K27" s="212">
        <f t="shared" si="1"/>
        <v>1984</v>
      </c>
      <c r="L27" s="20">
        <f t="shared" si="5"/>
        <v>2014</v>
      </c>
      <c r="M27" s="198">
        <v>60</v>
      </c>
      <c r="N27" s="20" t="str">
        <f t="shared" si="7"/>
        <v>以内</v>
      </c>
      <c r="O27" s="20" t="str">
        <f t="shared" si="3"/>
        <v>中</v>
      </c>
      <c r="P27" s="224" t="s">
        <v>442</v>
      </c>
      <c r="Q27" s="224"/>
      <c r="R27" s="20" t="str">
        <f t="shared" si="4"/>
        <v>低い</v>
      </c>
      <c r="U27" s="285">
        <f t="shared" si="2"/>
        <v>0</v>
      </c>
    </row>
    <row r="28" spans="2:21" ht="15" customHeight="1">
      <c r="B28" s="919"/>
      <c r="C28" s="946"/>
      <c r="D28" s="18" t="s">
        <v>37</v>
      </c>
      <c r="E28" s="923" t="s">
        <v>19</v>
      </c>
      <c r="F28" s="924"/>
      <c r="G28" s="36">
        <v>1300</v>
      </c>
      <c r="H28" s="205">
        <v>3</v>
      </c>
      <c r="I28" s="205">
        <v>48</v>
      </c>
      <c r="J28" s="212" t="str">
        <f t="shared" si="0"/>
        <v>昭和48年度</v>
      </c>
      <c r="K28" s="212">
        <f t="shared" si="1"/>
        <v>1973</v>
      </c>
      <c r="L28" s="20">
        <f t="shared" si="5"/>
        <v>2014</v>
      </c>
      <c r="M28" s="198">
        <v>60</v>
      </c>
      <c r="N28" s="20" t="str">
        <f t="shared" si="7"/>
        <v>以内</v>
      </c>
      <c r="O28" s="20" t="str">
        <f t="shared" si="3"/>
        <v>低い</v>
      </c>
      <c r="P28" s="224" t="s">
        <v>442</v>
      </c>
      <c r="Q28" s="224" t="s">
        <v>507</v>
      </c>
      <c r="R28" s="20" t="str">
        <f t="shared" si="4"/>
        <v>あり</v>
      </c>
      <c r="U28" s="285">
        <f t="shared" si="2"/>
        <v>1</v>
      </c>
    </row>
    <row r="29" spans="2:21" ht="15" customHeight="1">
      <c r="B29" s="919"/>
      <c r="C29" s="946"/>
      <c r="D29" s="18" t="s">
        <v>38</v>
      </c>
      <c r="E29" s="923" t="s">
        <v>19</v>
      </c>
      <c r="F29" s="924"/>
      <c r="G29" s="36">
        <v>2000</v>
      </c>
      <c r="H29" s="205">
        <v>3</v>
      </c>
      <c r="I29" s="205">
        <v>62</v>
      </c>
      <c r="J29" s="212" t="str">
        <f t="shared" si="0"/>
        <v>昭和62年度</v>
      </c>
      <c r="K29" s="212">
        <f t="shared" si="1"/>
        <v>1987</v>
      </c>
      <c r="L29" s="20">
        <f t="shared" si="5"/>
        <v>2014</v>
      </c>
      <c r="M29" s="198">
        <v>60</v>
      </c>
      <c r="N29" s="20" t="str">
        <f t="shared" si="7"/>
        <v>以内</v>
      </c>
      <c r="O29" s="20" t="str">
        <f t="shared" si="3"/>
        <v>中</v>
      </c>
      <c r="P29" s="224" t="s">
        <v>442</v>
      </c>
      <c r="Q29" s="224"/>
      <c r="R29" s="20" t="str">
        <f t="shared" si="4"/>
        <v>低い</v>
      </c>
      <c r="U29" s="285">
        <f t="shared" si="2"/>
        <v>0</v>
      </c>
    </row>
    <row r="30" spans="2:21" ht="15" customHeight="1">
      <c r="B30" s="919"/>
      <c r="C30" s="946"/>
      <c r="D30" s="18" t="s">
        <v>39</v>
      </c>
      <c r="E30" s="923" t="s">
        <v>17</v>
      </c>
      <c r="F30" s="924"/>
      <c r="G30" s="36">
        <v>190</v>
      </c>
      <c r="H30" s="205">
        <v>3</v>
      </c>
      <c r="I30" s="205">
        <v>46</v>
      </c>
      <c r="J30" s="212" t="str">
        <f t="shared" si="0"/>
        <v>昭和46年度</v>
      </c>
      <c r="K30" s="212">
        <f t="shared" si="1"/>
        <v>1971</v>
      </c>
      <c r="L30" s="20">
        <f t="shared" si="5"/>
        <v>2014</v>
      </c>
      <c r="M30" s="198">
        <v>60</v>
      </c>
      <c r="N30" s="20" t="str">
        <f t="shared" si="7"/>
        <v>以内</v>
      </c>
      <c r="O30" s="20" t="str">
        <f t="shared" si="3"/>
        <v>低い</v>
      </c>
      <c r="P30" s="224" t="s">
        <v>442</v>
      </c>
      <c r="Q30" s="224"/>
      <c r="R30" s="20" t="str">
        <f t="shared" si="4"/>
        <v>低い</v>
      </c>
      <c r="U30" s="285">
        <f t="shared" si="2"/>
        <v>0</v>
      </c>
    </row>
    <row r="31" spans="2:21" ht="15" customHeight="1">
      <c r="B31" s="920"/>
      <c r="C31" s="947"/>
      <c r="D31" s="24" t="s">
        <v>40</v>
      </c>
      <c r="E31" s="949" t="s">
        <v>19</v>
      </c>
      <c r="F31" s="950"/>
      <c r="G31" s="37">
        <v>600</v>
      </c>
      <c r="H31" s="207">
        <v>4</v>
      </c>
      <c r="I31" s="207">
        <v>18</v>
      </c>
      <c r="J31" s="215" t="str">
        <f t="shared" si="0"/>
        <v>平成18年度</v>
      </c>
      <c r="K31" s="215">
        <f t="shared" si="1"/>
        <v>2006</v>
      </c>
      <c r="L31" s="27">
        <f t="shared" si="5"/>
        <v>2014</v>
      </c>
      <c r="M31" s="200">
        <v>60</v>
      </c>
      <c r="N31" s="27" t="str">
        <f t="shared" si="7"/>
        <v>以内</v>
      </c>
      <c r="O31" s="27" t="str">
        <f t="shared" si="3"/>
        <v>高い</v>
      </c>
      <c r="P31" s="226" t="s">
        <v>438</v>
      </c>
      <c r="Q31" s="226"/>
      <c r="R31" s="27" t="str">
        <f t="shared" si="4"/>
        <v>高い</v>
      </c>
      <c r="U31" s="285">
        <f t="shared" si="2"/>
        <v>1</v>
      </c>
    </row>
    <row r="32" spans="2:21" ht="15" customHeight="1">
      <c r="B32" s="943" t="s">
        <v>148</v>
      </c>
      <c r="C32" s="945" t="s">
        <v>126</v>
      </c>
      <c r="D32" s="33" t="s">
        <v>2</v>
      </c>
      <c r="E32" s="944" t="s">
        <v>3</v>
      </c>
      <c r="F32" s="948"/>
      <c r="G32" s="29">
        <v>2840</v>
      </c>
      <c r="H32" s="208">
        <v>3</v>
      </c>
      <c r="I32" s="208">
        <v>45</v>
      </c>
      <c r="J32" s="31" t="str">
        <f t="shared" si="0"/>
        <v>昭和45年度</v>
      </c>
      <c r="K32" s="31">
        <f t="shared" si="1"/>
        <v>1970</v>
      </c>
      <c r="L32" s="35">
        <f t="shared" si="5"/>
        <v>2014</v>
      </c>
      <c r="M32" s="202">
        <v>40</v>
      </c>
      <c r="N32" s="35" t="str">
        <f t="shared" si="7"/>
        <v>超過</v>
      </c>
      <c r="O32" s="35" t="str">
        <f t="shared" si="3"/>
        <v>低い</v>
      </c>
      <c r="P32" s="227" t="s">
        <v>442</v>
      </c>
      <c r="Q32" s="227"/>
      <c r="R32" s="35" t="str">
        <f t="shared" si="4"/>
        <v>低い</v>
      </c>
      <c r="U32" s="285">
        <f t="shared" si="2"/>
        <v>0</v>
      </c>
    </row>
    <row r="33" spans="2:49" ht="15" customHeight="1">
      <c r="B33" s="919"/>
      <c r="C33" s="946"/>
      <c r="D33" s="18" t="s">
        <v>4</v>
      </c>
      <c r="E33" s="923" t="s">
        <v>3</v>
      </c>
      <c r="F33" s="924"/>
      <c r="G33" s="19">
        <v>1513</v>
      </c>
      <c r="H33" s="205">
        <v>3</v>
      </c>
      <c r="I33" s="205">
        <v>45</v>
      </c>
      <c r="J33" s="212" t="str">
        <f t="shared" si="0"/>
        <v>昭和45年度</v>
      </c>
      <c r="K33" s="212">
        <f t="shared" si="1"/>
        <v>1970</v>
      </c>
      <c r="L33" s="20">
        <f t="shared" si="5"/>
        <v>2014</v>
      </c>
      <c r="M33" s="198">
        <v>40</v>
      </c>
      <c r="N33" s="20" t="str">
        <f t="shared" si="7"/>
        <v>超過</v>
      </c>
      <c r="O33" s="20" t="str">
        <f t="shared" si="3"/>
        <v>低い</v>
      </c>
      <c r="P33" s="224" t="s">
        <v>442</v>
      </c>
      <c r="Q33" s="224"/>
      <c r="R33" s="20" t="str">
        <f t="shared" si="4"/>
        <v>低い</v>
      </c>
      <c r="U33" s="285">
        <f t="shared" si="2"/>
        <v>0</v>
      </c>
    </row>
    <row r="34" spans="2:49" ht="15" customHeight="1">
      <c r="B34" s="919"/>
      <c r="C34" s="946"/>
      <c r="D34" s="18" t="s">
        <v>12</v>
      </c>
      <c r="E34" s="923" t="s">
        <v>3</v>
      </c>
      <c r="F34" s="924"/>
      <c r="G34" s="19">
        <v>158</v>
      </c>
      <c r="H34" s="205">
        <v>3</v>
      </c>
      <c r="I34" s="205">
        <v>56</v>
      </c>
      <c r="J34" s="212" t="str">
        <f t="shared" si="0"/>
        <v>昭和56年度</v>
      </c>
      <c r="K34" s="212">
        <f t="shared" si="1"/>
        <v>1981</v>
      </c>
      <c r="L34" s="20">
        <f t="shared" si="5"/>
        <v>2014</v>
      </c>
      <c r="M34" s="198">
        <v>40</v>
      </c>
      <c r="N34" s="20" t="str">
        <f t="shared" si="7"/>
        <v>以内</v>
      </c>
      <c r="O34" s="20" t="str">
        <f t="shared" si="3"/>
        <v>中</v>
      </c>
      <c r="P34" s="224" t="s">
        <v>442</v>
      </c>
      <c r="Q34" s="224"/>
      <c r="R34" s="20" t="str">
        <f t="shared" si="4"/>
        <v>低い</v>
      </c>
      <c r="U34" s="285">
        <f t="shared" si="2"/>
        <v>0</v>
      </c>
    </row>
    <row r="35" spans="2:49" ht="15" customHeight="1">
      <c r="B35" s="919"/>
      <c r="C35" s="947"/>
      <c r="D35" s="24" t="s">
        <v>34</v>
      </c>
      <c r="E35" s="949" t="s">
        <v>3</v>
      </c>
      <c r="F35" s="950"/>
      <c r="G35" s="25">
        <v>1540</v>
      </c>
      <c r="H35" s="207">
        <v>3</v>
      </c>
      <c r="I35" s="207">
        <v>54</v>
      </c>
      <c r="J35" s="215" t="str">
        <f t="shared" si="0"/>
        <v>昭和54年度</v>
      </c>
      <c r="K35" s="215">
        <f t="shared" si="1"/>
        <v>1979</v>
      </c>
      <c r="L35" s="27">
        <f t="shared" si="5"/>
        <v>2014</v>
      </c>
      <c r="M35" s="200">
        <v>40</v>
      </c>
      <c r="N35" s="27" t="str">
        <f t="shared" si="7"/>
        <v>以内</v>
      </c>
      <c r="O35" s="27" t="str">
        <f t="shared" si="3"/>
        <v>低い</v>
      </c>
      <c r="P35" s="226" t="s">
        <v>442</v>
      </c>
      <c r="Q35" s="226"/>
      <c r="R35" s="27" t="str">
        <f t="shared" si="4"/>
        <v>低い</v>
      </c>
      <c r="U35" s="285">
        <f t="shared" si="2"/>
        <v>0</v>
      </c>
    </row>
    <row r="36" spans="2:49" ht="15" customHeight="1">
      <c r="B36" s="919"/>
      <c r="C36" s="943" t="s">
        <v>431</v>
      </c>
      <c r="D36" s="28"/>
      <c r="E36" s="944"/>
      <c r="F36" s="898"/>
      <c r="G36" s="29"/>
      <c r="H36" s="208"/>
      <c r="I36" s="208"/>
      <c r="J36" s="31" t="str">
        <f t="shared" si="0"/>
        <v/>
      </c>
      <c r="K36" s="31" t="str">
        <f t="shared" si="1"/>
        <v/>
      </c>
      <c r="L36" s="31">
        <f t="shared" si="5"/>
        <v>2014</v>
      </c>
      <c r="M36" s="201">
        <v>50</v>
      </c>
      <c r="N36" s="31" t="str">
        <f t="shared" si="7"/>
        <v/>
      </c>
      <c r="O36" s="23" t="str">
        <f t="shared" si="3"/>
        <v/>
      </c>
      <c r="P36" s="225"/>
      <c r="Q36" s="225"/>
      <c r="R36" s="23" t="str">
        <f t="shared" si="4"/>
        <v/>
      </c>
      <c r="U36" s="285">
        <f t="shared" si="2"/>
        <v>0</v>
      </c>
    </row>
    <row r="37" spans="2:49" ht="15" customHeight="1">
      <c r="B37" s="919"/>
      <c r="C37" s="919"/>
      <c r="D37" s="32"/>
      <c r="E37" s="242"/>
      <c r="F37" s="243"/>
      <c r="G37" s="25"/>
      <c r="H37" s="207"/>
      <c r="I37" s="207"/>
      <c r="J37" s="215" t="str">
        <f t="shared" si="0"/>
        <v/>
      </c>
      <c r="K37" s="215" t="str">
        <f t="shared" si="1"/>
        <v/>
      </c>
      <c r="L37" s="27">
        <f t="shared" si="5"/>
        <v>2014</v>
      </c>
      <c r="M37" s="200">
        <v>50</v>
      </c>
      <c r="N37" s="27" t="str">
        <f t="shared" si="7"/>
        <v/>
      </c>
      <c r="O37" s="27" t="str">
        <f t="shared" si="3"/>
        <v/>
      </c>
      <c r="P37" s="26"/>
      <c r="Q37" s="26"/>
      <c r="R37" s="215" t="str">
        <f t="shared" si="4"/>
        <v/>
      </c>
      <c r="U37" s="285">
        <f t="shared" si="2"/>
        <v>0</v>
      </c>
    </row>
    <row r="38" spans="2:49" ht="15" customHeight="1">
      <c r="B38" s="919"/>
      <c r="C38" s="943" t="s">
        <v>127</v>
      </c>
      <c r="D38" s="33"/>
      <c r="E38" s="944"/>
      <c r="F38" s="948"/>
      <c r="G38" s="38"/>
      <c r="H38" s="208"/>
      <c r="I38" s="208"/>
      <c r="J38" s="31" t="str">
        <f t="shared" si="0"/>
        <v/>
      </c>
      <c r="K38" s="31" t="str">
        <f t="shared" si="1"/>
        <v/>
      </c>
      <c r="L38" s="35">
        <f t="shared" si="5"/>
        <v>2014</v>
      </c>
      <c r="M38" s="202">
        <v>60</v>
      </c>
      <c r="N38" s="35" t="str">
        <f t="shared" si="7"/>
        <v/>
      </c>
      <c r="O38" s="35" t="str">
        <f t="shared" si="3"/>
        <v/>
      </c>
      <c r="P38" s="227"/>
      <c r="Q38" s="227"/>
      <c r="R38" s="35" t="str">
        <f t="shared" si="4"/>
        <v/>
      </c>
      <c r="U38" s="285">
        <f t="shared" si="2"/>
        <v>0</v>
      </c>
    </row>
    <row r="39" spans="2:49" ht="15" customHeight="1">
      <c r="B39" s="919"/>
      <c r="C39" s="951"/>
      <c r="D39" s="24"/>
      <c r="E39" s="242"/>
      <c r="F39" s="243"/>
      <c r="G39" s="39"/>
      <c r="H39" s="207"/>
      <c r="I39" s="207"/>
      <c r="J39" s="215" t="str">
        <f t="shared" si="0"/>
        <v/>
      </c>
      <c r="K39" s="215" t="str">
        <f t="shared" si="1"/>
        <v/>
      </c>
      <c r="L39" s="27">
        <f t="shared" si="5"/>
        <v>2014</v>
      </c>
      <c r="M39" s="200">
        <v>60</v>
      </c>
      <c r="N39" s="27" t="str">
        <f t="shared" si="7"/>
        <v/>
      </c>
      <c r="O39" s="27" t="str">
        <f t="shared" si="3"/>
        <v/>
      </c>
      <c r="P39" s="226"/>
      <c r="Q39" s="226"/>
      <c r="R39" s="27" t="str">
        <f t="shared" si="4"/>
        <v/>
      </c>
      <c r="U39" s="285">
        <f t="shared" si="2"/>
        <v>0</v>
      </c>
    </row>
    <row r="40" spans="2:49" ht="15" customHeight="1">
      <c r="B40" s="919"/>
      <c r="C40" s="943" t="s">
        <v>134</v>
      </c>
      <c r="D40" s="33" t="s">
        <v>14</v>
      </c>
      <c r="E40" s="944" t="s">
        <v>15</v>
      </c>
      <c r="F40" s="948"/>
      <c r="G40" s="34">
        <v>100</v>
      </c>
      <c r="H40" s="208">
        <v>3</v>
      </c>
      <c r="I40" s="208">
        <v>49</v>
      </c>
      <c r="J40" s="31" t="str">
        <f t="shared" si="0"/>
        <v>昭和49年度</v>
      </c>
      <c r="K40" s="31">
        <f t="shared" si="1"/>
        <v>1974</v>
      </c>
      <c r="L40" s="31">
        <f t="shared" si="5"/>
        <v>2014</v>
      </c>
      <c r="M40" s="201">
        <v>60</v>
      </c>
      <c r="N40" s="31" t="str">
        <f t="shared" si="7"/>
        <v>以内</v>
      </c>
      <c r="O40" s="31" t="str">
        <f t="shared" si="3"/>
        <v>低い</v>
      </c>
      <c r="P40" s="30" t="s">
        <v>442</v>
      </c>
      <c r="Q40" s="30"/>
      <c r="R40" s="31" t="str">
        <f t="shared" si="4"/>
        <v>低い</v>
      </c>
      <c r="U40" s="285">
        <f t="shared" si="2"/>
        <v>0</v>
      </c>
    </row>
    <row r="41" spans="2:49" ht="15" customHeight="1">
      <c r="B41" s="919"/>
      <c r="C41" s="919"/>
      <c r="D41" s="40" t="s">
        <v>20</v>
      </c>
      <c r="E41" s="923" t="s">
        <v>21</v>
      </c>
      <c r="F41" s="924"/>
      <c r="G41" s="36">
        <v>75</v>
      </c>
      <c r="H41" s="205">
        <v>4</v>
      </c>
      <c r="I41" s="205">
        <v>16</v>
      </c>
      <c r="J41" s="212" t="str">
        <f t="shared" si="0"/>
        <v>平成16年度</v>
      </c>
      <c r="K41" s="212">
        <f t="shared" si="1"/>
        <v>2004</v>
      </c>
      <c r="L41" s="20">
        <f t="shared" si="5"/>
        <v>2014</v>
      </c>
      <c r="M41" s="198">
        <v>60</v>
      </c>
      <c r="N41" s="20" t="str">
        <f t="shared" si="7"/>
        <v>以内</v>
      </c>
      <c r="O41" s="20" t="str">
        <f t="shared" si="3"/>
        <v>高い</v>
      </c>
      <c r="P41" s="224" t="s">
        <v>438</v>
      </c>
      <c r="Q41" s="224" t="s">
        <v>507</v>
      </c>
      <c r="R41" s="20" t="str">
        <f t="shared" si="4"/>
        <v>あり</v>
      </c>
      <c r="U41" s="285">
        <f t="shared" si="2"/>
        <v>1</v>
      </c>
    </row>
    <row r="42" spans="2:49" ht="15" customHeight="1">
      <c r="B42" s="919"/>
      <c r="C42" s="919"/>
      <c r="D42" s="40" t="s">
        <v>25</v>
      </c>
      <c r="E42" s="923" t="s">
        <v>21</v>
      </c>
      <c r="F42" s="924"/>
      <c r="G42" s="36">
        <v>288</v>
      </c>
      <c r="H42" s="205">
        <v>4</v>
      </c>
      <c r="I42" s="205">
        <v>14</v>
      </c>
      <c r="J42" s="212" t="str">
        <f t="shared" si="0"/>
        <v>平成14年度</v>
      </c>
      <c r="K42" s="212">
        <f t="shared" si="1"/>
        <v>2002</v>
      </c>
      <c r="L42" s="20">
        <f t="shared" si="5"/>
        <v>2014</v>
      </c>
      <c r="M42" s="198">
        <v>60</v>
      </c>
      <c r="N42" s="20" t="str">
        <f t="shared" si="7"/>
        <v>以内</v>
      </c>
      <c r="O42" s="20" t="str">
        <f t="shared" si="3"/>
        <v>高い</v>
      </c>
      <c r="P42" s="224" t="s">
        <v>438</v>
      </c>
      <c r="Q42" s="224" t="s">
        <v>507</v>
      </c>
      <c r="R42" s="20" t="str">
        <f t="shared" si="4"/>
        <v>あり</v>
      </c>
      <c r="U42" s="285">
        <f t="shared" si="2"/>
        <v>1</v>
      </c>
    </row>
    <row r="43" spans="2:49" ht="15" customHeight="1">
      <c r="B43" s="919"/>
      <c r="C43" s="919"/>
      <c r="D43" s="40" t="s">
        <v>27</v>
      </c>
      <c r="E43" s="923" t="s">
        <v>17</v>
      </c>
      <c r="F43" s="924"/>
      <c r="G43" s="36">
        <v>48</v>
      </c>
      <c r="H43" s="205">
        <v>3</v>
      </c>
      <c r="I43" s="205">
        <v>61</v>
      </c>
      <c r="J43" s="212" t="str">
        <f t="shared" si="0"/>
        <v>昭和61年度</v>
      </c>
      <c r="K43" s="212">
        <f t="shared" si="1"/>
        <v>1986</v>
      </c>
      <c r="L43" s="17">
        <f t="shared" si="5"/>
        <v>2014</v>
      </c>
      <c r="M43" s="197">
        <v>60</v>
      </c>
      <c r="N43" s="17" t="str">
        <f t="shared" si="7"/>
        <v>以内</v>
      </c>
      <c r="O43" s="17" t="str">
        <f t="shared" si="3"/>
        <v>中</v>
      </c>
      <c r="P43" s="223" t="s">
        <v>442</v>
      </c>
      <c r="Q43" s="223"/>
      <c r="R43" s="17" t="str">
        <f t="shared" si="4"/>
        <v>低い</v>
      </c>
      <c r="U43" s="285">
        <f t="shared" si="2"/>
        <v>0</v>
      </c>
    </row>
    <row r="44" spans="2:49" ht="15" customHeight="1">
      <c r="B44" s="919"/>
      <c r="C44" s="919"/>
      <c r="D44" s="40" t="s">
        <v>28</v>
      </c>
      <c r="E44" s="923" t="s">
        <v>29</v>
      </c>
      <c r="F44" s="924"/>
      <c r="G44" s="36"/>
      <c r="H44" s="209">
        <v>3</v>
      </c>
      <c r="I44" s="209">
        <v>61</v>
      </c>
      <c r="J44" s="222" t="str">
        <f t="shared" si="0"/>
        <v>昭和61年度</v>
      </c>
      <c r="K44" s="222">
        <f t="shared" si="1"/>
        <v>1986</v>
      </c>
      <c r="L44" s="23">
        <f t="shared" si="5"/>
        <v>2014</v>
      </c>
      <c r="M44" s="199">
        <v>60</v>
      </c>
      <c r="N44" s="23" t="str">
        <f t="shared" si="7"/>
        <v>以内</v>
      </c>
      <c r="O44" s="23" t="str">
        <f t="shared" si="3"/>
        <v>中</v>
      </c>
      <c r="P44" s="225" t="s">
        <v>438</v>
      </c>
      <c r="Q44" s="225"/>
      <c r="R44" s="23" t="str">
        <f t="shared" si="4"/>
        <v>高い</v>
      </c>
      <c r="U44" s="285">
        <f t="shared" si="2"/>
        <v>0</v>
      </c>
    </row>
    <row r="45" spans="2:49" ht="15" customHeight="1">
      <c r="B45" s="920"/>
      <c r="C45" s="920"/>
      <c r="D45" s="24" t="s">
        <v>30</v>
      </c>
      <c r="E45" s="949" t="s">
        <v>31</v>
      </c>
      <c r="F45" s="950"/>
      <c r="G45" s="37">
        <v>65</v>
      </c>
      <c r="H45" s="207">
        <v>3</v>
      </c>
      <c r="I45" s="207">
        <v>61</v>
      </c>
      <c r="J45" s="215" t="str">
        <f t="shared" si="0"/>
        <v>昭和61年度</v>
      </c>
      <c r="K45" s="215">
        <f t="shared" si="1"/>
        <v>1986</v>
      </c>
      <c r="L45" s="27">
        <f t="shared" si="5"/>
        <v>2014</v>
      </c>
      <c r="M45" s="200">
        <v>60</v>
      </c>
      <c r="N45" s="27" t="str">
        <f t="shared" si="7"/>
        <v>以内</v>
      </c>
      <c r="O45" s="27" t="str">
        <f t="shared" si="3"/>
        <v>中</v>
      </c>
      <c r="P45" s="226" t="s">
        <v>442</v>
      </c>
      <c r="Q45" s="226"/>
      <c r="R45" s="27" t="str">
        <f t="shared" si="4"/>
        <v>低い</v>
      </c>
      <c r="U45" s="285">
        <f t="shared" si="2"/>
        <v>0</v>
      </c>
    </row>
    <row r="46" spans="2:49">
      <c r="B46" s="13" t="s">
        <v>501</v>
      </c>
      <c r="C46" s="228" t="s">
        <v>510</v>
      </c>
      <c r="D46" s="7"/>
      <c r="E46" s="7"/>
      <c r="F46" s="7"/>
      <c r="G46" s="244"/>
      <c r="H46" s="244"/>
      <c r="I46" s="244"/>
      <c r="J46" s="244"/>
      <c r="K46" s="244"/>
      <c r="L46" s="244"/>
      <c r="M46" s="244"/>
      <c r="N46" s="244"/>
      <c r="O46" s="370"/>
      <c r="P46" s="244"/>
      <c r="Q46" s="244"/>
      <c r="R46" s="244"/>
      <c r="AV46" s="8"/>
      <c r="AW46" s="8"/>
    </row>
    <row r="47" spans="2:49">
      <c r="B47" s="13" t="s">
        <v>508</v>
      </c>
      <c r="C47" s="1" t="s">
        <v>517</v>
      </c>
      <c r="E47" s="14"/>
      <c r="F47" s="14"/>
      <c r="G47" s="13"/>
      <c r="H47" s="13"/>
      <c r="I47" s="13"/>
      <c r="J47" s="13"/>
      <c r="K47" s="13"/>
      <c r="L47" s="13"/>
      <c r="M47" s="13"/>
      <c r="N47" s="13"/>
      <c r="O47" s="374"/>
      <c r="P47" s="13"/>
      <c r="Q47" s="13"/>
      <c r="R47" s="13"/>
      <c r="AV47" s="8"/>
      <c r="AW47" s="8"/>
    </row>
    <row r="48" spans="2:49">
      <c r="B48" s="13" t="s">
        <v>509</v>
      </c>
      <c r="C48" s="325" t="s">
        <v>511</v>
      </c>
      <c r="E48" s="14"/>
      <c r="F48" s="14"/>
      <c r="G48" s="13"/>
      <c r="H48" s="13"/>
      <c r="I48" s="13"/>
      <c r="J48" s="13"/>
      <c r="K48" s="13"/>
      <c r="L48" s="13"/>
      <c r="M48" s="13"/>
      <c r="N48" s="13"/>
      <c r="O48" s="374"/>
      <c r="P48" s="13"/>
      <c r="Q48" s="13"/>
      <c r="R48" s="13"/>
    </row>
    <row r="49" spans="2:48">
      <c r="B49" s="13" t="s">
        <v>513</v>
      </c>
      <c r="C49" s="14" t="s">
        <v>518</v>
      </c>
      <c r="E49" s="14"/>
      <c r="F49" s="14"/>
      <c r="G49" s="13"/>
      <c r="H49" s="13"/>
      <c r="I49" s="13"/>
      <c r="J49" s="13"/>
      <c r="K49" s="13"/>
      <c r="L49" s="13"/>
      <c r="M49" s="13"/>
      <c r="N49" s="13"/>
      <c r="O49" s="374"/>
      <c r="P49" s="13"/>
      <c r="Q49" s="13"/>
      <c r="R49" s="13"/>
    </row>
    <row r="50" spans="2:48">
      <c r="B50" s="13"/>
      <c r="C50" s="14"/>
      <c r="E50" s="14"/>
      <c r="F50" s="14"/>
      <c r="G50" s="13"/>
      <c r="H50" s="13"/>
      <c r="I50" s="13"/>
      <c r="J50" s="13"/>
      <c r="K50" s="13"/>
      <c r="L50" s="13"/>
      <c r="M50" s="13"/>
      <c r="N50" s="13"/>
      <c r="O50" s="374"/>
      <c r="P50" s="13"/>
      <c r="Q50" s="13"/>
      <c r="R50" s="374"/>
    </row>
    <row r="51" spans="2:48">
      <c r="C51" s="888" t="s">
        <v>445</v>
      </c>
      <c r="D51" s="888"/>
      <c r="E51" s="888"/>
      <c r="F51" s="888"/>
      <c r="G51" s="888"/>
      <c r="H51" s="888"/>
      <c r="I51" s="888"/>
      <c r="J51" s="888"/>
      <c r="K51" s="888"/>
      <c r="L51" s="888"/>
      <c r="M51" s="888"/>
      <c r="N51" s="888"/>
      <c r="O51" s="888"/>
      <c r="P51" s="888"/>
      <c r="Q51" s="888"/>
      <c r="R51" s="888"/>
      <c r="S51" s="888"/>
      <c r="T51" s="888"/>
      <c r="AU51" s="8"/>
      <c r="AV51" s="8"/>
    </row>
    <row r="52" spans="2:48" ht="15" customHeight="1">
      <c r="C52" s="881" t="s">
        <v>124</v>
      </c>
      <c r="D52" s="882"/>
      <c r="E52" s="883"/>
      <c r="F52" s="960" t="s">
        <v>54</v>
      </c>
      <c r="G52" s="881" t="s">
        <v>149</v>
      </c>
      <c r="H52" s="882"/>
      <c r="I52" s="883"/>
      <c r="J52" s="955" t="s">
        <v>131</v>
      </c>
      <c r="K52" s="955"/>
      <c r="L52" s="955"/>
      <c r="M52" s="955"/>
      <c r="N52" s="955"/>
      <c r="O52" s="955"/>
      <c r="P52" s="955"/>
      <c r="Q52" s="955"/>
      <c r="R52" s="955"/>
      <c r="S52" s="955"/>
      <c r="T52" s="955"/>
      <c r="U52" s="867"/>
      <c r="AU52" s="8"/>
      <c r="AV52" s="8"/>
    </row>
    <row r="53" spans="2:48" ht="15" customHeight="1">
      <c r="C53" s="884"/>
      <c r="D53" s="885"/>
      <c r="E53" s="886"/>
      <c r="F53" s="961"/>
      <c r="G53" s="958" t="s">
        <v>497</v>
      </c>
      <c r="H53" s="963" t="s">
        <v>498</v>
      </c>
      <c r="I53" s="964"/>
      <c r="J53" s="952" t="s">
        <v>924</v>
      </c>
      <c r="K53" s="953"/>
      <c r="L53" s="953"/>
      <c r="M53" s="954"/>
      <c r="N53" s="911" t="s">
        <v>544</v>
      </c>
      <c r="O53" s="967"/>
      <c r="P53" s="967"/>
      <c r="Q53" s="911" t="s">
        <v>545</v>
      </c>
      <c r="R53" s="912"/>
      <c r="S53" s="911" t="s">
        <v>131</v>
      </c>
      <c r="T53" s="912"/>
      <c r="U53" s="867"/>
      <c r="AU53" s="8"/>
      <c r="AV53" s="8"/>
    </row>
    <row r="54" spans="2:48" s="8" customFormat="1" ht="15" customHeight="1">
      <c r="C54" s="884"/>
      <c r="D54" s="885"/>
      <c r="E54" s="886"/>
      <c r="F54" s="962"/>
      <c r="G54" s="959"/>
      <c r="H54" s="965"/>
      <c r="I54" s="966"/>
      <c r="J54" s="862" t="s">
        <v>496</v>
      </c>
      <c r="K54" s="864" t="s">
        <v>443</v>
      </c>
      <c r="L54" s="864" t="s">
        <v>439</v>
      </c>
      <c r="M54" s="335" t="s">
        <v>925</v>
      </c>
      <c r="N54" s="323" t="s">
        <v>496</v>
      </c>
      <c r="O54" s="327" t="s">
        <v>443</v>
      </c>
      <c r="P54" s="327" t="s">
        <v>439</v>
      </c>
      <c r="Q54" s="323" t="s">
        <v>499</v>
      </c>
      <c r="R54" s="335" t="s">
        <v>542</v>
      </c>
      <c r="S54" s="326" t="s">
        <v>534</v>
      </c>
      <c r="T54" s="335" t="s">
        <v>542</v>
      </c>
      <c r="U54" s="867"/>
      <c r="AU54" s="1"/>
    </row>
    <row r="55" spans="2:48" s="8" customFormat="1" ht="15" customHeight="1">
      <c r="C55" s="887"/>
      <c r="D55" s="888"/>
      <c r="E55" s="889"/>
      <c r="F55" s="868" t="s">
        <v>551</v>
      </c>
      <c r="G55" s="871" t="s">
        <v>552</v>
      </c>
      <c r="H55" s="890" t="s">
        <v>565</v>
      </c>
      <c r="I55" s="891"/>
      <c r="J55" s="862" t="s">
        <v>553</v>
      </c>
      <c r="K55" s="864" t="s">
        <v>937</v>
      </c>
      <c r="L55" s="864" t="s">
        <v>926</v>
      </c>
      <c r="M55" s="335" t="s">
        <v>926</v>
      </c>
      <c r="N55" s="862" t="s">
        <v>554</v>
      </c>
      <c r="O55" s="864" t="s">
        <v>565</v>
      </c>
      <c r="P55" s="864" t="s">
        <v>565</v>
      </c>
      <c r="Q55" s="862" t="s">
        <v>555</v>
      </c>
      <c r="R55" s="335" t="s">
        <v>565</v>
      </c>
      <c r="S55" s="869" t="s">
        <v>556</v>
      </c>
      <c r="T55" s="335" t="s">
        <v>565</v>
      </c>
      <c r="U55" s="867"/>
      <c r="AU55" s="1"/>
    </row>
    <row r="56" spans="2:48" s="8" customFormat="1" ht="15" customHeight="1">
      <c r="C56" s="920" t="s">
        <v>147</v>
      </c>
      <c r="D56" s="957" t="s">
        <v>123</v>
      </c>
      <c r="E56" s="248" t="s">
        <v>133</v>
      </c>
      <c r="F56" s="358">
        <f>IF(SUM(G56:I56)=SUM(J56:M56),SUM(G56:I56),"エラー")</f>
        <v>12</v>
      </c>
      <c r="G56" s="334">
        <f>COUNTIF(N$7:N$18,"以内")</f>
        <v>11</v>
      </c>
      <c r="H56" s="901">
        <f>COUNTIF(N$7:N$18,"超過")</f>
        <v>1</v>
      </c>
      <c r="I56" s="913"/>
      <c r="J56" s="334">
        <f>COUNTIF($O$7:$O$18,J$54)</f>
        <v>0</v>
      </c>
      <c r="K56" s="449">
        <f>COUNTIF($O$7:$O$18,K$54)</f>
        <v>2</v>
      </c>
      <c r="L56" s="449">
        <f>COUNTIF($O$7:$O$18,L$54)</f>
        <v>10</v>
      </c>
      <c r="M56" s="450">
        <f>COUNTIF($O$7:$O$18,M$54)</f>
        <v>0</v>
      </c>
      <c r="N56" s="334">
        <f>COUNTIF($P$7:$P$18,N$54)</f>
        <v>0</v>
      </c>
      <c r="O56" s="449">
        <f>COUNTIF($P$7:$P$18,O$54)</f>
        <v>0</v>
      </c>
      <c r="P56" s="449">
        <f>COUNTIF($P$7:$P$18,P$54)</f>
        <v>12</v>
      </c>
      <c r="Q56" s="334">
        <f>COUNTIF($Q$7:$Q$18,Q$54)</f>
        <v>0</v>
      </c>
      <c r="R56" s="450">
        <f>COUNTIF($Q$7:$Q$18,"なし")</f>
        <v>0</v>
      </c>
      <c r="S56" s="451">
        <f>SUM(U7:U18)</f>
        <v>0</v>
      </c>
      <c r="T56" s="450">
        <f t="shared" ref="T56:T91" si="8">+F56-S56</f>
        <v>12</v>
      </c>
      <c r="U56" s="867"/>
      <c r="AU56" s="1"/>
    </row>
    <row r="57" spans="2:48" s="8" customFormat="1" ht="15" customHeight="1">
      <c r="C57" s="941"/>
      <c r="D57" s="917"/>
      <c r="E57" s="10" t="s">
        <v>141</v>
      </c>
      <c r="F57" s="351">
        <f>IF(SUM(G57:I57)=SUM(J57:M57),SUM(G57:I57),"エラー")</f>
        <v>17125</v>
      </c>
      <c r="G57" s="330">
        <f>SUMPRODUCT(($N$7:$N$18="以内")*($G$7:$G$18))</f>
        <v>16845</v>
      </c>
      <c r="H57" s="903">
        <f>SUMPRODUCT(($N$7:$N$18="超過")*($G$7:$G$18))</f>
        <v>280</v>
      </c>
      <c r="I57" s="904"/>
      <c r="J57" s="330">
        <f>SUMPRODUCT(($O$7:$O$18=J$54)*($G$7:$G$18))</f>
        <v>0</v>
      </c>
      <c r="K57" s="332">
        <f>SUMPRODUCT(($O$7:$O$18=K$54)*($G$7:$G$18))</f>
        <v>3400</v>
      </c>
      <c r="L57" s="332">
        <f>SUMPRODUCT(($O$7:$O$18=L$54)*($G$7:$G$18))</f>
        <v>13725</v>
      </c>
      <c r="M57" s="321">
        <f>SUMPRODUCT(($O$7:$O$18=M$54)*($G$7:$G$18))</f>
        <v>0</v>
      </c>
      <c r="N57" s="330">
        <f>SUMPRODUCT(($P$7:$P$18=N$54)*($G$7:$G$18))</f>
        <v>0</v>
      </c>
      <c r="O57" s="332">
        <f>SUMPRODUCT(($P$7:$P$18=O$54)*($G$7:$G$18))</f>
        <v>0</v>
      </c>
      <c r="P57" s="332">
        <f>SUMPRODUCT(($P$7:$P$18=P$54)*($G$7:$G$18))</f>
        <v>17125</v>
      </c>
      <c r="Q57" s="330">
        <f>SUMPRODUCT(($Q$7:$Q$18=Q$54)*($G$7:$G$18))</f>
        <v>0</v>
      </c>
      <c r="R57" s="321">
        <f>SUMPRODUCT(($Q$7:$Q$18="なし")*($G$7:$G$18))</f>
        <v>0</v>
      </c>
      <c r="S57" s="45">
        <f>+SUMPRODUCT((U7:U18)*(G7:G18))</f>
        <v>0</v>
      </c>
      <c r="T57" s="321">
        <f t="shared" si="8"/>
        <v>17125</v>
      </c>
      <c r="U57" s="867"/>
      <c r="AU57" s="1"/>
      <c r="AV57" s="1"/>
    </row>
    <row r="58" spans="2:48" s="8" customFormat="1" ht="15" customHeight="1">
      <c r="C58" s="941"/>
      <c r="D58" s="918"/>
      <c r="E58" s="12" t="s">
        <v>432</v>
      </c>
      <c r="F58" s="359">
        <f>IF(SUM(G58:I58)=SUM(J58:M58),SUM(G58:I58),"エラー")</f>
        <v>100</v>
      </c>
      <c r="G58" s="331">
        <f>IF((G57+H57)=0,0,G57/(G57+H57))*100</f>
        <v>98.364963503649633</v>
      </c>
      <c r="H58" s="905">
        <f>IF((G57+H57)=0,0,H57/(G57+H57))*100</f>
        <v>1.6350364963503652</v>
      </c>
      <c r="I58" s="906"/>
      <c r="J58" s="331">
        <f>IF(SUM($J57:$M57)=0,0,J57/SUM($J57:$M57))*100</f>
        <v>0</v>
      </c>
      <c r="K58" s="245">
        <f>IF(SUM($J57:$M57)=0,0,K57/SUM($J57:$M57))*100</f>
        <v>19.854014598540147</v>
      </c>
      <c r="L58" s="245">
        <f>IF(SUM($J57:$M57)=0,0,L57/SUM($J57:$M57))*100</f>
        <v>80.145985401459853</v>
      </c>
      <c r="M58" s="322">
        <f>IF(SUM($J57:$M57)=0,0,M57/SUM($J57:$M57))*100</f>
        <v>0</v>
      </c>
      <c r="N58" s="331">
        <f>IF(SUM($N57:$P57)=0,0,N57/SUM($N57:$P57))*100</f>
        <v>0</v>
      </c>
      <c r="O58" s="245">
        <f>IF(SUM($N57:$P57)=0,0,O57/SUM($N57:$P57))*100</f>
        <v>0</v>
      </c>
      <c r="P58" s="245">
        <f>IF(SUM($N57:$P57)=0,0,P57/SUM($N57:$P57))*100</f>
        <v>100</v>
      </c>
      <c r="Q58" s="331">
        <f>IF(SUM($Q57:$R57)=0,0,Q57/SUM($Q57:$R57))*100</f>
        <v>0</v>
      </c>
      <c r="R58" s="322">
        <f>IF(SUM($Q57:$R57)=0,0,R57/SUM($Q57:$R57))*100</f>
        <v>0</v>
      </c>
      <c r="S58" s="230">
        <f>IF($F57=0,0,S57/$F57)*100</f>
        <v>0</v>
      </c>
      <c r="T58" s="322">
        <f t="shared" si="8"/>
        <v>100</v>
      </c>
      <c r="U58" s="867"/>
      <c r="AU58" s="1"/>
      <c r="AV58" s="1"/>
    </row>
    <row r="59" spans="2:48" s="8" customFormat="1" ht="15" customHeight="1">
      <c r="C59" s="941"/>
      <c r="D59" s="916" t="s">
        <v>431</v>
      </c>
      <c r="E59" s="9" t="s">
        <v>133</v>
      </c>
      <c r="F59" s="238">
        <f>IF(SUM(G59:I59)=SUM(J59:M59),SUM(G59:I59),"エラー")</f>
        <v>0</v>
      </c>
      <c r="G59" s="328">
        <f>COUNTIF(N$19:N$20,"以内")</f>
        <v>0</v>
      </c>
      <c r="H59" s="897">
        <f>COUNTIF(N$19:N$20,"超過")</f>
        <v>0</v>
      </c>
      <c r="I59" s="898"/>
      <c r="J59" s="328">
        <f>COUNTIF($O$19:$O$20,J$54)</f>
        <v>0</v>
      </c>
      <c r="K59" s="329">
        <f>COUNTIF($O$19:$O$20,K$54)</f>
        <v>0</v>
      </c>
      <c r="L59" s="329">
        <f>COUNTIF($O$19:$O$20,L$54)</f>
        <v>0</v>
      </c>
      <c r="M59" s="320">
        <f>COUNTIF($O$19:$O$20,M$54)</f>
        <v>0</v>
      </c>
      <c r="N59" s="328">
        <f>COUNTIF($P$19:$P$20,N$54)</f>
        <v>0</v>
      </c>
      <c r="O59" s="329">
        <f>COUNTIF($P$19:$P$20,O$54)</f>
        <v>0</v>
      </c>
      <c r="P59" s="329">
        <f>COUNTIF($P$19:$P$20,P$54)</f>
        <v>0</v>
      </c>
      <c r="Q59" s="328">
        <f>COUNTIF($Q$19:$Q$20,Q$54)</f>
        <v>0</v>
      </c>
      <c r="R59" s="320">
        <f>COUNTIF($Q$19:$Q$20,"なし")</f>
        <v>0</v>
      </c>
      <c r="S59" s="313">
        <f>SUM(U19:U20)</f>
        <v>0</v>
      </c>
      <c r="T59" s="320">
        <f t="shared" si="8"/>
        <v>0</v>
      </c>
      <c r="U59" s="867"/>
      <c r="AU59" s="1"/>
      <c r="AV59" s="1"/>
    </row>
    <row r="60" spans="2:48" s="8" customFormat="1" ht="15" customHeight="1">
      <c r="C60" s="941"/>
      <c r="D60" s="917"/>
      <c r="E60" s="10" t="s">
        <v>141</v>
      </c>
      <c r="F60" s="240">
        <f>IF(SUM(G60:I60)=SUM(J60:M60),SUM(G60:I60),"エラー")</f>
        <v>0</v>
      </c>
      <c r="G60" s="330">
        <f>SUMPRODUCT(($N$19:$N$20="以内")*($G$19:$G$20))</f>
        <v>0</v>
      </c>
      <c r="H60" s="903">
        <f>SUMPRODUCT(($N$19:$N$20="超過")*($G$19:$G$20))</f>
        <v>0</v>
      </c>
      <c r="I60" s="904"/>
      <c r="J60" s="330">
        <f>SUMPRODUCT(($O$19:$O$20=J$54)*($G$19:$G$20))</f>
        <v>0</v>
      </c>
      <c r="K60" s="332">
        <f>SUMPRODUCT(($O$19:$O$20=K$54)*($G$19:$G$20))</f>
        <v>0</v>
      </c>
      <c r="L60" s="332">
        <f>SUMPRODUCT(($O$19:$O$20=L$54)*($G$19:$G$20))</f>
        <v>0</v>
      </c>
      <c r="M60" s="321">
        <f>SUMPRODUCT(($O$19:$O$20=M$54)*($G$19:$G$20))</f>
        <v>0</v>
      </c>
      <c r="N60" s="330">
        <f>SUMPRODUCT(($P$19:$P$20=N$54)*($G$19:$G$20))</f>
        <v>0</v>
      </c>
      <c r="O60" s="332">
        <f>SUMPRODUCT(($P$19:$P$20=O$54)*($G$19:$G$20))</f>
        <v>0</v>
      </c>
      <c r="P60" s="332">
        <f>SUMPRODUCT(($P$19:$P$20=P$54)*($G$19:$G$20))</f>
        <v>0</v>
      </c>
      <c r="Q60" s="330">
        <f>SUMPRODUCT(($Q$19:$Q$20=Q$54)*($G$19:$G$20))</f>
        <v>0</v>
      </c>
      <c r="R60" s="321">
        <f>SUMPRODUCT(($Q$19:$Q$20="なし")*($G$19:$G$20))</f>
        <v>0</v>
      </c>
      <c r="S60" s="45">
        <f>+SUMPRODUCT((U19:U20)*(G19:G20))</f>
        <v>0</v>
      </c>
      <c r="T60" s="321">
        <f t="shared" si="8"/>
        <v>0</v>
      </c>
      <c r="U60" s="867"/>
      <c r="AU60" s="1"/>
      <c r="AV60" s="1"/>
    </row>
    <row r="61" spans="2:48" s="8" customFormat="1" ht="15" customHeight="1">
      <c r="C61" s="941"/>
      <c r="D61" s="918"/>
      <c r="E61" s="12" t="s">
        <v>432</v>
      </c>
      <c r="F61" s="1668">
        <f>IF(SUM(G61:I61)=SUM(J61:M61),SUM(G61:I61),"エラー")</f>
        <v>0</v>
      </c>
      <c r="G61" s="331">
        <f>IF((G60+H60)=0,0,G60/(G60+H60))*100</f>
        <v>0</v>
      </c>
      <c r="H61" s="907">
        <f>IF((G60+H60)=0,0,H60/(G60+H60))*100</f>
        <v>0</v>
      </c>
      <c r="I61" s="908"/>
      <c r="J61" s="331">
        <f>IF(SUM($J60:$M60)=0,0,J60/SUM($J60:$M60))*100</f>
        <v>0</v>
      </c>
      <c r="K61" s="245">
        <f>IF(SUM($J60:$M60)=0,0,K60/SUM($J60:$M60))*100</f>
        <v>0</v>
      </c>
      <c r="L61" s="245">
        <f>IF(SUM($J60:$M60)=0,0,L60/SUM($J60:$M60))*100</f>
        <v>0</v>
      </c>
      <c r="M61" s="322">
        <f>IF(SUM($J60:$M60)=0,0,M60/SUM($J60:$M60))*100</f>
        <v>0</v>
      </c>
      <c r="N61" s="331">
        <f>IF(SUM($N60:$P60)=0,0,N60/SUM($N60:$P60))*100</f>
        <v>0</v>
      </c>
      <c r="O61" s="245">
        <f>IF(SUM($N60:$P60)=0,0,O60/SUM($N60:$P60))*100</f>
        <v>0</v>
      </c>
      <c r="P61" s="245">
        <f>IF(SUM($N60:$P60)=0,0,P60/SUM($N60:$P60))*100</f>
        <v>0</v>
      </c>
      <c r="Q61" s="331">
        <f>IF(SUM($Q60:$R60)=0,0,Q60/SUM($Q60:$R60))*100</f>
        <v>0</v>
      </c>
      <c r="R61" s="322">
        <f>IF(SUM($Q60:$R60)=0,0,R60/SUM($Q60:$R60))*100</f>
        <v>0</v>
      </c>
      <c r="S61" s="230">
        <f>IF($F60=0,0,S60/$F60)*100</f>
        <v>0</v>
      </c>
      <c r="T61" s="322">
        <f t="shared" si="8"/>
        <v>0</v>
      </c>
      <c r="U61" s="867"/>
      <c r="AU61" s="1"/>
      <c r="AV61" s="1"/>
    </row>
    <row r="62" spans="2:48" ht="15" customHeight="1">
      <c r="C62" s="941"/>
      <c r="D62" s="916" t="s">
        <v>125</v>
      </c>
      <c r="E62" s="9" t="s">
        <v>133</v>
      </c>
      <c r="F62" s="238">
        <f>IF(SUM(G62:I62)=SUM(J62:M62),SUM(G62:I62),"エラー")</f>
        <v>1</v>
      </c>
      <c r="G62" s="328">
        <f>COUNTIF(N$21:N$22,"以内")</f>
        <v>1</v>
      </c>
      <c r="H62" s="901">
        <f>COUNTIF(N$21:N$22,"超過")</f>
        <v>0</v>
      </c>
      <c r="I62" s="902"/>
      <c r="J62" s="328">
        <f>COUNTIF($O$21:$O$22,J$54)</f>
        <v>0</v>
      </c>
      <c r="K62" s="329">
        <f>COUNTIF($O$21:$O$22,K$54)</f>
        <v>0</v>
      </c>
      <c r="L62" s="329">
        <f>COUNTIF($O$21:$O$22,L$54)</f>
        <v>1</v>
      </c>
      <c r="M62" s="320">
        <f>COUNTIF($O$21:$O$22,M$54)</f>
        <v>0</v>
      </c>
      <c r="N62" s="328">
        <f>COUNTIF($P$21:$P$22,N$54)</f>
        <v>0</v>
      </c>
      <c r="O62" s="329">
        <f>COUNTIF($P$21:$P$22,O$54)</f>
        <v>0</v>
      </c>
      <c r="P62" s="329">
        <f>COUNTIF($P$21:$P$22,P$54)</f>
        <v>1</v>
      </c>
      <c r="Q62" s="328">
        <f>COUNTIF($Q$21:$Q$22,Q$54)</f>
        <v>0</v>
      </c>
      <c r="R62" s="320">
        <f>COUNTIF($Q$21:$Q$22,"なし")</f>
        <v>1</v>
      </c>
      <c r="S62" s="313">
        <f>SUM(U21:U22)</f>
        <v>0</v>
      </c>
      <c r="T62" s="320">
        <f t="shared" si="8"/>
        <v>1</v>
      </c>
      <c r="U62" s="867"/>
    </row>
    <row r="63" spans="2:48" ht="15" customHeight="1">
      <c r="C63" s="941"/>
      <c r="D63" s="917"/>
      <c r="E63" s="10" t="s">
        <v>141</v>
      </c>
      <c r="F63" s="240">
        <f>IF(SUM(G63:I63)=SUM(J63:M63),SUM(G63:I63),"エラー")</f>
        <v>14500</v>
      </c>
      <c r="G63" s="330">
        <f>SUMPRODUCT(($N$21:$N$22="以内")*($G$21:$G$22))</f>
        <v>14500</v>
      </c>
      <c r="H63" s="903">
        <f>SUMPRODUCT(($N$21:$N$22="超過")*($G$21:$G$22))</f>
        <v>0</v>
      </c>
      <c r="I63" s="904"/>
      <c r="J63" s="330">
        <f>SUMPRODUCT(($O$21:$O$22=J$54)*($G$21:$G$22))</f>
        <v>0</v>
      </c>
      <c r="K63" s="332">
        <f>SUMPRODUCT(($O$21:$O$22=K$54)*($G$21:$G$22))</f>
        <v>0</v>
      </c>
      <c r="L63" s="332">
        <f>SUMPRODUCT(($O$21:$O$22=L$54)*($G$21:$G$22))</f>
        <v>14500</v>
      </c>
      <c r="M63" s="321">
        <f>SUMPRODUCT(($O$21:$O$22=M$54)*($G$21:$G$22))</f>
        <v>0</v>
      </c>
      <c r="N63" s="330">
        <f>SUMPRODUCT(($P$21:$P$22=N$54)*($G$21:$G$22))</f>
        <v>0</v>
      </c>
      <c r="O63" s="332">
        <f>SUMPRODUCT(($P$21:$P$22=O$54)*($G$21:$G$22))</f>
        <v>0</v>
      </c>
      <c r="P63" s="332">
        <f>SUMPRODUCT(($P$21:$P$22=P$54)*($G$21:$G$22))</f>
        <v>14500</v>
      </c>
      <c r="Q63" s="330">
        <f>SUMPRODUCT(($Q$21:$Q$22=Q$54)*($G$21:$G$22))</f>
        <v>0</v>
      </c>
      <c r="R63" s="321">
        <f>SUMPRODUCT(($Q$21:$Q$22="なし")*($G$21:$G$22))</f>
        <v>14500</v>
      </c>
      <c r="S63" s="45">
        <f>+SUMPRODUCT((U21:U22)*(G21:G22))</f>
        <v>0</v>
      </c>
      <c r="T63" s="321">
        <f t="shared" si="8"/>
        <v>14500</v>
      </c>
      <c r="U63" s="867"/>
    </row>
    <row r="64" spans="2:48" ht="15" customHeight="1">
      <c r="C64" s="941"/>
      <c r="D64" s="918"/>
      <c r="E64" s="12" t="s">
        <v>432</v>
      </c>
      <c r="F64" s="1668">
        <f>IF(SUM(G64:I64)=SUM(J64:M64),SUM(G64:I64),"エラー")</f>
        <v>100</v>
      </c>
      <c r="G64" s="331">
        <f>IF((G63+H63)=0,0,G63/(G63+H63))*100</f>
        <v>100</v>
      </c>
      <c r="H64" s="905">
        <f>IF((G63+H63)=0,0,H63/(G63+H63))*100</f>
        <v>0</v>
      </c>
      <c r="I64" s="906"/>
      <c r="J64" s="331">
        <f>IF(SUM($J63:$M63)=0,0,J63/SUM($J63:$M63))*100</f>
        <v>0</v>
      </c>
      <c r="K64" s="245">
        <f>IF(SUM($J63:$M63)=0,0,K63/SUM($J63:$M63))*100</f>
        <v>0</v>
      </c>
      <c r="L64" s="245">
        <f>IF(SUM($J63:$M63)=0,0,L63/SUM($J63:$M63))*100</f>
        <v>100</v>
      </c>
      <c r="M64" s="322">
        <f>IF(SUM($J63:$M63)=0,0,M63/SUM($J63:$M63))*100</f>
        <v>0</v>
      </c>
      <c r="N64" s="331">
        <f>IF(SUM($N63:$P63)=0,0,N63/SUM($N63:$P63))*100</f>
        <v>0</v>
      </c>
      <c r="O64" s="245">
        <f>IF(SUM($N63:$P63)=0,0,O63/SUM($N63:$P63))*100</f>
        <v>0</v>
      </c>
      <c r="P64" s="245">
        <f>IF(SUM($N63:$P63)=0,0,P63/SUM($N63:$P63))*100</f>
        <v>100</v>
      </c>
      <c r="Q64" s="331">
        <f>IF(SUM($Q63:$R63)=0,0,Q63/SUM($Q63:$R63))*100</f>
        <v>0</v>
      </c>
      <c r="R64" s="322">
        <f>IF(SUM($Q63:$R63)=0,0,R63/SUM($Q63:$R63))*100</f>
        <v>100</v>
      </c>
      <c r="S64" s="230">
        <f>IF($F63=0,0,S63/$F63)*100</f>
        <v>0</v>
      </c>
      <c r="T64" s="322">
        <f t="shared" si="8"/>
        <v>100</v>
      </c>
      <c r="U64" s="867"/>
    </row>
    <row r="65" spans="3:30" ht="15" customHeight="1">
      <c r="C65" s="941"/>
      <c r="D65" s="899" t="s">
        <v>143</v>
      </c>
      <c r="E65" s="9" t="s">
        <v>133</v>
      </c>
      <c r="F65" s="238">
        <f>IF(SUM(G65:I65)=SUM(J65:M65),SUM(G65:I65),"エラー")</f>
        <v>9</v>
      </c>
      <c r="G65" s="328">
        <f>COUNTIF(N$23:N$31,"以内")</f>
        <v>8</v>
      </c>
      <c r="H65" s="897">
        <f>COUNTIF(N$23:N$31,"超過")</f>
        <v>1</v>
      </c>
      <c r="I65" s="898"/>
      <c r="J65" s="328">
        <f>COUNTIF($O$23:$O$31,J$54)</f>
        <v>2</v>
      </c>
      <c r="K65" s="329">
        <f>COUNTIF($O$23:$O$31,K$54)</f>
        <v>4</v>
      </c>
      <c r="L65" s="329">
        <f>COUNTIF($O$23:$O$31,L$54)</f>
        <v>2</v>
      </c>
      <c r="M65" s="320">
        <f>COUNTIF($O$23:$O$31,M$54)</f>
        <v>1</v>
      </c>
      <c r="N65" s="328">
        <f>COUNTIF($P$23:$P$31,N$54)</f>
        <v>2</v>
      </c>
      <c r="O65" s="329">
        <f>COUNTIF($P$23:$P$31,O$54)</f>
        <v>1</v>
      </c>
      <c r="P65" s="329">
        <f>COUNTIF($P$23:$P$31,P$54)</f>
        <v>6</v>
      </c>
      <c r="Q65" s="328">
        <f>COUNTIF($Q$23:$Q$31,Q$54)</f>
        <v>1</v>
      </c>
      <c r="R65" s="320">
        <f>COUNTIF($Q$23:$Q$31,"なし")</f>
        <v>1</v>
      </c>
      <c r="S65" s="313">
        <f>SUM(U23:U31)</f>
        <v>3</v>
      </c>
      <c r="T65" s="320">
        <f t="shared" si="8"/>
        <v>6</v>
      </c>
      <c r="U65" s="867"/>
    </row>
    <row r="66" spans="3:30" ht="15" customHeight="1">
      <c r="C66" s="942"/>
      <c r="D66" s="900"/>
      <c r="E66" s="10" t="s">
        <v>142</v>
      </c>
      <c r="F66" s="240">
        <f>IF(SUM(G66:I66)=SUM(J66:M66),SUM(G66:I66),"エラー")</f>
        <v>18206</v>
      </c>
      <c r="G66" s="330">
        <f>SUMPRODUCT(($N$23:$N$31="以内")*($G$23:$G$31))</f>
        <v>13906</v>
      </c>
      <c r="H66" s="903">
        <f>SUMPRODUCT(($N$23:$N$31="超過")*($G$23:$G$31))</f>
        <v>4300</v>
      </c>
      <c r="I66" s="904"/>
      <c r="J66" s="330">
        <f>SUMPRODUCT(($O$23:$O$31=J$54)*($G$23:$G$31))</f>
        <v>3600</v>
      </c>
      <c r="K66" s="332">
        <f>SUMPRODUCT(($O$23:$O$31=K$54)*($G$23:$G$31))</f>
        <v>8816</v>
      </c>
      <c r="L66" s="332">
        <f>SUMPRODUCT(($O$23:$O$31=L$54)*($G$23:$G$31))</f>
        <v>1490</v>
      </c>
      <c r="M66" s="321">
        <f>SUMPRODUCT(($O$23:$O$31=M$54)*($G$23:$G$31))</f>
        <v>4300</v>
      </c>
      <c r="N66" s="330">
        <f>SUMPRODUCT(($P$23:$P$31=N$54)*($G$23:$G$31))</f>
        <v>3600</v>
      </c>
      <c r="O66" s="332">
        <f>SUMPRODUCT(($P$23:$P$31=O$54)*($G$23:$G$31))</f>
        <v>6500</v>
      </c>
      <c r="P66" s="332">
        <f>SUMPRODUCT(($P$23:$P$31=P$54)*($G$23:$G$31))</f>
        <v>8106</v>
      </c>
      <c r="Q66" s="330">
        <f>SUMPRODUCT(($Q$23:$Q$31=Q$54)*($G$23:$G$31))</f>
        <v>1300</v>
      </c>
      <c r="R66" s="321">
        <f>SUMPRODUCT(($Q$23:$Q$31="なし")*($G$23:$G$31))</f>
        <v>4300</v>
      </c>
      <c r="S66" s="45">
        <f>+SUMPRODUCT((U23:U31)*(G23:G31))</f>
        <v>4900</v>
      </c>
      <c r="T66" s="321">
        <f t="shared" si="8"/>
        <v>13306</v>
      </c>
      <c r="U66" s="867"/>
    </row>
    <row r="67" spans="3:30" ht="15" customHeight="1">
      <c r="C67" s="942"/>
      <c r="D67" s="900"/>
      <c r="E67" s="12" t="s">
        <v>432</v>
      </c>
      <c r="F67" s="1668">
        <f>IF(SUM(G67:I67)=SUM(J67:M67),SUM(G67:I67),"エラー")</f>
        <v>100</v>
      </c>
      <c r="G67" s="331">
        <f>IF((G66+H66)=0,0,G66/(G66+H66))*100</f>
        <v>76.381412721080963</v>
      </c>
      <c r="H67" s="907">
        <f>IF((G66+H66)=0,0,H66/(G66+H66))*100</f>
        <v>23.618587278919037</v>
      </c>
      <c r="I67" s="908"/>
      <c r="J67" s="331">
        <f>IF(SUM($J66:$M66)=0,0,J66/SUM($J66:$M66))*100</f>
        <v>19.773700977699662</v>
      </c>
      <c r="K67" s="245">
        <f>IF(SUM($J66:$M66)=0,0,K66/SUM($J66:$M66))*100</f>
        <v>48.423596616500056</v>
      </c>
      <c r="L67" s="245">
        <f>IF(SUM($J66:$M66)=0,0,L66/SUM($J66:$M66))*100</f>
        <v>8.1841151268812471</v>
      </c>
      <c r="M67" s="322">
        <f>IF(SUM($J66:$M66)=0,0,M66/SUM($J66:$M66))*100</f>
        <v>23.618587278919037</v>
      </c>
      <c r="N67" s="331">
        <f>IF(SUM($N66:$P66)=0,0,N66/SUM($N66:$P66))*100</f>
        <v>19.773700977699662</v>
      </c>
      <c r="O67" s="245">
        <f>IF(SUM($N66:$P66)=0,0,O66/SUM($N66:$P66))*100</f>
        <v>35.70251565417994</v>
      </c>
      <c r="P67" s="245">
        <f>IF(SUM($N66:$P66)=0,0,P66/SUM($N66:$P66))*100</f>
        <v>44.523783368120398</v>
      </c>
      <c r="Q67" s="331">
        <f>IF(SUM($Q66:$R66)=0,0,Q66/SUM($Q66:$R66))*100</f>
        <v>23.214285714285715</v>
      </c>
      <c r="R67" s="322">
        <f>IF(SUM($Q66:$R66)=0,0,R66/SUM($Q66:$R66))*100</f>
        <v>76.785714285714292</v>
      </c>
      <c r="S67" s="230">
        <f>IF($F66=0,0,S66/$F66)*100</f>
        <v>26.91420410853565</v>
      </c>
      <c r="T67" s="322">
        <f t="shared" si="8"/>
        <v>73.085795891464358</v>
      </c>
      <c r="U67" s="867"/>
    </row>
    <row r="68" spans="3:30" ht="15" customHeight="1">
      <c r="C68" s="940" t="s">
        <v>148</v>
      </c>
      <c r="D68" s="914" t="s">
        <v>123</v>
      </c>
      <c r="E68" s="9" t="s">
        <v>133</v>
      </c>
      <c r="F68" s="238">
        <f>IF(SUM(G68:I68)=SUM(J68:M68),SUM(G68:I68),"エラー")</f>
        <v>4</v>
      </c>
      <c r="G68" s="328">
        <f>COUNTIF(N$32:N$35,"以内")</f>
        <v>2</v>
      </c>
      <c r="H68" s="901">
        <f>COUNTIF(N$32:N$35,"超過")</f>
        <v>2</v>
      </c>
      <c r="I68" s="902"/>
      <c r="J68" s="328">
        <f>COUNTIF($O$32:$O$35,J$54)</f>
        <v>0</v>
      </c>
      <c r="K68" s="329">
        <f>COUNTIF($O$32:$O$35,K$54)</f>
        <v>1</v>
      </c>
      <c r="L68" s="329">
        <f>COUNTIF($O$32:$O$35,L$54)</f>
        <v>3</v>
      </c>
      <c r="M68" s="320">
        <f>COUNTIF($O$32:$O$35,M$54)</f>
        <v>0</v>
      </c>
      <c r="N68" s="328">
        <f>COUNTIF($P$32:$P$35,N$54)</f>
        <v>0</v>
      </c>
      <c r="O68" s="329">
        <f>COUNTIF($P$32:$P$35,O$54)</f>
        <v>0</v>
      </c>
      <c r="P68" s="329">
        <f>COUNTIF($P$32:$P$35,P$54)</f>
        <v>4</v>
      </c>
      <c r="Q68" s="328">
        <f>COUNTIF($Q$32:$Q$35,Q$54)</f>
        <v>0</v>
      </c>
      <c r="R68" s="320">
        <f>COUNTIF($Q$32:$Q$35,"なし")</f>
        <v>0</v>
      </c>
      <c r="S68" s="313">
        <f>SUM(U32:U35)</f>
        <v>0</v>
      </c>
      <c r="T68" s="320">
        <f t="shared" si="8"/>
        <v>4</v>
      </c>
      <c r="U68" s="867"/>
      <c r="AD68" s="1"/>
    </row>
    <row r="69" spans="3:30" ht="15" customHeight="1">
      <c r="C69" s="941"/>
      <c r="D69" s="915"/>
      <c r="E69" s="10" t="s">
        <v>141</v>
      </c>
      <c r="F69" s="240">
        <f>IF(SUM(G69:I69)=SUM(J69:M69),SUM(G69:I69),"エラー")</f>
        <v>6051</v>
      </c>
      <c r="G69" s="330">
        <f>SUMPRODUCT(($N$32:$N$35="以内")*($G$32:$G$35))</f>
        <v>1698</v>
      </c>
      <c r="H69" s="903">
        <f>SUMPRODUCT(($N$32:$N$35="超過")*($G$32:$G$35))</f>
        <v>4353</v>
      </c>
      <c r="I69" s="904"/>
      <c r="J69" s="330">
        <f>SUMPRODUCT(($O$32:$O$35=J$54)*($G$32:$G$35))</f>
        <v>0</v>
      </c>
      <c r="K69" s="332">
        <f>SUMPRODUCT(($O$32:$O$35=K$54)*($G$32:$G$35))</f>
        <v>158</v>
      </c>
      <c r="L69" s="332">
        <f>SUMPRODUCT(($O$32:$O$35=L$54)*($G$32:$G$35))</f>
        <v>5893</v>
      </c>
      <c r="M69" s="321">
        <f>SUMPRODUCT(($O$32:$O$35=M$54)*($G$32:$G$35))</f>
        <v>0</v>
      </c>
      <c r="N69" s="330">
        <f>SUMPRODUCT(($P$32:$P$35=N$54)*($G$32:$G$35))</f>
        <v>0</v>
      </c>
      <c r="O69" s="332">
        <f>SUMPRODUCT(($P$32:$P$35=O$54)*($G$32:$G$35))</f>
        <v>0</v>
      </c>
      <c r="P69" s="332">
        <f>SUMPRODUCT(($P$32:$P$35=P$54)*($G$32:$G$35))</f>
        <v>6051</v>
      </c>
      <c r="Q69" s="330">
        <f>SUMPRODUCT(($Q$32:$Q$35=Q$54)*($G$32:$G$35))</f>
        <v>0</v>
      </c>
      <c r="R69" s="321">
        <f>SUMPRODUCT(($Q$32:$Q$35="なし")*($G$32:$G$35))</f>
        <v>0</v>
      </c>
      <c r="S69" s="45">
        <f>+SUMPRODUCT((U32:U35)*(G32:G35))</f>
        <v>0</v>
      </c>
      <c r="T69" s="321">
        <f t="shared" si="8"/>
        <v>6051</v>
      </c>
      <c r="U69" s="867"/>
      <c r="AD69" s="1"/>
    </row>
    <row r="70" spans="3:30" ht="15" customHeight="1">
      <c r="C70" s="941"/>
      <c r="D70" s="915"/>
      <c r="E70" s="12" t="s">
        <v>432</v>
      </c>
      <c r="F70" s="1668">
        <f>IF(SUM(G70:I70)=SUM(J70:M70),SUM(G70:I70),"エラー")</f>
        <v>100</v>
      </c>
      <c r="G70" s="331">
        <f>IF((G69+H69)=0,0,G69/(G69+H69))*100</f>
        <v>28.061477441745165</v>
      </c>
      <c r="H70" s="905">
        <f>IF((G69+H69)=0,0,H69/(G69+H69))*100</f>
        <v>71.938522558254832</v>
      </c>
      <c r="I70" s="906"/>
      <c r="J70" s="331">
        <f>IF(SUM($J69:$M69)=0,0,J69/SUM($J69:$M69))*100</f>
        <v>0</v>
      </c>
      <c r="K70" s="245">
        <f>IF(SUM($J69:$M69)=0,0,K69/SUM($J69:$M69))*100</f>
        <v>2.611138654767807</v>
      </c>
      <c r="L70" s="245">
        <f>IF(SUM($J69:$M69)=0,0,L69/SUM($J69:$M69))*100</f>
        <v>97.388861345232186</v>
      </c>
      <c r="M70" s="322">
        <f>IF(SUM($J69:$M69)=0,0,M69/SUM($J69:$M69))*100</f>
        <v>0</v>
      </c>
      <c r="N70" s="331">
        <f>IF(SUM($N69:$P69)=0,0,N69/SUM($N69:$P69))*100</f>
        <v>0</v>
      </c>
      <c r="O70" s="245">
        <f>IF(SUM($N69:$P69)=0,0,O69/SUM($N69:$P69))*100</f>
        <v>0</v>
      </c>
      <c r="P70" s="245">
        <f>IF(SUM($N69:$P69)=0,0,P69/SUM($N69:$P69))*100</f>
        <v>100</v>
      </c>
      <c r="Q70" s="331">
        <f>IF(SUM($Q69:$R69)=0,0,Q69/SUM($Q69:$R69))*100</f>
        <v>0</v>
      </c>
      <c r="R70" s="322">
        <f>IF(SUM($Q69:$R69)=0,0,R69/SUM($Q69:$R69))*100</f>
        <v>0</v>
      </c>
      <c r="S70" s="230">
        <f>IF($F69=0,0,S69/$F69)*100</f>
        <v>0</v>
      </c>
      <c r="T70" s="322">
        <f t="shared" si="8"/>
        <v>100</v>
      </c>
      <c r="U70" s="867"/>
      <c r="AD70" s="1"/>
    </row>
    <row r="71" spans="3:30" ht="15" customHeight="1">
      <c r="C71" s="941"/>
      <c r="D71" s="916" t="s">
        <v>431</v>
      </c>
      <c r="E71" s="9" t="s">
        <v>133</v>
      </c>
      <c r="F71" s="238">
        <f>IF(SUM(G71:I71)=SUM(J71:M71),SUM(G71:I71),"エラー")</f>
        <v>0</v>
      </c>
      <c r="G71" s="328">
        <f>COUNTIF(N$36:N$37,"以内")</f>
        <v>0</v>
      </c>
      <c r="H71" s="897">
        <f>COUNTIF(N$36:N$37,"超過")</f>
        <v>0</v>
      </c>
      <c r="I71" s="898"/>
      <c r="J71" s="328">
        <f>COUNTIF($O$36:$O$37,J$54)</f>
        <v>0</v>
      </c>
      <c r="K71" s="329">
        <f>COUNTIF($O$36:$O$37,K$54)</f>
        <v>0</v>
      </c>
      <c r="L71" s="329">
        <f>COUNTIF($O$36:$O$37,L$54)</f>
        <v>0</v>
      </c>
      <c r="M71" s="320">
        <f>COUNTIF($O$36:$O$37,M$54)</f>
        <v>0</v>
      </c>
      <c r="N71" s="328">
        <f>COUNTIF($P$36:$P$37,N$54)</f>
        <v>0</v>
      </c>
      <c r="O71" s="329">
        <f>COUNTIF($P$36:$P$37,O$54)</f>
        <v>0</v>
      </c>
      <c r="P71" s="329">
        <f>COUNTIF($P$36:$P$37,P$54)</f>
        <v>0</v>
      </c>
      <c r="Q71" s="328">
        <f>COUNTIF($Q$36:$Q$37,Q$54)</f>
        <v>0</v>
      </c>
      <c r="R71" s="320">
        <f>COUNTIF($Q$36:$Q$37,"なし")</f>
        <v>0</v>
      </c>
      <c r="S71" s="313">
        <f>SUM(U36:U37)</f>
        <v>0</v>
      </c>
      <c r="T71" s="320">
        <f t="shared" si="8"/>
        <v>0</v>
      </c>
      <c r="U71" s="867"/>
      <c r="AD71" s="1"/>
    </row>
    <row r="72" spans="3:30" ht="15" customHeight="1">
      <c r="C72" s="941"/>
      <c r="D72" s="917"/>
      <c r="E72" s="10" t="s">
        <v>141</v>
      </c>
      <c r="F72" s="240">
        <f>IF(SUM(G72:I72)=SUM(J72:M72),SUM(G72:I72),"エラー")</f>
        <v>0</v>
      </c>
      <c r="G72" s="330">
        <f>SUMPRODUCT(($N$36:$N$37="以内")*($G$36:$G$37))</f>
        <v>0</v>
      </c>
      <c r="H72" s="903">
        <f>SUMPRODUCT(($N$36:$N$37="超過")*($G$36:$G$37))</f>
        <v>0</v>
      </c>
      <c r="I72" s="904"/>
      <c r="J72" s="330">
        <f>SUMPRODUCT(($O$36:$O$37=J$54)*($G$36:$G$37))</f>
        <v>0</v>
      </c>
      <c r="K72" s="332">
        <f>SUMPRODUCT(($O$36:$O$37=K$54)*($G$36:$G$37))</f>
        <v>0</v>
      </c>
      <c r="L72" s="332">
        <f>SUMPRODUCT(($O$36:$O$37=L$54)*($G$36:$G$37))</f>
        <v>0</v>
      </c>
      <c r="M72" s="321">
        <f>SUMPRODUCT(($O$36:$O$37=M$54)*($G$36:$G$37))</f>
        <v>0</v>
      </c>
      <c r="N72" s="330">
        <f>SUMPRODUCT(($P$36:$P$37=N$54)*($G$36:$G$37))</f>
        <v>0</v>
      </c>
      <c r="O72" s="332">
        <f>SUMPRODUCT(($P$36:$P$37=O$54)*($G$36:$G$37))</f>
        <v>0</v>
      </c>
      <c r="P72" s="332">
        <f>SUMPRODUCT(($P$36:$P$37=P$54)*($G$36:$G$37))</f>
        <v>0</v>
      </c>
      <c r="Q72" s="330">
        <f>SUMPRODUCT(($Q$36:$Q$37=Q$54)*($G$36:$G$37))</f>
        <v>0</v>
      </c>
      <c r="R72" s="321">
        <f>SUMPRODUCT(($Q$36:$Q$37="なし")*($G$36:$G$37))</f>
        <v>0</v>
      </c>
      <c r="S72" s="45">
        <f>+SUMPRODUCT((U36:U37)*(G36:G37))</f>
        <v>0</v>
      </c>
      <c r="T72" s="321">
        <f t="shared" si="8"/>
        <v>0</v>
      </c>
      <c r="U72" s="867"/>
      <c r="AD72" s="1"/>
    </row>
    <row r="73" spans="3:30" ht="15" customHeight="1">
      <c r="C73" s="941"/>
      <c r="D73" s="918"/>
      <c r="E73" s="12" t="s">
        <v>432</v>
      </c>
      <c r="F73" s="1668">
        <f>IF(SUM(G73:I73)=SUM(J73:M73),SUM(G73:I73),"エラー")</f>
        <v>0</v>
      </c>
      <c r="G73" s="331">
        <f>IF((G72+H72)=0,0,G72/(G72+H72))*100</f>
        <v>0</v>
      </c>
      <c r="H73" s="907">
        <f>IF((G72+H72)=0,0,H72/(G72+H72))*100</f>
        <v>0</v>
      </c>
      <c r="I73" s="908"/>
      <c r="J73" s="331">
        <f>IF(SUM($J72:$M72)=0,0,J72/SUM($J72:$M72))*100</f>
        <v>0</v>
      </c>
      <c r="K73" s="245">
        <f>IF(SUM($J72:$M72)=0,0,K72/SUM($J72:$M72))*100</f>
        <v>0</v>
      </c>
      <c r="L73" s="245">
        <f>IF(SUM($J72:$M72)=0,0,L72/SUM($J72:$M72))*100</f>
        <v>0</v>
      </c>
      <c r="M73" s="322">
        <f>IF(SUM($J72:$M72)=0,0,M72/SUM($J72:$M72))*100</f>
        <v>0</v>
      </c>
      <c r="N73" s="331">
        <f>IF(SUM($N72:$P72)=0,0,N72/SUM($N72:$P72))*100</f>
        <v>0</v>
      </c>
      <c r="O73" s="245">
        <f>IF(SUM($N72:$P72)=0,0,O72/SUM($N72:$P72))*100</f>
        <v>0</v>
      </c>
      <c r="P73" s="245">
        <f>IF(SUM($N72:$P72)=0,0,P72/SUM($N72:$P72))*100</f>
        <v>0</v>
      </c>
      <c r="Q73" s="331">
        <f>IF(SUM($Q72:$R72)=0,0,Q72/SUM($Q72:$R72))*100</f>
        <v>0</v>
      </c>
      <c r="R73" s="322">
        <f>IF(SUM($Q72:$R72)=0,0,R72/SUM($Q72:$R72))*100</f>
        <v>0</v>
      </c>
      <c r="S73" s="230">
        <f>IF($F72=0,0,S72/$F72)*100</f>
        <v>0</v>
      </c>
      <c r="T73" s="322">
        <f t="shared" si="8"/>
        <v>0</v>
      </c>
      <c r="U73" s="867"/>
      <c r="AD73" s="1"/>
    </row>
    <row r="74" spans="3:30" ht="15" customHeight="1">
      <c r="C74" s="941"/>
      <c r="D74" s="914" t="s">
        <v>125</v>
      </c>
      <c r="E74" s="9" t="s">
        <v>133</v>
      </c>
      <c r="F74" s="238">
        <f>IF(SUM(G74:I74)=SUM(J74:M74),SUM(G74:I74),"エラー")</f>
        <v>0</v>
      </c>
      <c r="G74" s="328">
        <f>COUNTIF(N$38:N$39,"以内")</f>
        <v>0</v>
      </c>
      <c r="H74" s="901">
        <f>COUNTIF(N$38:N$39,"超過")</f>
        <v>0</v>
      </c>
      <c r="I74" s="902"/>
      <c r="J74" s="328">
        <f>COUNTIF($O$38:$O$39,J$54)</f>
        <v>0</v>
      </c>
      <c r="K74" s="329">
        <f>COUNTIF($O$38:$O$39,K$54)</f>
        <v>0</v>
      </c>
      <c r="L74" s="329">
        <f>COUNTIF($O$38:$O$39,L$54)</f>
        <v>0</v>
      </c>
      <c r="M74" s="320">
        <f>COUNTIF($O$38:$O$39,M$54)</f>
        <v>0</v>
      </c>
      <c r="N74" s="328">
        <f>COUNTIF($P$38:$P$39,N$54)</f>
        <v>0</v>
      </c>
      <c r="O74" s="329">
        <f>COUNTIF($P$38:$P$39,O$54)</f>
        <v>0</v>
      </c>
      <c r="P74" s="329">
        <f>COUNTIF($P$38:$P$39,P$54)</f>
        <v>0</v>
      </c>
      <c r="Q74" s="328">
        <f>COUNTIF($Q$38:$Q$39,Q$54)</f>
        <v>0</v>
      </c>
      <c r="R74" s="320">
        <f>COUNTIF($Q$38:$Q$39,"なし")</f>
        <v>0</v>
      </c>
      <c r="S74" s="313">
        <f>SUM(U38:U39)</f>
        <v>0</v>
      </c>
      <c r="T74" s="320">
        <f t="shared" si="8"/>
        <v>0</v>
      </c>
      <c r="U74" s="867"/>
      <c r="AD74" s="1"/>
    </row>
    <row r="75" spans="3:30" ht="15" customHeight="1">
      <c r="C75" s="941"/>
      <c r="D75" s="915"/>
      <c r="E75" s="10" t="s">
        <v>141</v>
      </c>
      <c r="F75" s="240">
        <f>IF(SUM(G75:I75)=SUM(J75:M75),SUM(G75:I75),"エラー")</f>
        <v>0</v>
      </c>
      <c r="G75" s="330">
        <f>SUMPRODUCT(($N$38:$N$39="以内")*($G$38:$G$39))</f>
        <v>0</v>
      </c>
      <c r="H75" s="903">
        <f>SUMPRODUCT(($N$38:$N$39="超過")*($G$38:$G$39))</f>
        <v>0</v>
      </c>
      <c r="I75" s="904"/>
      <c r="J75" s="330">
        <f>SUMPRODUCT(($O$38:$O$39=J$54)*($G$38:$G$39))</f>
        <v>0</v>
      </c>
      <c r="K75" s="332">
        <f>SUMPRODUCT(($O$38:$O$39=K$54)*($G$38:$G$39))</f>
        <v>0</v>
      </c>
      <c r="L75" s="332">
        <f>SUMPRODUCT(($O$38:$O$39=L$54)*($G$38:$G$39))</f>
        <v>0</v>
      </c>
      <c r="M75" s="321">
        <f>SUMPRODUCT(($O$38:$O$39=M$54)*($G$38:$G$39))</f>
        <v>0</v>
      </c>
      <c r="N75" s="330">
        <f>SUMPRODUCT(($P$38:$P$39=N$54)*($G$38:$G$39))</f>
        <v>0</v>
      </c>
      <c r="O75" s="332">
        <f>SUMPRODUCT(($P$38:$P$39=O$54)*($G$38:$G$39))</f>
        <v>0</v>
      </c>
      <c r="P75" s="332">
        <f>SUMPRODUCT(($P$38:$P$39=P$54)*($G$38:$G$39))</f>
        <v>0</v>
      </c>
      <c r="Q75" s="330">
        <f>SUMPRODUCT(($Q$38:$Q$39=Q$54)*($G$38:$G$39))</f>
        <v>0</v>
      </c>
      <c r="R75" s="321">
        <f>SUMPRODUCT(($Q$38:$Q$39="なし")*($G$38:$G$39))</f>
        <v>0</v>
      </c>
      <c r="S75" s="45">
        <f>+SUMPRODUCT((U38:U39)*(G38:G39))</f>
        <v>0</v>
      </c>
      <c r="T75" s="321">
        <f t="shared" si="8"/>
        <v>0</v>
      </c>
      <c r="U75" s="867"/>
      <c r="AD75" s="1"/>
    </row>
    <row r="76" spans="3:30" ht="15" customHeight="1">
      <c r="C76" s="941"/>
      <c r="D76" s="915"/>
      <c r="E76" s="12" t="s">
        <v>432</v>
      </c>
      <c r="F76" s="1670">
        <f>IF(SUM(G76:I76)=SUM(J76:M76),SUM(G76:I76),"エラー")</f>
        <v>0</v>
      </c>
      <c r="G76" s="331">
        <f>IF((G75+H75)=0,0,G75/(G75+H75))*100</f>
        <v>0</v>
      </c>
      <c r="H76" s="905">
        <f>IF((G75+H75)=0,0,H75/(G75+H75))*100</f>
        <v>0</v>
      </c>
      <c r="I76" s="906"/>
      <c r="J76" s="331">
        <f>IF(SUM($J75:$M75)=0,0,J75/SUM($J75:$M75))*100</f>
        <v>0</v>
      </c>
      <c r="K76" s="245">
        <f>IF(SUM($J75:$M75)=0,0,K75/SUM($J75:$M75))*100</f>
        <v>0</v>
      </c>
      <c r="L76" s="245">
        <f>IF(SUM($J75:$M75)=0,0,L75/SUM($J75:$M75))*100</f>
        <v>0</v>
      </c>
      <c r="M76" s="322">
        <f>IF(SUM($J75:$M75)=0,0,M75/SUM($J75:$M75))*100</f>
        <v>0</v>
      </c>
      <c r="N76" s="331">
        <f>IF(SUM($N75:$P75)=0,0,N75/SUM($N75:$P75))*100</f>
        <v>0</v>
      </c>
      <c r="O76" s="245">
        <f>IF(SUM($N75:$P75)=0,0,O75/SUM($N75:$P75))*100</f>
        <v>0</v>
      </c>
      <c r="P76" s="245">
        <f>IF(SUM($N75:$P75)=0,0,P75/SUM($N75:$P75))*100</f>
        <v>0</v>
      </c>
      <c r="Q76" s="331">
        <f>IF(SUM($Q75:$R75)=0,0,Q75/SUM($Q75:$R75))*100</f>
        <v>0</v>
      </c>
      <c r="R76" s="322">
        <f>IF(SUM($Q75:$R75)=0,0,R75/SUM($Q75:$R75))*100</f>
        <v>0</v>
      </c>
      <c r="S76" s="230">
        <f>IF($F75=0,0,S75/$F75)*100</f>
        <v>0</v>
      </c>
      <c r="T76" s="322">
        <f t="shared" si="8"/>
        <v>0</v>
      </c>
      <c r="U76" s="867"/>
      <c r="AD76" s="1"/>
    </row>
    <row r="77" spans="3:30" ht="15" customHeight="1">
      <c r="C77" s="941"/>
      <c r="D77" s="899" t="s">
        <v>143</v>
      </c>
      <c r="E77" s="9" t="s">
        <v>133</v>
      </c>
      <c r="F77" s="1669">
        <f>IF(SUM(G77:I77)=SUM(J77:M77),SUM(G77:I77),"エラー")</f>
        <v>6</v>
      </c>
      <c r="G77" s="328">
        <f>COUNTIF(N$40:N$45,"以内")</f>
        <v>6</v>
      </c>
      <c r="H77" s="897">
        <f>COUNTIF(N$40:N$45,"超過")</f>
        <v>0</v>
      </c>
      <c r="I77" s="898"/>
      <c r="J77" s="328">
        <f>COUNTIF($O$40:$O$45,J$54)</f>
        <v>2</v>
      </c>
      <c r="K77" s="329">
        <f>COUNTIF($O$40:$O$45,K$54)</f>
        <v>3</v>
      </c>
      <c r="L77" s="329">
        <f>COUNTIF($O$40:$O$45,L$54)</f>
        <v>1</v>
      </c>
      <c r="M77" s="320">
        <f>COUNTIF($O$40:$O$45,M$54)</f>
        <v>0</v>
      </c>
      <c r="N77" s="328">
        <f>COUNTIF($P$40:$P$45,N$54)</f>
        <v>3</v>
      </c>
      <c r="O77" s="329">
        <f>COUNTIF($P$40:$P$45,O$54)</f>
        <v>0</v>
      </c>
      <c r="P77" s="329">
        <f>COUNTIF($P$40:$P$45,P$54)</f>
        <v>3</v>
      </c>
      <c r="Q77" s="328">
        <f>COUNTIF($Q$40:$Q$45,Q$54)</f>
        <v>2</v>
      </c>
      <c r="R77" s="320">
        <f>COUNTIF($Q$40:$Q$45,"なし")</f>
        <v>0</v>
      </c>
      <c r="S77" s="313">
        <f>SUM(U40:U45)</f>
        <v>2</v>
      </c>
      <c r="T77" s="320">
        <f t="shared" si="8"/>
        <v>4</v>
      </c>
      <c r="U77" s="867"/>
      <c r="AD77" s="1"/>
    </row>
    <row r="78" spans="3:30" ht="15" customHeight="1">
      <c r="C78" s="942"/>
      <c r="D78" s="900"/>
      <c r="E78" s="10" t="s">
        <v>142</v>
      </c>
      <c r="F78" s="240">
        <f>IF(SUM(G78:I78)=SUM(J78:M78),SUM(G78:I78),"エラー")</f>
        <v>576</v>
      </c>
      <c r="G78" s="330">
        <f>SUMPRODUCT(($N$40:$N$45="以内")*($G$40:$G$45))</f>
        <v>576</v>
      </c>
      <c r="H78" s="903">
        <f>SUMPRODUCT(($N$40:$N$45="超過")*($G$40:$G$45))</f>
        <v>0</v>
      </c>
      <c r="I78" s="904"/>
      <c r="J78" s="330">
        <f>SUMPRODUCT(($O$40:$O$45=J$54)*($G$40:$G$45))</f>
        <v>363</v>
      </c>
      <c r="K78" s="332">
        <f>SUMPRODUCT(($O$40:$O$45=K$54)*($G$40:$G$45))</f>
        <v>113</v>
      </c>
      <c r="L78" s="332">
        <f>SUMPRODUCT(($O$40:$O$45=L$54)*($G$40:$G$45))</f>
        <v>100</v>
      </c>
      <c r="M78" s="321">
        <f>SUMPRODUCT(($O$40:$O$45=M$54)*($G$40:$G$45))</f>
        <v>0</v>
      </c>
      <c r="N78" s="330">
        <f>SUMPRODUCT(($P$40:$P$45=N$54)*($G$40:$G$45))</f>
        <v>363</v>
      </c>
      <c r="O78" s="332">
        <f>SUMPRODUCT(($P$40:$P$45=O$54)*($G$40:$G$45))</f>
        <v>0</v>
      </c>
      <c r="P78" s="332">
        <f>SUMPRODUCT(($P$40:$P$45=P$54)*($G$40:$G$45))</f>
        <v>213</v>
      </c>
      <c r="Q78" s="330">
        <f>SUMPRODUCT(($Q$40:$Q$45=Q$54)*($G$40:$G$45))</f>
        <v>363</v>
      </c>
      <c r="R78" s="321">
        <f>SUMPRODUCT(($Q$40:$Q$45="なし")*($G$40:$G$45))</f>
        <v>0</v>
      </c>
      <c r="S78" s="45">
        <f>+SUMPRODUCT((U40:U45)*(G40:G45))</f>
        <v>363</v>
      </c>
      <c r="T78" s="321">
        <f t="shared" si="8"/>
        <v>213</v>
      </c>
      <c r="U78" s="867"/>
      <c r="AD78" s="1"/>
    </row>
    <row r="79" spans="3:30" ht="15" customHeight="1">
      <c r="C79" s="942"/>
      <c r="D79" s="900"/>
      <c r="E79" s="12" t="s">
        <v>432</v>
      </c>
      <c r="F79" s="1670">
        <f>IF(SUM(G79:I79)=SUM(J79:M79),SUM(G79:I79),"エラー")</f>
        <v>100</v>
      </c>
      <c r="G79" s="333">
        <f>IF((G78+H78)=0,0,G78/(G78+H78))*100</f>
        <v>100</v>
      </c>
      <c r="H79" s="907">
        <f>IF((G78+H78)=0,0,H78/(G78+H78))*100</f>
        <v>0</v>
      </c>
      <c r="I79" s="908"/>
      <c r="J79" s="331">
        <f>IF(SUM($J78:$M78)=0,0,J78/SUM($J78:$M78))*100</f>
        <v>63.020833333333336</v>
      </c>
      <c r="K79" s="245">
        <f>IF(SUM($J78:$M78)=0,0,K78/SUM($J78:$M78))*100</f>
        <v>19.618055555555554</v>
      </c>
      <c r="L79" s="245">
        <f>IF(SUM($J78:$M78)=0,0,L78/SUM($J78:$M78))*100</f>
        <v>17.361111111111111</v>
      </c>
      <c r="M79" s="322">
        <f>IF(SUM($J78:$M78)=0,0,M78/SUM($J78:$M78))*100</f>
        <v>0</v>
      </c>
      <c r="N79" s="331">
        <f>IF(SUM($N78:$P78)=0,0,N78/SUM($N78:$P78))*100</f>
        <v>63.020833333333336</v>
      </c>
      <c r="O79" s="245">
        <f>IF(SUM($N78:$P78)=0,0,O78/SUM($N78:$P78))*100</f>
        <v>0</v>
      </c>
      <c r="P79" s="245">
        <f>IF(SUM($N78:$P78)=0,0,P78/SUM($N78:$P78))*100</f>
        <v>36.979166666666671</v>
      </c>
      <c r="Q79" s="331">
        <f>IF(SUM($Q78:$R78)=0,0,Q78/SUM($Q78:$R78))*100</f>
        <v>100</v>
      </c>
      <c r="R79" s="322">
        <f>IF(SUM($Q78:$R78)=0,0,R78/SUM($Q78:$R78))*100</f>
        <v>0</v>
      </c>
      <c r="S79" s="230">
        <f>IF($F78=0,0,S78/$F78)*100</f>
        <v>63.020833333333336</v>
      </c>
      <c r="T79" s="322">
        <f t="shared" si="8"/>
        <v>36.979166666666664</v>
      </c>
      <c r="U79" s="867"/>
      <c r="AD79" s="1"/>
    </row>
    <row r="80" spans="3:30" ht="15" customHeight="1">
      <c r="C80" s="940" t="s">
        <v>68</v>
      </c>
      <c r="D80" s="914" t="s">
        <v>123</v>
      </c>
      <c r="E80" s="9" t="s">
        <v>133</v>
      </c>
      <c r="F80" s="1669">
        <f>IF(SUM(G80:I80)=SUM(J80:M80),SUM(G80:I80),"エラー")</f>
        <v>16</v>
      </c>
      <c r="G80" s="328">
        <f>SUM(G56,G68)</f>
        <v>13</v>
      </c>
      <c r="H80" s="901">
        <f t="shared" ref="H80" si="9">SUM(H56,H68)</f>
        <v>3</v>
      </c>
      <c r="I80" s="902"/>
      <c r="J80" s="328">
        <f t="shared" ref="J80:M81" si="10">SUM(J56,J68)</f>
        <v>0</v>
      </c>
      <c r="K80" s="329">
        <f t="shared" si="10"/>
        <v>3</v>
      </c>
      <c r="L80" s="329">
        <f t="shared" si="10"/>
        <v>13</v>
      </c>
      <c r="M80" s="320">
        <f t="shared" si="10"/>
        <v>0</v>
      </c>
      <c r="N80" s="328">
        <f t="shared" ref="N80:R80" si="11">SUM(N56,N68)</f>
        <v>0</v>
      </c>
      <c r="O80" s="329">
        <f t="shared" si="11"/>
        <v>0</v>
      </c>
      <c r="P80" s="329">
        <f t="shared" si="11"/>
        <v>16</v>
      </c>
      <c r="Q80" s="328">
        <f t="shared" si="11"/>
        <v>0</v>
      </c>
      <c r="R80" s="320">
        <f t="shared" si="11"/>
        <v>0</v>
      </c>
      <c r="S80" s="328">
        <f t="shared" ref="S80" si="12">SUM(S56,S68)</f>
        <v>0</v>
      </c>
      <c r="T80" s="320">
        <f t="shared" si="8"/>
        <v>16</v>
      </c>
      <c r="U80" s="867"/>
      <c r="AD80" s="1"/>
    </row>
    <row r="81" spans="3:31" ht="15" customHeight="1">
      <c r="C81" s="941"/>
      <c r="D81" s="915"/>
      <c r="E81" s="10" t="s">
        <v>141</v>
      </c>
      <c r="F81" s="240">
        <f>IF(SUM(G81:I81)=SUM(J81:M81),SUM(G81:I81),"エラー")</f>
        <v>23176</v>
      </c>
      <c r="G81" s="330">
        <f>SUM(G57,G69)</f>
        <v>18543</v>
      </c>
      <c r="H81" s="903">
        <f>SUM(H57,H69)</f>
        <v>4633</v>
      </c>
      <c r="I81" s="904"/>
      <c r="J81" s="330">
        <f>SUM(J57,J69)</f>
        <v>0</v>
      </c>
      <c r="K81" s="332">
        <f t="shared" si="10"/>
        <v>3558</v>
      </c>
      <c r="L81" s="332">
        <f t="shared" si="10"/>
        <v>19618</v>
      </c>
      <c r="M81" s="321">
        <f t="shared" si="10"/>
        <v>0</v>
      </c>
      <c r="N81" s="330">
        <f t="shared" ref="N81:R81" si="13">SUM(N57,N69)</f>
        <v>0</v>
      </c>
      <c r="O81" s="332">
        <f t="shared" si="13"/>
        <v>0</v>
      </c>
      <c r="P81" s="332">
        <f t="shared" si="13"/>
        <v>23176</v>
      </c>
      <c r="Q81" s="330">
        <f t="shared" si="13"/>
        <v>0</v>
      </c>
      <c r="R81" s="321">
        <f t="shared" si="13"/>
        <v>0</v>
      </c>
      <c r="S81" s="330">
        <f t="shared" ref="S81" si="14">SUM(S57,S69)</f>
        <v>0</v>
      </c>
      <c r="T81" s="321">
        <f t="shared" si="8"/>
        <v>23176</v>
      </c>
      <c r="U81" s="867"/>
      <c r="AD81" s="1"/>
    </row>
    <row r="82" spans="3:31" ht="15" customHeight="1">
      <c r="C82" s="941"/>
      <c r="D82" s="915"/>
      <c r="E82" s="12" t="s">
        <v>432</v>
      </c>
      <c r="F82" s="1670">
        <f>IF(SUM(G82:I82)=SUM(J82:M82),SUM(G82:I82),"エラー")</f>
        <v>100</v>
      </c>
      <c r="G82" s="331">
        <f>IF((G81+H81)=0,0,G81/(G81+H81))*100</f>
        <v>80.009492578529517</v>
      </c>
      <c r="H82" s="905">
        <f>IF((G81+H81)=0,0,H81/(G81+H81))*100</f>
        <v>19.99050742147049</v>
      </c>
      <c r="I82" s="906"/>
      <c r="J82" s="331">
        <f>IF(SUM($J81:$M81)=0,0,J81/SUM($J81:$M81))*100</f>
        <v>0</v>
      </c>
      <c r="K82" s="245">
        <f>IF(SUM($J81:$M81)=0,0,K81/SUM($J81:$M81))*100</f>
        <v>15.352088367276492</v>
      </c>
      <c r="L82" s="245">
        <f>IF(SUM($J81:$M81)=0,0,L81/SUM($J81:$M81))*100</f>
        <v>84.647911632723506</v>
      </c>
      <c r="M82" s="322">
        <f>IF(SUM($J81:$M81)=0,0,M81/SUM($J81:$M81))*100</f>
        <v>0</v>
      </c>
      <c r="N82" s="331">
        <f>IF(SUM($N81:$P81)=0,0,N81/SUM($N81:$P81))*100</f>
        <v>0</v>
      </c>
      <c r="O82" s="245">
        <f>IF(SUM($N81:$P81)=0,0,O81/SUM($N81:$P81))*100</f>
        <v>0</v>
      </c>
      <c r="P82" s="245">
        <f>IF(SUM($N81:$P81)=0,0,P81/SUM($N81:$P81))*100</f>
        <v>100</v>
      </c>
      <c r="Q82" s="331">
        <f>IF(SUM($Q81:$R81)=0,0,Q81/SUM($Q81:$R81))*100</f>
        <v>0</v>
      </c>
      <c r="R82" s="322">
        <f>IF(SUM($Q81:$R81)=0,0,R81/SUM($Q81:$R81))*100</f>
        <v>0</v>
      </c>
      <c r="S82" s="230">
        <f>IF($F81=0,0,S81/$F81)*100</f>
        <v>0</v>
      </c>
      <c r="T82" s="322">
        <f t="shared" si="8"/>
        <v>100</v>
      </c>
      <c r="U82" s="867"/>
      <c r="AD82" s="1"/>
    </row>
    <row r="83" spans="3:31" ht="15" customHeight="1">
      <c r="C83" s="941"/>
      <c r="D83" s="916" t="s">
        <v>431</v>
      </c>
      <c r="E83" s="9" t="s">
        <v>133</v>
      </c>
      <c r="F83" s="1669">
        <f>IF(SUM(G83:I83)=SUM(J83:M83),SUM(G83:I83),"エラー")</f>
        <v>0</v>
      </c>
      <c r="G83" s="328">
        <f>SUM(G59,G71)</f>
        <v>0</v>
      </c>
      <c r="H83" s="897">
        <f>SUM(H59,H71)</f>
        <v>0</v>
      </c>
      <c r="I83" s="898"/>
      <c r="J83" s="328">
        <f t="shared" ref="J83:M90" si="15">SUM(J59,J71)</f>
        <v>0</v>
      </c>
      <c r="K83" s="329">
        <f t="shared" si="15"/>
        <v>0</v>
      </c>
      <c r="L83" s="329">
        <f t="shared" si="15"/>
        <v>0</v>
      </c>
      <c r="M83" s="320">
        <f t="shared" si="15"/>
        <v>0</v>
      </c>
      <c r="N83" s="328">
        <f t="shared" ref="N83:S83" si="16">SUM(N59,N71)</f>
        <v>0</v>
      </c>
      <c r="O83" s="329">
        <f t="shared" si="16"/>
        <v>0</v>
      </c>
      <c r="P83" s="329">
        <f t="shared" si="16"/>
        <v>0</v>
      </c>
      <c r="Q83" s="328">
        <f t="shared" si="16"/>
        <v>0</v>
      </c>
      <c r="R83" s="320">
        <f t="shared" si="16"/>
        <v>0</v>
      </c>
      <c r="S83" s="328">
        <f t="shared" si="16"/>
        <v>0</v>
      </c>
      <c r="T83" s="320">
        <f t="shared" si="8"/>
        <v>0</v>
      </c>
      <c r="U83" s="867"/>
      <c r="AD83" s="1"/>
    </row>
    <row r="84" spans="3:31" ht="15" customHeight="1">
      <c r="C84" s="941"/>
      <c r="D84" s="917"/>
      <c r="E84" s="10" t="s">
        <v>141</v>
      </c>
      <c r="F84" s="240">
        <f>IF(SUM(G84:I84)=SUM(J84:M84),SUM(G84:I84),"エラー")</f>
        <v>0</v>
      </c>
      <c r="G84" s="330">
        <f>SUM(G60,G72)</f>
        <v>0</v>
      </c>
      <c r="H84" s="903">
        <f>SUM(H60,H72)</f>
        <v>0</v>
      </c>
      <c r="I84" s="904"/>
      <c r="J84" s="330">
        <f t="shared" si="15"/>
        <v>0</v>
      </c>
      <c r="K84" s="332">
        <f t="shared" si="15"/>
        <v>0</v>
      </c>
      <c r="L84" s="332">
        <f t="shared" si="15"/>
        <v>0</v>
      </c>
      <c r="M84" s="321">
        <f t="shared" si="15"/>
        <v>0</v>
      </c>
      <c r="N84" s="330">
        <f t="shared" ref="N84:S84" si="17">SUM(N60,N72)</f>
        <v>0</v>
      </c>
      <c r="O84" s="332">
        <f t="shared" si="17"/>
        <v>0</v>
      </c>
      <c r="P84" s="332">
        <f t="shared" si="17"/>
        <v>0</v>
      </c>
      <c r="Q84" s="330">
        <f t="shared" si="17"/>
        <v>0</v>
      </c>
      <c r="R84" s="321">
        <f t="shared" si="17"/>
        <v>0</v>
      </c>
      <c r="S84" s="330">
        <f t="shared" si="17"/>
        <v>0</v>
      </c>
      <c r="T84" s="321">
        <f t="shared" si="8"/>
        <v>0</v>
      </c>
      <c r="U84" s="867"/>
      <c r="AD84" s="1"/>
    </row>
    <row r="85" spans="3:31" ht="15" customHeight="1">
      <c r="C85" s="941"/>
      <c r="D85" s="918"/>
      <c r="E85" s="12" t="s">
        <v>432</v>
      </c>
      <c r="F85" s="1670">
        <f>IF(SUM(G85:I85)=SUM(J85:M85),SUM(G85:I85),"エラー")</f>
        <v>0</v>
      </c>
      <c r="G85" s="331">
        <f>IF((G84+H84)=0,0,G84/(G84+H84))*100</f>
        <v>0</v>
      </c>
      <c r="H85" s="907">
        <f>IF((G84+H84)=0,0,H84/(G84+H84))*100</f>
        <v>0</v>
      </c>
      <c r="I85" s="908"/>
      <c r="J85" s="331">
        <f>IF(SUM($J84:$M84)=0,0,J84/SUM($J84:$M84))*100</f>
        <v>0</v>
      </c>
      <c r="K85" s="245">
        <f>IF(SUM($J84:$M84)=0,0,K84/SUM($J84:$M84))*100</f>
        <v>0</v>
      </c>
      <c r="L85" s="245">
        <f>IF(SUM($J84:$M84)=0,0,L84/SUM($J84:$M84))*100</f>
        <v>0</v>
      </c>
      <c r="M85" s="322">
        <f>IF(SUM($J84:$M84)=0,0,M84/SUM($J84:$M84))*100</f>
        <v>0</v>
      </c>
      <c r="N85" s="331">
        <f>IF(SUM($N84:$P84)=0,0,N84/SUM($N84:$P84))*100</f>
        <v>0</v>
      </c>
      <c r="O85" s="245">
        <f>IF(SUM($N84:$P84)=0,0,O84/SUM($N84:$P84))*100</f>
        <v>0</v>
      </c>
      <c r="P85" s="245">
        <f>IF(SUM($N84:$P84)=0,0,P84/SUM($N84:$P84))*100</f>
        <v>0</v>
      </c>
      <c r="Q85" s="331">
        <f>IF(SUM($Q84:$R84)=0,0,Q84/SUM($Q84:$R84))*100</f>
        <v>0</v>
      </c>
      <c r="R85" s="322">
        <f>IF(SUM($Q84:$R84)=0,0,R84/SUM($Q84:$R84))*100</f>
        <v>0</v>
      </c>
      <c r="S85" s="230">
        <f>IF($F84=0,0,S84/$F84)*100</f>
        <v>0</v>
      </c>
      <c r="T85" s="322">
        <f t="shared" si="8"/>
        <v>0</v>
      </c>
      <c r="U85" s="867"/>
      <c r="AD85" s="1"/>
    </row>
    <row r="86" spans="3:31" ht="15" customHeight="1">
      <c r="C86" s="941"/>
      <c r="D86" s="914" t="s">
        <v>125</v>
      </c>
      <c r="E86" s="9" t="s">
        <v>133</v>
      </c>
      <c r="F86" s="1669">
        <f>IF(SUM(G86:I86)=SUM(J86:M86),SUM(G86:I86),"エラー")</f>
        <v>1</v>
      </c>
      <c r="G86" s="328">
        <f>SUM(G62,G74)</f>
        <v>1</v>
      </c>
      <c r="H86" s="901">
        <f>SUM(H62,H74)</f>
        <v>0</v>
      </c>
      <c r="I86" s="902"/>
      <c r="J86" s="328">
        <f t="shared" si="15"/>
        <v>0</v>
      </c>
      <c r="K86" s="329">
        <f t="shared" si="15"/>
        <v>0</v>
      </c>
      <c r="L86" s="329">
        <f t="shared" si="15"/>
        <v>1</v>
      </c>
      <c r="M86" s="320">
        <f t="shared" si="15"/>
        <v>0</v>
      </c>
      <c r="N86" s="328">
        <f t="shared" ref="N86:S86" si="18">SUM(N62,N74)</f>
        <v>0</v>
      </c>
      <c r="O86" s="329">
        <f t="shared" si="18"/>
        <v>0</v>
      </c>
      <c r="P86" s="329">
        <f t="shared" si="18"/>
        <v>1</v>
      </c>
      <c r="Q86" s="328">
        <f t="shared" si="18"/>
        <v>0</v>
      </c>
      <c r="R86" s="320">
        <f t="shared" si="18"/>
        <v>1</v>
      </c>
      <c r="S86" s="328">
        <f t="shared" si="18"/>
        <v>0</v>
      </c>
      <c r="T86" s="320">
        <f t="shared" si="8"/>
        <v>1</v>
      </c>
      <c r="U86" s="867"/>
      <c r="AD86" s="1"/>
    </row>
    <row r="87" spans="3:31" ht="15" customHeight="1">
      <c r="C87" s="941"/>
      <c r="D87" s="915"/>
      <c r="E87" s="10" t="s">
        <v>141</v>
      </c>
      <c r="F87" s="240">
        <f>IF(SUM(G87:I87)=SUM(J87:M87),SUM(G87:I87),"エラー")</f>
        <v>14500</v>
      </c>
      <c r="G87" s="330">
        <f>SUM(G63,G75)</f>
        <v>14500</v>
      </c>
      <c r="H87" s="903">
        <f>SUM(H63,H75)</f>
        <v>0</v>
      </c>
      <c r="I87" s="904"/>
      <c r="J87" s="330">
        <f t="shared" si="15"/>
        <v>0</v>
      </c>
      <c r="K87" s="332">
        <f t="shared" si="15"/>
        <v>0</v>
      </c>
      <c r="L87" s="332">
        <f t="shared" si="15"/>
        <v>14500</v>
      </c>
      <c r="M87" s="321">
        <f t="shared" si="15"/>
        <v>0</v>
      </c>
      <c r="N87" s="330">
        <f t="shared" ref="N87:S87" si="19">SUM(N63,N75)</f>
        <v>0</v>
      </c>
      <c r="O87" s="332">
        <f t="shared" si="19"/>
        <v>0</v>
      </c>
      <c r="P87" s="332">
        <f t="shared" si="19"/>
        <v>14500</v>
      </c>
      <c r="Q87" s="330">
        <f t="shared" si="19"/>
        <v>0</v>
      </c>
      <c r="R87" s="321">
        <f t="shared" si="19"/>
        <v>14500</v>
      </c>
      <c r="S87" s="330">
        <f t="shared" si="19"/>
        <v>0</v>
      </c>
      <c r="T87" s="321">
        <f t="shared" si="8"/>
        <v>14500</v>
      </c>
      <c r="U87" s="867"/>
      <c r="AD87" s="1"/>
    </row>
    <row r="88" spans="3:31" ht="15" customHeight="1">
      <c r="C88" s="941"/>
      <c r="D88" s="915"/>
      <c r="E88" s="12" t="s">
        <v>432</v>
      </c>
      <c r="F88" s="1670">
        <f>IF(SUM(G88:I88)=SUM(J88:M88),SUM(G88:I88),"エラー")</f>
        <v>100</v>
      </c>
      <c r="G88" s="331">
        <f>IF((G87+H87)=0,0,G87/(G87+H87))*100</f>
        <v>100</v>
      </c>
      <c r="H88" s="905">
        <f>IF((G87+H87)=0,0,H87/(G87+H87))*100</f>
        <v>0</v>
      </c>
      <c r="I88" s="906"/>
      <c r="J88" s="331">
        <f>IF(SUM($J87:$M87)=0,0,J87/SUM($J87:$M87))*100</f>
        <v>0</v>
      </c>
      <c r="K88" s="245">
        <f>IF(SUM($J87:$M87)=0,0,K87/SUM($J87:$M87))*100</f>
        <v>0</v>
      </c>
      <c r="L88" s="245">
        <f>IF(SUM($J87:$M87)=0,0,L87/SUM($J87:$M87))*100</f>
        <v>100</v>
      </c>
      <c r="M88" s="322">
        <f>IF(SUM($J87:$M87)=0,0,M87/SUM($J87:$M87))*100</f>
        <v>0</v>
      </c>
      <c r="N88" s="331">
        <f>IF(SUM($N87:$P87)=0,0,N87/SUM($N87:$P87))*100</f>
        <v>0</v>
      </c>
      <c r="O88" s="245">
        <f>IF(SUM($N87:$P87)=0,0,O87/SUM($N87:$P87))*100</f>
        <v>0</v>
      </c>
      <c r="P88" s="245">
        <f>IF(SUM($N87:$P87)=0,0,P87/SUM($N87:$P87))*100</f>
        <v>100</v>
      </c>
      <c r="Q88" s="331">
        <f>IF(SUM($Q87:$R87)=0,0,Q87/SUM($Q87:$R87))*100</f>
        <v>0</v>
      </c>
      <c r="R88" s="322">
        <f>IF(SUM($Q87:$R87)=0,0,R87/SUM($Q87:$R87))*100</f>
        <v>100</v>
      </c>
      <c r="S88" s="230">
        <f>IF($F87=0,0,S87/$F87)*100</f>
        <v>0</v>
      </c>
      <c r="T88" s="322">
        <f t="shared" si="8"/>
        <v>100</v>
      </c>
      <c r="U88" s="867"/>
      <c r="AD88" s="1"/>
    </row>
    <row r="89" spans="3:31" ht="15" customHeight="1">
      <c r="C89" s="941"/>
      <c r="D89" s="899" t="s">
        <v>143</v>
      </c>
      <c r="E89" s="9" t="s">
        <v>133</v>
      </c>
      <c r="F89" s="1669">
        <f>IF(SUM(G89:I89)=SUM(J89:M89),SUM(G89:I89),"エラー")</f>
        <v>15</v>
      </c>
      <c r="G89" s="328">
        <f>SUM(G65,G77)</f>
        <v>14</v>
      </c>
      <c r="H89" s="897">
        <f>SUM(H65,H77)</f>
        <v>1</v>
      </c>
      <c r="I89" s="898"/>
      <c r="J89" s="328">
        <f t="shared" si="15"/>
        <v>4</v>
      </c>
      <c r="K89" s="329">
        <f t="shared" si="15"/>
        <v>7</v>
      </c>
      <c r="L89" s="329">
        <f t="shared" si="15"/>
        <v>3</v>
      </c>
      <c r="M89" s="320">
        <f t="shared" si="15"/>
        <v>1</v>
      </c>
      <c r="N89" s="328">
        <f t="shared" ref="N89:S89" si="20">SUM(N65,N77)</f>
        <v>5</v>
      </c>
      <c r="O89" s="329">
        <f t="shared" si="20"/>
        <v>1</v>
      </c>
      <c r="P89" s="329">
        <f t="shared" si="20"/>
        <v>9</v>
      </c>
      <c r="Q89" s="328">
        <f t="shared" si="20"/>
        <v>3</v>
      </c>
      <c r="R89" s="320">
        <f t="shared" si="20"/>
        <v>1</v>
      </c>
      <c r="S89" s="328">
        <f t="shared" si="20"/>
        <v>5</v>
      </c>
      <c r="T89" s="320">
        <f t="shared" si="8"/>
        <v>10</v>
      </c>
      <c r="U89" s="867"/>
      <c r="AD89" s="1"/>
    </row>
    <row r="90" spans="3:31" ht="15" customHeight="1">
      <c r="C90" s="942"/>
      <c r="D90" s="900"/>
      <c r="E90" s="10" t="s">
        <v>142</v>
      </c>
      <c r="F90" s="240">
        <f>IF(SUM(G90:I90)=SUM(J90:M90),SUM(G90:I90),"エラー")</f>
        <v>18782</v>
      </c>
      <c r="G90" s="330">
        <f>SUM(G66,G78)</f>
        <v>14482</v>
      </c>
      <c r="H90" s="903">
        <f>SUM(H66,H78)</f>
        <v>4300</v>
      </c>
      <c r="I90" s="904"/>
      <c r="J90" s="330">
        <f t="shared" si="15"/>
        <v>3963</v>
      </c>
      <c r="K90" s="332">
        <f t="shared" si="15"/>
        <v>8929</v>
      </c>
      <c r="L90" s="332">
        <f t="shared" si="15"/>
        <v>1590</v>
      </c>
      <c r="M90" s="321">
        <f t="shared" si="15"/>
        <v>4300</v>
      </c>
      <c r="N90" s="330">
        <f t="shared" ref="N90:S90" si="21">SUM(N66,N78)</f>
        <v>3963</v>
      </c>
      <c r="O90" s="332">
        <f t="shared" si="21"/>
        <v>6500</v>
      </c>
      <c r="P90" s="332">
        <f t="shared" si="21"/>
        <v>8319</v>
      </c>
      <c r="Q90" s="330">
        <f t="shared" si="21"/>
        <v>1663</v>
      </c>
      <c r="R90" s="321">
        <f t="shared" si="21"/>
        <v>4300</v>
      </c>
      <c r="S90" s="330">
        <f t="shared" si="21"/>
        <v>5263</v>
      </c>
      <c r="T90" s="321">
        <f t="shared" si="8"/>
        <v>13519</v>
      </c>
      <c r="U90" s="867"/>
      <c r="AD90" s="1"/>
    </row>
    <row r="91" spans="3:31" ht="15" customHeight="1">
      <c r="C91" s="942"/>
      <c r="D91" s="900"/>
      <c r="E91" s="12" t="s">
        <v>432</v>
      </c>
      <c r="F91" s="1670">
        <f>IF(SUM(G91:I91)=SUM(J91:M91),SUM(G91:I91),"エラー")</f>
        <v>99.999999999999986</v>
      </c>
      <c r="G91" s="333">
        <f>IF((G90+H90)=0,0,G90/(G90+H90))*100</f>
        <v>77.105739537855385</v>
      </c>
      <c r="H91" s="907">
        <f>IF((G90+H90)=0,0,H90/(G90+H90))*100</f>
        <v>22.894260462144604</v>
      </c>
      <c r="I91" s="908"/>
      <c r="J91" s="331">
        <f>IF(SUM($J90:$M90)=0,0,J90/SUM($J90:$M90))*100</f>
        <v>21.09998935150676</v>
      </c>
      <c r="K91" s="245">
        <f>IF(SUM($J90:$M90)=0,0,K90/SUM($J90:$M90))*100</f>
        <v>47.54019806197423</v>
      </c>
      <c r="L91" s="245">
        <f>IF(SUM($J90:$M90)=0,0,L90/SUM($J90:$M90))*100</f>
        <v>8.4655521243744012</v>
      </c>
      <c r="M91" s="322">
        <f>IF(SUM($J90:$M90)=0,0,M90/SUM($J90:$M90))*100</f>
        <v>22.894260462144604</v>
      </c>
      <c r="N91" s="331">
        <f>IF(SUM($N90:$P90)=0,0,N90/SUM($N90:$P90))*100</f>
        <v>21.09998935150676</v>
      </c>
      <c r="O91" s="245">
        <f>IF(SUM($N90:$P90)=0,0,O90/SUM($N90:$P90))*100</f>
        <v>34.607603024172079</v>
      </c>
      <c r="P91" s="245">
        <f>IF(SUM($N90:$P90)=0,0,P90/SUM($N90:$P90))*100</f>
        <v>44.292407624321157</v>
      </c>
      <c r="Q91" s="331">
        <f>IF(SUM($Q90:$R90)=0,0,Q90/SUM($Q90:$R90))*100</f>
        <v>27.888646654368603</v>
      </c>
      <c r="R91" s="322">
        <f>IF(SUM($Q90:$R90)=0,0,R90/SUM($Q90:$R90))*100</f>
        <v>72.111353345631386</v>
      </c>
      <c r="S91" s="230">
        <f>IF($F90=0,0,S90/$F90)*100</f>
        <v>28.021509956341177</v>
      </c>
      <c r="T91" s="322">
        <f t="shared" si="8"/>
        <v>71.978490043658809</v>
      </c>
      <c r="U91" s="867"/>
      <c r="AD91" s="1"/>
    </row>
    <row r="92" spans="3:31" ht="13.5" customHeight="1">
      <c r="C92" s="899" t="s">
        <v>54</v>
      </c>
      <c r="D92" s="899"/>
      <c r="E92" s="352" t="s">
        <v>133</v>
      </c>
      <c r="F92" s="362">
        <f>IF(SUM(G92:I92)=SUM(J92:M92),SUM(G92:I92),"エラー")</f>
        <v>32</v>
      </c>
      <c r="G92" s="353">
        <f>SUM(G56,G59,G62,G65,G68,G71,G74,G77)</f>
        <v>28</v>
      </c>
      <c r="H92" s="909">
        <f t="shared" ref="H92" si="22">SUM(H56,H59,H62,H65,H68,H71,H74,H77)</f>
        <v>4</v>
      </c>
      <c r="I92" s="910"/>
      <c r="J92" s="353">
        <f t="shared" ref="J92:M92" si="23">SUM(J56,J59,J62,J65,J68,J71,J74,J77)</f>
        <v>4</v>
      </c>
      <c r="K92" s="355">
        <f t="shared" si="23"/>
        <v>10</v>
      </c>
      <c r="L92" s="355">
        <f t="shared" si="23"/>
        <v>17</v>
      </c>
      <c r="M92" s="356">
        <f t="shared" si="23"/>
        <v>1</v>
      </c>
      <c r="N92" s="353">
        <f>SUM(N56,N59,N62,N65,N68,N71,N74,N77)</f>
        <v>5</v>
      </c>
      <c r="O92" s="355">
        <f>SUM(O56,O59,O62,O65,O68,O71,O74,O77)</f>
        <v>1</v>
      </c>
      <c r="P92" s="355">
        <f>SUM(P56,P59,P62,P65,P68,P71,P74,P77)</f>
        <v>26</v>
      </c>
      <c r="Q92" s="353">
        <f>SUM(Q56,Q59,Q62,Q65,Q68,Q71,Q74,Q77)</f>
        <v>3</v>
      </c>
      <c r="R92" s="356">
        <f>SUM(R56,R59,R62,R65,R68,R71,R74,R77)</f>
        <v>2</v>
      </c>
      <c r="S92" s="357">
        <f t="shared" ref="S92:T92" si="24">SUM(S56,S59,S62,S65,S68,S71,S74,S77)</f>
        <v>5</v>
      </c>
      <c r="T92" s="356">
        <f t="shared" si="24"/>
        <v>27</v>
      </c>
      <c r="U92" s="867"/>
      <c r="AD92" s="1"/>
    </row>
    <row r="93" spans="3:31">
      <c r="C93" s="1" t="s">
        <v>532</v>
      </c>
      <c r="D93" s="1" t="s">
        <v>533</v>
      </c>
      <c r="K93" s="8"/>
      <c r="U93" s="867"/>
      <c r="AD93" s="1"/>
    </row>
    <row r="94" spans="3:31">
      <c r="U94" s="867"/>
      <c r="AD94" s="1"/>
      <c r="AE94" s="1"/>
    </row>
    <row r="95" spans="3:31">
      <c r="U95" s="867"/>
      <c r="AD95" s="1"/>
      <c r="AE95" s="1"/>
    </row>
    <row r="96" spans="3:31">
      <c r="U96" s="867"/>
      <c r="AD96" s="1"/>
      <c r="AE96" s="1"/>
    </row>
    <row r="97" spans="21:31">
      <c r="U97" s="867"/>
      <c r="AD97" s="1"/>
      <c r="AE97" s="1"/>
    </row>
    <row r="98" spans="21:31">
      <c r="AD98" s="1"/>
      <c r="AE98" s="1"/>
    </row>
    <row r="99" spans="21:31">
      <c r="AD99" s="1"/>
      <c r="AE99" s="1"/>
    </row>
    <row r="100" spans="21:31">
      <c r="AD100" s="1"/>
      <c r="AE100" s="1"/>
    </row>
    <row r="101" spans="21:31">
      <c r="AD101" s="1"/>
      <c r="AE101" s="1"/>
    </row>
    <row r="102" spans="21:31">
      <c r="Z102" s="1"/>
      <c r="AD102" s="1"/>
      <c r="AE102" s="1"/>
    </row>
    <row r="103" spans="21:31">
      <c r="Z103" s="1"/>
      <c r="AD103" s="1"/>
      <c r="AE103" s="1"/>
    </row>
    <row r="104" spans="21:31">
      <c r="Z104" s="1"/>
      <c r="AD104" s="1"/>
      <c r="AE104" s="1"/>
    </row>
    <row r="105" spans="21:31">
      <c r="Z105" s="1"/>
      <c r="AD105" s="1"/>
      <c r="AE105" s="1"/>
    </row>
    <row r="106" spans="21:31">
      <c r="Z106" s="1"/>
      <c r="AD106" s="1"/>
      <c r="AE106" s="1"/>
    </row>
    <row r="107" spans="21:31">
      <c r="Z107" s="1"/>
      <c r="AD107" s="1"/>
      <c r="AE107" s="1"/>
    </row>
    <row r="108" spans="21:31">
      <c r="Z108" s="1"/>
      <c r="AD108" s="1"/>
      <c r="AE108" s="1"/>
    </row>
    <row r="109" spans="21:31">
      <c r="Z109" s="1"/>
      <c r="AD109" s="1"/>
      <c r="AE109" s="1"/>
    </row>
    <row r="110" spans="21:31">
      <c r="Z110" s="1"/>
      <c r="AD110" s="1"/>
      <c r="AE110" s="1"/>
    </row>
    <row r="111" spans="21:31">
      <c r="Z111" s="1"/>
      <c r="AD111" s="1"/>
      <c r="AE111" s="1"/>
    </row>
    <row r="112" spans="21:31">
      <c r="Z112" s="1"/>
      <c r="AD112" s="1"/>
      <c r="AE112" s="1"/>
    </row>
    <row r="113" spans="26:31">
      <c r="Z113" s="1"/>
      <c r="AD113" s="1"/>
      <c r="AE113" s="1"/>
    </row>
    <row r="114" spans="26:31">
      <c r="Z114" s="1"/>
      <c r="AD114" s="1"/>
      <c r="AE114" s="1"/>
    </row>
    <row r="115" spans="26:31">
      <c r="Z115" s="1"/>
      <c r="AD115" s="1"/>
      <c r="AE115" s="1"/>
    </row>
    <row r="116" spans="26:31">
      <c r="Z116" s="1"/>
      <c r="AD116" s="1"/>
      <c r="AE116" s="1"/>
    </row>
    <row r="117" spans="26:31">
      <c r="Z117" s="1"/>
      <c r="AD117" s="1"/>
      <c r="AE117" s="1"/>
    </row>
    <row r="118" spans="26:31">
      <c r="Z118" s="1"/>
      <c r="AD118" s="1"/>
      <c r="AE118" s="1"/>
    </row>
    <row r="119" spans="26:31">
      <c r="Z119" s="1"/>
    </row>
    <row r="120" spans="26:31">
      <c r="Z120" s="1"/>
    </row>
  </sheetData>
  <mergeCells count="127">
    <mergeCell ref="J52:T52"/>
    <mergeCell ref="C51:T51"/>
    <mergeCell ref="B2:R2"/>
    <mergeCell ref="D77:D79"/>
    <mergeCell ref="P4:P5"/>
    <mergeCell ref="Q4:Q5"/>
    <mergeCell ref="R4:R5"/>
    <mergeCell ref="D74:D76"/>
    <mergeCell ref="C68:C79"/>
    <mergeCell ref="C56:C67"/>
    <mergeCell ref="D56:D58"/>
    <mergeCell ref="Q53:R53"/>
    <mergeCell ref="G53:G54"/>
    <mergeCell ref="D68:D70"/>
    <mergeCell ref="D71:D73"/>
    <mergeCell ref="D59:D61"/>
    <mergeCell ref="D62:D64"/>
    <mergeCell ref="D65:D67"/>
    <mergeCell ref="F52:F54"/>
    <mergeCell ref="G52:I52"/>
    <mergeCell ref="H53:I54"/>
    <mergeCell ref="N53:P53"/>
    <mergeCell ref="B32:B45"/>
    <mergeCell ref="E44:F44"/>
    <mergeCell ref="C38:C39"/>
    <mergeCell ref="E38:F38"/>
    <mergeCell ref="C40:C45"/>
    <mergeCell ref="E40:F40"/>
    <mergeCell ref="E41:F41"/>
    <mergeCell ref="E45:F45"/>
    <mergeCell ref="E18:F18"/>
    <mergeCell ref="C19:C20"/>
    <mergeCell ref="E19:F19"/>
    <mergeCell ref="C32:C35"/>
    <mergeCell ref="E32:F32"/>
    <mergeCell ref="E33:F33"/>
    <mergeCell ref="E34:F34"/>
    <mergeCell ref="E35:F35"/>
    <mergeCell ref="C36:C37"/>
    <mergeCell ref="E36:F36"/>
    <mergeCell ref="E42:F42"/>
    <mergeCell ref="E43:F43"/>
    <mergeCell ref="E16:F16"/>
    <mergeCell ref="E17:F17"/>
    <mergeCell ref="C21:C22"/>
    <mergeCell ref="E21:F21"/>
    <mergeCell ref="C23:C31"/>
    <mergeCell ref="E23:F23"/>
    <mergeCell ref="E24:F24"/>
    <mergeCell ref="E28:F28"/>
    <mergeCell ref="E29:F29"/>
    <mergeCell ref="E30:F30"/>
    <mergeCell ref="E25:F25"/>
    <mergeCell ref="E26:F26"/>
    <mergeCell ref="E27:F27"/>
    <mergeCell ref="E31:F31"/>
    <mergeCell ref="D83:D85"/>
    <mergeCell ref="D86:D88"/>
    <mergeCell ref="C92:D92"/>
    <mergeCell ref="L3:N3"/>
    <mergeCell ref="B7:B31"/>
    <mergeCell ref="C7:C18"/>
    <mergeCell ref="E7:F7"/>
    <mergeCell ref="E8:F8"/>
    <mergeCell ref="N4:N5"/>
    <mergeCell ref="D4:D5"/>
    <mergeCell ref="E4:F5"/>
    <mergeCell ref="G4:G5"/>
    <mergeCell ref="H4:K4"/>
    <mergeCell ref="L4:L5"/>
    <mergeCell ref="E12:F12"/>
    <mergeCell ref="E13:F13"/>
    <mergeCell ref="E14:F14"/>
    <mergeCell ref="M4:M5"/>
    <mergeCell ref="D3:K3"/>
    <mergeCell ref="E9:F9"/>
    <mergeCell ref="E10:F10"/>
    <mergeCell ref="E11:F11"/>
    <mergeCell ref="C80:C91"/>
    <mergeCell ref="E15:F15"/>
    <mergeCell ref="H92:I92"/>
    <mergeCell ref="S53:T53"/>
    <mergeCell ref="H75:I75"/>
    <mergeCell ref="H76:I76"/>
    <mergeCell ref="H77:I77"/>
    <mergeCell ref="H78:I78"/>
    <mergeCell ref="H79:I79"/>
    <mergeCell ref="H80:I80"/>
    <mergeCell ref="H81:I81"/>
    <mergeCell ref="H82:I82"/>
    <mergeCell ref="H83:I83"/>
    <mergeCell ref="H84:I84"/>
    <mergeCell ref="H85:I85"/>
    <mergeCell ref="H86:I86"/>
    <mergeCell ref="H87:I87"/>
    <mergeCell ref="H88:I88"/>
    <mergeCell ref="H56:I56"/>
    <mergeCell ref="H57:I57"/>
    <mergeCell ref="H58:I58"/>
    <mergeCell ref="H59:I59"/>
    <mergeCell ref="H60:I60"/>
    <mergeCell ref="H61:I61"/>
    <mergeCell ref="J53:M53"/>
    <mergeCell ref="E6:F6"/>
    <mergeCell ref="B3:C6"/>
    <mergeCell ref="C52:E55"/>
    <mergeCell ref="H55:I55"/>
    <mergeCell ref="O3:R3"/>
    <mergeCell ref="O4:O5"/>
    <mergeCell ref="H89:I89"/>
    <mergeCell ref="D89:D91"/>
    <mergeCell ref="H62:I62"/>
    <mergeCell ref="H63:I63"/>
    <mergeCell ref="H64:I64"/>
    <mergeCell ref="H65:I65"/>
    <mergeCell ref="H66:I66"/>
    <mergeCell ref="H67:I67"/>
    <mergeCell ref="H68:I68"/>
    <mergeCell ref="H69:I69"/>
    <mergeCell ref="H70:I70"/>
    <mergeCell ref="H71:I71"/>
    <mergeCell ref="H72:I72"/>
    <mergeCell ref="H73:I73"/>
    <mergeCell ref="H74:I74"/>
    <mergeCell ref="H90:I90"/>
    <mergeCell ref="H91:I91"/>
    <mergeCell ref="D80:D82"/>
  </mergeCells>
  <phoneticPr fontId="4"/>
  <printOptions horizontalCentered="1" verticalCentered="1"/>
  <pageMargins left="0.15748031496062992" right="0.15748031496062992" top="0.39370078740157483" bottom="0.39370078740157483" header="0.51181102362204722" footer="0.51181102362204722"/>
  <pageSetup paperSize="9" scale="42" orientation="landscape" r:id="rId1"/>
  <headerFooter alignWithMargins="0"/>
  <colBreaks count="2" manualBreakCount="2">
    <brk id="21" max="72" man="1"/>
    <brk id="36"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W205"/>
  <sheetViews>
    <sheetView zoomScale="80" zoomScaleNormal="80" zoomScaleSheetLayoutView="80" workbookViewId="0">
      <selection activeCell="K35" sqref="K35"/>
    </sheetView>
  </sheetViews>
  <sheetFormatPr defaultRowHeight="12"/>
  <cols>
    <col min="1" max="1" width="9" style="3" customWidth="1"/>
    <col min="2" max="2" width="19.5" style="3" customWidth="1"/>
    <col min="3" max="3" width="18.5" style="3" customWidth="1"/>
    <col min="4" max="5" width="19.625" style="3" customWidth="1"/>
    <col min="6" max="7" width="10.5" style="3" customWidth="1"/>
    <col min="8" max="8" width="5.75" style="3" customWidth="1"/>
    <col min="9" max="10" width="6.875" style="3" customWidth="1"/>
    <col min="11" max="11" width="18.25" style="3" customWidth="1"/>
    <col min="12" max="15" width="16" style="3" customWidth="1"/>
    <col min="16" max="22" width="5.75" style="3" customWidth="1"/>
    <col min="23" max="23" width="12.625" style="3" customWidth="1"/>
    <col min="24" max="27" width="14.375" style="3" customWidth="1"/>
    <col min="28" max="28" width="28.625" style="3" bestFit="1" customWidth="1"/>
    <col min="29" max="100" width="5.75" style="3" customWidth="1"/>
    <col min="101" max="16384" width="9" style="3"/>
  </cols>
  <sheetData>
    <row r="2" spans="2:5" ht="14.25">
      <c r="B2" s="600" t="s">
        <v>684</v>
      </c>
    </row>
    <row r="3" spans="2:5" ht="14.25">
      <c r="B3" s="1430" t="s">
        <v>625</v>
      </c>
      <c r="C3" s="1430"/>
      <c r="D3" s="1430"/>
      <c r="E3" s="1430"/>
    </row>
    <row r="4" spans="2:5" ht="18.75" customHeight="1">
      <c r="B4" s="1431" t="s">
        <v>632</v>
      </c>
      <c r="C4" s="1432"/>
      <c r="D4" s="1437" t="s">
        <v>633</v>
      </c>
      <c r="E4" s="1437" t="s">
        <v>634</v>
      </c>
    </row>
    <row r="5" spans="2:5" ht="42" customHeight="1">
      <c r="B5" s="1433"/>
      <c r="C5" s="1434"/>
      <c r="D5" s="1438"/>
      <c r="E5" s="1438"/>
    </row>
    <row r="6" spans="2:5" ht="15.75" customHeight="1">
      <c r="B6" s="1435"/>
      <c r="C6" s="1436"/>
      <c r="D6" s="1439"/>
      <c r="E6" s="1439"/>
    </row>
    <row r="7" spans="2:5" ht="18.75" customHeight="1">
      <c r="B7" s="1442" t="s">
        <v>626</v>
      </c>
      <c r="C7" s="74" t="s">
        <v>193</v>
      </c>
      <c r="D7" s="551">
        <v>0.25</v>
      </c>
      <c r="E7" s="1437" t="s">
        <v>629</v>
      </c>
    </row>
    <row r="8" spans="2:5" ht="18.75" customHeight="1">
      <c r="B8" s="1443"/>
      <c r="C8" s="501" t="s">
        <v>177</v>
      </c>
      <c r="D8" s="552">
        <v>0.5</v>
      </c>
      <c r="E8" s="1438"/>
    </row>
    <row r="9" spans="2:5" ht="18.75" customHeight="1">
      <c r="B9" s="1443"/>
      <c r="C9" s="501" t="s">
        <v>176</v>
      </c>
      <c r="D9" s="552">
        <v>1</v>
      </c>
      <c r="E9" s="1438"/>
    </row>
    <row r="10" spans="2:5" ht="18.75" customHeight="1">
      <c r="B10" s="1443"/>
      <c r="C10" s="501" t="s">
        <v>175</v>
      </c>
      <c r="D10" s="552">
        <v>1</v>
      </c>
      <c r="E10" s="1438"/>
    </row>
    <row r="11" spans="2:5" ht="18.75" customHeight="1">
      <c r="B11" s="1443"/>
      <c r="C11" s="501" t="s">
        <v>174</v>
      </c>
      <c r="D11" s="552">
        <v>2</v>
      </c>
      <c r="E11" s="1438"/>
    </row>
    <row r="12" spans="2:5" ht="18.75" customHeight="1">
      <c r="B12" s="1444"/>
      <c r="C12" s="502" t="s">
        <v>194</v>
      </c>
      <c r="D12" s="553">
        <v>2</v>
      </c>
      <c r="E12" s="1439"/>
    </row>
    <row r="13" spans="2:5" ht="18.75" customHeight="1">
      <c r="B13" s="1440" t="s">
        <v>628</v>
      </c>
      <c r="C13" s="1440"/>
      <c r="D13" s="550">
        <v>7</v>
      </c>
      <c r="E13" s="549" t="s">
        <v>630</v>
      </c>
    </row>
    <row r="14" spans="2:5" ht="18.75" customHeight="1">
      <c r="B14" s="1441" t="s">
        <v>627</v>
      </c>
      <c r="C14" s="1441"/>
      <c r="D14" s="550">
        <v>3</v>
      </c>
      <c r="E14" s="549" t="s">
        <v>631</v>
      </c>
    </row>
    <row r="15" spans="2:5" ht="18.75" customHeight="1"/>
    <row r="16" spans="2:5" ht="18.75" customHeight="1"/>
    <row r="17" ht="18.75" customHeight="1"/>
    <row r="18" ht="18.75" customHeight="1"/>
    <row r="19" ht="18.75" customHeight="1"/>
    <row r="20" ht="18.75" customHeight="1"/>
    <row r="21" ht="18.75" customHeight="1"/>
    <row r="22" ht="18.75" customHeight="1"/>
    <row r="23" ht="18.75" customHeight="1"/>
    <row r="24" ht="18.75" customHeight="1"/>
    <row r="25" ht="18.75" customHeight="1"/>
    <row r="26" ht="18.75" customHeight="1"/>
    <row r="27" ht="18.75" customHeight="1"/>
    <row r="28" ht="18.75" customHeight="1"/>
    <row r="29" ht="18.75" customHeight="1"/>
    <row r="30" ht="18.75" customHeight="1"/>
    <row r="31" ht="18.75" customHeight="1"/>
    <row r="32" ht="18.75" customHeight="1"/>
    <row r="33" ht="18.75" customHeight="1"/>
    <row r="34" ht="18.75" customHeight="1"/>
    <row r="35" ht="18.75" customHeight="1"/>
    <row r="36" ht="18.75" customHeight="1"/>
    <row r="37" ht="18.75" customHeight="1"/>
    <row r="38" ht="18.75" customHeight="1"/>
    <row r="39" ht="18.75" customHeight="1"/>
    <row r="40" ht="18.75" customHeight="1"/>
    <row r="41" ht="18.75" customHeight="1"/>
    <row r="42" ht="18.75" customHeight="1"/>
    <row r="43" ht="18.75" customHeight="1"/>
    <row r="44" ht="18.75" customHeight="1"/>
    <row r="45" ht="18.75" customHeight="1"/>
    <row r="46" ht="18.75" customHeight="1"/>
    <row r="47" ht="18.75" customHeight="1"/>
    <row r="48" ht="18.75" customHeight="1"/>
    <row r="49" spans="9:23" ht="18.75" customHeight="1"/>
    <row r="50" spans="9:23" ht="18.75" customHeight="1"/>
    <row r="51" spans="9:23" ht="18.75" customHeight="1"/>
    <row r="52" spans="9:23" ht="18.75" customHeight="1"/>
    <row r="53" spans="9:23" ht="18.75" customHeight="1"/>
    <row r="54" spans="9:23" ht="18.75" customHeight="1"/>
    <row r="55" spans="9:23" ht="18.75" customHeight="1"/>
    <row r="56" spans="9:23" ht="18.75" customHeight="1"/>
    <row r="57" spans="9:23" ht="18.75" customHeight="1"/>
    <row r="58" spans="9:23" ht="18.75" customHeight="1"/>
    <row r="59" spans="9:23" ht="18.75" customHeight="1">
      <c r="I59" s="1371"/>
      <c r="J59" s="1371"/>
      <c r="K59" s="1371"/>
      <c r="L59" s="110"/>
      <c r="M59" s="110"/>
      <c r="N59" s="110"/>
      <c r="O59" s="110"/>
    </row>
    <row r="60" spans="9:23" ht="18.75" customHeight="1">
      <c r="I60" s="585"/>
      <c r="J60" s="585"/>
      <c r="K60" s="585"/>
      <c r="L60" s="110"/>
      <c r="M60" s="110"/>
      <c r="N60" s="110"/>
      <c r="O60" s="110"/>
    </row>
    <row r="61" spans="9:23" ht="18.75" customHeight="1">
      <c r="I61" s="1371"/>
      <c r="J61" s="1371"/>
      <c r="K61" s="1371"/>
      <c r="L61" s="110"/>
      <c r="M61" s="110"/>
      <c r="N61" s="110"/>
      <c r="O61" s="110"/>
    </row>
    <row r="62" spans="9:23" ht="18.75" customHeight="1">
      <c r="I62" s="103"/>
      <c r="J62" s="103"/>
      <c r="K62" s="103"/>
      <c r="U62" s="103"/>
      <c r="V62" s="103"/>
      <c r="W62" s="103"/>
    </row>
    <row r="63" spans="9:23" ht="18.75" customHeight="1"/>
    <row r="65" spans="12:12" ht="13.5" customHeight="1"/>
    <row r="69" spans="12:12" ht="24" customHeight="1"/>
    <row r="72" spans="12:12" ht="13.5" customHeight="1"/>
    <row r="75" spans="12:12">
      <c r="L75" s="103"/>
    </row>
    <row r="79" spans="12:12" ht="13.5" customHeight="1"/>
    <row r="86" ht="13.5" customHeight="1"/>
    <row r="93" ht="13.5" customHeight="1"/>
    <row r="100" ht="13.5" customHeight="1"/>
    <row r="108" ht="15" customHeight="1"/>
    <row r="109" ht="13.5" customHeight="1"/>
    <row r="123" ht="18.75" customHeight="1"/>
    <row r="125" ht="18"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21.75" customHeight="1"/>
    <row r="179" ht="21.75" customHeight="1"/>
    <row r="180" ht="18.75" customHeight="1"/>
    <row r="181" ht="18.75" customHeight="1"/>
    <row r="182" ht="13.5" customHeight="1"/>
    <row r="184" ht="13.5" customHeight="1"/>
    <row r="191" ht="13.5" customHeight="1"/>
    <row r="198" ht="13.5" customHeight="1"/>
    <row r="205" ht="13.5" customHeight="1"/>
  </sheetData>
  <mergeCells count="10">
    <mergeCell ref="I61:K61"/>
    <mergeCell ref="B13:C13"/>
    <mergeCell ref="B14:C14"/>
    <mergeCell ref="B7:B12"/>
    <mergeCell ref="E7:E12"/>
    <mergeCell ref="B3:E3"/>
    <mergeCell ref="B4:C6"/>
    <mergeCell ref="D4:D6"/>
    <mergeCell ref="E4:E6"/>
    <mergeCell ref="I59:K59"/>
  </mergeCells>
  <phoneticPr fontId="4"/>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Q206"/>
  <sheetViews>
    <sheetView topLeftCell="A39" zoomScale="70" zoomScaleNormal="70" zoomScaleSheetLayoutView="70" workbookViewId="0">
      <selection activeCell="I85" sqref="I85"/>
    </sheetView>
  </sheetViews>
  <sheetFormatPr defaultRowHeight="12"/>
  <cols>
    <col min="1" max="1" width="9" style="3" customWidth="1"/>
    <col min="2" max="4" width="6.875" style="3" customWidth="1"/>
    <col min="5" max="5" width="18.25" style="3" customWidth="1"/>
    <col min="6" max="9" width="16" style="3" customWidth="1"/>
    <col min="10" max="16" width="5.75" style="3" customWidth="1"/>
    <col min="17" max="17" width="12.625" style="3" customWidth="1"/>
    <col min="18" max="21" width="14.375" style="3" customWidth="1"/>
    <col min="22" max="22" width="28.625" style="3" bestFit="1" customWidth="1"/>
    <col min="23" max="94" width="5.75" style="3" customWidth="1"/>
    <col min="95" max="16384" width="9" style="3"/>
  </cols>
  <sheetData>
    <row r="2" spans="2:9" ht="14.25">
      <c r="B2" s="600" t="s">
        <v>684</v>
      </c>
      <c r="C2" s="600"/>
    </row>
    <row r="3" spans="2:9" ht="14.25">
      <c r="B3" s="1430" t="s">
        <v>624</v>
      </c>
      <c r="C3" s="1430"/>
      <c r="D3" s="1430"/>
      <c r="E3" s="1430"/>
      <c r="F3" s="1430"/>
      <c r="G3" s="1430"/>
      <c r="H3" s="1430"/>
      <c r="I3" s="1430"/>
    </row>
    <row r="4" spans="2:9" ht="18.75" customHeight="1">
      <c r="B4" s="1269" t="s">
        <v>450</v>
      </c>
      <c r="C4" s="1445"/>
      <c r="D4" s="1446"/>
      <c r="E4" s="1056" t="s">
        <v>540</v>
      </c>
      <c r="F4" s="1056" t="s">
        <v>192</v>
      </c>
      <c r="G4" s="1056" t="s">
        <v>214</v>
      </c>
      <c r="H4" s="1453" t="s">
        <v>215</v>
      </c>
      <c r="I4" s="1454"/>
    </row>
    <row r="5" spans="2:9" ht="42" customHeight="1">
      <c r="B5" s="1447"/>
      <c r="C5" s="1448"/>
      <c r="D5" s="1449"/>
      <c r="E5" s="1057"/>
      <c r="F5" s="1132"/>
      <c r="G5" s="1132"/>
      <c r="H5" s="554" t="s">
        <v>217</v>
      </c>
      <c r="I5" s="555" t="s">
        <v>216</v>
      </c>
    </row>
    <row r="6" spans="2:9" ht="15.75" customHeight="1">
      <c r="B6" s="1450"/>
      <c r="C6" s="1451"/>
      <c r="D6" s="1452"/>
      <c r="E6" s="1132"/>
      <c r="F6" s="509" t="s">
        <v>629</v>
      </c>
      <c r="G6" s="509" t="s">
        <v>630</v>
      </c>
      <c r="H6" s="556" t="s">
        <v>631</v>
      </c>
      <c r="I6" s="557" t="s">
        <v>635</v>
      </c>
    </row>
    <row r="7" spans="2:9" ht="18.75" customHeight="1">
      <c r="B7" s="1257" t="s">
        <v>160</v>
      </c>
      <c r="C7" s="1257" t="s">
        <v>857</v>
      </c>
      <c r="D7" s="1257" t="s">
        <v>156</v>
      </c>
      <c r="E7" s="74" t="s">
        <v>864</v>
      </c>
      <c r="F7" s="558">
        <f>+'C3(2)-3管路'!S7</f>
        <v>4.4777836692719052E-3</v>
      </c>
      <c r="G7" s="558">
        <f>+IF(F7="-","-",F7/'C6-1復旧条件'!D$7)</f>
        <v>1.7911134677087621E-2</v>
      </c>
      <c r="H7" s="559" t="s">
        <v>218</v>
      </c>
      <c r="I7" s="560" t="s">
        <v>138</v>
      </c>
    </row>
    <row r="8" spans="2:9" ht="18.75" customHeight="1">
      <c r="B8" s="1263"/>
      <c r="C8" s="1263"/>
      <c r="D8" s="1263"/>
      <c r="E8" s="764" t="s">
        <v>865</v>
      </c>
      <c r="F8" s="561">
        <f>+'C3(2)-3管路'!S8</f>
        <v>1.370319124640066E-2</v>
      </c>
      <c r="G8" s="561">
        <f>+IF(F8="-","-",F8/'C6-1復旧条件'!D$8)</f>
        <v>2.7406382492801321E-2</v>
      </c>
      <c r="H8" s="562" t="s">
        <v>138</v>
      </c>
      <c r="I8" s="563" t="s">
        <v>138</v>
      </c>
    </row>
    <row r="9" spans="2:9" ht="18.75" customHeight="1">
      <c r="B9" s="1263"/>
      <c r="C9" s="1263"/>
      <c r="D9" s="1263"/>
      <c r="E9" s="764" t="s">
        <v>866</v>
      </c>
      <c r="F9" s="561">
        <f>+'C3(2)-3管路'!S9</f>
        <v>9.6986056766762657E-4</v>
      </c>
      <c r="G9" s="561">
        <f>+IF(F9="-","-",F9/'C6-1復旧条件'!D$9)</f>
        <v>9.6986056766762657E-4</v>
      </c>
      <c r="H9" s="562" t="s">
        <v>138</v>
      </c>
      <c r="I9" s="563" t="s">
        <v>138</v>
      </c>
    </row>
    <row r="10" spans="2:9" ht="18.75" customHeight="1">
      <c r="B10" s="1263"/>
      <c r="C10" s="1263"/>
      <c r="D10" s="1263"/>
      <c r="E10" s="764" t="s">
        <v>867</v>
      </c>
      <c r="F10" s="561">
        <f>+'C3(2)-3管路'!S10</f>
        <v>0.99633619687371444</v>
      </c>
      <c r="G10" s="561">
        <f>+IF(F10="-","-",F10/'C6-1復旧条件'!D$10)</f>
        <v>0.99633619687371444</v>
      </c>
      <c r="H10" s="562" t="s">
        <v>138</v>
      </c>
      <c r="I10" s="563" t="s">
        <v>138</v>
      </c>
    </row>
    <row r="11" spans="2:9" ht="18.75" customHeight="1">
      <c r="B11" s="1263"/>
      <c r="C11" s="1263"/>
      <c r="D11" s="1263"/>
      <c r="E11" s="764" t="s">
        <v>868</v>
      </c>
      <c r="F11" s="561">
        <f>+'C3(2)-3管路'!S11</f>
        <v>0.18020635063759771</v>
      </c>
      <c r="G11" s="561">
        <f>+IF(F11="-","-",F11/'C6-1復旧条件'!D$11)</f>
        <v>9.0103175318798856E-2</v>
      </c>
      <c r="H11" s="562" t="s">
        <v>138</v>
      </c>
      <c r="I11" s="563" t="s">
        <v>138</v>
      </c>
    </row>
    <row r="12" spans="2:9" ht="18.75" customHeight="1">
      <c r="B12" s="1263"/>
      <c r="C12" s="1263"/>
      <c r="D12" s="1263"/>
      <c r="E12" s="764" t="s">
        <v>194</v>
      </c>
      <c r="F12" s="561" t="str">
        <f>+'C3(2)-3管路'!S12</f>
        <v>-</v>
      </c>
      <c r="G12" s="561" t="str">
        <f>+IF(F12="-","-",F12/'C6-1復旧条件'!D$12)</f>
        <v>-</v>
      </c>
      <c r="H12" s="562" t="s">
        <v>138</v>
      </c>
      <c r="I12" s="563" t="s">
        <v>138</v>
      </c>
    </row>
    <row r="13" spans="2:9" ht="18.75" customHeight="1">
      <c r="B13" s="1263"/>
      <c r="C13" s="1263"/>
      <c r="D13" s="1264"/>
      <c r="E13" s="765" t="s">
        <v>54</v>
      </c>
      <c r="F13" s="564">
        <f>SUM(F7:F12)</f>
        <v>1.1956933829946523</v>
      </c>
      <c r="G13" s="564">
        <f>SUM(G7:G12)</f>
        <v>1.1327267499300699</v>
      </c>
      <c r="H13" s="565">
        <f>+G13/'C6-1復旧条件'!$D$13</f>
        <v>0.16181810713286712</v>
      </c>
      <c r="I13" s="566" t="s">
        <v>138</v>
      </c>
    </row>
    <row r="14" spans="2:9" ht="18.75" customHeight="1">
      <c r="B14" s="1263"/>
      <c r="C14" s="1263"/>
      <c r="D14" s="1257" t="s">
        <v>157</v>
      </c>
      <c r="E14" s="74" t="s">
        <v>864</v>
      </c>
      <c r="F14" s="558" t="str">
        <f>+'C3(2)-3管路'!S14</f>
        <v>-</v>
      </c>
      <c r="G14" s="558" t="str">
        <f>+IF(F14="-","-",F14/'C6-1復旧条件'!D$7)</f>
        <v>-</v>
      </c>
      <c r="H14" s="559" t="s">
        <v>138</v>
      </c>
      <c r="I14" s="560" t="s">
        <v>138</v>
      </c>
    </row>
    <row r="15" spans="2:9" ht="18.75" customHeight="1">
      <c r="B15" s="1263"/>
      <c r="C15" s="1263"/>
      <c r="D15" s="1263"/>
      <c r="E15" s="764" t="s">
        <v>865</v>
      </c>
      <c r="F15" s="561">
        <f>+'C3(2)-3管路'!S15</f>
        <v>0.29974948705882359</v>
      </c>
      <c r="G15" s="561">
        <f>+IF(F15="-","-",F15/'C6-1復旧条件'!D$8)</f>
        <v>0.59949897411764719</v>
      </c>
      <c r="H15" s="562" t="s">
        <v>138</v>
      </c>
      <c r="I15" s="563" t="s">
        <v>138</v>
      </c>
    </row>
    <row r="16" spans="2:9" ht="18.75" customHeight="1">
      <c r="B16" s="1263"/>
      <c r="C16" s="1263"/>
      <c r="D16" s="1263"/>
      <c r="E16" s="764" t="s">
        <v>866</v>
      </c>
      <c r="F16" s="561">
        <f>+'C3(2)-3管路'!S16</f>
        <v>0.62211862542163732</v>
      </c>
      <c r="G16" s="561">
        <f>+IF(F16="-","-",F16/'C6-1復旧条件'!D$9)</f>
        <v>0.62211862542163732</v>
      </c>
      <c r="H16" s="562" t="s">
        <v>138</v>
      </c>
      <c r="I16" s="563" t="s">
        <v>138</v>
      </c>
    </row>
    <row r="17" spans="2:9" ht="18.75" customHeight="1">
      <c r="B17" s="1263"/>
      <c r="C17" s="1263"/>
      <c r="D17" s="1263"/>
      <c r="E17" s="764" t="s">
        <v>867</v>
      </c>
      <c r="F17" s="561">
        <f>+'C3(2)-3管路'!S17</f>
        <v>1.3748946765117236</v>
      </c>
      <c r="G17" s="561">
        <f>+IF(F17="-","-",F17/'C6-1復旧条件'!D$10)</f>
        <v>1.3748946765117236</v>
      </c>
      <c r="H17" s="562" t="s">
        <v>138</v>
      </c>
      <c r="I17" s="563" t="s">
        <v>138</v>
      </c>
    </row>
    <row r="18" spans="2:9" ht="18.75" customHeight="1">
      <c r="B18" s="1263"/>
      <c r="C18" s="1263"/>
      <c r="D18" s="1263"/>
      <c r="E18" s="764" t="s">
        <v>868</v>
      </c>
      <c r="F18" s="561">
        <f>+'C3(2)-3管路'!S18</f>
        <v>1.4507706230193333</v>
      </c>
      <c r="G18" s="561">
        <f>+IF(F18="-","-",F18/'C6-1復旧条件'!D$11)</f>
        <v>0.72538531150966667</v>
      </c>
      <c r="H18" s="562" t="s">
        <v>138</v>
      </c>
      <c r="I18" s="563" t="s">
        <v>138</v>
      </c>
    </row>
    <row r="19" spans="2:9" ht="18.75" customHeight="1">
      <c r="B19" s="1263"/>
      <c r="C19" s="1263"/>
      <c r="D19" s="1263"/>
      <c r="E19" s="764" t="s">
        <v>194</v>
      </c>
      <c r="F19" s="561">
        <f>+'C3(2)-3管路'!S19</f>
        <v>3.2319351984533111</v>
      </c>
      <c r="G19" s="561">
        <f>+IF(F19="-","-",F19/'C6-1復旧条件'!D$12)</f>
        <v>1.6159675992266556</v>
      </c>
      <c r="H19" s="562" t="s">
        <v>138</v>
      </c>
      <c r="I19" s="563" t="s">
        <v>138</v>
      </c>
    </row>
    <row r="20" spans="2:9" ht="18.75" customHeight="1">
      <c r="B20" s="1263"/>
      <c r="C20" s="1263"/>
      <c r="D20" s="1264"/>
      <c r="E20" s="765" t="s">
        <v>54</v>
      </c>
      <c r="F20" s="564">
        <f>SUM(F14:F19)</f>
        <v>6.9794686104648296</v>
      </c>
      <c r="G20" s="564">
        <f>SUM(G14:G19)</f>
        <v>4.9378651867873309</v>
      </c>
      <c r="H20" s="565">
        <f>+G20/'C6-1復旧条件'!$D$13</f>
        <v>0.70540931239819016</v>
      </c>
      <c r="I20" s="566" t="s">
        <v>138</v>
      </c>
    </row>
    <row r="21" spans="2:9" ht="18.75" customHeight="1">
      <c r="B21" s="1263"/>
      <c r="C21" s="1263"/>
      <c r="D21" s="1257" t="s">
        <v>155</v>
      </c>
      <c r="E21" s="74" t="s">
        <v>864</v>
      </c>
      <c r="F21" s="558">
        <f>+'C3(2)-3管路'!S21</f>
        <v>0.1132312212751954</v>
      </c>
      <c r="G21" s="558">
        <f>+IF(F21="-","-",F21/'C6-1復旧条件'!D$7)</f>
        <v>0.4529248851007816</v>
      </c>
      <c r="H21" s="559" t="s">
        <v>138</v>
      </c>
      <c r="I21" s="560" t="s">
        <v>138</v>
      </c>
    </row>
    <row r="22" spans="2:9" ht="18.75" customHeight="1">
      <c r="B22" s="1263"/>
      <c r="C22" s="1263"/>
      <c r="D22" s="1263"/>
      <c r="E22" s="764" t="s">
        <v>865</v>
      </c>
      <c r="F22" s="561">
        <f>+'C3(2)-3管路'!S22</f>
        <v>0.88107139698889358</v>
      </c>
      <c r="G22" s="561">
        <f>+IF(F22="-","-",F22/'C6-1復旧条件'!D$8)</f>
        <v>1.7621427939777872</v>
      </c>
      <c r="H22" s="562" t="s">
        <v>138</v>
      </c>
      <c r="I22" s="563" t="s">
        <v>138</v>
      </c>
    </row>
    <row r="23" spans="2:9" ht="18.75" customHeight="1">
      <c r="B23" s="1263"/>
      <c r="C23" s="1263"/>
      <c r="D23" s="1263"/>
      <c r="E23" s="764" t="s">
        <v>866</v>
      </c>
      <c r="F23" s="561">
        <f>+'C3(2)-3管路'!S23</f>
        <v>7.8410567600822709</v>
      </c>
      <c r="G23" s="561">
        <f>+IF(F23="-","-",F23/'C6-1復旧条件'!D$9)</f>
        <v>7.8410567600822709</v>
      </c>
      <c r="H23" s="562" t="s">
        <v>138</v>
      </c>
      <c r="I23" s="563" t="s">
        <v>138</v>
      </c>
    </row>
    <row r="24" spans="2:9" ht="18.75" customHeight="1">
      <c r="B24" s="1263"/>
      <c r="C24" s="1263"/>
      <c r="D24" s="1263"/>
      <c r="E24" s="764" t="s">
        <v>867</v>
      </c>
      <c r="F24" s="561">
        <f>+'C3(2)-3管路'!S24</f>
        <v>17.477317609461124</v>
      </c>
      <c r="G24" s="561">
        <f>+IF(F24="-","-",F24/'C6-1復旧条件'!D$10)</f>
        <v>17.477317609461124</v>
      </c>
      <c r="H24" s="562" t="s">
        <v>138</v>
      </c>
      <c r="I24" s="563" t="s">
        <v>138</v>
      </c>
    </row>
    <row r="25" spans="2:9" ht="18.75" customHeight="1">
      <c r="B25" s="1263"/>
      <c r="C25" s="1263"/>
      <c r="D25" s="1263"/>
      <c r="E25" s="764" t="s">
        <v>868</v>
      </c>
      <c r="F25" s="561">
        <f>+'C3(2)-3管路'!S25</f>
        <v>3.2212276249280136</v>
      </c>
      <c r="G25" s="561">
        <f>+IF(F25="-","-",F25/'C6-1復旧条件'!D$11)</f>
        <v>1.6106138124640068</v>
      </c>
      <c r="H25" s="562" t="s">
        <v>138</v>
      </c>
      <c r="I25" s="563" t="s">
        <v>138</v>
      </c>
    </row>
    <row r="26" spans="2:9" ht="18.75" customHeight="1">
      <c r="B26" s="1263"/>
      <c r="C26" s="1263"/>
      <c r="D26" s="1263"/>
      <c r="E26" s="764" t="s">
        <v>194</v>
      </c>
      <c r="F26" s="561">
        <f>+'C3(2)-3管路'!S26</f>
        <v>2.6215800431427398</v>
      </c>
      <c r="G26" s="561">
        <f>+IF(F26="-","-",F26/'C6-1復旧条件'!D$12)</f>
        <v>1.3107900215713699</v>
      </c>
      <c r="H26" s="562" t="s">
        <v>138</v>
      </c>
      <c r="I26" s="563" t="s">
        <v>138</v>
      </c>
    </row>
    <row r="27" spans="2:9" ht="18.75" customHeight="1">
      <c r="B27" s="1263"/>
      <c r="C27" s="1263"/>
      <c r="D27" s="1264"/>
      <c r="E27" s="765" t="s">
        <v>54</v>
      </c>
      <c r="F27" s="564">
        <f>SUM(F21:F26)</f>
        <v>32.15548465587824</v>
      </c>
      <c r="G27" s="564">
        <f>SUM(G21:G26)</f>
        <v>30.454845882657342</v>
      </c>
      <c r="H27" s="565">
        <f>+G27/'C6-1復旧条件'!$D$13</f>
        <v>4.3506922689510485</v>
      </c>
      <c r="I27" s="566" t="s">
        <v>138</v>
      </c>
    </row>
    <row r="28" spans="2:9" ht="18.75" customHeight="1">
      <c r="B28" s="1263"/>
      <c r="C28" s="1264"/>
      <c r="D28" s="1153" t="s">
        <v>207</v>
      </c>
      <c r="E28" s="1267"/>
      <c r="F28" s="815">
        <f>SUM(F27,F20,F13)</f>
        <v>40.330646649337723</v>
      </c>
      <c r="G28" s="815">
        <f>SUM(G27,G20,G13)</f>
        <v>36.525437819374744</v>
      </c>
      <c r="H28" s="816">
        <f>SUM(H13,H20,H27)</f>
        <v>5.2179196884821062</v>
      </c>
      <c r="I28" s="817" t="s">
        <v>138</v>
      </c>
    </row>
    <row r="29" spans="2:9" ht="18.75" customHeight="1">
      <c r="B29" s="1263"/>
      <c r="C29" s="1257" t="s">
        <v>858</v>
      </c>
      <c r="D29" s="1251" t="s">
        <v>767</v>
      </c>
      <c r="E29" s="74" t="s">
        <v>864</v>
      </c>
      <c r="F29" s="558" t="str">
        <f>+'C3(2)-3管路'!S29</f>
        <v>-</v>
      </c>
      <c r="G29" s="558" t="str">
        <f>+IF(F29="-","-",F29/'C6-1復旧条件'!D$7)</f>
        <v>-</v>
      </c>
      <c r="H29" s="559" t="s">
        <v>138</v>
      </c>
      <c r="I29" s="560" t="s">
        <v>138</v>
      </c>
    </row>
    <row r="30" spans="2:9" ht="18.75" customHeight="1">
      <c r="B30" s="1263"/>
      <c r="C30" s="1263"/>
      <c r="D30" s="1252"/>
      <c r="E30" s="764" t="s">
        <v>865</v>
      </c>
      <c r="F30" s="561">
        <f>+'C3(2)-3管路'!S30</f>
        <v>2.3464368572603872E-3</v>
      </c>
      <c r="G30" s="561">
        <f>+IF(F30="-","-",F30/'C6-1復旧条件'!D$8)</f>
        <v>4.6928737145207743E-3</v>
      </c>
      <c r="H30" s="562" t="s">
        <v>138</v>
      </c>
      <c r="I30" s="563" t="s">
        <v>138</v>
      </c>
    </row>
    <row r="31" spans="2:9" ht="18.75" customHeight="1">
      <c r="B31" s="1263"/>
      <c r="C31" s="1263"/>
      <c r="D31" s="1252"/>
      <c r="E31" s="764" t="s">
        <v>866</v>
      </c>
      <c r="F31" s="561">
        <f>+'C3(2)-3管路'!S31</f>
        <v>1.6581487124640068E-2</v>
      </c>
      <c r="G31" s="561">
        <f>+IF(F31="-","-",F31/'C6-1復旧条件'!D$9)</f>
        <v>1.6581487124640068E-2</v>
      </c>
      <c r="H31" s="562" t="s">
        <v>138</v>
      </c>
      <c r="I31" s="563" t="s">
        <v>138</v>
      </c>
    </row>
    <row r="32" spans="2:9" ht="18.75" customHeight="1">
      <c r="B32" s="1263"/>
      <c r="C32" s="1263"/>
      <c r="D32" s="1252"/>
      <c r="E32" s="764" t="s">
        <v>867</v>
      </c>
      <c r="F32" s="561">
        <f>+'C3(2)-3管路'!S32</f>
        <v>0.21868791509666805</v>
      </c>
      <c r="G32" s="561">
        <f>+IF(F32="-","-",F32/'C6-1復旧条件'!D$10)</f>
        <v>0.21868791509666805</v>
      </c>
      <c r="H32" s="562" t="s">
        <v>138</v>
      </c>
      <c r="I32" s="563" t="s">
        <v>138</v>
      </c>
    </row>
    <row r="33" spans="2:9" ht="18.75" customHeight="1">
      <c r="B33" s="1263"/>
      <c r="C33" s="1263"/>
      <c r="D33" s="1252"/>
      <c r="E33" s="764" t="s">
        <v>868</v>
      </c>
      <c r="F33" s="561">
        <f>+'C3(2)-3管路'!S33</f>
        <v>0.59263173558206506</v>
      </c>
      <c r="G33" s="561">
        <f>+IF(F33="-","-",F33/'C6-1復旧条件'!D$11)</f>
        <v>0.29631586779103253</v>
      </c>
      <c r="H33" s="562" t="s">
        <v>138</v>
      </c>
      <c r="I33" s="563" t="s">
        <v>138</v>
      </c>
    </row>
    <row r="34" spans="2:9" ht="18.75" customHeight="1">
      <c r="B34" s="1263"/>
      <c r="C34" s="1263"/>
      <c r="D34" s="1252"/>
      <c r="E34" s="764" t="s">
        <v>194</v>
      </c>
      <c r="F34" s="561">
        <f>+'C3(2)-3管路'!S34</f>
        <v>0.39842497836281371</v>
      </c>
      <c r="G34" s="561">
        <f>+IF(F34="-","-",F34/'C6-1復旧条件'!D$12)</f>
        <v>0.19921248918140685</v>
      </c>
      <c r="H34" s="562" t="s">
        <v>138</v>
      </c>
      <c r="I34" s="563" t="s">
        <v>138</v>
      </c>
    </row>
    <row r="35" spans="2:9" ht="18.75" customHeight="1">
      <c r="B35" s="1263"/>
      <c r="C35" s="1263"/>
      <c r="D35" s="1253"/>
      <c r="E35" s="765" t="s">
        <v>54</v>
      </c>
      <c r="F35" s="564">
        <f>SUM(F29:F34)</f>
        <v>1.2286725530234472</v>
      </c>
      <c r="G35" s="564">
        <f>SUM(G29:G34)</f>
        <v>0.73549063290826833</v>
      </c>
      <c r="H35" s="565">
        <f>+G35/'C6-1復旧条件'!$D$13</f>
        <v>0.1050700904154669</v>
      </c>
      <c r="I35" s="566" t="s">
        <v>138</v>
      </c>
    </row>
    <row r="36" spans="2:9" ht="18.75" customHeight="1">
      <c r="B36" s="1263"/>
      <c r="C36" s="1263"/>
      <c r="D36" s="1260" t="s">
        <v>869</v>
      </c>
      <c r="E36" s="74" t="s">
        <v>864</v>
      </c>
      <c r="F36" s="558" t="str">
        <f>+'C3(2)-3管路'!S36</f>
        <v>-</v>
      </c>
      <c r="G36" s="558" t="str">
        <f>+IF(F36="-","-",F36/'C6-1復旧条件'!D$7)</f>
        <v>-</v>
      </c>
      <c r="H36" s="559" t="s">
        <v>138</v>
      </c>
      <c r="I36" s="560" t="s">
        <v>138</v>
      </c>
    </row>
    <row r="37" spans="2:9" ht="18.75" customHeight="1">
      <c r="B37" s="1263"/>
      <c r="C37" s="1263"/>
      <c r="D37" s="1265"/>
      <c r="E37" s="764" t="s">
        <v>865</v>
      </c>
      <c r="F37" s="561" t="str">
        <f>+'C3(2)-3管路'!S37</f>
        <v>-</v>
      </c>
      <c r="G37" s="561" t="str">
        <f>+IF(F37="-","-",F37/'C6-1復旧条件'!D$8)</f>
        <v>-</v>
      </c>
      <c r="H37" s="562" t="s">
        <v>138</v>
      </c>
      <c r="I37" s="563" t="s">
        <v>138</v>
      </c>
    </row>
    <row r="38" spans="2:9" ht="18.75" customHeight="1">
      <c r="B38" s="1263"/>
      <c r="C38" s="1263"/>
      <c r="D38" s="1265"/>
      <c r="E38" s="764" t="s">
        <v>866</v>
      </c>
      <c r="F38" s="561" t="str">
        <f>+'C3(2)-3管路'!S38</f>
        <v>-</v>
      </c>
      <c r="G38" s="561" t="str">
        <f>+IF(F38="-","-",F38/'C6-1復旧条件'!D$9)</f>
        <v>-</v>
      </c>
      <c r="H38" s="562" t="s">
        <v>138</v>
      </c>
      <c r="I38" s="563" t="s">
        <v>138</v>
      </c>
    </row>
    <row r="39" spans="2:9" ht="18.75" customHeight="1">
      <c r="B39" s="1263"/>
      <c r="C39" s="1263"/>
      <c r="D39" s="1265"/>
      <c r="E39" s="764" t="s">
        <v>867</v>
      </c>
      <c r="F39" s="561" t="str">
        <f>+'C3(2)-3管路'!S39</f>
        <v>-</v>
      </c>
      <c r="G39" s="561" t="str">
        <f>+IF(F39="-","-",F39/'C6-1復旧条件'!D$10)</f>
        <v>-</v>
      </c>
      <c r="H39" s="562" t="s">
        <v>138</v>
      </c>
      <c r="I39" s="563" t="s">
        <v>138</v>
      </c>
    </row>
    <row r="40" spans="2:9" ht="18.75" customHeight="1">
      <c r="B40" s="1263"/>
      <c r="C40" s="1263"/>
      <c r="D40" s="1265"/>
      <c r="E40" s="764" t="s">
        <v>868</v>
      </c>
      <c r="F40" s="561" t="str">
        <f>+'C3(2)-3管路'!S40</f>
        <v>-</v>
      </c>
      <c r="G40" s="561" t="str">
        <f>+IF(F40="-","-",F40/'C6-1復旧条件'!D$11)</f>
        <v>-</v>
      </c>
      <c r="H40" s="562" t="s">
        <v>138</v>
      </c>
      <c r="I40" s="563" t="s">
        <v>138</v>
      </c>
    </row>
    <row r="41" spans="2:9" ht="18.75" customHeight="1">
      <c r="B41" s="1263"/>
      <c r="C41" s="1263"/>
      <c r="D41" s="1265"/>
      <c r="E41" s="764" t="s">
        <v>194</v>
      </c>
      <c r="F41" s="561" t="str">
        <f>+'C3(2)-3管路'!S41</f>
        <v>-</v>
      </c>
      <c r="G41" s="561" t="str">
        <f>+IF(F41="-","-",F41/'C6-1復旧条件'!D$12)</f>
        <v>-</v>
      </c>
      <c r="H41" s="562" t="s">
        <v>138</v>
      </c>
      <c r="I41" s="563" t="s">
        <v>138</v>
      </c>
    </row>
    <row r="42" spans="2:9" ht="18.75" customHeight="1">
      <c r="B42" s="1263"/>
      <c r="C42" s="1263"/>
      <c r="D42" s="1266"/>
      <c r="E42" s="765" t="s">
        <v>54</v>
      </c>
      <c r="F42" s="564">
        <f>SUM(F36:F41)</f>
        <v>0</v>
      </c>
      <c r="G42" s="564">
        <f>SUM(G36:G41)</f>
        <v>0</v>
      </c>
      <c r="H42" s="565">
        <f>+G42/'C6-1復旧条件'!$D$13</f>
        <v>0</v>
      </c>
      <c r="I42" s="566" t="s">
        <v>138</v>
      </c>
    </row>
    <row r="43" spans="2:9" ht="18.75" customHeight="1">
      <c r="B43" s="1263"/>
      <c r="C43" s="1263"/>
      <c r="D43" s="1260" t="s">
        <v>870</v>
      </c>
      <c r="E43" s="74" t="s">
        <v>864</v>
      </c>
      <c r="F43" s="558" t="str">
        <f>+'C3(2)-3管路'!S43</f>
        <v>-</v>
      </c>
      <c r="G43" s="558" t="str">
        <f>+IF(F43="-","-",F43/'C6-1復旧条件'!D$7)</f>
        <v>-</v>
      </c>
      <c r="H43" s="559" t="s">
        <v>138</v>
      </c>
      <c r="I43" s="560" t="s">
        <v>138</v>
      </c>
    </row>
    <row r="44" spans="2:9" ht="18.75" customHeight="1">
      <c r="B44" s="1263"/>
      <c r="C44" s="1263"/>
      <c r="D44" s="1265"/>
      <c r="E44" s="764" t="s">
        <v>865</v>
      </c>
      <c r="F44" s="561">
        <f>+'C3(2)-3管路'!S44</f>
        <v>0.10363429452900044</v>
      </c>
      <c r="G44" s="561">
        <f>+IF(F44="-","-",F44/'C6-1復旧条件'!D$8)</f>
        <v>0.20726858905800088</v>
      </c>
      <c r="H44" s="562" t="s">
        <v>138</v>
      </c>
      <c r="I44" s="563" t="s">
        <v>138</v>
      </c>
    </row>
    <row r="45" spans="2:9" ht="18.75" customHeight="1">
      <c r="B45" s="1263"/>
      <c r="C45" s="1263"/>
      <c r="D45" s="1265"/>
      <c r="E45" s="764" t="s">
        <v>866</v>
      </c>
      <c r="F45" s="561">
        <f>+'C3(2)-3管路'!S45</f>
        <v>0.43800154668860558</v>
      </c>
      <c r="G45" s="561">
        <f>+IF(F45="-","-",F45/'C6-1復旧条件'!D$9)</f>
        <v>0.43800154668860558</v>
      </c>
      <c r="H45" s="562" t="s">
        <v>138</v>
      </c>
      <c r="I45" s="563" t="s">
        <v>138</v>
      </c>
    </row>
    <row r="46" spans="2:9" ht="18.75" customHeight="1">
      <c r="B46" s="1263"/>
      <c r="C46" s="1263"/>
      <c r="D46" s="1265"/>
      <c r="E46" s="764" t="s">
        <v>867</v>
      </c>
      <c r="F46" s="561">
        <f>+'C3(2)-3管路'!S46</f>
        <v>0.72935078979843693</v>
      </c>
      <c r="G46" s="561">
        <f>+IF(F46="-","-",F46/'C6-1復旧条件'!D$10)</f>
        <v>0.72935078979843693</v>
      </c>
      <c r="H46" s="562" t="s">
        <v>138</v>
      </c>
      <c r="I46" s="563" t="s">
        <v>138</v>
      </c>
    </row>
    <row r="47" spans="2:9" ht="18.75" customHeight="1">
      <c r="B47" s="1263"/>
      <c r="C47" s="1263"/>
      <c r="D47" s="1265"/>
      <c r="E47" s="764" t="s">
        <v>868</v>
      </c>
      <c r="F47" s="561" t="str">
        <f>+'C3(2)-3管路'!S47</f>
        <v>-</v>
      </c>
      <c r="G47" s="561" t="str">
        <f>+IF(F47="-","-",F47/'C6-1復旧条件'!D$11)</f>
        <v>-</v>
      </c>
      <c r="H47" s="562" t="s">
        <v>138</v>
      </c>
      <c r="I47" s="563" t="s">
        <v>138</v>
      </c>
    </row>
    <row r="48" spans="2:9" ht="18.75" customHeight="1">
      <c r="B48" s="1263"/>
      <c r="C48" s="1263"/>
      <c r="D48" s="1265"/>
      <c r="E48" s="764" t="s">
        <v>194</v>
      </c>
      <c r="F48" s="561" t="str">
        <f>+'C3(2)-3管路'!S48</f>
        <v>-</v>
      </c>
      <c r="G48" s="561" t="str">
        <f>+IF(F48="-","-",F48/'C6-1復旧条件'!D$12)</f>
        <v>-</v>
      </c>
      <c r="H48" s="562" t="s">
        <v>138</v>
      </c>
      <c r="I48" s="563" t="s">
        <v>138</v>
      </c>
    </row>
    <row r="49" spans="2:17" ht="18.75" customHeight="1">
      <c r="B49" s="1263"/>
      <c r="C49" s="1263"/>
      <c r="D49" s="1266"/>
      <c r="E49" s="765" t="s">
        <v>54</v>
      </c>
      <c r="F49" s="564">
        <f>SUM(F43:F48)</f>
        <v>1.2709866310160429</v>
      </c>
      <c r="G49" s="564">
        <f>SUM(G43:G48)</f>
        <v>1.3746209255450434</v>
      </c>
      <c r="H49" s="565">
        <f>+G49/'C6-1復旧条件'!$D$13</f>
        <v>0.19637441793500621</v>
      </c>
      <c r="I49" s="566" t="s">
        <v>138</v>
      </c>
    </row>
    <row r="50" spans="2:17" ht="18.75" customHeight="1">
      <c r="B50" s="1264"/>
      <c r="C50" s="1263"/>
      <c r="D50" s="1153" t="s">
        <v>853</v>
      </c>
      <c r="E50" s="1267"/>
      <c r="F50" s="567">
        <f>IF(SUM(F28,F35,F42,F49)=0,"-",SUM(F28,F35,F42,F49))</f>
        <v>42.830305833377217</v>
      </c>
      <c r="G50" s="567">
        <f>IF(SUM(G28,G35,G42,G49)=0,"-",SUM(G28,G35,G42,G49))</f>
        <v>38.635549377828056</v>
      </c>
      <c r="H50" s="568">
        <f>IF(SUM(H28,H35,H42,H49)=0,"-",SUM(H28,H35,H42,H49))</f>
        <v>5.5193641968325791</v>
      </c>
      <c r="I50" s="569" t="s">
        <v>138</v>
      </c>
    </row>
    <row r="51" spans="2:17" ht="18.75" customHeight="1">
      <c r="B51" s="1260" t="s">
        <v>871</v>
      </c>
      <c r="C51" s="1263"/>
      <c r="D51" s="1260" t="s">
        <v>770</v>
      </c>
      <c r="E51" s="74" t="s">
        <v>864</v>
      </c>
      <c r="F51" s="558" t="str">
        <f>+'C3(2)-3管路'!S51</f>
        <v>-</v>
      </c>
      <c r="G51" s="558" t="str">
        <f>+IF(F51="-","-",F51/'C6-1復旧条件'!D$7)</f>
        <v>-</v>
      </c>
      <c r="H51" s="559" t="s">
        <v>138</v>
      </c>
      <c r="I51" s="560" t="s">
        <v>138</v>
      </c>
    </row>
    <row r="52" spans="2:17" ht="18.75" customHeight="1">
      <c r="B52" s="1265"/>
      <c r="C52" s="1263"/>
      <c r="D52" s="1263"/>
      <c r="E52" s="764" t="s">
        <v>865</v>
      </c>
      <c r="F52" s="561">
        <f>+'C3(2)-3管路'!S52</f>
        <v>0.24012652651583707</v>
      </c>
      <c r="G52" s="561">
        <f>+IF(F52="-","-",F52/'C6-1復旧条件'!D$8)</f>
        <v>0.48025305303167415</v>
      </c>
      <c r="H52" s="562" t="s">
        <v>138</v>
      </c>
      <c r="I52" s="563" t="s">
        <v>138</v>
      </c>
    </row>
    <row r="53" spans="2:17" ht="18.75" customHeight="1">
      <c r="B53" s="1265"/>
      <c r="C53" s="1263"/>
      <c r="D53" s="1263"/>
      <c r="E53" s="764" t="s">
        <v>866</v>
      </c>
      <c r="F53" s="561">
        <f>+'C3(2)-3管路'!S53</f>
        <v>2.2581326168654883</v>
      </c>
      <c r="G53" s="561">
        <f>+IF(F53="-","-",F53/'C6-1復旧条件'!D$9)</f>
        <v>2.2581326168654883</v>
      </c>
      <c r="H53" s="562" t="s">
        <v>138</v>
      </c>
      <c r="I53" s="563" t="s">
        <v>138</v>
      </c>
    </row>
    <row r="54" spans="2:17" ht="18.75" customHeight="1">
      <c r="B54" s="1265"/>
      <c r="C54" s="1263"/>
      <c r="D54" s="1263"/>
      <c r="E54" s="764" t="s">
        <v>867</v>
      </c>
      <c r="F54" s="561">
        <f>+'C3(2)-3管路'!S54</f>
        <v>37.874588172834208</v>
      </c>
      <c r="G54" s="561">
        <f>+IF(F54="-","-",F54/'C6-1復旧条件'!D$10)</f>
        <v>37.874588172834208</v>
      </c>
      <c r="H54" s="562" t="s">
        <v>138</v>
      </c>
      <c r="I54" s="563" t="s">
        <v>138</v>
      </c>
    </row>
    <row r="55" spans="2:17" ht="18.75" customHeight="1">
      <c r="B55" s="1265"/>
      <c r="C55" s="1263"/>
      <c r="D55" s="1263"/>
      <c r="E55" s="764" t="s">
        <v>868</v>
      </c>
      <c r="F55" s="561">
        <f>+'C3(2)-3管路'!S55</f>
        <v>94.643037885857709</v>
      </c>
      <c r="G55" s="561">
        <f>+IF(F55="-","-",F55/'C6-1復旧条件'!D$11)</f>
        <v>47.321518942928854</v>
      </c>
      <c r="H55" s="562" t="s">
        <v>138</v>
      </c>
      <c r="I55" s="563" t="s">
        <v>138</v>
      </c>
    </row>
    <row r="56" spans="2:17" ht="18.75" customHeight="1">
      <c r="B56" s="1265"/>
      <c r="C56" s="1263"/>
      <c r="D56" s="1263"/>
      <c r="E56" s="764" t="s">
        <v>194</v>
      </c>
      <c r="F56" s="561">
        <f>+'C3(2)-3管路'!S56</f>
        <v>155.3582100357055</v>
      </c>
      <c r="G56" s="561">
        <f>+IF(F56="-","-",F56/'C6-1復旧条件'!D$12)</f>
        <v>77.679105017852748</v>
      </c>
      <c r="H56" s="562" t="s">
        <v>138</v>
      </c>
      <c r="I56" s="563" t="s">
        <v>138</v>
      </c>
    </row>
    <row r="57" spans="2:17" ht="18.75" customHeight="1">
      <c r="B57" s="1266"/>
      <c r="C57" s="1263"/>
      <c r="D57" s="1264"/>
      <c r="E57" s="765" t="s">
        <v>54</v>
      </c>
      <c r="F57" s="564">
        <f>SUM(F51:F56)</f>
        <v>290.37409523777876</v>
      </c>
      <c r="G57" s="564">
        <f>SUM(G51:G56)</f>
        <v>165.61359780351296</v>
      </c>
      <c r="H57" s="565">
        <f>+G57/'C6-1復旧条件'!$D$13</f>
        <v>23.659085400501851</v>
      </c>
      <c r="I57" s="566" t="s">
        <v>138</v>
      </c>
    </row>
    <row r="58" spans="2:17" ht="18.75" customHeight="1">
      <c r="B58" s="762" t="s">
        <v>872</v>
      </c>
      <c r="C58" s="951"/>
      <c r="D58" s="1153" t="s">
        <v>855</v>
      </c>
      <c r="E58" s="1267"/>
      <c r="F58" s="818">
        <f>IF(SUM(F35,F42,F49,F57)=0,"-",SUM(F35,F42,F49,F57))</f>
        <v>292.87375442181826</v>
      </c>
      <c r="G58" s="818">
        <f t="shared" ref="G58:H58" si="0">IF(SUM(G35,G42,G49,G57)=0,"-",SUM(G35,G42,G49,G57))</f>
        <v>167.72370936196626</v>
      </c>
      <c r="H58" s="819">
        <f t="shared" si="0"/>
        <v>23.960529908852326</v>
      </c>
      <c r="I58" s="820" t="s">
        <v>138</v>
      </c>
    </row>
    <row r="59" spans="2:17" ht="18.75" customHeight="1">
      <c r="B59" s="1153" t="s">
        <v>67</v>
      </c>
      <c r="C59" s="1154"/>
      <c r="D59" s="1154"/>
      <c r="E59" s="1267"/>
      <c r="F59" s="567">
        <f>SUM(F13,F20,F27,F35,F42,F49,F57)</f>
        <v>333.20440107115598</v>
      </c>
      <c r="G59" s="567">
        <f>SUM(G13,G20,G27,G35,G42,G49,G57)</f>
        <v>204.24914718134102</v>
      </c>
      <c r="H59" s="568">
        <f>+G59/'C6-1復旧条件'!$D$13</f>
        <v>29.178449597334431</v>
      </c>
      <c r="I59" s="569">
        <f>+'C6-1復旧条件'!D14+H59</f>
        <v>32.178449597334435</v>
      </c>
    </row>
    <row r="60" spans="2:17" ht="18.75" customHeight="1">
      <c r="B60" s="600"/>
      <c r="C60" s="821" t="s">
        <v>734</v>
      </c>
      <c r="D60" s="600" t="s">
        <v>775</v>
      </c>
      <c r="E60" s="600"/>
      <c r="F60" s="110"/>
      <c r="G60" s="110"/>
      <c r="H60" s="110"/>
      <c r="I60" s="110"/>
    </row>
    <row r="61" spans="2:17" ht="18.75" customHeight="1">
      <c r="B61" s="585"/>
      <c r="C61" s="761"/>
      <c r="D61" s="585"/>
      <c r="E61" s="585"/>
      <c r="F61" s="110"/>
      <c r="G61" s="110"/>
      <c r="H61" s="110"/>
      <c r="I61" s="110"/>
    </row>
    <row r="62" spans="2:17" ht="18.75" customHeight="1">
      <c r="B62" s="1371"/>
      <c r="C62" s="1371"/>
      <c r="D62" s="1371"/>
      <c r="E62" s="1371"/>
      <c r="F62" s="110"/>
      <c r="G62" s="110"/>
      <c r="H62" s="110"/>
      <c r="I62" s="110"/>
    </row>
    <row r="63" spans="2:17" ht="18.75" customHeight="1">
      <c r="B63" s="103"/>
      <c r="C63" s="103"/>
      <c r="D63" s="103"/>
      <c r="E63" s="103"/>
      <c r="O63" s="103"/>
      <c r="P63" s="103"/>
      <c r="Q63" s="103"/>
    </row>
    <row r="64" spans="2:17" ht="18.75" customHeight="1"/>
    <row r="66" spans="6:6" ht="13.5" customHeight="1"/>
    <row r="70" spans="6:6" ht="24" customHeight="1"/>
    <row r="73" spans="6:6" ht="13.5" customHeight="1"/>
    <row r="76" spans="6:6">
      <c r="F76" s="103"/>
    </row>
    <row r="80" spans="6:6" ht="13.5" customHeight="1"/>
    <row r="87" ht="13.5" customHeight="1"/>
    <row r="94" ht="13.5" customHeight="1"/>
    <row r="101" ht="13.5" customHeight="1"/>
    <row r="109" ht="15" customHeight="1"/>
    <row r="110" ht="13.5" customHeight="1"/>
    <row r="124" ht="18.75" customHeight="1"/>
    <row r="126" ht="18"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21.75" customHeight="1"/>
    <row r="180" ht="21.75" customHeight="1"/>
    <row r="181" ht="18.75" customHeight="1"/>
    <row r="182" ht="18.75" customHeight="1"/>
    <row r="183" ht="13.5" customHeight="1"/>
    <row r="185" ht="13.5" customHeight="1"/>
    <row r="192" ht="13.5" customHeight="1"/>
    <row r="199" ht="13.5" customHeight="1"/>
    <row r="206" ht="13.5" customHeight="1"/>
  </sheetData>
  <mergeCells count="22">
    <mergeCell ref="B62:E62"/>
    <mergeCell ref="D43:D49"/>
    <mergeCell ref="D50:E50"/>
    <mergeCell ref="B51:B57"/>
    <mergeCell ref="D51:D57"/>
    <mergeCell ref="B59:E59"/>
    <mergeCell ref="B7:B50"/>
    <mergeCell ref="D7:D13"/>
    <mergeCell ref="D14:D20"/>
    <mergeCell ref="D21:D27"/>
    <mergeCell ref="D29:D35"/>
    <mergeCell ref="D36:D42"/>
    <mergeCell ref="C7:C28"/>
    <mergeCell ref="D28:E28"/>
    <mergeCell ref="C29:C58"/>
    <mergeCell ref="D58:E58"/>
    <mergeCell ref="B3:I3"/>
    <mergeCell ref="B4:D6"/>
    <mergeCell ref="E4:E6"/>
    <mergeCell ref="F4:F5"/>
    <mergeCell ref="G4:G5"/>
    <mergeCell ref="H4:I4"/>
  </mergeCells>
  <phoneticPr fontId="4"/>
  <pageMargins left="0.70866141732283472" right="0.70866141732283472" top="0.74803149606299213" bottom="0.74803149606299213" header="0.31496062992125984" footer="0.31496062992125984"/>
  <pageSetup paperSize="9" scale="4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Q110"/>
  <sheetViews>
    <sheetView topLeftCell="A19" zoomScale="70" zoomScaleNormal="70" zoomScaleSheetLayoutView="70" workbookViewId="0">
      <selection activeCell="O55" sqref="O55"/>
    </sheetView>
  </sheetViews>
  <sheetFormatPr defaultRowHeight="12"/>
  <cols>
    <col min="1" max="1" width="9" style="3" customWidth="1"/>
    <col min="2" max="4" width="6.875" style="3" customWidth="1"/>
    <col min="5" max="5" width="18.25" style="3" customWidth="1"/>
    <col min="6" max="9" width="16" style="3" customWidth="1"/>
    <col min="10" max="16" width="5.75" style="3" customWidth="1"/>
    <col min="17" max="17" width="12.625" style="3" customWidth="1"/>
    <col min="18" max="21" width="14.375" style="3" customWidth="1"/>
    <col min="22" max="22" width="28.625" style="3" bestFit="1" customWidth="1"/>
    <col min="23" max="94" width="5.75" style="3" customWidth="1"/>
    <col min="95" max="16384" width="9" style="3"/>
  </cols>
  <sheetData>
    <row r="2" spans="2:9" ht="14.25">
      <c r="B2" s="600" t="s">
        <v>684</v>
      </c>
      <c r="C2" s="600"/>
    </row>
    <row r="3" spans="2:9" ht="14.25">
      <c r="B3" s="1430" t="s">
        <v>624</v>
      </c>
      <c r="C3" s="1430"/>
      <c r="D3" s="1430"/>
      <c r="E3" s="1430"/>
      <c r="F3" s="1430"/>
      <c r="G3" s="1430"/>
      <c r="H3" s="1430"/>
      <c r="I3" s="1430"/>
    </row>
    <row r="4" spans="2:9" ht="18.75" customHeight="1">
      <c r="B4" s="1269" t="s">
        <v>450</v>
      </c>
      <c r="C4" s="1445"/>
      <c r="D4" s="1446"/>
      <c r="E4" s="1056" t="s">
        <v>540</v>
      </c>
      <c r="F4" s="1455" t="s">
        <v>192</v>
      </c>
      <c r="G4" s="1455" t="s">
        <v>214</v>
      </c>
      <c r="H4" s="1042" t="s">
        <v>215</v>
      </c>
      <c r="I4" s="1456"/>
    </row>
    <row r="5" spans="2:9" ht="42" customHeight="1">
      <c r="B5" s="1447"/>
      <c r="C5" s="1448"/>
      <c r="D5" s="1449"/>
      <c r="E5" s="1057"/>
      <c r="F5" s="1268"/>
      <c r="G5" s="1268"/>
      <c r="H5" s="554" t="s">
        <v>217</v>
      </c>
      <c r="I5" s="555" t="s">
        <v>216</v>
      </c>
    </row>
    <row r="6" spans="2:9" ht="15.75" customHeight="1">
      <c r="B6" s="1450"/>
      <c r="C6" s="1451"/>
      <c r="D6" s="1452"/>
      <c r="E6" s="1132"/>
      <c r="F6" s="509" t="s">
        <v>629</v>
      </c>
      <c r="G6" s="509" t="s">
        <v>630</v>
      </c>
      <c r="H6" s="556" t="s">
        <v>631</v>
      </c>
      <c r="I6" s="557" t="s">
        <v>635</v>
      </c>
    </row>
    <row r="7" spans="2:9" ht="18.75" customHeight="1">
      <c r="B7" s="1257" t="s">
        <v>160</v>
      </c>
      <c r="C7" s="1257" t="s">
        <v>857</v>
      </c>
      <c r="D7" s="1257" t="s">
        <v>156</v>
      </c>
      <c r="E7" s="74" t="s">
        <v>864</v>
      </c>
      <c r="F7" s="558" t="str">
        <f>+'C10(2)-2管路(計画)'!S7</f>
        <v>-</v>
      </c>
      <c r="G7" s="558" t="str">
        <f>+IF(F7="-","-",F7/'C6-1復旧条件'!D$7)</f>
        <v>-</v>
      </c>
      <c r="H7" s="559" t="s">
        <v>135</v>
      </c>
      <c r="I7" s="560" t="s">
        <v>138</v>
      </c>
    </row>
    <row r="8" spans="2:9" ht="18.75" customHeight="1">
      <c r="B8" s="1263"/>
      <c r="C8" s="1263"/>
      <c r="D8" s="1263"/>
      <c r="E8" s="764" t="s">
        <v>865</v>
      </c>
      <c r="F8" s="561">
        <f>+'C10(2)-2管路(計画)'!S8</f>
        <v>1.2764616503496504E-2</v>
      </c>
      <c r="G8" s="561">
        <f>+IF(F8="-","-",F8/'C6-1復旧条件'!D$8)</f>
        <v>2.5529233006993009E-2</v>
      </c>
      <c r="H8" s="562" t="s">
        <v>138</v>
      </c>
      <c r="I8" s="563" t="s">
        <v>138</v>
      </c>
    </row>
    <row r="9" spans="2:9" ht="18.75" customHeight="1">
      <c r="B9" s="1263"/>
      <c r="C9" s="1263"/>
      <c r="D9" s="1263"/>
      <c r="E9" s="764" t="s">
        <v>866</v>
      </c>
      <c r="F9" s="561">
        <f>+'C10(2)-2管路(計画)'!S9</f>
        <v>9.6986056766762657E-4</v>
      </c>
      <c r="G9" s="561">
        <f>+IF(F9="-","-",F9/'C6-1復旧条件'!D$9)</f>
        <v>9.6986056766762657E-4</v>
      </c>
      <c r="H9" s="562" t="s">
        <v>138</v>
      </c>
      <c r="I9" s="563" t="s">
        <v>138</v>
      </c>
    </row>
    <row r="10" spans="2:9" ht="18.75" customHeight="1">
      <c r="B10" s="1263"/>
      <c r="C10" s="1263"/>
      <c r="D10" s="1263"/>
      <c r="E10" s="764" t="s">
        <v>867</v>
      </c>
      <c r="F10" s="561">
        <f>+'C10(2)-2管路(計画)'!S10</f>
        <v>0.83658295417523643</v>
      </c>
      <c r="G10" s="561">
        <f>+IF(F10="-","-",F10/'C6-1復旧条件'!D$10)</f>
        <v>0.83658295417523643</v>
      </c>
      <c r="H10" s="562" t="s">
        <v>138</v>
      </c>
      <c r="I10" s="563" t="s">
        <v>138</v>
      </c>
    </row>
    <row r="11" spans="2:9" ht="18.75" customHeight="1">
      <c r="B11" s="1263"/>
      <c r="C11" s="1263"/>
      <c r="D11" s="1263"/>
      <c r="E11" s="764" t="s">
        <v>868</v>
      </c>
      <c r="F11" s="561">
        <f>+'C10(2)-2管路(計画)'!S11</f>
        <v>0.11372397301522005</v>
      </c>
      <c r="G11" s="561">
        <f>+IF(F11="-","-",F11/'C6-1復旧条件'!D$11)</f>
        <v>5.6861986507610027E-2</v>
      </c>
      <c r="H11" s="562" t="s">
        <v>138</v>
      </c>
      <c r="I11" s="563" t="s">
        <v>138</v>
      </c>
    </row>
    <row r="12" spans="2:9" ht="18.75" customHeight="1">
      <c r="B12" s="1263"/>
      <c r="C12" s="1263"/>
      <c r="D12" s="1263"/>
      <c r="E12" s="764" t="s">
        <v>194</v>
      </c>
      <c r="F12" s="561" t="str">
        <f>+'C10(2)-2管路(計画)'!S12</f>
        <v>-</v>
      </c>
      <c r="G12" s="561" t="str">
        <f>+IF(F12="-","-",F12/'C6-1復旧条件'!D$12)</f>
        <v>-</v>
      </c>
      <c r="H12" s="562" t="s">
        <v>138</v>
      </c>
      <c r="I12" s="563" t="s">
        <v>138</v>
      </c>
    </row>
    <row r="13" spans="2:9" ht="18.75" customHeight="1">
      <c r="B13" s="1263"/>
      <c r="C13" s="1263"/>
      <c r="D13" s="1264"/>
      <c r="E13" s="765" t="s">
        <v>54</v>
      </c>
      <c r="F13" s="564">
        <f>SUM(F7:F12)</f>
        <v>0.96404140426162066</v>
      </c>
      <c r="G13" s="564">
        <f>SUM(G7:G12)</f>
        <v>0.91994403425750704</v>
      </c>
      <c r="H13" s="565">
        <f>+G13/'C6-1復旧条件'!$D$13</f>
        <v>0.13142057632250101</v>
      </c>
      <c r="I13" s="566" t="s">
        <v>138</v>
      </c>
    </row>
    <row r="14" spans="2:9" ht="18.75" customHeight="1">
      <c r="B14" s="1263"/>
      <c r="C14" s="1263"/>
      <c r="D14" s="1257" t="s">
        <v>157</v>
      </c>
      <c r="E14" s="74" t="s">
        <v>864</v>
      </c>
      <c r="F14" s="558" t="str">
        <f>+'C10(2)-2管路(計画)'!S14</f>
        <v>-</v>
      </c>
      <c r="G14" s="558" t="str">
        <f>+IF(F14="-","-",F14/'C6-1復旧条件'!D$7)</f>
        <v>-</v>
      </c>
      <c r="H14" s="559" t="s">
        <v>138</v>
      </c>
      <c r="I14" s="560" t="s">
        <v>138</v>
      </c>
    </row>
    <row r="15" spans="2:9" ht="18.75" customHeight="1">
      <c r="B15" s="1263"/>
      <c r="C15" s="1263"/>
      <c r="D15" s="1263"/>
      <c r="E15" s="764" t="s">
        <v>865</v>
      </c>
      <c r="F15" s="561">
        <f>+'C10(2)-2管路(計画)'!S15</f>
        <v>0.27018438265734268</v>
      </c>
      <c r="G15" s="561">
        <f>+IF(F15="-","-",F15/'C6-1復旧条件'!D$8)</f>
        <v>0.54036876531468536</v>
      </c>
      <c r="H15" s="562" t="s">
        <v>138</v>
      </c>
      <c r="I15" s="563" t="s">
        <v>138</v>
      </c>
    </row>
    <row r="16" spans="2:9" ht="18.75" customHeight="1">
      <c r="B16" s="1263"/>
      <c r="C16" s="1263"/>
      <c r="D16" s="1263"/>
      <c r="E16" s="764" t="s">
        <v>866</v>
      </c>
      <c r="F16" s="561">
        <f>+'C10(2)-2管路(計画)'!S16</f>
        <v>0.55344624006581666</v>
      </c>
      <c r="G16" s="561">
        <f>+IF(F16="-","-",F16/'C6-1復旧条件'!D$9)</f>
        <v>0.55344624006581666</v>
      </c>
      <c r="H16" s="562" t="s">
        <v>138</v>
      </c>
      <c r="I16" s="563" t="s">
        <v>138</v>
      </c>
    </row>
    <row r="17" spans="2:9" ht="18.75" customHeight="1">
      <c r="B17" s="1263"/>
      <c r="C17" s="1263"/>
      <c r="D17" s="1263"/>
      <c r="E17" s="764" t="s">
        <v>867</v>
      </c>
      <c r="F17" s="561">
        <f>+'C10(2)-2管路(計画)'!S17</f>
        <v>1.2571817608391609</v>
      </c>
      <c r="G17" s="561">
        <f>+IF(F17="-","-",F17/'C6-1復旧条件'!D$10)</f>
        <v>1.2571817608391609</v>
      </c>
      <c r="H17" s="562" t="s">
        <v>138</v>
      </c>
      <c r="I17" s="563" t="s">
        <v>138</v>
      </c>
    </row>
    <row r="18" spans="2:9" ht="18.75" customHeight="1">
      <c r="B18" s="1263"/>
      <c r="C18" s="1263"/>
      <c r="D18" s="1263"/>
      <c r="E18" s="764" t="s">
        <v>868</v>
      </c>
      <c r="F18" s="561">
        <f>+'C10(2)-2管路(計画)'!S18</f>
        <v>1.1504267052900041</v>
      </c>
      <c r="G18" s="561">
        <f>+IF(F18="-","-",F18/'C6-1復旧条件'!D$11)</f>
        <v>0.57521335264500206</v>
      </c>
      <c r="H18" s="562" t="s">
        <v>138</v>
      </c>
      <c r="I18" s="563" t="s">
        <v>138</v>
      </c>
    </row>
    <row r="19" spans="2:9" ht="18.75" customHeight="1">
      <c r="B19" s="1263"/>
      <c r="C19" s="1263"/>
      <c r="D19" s="1263"/>
      <c r="E19" s="764" t="s">
        <v>194</v>
      </c>
      <c r="F19" s="561">
        <f>+'C10(2)-2管路(計画)'!S19</f>
        <v>0.26822901860962567</v>
      </c>
      <c r="G19" s="561">
        <f>+IF(F19="-","-",F19/'C6-1復旧条件'!D$12)</f>
        <v>0.13411450930481283</v>
      </c>
      <c r="H19" s="562" t="s">
        <v>138</v>
      </c>
      <c r="I19" s="563" t="s">
        <v>138</v>
      </c>
    </row>
    <row r="20" spans="2:9" ht="18.75" customHeight="1">
      <c r="B20" s="1263"/>
      <c r="C20" s="1263"/>
      <c r="D20" s="1264"/>
      <c r="E20" s="765" t="s">
        <v>54</v>
      </c>
      <c r="F20" s="564">
        <f>SUM(F14:F19)</f>
        <v>3.4994681074619503</v>
      </c>
      <c r="G20" s="564">
        <f>SUM(G14:G19)</f>
        <v>3.0603246281694778</v>
      </c>
      <c r="H20" s="565">
        <f>+G20/'C6-1復旧条件'!$D$13</f>
        <v>0.43718923259563969</v>
      </c>
      <c r="I20" s="566" t="s">
        <v>138</v>
      </c>
    </row>
    <row r="21" spans="2:9" ht="18.75" customHeight="1">
      <c r="B21" s="1263"/>
      <c r="C21" s="1263"/>
      <c r="D21" s="1257" t="s">
        <v>155</v>
      </c>
      <c r="E21" s="74" t="s">
        <v>864</v>
      </c>
      <c r="F21" s="558">
        <f>+'C10(2)-2管路(計画)'!S21</f>
        <v>0.10196832436034554</v>
      </c>
      <c r="G21" s="558">
        <f>+IF(F21="-","-",F21/'C6-1復旧条件'!D$7)</f>
        <v>0.40787329744138218</v>
      </c>
      <c r="H21" s="559" t="s">
        <v>138</v>
      </c>
      <c r="I21" s="560" t="s">
        <v>138</v>
      </c>
    </row>
    <row r="22" spans="2:9" ht="18.75" customHeight="1">
      <c r="B22" s="1263"/>
      <c r="C22" s="1263"/>
      <c r="D22" s="1263"/>
      <c r="E22" s="764" t="s">
        <v>865</v>
      </c>
      <c r="F22" s="561">
        <f>+'C10(2)-2管路(計画)'!S22</f>
        <v>0.79300180027972045</v>
      </c>
      <c r="G22" s="561">
        <f>+IF(F22="-","-",F22/'C6-1復旧条件'!D$8)</f>
        <v>1.5860036005594409</v>
      </c>
      <c r="H22" s="562" t="s">
        <v>138</v>
      </c>
      <c r="I22" s="563" t="s">
        <v>138</v>
      </c>
    </row>
    <row r="23" spans="2:9" ht="18.75" customHeight="1">
      <c r="B23" s="1263"/>
      <c r="C23" s="1263"/>
      <c r="D23" s="1263"/>
      <c r="E23" s="764" t="s">
        <v>866</v>
      </c>
      <c r="F23" s="561">
        <f>+'C10(2)-2管路(計画)'!S23</f>
        <v>5.2013935102262439</v>
      </c>
      <c r="G23" s="561">
        <f>+IF(F23="-","-",F23/'C6-1復旧条件'!D$9)</f>
        <v>5.2013935102262439</v>
      </c>
      <c r="H23" s="562" t="s">
        <v>138</v>
      </c>
      <c r="I23" s="563" t="s">
        <v>138</v>
      </c>
    </row>
    <row r="24" spans="2:9" ht="18.75" customHeight="1">
      <c r="B24" s="1263"/>
      <c r="C24" s="1263"/>
      <c r="D24" s="1263"/>
      <c r="E24" s="764" t="s">
        <v>867</v>
      </c>
      <c r="F24" s="561">
        <f>+'C10(2)-2管路(計画)'!S24</f>
        <v>13.521811677334426</v>
      </c>
      <c r="G24" s="561">
        <f>+IF(F24="-","-",F24/'C6-1復旧条件'!D$10)</f>
        <v>13.521811677334426</v>
      </c>
      <c r="H24" s="562" t="s">
        <v>138</v>
      </c>
      <c r="I24" s="563" t="s">
        <v>138</v>
      </c>
    </row>
    <row r="25" spans="2:9" ht="18.75" customHeight="1">
      <c r="B25" s="1263"/>
      <c r="C25" s="1263"/>
      <c r="D25" s="1263"/>
      <c r="E25" s="764" t="s">
        <v>868</v>
      </c>
      <c r="F25" s="561">
        <f>+'C10(2)-2管路(計画)'!S25</f>
        <v>2.2623170959276022</v>
      </c>
      <c r="G25" s="561">
        <f>+IF(F25="-","-",F25/'C6-1復旧条件'!D$11)</f>
        <v>1.1311585479638011</v>
      </c>
      <c r="H25" s="562" t="s">
        <v>138</v>
      </c>
      <c r="I25" s="563" t="s">
        <v>138</v>
      </c>
    </row>
    <row r="26" spans="2:9" ht="18.75" customHeight="1">
      <c r="B26" s="1263"/>
      <c r="C26" s="1263"/>
      <c r="D26" s="1263"/>
      <c r="E26" s="764" t="s">
        <v>194</v>
      </c>
      <c r="F26" s="561">
        <f>+'C10(2)-2管路(計画)'!S26</f>
        <v>1.509681831048951</v>
      </c>
      <c r="G26" s="561">
        <f>+IF(F26="-","-",F26/'C6-1復旧条件'!D$12)</f>
        <v>0.75484091552447552</v>
      </c>
      <c r="H26" s="562" t="s">
        <v>138</v>
      </c>
      <c r="I26" s="563" t="s">
        <v>138</v>
      </c>
    </row>
    <row r="27" spans="2:9" ht="18.75" customHeight="1">
      <c r="B27" s="1263"/>
      <c r="C27" s="1263"/>
      <c r="D27" s="1264"/>
      <c r="E27" s="765" t="s">
        <v>54</v>
      </c>
      <c r="F27" s="564">
        <f>SUM(F21:F26)</f>
        <v>23.390174239177291</v>
      </c>
      <c r="G27" s="564">
        <f>SUM(G21:G26)</f>
        <v>22.603081549049769</v>
      </c>
      <c r="H27" s="565">
        <f>+G27/'C6-1復旧条件'!$D$13</f>
        <v>3.2290116498642525</v>
      </c>
      <c r="I27" s="566" t="s">
        <v>138</v>
      </c>
    </row>
    <row r="28" spans="2:9" ht="18.75" customHeight="1">
      <c r="B28" s="1263"/>
      <c r="C28" s="1264"/>
      <c r="D28" s="1153" t="s">
        <v>207</v>
      </c>
      <c r="E28" s="1267"/>
      <c r="F28" s="815">
        <f>SUM(F27,F20,F13)</f>
        <v>27.853683750900863</v>
      </c>
      <c r="G28" s="815">
        <f>SUM(G27,G20,G13)</f>
        <v>26.583350211476755</v>
      </c>
      <c r="H28" s="816">
        <f>SUM(H13,H20,H27)</f>
        <v>3.7976214587823933</v>
      </c>
      <c r="I28" s="817" t="s">
        <v>138</v>
      </c>
    </row>
    <row r="29" spans="2:9" ht="18.75" customHeight="1">
      <c r="B29" s="1263"/>
      <c r="C29" s="1257" t="s">
        <v>858</v>
      </c>
      <c r="D29" s="1251" t="s">
        <v>767</v>
      </c>
      <c r="E29" s="74" t="s">
        <v>864</v>
      </c>
      <c r="F29" s="558" t="str">
        <f>+'C10(2)-2管路(計画)'!S29</f>
        <v>-</v>
      </c>
      <c r="G29" s="558" t="str">
        <f>+IF(F29="-","-",F29/'C6-1復旧条件'!D$12)</f>
        <v>-</v>
      </c>
      <c r="H29" s="559" t="s">
        <v>138</v>
      </c>
      <c r="I29" s="560" t="s">
        <v>138</v>
      </c>
    </row>
    <row r="30" spans="2:9" ht="18.75" customHeight="1">
      <c r="B30" s="1263"/>
      <c r="C30" s="1263"/>
      <c r="D30" s="1252"/>
      <c r="E30" s="764" t="s">
        <v>865</v>
      </c>
      <c r="F30" s="561">
        <f>+'C10(2)-2管路(計画)'!S30</f>
        <v>2.1900077334430276E-3</v>
      </c>
      <c r="G30" s="561">
        <f>+IF(F30="-","-",F30/'C6-1復旧条件'!D$12)</f>
        <v>1.0950038667215138E-3</v>
      </c>
      <c r="H30" s="562" t="s">
        <v>138</v>
      </c>
      <c r="I30" s="563" t="s">
        <v>138</v>
      </c>
    </row>
    <row r="31" spans="2:9" ht="18.75" customHeight="1">
      <c r="B31" s="1263"/>
      <c r="C31" s="1263"/>
      <c r="D31" s="1252"/>
      <c r="E31" s="764" t="s">
        <v>866</v>
      </c>
      <c r="F31" s="561">
        <f>+'C10(2)-2管路(計画)'!S31</f>
        <v>1.5173625010283836E-2</v>
      </c>
      <c r="G31" s="561">
        <f>+IF(F31="-","-",F31/'C6-1復旧条件'!D$12)</f>
        <v>7.5868125051419179E-3</v>
      </c>
      <c r="H31" s="562" t="s">
        <v>138</v>
      </c>
      <c r="I31" s="563" t="s">
        <v>138</v>
      </c>
    </row>
    <row r="32" spans="2:9" ht="18.75" customHeight="1">
      <c r="B32" s="1263"/>
      <c r="C32" s="1263"/>
      <c r="D32" s="1252"/>
      <c r="E32" s="764" t="s">
        <v>867</v>
      </c>
      <c r="F32" s="561">
        <f>+'C10(2)-2管路(計画)'!S32</f>
        <v>0.19772641250514192</v>
      </c>
      <c r="G32" s="561">
        <f>+IF(F32="-","-",F32/'C6-1復旧条件'!D$12)</f>
        <v>9.8863206252570959E-2</v>
      </c>
      <c r="H32" s="562" t="s">
        <v>138</v>
      </c>
      <c r="I32" s="563" t="s">
        <v>138</v>
      </c>
    </row>
    <row r="33" spans="2:9" ht="18.75" customHeight="1">
      <c r="B33" s="1263"/>
      <c r="C33" s="1263"/>
      <c r="D33" s="1252"/>
      <c r="E33" s="764" t="s">
        <v>868</v>
      </c>
      <c r="F33" s="561">
        <f>+'C10(2)-2管路(計画)'!S33</f>
        <v>0.53334509765528582</v>
      </c>
      <c r="G33" s="561">
        <f>+IF(F33="-","-",F33/'C6-1復旧条件'!D$12)</f>
        <v>0.26667254882764291</v>
      </c>
      <c r="H33" s="562" t="s">
        <v>138</v>
      </c>
      <c r="I33" s="563" t="s">
        <v>138</v>
      </c>
    </row>
    <row r="34" spans="2:9" ht="18.75" customHeight="1">
      <c r="B34" s="1263"/>
      <c r="C34" s="1263"/>
      <c r="D34" s="1252"/>
      <c r="E34" s="764" t="s">
        <v>194</v>
      </c>
      <c r="F34" s="561">
        <f>+'C10(2)-2管路(計画)'!S34</f>
        <v>0.34649050925545039</v>
      </c>
      <c r="G34" s="561">
        <f>+IF(F34="-","-",F34/'C6-1復旧条件'!D$12)</f>
        <v>0.17324525462772519</v>
      </c>
      <c r="H34" s="562" t="s">
        <v>138</v>
      </c>
      <c r="I34" s="563" t="s">
        <v>138</v>
      </c>
    </row>
    <row r="35" spans="2:9" ht="18.75" customHeight="1">
      <c r="B35" s="1263"/>
      <c r="C35" s="1263"/>
      <c r="D35" s="1253"/>
      <c r="E35" s="765" t="s">
        <v>54</v>
      </c>
      <c r="F35" s="564">
        <f>SUM(F29:F34)</f>
        <v>1.0949256521596049</v>
      </c>
      <c r="G35" s="564">
        <f>SUM(G29:G34)</f>
        <v>0.54746282607980246</v>
      </c>
      <c r="H35" s="565">
        <f>+G35/'C6-1復旧条件'!$D$13</f>
        <v>7.8208975154257496E-2</v>
      </c>
      <c r="I35" s="566" t="s">
        <v>138</v>
      </c>
    </row>
    <row r="36" spans="2:9" ht="18.75" customHeight="1">
      <c r="B36" s="1263"/>
      <c r="C36" s="1263"/>
      <c r="D36" s="1260" t="s">
        <v>869</v>
      </c>
      <c r="E36" s="74" t="s">
        <v>864</v>
      </c>
      <c r="F36" s="558" t="str">
        <f>+'C10(2)-2管路(計画)'!S36</f>
        <v>-</v>
      </c>
      <c r="G36" s="558" t="str">
        <f>+IF(F36="-","-",F36/'C6-1復旧条件'!D$12)</f>
        <v>-</v>
      </c>
      <c r="H36" s="559" t="s">
        <v>138</v>
      </c>
      <c r="I36" s="560" t="s">
        <v>138</v>
      </c>
    </row>
    <row r="37" spans="2:9" ht="18.75" customHeight="1">
      <c r="B37" s="1263"/>
      <c r="C37" s="1263"/>
      <c r="D37" s="1265"/>
      <c r="E37" s="764" t="s">
        <v>865</v>
      </c>
      <c r="F37" s="561" t="str">
        <f>+'C10(2)-2管路(計画)'!S37</f>
        <v>-</v>
      </c>
      <c r="G37" s="561" t="str">
        <f>+IF(F37="-","-",F37/'C6-1復旧条件'!D$12)</f>
        <v>-</v>
      </c>
      <c r="H37" s="562" t="s">
        <v>138</v>
      </c>
      <c r="I37" s="563" t="s">
        <v>138</v>
      </c>
    </row>
    <row r="38" spans="2:9" ht="18.75" customHeight="1">
      <c r="B38" s="1263"/>
      <c r="C38" s="1263"/>
      <c r="D38" s="1265"/>
      <c r="E38" s="764" t="s">
        <v>866</v>
      </c>
      <c r="F38" s="561" t="str">
        <f>+'C10(2)-2管路(計画)'!S38</f>
        <v>-</v>
      </c>
      <c r="G38" s="561" t="str">
        <f>+IF(F38="-","-",F38/'C6-1復旧条件'!D$12)</f>
        <v>-</v>
      </c>
      <c r="H38" s="562" t="s">
        <v>138</v>
      </c>
      <c r="I38" s="563" t="s">
        <v>138</v>
      </c>
    </row>
    <row r="39" spans="2:9" ht="18.75" customHeight="1">
      <c r="B39" s="1263"/>
      <c r="C39" s="1263"/>
      <c r="D39" s="1265"/>
      <c r="E39" s="764" t="s">
        <v>867</v>
      </c>
      <c r="F39" s="561" t="str">
        <f>+'C10(2)-2管路(計画)'!S39</f>
        <v>-</v>
      </c>
      <c r="G39" s="561" t="str">
        <f>+IF(F39="-","-",F39/'C6-1復旧条件'!D$12)</f>
        <v>-</v>
      </c>
      <c r="H39" s="562" t="s">
        <v>138</v>
      </c>
      <c r="I39" s="563" t="s">
        <v>138</v>
      </c>
    </row>
    <row r="40" spans="2:9" ht="18.75" customHeight="1">
      <c r="B40" s="1263"/>
      <c r="C40" s="1263"/>
      <c r="D40" s="1265"/>
      <c r="E40" s="764" t="s">
        <v>868</v>
      </c>
      <c r="F40" s="561" t="str">
        <f>+'C10(2)-2管路(計画)'!S40</f>
        <v>-</v>
      </c>
      <c r="G40" s="561" t="str">
        <f>+IF(F40="-","-",F40/'C6-1復旧条件'!D$12)</f>
        <v>-</v>
      </c>
      <c r="H40" s="562" t="s">
        <v>138</v>
      </c>
      <c r="I40" s="563" t="s">
        <v>138</v>
      </c>
    </row>
    <row r="41" spans="2:9" ht="18.75" customHeight="1">
      <c r="B41" s="1263"/>
      <c r="C41" s="1263"/>
      <c r="D41" s="1265"/>
      <c r="E41" s="764" t="s">
        <v>194</v>
      </c>
      <c r="F41" s="561" t="str">
        <f>+'C10(2)-2管路(計画)'!S41</f>
        <v>-</v>
      </c>
      <c r="G41" s="561" t="str">
        <f>+IF(F41="-","-",F41/'C6-1復旧条件'!D$12)</f>
        <v>-</v>
      </c>
      <c r="H41" s="562" t="s">
        <v>138</v>
      </c>
      <c r="I41" s="563" t="s">
        <v>138</v>
      </c>
    </row>
    <row r="42" spans="2:9" ht="18.75" customHeight="1">
      <c r="B42" s="1263"/>
      <c r="C42" s="1263"/>
      <c r="D42" s="1266"/>
      <c r="E42" s="765" t="s">
        <v>54</v>
      </c>
      <c r="F42" s="564">
        <f>SUM(F36:F41)</f>
        <v>0</v>
      </c>
      <c r="G42" s="564">
        <f>SUM(G36:G41)</f>
        <v>0</v>
      </c>
      <c r="H42" s="565">
        <f>+G42/'C6-1復旧条件'!$D$13</f>
        <v>0</v>
      </c>
      <c r="I42" s="566" t="s">
        <v>138</v>
      </c>
    </row>
    <row r="43" spans="2:9" ht="18.75" customHeight="1">
      <c r="B43" s="1263"/>
      <c r="C43" s="1263"/>
      <c r="D43" s="1260" t="s">
        <v>870</v>
      </c>
      <c r="E43" s="74" t="s">
        <v>864</v>
      </c>
      <c r="F43" s="558" t="str">
        <f>+'C10(2)-2管路(計画)'!S43</f>
        <v>-</v>
      </c>
      <c r="G43" s="558" t="str">
        <f>+IF(F43="-","-",F43/'C6-1復旧条件'!D$12)</f>
        <v>-</v>
      </c>
      <c r="H43" s="559" t="s">
        <v>138</v>
      </c>
      <c r="I43" s="560" t="s">
        <v>138</v>
      </c>
    </row>
    <row r="44" spans="2:9" ht="18.75" customHeight="1">
      <c r="B44" s="1263"/>
      <c r="C44" s="1263"/>
      <c r="D44" s="1265"/>
      <c r="E44" s="764" t="s">
        <v>865</v>
      </c>
      <c r="F44" s="561" t="str">
        <f>+'C10(2)-2管路(計画)'!S44</f>
        <v>-</v>
      </c>
      <c r="G44" s="561" t="str">
        <f>+IF(F44="-","-",F44/'C6-1復旧条件'!D$12)</f>
        <v>-</v>
      </c>
      <c r="H44" s="562" t="s">
        <v>138</v>
      </c>
      <c r="I44" s="563" t="s">
        <v>138</v>
      </c>
    </row>
    <row r="45" spans="2:9" ht="18.75" customHeight="1">
      <c r="B45" s="1263"/>
      <c r="C45" s="1263"/>
      <c r="D45" s="1265"/>
      <c r="E45" s="764" t="s">
        <v>866</v>
      </c>
      <c r="F45" s="561" t="str">
        <f>+'C10(2)-2管路(計画)'!S45</f>
        <v>-</v>
      </c>
      <c r="G45" s="561" t="str">
        <f>+IF(F45="-","-",F45/'C6-1復旧条件'!D$12)</f>
        <v>-</v>
      </c>
      <c r="H45" s="562" t="s">
        <v>138</v>
      </c>
      <c r="I45" s="563" t="s">
        <v>138</v>
      </c>
    </row>
    <row r="46" spans="2:9" ht="18.75" customHeight="1">
      <c r="B46" s="1263"/>
      <c r="C46" s="1263"/>
      <c r="D46" s="1265"/>
      <c r="E46" s="764" t="s">
        <v>867</v>
      </c>
      <c r="F46" s="561" t="str">
        <f>+'C10(2)-2管路(計画)'!S46</f>
        <v>-</v>
      </c>
      <c r="G46" s="561" t="str">
        <f>+IF(F46="-","-",F46/'C6-1復旧条件'!D$12)</f>
        <v>-</v>
      </c>
      <c r="H46" s="562" t="s">
        <v>138</v>
      </c>
      <c r="I46" s="563" t="s">
        <v>138</v>
      </c>
    </row>
    <row r="47" spans="2:9" ht="18.75" customHeight="1">
      <c r="B47" s="1263"/>
      <c r="C47" s="1263"/>
      <c r="D47" s="1265"/>
      <c r="E47" s="764" t="s">
        <v>868</v>
      </c>
      <c r="F47" s="561" t="str">
        <f>+'C10(2)-2管路(計画)'!S47</f>
        <v>-</v>
      </c>
      <c r="G47" s="561" t="str">
        <f>+IF(F47="-","-",F47/'C6-1復旧条件'!D$12)</f>
        <v>-</v>
      </c>
      <c r="H47" s="562" t="s">
        <v>138</v>
      </c>
      <c r="I47" s="563" t="s">
        <v>138</v>
      </c>
    </row>
    <row r="48" spans="2:9" ht="18.75" customHeight="1">
      <c r="B48" s="1263"/>
      <c r="C48" s="1263"/>
      <c r="D48" s="1265"/>
      <c r="E48" s="764" t="s">
        <v>194</v>
      </c>
      <c r="F48" s="561" t="str">
        <f>+'C10(2)-2管路(計画)'!S48</f>
        <v>-</v>
      </c>
      <c r="G48" s="561" t="str">
        <f>+IF(F48="-","-",F48/'C6-1復旧条件'!D$12)</f>
        <v>-</v>
      </c>
      <c r="H48" s="562" t="s">
        <v>138</v>
      </c>
      <c r="I48" s="563" t="s">
        <v>138</v>
      </c>
    </row>
    <row r="49" spans="2:17" ht="18.75" customHeight="1">
      <c r="B49" s="1263"/>
      <c r="C49" s="1263"/>
      <c r="D49" s="1266"/>
      <c r="E49" s="765" t="s">
        <v>54</v>
      </c>
      <c r="F49" s="564">
        <f>SUM(F43:F48)</f>
        <v>0</v>
      </c>
      <c r="G49" s="564">
        <f>SUM(G43:G48)</f>
        <v>0</v>
      </c>
      <c r="H49" s="565">
        <f>+G49/'C6-1復旧条件'!$D$13</f>
        <v>0</v>
      </c>
      <c r="I49" s="566" t="s">
        <v>138</v>
      </c>
    </row>
    <row r="50" spans="2:17" ht="18.75" customHeight="1">
      <c r="B50" s="1264"/>
      <c r="C50" s="1263"/>
      <c r="D50" s="1153" t="s">
        <v>853</v>
      </c>
      <c r="E50" s="1267"/>
      <c r="F50" s="567">
        <f>IF(SUM(F28,F35,F42,F49)=0,"-",SUM(F28,F35,F42,F49))</f>
        <v>28.94860940306047</v>
      </c>
      <c r="G50" s="567">
        <f>IF(SUM(G28,G35,G42,G49)=0,"-",SUM(G28,G35,G42,G49))</f>
        <v>27.130813037556557</v>
      </c>
      <c r="H50" s="568">
        <f>IF(SUM(H28,H35,H42,H49)=0,"-",SUM(H28,H35,H42,H49))</f>
        <v>3.8758304339366507</v>
      </c>
      <c r="I50" s="569" t="s">
        <v>138</v>
      </c>
    </row>
    <row r="51" spans="2:17" ht="18.75" customHeight="1">
      <c r="B51" s="1260" t="s">
        <v>871</v>
      </c>
      <c r="C51" s="1263"/>
      <c r="D51" s="1260" t="s">
        <v>770</v>
      </c>
      <c r="E51" s="74" t="s">
        <v>864</v>
      </c>
      <c r="F51" s="558" t="str">
        <f>+'C10(2)-2管路(計画)'!S51</f>
        <v>-</v>
      </c>
      <c r="G51" s="558" t="str">
        <f>+IF(F51="-","-",F51/'C6-1復旧条件'!D$7)</f>
        <v>-</v>
      </c>
      <c r="H51" s="559" t="s">
        <v>138</v>
      </c>
      <c r="I51" s="560" t="s">
        <v>138</v>
      </c>
    </row>
    <row r="52" spans="2:17" ht="18.75" customHeight="1">
      <c r="B52" s="1265"/>
      <c r="C52" s="1263"/>
      <c r="D52" s="1265"/>
      <c r="E52" s="764" t="s">
        <v>865</v>
      </c>
      <c r="F52" s="561">
        <f>+'C10(2)-2管路(計画)'!S52</f>
        <v>0.23778791111476758</v>
      </c>
      <c r="G52" s="561">
        <f>+IF(F52="-","-",F52/'C6-1復旧条件'!D$8)</f>
        <v>0.47557582222953515</v>
      </c>
      <c r="H52" s="562" t="s">
        <v>138</v>
      </c>
      <c r="I52" s="563" t="s">
        <v>138</v>
      </c>
    </row>
    <row r="53" spans="2:17" ht="18.75" customHeight="1">
      <c r="B53" s="1265"/>
      <c r="C53" s="1263"/>
      <c r="D53" s="1265"/>
      <c r="E53" s="764" t="s">
        <v>866</v>
      </c>
      <c r="F53" s="561">
        <f>+'C10(2)-2管路(計画)'!S53</f>
        <v>1.6169139954257521</v>
      </c>
      <c r="G53" s="561">
        <f>+IF(F53="-","-",F53/'C6-1復旧条件'!D$9)</f>
        <v>1.6169139954257521</v>
      </c>
      <c r="H53" s="562" t="s">
        <v>138</v>
      </c>
      <c r="I53" s="563" t="s">
        <v>138</v>
      </c>
    </row>
    <row r="54" spans="2:17" ht="18.75" customHeight="1">
      <c r="B54" s="1265"/>
      <c r="C54" s="1263"/>
      <c r="D54" s="1265"/>
      <c r="E54" s="764" t="s">
        <v>867</v>
      </c>
      <c r="F54" s="561">
        <f>+'C10(2)-2管路(計画)'!S54</f>
        <v>22.492904606417095</v>
      </c>
      <c r="G54" s="561">
        <f>+IF(F54="-","-",F54/'C6-1復旧条件'!D$10)</f>
        <v>22.492904606417095</v>
      </c>
      <c r="H54" s="562" t="s">
        <v>138</v>
      </c>
      <c r="I54" s="563" t="s">
        <v>138</v>
      </c>
    </row>
    <row r="55" spans="2:17" ht="18.75" customHeight="1">
      <c r="B55" s="1265"/>
      <c r="C55" s="1263"/>
      <c r="D55" s="1265"/>
      <c r="E55" s="764" t="s">
        <v>868</v>
      </c>
      <c r="F55" s="561">
        <f>+'C10(2)-2管路(計画)'!S55</f>
        <v>70.564466001497351</v>
      </c>
      <c r="G55" s="561">
        <f>+IF(F55="-","-",F55/'C6-1復旧条件'!D$11)</f>
        <v>35.282233000748676</v>
      </c>
      <c r="H55" s="562" t="s">
        <v>138</v>
      </c>
      <c r="I55" s="563" t="s">
        <v>138</v>
      </c>
    </row>
    <row r="56" spans="2:17" ht="18.75" customHeight="1">
      <c r="B56" s="1265"/>
      <c r="C56" s="1263"/>
      <c r="D56" s="1265"/>
      <c r="E56" s="764" t="s">
        <v>194</v>
      </c>
      <c r="F56" s="561">
        <f>+'C10(2)-2管路(計画)'!S56</f>
        <v>92.833238959308943</v>
      </c>
      <c r="G56" s="561">
        <f>+IF(F56="-","-",F56/'C6-1復旧条件'!D$12)</f>
        <v>46.416619479654472</v>
      </c>
      <c r="H56" s="562" t="s">
        <v>138</v>
      </c>
      <c r="I56" s="563" t="s">
        <v>138</v>
      </c>
    </row>
    <row r="57" spans="2:17" ht="18.75" customHeight="1">
      <c r="B57" s="1266"/>
      <c r="C57" s="1263"/>
      <c r="D57" s="1266"/>
      <c r="E57" s="765" t="s">
        <v>54</v>
      </c>
      <c r="F57" s="564">
        <f>SUM(F51:F56)</f>
        <v>187.74531147376391</v>
      </c>
      <c r="G57" s="564">
        <f>SUM(G51:G56)</f>
        <v>106.28424690447554</v>
      </c>
      <c r="H57" s="565">
        <f>+G57/'C6-1復旧条件'!$D$13</f>
        <v>15.183463843496506</v>
      </c>
      <c r="I57" s="566" t="s">
        <v>138</v>
      </c>
    </row>
    <row r="58" spans="2:17" ht="18.75" customHeight="1">
      <c r="B58" s="762" t="s">
        <v>872</v>
      </c>
      <c r="C58" s="951"/>
      <c r="D58" s="1153" t="s">
        <v>855</v>
      </c>
      <c r="E58" s="1267"/>
      <c r="F58" s="818">
        <f>IF(SUM(F35,F42,F49,F57)=0,"-",SUM(F35,F42,F49,F57))</f>
        <v>188.84023712592352</v>
      </c>
      <c r="G58" s="818">
        <f t="shared" ref="G58:H58" si="0">IF(SUM(G35,G42,G49,G57)=0,"-",SUM(G35,G42,G49,G57))</f>
        <v>106.83170973055535</v>
      </c>
      <c r="H58" s="819">
        <f t="shared" si="0"/>
        <v>15.261672818650764</v>
      </c>
      <c r="I58" s="820" t="s">
        <v>138</v>
      </c>
    </row>
    <row r="59" spans="2:17" ht="18.75" customHeight="1">
      <c r="B59" s="1153" t="s">
        <v>67</v>
      </c>
      <c r="C59" s="1154"/>
      <c r="D59" s="1154"/>
      <c r="E59" s="1267"/>
      <c r="F59" s="567">
        <f>SUM(F13,F20,F27,F35,F42,F49,F57)</f>
        <v>216.69392087682436</v>
      </c>
      <c r="G59" s="567">
        <f>SUM(G13,G20,G27,G35,G42,G49,G57)</f>
        <v>133.41505994203209</v>
      </c>
      <c r="H59" s="568">
        <f>+G59/'C6-1復旧条件'!$D$13</f>
        <v>19.059294277433157</v>
      </c>
      <c r="I59" s="569">
        <f>+'C6-1復旧条件'!D14+H59</f>
        <v>22.059294277433157</v>
      </c>
    </row>
    <row r="60" spans="2:17" ht="21.75" customHeight="1">
      <c r="B60" s="600"/>
      <c r="C60" s="821" t="s">
        <v>734</v>
      </c>
      <c r="D60" s="600" t="s">
        <v>775</v>
      </c>
      <c r="E60" s="600"/>
    </row>
    <row r="61" spans="2:17" ht="21.75" customHeight="1"/>
    <row r="62" spans="2:17" ht="18.75" customHeight="1">
      <c r="O62" s="103"/>
      <c r="P62" s="103"/>
      <c r="Q62" s="103"/>
    </row>
    <row r="63" spans="2:17" ht="18.75" customHeight="1"/>
    <row r="64" spans="2:17" ht="13.5" customHeight="1"/>
    <row r="66" ht="13.5" customHeight="1"/>
    <row r="73" ht="13.5" customHeight="1"/>
    <row r="80" ht="13.5" customHeight="1"/>
    <row r="87" ht="13.5" customHeight="1"/>
    <row r="94" ht="13.5" customHeight="1"/>
    <row r="101" ht="13.5" customHeight="1"/>
    <row r="109" ht="12" customHeight="1"/>
    <row r="110" ht="13.5" customHeight="1"/>
  </sheetData>
  <mergeCells count="21">
    <mergeCell ref="E4:E6"/>
    <mergeCell ref="F4:F5"/>
    <mergeCell ref="G4:G5"/>
    <mergeCell ref="H4:I4"/>
    <mergeCell ref="B3:I3"/>
    <mergeCell ref="B4:D6"/>
    <mergeCell ref="B59:E59"/>
    <mergeCell ref="B51:B57"/>
    <mergeCell ref="D51:D57"/>
    <mergeCell ref="D36:D42"/>
    <mergeCell ref="D43:D49"/>
    <mergeCell ref="D58:E58"/>
    <mergeCell ref="D14:D20"/>
    <mergeCell ref="D21:D27"/>
    <mergeCell ref="B7:B50"/>
    <mergeCell ref="D7:D13"/>
    <mergeCell ref="D29:D35"/>
    <mergeCell ref="D50:E50"/>
    <mergeCell ref="C7:C28"/>
    <mergeCell ref="D28:E28"/>
    <mergeCell ref="C29:C58"/>
  </mergeCells>
  <phoneticPr fontId="4"/>
  <pageMargins left="0.70866141732283472" right="0.70866141732283472" top="0.74803149606299213" bottom="0.74803149606299213" header="0.31496062992125984" footer="0.31496062992125984"/>
  <pageSetup paperSize="9" scale="4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9"/>
  <sheetViews>
    <sheetView showGridLines="0" topLeftCell="B1" zoomScaleNormal="100" zoomScaleSheetLayoutView="70" workbookViewId="0">
      <selection activeCell="N18" sqref="N18"/>
    </sheetView>
  </sheetViews>
  <sheetFormatPr defaultRowHeight="13.5"/>
  <cols>
    <col min="1" max="1" width="9" style="609"/>
    <col min="2" max="4" width="2.625" style="609" customWidth="1"/>
    <col min="5" max="5" width="4.625" style="609" customWidth="1"/>
    <col min="6" max="6" width="11.625" style="609" customWidth="1"/>
    <col min="7" max="7" width="17.625" style="609" customWidth="1"/>
    <col min="8" max="11" width="15.625" style="609" customWidth="1"/>
    <col min="12" max="13" width="2.625" style="609" customWidth="1"/>
    <col min="14" max="14" width="9.25" style="609" bestFit="1" customWidth="1"/>
    <col min="15" max="16384" width="9" style="609"/>
  </cols>
  <sheetData>
    <row r="1" spans="2:13" ht="17.25">
      <c r="B1" s="608" t="s">
        <v>685</v>
      </c>
    </row>
    <row r="2" spans="2:13" ht="20.100000000000001" customHeight="1">
      <c r="B2" s="1471" t="s">
        <v>712</v>
      </c>
      <c r="C2" s="1471"/>
      <c r="D2" s="1471"/>
      <c r="E2" s="1471"/>
      <c r="F2" s="1471"/>
      <c r="G2" s="1471"/>
      <c r="H2" s="1471"/>
      <c r="I2" s="1471"/>
      <c r="J2" s="1471"/>
      <c r="K2" s="1471"/>
      <c r="L2" s="1471"/>
      <c r="M2" s="1471"/>
    </row>
    <row r="3" spans="2:13" ht="8.1" customHeight="1">
      <c r="B3" s="629"/>
      <c r="C3" s="629"/>
      <c r="D3" s="629"/>
      <c r="E3" s="629"/>
      <c r="F3" s="629"/>
      <c r="G3" s="629"/>
      <c r="H3" s="629"/>
      <c r="I3" s="629"/>
      <c r="J3" s="629"/>
      <c r="K3" s="629"/>
      <c r="L3" s="629"/>
      <c r="M3" s="629"/>
    </row>
    <row r="4" spans="2:13">
      <c r="B4" s="610"/>
      <c r="C4" s="611"/>
      <c r="D4" s="611"/>
      <c r="E4" s="611"/>
      <c r="F4" s="611"/>
      <c r="G4" s="611"/>
      <c r="H4" s="611"/>
      <c r="I4" s="611"/>
      <c r="J4" s="611"/>
      <c r="K4" s="611"/>
      <c r="L4" s="611"/>
      <c r="M4" s="612"/>
    </row>
    <row r="5" spans="2:13" ht="20.100000000000001" customHeight="1">
      <c r="B5" s="613"/>
      <c r="C5" s="495" t="s">
        <v>605</v>
      </c>
      <c r="D5" s="497"/>
      <c r="E5" s="497"/>
      <c r="F5" s="497"/>
      <c r="G5" s="497"/>
      <c r="H5" s="497"/>
      <c r="I5" s="497"/>
      <c r="J5" s="497"/>
      <c r="K5" s="497"/>
      <c r="L5" s="497"/>
      <c r="M5" s="614"/>
    </row>
    <row r="6" spans="2:13" ht="35.1" customHeight="1">
      <c r="B6" s="613"/>
      <c r="C6" s="495"/>
      <c r="D6" s="497"/>
      <c r="E6" s="1457" t="s">
        <v>607</v>
      </c>
      <c r="F6" s="1459"/>
      <c r="G6" s="1459"/>
      <c r="H6" s="1459"/>
      <c r="I6" s="1459"/>
      <c r="J6" s="1459"/>
      <c r="K6" s="1459"/>
      <c r="L6" s="1459"/>
      <c r="M6" s="614"/>
    </row>
    <row r="7" spans="2:13" ht="20.100000000000001" customHeight="1">
      <c r="B7" s="613"/>
      <c r="C7" s="495" t="s">
        <v>709</v>
      </c>
      <c r="D7" s="497"/>
      <c r="E7" s="595"/>
      <c r="F7" s="595"/>
      <c r="G7" s="595"/>
      <c r="H7" s="595"/>
      <c r="I7" s="595"/>
      <c r="J7" s="595"/>
      <c r="K7" s="595"/>
      <c r="L7" s="595"/>
      <c r="M7" s="614"/>
    </row>
    <row r="8" spans="2:13" ht="20.100000000000001" customHeight="1">
      <c r="B8" s="613"/>
      <c r="C8" s="495"/>
      <c r="D8" s="497" t="s">
        <v>608</v>
      </c>
      <c r="E8" s="595"/>
      <c r="F8" s="595"/>
      <c r="G8" s="595"/>
      <c r="H8" s="595"/>
      <c r="I8" s="595"/>
      <c r="J8" s="595"/>
      <c r="K8" s="595"/>
      <c r="L8" s="595"/>
      <c r="M8" s="614"/>
    </row>
    <row r="9" spans="2:13" ht="50.1" customHeight="1">
      <c r="B9" s="613"/>
      <c r="C9" s="495"/>
      <c r="D9" s="497"/>
      <c r="E9" s="1457" t="s">
        <v>609</v>
      </c>
      <c r="F9" s="1459"/>
      <c r="G9" s="1459"/>
      <c r="H9" s="1459"/>
      <c r="I9" s="1459"/>
      <c r="J9" s="1459"/>
      <c r="K9" s="1459"/>
      <c r="L9" s="1459"/>
      <c r="M9" s="614"/>
    </row>
    <row r="10" spans="2:13" ht="20.100000000000001" customHeight="1">
      <c r="B10" s="613"/>
      <c r="C10" s="495"/>
      <c r="D10" s="497" t="s">
        <v>711</v>
      </c>
      <c r="E10" s="595"/>
      <c r="F10" s="595"/>
      <c r="G10" s="595"/>
      <c r="H10" s="595"/>
      <c r="I10" s="595"/>
      <c r="J10" s="595"/>
      <c r="K10" s="595"/>
      <c r="L10" s="595"/>
      <c r="M10" s="614"/>
    </row>
    <row r="11" spans="2:13" ht="20.100000000000001" customHeight="1">
      <c r="B11" s="613"/>
      <c r="C11" s="495"/>
      <c r="D11" s="497"/>
      <c r="E11" s="1457" t="s">
        <v>610</v>
      </c>
      <c r="F11" s="1459"/>
      <c r="G11" s="1459"/>
      <c r="H11" s="1459"/>
      <c r="I11" s="1459"/>
      <c r="J11" s="1459"/>
      <c r="K11" s="1459"/>
      <c r="L11" s="1459"/>
      <c r="M11" s="614"/>
    </row>
    <row r="12" spans="2:13" ht="20.100000000000001" customHeight="1">
      <c r="B12" s="613"/>
      <c r="C12" s="495"/>
      <c r="D12" s="497"/>
      <c r="E12" s="595"/>
      <c r="F12" s="496"/>
      <c r="G12" s="496"/>
      <c r="H12" s="496"/>
      <c r="I12" s="496"/>
      <c r="J12" s="496"/>
      <c r="K12" s="496"/>
      <c r="L12" s="496"/>
      <c r="M12" s="614"/>
    </row>
    <row r="13" spans="2:13" ht="14.25">
      <c r="B13" s="613"/>
      <c r="C13" s="495"/>
      <c r="D13" s="497"/>
      <c r="E13" s="595"/>
      <c r="F13" s="595"/>
      <c r="G13" s="595"/>
      <c r="H13" s="1477" t="s">
        <v>732</v>
      </c>
      <c r="I13" s="1478"/>
      <c r="J13" s="595"/>
      <c r="K13" s="595"/>
      <c r="L13" s="595"/>
      <c r="M13" s="614"/>
    </row>
    <row r="14" spans="2:13" ht="6.95" customHeight="1">
      <c r="B14" s="613"/>
      <c r="C14" s="495"/>
      <c r="D14" s="497"/>
      <c r="E14" s="595"/>
      <c r="F14" s="595"/>
      <c r="G14" s="595"/>
      <c r="H14" s="595"/>
      <c r="I14" s="595"/>
      <c r="J14" s="595"/>
      <c r="K14" s="595"/>
      <c r="L14" s="595"/>
      <c r="M14" s="614"/>
    </row>
    <row r="15" spans="2:13" ht="28.5" customHeight="1" thickBot="1">
      <c r="B15" s="613"/>
      <c r="C15" s="495"/>
      <c r="D15" s="497"/>
      <c r="E15" s="595"/>
      <c r="F15" s="595"/>
      <c r="G15" s="1462" t="s">
        <v>106</v>
      </c>
      <c r="H15" s="1463"/>
      <c r="I15" s="615" t="s">
        <v>406</v>
      </c>
      <c r="J15" s="615" t="s">
        <v>407</v>
      </c>
      <c r="K15" s="595"/>
      <c r="L15" s="595"/>
      <c r="M15" s="614"/>
    </row>
    <row r="16" spans="2:13" ht="28.5" customHeight="1" thickTop="1">
      <c r="B16" s="613"/>
      <c r="C16" s="495"/>
      <c r="D16" s="497"/>
      <c r="E16" s="595"/>
      <c r="F16" s="595"/>
      <c r="G16" s="1475" t="s">
        <v>602</v>
      </c>
      <c r="H16" s="1476"/>
      <c r="I16" s="616">
        <v>0</v>
      </c>
      <c r="J16" s="616">
        <v>100</v>
      </c>
      <c r="K16" s="595"/>
      <c r="L16" s="595"/>
      <c r="M16" s="614"/>
    </row>
    <row r="17" spans="2:14" ht="28.5" customHeight="1">
      <c r="B17" s="613"/>
      <c r="C17" s="495"/>
      <c r="D17" s="497"/>
      <c r="E17" s="595"/>
      <c r="F17" s="595"/>
      <c r="G17" s="1469" t="s">
        <v>603</v>
      </c>
      <c r="H17" s="1470"/>
      <c r="I17" s="617">
        <v>28</v>
      </c>
      <c r="J17" s="617">
        <v>50.9</v>
      </c>
      <c r="K17" s="595"/>
      <c r="L17" s="595"/>
      <c r="M17" s="614"/>
    </row>
    <row r="18" spans="2:14" ht="28.5" customHeight="1">
      <c r="B18" s="613"/>
      <c r="C18" s="495"/>
      <c r="D18" s="497"/>
      <c r="E18" s="595"/>
      <c r="F18" s="595"/>
      <c r="G18" s="1469" t="s">
        <v>604</v>
      </c>
      <c r="H18" s="1470"/>
      <c r="I18" s="617">
        <v>11.7</v>
      </c>
      <c r="J18" s="617">
        <v>26.8</v>
      </c>
      <c r="K18" s="595"/>
      <c r="L18" s="595"/>
      <c r="M18" s="614"/>
    </row>
    <row r="19" spans="2:14" ht="28.5" customHeight="1">
      <c r="B19" s="613"/>
      <c r="C19" s="495"/>
      <c r="D19" s="497"/>
      <c r="E19" s="645"/>
      <c r="F19" s="645"/>
      <c r="G19" s="1469" t="s">
        <v>730</v>
      </c>
      <c r="H19" s="1470"/>
      <c r="I19" s="617">
        <v>14.1</v>
      </c>
      <c r="J19" s="617">
        <v>29.1</v>
      </c>
      <c r="K19" s="645"/>
      <c r="L19" s="645"/>
      <c r="M19" s="614"/>
    </row>
    <row r="20" spans="2:14" ht="28.5" customHeight="1">
      <c r="B20" s="613"/>
      <c r="C20" s="495"/>
      <c r="D20" s="497"/>
      <c r="E20" s="595"/>
      <c r="F20" s="595"/>
      <c r="G20" s="1469" t="s">
        <v>731</v>
      </c>
      <c r="H20" s="1470"/>
      <c r="I20" s="617">
        <v>11.6</v>
      </c>
      <c r="J20" s="617">
        <v>26.5</v>
      </c>
      <c r="K20" s="595"/>
      <c r="L20" s="595"/>
      <c r="M20" s="614"/>
      <c r="N20" s="618"/>
    </row>
    <row r="21" spans="2:14" ht="14.25">
      <c r="B21" s="613"/>
      <c r="C21" s="495"/>
      <c r="D21" s="497"/>
      <c r="E21" s="595"/>
      <c r="F21" s="595"/>
      <c r="G21" s="595"/>
      <c r="H21" s="595"/>
      <c r="I21" s="595"/>
      <c r="J21" s="595"/>
      <c r="K21" s="595"/>
      <c r="L21" s="595"/>
      <c r="M21" s="614"/>
    </row>
    <row r="22" spans="2:14" ht="14.25">
      <c r="B22" s="613"/>
      <c r="C22" s="495"/>
      <c r="D22" s="497"/>
      <c r="E22" s="595"/>
      <c r="F22" s="595"/>
      <c r="G22" s="595"/>
      <c r="H22" s="595"/>
      <c r="I22" s="595"/>
      <c r="J22" s="595"/>
      <c r="K22" s="595"/>
      <c r="L22" s="595"/>
      <c r="M22" s="614"/>
    </row>
    <row r="23" spans="2:14" ht="14.25">
      <c r="B23" s="613"/>
      <c r="C23" s="495"/>
      <c r="D23" s="497"/>
      <c r="E23" s="595"/>
      <c r="F23" s="595"/>
      <c r="G23" s="595"/>
      <c r="H23" s="595"/>
      <c r="I23" s="595"/>
      <c r="J23" s="595"/>
      <c r="K23" s="595"/>
      <c r="L23" s="595"/>
      <c r="M23" s="614"/>
    </row>
    <row r="24" spans="2:14" ht="14.25">
      <c r="B24" s="613"/>
      <c r="C24" s="495" t="s">
        <v>710</v>
      </c>
      <c r="D24" s="497"/>
      <c r="E24" s="595"/>
      <c r="F24" s="595"/>
      <c r="G24" s="595"/>
      <c r="H24" s="595"/>
      <c r="I24" s="595"/>
      <c r="J24" s="595"/>
      <c r="K24" s="595"/>
      <c r="L24" s="595"/>
      <c r="M24" s="614"/>
    </row>
    <row r="25" spans="2:14" ht="14.25">
      <c r="B25" s="613"/>
      <c r="C25" s="495"/>
      <c r="D25" s="497" t="s">
        <v>596</v>
      </c>
      <c r="E25" s="595"/>
      <c r="F25" s="595"/>
      <c r="G25" s="595"/>
      <c r="H25" s="595"/>
      <c r="I25" s="595"/>
      <c r="J25" s="595"/>
      <c r="K25" s="595"/>
      <c r="L25" s="595"/>
      <c r="M25" s="614"/>
    </row>
    <row r="26" spans="2:14" ht="65.099999999999994" customHeight="1">
      <c r="B26" s="613"/>
      <c r="C26" s="497"/>
      <c r="D26" s="497"/>
      <c r="E26" s="1457" t="s">
        <v>600</v>
      </c>
      <c r="F26" s="1459"/>
      <c r="G26" s="1459"/>
      <c r="H26" s="1459"/>
      <c r="I26" s="1459"/>
      <c r="J26" s="1459"/>
      <c r="K26" s="1459"/>
      <c r="L26" s="1474"/>
      <c r="M26" s="614"/>
    </row>
    <row r="27" spans="2:14">
      <c r="B27" s="613"/>
      <c r="C27" s="497"/>
      <c r="D27" s="497" t="s">
        <v>599</v>
      </c>
      <c r="E27" s="595"/>
      <c r="F27" s="595"/>
      <c r="G27" s="595"/>
      <c r="H27" s="595"/>
      <c r="I27" s="595"/>
      <c r="J27" s="595"/>
      <c r="K27" s="595"/>
      <c r="L27" s="595"/>
      <c r="M27" s="614"/>
    </row>
    <row r="28" spans="2:14">
      <c r="B28" s="613"/>
      <c r="C28" s="497"/>
      <c r="D28" s="497"/>
      <c r="E28" s="1457" t="s">
        <v>601</v>
      </c>
      <c r="F28" s="1459"/>
      <c r="G28" s="1459"/>
      <c r="H28" s="1459"/>
      <c r="I28" s="1459"/>
      <c r="J28" s="1459"/>
      <c r="K28" s="1459"/>
      <c r="L28" s="1468"/>
      <c r="M28" s="614"/>
    </row>
    <row r="29" spans="2:14">
      <c r="B29" s="613"/>
      <c r="C29" s="497"/>
      <c r="D29" s="497"/>
      <c r="E29" s="595"/>
      <c r="F29" s="595"/>
      <c r="G29" s="595"/>
      <c r="H29" s="595"/>
      <c r="I29" s="595"/>
      <c r="J29" s="595"/>
      <c r="K29" s="595"/>
      <c r="L29" s="595"/>
      <c r="M29" s="614"/>
    </row>
    <row r="30" spans="2:14">
      <c r="B30" s="613"/>
      <c r="C30" s="497"/>
      <c r="D30" s="497"/>
      <c r="E30" s="595"/>
      <c r="F30" s="595"/>
      <c r="G30" s="595"/>
      <c r="H30" s="497" t="s">
        <v>611</v>
      </c>
      <c r="I30" s="595"/>
      <c r="J30" s="595"/>
      <c r="K30" s="595"/>
      <c r="L30" s="595"/>
      <c r="M30" s="614"/>
    </row>
    <row r="31" spans="2:14">
      <c r="B31" s="613"/>
      <c r="C31" s="497"/>
      <c r="D31" s="497"/>
      <c r="E31" s="595"/>
      <c r="F31" s="595"/>
      <c r="G31" s="595"/>
      <c r="H31" s="595"/>
      <c r="I31" s="595"/>
      <c r="J31" s="595"/>
      <c r="K31" s="595"/>
      <c r="L31" s="595"/>
      <c r="M31" s="614"/>
    </row>
    <row r="32" spans="2:14" ht="30" customHeight="1">
      <c r="B32" s="613"/>
      <c r="C32" s="497"/>
      <c r="D32" s="497"/>
      <c r="E32" s="1464" t="s">
        <v>597</v>
      </c>
      <c r="F32" s="1465"/>
      <c r="G32" s="596" t="s">
        <v>70</v>
      </c>
      <c r="H32" s="596" t="s">
        <v>606</v>
      </c>
      <c r="I32" s="1460" t="s">
        <v>71</v>
      </c>
      <c r="J32" s="1460"/>
      <c r="K32" s="596" t="s">
        <v>72</v>
      </c>
      <c r="L32" s="595"/>
      <c r="M32" s="614"/>
    </row>
    <row r="33" spans="2:13" s="624" customFormat="1" ht="50.1" customHeight="1">
      <c r="B33" s="619"/>
      <c r="C33" s="620"/>
      <c r="D33" s="620"/>
      <c r="E33" s="1466" t="s">
        <v>612</v>
      </c>
      <c r="F33" s="1465"/>
      <c r="G33" s="621" t="s">
        <v>78</v>
      </c>
      <c r="H33" s="621" t="s">
        <v>79</v>
      </c>
      <c r="I33" s="1461" t="s">
        <v>614</v>
      </c>
      <c r="J33" s="1461"/>
      <c r="K33" s="597" t="s">
        <v>73</v>
      </c>
      <c r="L33" s="622"/>
      <c r="M33" s="623"/>
    </row>
    <row r="34" spans="2:13" s="624" customFormat="1" ht="50.1" customHeight="1">
      <c r="B34" s="619"/>
      <c r="C34" s="620"/>
      <c r="D34" s="620"/>
      <c r="E34" s="1466" t="s">
        <v>706</v>
      </c>
      <c r="F34" s="1465"/>
      <c r="G34" s="621" t="s">
        <v>707</v>
      </c>
      <c r="H34" s="621" t="s">
        <v>74</v>
      </c>
      <c r="I34" s="1461" t="s">
        <v>75</v>
      </c>
      <c r="J34" s="1461"/>
      <c r="K34" s="597" t="s">
        <v>708</v>
      </c>
      <c r="L34" s="622"/>
      <c r="M34" s="623"/>
    </row>
    <row r="35" spans="2:13" s="624" customFormat="1" ht="65.099999999999994" customHeight="1">
      <c r="B35" s="619"/>
      <c r="C35" s="620"/>
      <c r="D35" s="620"/>
      <c r="E35" s="1467" t="s">
        <v>936</v>
      </c>
      <c r="F35" s="1465"/>
      <c r="G35" s="621" t="s">
        <v>613</v>
      </c>
      <c r="H35" s="621" t="s">
        <v>76</v>
      </c>
      <c r="I35" s="1461" t="s">
        <v>77</v>
      </c>
      <c r="J35" s="1461"/>
      <c r="K35" s="597"/>
      <c r="L35" s="622"/>
      <c r="M35" s="623"/>
    </row>
    <row r="36" spans="2:13" ht="18" customHeight="1">
      <c r="B36" s="613"/>
      <c r="C36" s="497"/>
      <c r="D36" s="497"/>
      <c r="E36" s="1472" t="s">
        <v>615</v>
      </c>
      <c r="F36" s="1473"/>
      <c r="G36" s="1473"/>
      <c r="H36" s="1473"/>
      <c r="I36" s="1473"/>
      <c r="J36" s="1473"/>
      <c r="K36" s="1473"/>
      <c r="L36" s="595"/>
      <c r="M36" s="614"/>
    </row>
    <row r="37" spans="2:13" ht="18" customHeight="1">
      <c r="B37" s="613"/>
      <c r="C37" s="497"/>
      <c r="D37" s="497"/>
      <c r="E37" s="1457" t="s">
        <v>598</v>
      </c>
      <c r="F37" s="1458"/>
      <c r="G37" s="1458"/>
      <c r="H37" s="1458"/>
      <c r="I37" s="1458"/>
      <c r="J37" s="1458"/>
      <c r="K37" s="1458"/>
      <c r="L37" s="595"/>
      <c r="M37" s="614"/>
    </row>
    <row r="38" spans="2:13" ht="18" customHeight="1">
      <c r="B38" s="613"/>
      <c r="C38" s="497"/>
      <c r="D38" s="497"/>
      <c r="E38" s="1457" t="s">
        <v>616</v>
      </c>
      <c r="F38" s="1458"/>
      <c r="G38" s="1458"/>
      <c r="H38" s="1458"/>
      <c r="I38" s="1458"/>
      <c r="J38" s="1458"/>
      <c r="K38" s="1458"/>
      <c r="L38" s="595"/>
      <c r="M38" s="614"/>
    </row>
    <row r="39" spans="2:13">
      <c r="B39" s="625"/>
      <c r="C39" s="626"/>
      <c r="D39" s="626"/>
      <c r="E39" s="627"/>
      <c r="F39" s="627"/>
      <c r="G39" s="627"/>
      <c r="H39" s="627"/>
      <c r="I39" s="627"/>
      <c r="J39" s="627"/>
      <c r="K39" s="627"/>
      <c r="L39" s="627"/>
      <c r="M39" s="628"/>
    </row>
  </sheetData>
  <mergeCells count="24">
    <mergeCell ref="B2:M2"/>
    <mergeCell ref="E36:K36"/>
    <mergeCell ref="E26:L26"/>
    <mergeCell ref="G16:H16"/>
    <mergeCell ref="G17:H17"/>
    <mergeCell ref="G18:H18"/>
    <mergeCell ref="G20:H20"/>
    <mergeCell ref="H13:I13"/>
    <mergeCell ref="E37:K37"/>
    <mergeCell ref="E38:K38"/>
    <mergeCell ref="E6:L6"/>
    <mergeCell ref="E9:L9"/>
    <mergeCell ref="E11:L11"/>
    <mergeCell ref="I32:J32"/>
    <mergeCell ref="I33:J33"/>
    <mergeCell ref="I34:J34"/>
    <mergeCell ref="I35:J35"/>
    <mergeCell ref="G15:H15"/>
    <mergeCell ref="E32:F32"/>
    <mergeCell ref="E33:F33"/>
    <mergeCell ref="E34:F34"/>
    <mergeCell ref="E35:F35"/>
    <mergeCell ref="E28:L28"/>
    <mergeCell ref="G19:H19"/>
  </mergeCells>
  <phoneticPr fontId="4"/>
  <pageMargins left="0.31496062992125984" right="0.31496062992125984" top="0.74803149606299213" bottom="0.74803149606299213" header="0.31496062992125984" footer="0.31496062992125984"/>
  <pageSetup paperSize="9" scale="8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5"/>
  <sheetViews>
    <sheetView showGridLines="0" zoomScale="80" zoomScaleNormal="80" zoomScaleSheetLayoutView="80" workbookViewId="0">
      <selection activeCell="BQ78" sqref="BQ78"/>
    </sheetView>
  </sheetViews>
  <sheetFormatPr defaultColWidth="10.25" defaultRowHeight="12"/>
  <cols>
    <col min="1" max="1" width="11.75" style="5" bestFit="1" customWidth="1"/>
    <col min="2" max="3" width="20.875" style="5" customWidth="1"/>
    <col min="4" max="5" width="22" style="5" customWidth="1"/>
    <col min="6" max="6" width="2.75" style="5" customWidth="1"/>
    <col min="7" max="8" width="8" style="5" customWidth="1"/>
    <col min="9" max="9" width="12" style="5" bestFit="1" customWidth="1"/>
    <col min="10" max="14" width="16" style="5" customWidth="1"/>
    <col min="15" max="16384" width="10.25" style="5"/>
  </cols>
  <sheetData>
    <row r="1" spans="2:14" ht="17.25">
      <c r="B1" s="46" t="s">
        <v>686</v>
      </c>
      <c r="C1" s="314"/>
      <c r="D1" s="314"/>
    </row>
    <row r="2" spans="2:14" ht="14.25">
      <c r="B2" s="1451" t="s">
        <v>522</v>
      </c>
      <c r="C2" s="1451"/>
      <c r="D2" s="1451"/>
      <c r="E2" s="1451"/>
    </row>
    <row r="3" spans="2:14" ht="36" customHeight="1">
      <c r="B3" s="1042" t="s">
        <v>124</v>
      </c>
      <c r="C3" s="1099"/>
      <c r="D3" s="1143" t="s">
        <v>566</v>
      </c>
      <c r="E3" s="1142"/>
    </row>
    <row r="4" spans="2:14" ht="36" customHeight="1">
      <c r="B4" s="1118"/>
      <c r="C4" s="1122"/>
      <c r="D4" s="410" t="s">
        <v>139</v>
      </c>
      <c r="E4" s="408" t="s">
        <v>140</v>
      </c>
    </row>
    <row r="5" spans="2:14" ht="19.5" customHeight="1">
      <c r="B5" s="1100"/>
      <c r="C5" s="1102"/>
      <c r="D5" s="410" t="s">
        <v>567</v>
      </c>
      <c r="E5" s="408" t="s">
        <v>568</v>
      </c>
    </row>
    <row r="6" spans="2:14" ht="60.75" customHeight="1">
      <c r="B6" s="1479" t="s">
        <v>147</v>
      </c>
      <c r="C6" s="74" t="s">
        <v>123</v>
      </c>
      <c r="D6" s="336"/>
      <c r="E6" s="337" t="s">
        <v>435</v>
      </c>
    </row>
    <row r="7" spans="2:14" ht="60.75" customHeight="1">
      <c r="B7" s="1480"/>
      <c r="C7" s="72" t="s">
        <v>431</v>
      </c>
      <c r="D7" s="338"/>
      <c r="E7" s="339" t="s">
        <v>435</v>
      </c>
    </row>
    <row r="8" spans="2:14" ht="60.75" customHeight="1">
      <c r="B8" s="1480"/>
      <c r="C8" s="72" t="s">
        <v>125</v>
      </c>
      <c r="D8" s="338"/>
      <c r="E8" s="339" t="s">
        <v>435</v>
      </c>
    </row>
    <row r="9" spans="2:14" ht="60.75" customHeight="1">
      <c r="B9" s="1481"/>
      <c r="C9" s="340" t="s">
        <v>134</v>
      </c>
      <c r="D9" s="341"/>
      <c r="E9" s="342" t="s">
        <v>435</v>
      </c>
    </row>
    <row r="10" spans="2:14" ht="60.75" customHeight="1">
      <c r="B10" s="1479" t="s">
        <v>519</v>
      </c>
      <c r="C10" s="74" t="s">
        <v>123</v>
      </c>
      <c r="D10" s="336"/>
      <c r="E10" s="337" t="s">
        <v>435</v>
      </c>
    </row>
    <row r="11" spans="2:14" ht="60.75" customHeight="1">
      <c r="B11" s="1482"/>
      <c r="C11" s="72" t="s">
        <v>431</v>
      </c>
      <c r="D11" s="338"/>
      <c r="E11" s="339" t="s">
        <v>435</v>
      </c>
    </row>
    <row r="12" spans="2:14" ht="60.75" customHeight="1">
      <c r="B12" s="1482"/>
      <c r="C12" s="72" t="s">
        <v>125</v>
      </c>
      <c r="D12" s="338"/>
      <c r="E12" s="339" t="s">
        <v>435</v>
      </c>
    </row>
    <row r="13" spans="2:14" ht="60.75" customHeight="1">
      <c r="B13" s="1483"/>
      <c r="C13" s="340" t="s">
        <v>134</v>
      </c>
      <c r="D13" s="341"/>
      <c r="E13" s="342" t="s">
        <v>435</v>
      </c>
    </row>
    <row r="14" spans="2:14" ht="17.25">
      <c r="B14" s="46" t="s">
        <v>761</v>
      </c>
    </row>
    <row r="15" spans="2:14" ht="17.25">
      <c r="B15" s="46"/>
      <c r="I15" s="234"/>
      <c r="J15" s="236"/>
      <c r="K15" s="237"/>
      <c r="L15" s="237"/>
      <c r="M15" s="237"/>
      <c r="N15" s="237"/>
    </row>
    <row r="17" ht="31.5" customHeight="1"/>
    <row r="18" ht="31.5" customHeight="1"/>
    <row r="19" ht="60.75" customHeight="1"/>
    <row r="20" ht="60.75" customHeight="1"/>
    <row r="21" ht="60.75" customHeight="1"/>
    <row r="22" ht="60.75" customHeight="1"/>
    <row r="23" ht="60.75" customHeight="1"/>
    <row r="24" ht="60.75" customHeight="1"/>
    <row r="25" ht="12" customHeight="1"/>
  </sheetData>
  <mergeCells count="5">
    <mergeCell ref="B2:E2"/>
    <mergeCell ref="B6:B9"/>
    <mergeCell ref="B10:B13"/>
    <mergeCell ref="B3:C5"/>
    <mergeCell ref="D3:E3"/>
  </mergeCells>
  <phoneticPr fontId="4"/>
  <printOptions horizontalCentered="1" verticalCentered="1"/>
  <pageMargins left="0" right="0" top="0.35433070866141736" bottom="0.35433070866141736" header="0.31496062992125984" footer="0.31496062992125984"/>
  <pageSetup paperSize="9" scale="9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103"/>
  <sheetViews>
    <sheetView showGridLines="0" topLeftCell="A31" zoomScale="60" zoomScaleNormal="60" workbookViewId="0">
      <selection activeCell="S91" sqref="S91"/>
    </sheetView>
  </sheetViews>
  <sheetFormatPr defaultRowHeight="12"/>
  <cols>
    <col min="1" max="1" width="9" style="1"/>
    <col min="2" max="3" width="3.75" style="1" bestFit="1" customWidth="1"/>
    <col min="4" max="4" width="9.625" style="1" customWidth="1"/>
    <col min="5" max="5" width="19" style="1" customWidth="1"/>
    <col min="6" max="6" width="9.625" style="8" customWidth="1"/>
    <col min="7" max="10" width="9.625" style="1" customWidth="1"/>
    <col min="11" max="11" width="9.625" style="8" customWidth="1"/>
    <col min="12" max="12" width="9.625" style="8" hidden="1" customWidth="1"/>
    <col min="13" max="15" width="10" style="1" customWidth="1"/>
    <col min="16" max="19" width="9.25" style="1" customWidth="1"/>
    <col min="20" max="20" width="9.625" style="1" customWidth="1"/>
    <col min="21" max="21" width="9.75" style="1" bestFit="1" customWidth="1"/>
    <col min="22" max="22" width="11.25" style="1" bestFit="1" customWidth="1"/>
    <col min="23" max="23" width="9" style="1"/>
    <col min="24" max="25" width="10" style="1" customWidth="1"/>
    <col min="26" max="26" width="4.875" style="1" bestFit="1" customWidth="1"/>
    <col min="27" max="28" width="10" style="1" customWidth="1"/>
    <col min="29" max="29" width="4.875" style="1" bestFit="1" customWidth="1"/>
    <col min="30" max="32" width="10" style="1" customWidth="1"/>
    <col min="33" max="33" width="4" style="1" bestFit="1" customWidth="1"/>
    <col min="34" max="16384" width="9" style="1"/>
  </cols>
  <sheetData>
    <row r="1" spans="2:22" ht="17.25">
      <c r="B1" s="46" t="s">
        <v>686</v>
      </c>
      <c r="G1" s="11"/>
      <c r="H1" s="11"/>
    </row>
    <row r="2" spans="2:22" ht="12.75" thickBot="1">
      <c r="B2" s="885" t="s">
        <v>523</v>
      </c>
      <c r="C2" s="885"/>
      <c r="D2" s="885"/>
      <c r="E2" s="885"/>
      <c r="F2" s="885"/>
      <c r="G2" s="885"/>
      <c r="H2" s="885" t="s">
        <v>524</v>
      </c>
      <c r="I2" s="885"/>
      <c r="J2" s="885"/>
      <c r="K2" s="885"/>
      <c r="L2" s="885"/>
      <c r="M2" s="885"/>
      <c r="N2" s="885"/>
      <c r="O2" s="885"/>
      <c r="P2" s="885"/>
      <c r="Q2" s="885"/>
      <c r="R2" s="885"/>
      <c r="S2" s="885"/>
      <c r="T2" s="885"/>
    </row>
    <row r="3" spans="2:22" ht="15" customHeight="1">
      <c r="B3" s="1506" t="s">
        <v>449</v>
      </c>
      <c r="C3" s="1507"/>
      <c r="D3" s="1492" t="s">
        <v>128</v>
      </c>
      <c r="E3" s="1494" t="s">
        <v>441</v>
      </c>
      <c r="F3" s="1500" t="s">
        <v>144</v>
      </c>
      <c r="G3" s="1501" t="s">
        <v>132</v>
      </c>
      <c r="H3" s="1503" t="s">
        <v>145</v>
      </c>
      <c r="I3" s="1504"/>
      <c r="J3" s="1504"/>
      <c r="K3" s="1504"/>
      <c r="L3" s="1504"/>
      <c r="M3" s="1504"/>
      <c r="N3" s="1505" t="s">
        <v>448</v>
      </c>
      <c r="O3" s="1524" t="s">
        <v>130</v>
      </c>
      <c r="P3" s="1525"/>
      <c r="Q3" s="1526" t="s">
        <v>131</v>
      </c>
      <c r="R3" s="1526"/>
      <c r="S3" s="1526"/>
      <c r="T3" s="1527"/>
    </row>
    <row r="4" spans="2:22" ht="15" customHeight="1">
      <c r="B4" s="1508"/>
      <c r="C4" s="1509"/>
      <c r="D4" s="1493"/>
      <c r="E4" s="1495"/>
      <c r="F4" s="1493"/>
      <c r="G4" s="1502"/>
      <c r="H4" s="1498" t="s">
        <v>128</v>
      </c>
      <c r="I4" s="928" t="s">
        <v>440</v>
      </c>
      <c r="J4" s="929"/>
      <c r="K4" s="932" t="s">
        <v>144</v>
      </c>
      <c r="L4" s="498"/>
      <c r="M4" s="895" t="s">
        <v>543</v>
      </c>
      <c r="N4" s="936"/>
      <c r="O4" s="895" t="s">
        <v>413</v>
      </c>
      <c r="P4" s="925" t="s">
        <v>412</v>
      </c>
      <c r="Q4" s="876" t="s">
        <v>502</v>
      </c>
      <c r="R4" s="925" t="s">
        <v>504</v>
      </c>
      <c r="S4" s="925" t="s">
        <v>503</v>
      </c>
      <c r="T4" s="1496" t="s">
        <v>505</v>
      </c>
    </row>
    <row r="5" spans="2:22" ht="15" customHeight="1">
      <c r="B5" s="1508"/>
      <c r="C5" s="1509"/>
      <c r="D5" s="1493"/>
      <c r="E5" s="1495"/>
      <c r="F5" s="1493"/>
      <c r="G5" s="1502"/>
      <c r="H5" s="1499"/>
      <c r="I5" s="930"/>
      <c r="J5" s="931"/>
      <c r="K5" s="933"/>
      <c r="L5" s="500"/>
      <c r="M5" s="896"/>
      <c r="N5" s="936"/>
      <c r="O5" s="1514"/>
      <c r="P5" s="1484"/>
      <c r="Q5" s="886"/>
      <c r="R5" s="956"/>
      <c r="S5" s="956"/>
      <c r="T5" s="1497"/>
      <c r="V5" s="1" t="s">
        <v>546</v>
      </c>
    </row>
    <row r="6" spans="2:22" ht="15" customHeight="1" thickBot="1">
      <c r="B6" s="1510"/>
      <c r="C6" s="1511"/>
      <c r="D6" s="459" t="s">
        <v>551</v>
      </c>
      <c r="E6" s="459" t="s">
        <v>552</v>
      </c>
      <c r="F6" s="603" t="s">
        <v>553</v>
      </c>
      <c r="G6" s="604" t="s">
        <v>554</v>
      </c>
      <c r="H6" s="547" t="s">
        <v>555</v>
      </c>
      <c r="I6" s="1512" t="s">
        <v>556</v>
      </c>
      <c r="J6" s="1513"/>
      <c r="K6" s="454" t="s">
        <v>557</v>
      </c>
      <c r="L6" s="454"/>
      <c r="M6" s="458" t="s">
        <v>558</v>
      </c>
      <c r="N6" s="586" t="s">
        <v>559</v>
      </c>
      <c r="O6" s="456" t="s">
        <v>563</v>
      </c>
      <c r="P6" s="457" t="s">
        <v>636</v>
      </c>
      <c r="Q6" s="458" t="s">
        <v>623</v>
      </c>
      <c r="R6" s="605" t="s">
        <v>637</v>
      </c>
      <c r="S6" s="606" t="s">
        <v>638</v>
      </c>
      <c r="T6" s="548" t="s">
        <v>639</v>
      </c>
    </row>
    <row r="7" spans="2:22" ht="15" customHeight="1" thickTop="1">
      <c r="B7" s="1515" t="s">
        <v>147</v>
      </c>
      <c r="C7" s="919" t="s">
        <v>123</v>
      </c>
      <c r="D7" s="507" t="str">
        <f>IF(AND('C1施設'!$N7="以内",'C8-1施設(初期設定)'!$D$6="○"),'C1施設'!D7,IF(AND('C1施設'!$N7="超過",'C8-1施設(初期設定)'!$E$6="○"),'C1施設'!D7,""))</f>
        <v/>
      </c>
      <c r="E7" s="507" t="str">
        <f>IF(AND('C1施設'!$N7="以内",'C8-1施設(初期設定)'!$D$6="○"),'C1施設'!E7,IF(AND('C1施設'!$N7="超過",'C8-1施設(初期設定)'!$E$6="○"),'C1施設'!E7,""))</f>
        <v/>
      </c>
      <c r="F7" s="210" t="str">
        <f>IF(AND('C1施設'!$N7="以内",'C8-1施設(初期設定)'!$D$6="○"),'C1施設'!G7,IF(AND('C1施設'!$N7="超過",'C8-1施設(初期設定)'!$E$6="○"),'C1施設'!G7,""))</f>
        <v/>
      </c>
      <c r="G7" s="514">
        <v>63700</v>
      </c>
      <c r="H7" s="520" t="str">
        <f>+IF('C1施設'!D7="","",IF(D7="",'C1施設'!D7,D7))</f>
        <v>Ｋ２号水源</v>
      </c>
      <c r="I7" s="1517" t="str">
        <f>+IF('C1施設'!E7="","",IF(E7="",'C1施設'!E7,E7))</f>
        <v>浅井戸</v>
      </c>
      <c r="J7" s="1518" t="str">
        <f>+IF('C1施設'!F7="","",IF(F7="",'C1施設'!F7,F7))</f>
        <v/>
      </c>
      <c r="K7" s="210">
        <f>+IF('C1施設'!G7="","",IF(F7="",'C1施設'!G7,F7))</f>
        <v>325</v>
      </c>
      <c r="L7" s="232">
        <f>+IF('C1施設'!G7="",0,IF(F7="",'C1施設'!G7,F7))</f>
        <v>325</v>
      </c>
      <c r="M7" s="41">
        <f>IF('C1施設'!K7="","",IF(D7="",'C1施設'!K7,"新規"))</f>
        <v>1974</v>
      </c>
      <c r="N7" s="223">
        <v>2024</v>
      </c>
      <c r="O7" s="191">
        <f>IF('C1施設'!M7="","",'C1施設'!M7)</f>
        <v>40</v>
      </c>
      <c r="P7" s="17" t="str">
        <f>IF(M7="新規","以内",IF('C1施設'!K7="","",IF(N7+1-'C1施設'!K7&lt;=O7,"以内","超過")))</f>
        <v>超過</v>
      </c>
      <c r="Q7" s="41" t="str">
        <f>IF(M7="新規","高い",IF('C1施設'!O7="","",'C1施設'!O7))</f>
        <v>低い</v>
      </c>
      <c r="R7" s="41" t="str">
        <f>IF(M7="新規","",IF('C1施設'!P7="","",'C1施設'!P7))</f>
        <v>低い</v>
      </c>
      <c r="S7" s="17" t="str">
        <f>IF(M7="新規","",IF('C1施設'!Q7="","",'C1施設'!Q7))</f>
        <v/>
      </c>
      <c r="T7" s="521" t="str">
        <f t="shared" ref="T7:T45" si="0">+IF(COUNTA(Q7:S7)=0,"",IF(S7="あり","あり",IF(S7="なし","なし",IF(Q7="高い","高い",R7))))</f>
        <v>低い</v>
      </c>
      <c r="V7" s="285">
        <f t="shared" ref="V7:V45" si="1">+IF(S7="あり",1,IF(Q7="高い",1,0))</f>
        <v>0</v>
      </c>
    </row>
    <row r="8" spans="2:22" ht="15" customHeight="1">
      <c r="B8" s="1515"/>
      <c r="C8" s="919"/>
      <c r="D8" s="506" t="str">
        <f>IF(AND('C1施設'!$N8="以内",'C8-1施設(初期設定)'!$D$6="○"),'C1施設'!D8,IF(AND('C1施設'!$N8="超過",'C8-1施設(初期設定)'!$E$6="○"),'C1施設'!D8,""))</f>
        <v/>
      </c>
      <c r="E8" s="506" t="str">
        <f>IF(AND('C1施設'!$N8="以内",'C8-1施設(初期設定)'!$D$6="○"),'C1施設'!E8,IF(AND('C1施設'!$N8="超過",'C8-1施設(初期設定)'!$E$6="○"),'C1施設'!E8,""))</f>
        <v/>
      </c>
      <c r="F8" s="211" t="str">
        <f>IF(AND('C1施設'!$N8="以内",'C8-1施設(初期設定)'!$D$6="○"),'C1施設'!G8,IF(AND('C1施設'!$N8="超過",'C8-1施設(初期設定)'!$E$6="○"),'C1施設'!G8,""))</f>
        <v/>
      </c>
      <c r="G8" s="515"/>
      <c r="H8" s="522" t="str">
        <f>+IF('C1施設'!D8="","",IF(D8="",'C1施設'!D8,D8))</f>
        <v>Ｍ１号水源</v>
      </c>
      <c r="I8" s="1485" t="str">
        <f>+IF('C1施設'!E8="","",IF(E8="",'C1施設'!E8,E8))</f>
        <v>深井戸</v>
      </c>
      <c r="J8" s="1486" t="str">
        <f>+IF('C1施設'!F8="","",IF(F8="",'C1施設'!F8,F8))</f>
        <v/>
      </c>
      <c r="K8" s="211">
        <f>+IF('C1施設'!G8="","",IF(F8="",'C1施設'!G8,F8))</f>
        <v>1700</v>
      </c>
      <c r="L8" s="42">
        <f>+IF('C1施設'!G8="",0,IF(F8="",'C1施設'!G8,F8))</f>
        <v>1700</v>
      </c>
      <c r="M8" s="212">
        <f>IF('C1施設'!K8="","",IF(D8="",'C1施設'!K8,"新規"))</f>
        <v>1978</v>
      </c>
      <c r="N8" s="20">
        <f t="shared" ref="N8:N45" si="2">+$N$7</f>
        <v>2024</v>
      </c>
      <c r="O8" s="192">
        <f>IF('C1施設'!M8="","",'C1施設'!M8)</f>
        <v>40</v>
      </c>
      <c r="P8" s="20" t="str">
        <f>IF(M8="新規","以内",IF('C1施設'!K8="","",IF(N8+1-'C1施設'!K8&lt;=O8,"以内","超過")))</f>
        <v>超過</v>
      </c>
      <c r="Q8" s="20" t="str">
        <f>IF(M8="新規","高い",IF('C1施設'!O8="","",'C1施設'!O8))</f>
        <v>低い</v>
      </c>
      <c r="R8" s="20" t="str">
        <f>IF(M8="新規","",IF('C1施設'!P8="","",'C1施設'!P8))</f>
        <v>低い</v>
      </c>
      <c r="S8" s="17" t="str">
        <f>IF(M8="新規","",IF('C1施設'!Q8="","",'C1施設'!Q8))</f>
        <v/>
      </c>
      <c r="T8" s="523" t="str">
        <f t="shared" si="0"/>
        <v>低い</v>
      </c>
      <c r="V8" s="285">
        <f t="shared" si="1"/>
        <v>0</v>
      </c>
    </row>
    <row r="9" spans="2:22" ht="15" customHeight="1">
      <c r="B9" s="1515"/>
      <c r="C9" s="919"/>
      <c r="D9" s="506" t="str">
        <f>IF(AND('C1施設'!$N9="以内",'C8-1施設(初期設定)'!$D$6="○"),'C1施設'!D9,IF(AND('C1施設'!$N9="超過",'C8-1施設(初期設定)'!$E$6="○"),'C1施設'!D9,""))</f>
        <v/>
      </c>
      <c r="E9" s="506" t="str">
        <f>IF(AND('C1施設'!$N9="以内",'C8-1施設(初期設定)'!$D$6="○"),'C1施設'!E9,IF(AND('C1施設'!$N9="超過",'C8-1施設(初期設定)'!$E$6="○"),'C1施設'!E9,""))</f>
        <v/>
      </c>
      <c r="F9" s="211" t="str">
        <f>IF(AND('C1施設'!$N9="以内",'C8-1施設(初期設定)'!$D$6="○"),'C1施設'!G9,IF(AND('C1施設'!$N9="超過",'C8-1施設(初期設定)'!$E$6="○"),'C1施設'!G9,""))</f>
        <v/>
      </c>
      <c r="G9" s="515"/>
      <c r="H9" s="522" t="str">
        <f>+IF('C1施設'!D9="","",IF(D9="",'C1施設'!D9,D9))</f>
        <v>Ｍ２号水源</v>
      </c>
      <c r="I9" s="1485" t="str">
        <f>+IF('C1施設'!E9="","",IF(E9="",'C1施設'!E9,E9))</f>
        <v>深井戸</v>
      </c>
      <c r="J9" s="1486" t="str">
        <f>+IF('C1施設'!F9="","",IF(F9="",'C1施設'!F9,F9))</f>
        <v/>
      </c>
      <c r="K9" s="211">
        <f>+IF('C1施設'!G9="","",IF(F9="",'C1施設'!G9,F9))</f>
        <v>1700</v>
      </c>
      <c r="L9" s="42">
        <f>+IF('C1施設'!G9="",0,IF(F9="",'C1施設'!G9,F9))</f>
        <v>1700</v>
      </c>
      <c r="M9" s="212">
        <f>IF('C1施設'!K9="","",IF(D9="",'C1施設'!K9,"新規"))</f>
        <v>1978</v>
      </c>
      <c r="N9" s="20">
        <f t="shared" si="2"/>
        <v>2024</v>
      </c>
      <c r="O9" s="192">
        <f>IF('C1施設'!M9="","",'C1施設'!M9)</f>
        <v>40</v>
      </c>
      <c r="P9" s="20" t="str">
        <f>IF(M9="新規","以内",IF('C1施設'!K9="","",IF(N9+1-'C1施設'!K9&lt;=O9,"以内","超過")))</f>
        <v>超過</v>
      </c>
      <c r="Q9" s="20" t="str">
        <f>IF(M9="新規","高い",IF('C1施設'!O9="","",'C1施設'!O9))</f>
        <v>低い</v>
      </c>
      <c r="R9" s="20" t="str">
        <f>IF(M9="新規","",IF('C1施設'!P9="","",'C1施設'!P9))</f>
        <v>低い</v>
      </c>
      <c r="S9" s="20" t="str">
        <f>IF(M9="新規","",IF('C1施設'!Q9="","",'C1施設'!Q9))</f>
        <v/>
      </c>
      <c r="T9" s="523" t="str">
        <f t="shared" si="0"/>
        <v>低い</v>
      </c>
      <c r="V9" s="285">
        <f t="shared" si="1"/>
        <v>0</v>
      </c>
    </row>
    <row r="10" spans="2:22" ht="15" customHeight="1">
      <c r="B10" s="1515"/>
      <c r="C10" s="919"/>
      <c r="D10" s="506" t="str">
        <f>IF(AND('C1施設'!$N10="以内",'C8-1施設(初期設定)'!$D$6="○"),'C1施設'!D10,IF(AND('C1施設'!$N10="超過",'C8-1施設(初期設定)'!$E$6="○"),'C1施設'!D10,""))</f>
        <v/>
      </c>
      <c r="E10" s="506" t="str">
        <f>IF(AND('C1施設'!$N10="以内",'C8-1施設(初期設定)'!$D$6="○"),'C1施設'!E10,IF(AND('C1施設'!$N10="超過",'C8-1施設(初期設定)'!$E$6="○"),'C1施設'!E10,""))</f>
        <v/>
      </c>
      <c r="F10" s="211" t="str">
        <f>IF(AND('C1施設'!$N10="以内",'C8-1施設(初期設定)'!$D$6="○"),'C1施設'!G10,IF(AND('C1施設'!$N10="超過",'C8-1施設(初期設定)'!$E$6="○"),'C1施設'!G10,""))</f>
        <v/>
      </c>
      <c r="G10" s="515"/>
      <c r="H10" s="522" t="str">
        <f>+IF('C1施設'!D10="","",IF(D10="",'C1施設'!D10,D10))</f>
        <v>Ｍ６号水源</v>
      </c>
      <c r="I10" s="1485" t="str">
        <f>+IF('C1施設'!E10="","",IF(E10="",'C1施設'!E10,E10))</f>
        <v>深井戸</v>
      </c>
      <c r="J10" s="1486" t="str">
        <f>+IF('C1施設'!F10="","",IF(F10="",'C1施設'!F10,F10))</f>
        <v/>
      </c>
      <c r="K10" s="211">
        <f>+IF('C1施設'!G10="","",IF(F10="",'C1施設'!G10,F10))</f>
        <v>1700</v>
      </c>
      <c r="L10" s="42">
        <f>+IF('C1施設'!G10="",0,IF(F10="",'C1施設'!G10,F10))</f>
        <v>1700</v>
      </c>
      <c r="M10" s="212">
        <f>IF('C1施設'!K10="","",IF(D10="",'C1施設'!K10,"新規"))</f>
        <v>1977</v>
      </c>
      <c r="N10" s="20">
        <f t="shared" si="2"/>
        <v>2024</v>
      </c>
      <c r="O10" s="192">
        <f>IF('C1施設'!M10="","",'C1施設'!M10)</f>
        <v>40</v>
      </c>
      <c r="P10" s="20" t="str">
        <f>IF(M10="新規","以内",IF('C1施設'!K10="","",IF(N10+1-'C1施設'!K10&lt;=O10,"以内","超過")))</f>
        <v>超過</v>
      </c>
      <c r="Q10" s="20" t="str">
        <f>IF(M10="新規","高い",IF('C1施設'!O10="","",'C1施設'!O10))</f>
        <v>低い</v>
      </c>
      <c r="R10" s="20" t="str">
        <f>IF(M10="新規","",IF('C1施設'!P10="","",'C1施設'!P10))</f>
        <v>低い</v>
      </c>
      <c r="S10" s="20" t="str">
        <f>IF(M10="新規","",IF('C1施設'!Q10="","",'C1施設'!Q10))</f>
        <v/>
      </c>
      <c r="T10" s="523" t="str">
        <f t="shared" si="0"/>
        <v>低い</v>
      </c>
      <c r="V10" s="285">
        <f t="shared" si="1"/>
        <v>0</v>
      </c>
    </row>
    <row r="11" spans="2:22" ht="15" customHeight="1">
      <c r="B11" s="1515"/>
      <c r="C11" s="919"/>
      <c r="D11" s="506" t="str">
        <f>IF(AND('C1施設'!$N11="以内",'C8-1施設(初期設定)'!$D$6="○"),'C1施設'!D11,IF(AND('C1施設'!$N11="超過",'C8-1施設(初期設定)'!$E$6="○"),'C1施設'!D11,""))</f>
        <v/>
      </c>
      <c r="E11" s="506" t="str">
        <f>IF(AND('C1施設'!$N11="以内",'C8-1施設(初期設定)'!$D$6="○"),'C1施設'!E11,IF(AND('C1施設'!$N11="超過",'C8-1施設(初期設定)'!$E$6="○"),'C1施設'!E11,""))</f>
        <v/>
      </c>
      <c r="F11" s="211" t="str">
        <f>IF(AND('C1施設'!$N11="以内",'C8-1施設(初期設定)'!$D$6="○"),'C1施設'!G11,IF(AND('C1施設'!$N11="超過",'C8-1施設(初期設定)'!$E$6="○"),'C1施設'!G11,""))</f>
        <v/>
      </c>
      <c r="G11" s="515"/>
      <c r="H11" s="522" t="str">
        <f>+IF('C1施設'!D11="","",IF(D11="",'C1施設'!D11,D11))</f>
        <v>Ｍ７号水源</v>
      </c>
      <c r="I11" s="1485" t="str">
        <f>+IF('C1施設'!E11="","",IF(E11="",'C1施設'!E11,E11))</f>
        <v>深井戸</v>
      </c>
      <c r="J11" s="1486" t="str">
        <f>+IF('C1施設'!F11="","",IF(F11="",'C1施設'!F11,F11))</f>
        <v/>
      </c>
      <c r="K11" s="211">
        <f>+IF('C1施設'!G11="","",IF(F11="",'C1施設'!G11,F11))</f>
        <v>1700</v>
      </c>
      <c r="L11" s="42">
        <f>+IF('C1施設'!G11="",0,IF(F11="",'C1施設'!G11,F11))</f>
        <v>1700</v>
      </c>
      <c r="M11" s="212">
        <f>IF('C1施設'!K11="","",IF(D11="",'C1施設'!K11,"新規"))</f>
        <v>1977</v>
      </c>
      <c r="N11" s="20">
        <f t="shared" si="2"/>
        <v>2024</v>
      </c>
      <c r="O11" s="192">
        <f>IF('C1施設'!M11="","",'C1施設'!M11)</f>
        <v>40</v>
      </c>
      <c r="P11" s="20" t="str">
        <f>IF(M11="新規","以内",IF('C1施設'!K11="","",IF(N11+1-'C1施設'!K11&lt;=O11,"以内","超過")))</f>
        <v>超過</v>
      </c>
      <c r="Q11" s="20" t="str">
        <f>IF(M11="新規","高い",IF('C1施設'!O11="","",'C1施設'!O11))</f>
        <v>低い</v>
      </c>
      <c r="R11" s="20" t="str">
        <f>IF(M11="新規","",IF('C1施設'!P11="","",'C1施設'!P11))</f>
        <v>低い</v>
      </c>
      <c r="S11" s="20" t="str">
        <f>IF(M11="新規","",IF('C1施設'!Q11="","",'C1施設'!Q11))</f>
        <v/>
      </c>
      <c r="T11" s="523" t="str">
        <f t="shared" si="0"/>
        <v>低い</v>
      </c>
      <c r="V11" s="285">
        <f t="shared" si="1"/>
        <v>0</v>
      </c>
    </row>
    <row r="12" spans="2:22" ht="15" customHeight="1">
      <c r="B12" s="1515"/>
      <c r="C12" s="919"/>
      <c r="D12" s="506" t="str">
        <f>IF(AND('C1施設'!$N12="以内",'C8-1施設(初期設定)'!$D$6="○"),'C1施設'!D12,IF(AND('C1施設'!$N12="超過",'C8-1施設(初期設定)'!$E$6="○"),'C1施設'!D12,""))</f>
        <v/>
      </c>
      <c r="E12" s="506" t="str">
        <f>IF(AND('C1施設'!$N12="以内",'C8-1施設(初期設定)'!$D$6="○"),'C1施設'!E12,IF(AND('C1施設'!$N12="超過",'C8-1施設(初期設定)'!$E$6="○"),'C1施設'!E12,""))</f>
        <v/>
      </c>
      <c r="F12" s="211" t="str">
        <f>IF(AND('C1施設'!$N12="以内",'C8-1施設(初期設定)'!$D$6="○"),'C1施設'!G12,IF(AND('C1施設'!$N12="超過",'C8-1施設(初期設定)'!$E$6="○"),'C1施設'!G12,""))</f>
        <v/>
      </c>
      <c r="G12" s="515"/>
      <c r="H12" s="522" t="str">
        <f>+IF('C1施設'!D12="","",IF(D12="",'C1施設'!D12,D12))</f>
        <v>Ｍ８号水源</v>
      </c>
      <c r="I12" s="1485" t="str">
        <f>+IF('C1施設'!E12="","",IF(E12="",'C1施設'!E12,E12))</f>
        <v>深井戸</v>
      </c>
      <c r="J12" s="1486" t="str">
        <f>+IF('C1施設'!F12="","",IF(F12="",'C1施設'!F12,F12))</f>
        <v/>
      </c>
      <c r="K12" s="211">
        <f>+IF('C1施設'!G12="","",IF(F12="",'C1施設'!G12,F12))</f>
        <v>1700</v>
      </c>
      <c r="L12" s="42">
        <f>+IF('C1施設'!G12="",0,IF(F12="",'C1施設'!G12,F12))</f>
        <v>1700</v>
      </c>
      <c r="M12" s="212">
        <f>IF('C1施設'!K12="","",IF(D12="",'C1施設'!K12,"新規"))</f>
        <v>1977</v>
      </c>
      <c r="N12" s="20">
        <f t="shared" si="2"/>
        <v>2024</v>
      </c>
      <c r="O12" s="192">
        <f>IF('C1施設'!M12="","",'C1施設'!M12)</f>
        <v>40</v>
      </c>
      <c r="P12" s="20" t="str">
        <f>IF(M12="新規","以内",IF('C1施設'!K12="","",IF(N12+1-'C1施設'!K12&lt;=O12,"以内","超過")))</f>
        <v>超過</v>
      </c>
      <c r="Q12" s="20" t="str">
        <f>IF(M12="新規","高い",IF('C1施設'!O12="","",'C1施設'!O12))</f>
        <v>低い</v>
      </c>
      <c r="R12" s="20" t="str">
        <f>IF(M12="新規","",IF('C1施設'!P12="","",'C1施設'!P12))</f>
        <v>低い</v>
      </c>
      <c r="S12" s="20" t="str">
        <f>IF(M12="新規","",IF('C1施設'!Q12="","",'C1施設'!Q12))</f>
        <v/>
      </c>
      <c r="T12" s="523" t="str">
        <f t="shared" si="0"/>
        <v>低い</v>
      </c>
      <c r="V12" s="285">
        <f t="shared" si="1"/>
        <v>0</v>
      </c>
    </row>
    <row r="13" spans="2:22" ht="15" customHeight="1">
      <c r="B13" s="1515"/>
      <c r="C13" s="919"/>
      <c r="D13" s="506" t="str">
        <f>IF(AND('C1施設'!$N13="以内",'C8-1施設(初期設定)'!$D$6="○"),'C1施設'!D13,IF(AND('C1施設'!$N13="超過",'C8-1施設(初期設定)'!$E$6="○"),'C1施設'!D13,""))</f>
        <v/>
      </c>
      <c r="E13" s="506" t="str">
        <f>IF(AND('C1施設'!$N13="以内",'C8-1施設(初期設定)'!$D$6="○"),'C1施設'!E13,IF(AND('C1施設'!$N13="超過",'C8-1施設(初期設定)'!$E$6="○"),'C1施設'!E13,""))</f>
        <v/>
      </c>
      <c r="F13" s="211" t="str">
        <f>IF(AND('C1施設'!$N13="以内",'C8-1施設(初期設定)'!$D$6="○"),'C1施設'!G13,IF(AND('C1施設'!$N13="超過",'C8-1施設(初期設定)'!$E$6="○"),'C1施設'!G13,""))</f>
        <v/>
      </c>
      <c r="G13" s="515"/>
      <c r="H13" s="522" t="str">
        <f>+IF('C1施設'!D13="","",IF(D13="",'C1施設'!D13,D13))</f>
        <v>Ｍ９号水源</v>
      </c>
      <c r="I13" s="1485" t="str">
        <f>+IF('C1施設'!E13="","",IF(E13="",'C1施設'!E13,E13))</f>
        <v>深井戸</v>
      </c>
      <c r="J13" s="1486" t="str">
        <f>+IF('C1施設'!F13="","",IF(F13="",'C1施設'!F13,F13))</f>
        <v/>
      </c>
      <c r="K13" s="211">
        <f>+IF('C1施設'!G13="","",IF(F13="",'C1施設'!G13,F13))</f>
        <v>1700</v>
      </c>
      <c r="L13" s="42">
        <f>+IF('C1施設'!G13="",0,IF(F13="",'C1施設'!G13,F13))</f>
        <v>1700</v>
      </c>
      <c r="M13" s="212">
        <f>IF('C1施設'!K13="","",IF(D13="",'C1施設'!K13,"新規"))</f>
        <v>1980</v>
      </c>
      <c r="N13" s="20">
        <f t="shared" si="2"/>
        <v>2024</v>
      </c>
      <c r="O13" s="192">
        <f>IF('C1施設'!M13="","",'C1施設'!M13)</f>
        <v>40</v>
      </c>
      <c r="P13" s="20" t="str">
        <f>IF(M13="新規","以内",IF('C1施設'!K13="","",IF(N13+1-'C1施設'!K13&lt;=O13,"以内","超過")))</f>
        <v>超過</v>
      </c>
      <c r="Q13" s="20" t="str">
        <f>IF(M13="新規","高い",IF('C1施設'!O13="","",'C1施設'!O13))</f>
        <v>中</v>
      </c>
      <c r="R13" s="20" t="str">
        <f>IF(M13="新規","",IF('C1施設'!P13="","",'C1施設'!P13))</f>
        <v>低い</v>
      </c>
      <c r="S13" s="20" t="str">
        <f>IF(M13="新規","",IF('C1施設'!Q13="","",'C1施設'!Q13))</f>
        <v/>
      </c>
      <c r="T13" s="523" t="str">
        <f t="shared" si="0"/>
        <v>低い</v>
      </c>
      <c r="V13" s="285">
        <f t="shared" si="1"/>
        <v>0</v>
      </c>
    </row>
    <row r="14" spans="2:22" ht="15" customHeight="1">
      <c r="B14" s="1515"/>
      <c r="C14" s="919"/>
      <c r="D14" s="506" t="str">
        <f>IF(AND('C1施設'!$N14="以内",'C8-1施設(初期設定)'!$D$6="○"),'C1施設'!D14,IF(AND('C1施設'!$N14="超過",'C8-1施設(初期設定)'!$E$6="○"),'C1施設'!D14,""))</f>
        <v/>
      </c>
      <c r="E14" s="506" t="str">
        <f>IF(AND('C1施設'!$N14="以内",'C8-1施設(初期設定)'!$D$6="○"),'C1施設'!E14,IF(AND('C1施設'!$N14="超過",'C8-1施設(初期設定)'!$E$6="○"),'C1施設'!E14,""))</f>
        <v/>
      </c>
      <c r="F14" s="211" t="str">
        <f>IF(AND('C1施設'!$N14="以内",'C8-1施設(初期設定)'!$D$6="○"),'C1施設'!G14,IF(AND('C1施設'!$N14="超過",'C8-1施設(初期設定)'!$E$6="○"),'C1施設'!G14,""))</f>
        <v/>
      </c>
      <c r="G14" s="515"/>
      <c r="H14" s="522" t="str">
        <f>+IF('C1施設'!D14="","",IF(D14="",'C1施設'!D14,D14))</f>
        <v>Ｍ１０号水源</v>
      </c>
      <c r="I14" s="1485" t="str">
        <f>+IF('C1施設'!E14="","",IF(E14="",'C1施設'!E14,E14))</f>
        <v>深井戸</v>
      </c>
      <c r="J14" s="1486" t="str">
        <f>+IF('C1施設'!F14="","",IF(F14="",'C1施設'!F14,F14))</f>
        <v/>
      </c>
      <c r="K14" s="211">
        <f>+IF('C1施設'!G14="","",IF(F14="",'C1施設'!G14,F14))</f>
        <v>1700</v>
      </c>
      <c r="L14" s="42">
        <f>+IF('C1施設'!G14="",0,IF(F14="",'C1施設'!G14,F14))</f>
        <v>1700</v>
      </c>
      <c r="M14" s="212">
        <f>IF('C1施設'!K14="","",IF(D14="",'C1施設'!K14,"新規"))</f>
        <v>1981</v>
      </c>
      <c r="N14" s="20">
        <f t="shared" si="2"/>
        <v>2024</v>
      </c>
      <c r="O14" s="192">
        <f>IF('C1施設'!M14="","",'C1施設'!M14)</f>
        <v>40</v>
      </c>
      <c r="P14" s="20" t="str">
        <f>IF(M14="新規","以内",IF('C1施設'!K14="","",IF(N14+1-'C1施設'!K14&lt;=O14,"以内","超過")))</f>
        <v>超過</v>
      </c>
      <c r="Q14" s="20" t="str">
        <f>IF(M14="新規","高い",IF('C1施設'!O14="","",'C1施設'!O14))</f>
        <v>中</v>
      </c>
      <c r="R14" s="20" t="str">
        <f>IF(M14="新規","",IF('C1施設'!P14="","",'C1施設'!P14))</f>
        <v>低い</v>
      </c>
      <c r="S14" s="20" t="str">
        <f>IF(M14="新規","",IF('C1施設'!Q14="","",'C1施設'!Q14))</f>
        <v/>
      </c>
      <c r="T14" s="523" t="str">
        <f t="shared" si="0"/>
        <v>低い</v>
      </c>
      <c r="V14" s="285">
        <f t="shared" si="1"/>
        <v>0</v>
      </c>
    </row>
    <row r="15" spans="2:22" ht="15" customHeight="1">
      <c r="B15" s="1515"/>
      <c r="C15" s="919"/>
      <c r="D15" s="506" t="str">
        <f>IF(AND('C1施設'!$N15="以内",'C8-1施設(初期設定)'!$D$6="○"),'C1施設'!D15,IF(AND('C1施設'!$N15="超過",'C8-1施設(初期設定)'!$E$6="○"),'C1施設'!D15,""))</f>
        <v/>
      </c>
      <c r="E15" s="343" t="str">
        <f>IF(AND('C1施設'!$N15="以内",'C8-1施設(初期設定)'!$D$6="○"),'C1施設'!E15,IF(AND('C1施設'!$N15="超過",'C8-1施設(初期設定)'!$E$6="○"),'C1施設'!E15,""))</f>
        <v/>
      </c>
      <c r="F15" s="213" t="str">
        <f>IF(AND('C1施設'!$N15="以内",'C8-1施設(初期設定)'!$D$6="○"),'C1施設'!G15,IF(AND('C1施設'!$N15="超過",'C8-1施設(初期設定)'!$E$6="○"),'C1施設'!G15,""))</f>
        <v/>
      </c>
      <c r="G15" s="516"/>
      <c r="H15" s="524" t="str">
        <f>+IF('C1施設'!D15="","",IF(D15="",'C1施設'!D15,D15))</f>
        <v>Ｓ１号水源</v>
      </c>
      <c r="I15" s="1485" t="str">
        <f>+IF('C1施設'!E15="","",IF(E15="",'C1施設'!E15,E15))</f>
        <v>深井戸</v>
      </c>
      <c r="J15" s="1486" t="str">
        <f>+IF('C1施設'!F15="","",IF(F15="",'C1施設'!F15,F15))</f>
        <v/>
      </c>
      <c r="K15" s="213">
        <f>+IF('C1施設'!G15="","",IF(F15="",'C1施設'!G15,F15))</f>
        <v>1540</v>
      </c>
      <c r="L15" s="233">
        <f>+IF('C1施設'!G15="",0,IF(F15="",'C1施設'!G15,F15))</f>
        <v>1540</v>
      </c>
      <c r="M15" s="41">
        <f>IF('C1施設'!K15="","",IF(D15="",'C1施設'!K15,"新規"))</f>
        <v>1975</v>
      </c>
      <c r="N15" s="23">
        <f t="shared" si="2"/>
        <v>2024</v>
      </c>
      <c r="O15" s="193">
        <f>IF('C1施設'!M15="","",'C1施設'!M15)</f>
        <v>40</v>
      </c>
      <c r="P15" s="23" t="str">
        <f>IF(M15="新規","以内",IF('C1施設'!K15="","",IF(N15+1-'C1施設'!K15&lt;=O15,"以内","超過")))</f>
        <v>超過</v>
      </c>
      <c r="Q15" s="23" t="str">
        <f>IF(M15="新規","高い",IF('C1施設'!O15="","",'C1施設'!O15))</f>
        <v>低い</v>
      </c>
      <c r="R15" s="23" t="str">
        <f>IF(M15="新規","",IF('C1施設'!P15="","",'C1施設'!P15))</f>
        <v>低い</v>
      </c>
      <c r="S15" s="23" t="str">
        <f>IF(M15="新規","",IF('C1施設'!Q15="","",'C1施設'!Q15))</f>
        <v/>
      </c>
      <c r="T15" s="525" t="str">
        <f t="shared" si="0"/>
        <v>低い</v>
      </c>
      <c r="V15" s="285">
        <f t="shared" si="1"/>
        <v>0</v>
      </c>
    </row>
    <row r="16" spans="2:22" ht="15" customHeight="1">
      <c r="B16" s="1515"/>
      <c r="C16" s="919"/>
      <c r="D16" s="506" t="str">
        <f>IF(AND('C1施設'!$N16="以内",'C8-1施設(初期設定)'!$D$6="○"),'C1施設'!D16,IF(AND('C1施設'!$N16="超過",'C8-1施設(初期設定)'!$E$6="○"),'C1施設'!D16,""))</f>
        <v/>
      </c>
      <c r="E16" s="506" t="str">
        <f>IF(AND('C1施設'!$N16="以内",'C8-1施設(初期設定)'!$D$6="○"),'C1施設'!E16,IF(AND('C1施設'!$N16="超過",'C8-1施設(初期設定)'!$E$6="○"),'C1施設'!E16,""))</f>
        <v/>
      </c>
      <c r="F16" s="211" t="str">
        <f>IF(AND('C1施設'!$N16="以内",'C8-1施設(初期設定)'!$D$6="○"),'C1施設'!G16,IF(AND('C1施設'!$N16="超過",'C8-1施設(初期設定)'!$E$6="○"),'C1施設'!G16,""))</f>
        <v/>
      </c>
      <c r="G16" s="515"/>
      <c r="H16" s="522" t="str">
        <f>+IF('C1施設'!D16="","",IF(D16="",'C1施設'!D16,D16))</f>
        <v>Ｓ２号水源</v>
      </c>
      <c r="I16" s="1485" t="str">
        <f>+IF('C1施設'!E16="","",IF(E16="",'C1施設'!E16,E16))</f>
        <v>深井戸</v>
      </c>
      <c r="J16" s="1486" t="str">
        <f>+IF('C1施設'!F16="","",IF(F16="",'C1施設'!F16,F16))</f>
        <v/>
      </c>
      <c r="K16" s="211">
        <f>+IF('C1施設'!G16="","",IF(F16="",'C1施設'!G16,F16))</f>
        <v>1540</v>
      </c>
      <c r="L16" s="42">
        <f>+IF('C1施設'!G16="",0,IF(F16="",'C1施設'!G16,F16))</f>
        <v>1540</v>
      </c>
      <c r="M16" s="212">
        <f>IF('C1施設'!K16="","",IF(D16="",'C1施設'!K16,"新規"))</f>
        <v>1976</v>
      </c>
      <c r="N16" s="20">
        <f t="shared" si="2"/>
        <v>2024</v>
      </c>
      <c r="O16" s="192">
        <f>IF('C1施設'!M16="","",'C1施設'!M16)</f>
        <v>40</v>
      </c>
      <c r="P16" s="20" t="str">
        <f>IF(M16="新規","以内",IF('C1施設'!K16="","",IF(N16+1-'C1施設'!K16&lt;=O16,"以内","超過")))</f>
        <v>超過</v>
      </c>
      <c r="Q16" s="20" t="str">
        <f>IF(M16="新規","高い",IF('C1施設'!O16="","",'C1施設'!O16))</f>
        <v>低い</v>
      </c>
      <c r="R16" s="20" t="str">
        <f>IF(M16="新規","",IF('C1施設'!P16="","",'C1施設'!P16))</f>
        <v>低い</v>
      </c>
      <c r="S16" s="20" t="str">
        <f>IF(M16="新規","",IF('C1施設'!Q16="","",'C1施設'!Q16))</f>
        <v/>
      </c>
      <c r="T16" s="523" t="str">
        <f t="shared" si="0"/>
        <v>低い</v>
      </c>
      <c r="V16" s="285">
        <f t="shared" si="1"/>
        <v>0</v>
      </c>
    </row>
    <row r="17" spans="2:22" ht="15" customHeight="1">
      <c r="B17" s="1515"/>
      <c r="C17" s="919"/>
      <c r="D17" s="506" t="str">
        <f>IF(AND('C1施設'!$N17="以内",'C8-1施設(初期設定)'!$D$6="○"),'C1施設'!D17,IF(AND('C1施設'!$N17="超過",'C8-1施設(初期設定)'!$E$6="○"),'C1施設'!D17,""))</f>
        <v/>
      </c>
      <c r="E17" s="506" t="str">
        <f>IF(AND('C1施設'!$N17="以内",'C8-1施設(初期設定)'!$D$6="○"),'C1施設'!E17,IF(AND('C1施設'!$N17="超過",'C8-1施設(初期設定)'!$E$6="○"),'C1施設'!E17,""))</f>
        <v/>
      </c>
      <c r="F17" s="211" t="str">
        <f>IF(AND('C1施設'!$N17="以内",'C8-1施設(初期設定)'!$D$6="○"),'C1施設'!G17,IF(AND('C1施設'!$N17="超過",'C8-1施設(初期設定)'!$E$6="○"),'C1施設'!G17,""))</f>
        <v/>
      </c>
      <c r="G17" s="515"/>
      <c r="H17" s="522" t="str">
        <f>+IF('C1施設'!D17="","",IF(D17="",'C1施設'!D17,D17))</f>
        <v>Ｓ４号水源</v>
      </c>
      <c r="I17" s="1485" t="str">
        <f>+IF('C1施設'!E17="","",IF(E17="",'C1施設'!E17,E17))</f>
        <v>深井戸</v>
      </c>
      <c r="J17" s="1486" t="str">
        <f>+IF('C1施設'!F17="","",IF(F17="",'C1施設'!F17,F17))</f>
        <v/>
      </c>
      <c r="K17" s="211">
        <f>+IF('C1施設'!G17="","",IF(F17="",'C1施設'!G17,F17))</f>
        <v>1540</v>
      </c>
      <c r="L17" s="42">
        <f>+IF('C1施設'!G17="",0,IF(F17="",'C1施設'!G17,F17))</f>
        <v>1540</v>
      </c>
      <c r="M17" s="212">
        <f>IF('C1施設'!K17="","",IF(D17="",'C1施設'!K17,"新規"))</f>
        <v>1979</v>
      </c>
      <c r="N17" s="20">
        <f t="shared" si="2"/>
        <v>2024</v>
      </c>
      <c r="O17" s="192">
        <f>IF('C1施設'!M17="","",'C1施設'!M17)</f>
        <v>40</v>
      </c>
      <c r="P17" s="20" t="str">
        <f>IF(M17="新規","以内",IF('C1施設'!K17="","",IF(N17+1-'C1施設'!K17&lt;=O17,"以内","超過")))</f>
        <v>超過</v>
      </c>
      <c r="Q17" s="20" t="str">
        <f>IF(M17="新規","高い",IF('C1施設'!O17="","",'C1施設'!O17))</f>
        <v>低い</v>
      </c>
      <c r="R17" s="20" t="str">
        <f>IF(M17="新規","",IF('C1施設'!P17="","",'C1施設'!P17))</f>
        <v>低い</v>
      </c>
      <c r="S17" s="20" t="str">
        <f>IF(M17="新規","",IF('C1施設'!Q17="","",'C1施設'!Q17))</f>
        <v/>
      </c>
      <c r="T17" s="523" t="str">
        <f t="shared" si="0"/>
        <v>低い</v>
      </c>
      <c r="V17" s="285">
        <f t="shared" si="1"/>
        <v>0</v>
      </c>
    </row>
    <row r="18" spans="2:22" ht="15" customHeight="1">
      <c r="B18" s="1515"/>
      <c r="C18" s="920"/>
      <c r="D18" s="503" t="str">
        <f>IF(AND('C1施設'!$N18="以内",'C8-1施設(初期設定)'!$D$6="○"),'C1施設'!D18,IF(AND('C1施設'!$N18="超過",'C8-1施設(初期設定)'!$E$6="○"),'C1施設'!D18,""))</f>
        <v>Ｙ水源</v>
      </c>
      <c r="E18" s="503" t="str">
        <f>IF(AND('C1施設'!$N18="以内",'C8-1施設(初期設定)'!$D$6="○"),'C1施設'!E18,IF(AND('C1施設'!$N18="超過",'C8-1施設(初期設定)'!$E$6="○"),'C1施設'!E18,""))</f>
        <v>深井戸</v>
      </c>
      <c r="F18" s="214">
        <f>IF(AND('C1施設'!$N18="以内",'C8-1施設(初期設定)'!$D$6="○"),'C1施設'!G18,IF(AND('C1施設'!$N18="超過",'C8-1施設(初期設定)'!$E$6="○"),'C1施設'!G18,""))</f>
        <v>280</v>
      </c>
      <c r="G18" s="517">
        <v>226800</v>
      </c>
      <c r="H18" s="526" t="str">
        <f>+IF('C1施設'!D18="","",IF(D18="",'C1施設'!D18,D18))</f>
        <v>Ｙ水源</v>
      </c>
      <c r="I18" s="1489" t="str">
        <f>+IF('C1施設'!E18="","",IF(E18="",'C1施設'!E18,E18))</f>
        <v>深井戸</v>
      </c>
      <c r="J18" s="1490" t="str">
        <f>+IF('C1施設'!F18="","",IF(F18="",'C1施設'!F18,F18))</f>
        <v/>
      </c>
      <c r="K18" s="214">
        <f>+IF('C1施設'!G18="","",IF(F18="",'C1施設'!G18,F18))</f>
        <v>280</v>
      </c>
      <c r="L18" s="89">
        <f>+IF('C1施設'!G18="",0,IF(F18="",'C1施設'!G18,F18))</f>
        <v>280</v>
      </c>
      <c r="M18" s="215" t="str">
        <f>IF('C1施設'!K18="","",IF(D18="",'C1施設'!K18,"新規"))</f>
        <v>新規</v>
      </c>
      <c r="N18" s="27">
        <f t="shared" si="2"/>
        <v>2024</v>
      </c>
      <c r="O18" s="194">
        <f>IF('C1施設'!M18="","",'C1施設'!M18)</f>
        <v>40</v>
      </c>
      <c r="P18" s="27" t="str">
        <f>IF(M18="新規","以内",IF('C1施設'!K18="","",IF(N18+1-'C1施設'!K18&lt;=O18,"以内","超過")))</f>
        <v>以内</v>
      </c>
      <c r="Q18" s="27" t="str">
        <f>IF(M18="新規","高い",IF('C1施設'!O18="","",'C1施設'!O18))</f>
        <v>高い</v>
      </c>
      <c r="R18" s="27" t="str">
        <f>IF(M18="新規","",IF('C1施設'!P18="","",'C1施設'!P18))</f>
        <v/>
      </c>
      <c r="S18" s="27" t="str">
        <f>IF(M18="新規","",IF('C1施設'!Q18="","",'C1施設'!Q18))</f>
        <v/>
      </c>
      <c r="T18" s="527" t="str">
        <f t="shared" si="0"/>
        <v>高い</v>
      </c>
      <c r="V18" s="285">
        <f t="shared" si="1"/>
        <v>1</v>
      </c>
    </row>
    <row r="19" spans="2:22" ht="15" customHeight="1">
      <c r="B19" s="1515"/>
      <c r="C19" s="943" t="s">
        <v>431</v>
      </c>
      <c r="D19" s="505" t="str">
        <f>IF(AND('C1施設'!$N19="以内",'C8-1施設(初期設定)'!$D$7="○"),'C1施設'!D19,IF(AND('C1施設'!$N19="超過",'C8-1施設(初期設定)'!$E$7="○"),'C1施設'!D19,""))</f>
        <v/>
      </c>
      <c r="E19" s="505" t="str">
        <f>IF(AND('C1施設'!$N19="以内",'C8-1施設(初期設定)'!$D$7="○"),'C1施設'!E19,IF(AND('C1施設'!$N19="超過",'C8-1施設(初期設定)'!$E$7="○"),'C1施設'!E19,""))</f>
        <v/>
      </c>
      <c r="F19" s="216" t="str">
        <f>IF(AND('C1施設'!$N19="以内",'C8-1施設(初期設定)'!$D$7="○"),'C1施設'!G19,IF(AND('C1施設'!$N19="超過",'C8-1施設(初期設定)'!$E$7="○"),'C1施設'!G19,""))</f>
        <v/>
      </c>
      <c r="G19" s="518"/>
      <c r="H19" s="528" t="str">
        <f>+IF('C1施設'!D19="","",IF(D19="",'C1施設'!D19,D19))</f>
        <v/>
      </c>
      <c r="I19" s="1487" t="str">
        <f>+IF('C1施設'!E19="","",IF(E19="",'C1施設'!E19,E19))</f>
        <v/>
      </c>
      <c r="J19" s="1488" t="str">
        <f>+IF('C1施設'!F19="","",IF(F19="",'C1施設'!F19,F19))</f>
        <v/>
      </c>
      <c r="K19" s="216" t="str">
        <f>+IF('C1施設'!G19="","",IF(F19="",'C1施設'!G19,F19))</f>
        <v/>
      </c>
      <c r="L19" s="47">
        <f>+IF('C1施設'!G19="",0,IF(F19="",'C1施設'!G19,F19))</f>
        <v>0</v>
      </c>
      <c r="M19" s="31" t="str">
        <f>IF('C1施設'!K19="","",IF(D19="",'C1施設'!K19,"新規"))</f>
        <v/>
      </c>
      <c r="N19" s="31">
        <f t="shared" si="2"/>
        <v>2024</v>
      </c>
      <c r="O19" s="195">
        <f>IF('C1施設'!M19="","",'C1施設'!M19)</f>
        <v>50</v>
      </c>
      <c r="P19" s="31" t="str">
        <f>IF(M19="新規","以内",IF('C1施設'!K19="","",IF(N19+1-'C1施設'!K19&lt;=O19,"以内","超過")))</f>
        <v/>
      </c>
      <c r="Q19" s="31" t="str">
        <f>IF(M19="新規","高い",IF('C1施設'!O19="","",'C1施設'!O19))</f>
        <v/>
      </c>
      <c r="R19" s="31" t="str">
        <f>IF(M19="新規","",IF('C1施設'!P19="","",'C1施設'!P19))</f>
        <v/>
      </c>
      <c r="S19" s="31" t="str">
        <f>IF(M19="新規","",IF('C1施設'!Q19="","",'C1施設'!Q19))</f>
        <v/>
      </c>
      <c r="T19" s="529" t="str">
        <f t="shared" si="0"/>
        <v/>
      </c>
      <c r="V19" s="285">
        <f t="shared" si="1"/>
        <v>0</v>
      </c>
    </row>
    <row r="20" spans="2:22" ht="15" customHeight="1">
      <c r="B20" s="1515"/>
      <c r="C20" s="919"/>
      <c r="D20" s="503" t="str">
        <f>IF(AND('C1施設'!$N20="以内",'C8-1施設(初期設定)'!$D$7="○"),'C1施設'!D20,IF(AND('C1施設'!$N20="超過",'C8-1施設(初期設定)'!$E$7="○"),'C1施設'!D20,""))</f>
        <v/>
      </c>
      <c r="E20" s="503" t="str">
        <f>IF(AND('C1施設'!$N20="以内",'C8-1施設(初期設定)'!$D$7="○"),'C1施設'!E20,IF(AND('C1施設'!$N20="超過",'C8-1施設(初期設定)'!$E$7="○"),'C1施設'!E20,""))</f>
        <v/>
      </c>
      <c r="F20" s="214" t="str">
        <f>IF(AND('C1施設'!$N20="以内",'C8-1施設(初期設定)'!$D$7="○"),'C1施設'!G20,IF(AND('C1施設'!$N20="超過",'C8-1施設(初期設定)'!$E$7="○"),'C1施設'!G20,""))</f>
        <v/>
      </c>
      <c r="G20" s="517"/>
      <c r="H20" s="530" t="str">
        <f>+IF('C1施設'!D20="","",IF(D20="",'C1施設'!D20,D20))</f>
        <v/>
      </c>
      <c r="I20" s="1489" t="str">
        <f>+IF('C1施設'!E20="","",IF(E20="",'C1施設'!E20,E20))</f>
        <v/>
      </c>
      <c r="J20" s="1490" t="str">
        <f>+IF('C1施設'!F20="","",IF(F20="",'C1施設'!F20,F20))</f>
        <v/>
      </c>
      <c r="K20" s="214" t="str">
        <f>+IF('C1施設'!G20="","",IF(F20="",'C1施設'!G20,F20))</f>
        <v/>
      </c>
      <c r="L20" s="89">
        <f>+IF('C1施設'!G20="",0,IF(F20="",'C1施設'!G20,F20))</f>
        <v>0</v>
      </c>
      <c r="M20" s="215" t="str">
        <f>IF('C1施設'!K20="","",IF(D20="",'C1施設'!K20,"新規"))</f>
        <v/>
      </c>
      <c r="N20" s="27">
        <f t="shared" si="2"/>
        <v>2024</v>
      </c>
      <c r="O20" s="194">
        <f>IF('C1施設'!M20="","",'C1施設'!M20)</f>
        <v>50</v>
      </c>
      <c r="P20" s="27" t="str">
        <f>IF(M20="新規","以内",IF('C1施設'!K20="","",IF(N20+1-'C1施設'!K20&lt;=O20,"以内","超過")))</f>
        <v/>
      </c>
      <c r="Q20" s="27" t="str">
        <f>IF(M20="新規","高い",IF('C1施設'!O20="","",'C1施設'!O20))</f>
        <v/>
      </c>
      <c r="R20" s="27" t="str">
        <f>IF(M20="新規","",IF('C1施設'!P20="","",'C1施設'!P20))</f>
        <v/>
      </c>
      <c r="S20" s="27" t="str">
        <f>IF(M20="新規","",IF('C1施設'!Q20="","",'C1施設'!Q20))</f>
        <v/>
      </c>
      <c r="T20" s="527" t="str">
        <f t="shared" si="0"/>
        <v/>
      </c>
      <c r="V20" s="285">
        <f t="shared" si="1"/>
        <v>0</v>
      </c>
    </row>
    <row r="21" spans="2:22" ht="15" customHeight="1">
      <c r="B21" s="1515"/>
      <c r="C21" s="943" t="s">
        <v>125</v>
      </c>
      <c r="D21" s="505" t="str">
        <f>IF(AND('C1施設'!$N21="以内",'C8-1施設(初期設定)'!$D$8="○"),'C1施設'!D21,IF(AND('C1施設'!$N21="超過",'C8-1施設(初期設定)'!$E$8="○"),'C1施設'!D21,""))</f>
        <v/>
      </c>
      <c r="E21" s="505" t="str">
        <f>IF(AND('C1施設'!$N21="以内",'C8-1施設(初期設定)'!$D$8="○"),'C1施設'!E21,IF(AND('C1施設'!$N21="超過",'C8-1施設(初期設定)'!$E$8="○"),'C1施設'!E21,""))</f>
        <v/>
      </c>
      <c r="F21" s="216" t="str">
        <f>IF(AND('C1施設'!$N21="以内",'C8-1施設(初期設定)'!$D$8="○"),'C1施設'!G21,IF(AND('C1施設'!$N21="超過",'C8-1施設(初期設定)'!$E$8="○"),'C1施設'!G21,""))</f>
        <v/>
      </c>
      <c r="G21" s="518"/>
      <c r="H21" s="528" t="str">
        <f>+IF('C1施設'!D21="","",IF(D21="",'C1施設'!D21,D21))</f>
        <v>Ｉ浄水場</v>
      </c>
      <c r="I21" s="1487" t="str">
        <f>+IF('C1施設'!E21="","",IF(E21="",'C1施設'!E21,E21))</f>
        <v>沈澱池､ろ過池､浄水池等</v>
      </c>
      <c r="J21" s="1488" t="str">
        <f>+IF('C1施設'!F21="","",IF(F21="",'C1施設'!F21,F21))</f>
        <v/>
      </c>
      <c r="K21" s="216">
        <f>+IF('C1施設'!G21="","",IF(F21="",'C1施設'!G21,F21))</f>
        <v>14500</v>
      </c>
      <c r="L21" s="47">
        <f>+IF('C1施設'!G21="",0,IF(F21="",'C1施設'!G21,F21))</f>
        <v>14500</v>
      </c>
      <c r="M21" s="31">
        <f>IF('C1施設'!K21="","",IF(D21="",'C1施設'!K21,"新規"))</f>
        <v>1971</v>
      </c>
      <c r="N21" s="31">
        <f t="shared" si="2"/>
        <v>2024</v>
      </c>
      <c r="O21" s="195">
        <f>IF('C1施設'!M21="","",'C1施設'!M21)</f>
        <v>60</v>
      </c>
      <c r="P21" s="31" t="str">
        <f>IF(M21="新規","以内",IF('C1施設'!K21="","",IF(N21+1-'C1施設'!K21&lt;=O21,"以内","超過")))</f>
        <v>以内</v>
      </c>
      <c r="Q21" s="31" t="str">
        <f>IF(M21="新規","高い",IF('C1施設'!O21="","",'C1施設'!O21))</f>
        <v>低い</v>
      </c>
      <c r="R21" s="31" t="str">
        <f>IF(M21="新規","",IF('C1施設'!P21="","",'C1施設'!P21))</f>
        <v>低い</v>
      </c>
      <c r="S21" s="31" t="str">
        <f>IF(M21="新規","",IF('C1施設'!Q21="","",'C1施設'!Q21))</f>
        <v>なし</v>
      </c>
      <c r="T21" s="529" t="str">
        <f t="shared" si="0"/>
        <v>なし</v>
      </c>
      <c r="V21" s="285">
        <f t="shared" si="1"/>
        <v>0</v>
      </c>
    </row>
    <row r="22" spans="2:22" ht="15" customHeight="1">
      <c r="B22" s="1515"/>
      <c r="C22" s="919"/>
      <c r="D22" s="503" t="str">
        <f>IF(AND('C1施設'!$N22="以内",'C8-1施設(初期設定)'!$D$8="○"),'C1施設'!D22,IF(AND('C1施設'!$N22="超過",'C8-1施設(初期設定)'!$E$8="○"),'C1施設'!D22,""))</f>
        <v/>
      </c>
      <c r="E22" s="503" t="str">
        <f>IF(AND('C1施設'!$N22="以内",'C8-1施設(初期設定)'!$D$8="○"),'C1施設'!E22,IF(AND('C1施設'!$N22="超過",'C8-1施設(初期設定)'!$E$8="○"),'C1施設'!E22,""))</f>
        <v/>
      </c>
      <c r="F22" s="214" t="str">
        <f>IF(AND('C1施設'!$N22="以内",'C8-1施設(初期設定)'!$D$8="○"),'C1施設'!G22,IF(AND('C1施設'!$N22="超過",'C8-1施設(初期設定)'!$E$8="○"),'C1施設'!G22,""))</f>
        <v/>
      </c>
      <c r="G22" s="517"/>
      <c r="H22" s="530" t="str">
        <f>+IF('C1施設'!D22="","",IF(D22="",'C1施設'!D22,D22))</f>
        <v/>
      </c>
      <c r="I22" s="1489" t="str">
        <f>+IF('C1施設'!E22="","",IF(E22="",'C1施設'!E22,E22))</f>
        <v/>
      </c>
      <c r="J22" s="1490" t="str">
        <f>+IF('C1施設'!F22="","",IF(F22="",'C1施設'!F22,F22))</f>
        <v/>
      </c>
      <c r="K22" s="214" t="str">
        <f>+IF('C1施設'!G22="","",IF(F22="",'C1施設'!G22,F22))</f>
        <v/>
      </c>
      <c r="L22" s="89">
        <f>+IF('C1施設'!G22="",0,IF(F22="",'C1施設'!G22,F22))</f>
        <v>0</v>
      </c>
      <c r="M22" s="215" t="str">
        <f>IF('C1施設'!K22="","",IF(D22="",'C1施設'!K22,"新規"))</f>
        <v/>
      </c>
      <c r="N22" s="27">
        <f t="shared" si="2"/>
        <v>2024</v>
      </c>
      <c r="O22" s="194">
        <f>IF('C1施設'!M22="","",'C1施設'!M22)</f>
        <v>60</v>
      </c>
      <c r="P22" s="27" t="str">
        <f>IF(M22="新規","以内",IF('C1施設'!K22="","",IF(N22+1-'C1施設'!K22&lt;=O22,"以内","超過")))</f>
        <v/>
      </c>
      <c r="Q22" s="27" t="str">
        <f>IF(M22="新規","高い",IF('C1施設'!O22="","",'C1施設'!O22))</f>
        <v/>
      </c>
      <c r="R22" s="27" t="str">
        <f>IF(M22="新規","",IF('C1施設'!P22="","",'C1施設'!P22))</f>
        <v/>
      </c>
      <c r="S22" s="27" t="str">
        <f>IF(M22="新規","",IF('C1施設'!Q22="","",'C1施設'!Q22))</f>
        <v/>
      </c>
      <c r="T22" s="527" t="str">
        <f t="shared" si="0"/>
        <v/>
      </c>
      <c r="V22" s="285">
        <f t="shared" si="1"/>
        <v>0</v>
      </c>
    </row>
    <row r="23" spans="2:22" ht="15" customHeight="1">
      <c r="B23" s="1515"/>
      <c r="C23" s="945" t="s">
        <v>134</v>
      </c>
      <c r="D23" s="505" t="str">
        <f>IF(AND('C1施設'!$N23="以内",'C8-1施設(初期設定)'!$D$9="○"),'C1施設'!D23,IF(AND('C1施設'!$N23="超過",'C8-1施設(初期設定)'!$E$9="○"),'C1施設'!D23,""))</f>
        <v/>
      </c>
      <c r="E23" s="505" t="str">
        <f>IF(AND('C1施設'!$N23="以内",'C8-1施設(初期設定)'!$D$9="○"),'C1施設'!E23,IF(AND('C1施設'!$N23="超過",'C8-1施設(初期設定)'!$E$9="○"),'C1施設'!E23,""))</f>
        <v/>
      </c>
      <c r="F23" s="217" t="str">
        <f>IF(AND('C1施設'!$N23="以内",'C8-1施設(初期設定)'!$D$9="○"),'C1施設'!G23,IF(AND('C1施設'!$N23="超過",'C8-1施設(初期設定)'!$E$9="○"),'C1施設'!G23,""))</f>
        <v/>
      </c>
      <c r="G23" s="542"/>
      <c r="H23" s="531" t="str">
        <f>+IF('C1施設'!D23="","",IF(D23="",'C1施設'!D23,D23))</f>
        <v>Ｋ新配水池</v>
      </c>
      <c r="I23" s="1487" t="str">
        <f>+IF('C1施設'!E23="","",IF(E23="",'C1施設'!E23,E23))</f>
        <v>配水池(RC造)</v>
      </c>
      <c r="J23" s="1488" t="str">
        <f>+IF('C1施設'!F23="","",IF(F23="",'C1施設'!F23,F23))</f>
        <v/>
      </c>
      <c r="K23" s="217">
        <f>+IF('C1施設'!G23="","",IF(F23="",'C1施設'!G23,F23))</f>
        <v>136</v>
      </c>
      <c r="L23" s="47">
        <f>+IF('C1施設'!G23="",0,IF(F23="",'C1施設'!G23,F23))</f>
        <v>136</v>
      </c>
      <c r="M23" s="31">
        <f>IF('C1施設'!K23="","",IF(D23="",'C1施設'!K23,"新規"))</f>
        <v>1982</v>
      </c>
      <c r="N23" s="35">
        <f t="shared" si="2"/>
        <v>2024</v>
      </c>
      <c r="O23" s="196">
        <f>IF('C1施設'!M23="","",'C1施設'!M23)</f>
        <v>60</v>
      </c>
      <c r="P23" s="35" t="str">
        <f>IF(M23="新規","以内",IF('C1施設'!K23="","",IF(N23+1-'C1施設'!K23&lt;=O23,"以内","超過")))</f>
        <v>以内</v>
      </c>
      <c r="Q23" s="35" t="str">
        <f>IF(M23="新規","高い",IF('C1施設'!O23="","",'C1施設'!O23))</f>
        <v>中</v>
      </c>
      <c r="R23" s="35" t="str">
        <f>IF(M23="新規","",IF('C1施設'!P23="","",'C1施設'!P23))</f>
        <v>低い</v>
      </c>
      <c r="S23" s="35" t="str">
        <f>IF(M23="新規","",IF('C1施設'!Q23="","",'C1施設'!Q23))</f>
        <v/>
      </c>
      <c r="T23" s="532" t="str">
        <f t="shared" si="0"/>
        <v>低い</v>
      </c>
      <c r="V23" s="285">
        <f t="shared" si="1"/>
        <v>0</v>
      </c>
    </row>
    <row r="24" spans="2:22" ht="15" customHeight="1">
      <c r="B24" s="1515"/>
      <c r="C24" s="946"/>
      <c r="D24" s="506" t="str">
        <f>IF(AND('C1施設'!$N24="以内",'C8-1施設(初期設定)'!$D$9="○"),'C1施設'!D24,IF(AND('C1施設'!$N24="超過",'C8-1施設(初期設定)'!$E$9="○"),'C1施設'!D24,""))</f>
        <v>Ｔ配水池</v>
      </c>
      <c r="E24" s="506" t="str">
        <f>IF(AND('C1施設'!$N24="以内",'C8-1施設(初期設定)'!$D$9="○"),'C1施設'!E24,IF(AND('C1施設'!$N24="超過",'C8-1施設(初期設定)'!$E$9="○"),'C1施設'!E24,""))</f>
        <v>配水池(PC造)</v>
      </c>
      <c r="F24" s="218">
        <f>IF(AND('C1施設'!$N24="以内",'C8-1施設(初期設定)'!$D$9="○"),'C1施設'!G24,IF(AND('C1施設'!$N24="超過",'C8-1施設(初期設定)'!$E$9="○"),'C1施設'!G24,""))</f>
        <v>4300</v>
      </c>
      <c r="G24" s="543">
        <v>436500</v>
      </c>
      <c r="H24" s="522" t="str">
        <f>+IF('C1施設'!D24="","",IF(D24="",'C1施設'!D24,D24))</f>
        <v>Ｔ配水池</v>
      </c>
      <c r="I24" s="1485" t="str">
        <f>+IF('C1施設'!E24="","",IF(E24="",'C1施設'!E24,E24))</f>
        <v>配水池(PC造)</v>
      </c>
      <c r="J24" s="1486" t="str">
        <f>+IF('C1施設'!F24="","",IF(F24="",'C1施設'!F24,F24))</f>
        <v/>
      </c>
      <c r="K24" s="218">
        <f>+IF('C1施設'!G24="","",IF(F24="",'C1施設'!G24,F24))</f>
        <v>4300</v>
      </c>
      <c r="L24" s="42">
        <f>+IF('C1施設'!G24="",0,IF(F24="",'C1施設'!G24,F24))</f>
        <v>4300</v>
      </c>
      <c r="M24" s="212" t="str">
        <f>IF('C1施設'!K24="","",IF(D24="",'C1施設'!K24,"新規"))</f>
        <v>新規</v>
      </c>
      <c r="N24" s="20">
        <f t="shared" si="2"/>
        <v>2024</v>
      </c>
      <c r="O24" s="192">
        <f>IF('C1施設'!M24="","",'C1施設'!M24)</f>
        <v>60</v>
      </c>
      <c r="P24" s="20" t="str">
        <f>IF(M24="新規","以内",IF('C1施設'!K24="","",IF(N24+1-'C1施設'!K24&lt;=O24,"以内","超過")))</f>
        <v>以内</v>
      </c>
      <c r="Q24" s="20" t="str">
        <f>IF(M24="新規","高い",IF('C1施設'!O24="","",'C1施設'!O24))</f>
        <v>高い</v>
      </c>
      <c r="R24" s="20" t="str">
        <f>IF(M24="新規","",IF('C1施設'!P24="","",'C1施設'!P24))</f>
        <v/>
      </c>
      <c r="S24" s="20" t="str">
        <f>IF(M24="新規","",IF('C1施設'!Q24="","",'C1施設'!Q24))</f>
        <v/>
      </c>
      <c r="T24" s="523" t="str">
        <f t="shared" si="0"/>
        <v>高い</v>
      </c>
      <c r="V24" s="285">
        <f t="shared" si="1"/>
        <v>1</v>
      </c>
    </row>
    <row r="25" spans="2:22" ht="15" customHeight="1">
      <c r="B25" s="1515"/>
      <c r="C25" s="946"/>
      <c r="D25" s="506" t="str">
        <f>IF(AND('C1施設'!$N25="以内",'C8-1施設(初期設定)'!$D$9="○"),'C1施設'!D25,IF(AND('C1施設'!$N25="超過",'C8-1施設(初期設定)'!$E$9="○"),'C1施設'!D25,""))</f>
        <v/>
      </c>
      <c r="E25" s="506" t="str">
        <f>IF(AND('C1施設'!$N25="以内",'C8-1施設(初期設定)'!$D$9="○"),'C1施設'!E25,IF(AND('C1施設'!$N25="超過",'C8-1施設(初期設定)'!$E$9="○"),'C1施設'!E25,""))</f>
        <v/>
      </c>
      <c r="F25" s="218" t="str">
        <f>IF(AND('C1施設'!$N25="以内",'C8-1施設(初期設定)'!$D$9="○"),'C1施設'!G25,IF(AND('C1施設'!$N25="超過",'C8-1施設(初期設定)'!$E$9="○"),'C1施設'!G25,""))</f>
        <v/>
      </c>
      <c r="G25" s="543"/>
      <c r="H25" s="522" t="str">
        <f>+IF('C1施設'!D25="","",IF(D25="",'C1施設'!D25,D25))</f>
        <v>Ｈ配水池</v>
      </c>
      <c r="I25" s="1485" t="str">
        <f>+IF('C1施設'!E25="","",IF(E25="",'C1施設'!E25,E25))</f>
        <v>配水池(PC造)</v>
      </c>
      <c r="J25" s="1486" t="str">
        <f>+IF('C1施設'!F25="","",IF(F25="",'C1施設'!F25,F25))</f>
        <v/>
      </c>
      <c r="K25" s="218">
        <f>+IF('C1施設'!G25="","",IF(F25="",'C1施設'!G25,F25))</f>
        <v>6500</v>
      </c>
      <c r="L25" s="42">
        <f>+IF('C1施設'!G25="",0,IF(F25="",'C1施設'!G25,F25))</f>
        <v>6500</v>
      </c>
      <c r="M25" s="212">
        <f>IF('C1施設'!K25="","",IF(D25="",'C1施設'!K25,"新規"))</f>
        <v>1986</v>
      </c>
      <c r="N25" s="20">
        <f t="shared" si="2"/>
        <v>2024</v>
      </c>
      <c r="O25" s="192">
        <f>IF('C1施設'!M25="","",'C1施設'!M25)</f>
        <v>60</v>
      </c>
      <c r="P25" s="20" t="str">
        <f>IF(M25="新規","以内",IF('C1施設'!K25="","",IF(N25+1-'C1施設'!K25&lt;=O25,"以内","超過")))</f>
        <v>以内</v>
      </c>
      <c r="Q25" s="20" t="str">
        <f>IF(M25="新規","高い",IF('C1施設'!O25="","",'C1施設'!O25))</f>
        <v>中</v>
      </c>
      <c r="R25" s="20" t="str">
        <f>IF(M25="新規","",IF('C1施設'!P25="","",'C1施設'!P25))</f>
        <v>中</v>
      </c>
      <c r="S25" s="20" t="str">
        <f>IF(M25="新規","",IF('C1施設'!Q25="","",'C1施設'!Q25))</f>
        <v/>
      </c>
      <c r="T25" s="523" t="str">
        <f t="shared" si="0"/>
        <v>中</v>
      </c>
      <c r="V25" s="285">
        <f t="shared" si="1"/>
        <v>0</v>
      </c>
    </row>
    <row r="26" spans="2:22" ht="15" customHeight="1">
      <c r="B26" s="1515"/>
      <c r="C26" s="946"/>
      <c r="D26" s="506" t="str">
        <f>IF(AND('C1施設'!$N26="以内",'C8-1施設(初期設定)'!$D$9="○"),'C1施設'!D26,IF(AND('C1施設'!$N26="超過",'C8-1施設(初期設定)'!$E$9="○"),'C1施設'!D26,""))</f>
        <v/>
      </c>
      <c r="E26" s="506" t="str">
        <f>IF(AND('C1施設'!$N26="以内",'C8-1施設(初期設定)'!$D$9="○"),'C1施設'!E26,IF(AND('C1施設'!$N26="超過",'C8-1施設(初期設定)'!$E$9="○"),'C1施設'!E26,""))</f>
        <v/>
      </c>
      <c r="F26" s="218" t="str">
        <f>IF(AND('C1施設'!$N26="以内",'C8-1施設(初期設定)'!$D$9="○"),'C1施設'!G26,IF(AND('C1施設'!$N26="超過",'C8-1施設(初期設定)'!$E$9="○"),'C1施設'!G26,""))</f>
        <v/>
      </c>
      <c r="G26" s="543"/>
      <c r="H26" s="522" t="str">
        <f>+IF('C1施設'!D26="","",IF(D26="",'C1施設'!D26,D26))</f>
        <v>Ｏ配水池</v>
      </c>
      <c r="I26" s="1485" t="str">
        <f>+IF('C1施設'!E26="","",IF(E26="",'C1施設'!E26,E26))</f>
        <v>配水池(PC造)</v>
      </c>
      <c r="J26" s="1486" t="str">
        <f>+IF('C1施設'!F26="","",IF(F26="",'C1施設'!F26,F26))</f>
        <v/>
      </c>
      <c r="K26" s="218">
        <f>+IF('C1施設'!G26="","",IF(F26="",'C1施設'!G26,F26))</f>
        <v>3000</v>
      </c>
      <c r="L26" s="42">
        <f>+IF('C1施設'!G26="",0,IF(F26="",'C1施設'!G26,F26))</f>
        <v>3000</v>
      </c>
      <c r="M26" s="212">
        <f>IF('C1施設'!K26="","",IF(D26="",'C1施設'!K26,"新規"))</f>
        <v>2003</v>
      </c>
      <c r="N26" s="20">
        <f t="shared" si="2"/>
        <v>2024</v>
      </c>
      <c r="O26" s="192">
        <f>IF('C1施設'!M26="","",'C1施設'!M26)</f>
        <v>60</v>
      </c>
      <c r="P26" s="20" t="str">
        <f>IF(M26="新規","以内",IF('C1施設'!K26="","",IF(N26+1-'C1施設'!K26&lt;=O26,"以内","超過")))</f>
        <v>以内</v>
      </c>
      <c r="Q26" s="20" t="str">
        <f>IF(M26="新規","高い",IF('C1施設'!O26="","",'C1施設'!O26))</f>
        <v>高い</v>
      </c>
      <c r="R26" s="20" t="str">
        <f>IF(M26="新規","",IF('C1施設'!P26="","",'C1施設'!P26))</f>
        <v>高い</v>
      </c>
      <c r="S26" s="20" t="str">
        <f>IF(M26="新規","",IF('C1施設'!Q26="","",'C1施設'!Q26))</f>
        <v/>
      </c>
      <c r="T26" s="523" t="str">
        <f t="shared" si="0"/>
        <v>高い</v>
      </c>
      <c r="V26" s="285">
        <f t="shared" si="1"/>
        <v>1</v>
      </c>
    </row>
    <row r="27" spans="2:22" ht="15" customHeight="1">
      <c r="B27" s="1515"/>
      <c r="C27" s="946"/>
      <c r="D27" s="506" t="str">
        <f>IF(AND('C1施設'!$N27="以内",'C8-1施設(初期設定)'!$D$9="○"),'C1施設'!D27,IF(AND('C1施設'!$N27="超過",'C8-1施設(初期設定)'!$E$9="○"),'C1施設'!D27,""))</f>
        <v/>
      </c>
      <c r="E27" s="506" t="str">
        <f>IF(AND('C1施設'!$N27="以内",'C8-1施設(初期設定)'!$D$9="○"),'C1施設'!E27,IF(AND('C1施設'!$N27="超過",'C8-1施設(初期設定)'!$E$9="○"),'C1施設'!E27,""))</f>
        <v/>
      </c>
      <c r="F27" s="218" t="str">
        <f>IF(AND('C1施設'!$N27="以内",'C8-1施設(初期設定)'!$D$9="○"),'C1施設'!G27,IF(AND('C1施設'!$N27="超過",'C8-1施設(初期設定)'!$E$9="○"),'C1施設'!G27,""))</f>
        <v/>
      </c>
      <c r="G27" s="543"/>
      <c r="H27" s="522" t="str">
        <f>+IF('C1施設'!D27="","",IF(D27="",'C1施設'!D27,D27))</f>
        <v>Ａ配水池</v>
      </c>
      <c r="I27" s="1485" t="str">
        <f>+IF('C1施設'!E27="","",IF(E27="",'C1施設'!E27,E27))</f>
        <v>配水池(RC造)</v>
      </c>
      <c r="J27" s="1486" t="str">
        <f>+IF('C1施設'!F27="","",IF(F27="",'C1施設'!F27,F27))</f>
        <v/>
      </c>
      <c r="K27" s="218">
        <f>+IF('C1施設'!G27="","",IF(F27="",'C1施設'!G27,F27))</f>
        <v>180</v>
      </c>
      <c r="L27" s="42">
        <f>+IF('C1施設'!G27="",0,IF(F27="",'C1施設'!G27,F27))</f>
        <v>180</v>
      </c>
      <c r="M27" s="212">
        <f>IF('C1施設'!K27="","",IF(D27="",'C1施設'!K27,"新規"))</f>
        <v>1984</v>
      </c>
      <c r="N27" s="20">
        <f t="shared" si="2"/>
        <v>2024</v>
      </c>
      <c r="O27" s="192">
        <f>IF('C1施設'!M27="","",'C1施設'!M27)</f>
        <v>60</v>
      </c>
      <c r="P27" s="20" t="str">
        <f>IF(M27="新規","以内",IF('C1施設'!K27="","",IF(N27+1-'C1施設'!K27&lt;=O27,"以内","超過")))</f>
        <v>以内</v>
      </c>
      <c r="Q27" s="20" t="str">
        <f>IF(M27="新規","高い",IF('C1施設'!O27="","",'C1施設'!O27))</f>
        <v>中</v>
      </c>
      <c r="R27" s="20" t="str">
        <f>IF(M27="新規","",IF('C1施設'!P27="","",'C1施設'!P27))</f>
        <v>低い</v>
      </c>
      <c r="S27" s="20" t="str">
        <f>IF(M27="新規","",IF('C1施設'!Q27="","",'C1施設'!Q27))</f>
        <v/>
      </c>
      <c r="T27" s="523" t="str">
        <f t="shared" si="0"/>
        <v>低い</v>
      </c>
      <c r="V27" s="285">
        <f t="shared" si="1"/>
        <v>0</v>
      </c>
    </row>
    <row r="28" spans="2:22" ht="15" customHeight="1">
      <c r="B28" s="1515"/>
      <c r="C28" s="946"/>
      <c r="D28" s="506" t="str">
        <f>IF(AND('C1施設'!$N28="以内",'C8-1施設(初期設定)'!$D$9="○"),'C1施設'!D28,IF(AND('C1施設'!$N28="超過",'C8-1施設(初期設定)'!$E$9="○"),'C1施設'!D28,""))</f>
        <v/>
      </c>
      <c r="E28" s="506" t="str">
        <f>IF(AND('C1施設'!$N28="以内",'C8-1施設(初期設定)'!$D$9="○"),'C1施設'!E28,IF(AND('C1施設'!$N28="超過",'C8-1施設(初期設定)'!$E$9="○"),'C1施設'!E28,""))</f>
        <v/>
      </c>
      <c r="F28" s="218" t="str">
        <f>IF(AND('C1施設'!$N28="以内",'C8-1施設(初期設定)'!$D$9="○"),'C1施設'!G28,IF(AND('C1施設'!$N28="超過",'C8-1施設(初期設定)'!$E$9="○"),'C1施設'!G28,""))</f>
        <v/>
      </c>
      <c r="G28" s="543"/>
      <c r="H28" s="522" t="str">
        <f>+IF('C1施設'!D28="","",IF(D28="",'C1施設'!D28,D28))</f>
        <v>Ｅ配水池</v>
      </c>
      <c r="I28" s="1485" t="str">
        <f>+IF('C1施設'!E28="","",IF(E28="",'C1施設'!E28,E28))</f>
        <v>配水池(PC造)</v>
      </c>
      <c r="J28" s="1486" t="str">
        <f>+IF('C1施設'!F28="","",IF(F28="",'C1施設'!F28,F28))</f>
        <v/>
      </c>
      <c r="K28" s="218">
        <f>+IF('C1施設'!G28="","",IF(F28="",'C1施設'!G28,F28))</f>
        <v>1300</v>
      </c>
      <c r="L28" s="42">
        <f>+IF('C1施設'!G28="",0,IF(F28="",'C1施設'!G28,F28))</f>
        <v>1300</v>
      </c>
      <c r="M28" s="212">
        <f>IF('C1施設'!K28="","",IF(D28="",'C1施設'!K28,"新規"))</f>
        <v>1973</v>
      </c>
      <c r="N28" s="20">
        <f t="shared" si="2"/>
        <v>2024</v>
      </c>
      <c r="O28" s="192">
        <f>IF('C1施設'!M28="","",'C1施設'!M28)</f>
        <v>60</v>
      </c>
      <c r="P28" s="20" t="str">
        <f>IF(M28="新規","以内",IF('C1施設'!K28="","",IF(N28+1-'C1施設'!K28&lt;=O28,"以内","超過")))</f>
        <v>以内</v>
      </c>
      <c r="Q28" s="20" t="str">
        <f>IF(M28="新規","高い",IF('C1施設'!O28="","",'C1施設'!O28))</f>
        <v>低い</v>
      </c>
      <c r="R28" s="20" t="str">
        <f>IF(M28="新規","",IF('C1施設'!P28="","",'C1施設'!P28))</f>
        <v>低い</v>
      </c>
      <c r="S28" s="20" t="str">
        <f>IF(M28="新規","",IF('C1施設'!Q28="","",'C1施設'!Q28))</f>
        <v>あり</v>
      </c>
      <c r="T28" s="523" t="str">
        <f t="shared" si="0"/>
        <v>あり</v>
      </c>
      <c r="V28" s="285">
        <f t="shared" si="1"/>
        <v>1</v>
      </c>
    </row>
    <row r="29" spans="2:22" ht="15" customHeight="1">
      <c r="B29" s="1515"/>
      <c r="C29" s="946"/>
      <c r="D29" s="506" t="str">
        <f>IF(AND('C1施設'!$N29="以内",'C8-1施設(初期設定)'!$D$9="○"),'C1施設'!D29,IF(AND('C1施設'!$N29="超過",'C8-1施設(初期設定)'!$E$9="○"),'C1施設'!D29,""))</f>
        <v/>
      </c>
      <c r="E29" s="506" t="str">
        <f>IF(AND('C1施設'!$N29="以内",'C8-1施設(初期設定)'!$D$9="○"),'C1施設'!E29,IF(AND('C1施設'!$N29="超過",'C8-1施設(初期設定)'!$E$9="○"),'C1施設'!E29,""))</f>
        <v/>
      </c>
      <c r="F29" s="218" t="str">
        <f>IF(AND('C1施設'!$N29="以内",'C8-1施設(初期設定)'!$D$9="○"),'C1施設'!G29,IF(AND('C1施設'!$N29="超過",'C8-1施設(初期設定)'!$E$9="○"),'C1施設'!G29,""))</f>
        <v/>
      </c>
      <c r="G29" s="543"/>
      <c r="H29" s="522" t="str">
        <f>+IF('C1施設'!D29="","",IF(D29="",'C1施設'!D29,D29))</f>
        <v>Ｆ配水池</v>
      </c>
      <c r="I29" s="1485" t="str">
        <f>+IF('C1施設'!E29="","",IF(E29="",'C1施設'!E29,E29))</f>
        <v>配水池(PC造)</v>
      </c>
      <c r="J29" s="1486" t="str">
        <f>+IF('C1施設'!F29="","",IF(F29="",'C1施設'!F29,F29))</f>
        <v/>
      </c>
      <c r="K29" s="218">
        <f>+IF('C1施設'!G29="","",IF(F29="",'C1施設'!G29,F29))</f>
        <v>2000</v>
      </c>
      <c r="L29" s="42">
        <f>+IF('C1施設'!G29="",0,IF(F29="",'C1施設'!G29,F29))</f>
        <v>2000</v>
      </c>
      <c r="M29" s="212">
        <f>IF('C1施設'!K29="","",IF(D29="",'C1施設'!K29,"新規"))</f>
        <v>1987</v>
      </c>
      <c r="N29" s="20">
        <f t="shared" si="2"/>
        <v>2024</v>
      </c>
      <c r="O29" s="192">
        <f>IF('C1施設'!M29="","",'C1施設'!M29)</f>
        <v>60</v>
      </c>
      <c r="P29" s="20" t="str">
        <f>IF(M29="新規","以内",IF('C1施設'!K29="","",IF(N29+1-'C1施設'!K29&lt;=O29,"以内","超過")))</f>
        <v>以内</v>
      </c>
      <c r="Q29" s="20" t="str">
        <f>IF(M29="新規","高い",IF('C1施設'!O29="","",'C1施設'!O29))</f>
        <v>中</v>
      </c>
      <c r="R29" s="20" t="str">
        <f>IF(M29="新規","",IF('C1施設'!P29="","",'C1施設'!P29))</f>
        <v>低い</v>
      </c>
      <c r="S29" s="20" t="str">
        <f>IF(M29="新規","",IF('C1施設'!Q29="","",'C1施設'!Q29))</f>
        <v/>
      </c>
      <c r="T29" s="523" t="str">
        <f t="shared" si="0"/>
        <v>低い</v>
      </c>
      <c r="V29" s="285">
        <f t="shared" si="1"/>
        <v>0</v>
      </c>
    </row>
    <row r="30" spans="2:22" ht="15" customHeight="1">
      <c r="B30" s="1515"/>
      <c r="C30" s="946"/>
      <c r="D30" s="506" t="str">
        <f>IF(AND('C1施設'!$N30="以内",'C8-1施設(初期設定)'!$D$9="○"),'C1施設'!D30,IF(AND('C1施設'!$N30="超過",'C8-1施設(初期設定)'!$E$9="○"),'C1施設'!D30,""))</f>
        <v/>
      </c>
      <c r="E30" s="506" t="str">
        <f>IF(AND('C1施設'!$N30="以内",'C8-1施設(初期設定)'!$D$9="○"),'C1施設'!E30,IF(AND('C1施設'!$N30="超過",'C8-1施設(初期設定)'!$E$9="○"),'C1施設'!E30,""))</f>
        <v/>
      </c>
      <c r="F30" s="218" t="str">
        <f>IF(AND('C1施設'!$N30="以内",'C8-1施設(初期設定)'!$D$9="○"),'C1施設'!G30,IF(AND('C1施設'!$N30="超過",'C8-1施設(初期設定)'!$E$9="○"),'C1施設'!G30,""))</f>
        <v/>
      </c>
      <c r="G30" s="543"/>
      <c r="H30" s="522" t="str">
        <f>+IF('C1施設'!D30="","",IF(D30="",'C1施設'!D30,D30))</f>
        <v>Ｙ配水池</v>
      </c>
      <c r="I30" s="1485" t="str">
        <f>+IF('C1施設'!E30="","",IF(E30="",'C1施設'!E30,E30))</f>
        <v>配水池(RC造)</v>
      </c>
      <c r="J30" s="1486" t="str">
        <f>+IF('C1施設'!F30="","",IF(F30="",'C1施設'!F30,F30))</f>
        <v/>
      </c>
      <c r="K30" s="218">
        <f>+IF('C1施設'!G30="","",IF(F30="",'C1施設'!G30,F30))</f>
        <v>190</v>
      </c>
      <c r="L30" s="42">
        <f>+IF('C1施設'!G30="",0,IF(F30="",'C1施設'!G30,F30))</f>
        <v>190</v>
      </c>
      <c r="M30" s="212">
        <f>IF('C1施設'!K30="","",IF(D30="",'C1施設'!K30,"新規"))</f>
        <v>1971</v>
      </c>
      <c r="N30" s="20">
        <f t="shared" si="2"/>
        <v>2024</v>
      </c>
      <c r="O30" s="192">
        <f>IF('C1施設'!M30="","",'C1施設'!M30)</f>
        <v>60</v>
      </c>
      <c r="P30" s="20" t="str">
        <f>IF(M30="新規","以内",IF('C1施設'!K30="","",IF(N30+1-'C1施設'!K30&lt;=O30,"以内","超過")))</f>
        <v>以内</v>
      </c>
      <c r="Q30" s="20" t="str">
        <f>IF(M30="新規","高い",IF('C1施設'!O30="","",'C1施設'!O30))</f>
        <v>低い</v>
      </c>
      <c r="R30" s="20" t="str">
        <f>IF(M30="新規","",IF('C1施設'!P30="","",'C1施設'!P30))</f>
        <v>低い</v>
      </c>
      <c r="S30" s="20" t="str">
        <f>IF(M30="新規","",IF('C1施設'!Q30="","",'C1施設'!Q30))</f>
        <v/>
      </c>
      <c r="T30" s="523" t="str">
        <f t="shared" si="0"/>
        <v>低い</v>
      </c>
      <c r="V30" s="285">
        <f t="shared" si="1"/>
        <v>0</v>
      </c>
    </row>
    <row r="31" spans="2:22" ht="15" customHeight="1">
      <c r="B31" s="1516"/>
      <c r="C31" s="947"/>
      <c r="D31" s="503" t="str">
        <f>IF(AND('C1施設'!$N31="以内",'C8-1施設(初期設定)'!$D$9="○"),'C1施設'!D31,IF(AND('C1施設'!$N31="超過",'C8-1施設(初期設定)'!$E$9="○"),'C1施設'!D31,""))</f>
        <v/>
      </c>
      <c r="E31" s="503" t="str">
        <f>IF(AND('C1施設'!$N31="以内",'C8-1施設(初期設定)'!$D$9="○"),'C1施設'!E31,IF(AND('C1施設'!$N31="超過",'C8-1施設(初期設定)'!$E$9="○"),'C1施設'!E31,""))</f>
        <v/>
      </c>
      <c r="F31" s="219" t="str">
        <f>IF(AND('C1施設'!$N31="以内",'C8-1施設(初期設定)'!$D$9="○"),'C1施設'!G31,IF(AND('C1施設'!$N31="超過",'C8-1施設(初期設定)'!$E$9="○"),'C1施設'!G31,""))</f>
        <v/>
      </c>
      <c r="G31" s="544"/>
      <c r="H31" s="526" t="str">
        <f>+IF('C1施設'!D31="","",IF(D31="",'C1施設'!D31,D31))</f>
        <v>Ｇ配水池</v>
      </c>
      <c r="I31" s="1489" t="str">
        <f>+IF('C1施設'!E31="","",IF(E31="",'C1施設'!E31,E31))</f>
        <v>配水池(PC造)</v>
      </c>
      <c r="J31" s="1490" t="str">
        <f>+IF('C1施設'!F31="","",IF(F31="",'C1施設'!F31,F31))</f>
        <v/>
      </c>
      <c r="K31" s="219">
        <f>+IF('C1施設'!G31="","",IF(F31="",'C1施設'!G31,F31))</f>
        <v>600</v>
      </c>
      <c r="L31" s="89">
        <f>+IF('C1施設'!G31="",0,IF(F31="",'C1施設'!G31,F31))</f>
        <v>600</v>
      </c>
      <c r="M31" s="215">
        <f>IF('C1施設'!K31="","",IF(D31="",'C1施設'!K31,"新規"))</f>
        <v>2006</v>
      </c>
      <c r="N31" s="27">
        <f t="shared" si="2"/>
        <v>2024</v>
      </c>
      <c r="O31" s="194">
        <f>IF('C1施設'!M31="","",'C1施設'!M31)</f>
        <v>60</v>
      </c>
      <c r="P31" s="27" t="str">
        <f>IF(M31="新規","以内",IF('C1施設'!K31="","",IF(N31+1-'C1施設'!K31&lt;=O31,"以内","超過")))</f>
        <v>以内</v>
      </c>
      <c r="Q31" s="27" t="str">
        <f>IF(M31="新規","高い",IF('C1施設'!O31="","",'C1施設'!O31))</f>
        <v>高い</v>
      </c>
      <c r="R31" s="27" t="str">
        <f>IF(M31="新規","",IF('C1施設'!P31="","",'C1施設'!P31))</f>
        <v>高い</v>
      </c>
      <c r="S31" s="27" t="str">
        <f>IF(M31="新規","",IF('C1施設'!Q31="","",'C1施設'!Q31))</f>
        <v/>
      </c>
      <c r="T31" s="527" t="str">
        <f t="shared" si="0"/>
        <v>高い</v>
      </c>
      <c r="V31" s="285">
        <f t="shared" si="1"/>
        <v>1</v>
      </c>
    </row>
    <row r="32" spans="2:22" ht="15" customHeight="1">
      <c r="B32" s="1519" t="s">
        <v>148</v>
      </c>
      <c r="C32" s="945" t="s">
        <v>126</v>
      </c>
      <c r="D32" s="505" t="str">
        <f>IF(AND('C1施設'!$N32="以内",'C8-1施設(初期設定)'!$D$10="○"),'C1施設'!D32,IF(AND('C1施設'!$N32="超過",'C8-1施設(初期設定)'!$E$10="○"),'C1施設'!D32,""))</f>
        <v>Ｉ１号水源</v>
      </c>
      <c r="E32" s="505" t="str">
        <f>IF(AND('C1施設'!$N32="以内",'C8-1施設(初期設定)'!$D$10="○"),'C1施設'!E32,IF(AND('C1施設'!$N32="超過",'C8-1施設(初期設定)'!$E$10="○"),'C1施設'!E32,""))</f>
        <v>深井戸</v>
      </c>
      <c r="F32" s="216">
        <f>IF(AND('C1施設'!$N32="以内",'C8-1施設(初期設定)'!$D$10="○"),'C1施設'!G32,IF(AND('C1施設'!$N32="超過",'C8-1施設(初期設定)'!$E$10="○"),'C1施設'!G32,""))</f>
        <v>2840</v>
      </c>
      <c r="G32" s="542">
        <v>529100</v>
      </c>
      <c r="H32" s="531" t="str">
        <f>+IF('C1施設'!D32="","",IF(D32="",'C1施設'!D32,D32))</f>
        <v>Ｉ１号水源</v>
      </c>
      <c r="I32" s="1487" t="str">
        <f>+IF('C1施設'!E32="","",IF(E32="",'C1施設'!E32,E32))</f>
        <v>深井戸</v>
      </c>
      <c r="J32" s="1488" t="str">
        <f>+IF('C1施設'!F32="","",IF(F32="",'C1施設'!F32,F32))</f>
        <v/>
      </c>
      <c r="K32" s="216">
        <f>+IF('C1施設'!G32="","",IF(F32="",'C1施設'!G32,F32))</f>
        <v>2840</v>
      </c>
      <c r="L32" s="47">
        <f>+IF('C1施設'!G32="",0,IF(F32="",'C1施設'!G32,F32))</f>
        <v>2840</v>
      </c>
      <c r="M32" s="31" t="str">
        <f>IF('C1施設'!K32="","",IF(D32="",'C1施設'!K32,"新規"))</f>
        <v>新規</v>
      </c>
      <c r="N32" s="35">
        <f t="shared" si="2"/>
        <v>2024</v>
      </c>
      <c r="O32" s="196">
        <f>IF('C1施設'!M32="","",'C1施設'!M32)</f>
        <v>40</v>
      </c>
      <c r="P32" s="35" t="str">
        <f>IF(M32="新規","以内",IF('C1施設'!K32="","",IF(N32+1-'C1施設'!K32&lt;=O32,"以内","超過")))</f>
        <v>以内</v>
      </c>
      <c r="Q32" s="35" t="str">
        <f>IF(M32="新規","高い",IF('C1施設'!O32="","",'C1施設'!O32))</f>
        <v>高い</v>
      </c>
      <c r="R32" s="35" t="str">
        <f>IF(M32="新規","",IF('C1施設'!P32="","",'C1施設'!P32))</f>
        <v/>
      </c>
      <c r="S32" s="35" t="str">
        <f>IF(M32="新規","",IF('C1施設'!Q32="","",'C1施設'!Q32))</f>
        <v/>
      </c>
      <c r="T32" s="532" t="str">
        <f t="shared" si="0"/>
        <v>高い</v>
      </c>
      <c r="V32" s="285">
        <f t="shared" si="1"/>
        <v>1</v>
      </c>
    </row>
    <row r="33" spans="2:49" ht="15" customHeight="1">
      <c r="B33" s="1515"/>
      <c r="C33" s="946"/>
      <c r="D33" s="506" t="str">
        <f>IF(AND('C1施設'!$N33="以内",'C8-1施設(初期設定)'!$D$10="○"),'C1施設'!D33,IF(AND('C1施設'!$N33="超過",'C8-1施設(初期設定)'!$E$10="○"),'C1施設'!D33,""))</f>
        <v>Ｉ２号水源</v>
      </c>
      <c r="E33" s="506" t="str">
        <f>IF(AND('C1施設'!$N33="以内",'C8-1施設(初期設定)'!$D$10="○"),'C1施設'!E33,IF(AND('C1施設'!$N33="超過",'C8-1施設(初期設定)'!$E$10="○"),'C1施設'!E33,""))</f>
        <v>深井戸</v>
      </c>
      <c r="F33" s="211">
        <f>IF(AND('C1施設'!$N33="以内",'C8-1施設(初期設定)'!$D$10="○"),'C1施設'!G33,IF(AND('C1施設'!$N33="超過",'C8-1施設(初期設定)'!$E$10="○"),'C1施設'!G33,""))</f>
        <v>1513</v>
      </c>
      <c r="G33" s="543">
        <v>372400</v>
      </c>
      <c r="H33" s="522" t="str">
        <f>+IF('C1施設'!D33="","",IF(D33="",'C1施設'!D33,D33))</f>
        <v>Ｉ２号水源</v>
      </c>
      <c r="I33" s="1485" t="str">
        <f>+IF('C1施設'!E33="","",IF(E33="",'C1施設'!E33,E33))</f>
        <v>深井戸</v>
      </c>
      <c r="J33" s="1486" t="str">
        <f>+IF('C1施設'!F33="","",IF(F33="",'C1施設'!F33,F33))</f>
        <v/>
      </c>
      <c r="K33" s="211">
        <f>+IF('C1施設'!G33="","",IF(F33="",'C1施設'!G33,F33))</f>
        <v>1513</v>
      </c>
      <c r="L33" s="42">
        <f>+IF('C1施設'!G33="",0,IF(F33="",'C1施設'!G33,F33))</f>
        <v>1513</v>
      </c>
      <c r="M33" s="212" t="str">
        <f>IF('C1施設'!K33="","",IF(D33="",'C1施設'!K33,"新規"))</f>
        <v>新規</v>
      </c>
      <c r="N33" s="20">
        <f t="shared" si="2"/>
        <v>2024</v>
      </c>
      <c r="O33" s="192">
        <f>IF('C1施設'!M33="","",'C1施設'!M33)</f>
        <v>40</v>
      </c>
      <c r="P33" s="20" t="str">
        <f>IF(M33="新規","以内",IF('C1施設'!K33="","",IF(N33+1-'C1施設'!K33&lt;=O33,"以内","超過")))</f>
        <v>以内</v>
      </c>
      <c r="Q33" s="20" t="str">
        <f>IF(M33="新規","高い",IF('C1施設'!O33="","",'C1施設'!O33))</f>
        <v>高い</v>
      </c>
      <c r="R33" s="20" t="str">
        <f>IF(M33="新規","",IF('C1施設'!P33="","",'C1施設'!P33))</f>
        <v/>
      </c>
      <c r="S33" s="20" t="str">
        <f>IF(M33="新規","",IF('C1施設'!Q33="","",'C1施設'!Q33))</f>
        <v/>
      </c>
      <c r="T33" s="523" t="str">
        <f t="shared" si="0"/>
        <v>高い</v>
      </c>
      <c r="V33" s="285">
        <f t="shared" si="1"/>
        <v>1</v>
      </c>
    </row>
    <row r="34" spans="2:49" ht="15" customHeight="1">
      <c r="B34" s="1515"/>
      <c r="C34" s="946"/>
      <c r="D34" s="506" t="str">
        <f>IF(AND('C1施設'!$N34="以内",'C8-1施設(初期設定)'!$D$10="○"),'C1施設'!D34,IF(AND('C1施設'!$N34="超過",'C8-1施設(初期設定)'!$E$10="○"),'C1施設'!D34,""))</f>
        <v/>
      </c>
      <c r="E34" s="506" t="str">
        <f>IF(AND('C1施設'!$N34="以内",'C8-1施設(初期設定)'!$D$10="○"),'C1施設'!E34,IF(AND('C1施設'!$N34="超過",'C8-1施設(初期設定)'!$E$10="○"),'C1施設'!E34,""))</f>
        <v/>
      </c>
      <c r="F34" s="211" t="str">
        <f>IF(AND('C1施設'!$N34="以内",'C8-1施設(初期設定)'!$D$10="○"),'C1施設'!G34,IF(AND('C1施設'!$N34="超過",'C8-1施設(初期設定)'!$E$10="○"),'C1施設'!G34,""))</f>
        <v/>
      </c>
      <c r="G34" s="543"/>
      <c r="H34" s="522" t="str">
        <f>+IF('C1施設'!D34="","",IF(D34="",'C1施設'!D34,D34))</f>
        <v>Ｍ１１号水源</v>
      </c>
      <c r="I34" s="1485" t="str">
        <f>+IF('C1施設'!E34="","",IF(E34="",'C1施設'!E34,E34))</f>
        <v>深井戸</v>
      </c>
      <c r="J34" s="1486" t="str">
        <f>+IF('C1施設'!F34="","",IF(F34="",'C1施設'!F34,F34))</f>
        <v/>
      </c>
      <c r="K34" s="211">
        <f>+IF('C1施設'!G34="","",IF(F34="",'C1施設'!G34,F34))</f>
        <v>158</v>
      </c>
      <c r="L34" s="42">
        <f>+IF('C1施設'!G34="",0,IF(F34="",'C1施設'!G34,F34))</f>
        <v>158</v>
      </c>
      <c r="M34" s="212">
        <f>IF('C1施設'!K34="","",IF(D34="",'C1施設'!K34,"新規"))</f>
        <v>1981</v>
      </c>
      <c r="N34" s="20">
        <f t="shared" si="2"/>
        <v>2024</v>
      </c>
      <c r="O34" s="192">
        <f>IF('C1施設'!M34="","",'C1施設'!M34)</f>
        <v>40</v>
      </c>
      <c r="P34" s="20" t="str">
        <f>IF(M34="新規","以内",IF('C1施設'!K34="","",IF(N34+1-'C1施設'!K34&lt;=O34,"以内","超過")))</f>
        <v>超過</v>
      </c>
      <c r="Q34" s="20" t="str">
        <f>IF(M34="新規","高い",IF('C1施設'!O34="","",'C1施設'!O34))</f>
        <v>中</v>
      </c>
      <c r="R34" s="20" t="str">
        <f>IF(M34="新規","",IF('C1施設'!P34="","",'C1施設'!P34))</f>
        <v>低い</v>
      </c>
      <c r="S34" s="20" t="str">
        <f>IF(M34="新規","",IF('C1施設'!Q34="","",'C1施設'!Q34))</f>
        <v/>
      </c>
      <c r="T34" s="523" t="str">
        <f t="shared" si="0"/>
        <v>低い</v>
      </c>
      <c r="V34" s="285">
        <f t="shared" si="1"/>
        <v>0</v>
      </c>
    </row>
    <row r="35" spans="2:49" ht="15" customHeight="1">
      <c r="B35" s="1515"/>
      <c r="C35" s="947"/>
      <c r="D35" s="503" t="str">
        <f>IF(AND('C1施設'!$N35="以内",'C8-1施設(初期設定)'!$D$10="○"),'C1施設'!D35,IF(AND('C1施設'!$N35="超過",'C8-1施設(初期設定)'!$E$10="○"),'C1施設'!D35,""))</f>
        <v/>
      </c>
      <c r="E35" s="503" t="str">
        <f>IF(AND('C1施設'!$N35="以内",'C8-1施設(初期設定)'!$D$10="○"),'C1施設'!E35,IF(AND('C1施設'!$N35="超過",'C8-1施設(初期設定)'!$E$10="○"),'C1施設'!E35,""))</f>
        <v/>
      </c>
      <c r="F35" s="214" t="str">
        <f>IF(AND('C1施設'!$N35="以内",'C8-1施設(初期設定)'!$D$10="○"),'C1施設'!G35,IF(AND('C1施設'!$N35="超過",'C8-1施設(初期設定)'!$E$10="○"),'C1施設'!G35,""))</f>
        <v/>
      </c>
      <c r="G35" s="544"/>
      <c r="H35" s="526" t="str">
        <f>+IF('C1施設'!D35="","",IF(D35="",'C1施設'!D35,D35))</f>
        <v>Ｓ３号水源</v>
      </c>
      <c r="I35" s="1489" t="str">
        <f>+IF('C1施設'!E35="","",IF(E35="",'C1施設'!E35,E35))</f>
        <v>深井戸</v>
      </c>
      <c r="J35" s="1490" t="str">
        <f>+IF('C1施設'!F35="","",IF(F35="",'C1施設'!F35,F35))</f>
        <v/>
      </c>
      <c r="K35" s="214">
        <f>+IF('C1施設'!G35="","",IF(F35="",'C1施設'!G35,F35))</f>
        <v>1540</v>
      </c>
      <c r="L35" s="89">
        <f>+IF('C1施設'!G35="",0,IF(F35="",'C1施設'!G35,F35))</f>
        <v>1540</v>
      </c>
      <c r="M35" s="215">
        <f>IF('C1施設'!K35="","",IF(D35="",'C1施設'!K35,"新規"))</f>
        <v>1979</v>
      </c>
      <c r="N35" s="27">
        <f t="shared" si="2"/>
        <v>2024</v>
      </c>
      <c r="O35" s="194">
        <f>IF('C1施設'!M35="","",'C1施設'!M35)</f>
        <v>40</v>
      </c>
      <c r="P35" s="27" t="str">
        <f>IF(M35="新規","以内",IF('C1施設'!K35="","",IF(N35+1-'C1施設'!K35&lt;=O35,"以内","超過")))</f>
        <v>超過</v>
      </c>
      <c r="Q35" s="27" t="str">
        <f>IF(M35="新規","高い",IF('C1施設'!O35="","",'C1施設'!O35))</f>
        <v>低い</v>
      </c>
      <c r="R35" s="27" t="str">
        <f>IF(M35="新規","",IF('C1施設'!P35="","",'C1施設'!P35))</f>
        <v>低い</v>
      </c>
      <c r="S35" s="27" t="str">
        <f>IF(M35="新規","",IF('C1施設'!Q35="","",'C1施設'!Q35))</f>
        <v/>
      </c>
      <c r="T35" s="527" t="str">
        <f t="shared" si="0"/>
        <v>低い</v>
      </c>
      <c r="V35" s="285">
        <f t="shared" si="1"/>
        <v>0</v>
      </c>
    </row>
    <row r="36" spans="2:49" ht="15" customHeight="1">
      <c r="B36" s="1515"/>
      <c r="C36" s="943" t="s">
        <v>431</v>
      </c>
      <c r="D36" s="505" t="str">
        <f>IF(AND('C1施設'!$N36="以内",'C8-1施設(初期設定)'!$D$11="○"),'C1施設'!D36,IF(AND('C1施設'!$N36="超過",'C8-1施設(初期設定)'!$E$11="○"),'C1施設'!D36,""))</f>
        <v/>
      </c>
      <c r="E36" s="505" t="str">
        <f>IF(AND('C1施設'!$N36="以内",'C8-1施設(初期設定)'!$D$11="○"),'C1施設'!E36,IF(AND('C1施設'!$N36="超過",'C8-1施設(初期設定)'!$E$11="○"),'C1施設'!E36,""))</f>
        <v/>
      </c>
      <c r="F36" s="216" t="str">
        <f>IF(AND('C1施設'!$N36="以内",'C8-1施設(初期設定)'!$D$11="○"),'C1施設'!G36,IF(AND('C1施設'!$N36="超過",'C8-1施設(初期設定)'!$E$11="○"),'C1施設'!G36,""))</f>
        <v/>
      </c>
      <c r="G36" s="542"/>
      <c r="H36" s="528" t="str">
        <f>+IF('C1施設'!D36="","",IF(D36="",'C1施設'!D36,D36))</f>
        <v/>
      </c>
      <c r="I36" s="1487" t="str">
        <f>+IF('C1施設'!E36="","",IF(E36="",'C1施設'!E36,E36))</f>
        <v/>
      </c>
      <c r="J36" s="1488" t="str">
        <f>+IF('C1施設'!F36="","",IF(F36="",'C1施設'!F36,F36))</f>
        <v/>
      </c>
      <c r="K36" s="216" t="str">
        <f>+IF('C1施設'!G36="","",IF(F36="",'C1施設'!G36,F36))</f>
        <v/>
      </c>
      <c r="L36" s="47">
        <f>+IF('C1施設'!G36="",0,IF(F36="",'C1施設'!G36,F36))</f>
        <v>0</v>
      </c>
      <c r="M36" s="31" t="str">
        <f>IF('C1施設'!K36="","",IF(D36="",'C1施設'!K36,"新規"))</f>
        <v/>
      </c>
      <c r="N36" s="31">
        <f t="shared" si="2"/>
        <v>2024</v>
      </c>
      <c r="O36" s="195">
        <f>IF('C1施設'!M36="","",'C1施設'!M36)</f>
        <v>50</v>
      </c>
      <c r="P36" s="31" t="str">
        <f>IF(M36="新規","以内",IF('C1施設'!K36="","",IF(N36+1-'C1施設'!K36&lt;=O36,"以内","超過")))</f>
        <v/>
      </c>
      <c r="Q36" s="31" t="str">
        <f>IF(M36="新規","高い",IF('C1施設'!O36="","",'C1施設'!O36))</f>
        <v/>
      </c>
      <c r="R36" s="31" t="str">
        <f>IF(M36="新規","",IF('C1施設'!P36="","",'C1施設'!P36))</f>
        <v/>
      </c>
      <c r="S36" s="31" t="str">
        <f>IF(M36="新規","",IF('C1施設'!Q36="","",'C1施設'!Q36))</f>
        <v/>
      </c>
      <c r="T36" s="529" t="str">
        <f t="shared" si="0"/>
        <v/>
      </c>
      <c r="V36" s="285">
        <f t="shared" si="1"/>
        <v>0</v>
      </c>
    </row>
    <row r="37" spans="2:49" ht="15" customHeight="1">
      <c r="B37" s="1515"/>
      <c r="C37" s="919"/>
      <c r="D37" s="503" t="str">
        <f>IF(AND('C1施設'!$N37="以内",'C8-1施設(初期設定)'!$D$11="○"),'C1施設'!D37,IF(AND('C1施設'!$N37="超過",'C8-1施設(初期設定)'!$E$11="○"),'C1施設'!D37,""))</f>
        <v/>
      </c>
      <c r="E37" s="503" t="str">
        <f>IF(AND('C1施設'!$N37="以内",'C8-1施設(初期設定)'!$D$11="○"),'C1施設'!E37,IF(AND('C1施設'!$N37="超過",'C8-1施設(初期設定)'!$E$11="○"),'C1施設'!E37,""))</f>
        <v/>
      </c>
      <c r="F37" s="214" t="str">
        <f>IF(AND('C1施設'!$N37="以内",'C8-1施設(初期設定)'!$D$11="○"),'C1施設'!G37,IF(AND('C1施設'!$N37="超過",'C8-1施設(初期設定)'!$E$11="○"),'C1施設'!G37,""))</f>
        <v/>
      </c>
      <c r="G37" s="544"/>
      <c r="H37" s="530" t="str">
        <f>+IF('C1施設'!D37="","",IF(D37="",'C1施設'!D37,D37))</f>
        <v/>
      </c>
      <c r="I37" s="1489" t="str">
        <f>+IF('C1施設'!E37="","",IF(E37="",'C1施設'!E37,E37))</f>
        <v/>
      </c>
      <c r="J37" s="1490" t="str">
        <f>+IF('C1施設'!F37="","",IF(F37="",'C1施設'!F37,F37))</f>
        <v/>
      </c>
      <c r="K37" s="214" t="str">
        <f>+IF('C1施設'!G37="","",IF(F37="",'C1施設'!G37,F37))</f>
        <v/>
      </c>
      <c r="L37" s="89">
        <f>+IF('C1施設'!G37="",0,IF(F37="",'C1施設'!G37,F37))</f>
        <v>0</v>
      </c>
      <c r="M37" s="215" t="str">
        <f>IF('C1施設'!K37="","",IF(D37="",'C1施設'!K37,"新規"))</f>
        <v/>
      </c>
      <c r="N37" s="27">
        <f t="shared" si="2"/>
        <v>2024</v>
      </c>
      <c r="O37" s="194">
        <f>IF('C1施設'!M37="","",'C1施設'!M37)</f>
        <v>50</v>
      </c>
      <c r="P37" s="27" t="str">
        <f>IF(M37="新規","以内",IF('C1施設'!K37="","",IF(N37+1-'C1施設'!K37&lt;=O37,"以内","超過")))</f>
        <v/>
      </c>
      <c r="Q37" s="27" t="str">
        <f>IF(M37="新規","高い",IF('C1施設'!O37="","",'C1施設'!O37))</f>
        <v/>
      </c>
      <c r="R37" s="27" t="str">
        <f>IF(M37="新規","",IF('C1施設'!P37="","",'C1施設'!P37))</f>
        <v/>
      </c>
      <c r="S37" s="27" t="str">
        <f>IF(M37="新規","",IF('C1施設'!Q37="","",'C1施設'!Q37))</f>
        <v/>
      </c>
      <c r="T37" s="527" t="str">
        <f t="shared" si="0"/>
        <v/>
      </c>
      <c r="V37" s="285">
        <f t="shared" si="1"/>
        <v>0</v>
      </c>
    </row>
    <row r="38" spans="2:49" ht="15" customHeight="1">
      <c r="B38" s="1515"/>
      <c r="C38" s="943" t="s">
        <v>127</v>
      </c>
      <c r="D38" s="505" t="str">
        <f>IF(AND('C1施設'!$N38="以内",'C8-1施設(初期設定)'!$D$12="○"),'C1施設'!D38,IF(AND('C1施設'!$N38="超過",'C8-1施設(初期設定)'!$E$12="○"),'C1施設'!D38,""))</f>
        <v/>
      </c>
      <c r="E38" s="505" t="str">
        <f>IF(AND('C1施設'!$N38="以内",'C8-1施設(初期設定)'!$D$12="○"),'C1施設'!E38,IF(AND('C1施設'!$N38="超過",'C8-1施設(初期設定)'!$E$12="○"),'C1施設'!E38,""))</f>
        <v/>
      </c>
      <c r="F38" s="220" t="str">
        <f>IF(AND('C1施設'!$N38="以内",'C8-1施設(初期設定)'!$D$12="○"),'C1施設'!G38,IF(AND('C1施設'!$N38="超過",'C8-1施設(初期設定)'!$E$12="○"),'C1施設'!G38,""))</f>
        <v/>
      </c>
      <c r="G38" s="542"/>
      <c r="H38" s="531" t="str">
        <f>+IF('C1施設'!D38="","",IF(D38="",'C1施設'!D38,D38))</f>
        <v/>
      </c>
      <c r="I38" s="1487" t="str">
        <f>+IF('C1施設'!E38="","",IF(E38="",'C1施設'!E38,E38))</f>
        <v/>
      </c>
      <c r="J38" s="1488" t="str">
        <f>+IF('C1施設'!F38="","",IF(F38="",'C1施設'!F38,F38))</f>
        <v/>
      </c>
      <c r="K38" s="220" t="str">
        <f>+IF('C1施設'!G38="","",IF(F38="",'C1施設'!G38,F38))</f>
        <v/>
      </c>
      <c r="L38" s="47">
        <f>+IF('C1施設'!G38="",0,IF(F38="",'C1施設'!G38,F38))</f>
        <v>0</v>
      </c>
      <c r="M38" s="31" t="str">
        <f>IF('C1施設'!K38="","",IF(D38="",'C1施設'!K38,"新規"))</f>
        <v/>
      </c>
      <c r="N38" s="35">
        <f t="shared" si="2"/>
        <v>2024</v>
      </c>
      <c r="O38" s="196">
        <f>IF('C1施設'!M38="","",'C1施設'!M38)</f>
        <v>60</v>
      </c>
      <c r="P38" s="35" t="str">
        <f>IF(M38="新規","以内",IF('C1施設'!K38="","",IF(N38+1-'C1施設'!K38&lt;=O38,"以内","超過")))</f>
        <v/>
      </c>
      <c r="Q38" s="35" t="str">
        <f>IF(M38="新規","高い",IF('C1施設'!O38="","",'C1施設'!O38))</f>
        <v/>
      </c>
      <c r="R38" s="35" t="str">
        <f>IF(M38="新規","",IF('C1施設'!P38="","",'C1施設'!P38))</f>
        <v/>
      </c>
      <c r="S38" s="35" t="str">
        <f>IF(M38="新規","",IF('C1施設'!Q38="","",'C1施設'!Q38))</f>
        <v/>
      </c>
      <c r="T38" s="532" t="str">
        <f t="shared" si="0"/>
        <v/>
      </c>
      <c r="V38" s="285">
        <f t="shared" si="1"/>
        <v>0</v>
      </c>
    </row>
    <row r="39" spans="2:49" ht="15" customHeight="1">
      <c r="B39" s="1515"/>
      <c r="C39" s="951"/>
      <c r="D39" s="503" t="str">
        <f>IF(AND('C1施設'!$N39="以内",'C8-1施設(初期設定)'!$D$12="○"),'C1施設'!D39,IF(AND('C1施設'!$N39="超過",'C8-1施設(初期設定)'!$E$12="○"),'C1施設'!D39,""))</f>
        <v/>
      </c>
      <c r="E39" s="503" t="str">
        <f>IF(AND('C1施設'!$N39="以内",'C8-1施設(初期設定)'!$D$12="○"),'C1施設'!E39,IF(AND('C1施設'!$N39="超過",'C8-1施設(初期設定)'!$E$12="○"),'C1施設'!E39,""))</f>
        <v/>
      </c>
      <c r="F39" s="221" t="str">
        <f>IF(AND('C1施設'!$N39="以内",'C8-1施設(初期設定)'!$D$12="○"),'C1施設'!G39,IF(AND('C1施設'!$N39="超過",'C8-1施設(初期設定)'!$E$12="○"),'C1施設'!G39,""))</f>
        <v/>
      </c>
      <c r="G39" s="544"/>
      <c r="H39" s="526" t="str">
        <f>+IF('C1施設'!D39="","",IF(D39="",'C1施設'!D39,D39))</f>
        <v/>
      </c>
      <c r="I39" s="503" t="str">
        <f>+IF('C1施設'!E39="","",IF(E39="",'C1施設'!E39,E39))</f>
        <v/>
      </c>
      <c r="J39" s="504" t="str">
        <f>+IF('C1施設'!F39="","",IF(F39="",'C1施設'!F39,F39))</f>
        <v/>
      </c>
      <c r="K39" s="221" t="str">
        <f>+IF('C1施設'!G39="","",IF(F39="",'C1施設'!G39,F39))</f>
        <v/>
      </c>
      <c r="L39" s="89">
        <f>+IF('C1施設'!G39="",0,IF(F39="",'C1施設'!G39,F39))</f>
        <v>0</v>
      </c>
      <c r="M39" s="215" t="str">
        <f>IF('C1施設'!K39="","",IF(D39="",'C1施設'!K39,"新規"))</f>
        <v/>
      </c>
      <c r="N39" s="27">
        <f t="shared" si="2"/>
        <v>2024</v>
      </c>
      <c r="O39" s="194">
        <f>IF('C1施設'!M39="","",'C1施設'!M39)</f>
        <v>60</v>
      </c>
      <c r="P39" s="27" t="str">
        <f>IF(M39="新規","以内",IF('C1施設'!K39="","",IF(N39+1-'C1施設'!K39&lt;=O39,"以内","超過")))</f>
        <v/>
      </c>
      <c r="Q39" s="27" t="str">
        <f>IF(M39="新規","高い",IF('C1施設'!O39="","",'C1施設'!O39))</f>
        <v/>
      </c>
      <c r="R39" s="27" t="str">
        <f>IF(M39="新規","",IF('C1施設'!P39="","",'C1施設'!P39))</f>
        <v/>
      </c>
      <c r="S39" s="27" t="str">
        <f>IF(M39="新規","",IF('C1施設'!Q39="","",'C1施設'!Q39))</f>
        <v/>
      </c>
      <c r="T39" s="527" t="str">
        <f t="shared" si="0"/>
        <v/>
      </c>
      <c r="V39" s="285">
        <f t="shared" si="1"/>
        <v>0</v>
      </c>
    </row>
    <row r="40" spans="2:49" ht="15" customHeight="1">
      <c r="B40" s="1515"/>
      <c r="C40" s="943" t="s">
        <v>134</v>
      </c>
      <c r="D40" s="507" t="str">
        <f>IF(AND('C1施設'!$N40="以内",'C8-1施設(初期設定)'!$D$13="○"),'C1施設'!D40,IF(AND('C1施設'!$N40="超過",'C8-1施設(初期設定)'!$E$13="○"),'C1施設'!D40,""))</f>
        <v/>
      </c>
      <c r="E40" s="343" t="str">
        <f>IF(AND('C1施設'!$N40="以内",'C8-1施設(初期設定)'!$D$13="○"),'C1施設'!E40,IF(AND('C1施設'!$N40="超過",'C8-1施設(初期設定)'!$E$13="○"),'C1施設'!E40,""))</f>
        <v/>
      </c>
      <c r="F40" s="217" t="str">
        <f>IF(AND('C1施設'!$N40="以内",'C8-1施設(初期設定)'!$D$13="○"),'C1施設'!G40,IF(AND('C1施設'!$N40="超過",'C8-1施設(初期設定)'!$E$13="○"),'C1施設'!G40,""))</f>
        <v/>
      </c>
      <c r="G40" s="545"/>
      <c r="H40" s="520" t="str">
        <f>+IF('C1施設'!D40="","",IF(D40="",'C1施設'!D40,D40))</f>
        <v>Ｋ旧配水池</v>
      </c>
      <c r="I40" s="1487" t="str">
        <f>+IF('C1施設'!E40="","",IF(E40="",'C1施設'!E40,E40))</f>
        <v>配水池(RC造)</v>
      </c>
      <c r="J40" s="1488" t="str">
        <f>+IF('C1施設'!F40="","",IF(F40="",'C1施設'!F40,F40))</f>
        <v/>
      </c>
      <c r="K40" s="217">
        <f>+IF('C1施設'!G40="","",IF(F40="",'C1施設'!G40,F40))</f>
        <v>100</v>
      </c>
      <c r="L40" s="232">
        <f>+IF('C1施設'!G40="",0,IF(F40="",'C1施設'!G40,F40))</f>
        <v>100</v>
      </c>
      <c r="M40" s="41">
        <f>IF('C1施設'!K40="","",IF(D40="",'C1施設'!K40,"新規"))</f>
        <v>1974</v>
      </c>
      <c r="N40" s="31">
        <f t="shared" si="2"/>
        <v>2024</v>
      </c>
      <c r="O40" s="195">
        <f>IF('C1施設'!M40="","",'C1施設'!M40)</f>
        <v>60</v>
      </c>
      <c r="P40" s="41" t="str">
        <f>IF(M40="新規","以内",IF('C1施設'!K40="","",IF(N40+1-'C1施設'!K40&lt;=O40,"以内","超過")))</f>
        <v>以内</v>
      </c>
      <c r="Q40" s="31" t="str">
        <f>IF(M40="新規","高い",IF('C1施設'!O40="","",'C1施設'!O40))</f>
        <v>低い</v>
      </c>
      <c r="R40" s="41" t="str">
        <f>IF(M40="新規","",IF('C1施設'!P40="","",'C1施設'!P40))</f>
        <v>低い</v>
      </c>
      <c r="S40" s="41" t="str">
        <f>IF(M40="新規","",IF('C1施設'!Q40="","",'C1施設'!Q40))</f>
        <v/>
      </c>
      <c r="T40" s="533" t="str">
        <f t="shared" si="0"/>
        <v>低い</v>
      </c>
      <c r="V40" s="285">
        <f t="shared" si="1"/>
        <v>0</v>
      </c>
    </row>
    <row r="41" spans="2:49" ht="15" customHeight="1">
      <c r="B41" s="1515"/>
      <c r="C41" s="919"/>
      <c r="D41" s="506" t="str">
        <f>IF(AND('C1施設'!$N41="以内",'C8-1施設(初期設定)'!$D$13="○"),'C1施設'!D41,IF(AND('C1施設'!$N41="超過",'C8-1施設(初期設定)'!$E$13="○"),'C1施設'!D41,""))</f>
        <v/>
      </c>
      <c r="E41" s="506" t="str">
        <f>IF(AND('C1施設'!$N41="以内",'C8-1施設(初期設定)'!$D$13="○"),'C1施設'!E41,IF(AND('C1施設'!$N41="超過",'C8-1施設(初期設定)'!$E$13="○"),'C1施設'!E41,""))</f>
        <v/>
      </c>
      <c r="F41" s="218" t="str">
        <f>IF(AND('C1施設'!$N41="以内",'C8-1施設(初期設定)'!$D$13="○"),'C1施設'!G41,IF(AND('C1施設'!$N41="超過",'C8-1施設(初期設定)'!$E$13="○"),'C1施設'!G41,""))</f>
        <v/>
      </c>
      <c r="G41" s="543"/>
      <c r="H41" s="534" t="str">
        <f>+IF('C1施設'!D41="","",IF(D41="",'C1施設'!D41,D41))</f>
        <v>Ｃ配水池</v>
      </c>
      <c r="I41" s="1485" t="str">
        <f>+IF('C1施設'!E41="","",IF(E41="",'C1施設'!E41,E41))</f>
        <v>配水池(SUS)</v>
      </c>
      <c r="J41" s="1486" t="str">
        <f>+IF('C1施設'!F41="","",IF(F41="",'C1施設'!F41,F41))</f>
        <v/>
      </c>
      <c r="K41" s="218">
        <f>+IF('C1施設'!G41="","",IF(F41="",'C1施設'!G41,F41))</f>
        <v>75</v>
      </c>
      <c r="L41" s="42">
        <f>+IF('C1施設'!G41="",0,IF(F41="",'C1施設'!G41,F41))</f>
        <v>75</v>
      </c>
      <c r="M41" s="212">
        <f>IF('C1施設'!K41="","",IF(D41="",'C1施設'!K41,"新規"))</f>
        <v>2004</v>
      </c>
      <c r="N41" s="20">
        <f t="shared" si="2"/>
        <v>2024</v>
      </c>
      <c r="O41" s="192">
        <f>IF('C1施設'!M41="","",'C1施設'!M41)</f>
        <v>60</v>
      </c>
      <c r="P41" s="20" t="str">
        <f>IF(M41="新規","以内",IF('C1施設'!K41="","",IF(N41+1-'C1施設'!K41&lt;=O41,"以内","超過")))</f>
        <v>以内</v>
      </c>
      <c r="Q41" s="20" t="str">
        <f>IF(M41="新規","高い",IF('C1施設'!O41="","",'C1施設'!O41))</f>
        <v>高い</v>
      </c>
      <c r="R41" s="20" t="str">
        <f>IF(M41="新規","",IF('C1施設'!P41="","",'C1施設'!P41))</f>
        <v>高い</v>
      </c>
      <c r="S41" s="20" t="str">
        <f>IF(M41="新規","",IF('C1施設'!Q41="","",'C1施設'!Q41))</f>
        <v>あり</v>
      </c>
      <c r="T41" s="523" t="str">
        <f t="shared" si="0"/>
        <v>あり</v>
      </c>
      <c r="V41" s="285">
        <f t="shared" si="1"/>
        <v>1</v>
      </c>
    </row>
    <row r="42" spans="2:49" ht="15" customHeight="1">
      <c r="B42" s="1515"/>
      <c r="C42" s="919"/>
      <c r="D42" s="506" t="str">
        <f>IF(AND('C1施設'!$N42="以内",'C8-1施設(初期設定)'!$D$13="○"),'C1施設'!D42,IF(AND('C1施設'!$N42="超過",'C8-1施設(初期設定)'!$E$13="○"),'C1施設'!D42,""))</f>
        <v/>
      </c>
      <c r="E42" s="506" t="str">
        <f>IF(AND('C1施設'!$N42="以内",'C8-1施設(初期設定)'!$D$13="○"),'C1施設'!E42,IF(AND('C1施設'!$N42="超過",'C8-1施設(初期設定)'!$E$13="○"),'C1施設'!E42,""))</f>
        <v/>
      </c>
      <c r="F42" s="218" t="str">
        <f>IF(AND('C1施設'!$N42="以内",'C8-1施設(初期設定)'!$D$13="○"),'C1施設'!G42,IF(AND('C1施設'!$N42="超過",'C8-1施設(初期設定)'!$E$13="○"),'C1施設'!G42,""))</f>
        <v/>
      </c>
      <c r="G42" s="543"/>
      <c r="H42" s="534" t="str">
        <f>+IF('C1施設'!D42="","",IF(D42="",'C1施設'!D42,D42))</f>
        <v>Ｂ配水池</v>
      </c>
      <c r="I42" s="1485" t="str">
        <f>+IF('C1施設'!E42="","",IF(E42="",'C1施設'!E42,E42))</f>
        <v>配水池(SUS)</v>
      </c>
      <c r="J42" s="1486" t="str">
        <f>+IF('C1施設'!F42="","",IF(F42="",'C1施設'!F42,F42))</f>
        <v/>
      </c>
      <c r="K42" s="218">
        <f>+IF('C1施設'!G42="","",IF(F42="",'C1施設'!G42,F42))</f>
        <v>288</v>
      </c>
      <c r="L42" s="42">
        <f>+IF('C1施設'!G42="",0,IF(F42="",'C1施設'!G42,F42))</f>
        <v>288</v>
      </c>
      <c r="M42" s="212">
        <f>IF('C1施設'!K42="","",IF(D42="",'C1施設'!K42,"新規"))</f>
        <v>2002</v>
      </c>
      <c r="N42" s="20">
        <f t="shared" si="2"/>
        <v>2024</v>
      </c>
      <c r="O42" s="192">
        <f>IF('C1施設'!M42="","",'C1施設'!M42)</f>
        <v>60</v>
      </c>
      <c r="P42" s="20" t="str">
        <f>IF(M42="新規","以内",IF('C1施設'!K42="","",IF(N42+1-'C1施設'!K42&lt;=O42,"以内","超過")))</f>
        <v>以内</v>
      </c>
      <c r="Q42" s="20" t="str">
        <f>IF(M42="新規","高い",IF('C1施設'!O42="","",'C1施設'!O42))</f>
        <v>高い</v>
      </c>
      <c r="R42" s="20" t="str">
        <f>IF(M42="新規","",IF('C1施設'!P42="","",'C1施設'!P42))</f>
        <v>高い</v>
      </c>
      <c r="S42" s="20" t="str">
        <f>IF(M42="新規","",IF('C1施設'!Q42="","",'C1施設'!Q42))</f>
        <v>あり</v>
      </c>
      <c r="T42" s="523" t="str">
        <f t="shared" si="0"/>
        <v>あり</v>
      </c>
      <c r="V42" s="285">
        <f t="shared" si="1"/>
        <v>1</v>
      </c>
    </row>
    <row r="43" spans="2:49" ht="15" customHeight="1">
      <c r="B43" s="1515"/>
      <c r="C43" s="919"/>
      <c r="D43" s="506" t="str">
        <f>IF(AND('C1施設'!$N43="以内",'C8-1施設(初期設定)'!$D$13="○"),'C1施設'!D43,IF(AND('C1施設'!$N43="超過",'C8-1施設(初期設定)'!$E$13="○"),'C1施設'!D43,""))</f>
        <v/>
      </c>
      <c r="E43" s="507" t="str">
        <f>IF(AND('C1施設'!$N43="以内",'C8-1施設(初期設定)'!$D$13="○"),'C1施設'!E43,IF(AND('C1施設'!$N43="超過",'C8-1施設(初期設定)'!$E$13="○"),'C1施設'!E43,""))</f>
        <v/>
      </c>
      <c r="F43" s="218" t="str">
        <f>IF(AND('C1施設'!$N43="以内",'C8-1施設(初期設定)'!$D$13="○"),'C1施設'!G43,IF(AND('C1施設'!$N43="超過",'C8-1施設(初期設定)'!$E$13="○"),'C1施設'!G43,""))</f>
        <v/>
      </c>
      <c r="G43" s="545"/>
      <c r="H43" s="534" t="str">
        <f>+IF('C1施設'!D43="","",IF(D43="",'C1施設'!D43,D43))</f>
        <v>Ｕ配水池</v>
      </c>
      <c r="I43" s="1485" t="str">
        <f>+IF('C1施設'!E43="","",IF(E43="",'C1施設'!E43,E43))</f>
        <v>配水池(RC造)</v>
      </c>
      <c r="J43" s="1486" t="str">
        <f>+IF('C1施設'!F43="","",IF(F43="",'C1施設'!F43,F43))</f>
        <v/>
      </c>
      <c r="K43" s="218">
        <f>+IF('C1施設'!G43="","",IF(F43="",'C1施設'!G43,F43))</f>
        <v>48</v>
      </c>
      <c r="L43" s="42">
        <f>+IF('C1施設'!G43="",0,IF(F43="",'C1施設'!G43,F43))</f>
        <v>48</v>
      </c>
      <c r="M43" s="212">
        <f>IF('C1施設'!K43="","",IF(D43="",'C1施設'!K43,"新規"))</f>
        <v>1986</v>
      </c>
      <c r="N43" s="17">
        <f t="shared" si="2"/>
        <v>2024</v>
      </c>
      <c r="O43" s="191">
        <f>IF('C1施設'!M43="","",'C1施設'!M43)</f>
        <v>60</v>
      </c>
      <c r="P43" s="17" t="str">
        <f>IF(M43="新規","以内",IF('C1施設'!K43="","",IF(N43+1-'C1施設'!K43&lt;=O43,"以内","超過")))</f>
        <v>以内</v>
      </c>
      <c r="Q43" s="17" t="str">
        <f>IF(M43="新規","高い",IF('C1施設'!O43="","",'C1施設'!O43))</f>
        <v>中</v>
      </c>
      <c r="R43" s="17" t="str">
        <f>IF(M43="新規","",IF('C1施設'!P43="","",'C1施設'!P43))</f>
        <v>低い</v>
      </c>
      <c r="S43" s="17" t="str">
        <f>IF(M43="新規","",IF('C1施設'!Q43="","",'C1施設'!Q43))</f>
        <v/>
      </c>
      <c r="T43" s="521" t="str">
        <f t="shared" si="0"/>
        <v>低い</v>
      </c>
      <c r="V43" s="285">
        <f t="shared" si="1"/>
        <v>0</v>
      </c>
    </row>
    <row r="44" spans="2:49" ht="15" customHeight="1">
      <c r="B44" s="1515"/>
      <c r="C44" s="919"/>
      <c r="D44" s="506" t="str">
        <f>IF(AND('C1施設'!$N44="以内",'C8-1施設(初期設定)'!$D$13="○"),'C1施設'!D44,IF(AND('C1施設'!$N44="超過",'C8-1施設(初期設定)'!$E$13="○"),'C1施設'!D44,""))</f>
        <v/>
      </c>
      <c r="E44" s="343" t="str">
        <f>IF(AND('C1施設'!$N44="以内",'C8-1施設(初期設定)'!$D$13="○"),'C1施設'!E44,IF(AND('C1施設'!$N44="超過",'C8-1施設(初期設定)'!$E$13="○"),'C1施設'!E44,""))</f>
        <v/>
      </c>
      <c r="F44" s="218" t="str">
        <f>IF(AND('C1施設'!$N44="以内",'C8-1施設(初期設定)'!$D$13="○"),'C1施設'!G44,IF(AND('C1施設'!$N44="超過",'C8-1施設(初期設定)'!$E$13="○"),'C1施設'!G44,""))</f>
        <v/>
      </c>
      <c r="G44" s="546"/>
      <c r="H44" s="534" t="str">
        <f>+IF('C1施設'!D44="","",IF(D44="",'C1施設'!D44,D44))</f>
        <v>Ｕポンプ所</v>
      </c>
      <c r="I44" s="1485" t="str">
        <f>+IF('C1施設'!E44="","",IF(E44="",'C1施設'!E44,E44))</f>
        <v>送水ポンプ施設</v>
      </c>
      <c r="J44" s="1486" t="str">
        <f>+IF('C1施設'!F44="","",IF(F44="",'C1施設'!F44,F44))</f>
        <v/>
      </c>
      <c r="K44" s="218" t="str">
        <f>+IF('C1施設'!G44="","",IF(F44="",'C1施設'!G44,F44))</f>
        <v/>
      </c>
      <c r="L44" s="70">
        <f>+IF('C1施設'!G44="",0,IF(F44="",'C1施設'!G44,F44))</f>
        <v>0</v>
      </c>
      <c r="M44" s="222">
        <f>IF('C1施設'!K44="","",IF(D44="",'C1施設'!K44,"新規"))</f>
        <v>1986</v>
      </c>
      <c r="N44" s="23">
        <f t="shared" si="2"/>
        <v>2024</v>
      </c>
      <c r="O44" s="193">
        <f>IF('C1施設'!M44="","",'C1施設'!M44)</f>
        <v>60</v>
      </c>
      <c r="P44" s="23" t="str">
        <f>IF(M44="新規","以内",IF('C1施設'!K44="","",IF(N44+1-'C1施設'!K44&lt;=O44,"以内","超過")))</f>
        <v>以内</v>
      </c>
      <c r="Q44" s="23" t="str">
        <f>IF(M44="新規","高い",IF('C1施設'!O44="","",'C1施設'!O44))</f>
        <v>中</v>
      </c>
      <c r="R44" s="23" t="str">
        <f>IF(M44="新規","",IF('C1施設'!P44="","",'C1施設'!P44))</f>
        <v>高い</v>
      </c>
      <c r="S44" s="23" t="str">
        <f>IF(M44="新規","",IF('C1施設'!Q44="","",'C1施設'!Q44))</f>
        <v/>
      </c>
      <c r="T44" s="525" t="str">
        <f t="shared" si="0"/>
        <v>高い</v>
      </c>
      <c r="V44" s="285">
        <f t="shared" si="1"/>
        <v>0</v>
      </c>
    </row>
    <row r="45" spans="2:49" ht="15" customHeight="1" thickBot="1">
      <c r="B45" s="1516"/>
      <c r="C45" s="920"/>
      <c r="D45" s="503" t="str">
        <f>IF(AND('C1施設'!$N45="以内",'C8-1施設(初期設定)'!$D$13="○"),'C1施設'!D45,IF(AND('C1施設'!$N45="超過",'C8-1施設(初期設定)'!$E$13="○"),'C1施設'!D45,""))</f>
        <v/>
      </c>
      <c r="E45" s="503" t="str">
        <f>IF(AND('C1施設'!$N45="以内",'C8-1施設(初期設定)'!$D$13="○"),'C1施設'!E45,IF(AND('C1施設'!$N45="超過",'C8-1施設(初期設定)'!$E$13="○"),'C1施設'!E45,""))</f>
        <v/>
      </c>
      <c r="F45" s="219" t="str">
        <f>IF(AND('C1施設'!$N45="以内",'C8-1施設(初期設定)'!$D$13="○"),'C1施設'!G45,IF(AND('C1施設'!$N45="超過",'C8-1施設(初期設定)'!$E$13="○"),'C1施設'!G45,""))</f>
        <v/>
      </c>
      <c r="G45" s="544"/>
      <c r="H45" s="535" t="str">
        <f>+IF('C1施設'!D45="","",IF(D45="",'C1施設'!D45,D45))</f>
        <v>Ｄ配水池</v>
      </c>
      <c r="I45" s="1531" t="str">
        <f>+IF('C1施設'!E45="","",IF(E45="",'C1施設'!E45,E45))</f>
        <v>配水池(RC造)</v>
      </c>
      <c r="J45" s="1532" t="str">
        <f>+IF('C1施設'!F45="","",IF(F45="",'C1施設'!F45,F45))</f>
        <v/>
      </c>
      <c r="K45" s="536">
        <f>+IF('C1施設'!G45="","",IF(F45="",'C1施設'!G45,F45))</f>
        <v>65</v>
      </c>
      <c r="L45" s="537">
        <f>+IF('C1施設'!G45="",0,IF(F45="",'C1施設'!G45,F45))</f>
        <v>65</v>
      </c>
      <c r="M45" s="538">
        <f>IF('C1施設'!K45="","",IF(D45="",'C1施設'!K45,"新規"))</f>
        <v>1986</v>
      </c>
      <c r="N45" s="539">
        <f t="shared" si="2"/>
        <v>2024</v>
      </c>
      <c r="O45" s="540">
        <f>IF('C1施設'!M45="","",'C1施設'!M45)</f>
        <v>60</v>
      </c>
      <c r="P45" s="539" t="str">
        <f>IF(M45="新規","以内",IF('C1施設'!K45="","",IF(N45+1-'C1施設'!K45&lt;=O45,"以内","超過")))</f>
        <v>以内</v>
      </c>
      <c r="Q45" s="539" t="str">
        <f>IF(M45="新規","高い",IF('C1施設'!O45="","",'C1施設'!O45))</f>
        <v>中</v>
      </c>
      <c r="R45" s="539" t="str">
        <f>IF(M45="新規","",IF('C1施設'!P45="","",'C1施設'!P45))</f>
        <v>低い</v>
      </c>
      <c r="S45" s="539" t="str">
        <f>IF(M45="新規","",IF('C1施設'!Q45="","",'C1施設'!Q45))</f>
        <v/>
      </c>
      <c r="T45" s="541" t="str">
        <f t="shared" si="0"/>
        <v>低い</v>
      </c>
      <c r="V45" s="285">
        <f t="shared" si="1"/>
        <v>0</v>
      </c>
    </row>
    <row r="46" spans="2:49" ht="15" customHeight="1" thickBot="1">
      <c r="B46" s="1533" t="s">
        <v>54</v>
      </c>
      <c r="C46" s="1534"/>
      <c r="D46" s="1534"/>
      <c r="E46" s="1534"/>
      <c r="F46" s="1535"/>
      <c r="G46" s="519">
        <f>SUM(G7:G45)</f>
        <v>1628500</v>
      </c>
      <c r="H46" s="499"/>
      <c r="I46" s="499"/>
      <c r="J46" s="499"/>
      <c r="K46" s="499"/>
      <c r="L46" s="499"/>
      <c r="M46" s="499"/>
      <c r="N46" s="499"/>
      <c r="O46" s="499"/>
      <c r="P46" s="499"/>
      <c r="Q46" s="499"/>
      <c r="R46" s="499"/>
      <c r="S46" s="499"/>
      <c r="T46" s="499"/>
      <c r="AF46" s="8"/>
      <c r="AG46" s="8"/>
    </row>
    <row r="47" spans="2:49">
      <c r="B47" s="13" t="s">
        <v>501</v>
      </c>
      <c r="C47" s="1" t="s">
        <v>517</v>
      </c>
      <c r="D47" s="14"/>
      <c r="E47" s="14"/>
      <c r="F47" s="14"/>
      <c r="G47" s="499"/>
      <c r="H47" s="13"/>
      <c r="I47" s="13"/>
      <c r="J47" s="13"/>
      <c r="K47" s="13"/>
      <c r="L47" s="13"/>
      <c r="M47" s="13"/>
      <c r="N47" s="13"/>
      <c r="O47" s="374"/>
      <c r="P47" s="13"/>
      <c r="Q47" s="13"/>
      <c r="R47" s="13"/>
      <c r="Y47" s="8"/>
      <c r="AD47" s="8"/>
      <c r="AV47" s="8"/>
      <c r="AW47" s="8"/>
    </row>
    <row r="48" spans="2:49">
      <c r="B48" s="13" t="s">
        <v>508</v>
      </c>
      <c r="C48" s="325" t="s">
        <v>511</v>
      </c>
      <c r="E48" s="14"/>
      <c r="F48" s="14"/>
      <c r="G48" s="13"/>
      <c r="H48" s="13"/>
      <c r="I48" s="13"/>
      <c r="J48" s="13"/>
      <c r="K48" s="13"/>
      <c r="L48" s="13"/>
      <c r="M48" s="13"/>
      <c r="N48" s="13"/>
      <c r="O48" s="374"/>
      <c r="P48" s="13"/>
      <c r="Q48" s="13"/>
      <c r="R48" s="13"/>
      <c r="Y48" s="8"/>
      <c r="AD48" s="8"/>
      <c r="AV48" s="8"/>
      <c r="AW48" s="8"/>
    </row>
    <row r="49" spans="2:30">
      <c r="B49" s="13" t="s">
        <v>509</v>
      </c>
      <c r="C49" s="14" t="s">
        <v>518</v>
      </c>
      <c r="E49" s="14"/>
      <c r="F49" s="14"/>
      <c r="G49" s="13"/>
      <c r="H49" s="13"/>
      <c r="I49" s="13"/>
      <c r="J49" s="13"/>
      <c r="K49" s="13"/>
      <c r="L49" s="13"/>
      <c r="M49" s="13"/>
      <c r="N49" s="13"/>
      <c r="O49" s="374"/>
      <c r="P49" s="13"/>
      <c r="Q49" s="13"/>
      <c r="R49" s="13"/>
      <c r="Y49" s="8"/>
      <c r="AD49" s="8"/>
    </row>
    <row r="50" spans="2:30">
      <c r="B50" s="13"/>
      <c r="E50" s="14"/>
      <c r="F50" s="14"/>
      <c r="G50" s="13"/>
      <c r="H50" s="13"/>
      <c r="I50" s="13"/>
      <c r="J50" s="13"/>
      <c r="K50" s="13"/>
      <c r="L50" s="13"/>
      <c r="M50" s="13"/>
      <c r="N50" s="13"/>
      <c r="O50" s="374"/>
      <c r="P50" s="13"/>
      <c r="Q50" s="13"/>
      <c r="R50" s="13"/>
      <c r="Y50" s="8"/>
      <c r="AD50" s="8"/>
    </row>
    <row r="51" spans="2:30">
      <c r="B51" s="13"/>
      <c r="C51" s="885" t="s">
        <v>525</v>
      </c>
      <c r="D51" s="885"/>
      <c r="E51" s="885"/>
      <c r="F51" s="885"/>
      <c r="G51" s="885"/>
      <c r="H51" s="885"/>
      <c r="I51" s="885"/>
      <c r="J51" s="885"/>
      <c r="K51" s="885"/>
      <c r="L51" s="885"/>
      <c r="M51" s="885"/>
      <c r="N51" s="885"/>
      <c r="O51" s="885"/>
      <c r="P51" s="885"/>
      <c r="Q51" s="885"/>
      <c r="R51" s="885"/>
      <c r="S51" s="885"/>
      <c r="T51" s="885"/>
      <c r="Y51" s="8"/>
      <c r="AD51" s="8"/>
    </row>
    <row r="52" spans="2:30" ht="15" customHeight="1">
      <c r="B52" s="13"/>
      <c r="C52" s="881" t="s">
        <v>124</v>
      </c>
      <c r="D52" s="882"/>
      <c r="E52" s="883"/>
      <c r="F52" s="1090" t="s">
        <v>54</v>
      </c>
      <c r="G52" s="1089" t="s">
        <v>149</v>
      </c>
      <c r="H52" s="1528"/>
      <c r="I52" s="955" t="s">
        <v>131</v>
      </c>
      <c r="J52" s="955"/>
      <c r="K52" s="955"/>
      <c r="L52" s="955"/>
      <c r="M52" s="955"/>
      <c r="N52" s="955"/>
      <c r="O52" s="955"/>
      <c r="P52" s="955"/>
      <c r="Q52" s="955"/>
      <c r="R52" s="955"/>
      <c r="S52" s="955"/>
      <c r="T52" s="955"/>
    </row>
    <row r="53" spans="2:30" ht="15" customHeight="1">
      <c r="C53" s="884"/>
      <c r="D53" s="885"/>
      <c r="E53" s="886"/>
      <c r="F53" s="1090"/>
      <c r="G53" s="958" t="s">
        <v>497</v>
      </c>
      <c r="H53" s="1529" t="s">
        <v>498</v>
      </c>
      <c r="I53" s="928" t="s">
        <v>924</v>
      </c>
      <c r="J53" s="1522"/>
      <c r="K53" s="1522"/>
      <c r="L53" s="1522"/>
      <c r="M53" s="929"/>
      <c r="N53" s="1089" t="s">
        <v>520</v>
      </c>
      <c r="O53" s="1523"/>
      <c r="P53" s="1090"/>
      <c r="Q53" s="1089" t="s">
        <v>545</v>
      </c>
      <c r="R53" s="1090"/>
      <c r="S53" s="1491" t="s">
        <v>131</v>
      </c>
      <c r="T53" s="912"/>
    </row>
    <row r="54" spans="2:30" ht="15" customHeight="1">
      <c r="C54" s="884"/>
      <c r="D54" s="885"/>
      <c r="E54" s="886"/>
      <c r="F54" s="1528"/>
      <c r="G54" s="959"/>
      <c r="H54" s="1530"/>
      <c r="I54" s="868" t="s">
        <v>496</v>
      </c>
      <c r="J54" s="864" t="s">
        <v>443</v>
      </c>
      <c r="K54" s="864" t="s">
        <v>439</v>
      </c>
      <c r="L54" s="344"/>
      <c r="M54" s="865" t="s">
        <v>925</v>
      </c>
      <c r="N54" s="368" t="s">
        <v>496</v>
      </c>
      <c r="O54" s="375" t="s">
        <v>443</v>
      </c>
      <c r="P54" s="372" t="s">
        <v>439</v>
      </c>
      <c r="Q54" s="371" t="s">
        <v>499</v>
      </c>
      <c r="R54" s="369" t="s">
        <v>521</v>
      </c>
      <c r="S54" s="326" t="s">
        <v>535</v>
      </c>
      <c r="T54" s="335" t="s">
        <v>542</v>
      </c>
    </row>
    <row r="55" spans="2:30" ht="15" customHeight="1">
      <c r="C55" s="887"/>
      <c r="D55" s="888"/>
      <c r="E55" s="889"/>
      <c r="F55" s="602" t="s">
        <v>551</v>
      </c>
      <c r="G55" s="444" t="s">
        <v>552</v>
      </c>
      <c r="H55" s="406" t="s">
        <v>564</v>
      </c>
      <c r="I55" s="863" t="s">
        <v>553</v>
      </c>
      <c r="J55" s="445" t="s">
        <v>926</v>
      </c>
      <c r="K55" s="445" t="s">
        <v>926</v>
      </c>
      <c r="L55" s="344"/>
      <c r="M55" s="866" t="s">
        <v>926</v>
      </c>
      <c r="N55" s="583" t="s">
        <v>554</v>
      </c>
      <c r="O55" s="445" t="s">
        <v>564</v>
      </c>
      <c r="P55" s="448" t="s">
        <v>564</v>
      </c>
      <c r="Q55" s="447" t="s">
        <v>555</v>
      </c>
      <c r="R55" s="584" t="s">
        <v>564</v>
      </c>
      <c r="S55" s="447" t="s">
        <v>556</v>
      </c>
      <c r="T55" s="446" t="s">
        <v>564</v>
      </c>
    </row>
    <row r="56" spans="2:30" s="8" customFormat="1" ht="15" customHeight="1">
      <c r="C56" s="941" t="s">
        <v>147</v>
      </c>
      <c r="D56" s="916" t="s">
        <v>123</v>
      </c>
      <c r="E56" s="9" t="s">
        <v>133</v>
      </c>
      <c r="F56" s="43">
        <f>IF(SUM(G56:H56)=SUM(I56:M56),SUM(G56:H56),"エラー")</f>
        <v>12</v>
      </c>
      <c r="G56" s="328">
        <f>COUNTIF(P$7:P$18,"以内")</f>
        <v>1</v>
      </c>
      <c r="H56" s="43">
        <f>COUNTIF(P$7:P$18,"超過")</f>
        <v>11</v>
      </c>
      <c r="I56" s="360">
        <f>COUNTIF($Q$7:$Q$18,I$54)</f>
        <v>1</v>
      </c>
      <c r="J56" s="329">
        <f>COUNTIF($Q$7:$Q$18,J$54)</f>
        <v>2</v>
      </c>
      <c r="K56" s="329">
        <f>COUNTIF($Q$7:$Q$18,K$54)</f>
        <v>9</v>
      </c>
      <c r="L56" s="344"/>
      <c r="M56" s="43">
        <f>COUNTIF($Q$7:$Q$18,M$54)</f>
        <v>0</v>
      </c>
      <c r="N56" s="312">
        <f>COUNTIF($R$7:$R$18,N$54)</f>
        <v>0</v>
      </c>
      <c r="O56" s="329">
        <f>COUNTIF($R$7:$R$18,O$54)</f>
        <v>0</v>
      </c>
      <c r="P56" s="320">
        <f>COUNTIF($R$7:$R$18,P$54)</f>
        <v>11</v>
      </c>
      <c r="Q56" s="313">
        <f>COUNTIF($S$7:$S$18,Q$54)</f>
        <v>0</v>
      </c>
      <c r="R56" s="43">
        <f>COUNTIF($S$7:$S$18,R$54)</f>
        <v>0</v>
      </c>
      <c r="S56" s="313">
        <f>SUM(V7:V18)</f>
        <v>1</v>
      </c>
      <c r="T56" s="320">
        <f t="shared" ref="T56:T91" si="3">+F56-S56</f>
        <v>11</v>
      </c>
      <c r="U56" s="1"/>
    </row>
    <row r="57" spans="2:30" s="8" customFormat="1" ht="15" customHeight="1">
      <c r="C57" s="941"/>
      <c r="D57" s="917"/>
      <c r="E57" s="10" t="s">
        <v>141</v>
      </c>
      <c r="F57" s="44">
        <f>IF(SUM(G57:H57)=SUM(I57:M57),SUM(G57:H57),"エラー")</f>
        <v>17125</v>
      </c>
      <c r="G57" s="330">
        <f>SUMPRODUCT(($P$7:$P$18="以内")*($L$7:$L$18))</f>
        <v>280</v>
      </c>
      <c r="H57" s="44">
        <f>SUMPRODUCT(($P$7:$P$18="超過")*($L$7:$L$18))</f>
        <v>16845</v>
      </c>
      <c r="I57" s="351">
        <f>SUMPRODUCT(($Q$7:$Q$18=I$54)*($L$7:$L$18))</f>
        <v>280</v>
      </c>
      <c r="J57" s="332">
        <f>SUMPRODUCT(($Q$7:$Q$18=J$54)*($L$7:$L$18))</f>
        <v>3400</v>
      </c>
      <c r="K57" s="332">
        <f>SUMPRODUCT(($Q$7:$Q$18=K$54)*($L$7:$L$18))</f>
        <v>13445</v>
      </c>
      <c r="L57" s="344"/>
      <c r="M57" s="44">
        <f>SUMPRODUCT(($Q$7:$Q$18=M$54)*($L$7:$L$18))</f>
        <v>0</v>
      </c>
      <c r="N57" s="310">
        <f>SUMPRODUCT(($R$7:$R$18=N$54)*($L$7:$L$18))</f>
        <v>0</v>
      </c>
      <c r="O57" s="332">
        <f>SUMPRODUCT(($R$7:$R$18=O$54)*($L$7:$L$18))</f>
        <v>0</v>
      </c>
      <c r="P57" s="321">
        <f>SUMPRODUCT(($R$7:$R$18=P$54)*($L$7:$L$18))</f>
        <v>16845</v>
      </c>
      <c r="Q57" s="45">
        <f>SUMPRODUCT(($S$7:$S$18=Q$54)*($L$7:$L$18))</f>
        <v>0</v>
      </c>
      <c r="R57" s="44">
        <f>SUMPRODUCT(($S$7:$S$18=R$54)*($L$7:$L$18))</f>
        <v>0</v>
      </c>
      <c r="S57" s="45">
        <f>+SUMPRODUCT((V7:V18)*(L7:L18))</f>
        <v>280</v>
      </c>
      <c r="T57" s="321">
        <f t="shared" si="3"/>
        <v>16845</v>
      </c>
      <c r="U57" s="1"/>
    </row>
    <row r="58" spans="2:30" s="8" customFormat="1" ht="15" customHeight="1">
      <c r="C58" s="941"/>
      <c r="D58" s="918"/>
      <c r="E58" s="12" t="s">
        <v>432</v>
      </c>
      <c r="F58" s="229">
        <f>IF(SUM(G58:H58)=SUM(I58:M58),SUM(G58:H58),"エラー")</f>
        <v>100</v>
      </c>
      <c r="G58" s="331">
        <f>IF((G57+H57)=0,0,G57/(G57+H57))*100</f>
        <v>1.6350364963503652</v>
      </c>
      <c r="H58" s="229">
        <f>IF((G57+H57)=0,0,H57/(G57+H57))*100</f>
        <v>98.364963503649633</v>
      </c>
      <c r="I58" s="361">
        <f>IF(SUM($I57:$M57)=0,0,I57/SUM($I57:$M57))*100</f>
        <v>1.6350364963503652</v>
      </c>
      <c r="J58" s="245">
        <f>IF(SUM($I57:$M57)=0,0,J57/SUM($I57:$M57))*100</f>
        <v>19.854014598540147</v>
      </c>
      <c r="K58" s="245">
        <f>IF(SUM($I57:$M57)=0,0,K57/SUM($I57:$M57))*100</f>
        <v>78.510948905109487</v>
      </c>
      <c r="L58" s="344"/>
      <c r="M58" s="229">
        <f>IF(SUM($I57:$M57)=0,0,M57/SUM($I57:$M57))*100</f>
        <v>0</v>
      </c>
      <c r="N58" s="311">
        <f>IF(SUM($N57:$P57)=0,0,N57/SUM($N57:$P57))*100</f>
        <v>0</v>
      </c>
      <c r="O58" s="245">
        <f>IF(SUM($N57:$P57)=0,0,O57/SUM($N57:$P57))*100</f>
        <v>0</v>
      </c>
      <c r="P58" s="322">
        <f>IF(SUM($N57:$P57)=0,0,P57/SUM($N57:$P57))*100</f>
        <v>100</v>
      </c>
      <c r="Q58" s="230">
        <f>IF(SUM($Q57:$R57)=0,0,Q57/SUM($Q57:$R57))*100</f>
        <v>0</v>
      </c>
      <c r="R58" s="229">
        <f>IF(SUM($Q57:$R57)=0,0,R57/SUM($Q57:$R57))*100</f>
        <v>0</v>
      </c>
      <c r="S58" s="230">
        <f>IF($F57=0,0,S57/$F57)*100</f>
        <v>1.6350364963503652</v>
      </c>
      <c r="T58" s="322">
        <f t="shared" si="3"/>
        <v>98.364963503649633</v>
      </c>
      <c r="U58" s="1"/>
    </row>
    <row r="59" spans="2:30" s="8" customFormat="1" ht="15" customHeight="1">
      <c r="C59" s="941"/>
      <c r="D59" s="916" t="s">
        <v>431</v>
      </c>
      <c r="E59" s="9" t="s">
        <v>133</v>
      </c>
      <c r="F59" s="43">
        <f>IF(SUM(G59:H59)=SUM(I59:M59),SUM(G59:H59),"エラー")</f>
        <v>0</v>
      </c>
      <c r="G59" s="328">
        <f>COUNTIF(P$19:P$20,"以内")</f>
        <v>0</v>
      </c>
      <c r="H59" s="43">
        <f>COUNTIF(P$19:P$20,"超過")</f>
        <v>0</v>
      </c>
      <c r="I59" s="328">
        <f>COUNTIF($Q$19:$Q$20,I$54)</f>
        <v>0</v>
      </c>
      <c r="J59" s="329">
        <f>COUNTIF($Q$19:$Q$20,J$54)</f>
        <v>0</v>
      </c>
      <c r="K59" s="329">
        <f>COUNTIF($Q$19:$Q$20,K$54)</f>
        <v>0</v>
      </c>
      <c r="L59" s="344"/>
      <c r="M59" s="43">
        <f>COUNTIF($Q$19:$Q$20,M$54)</f>
        <v>0</v>
      </c>
      <c r="N59" s="312">
        <f>COUNTIF($R$19:$R$20,N$54)</f>
        <v>0</v>
      </c>
      <c r="O59" s="329">
        <f>COUNTIF($R$19:$R$20,O$54)</f>
        <v>0</v>
      </c>
      <c r="P59" s="320">
        <f>COUNTIF($R$19:$R$20,P$54)</f>
        <v>0</v>
      </c>
      <c r="Q59" s="313">
        <f>COUNTIF($S$19:$S$20,Q$54)</f>
        <v>0</v>
      </c>
      <c r="R59" s="43">
        <f>COUNTIF($S$19:$S$20,R$54)</f>
        <v>0</v>
      </c>
      <c r="S59" s="313">
        <f>SUM(V19:V20)</f>
        <v>0</v>
      </c>
      <c r="T59" s="320">
        <f t="shared" si="3"/>
        <v>0</v>
      </c>
      <c r="U59" s="1"/>
    </row>
    <row r="60" spans="2:30" s="8" customFormat="1" ht="15" customHeight="1">
      <c r="C60" s="941"/>
      <c r="D60" s="917"/>
      <c r="E60" s="10" t="s">
        <v>141</v>
      </c>
      <c r="F60" s="44">
        <f>IF(SUM(G60:H60)=SUM(I60:M60),SUM(G60:H60),"エラー")</f>
        <v>0</v>
      </c>
      <c r="G60" s="330">
        <f>SUMPRODUCT(($P$19:$P$20="以内")*($L$19:$L$20))</f>
        <v>0</v>
      </c>
      <c r="H60" s="44">
        <f>SUMPRODUCT(($P$19:$P$20="超過")*($L$19:$L$20))</f>
        <v>0</v>
      </c>
      <c r="I60" s="330">
        <f>SUMPRODUCT(($Q$19:$Q$20=I$54)*($L$19:$L$20))</f>
        <v>0</v>
      </c>
      <c r="J60" s="332">
        <f>SUMPRODUCT(($Q$19:$Q$20=J$54)*($L$19:$L$20))</f>
        <v>0</v>
      </c>
      <c r="K60" s="332">
        <f>SUMPRODUCT(($Q$19:$Q$20=K$54)*($L$19:$L$20))</f>
        <v>0</v>
      </c>
      <c r="L60" s="344"/>
      <c r="M60" s="44">
        <f>SUMPRODUCT(($Q$19:$Q$20=M$54)*($L$19:$L$20))</f>
        <v>0</v>
      </c>
      <c r="N60" s="310">
        <f>SUMPRODUCT(($R$19:$R$20=N$54)*($L$19:$L$20))</f>
        <v>0</v>
      </c>
      <c r="O60" s="332">
        <f>SUMPRODUCT(($R$19:$R$20=O$54)*($L$19:$L$20))</f>
        <v>0</v>
      </c>
      <c r="P60" s="321">
        <f>SUMPRODUCT(($R$19:$R$20=P$54)*($L$19:$L$20))</f>
        <v>0</v>
      </c>
      <c r="Q60" s="45">
        <f>SUMPRODUCT(($S$19:$S$20=Q$54)*($L$19:$L$20))</f>
        <v>0</v>
      </c>
      <c r="R60" s="44">
        <f>SUMPRODUCT(($S$19:$S$20=R$54)*($L$19:$L$20))</f>
        <v>0</v>
      </c>
      <c r="S60" s="45">
        <f>+SUMPRODUCT((V19:V20)*(L19:L20))</f>
        <v>0</v>
      </c>
      <c r="T60" s="321">
        <f t="shared" si="3"/>
        <v>0</v>
      </c>
      <c r="U60" s="1"/>
    </row>
    <row r="61" spans="2:30" s="8" customFormat="1" ht="15" customHeight="1">
      <c r="C61" s="941"/>
      <c r="D61" s="918"/>
      <c r="E61" s="12" t="s">
        <v>432</v>
      </c>
      <c r="F61" s="229">
        <f>IF(SUM(G61:H61)=SUM(I61:M61),SUM(G61:H61),"エラー")</f>
        <v>0</v>
      </c>
      <c r="G61" s="331">
        <f>IF((G60+H60)=0,0,G60/(G60+H60))*100</f>
        <v>0</v>
      </c>
      <c r="H61" s="229">
        <f>IF((G60+H60)=0,0,H60/(G60+H60))*100</f>
        <v>0</v>
      </c>
      <c r="I61" s="361">
        <f>IF(SUM($I60:$M60)=0,0,I60/SUM($I60:$M60))*100</f>
        <v>0</v>
      </c>
      <c r="J61" s="245">
        <f>IF(SUM($I60:$M60)=0,0,J60/SUM($I60:$M60))*100</f>
        <v>0</v>
      </c>
      <c r="K61" s="245">
        <f>IF(SUM($I60:$M60)=0,0,K60/SUM($I60:$M60))*100</f>
        <v>0</v>
      </c>
      <c r="L61" s="344"/>
      <c r="M61" s="229">
        <f>IF(SUM($I60:$M60)=0,0,M60/SUM($I60:$M60))*100</f>
        <v>0</v>
      </c>
      <c r="N61" s="361">
        <f>IF(SUM($N60:$P60)=0,0,N60/SUM($N60:$P60))*100</f>
        <v>0</v>
      </c>
      <c r="O61" s="245">
        <f>IF(SUM($N60:$P60)=0,0,O60/SUM($N60:$P60))*100</f>
        <v>0</v>
      </c>
      <c r="P61" s="322">
        <f>IF(SUM($N60:$P60)=0,0,P60/SUM($N60:$P60))*100</f>
        <v>0</v>
      </c>
      <c r="Q61" s="230">
        <f>IF(SUM($Q60:$R60)=0,0,Q60/SUM($Q60:$R60))*100</f>
        <v>0</v>
      </c>
      <c r="R61" s="229">
        <f>IF(SUM($Q60:$R60)=0,0,R60/SUM($Q60:$R60))*100</f>
        <v>0</v>
      </c>
      <c r="S61" s="230">
        <f>IF($F60=0,0,S60/$F60)*100</f>
        <v>0</v>
      </c>
      <c r="T61" s="322">
        <f t="shared" si="3"/>
        <v>0</v>
      </c>
      <c r="U61" s="1"/>
    </row>
    <row r="62" spans="2:30" s="8" customFormat="1" ht="15" customHeight="1">
      <c r="C62" s="941"/>
      <c r="D62" s="916" t="s">
        <v>125</v>
      </c>
      <c r="E62" s="9" t="s">
        <v>133</v>
      </c>
      <c r="F62" s="43">
        <f>IF(SUM(G62:H62)=SUM(I62:M62),SUM(G62:H62),"エラー")</f>
        <v>1</v>
      </c>
      <c r="G62" s="328">
        <f>COUNTIF(P$21:P$22,"以内")</f>
        <v>1</v>
      </c>
      <c r="H62" s="43">
        <f>COUNTIF(P$21:P$22,"超過")</f>
        <v>0</v>
      </c>
      <c r="I62" s="328">
        <f>COUNTIF($Q$21:$Q$22,I$54)</f>
        <v>0</v>
      </c>
      <c r="J62" s="329">
        <f>COUNTIF($Q$21:$Q$22,J$54)</f>
        <v>0</v>
      </c>
      <c r="K62" s="329">
        <f>COUNTIF($Q$21:$Q$22,K$54)</f>
        <v>1</v>
      </c>
      <c r="L62" s="345"/>
      <c r="M62" s="43">
        <f>COUNTIF($Q$21:$Q$22,M$54)</f>
        <v>0</v>
      </c>
      <c r="N62" s="312">
        <f>COUNTIF($R$21:$R$22,N$54)</f>
        <v>0</v>
      </c>
      <c r="O62" s="329">
        <f>COUNTIF($R$21:$R$22,O$54)</f>
        <v>0</v>
      </c>
      <c r="P62" s="320">
        <f>COUNTIF($R$21:$R$22,P$54)</f>
        <v>1</v>
      </c>
      <c r="Q62" s="313">
        <f>COUNTIF($S$21:$S$22,Q$54)</f>
        <v>0</v>
      </c>
      <c r="R62" s="43">
        <f>COUNTIF($S$21:$S$22,R$54)</f>
        <v>1</v>
      </c>
      <c r="S62" s="313">
        <f>SUM(V21:V22)</f>
        <v>0</v>
      </c>
      <c r="T62" s="320">
        <f t="shared" si="3"/>
        <v>1</v>
      </c>
      <c r="U62" s="1"/>
    </row>
    <row r="63" spans="2:30" ht="15" customHeight="1">
      <c r="C63" s="941"/>
      <c r="D63" s="917"/>
      <c r="E63" s="10" t="s">
        <v>141</v>
      </c>
      <c r="F63" s="44">
        <f>IF(SUM(G63:H63)=SUM(I63:M63),SUM(G63:H63),"エラー")</f>
        <v>14500</v>
      </c>
      <c r="G63" s="330">
        <f>SUMPRODUCT(($P$21:$P$22="以内")*($L$21:$L$22))</f>
        <v>14500</v>
      </c>
      <c r="H63" s="44">
        <f>SUMPRODUCT(($P$21:$P$22="超過")*($L$21:$L$22))</f>
        <v>0</v>
      </c>
      <c r="I63" s="330">
        <f>SUMPRODUCT(($Q$21:$Q$22=I$54)*($L$21:$L$22))</f>
        <v>0</v>
      </c>
      <c r="J63" s="332">
        <f>SUMPRODUCT(($Q$21:$Q$22=J$54)*($L$21:$L$22))</f>
        <v>0</v>
      </c>
      <c r="K63" s="332">
        <f>SUMPRODUCT(($Q$21:$Q$22=K$54)*($L$21:$L$22))</f>
        <v>14500</v>
      </c>
      <c r="L63" s="345"/>
      <c r="M63" s="44">
        <f>SUMPRODUCT(($Q$21:$Q$22=M$54)*($L$21:$L$22))</f>
        <v>0</v>
      </c>
      <c r="N63" s="310">
        <f>SUMPRODUCT(($R$21:$R$22=N$54)*($L$21:$L$22))</f>
        <v>0</v>
      </c>
      <c r="O63" s="332">
        <f>SUMPRODUCT(($R$21:$R$22=O$54)*($L$21:$L$22))</f>
        <v>0</v>
      </c>
      <c r="P63" s="321">
        <f>SUMPRODUCT(($R$21:$R$22=P$54)*($L$21:$L$22))</f>
        <v>14500</v>
      </c>
      <c r="Q63" s="45">
        <f>SUMPRODUCT(($S$21:$S$22=Q$54)*($L$21:$L$22))</f>
        <v>0</v>
      </c>
      <c r="R63" s="44">
        <f>SUMPRODUCT(($S$21:$S$22=R$54)*($L$21:$L$22))</f>
        <v>14500</v>
      </c>
      <c r="S63" s="45">
        <f>+SUMPRODUCT((V21:V22)*(L21:L22))</f>
        <v>0</v>
      </c>
      <c r="T63" s="321">
        <f t="shared" si="3"/>
        <v>14500</v>
      </c>
    </row>
    <row r="64" spans="2:30" ht="15" customHeight="1">
      <c r="C64" s="941"/>
      <c r="D64" s="918"/>
      <c r="E64" s="12" t="s">
        <v>432</v>
      </c>
      <c r="F64" s="229">
        <f>IF(SUM(G64:H64)=SUM(I64:M64),SUM(G64:H64),"エラー")</f>
        <v>100</v>
      </c>
      <c r="G64" s="331">
        <f>IF((G63+H63)=0,0,G63/(G63+H63))*100</f>
        <v>100</v>
      </c>
      <c r="H64" s="229">
        <f>IF((G63+H63)=0,0,H63/(G63+H63))*100</f>
        <v>0</v>
      </c>
      <c r="I64" s="361">
        <f>IF(SUM($I63:$M63)=0,0,I63/SUM($I63:$M63))*100</f>
        <v>0</v>
      </c>
      <c r="J64" s="245">
        <f>IF(SUM($I63:$M63)=0,0,J63/SUM($I63:$M63))*100</f>
        <v>0</v>
      </c>
      <c r="K64" s="245">
        <f>IF(SUM($I63:$M63)=0,0,K63/SUM($I63:$M63))*100</f>
        <v>100</v>
      </c>
      <c r="L64" s="344"/>
      <c r="M64" s="229">
        <f>IF(SUM($I63:$M63)=0,0,M63/SUM($I63:$M63))*100</f>
        <v>0</v>
      </c>
      <c r="N64" s="361">
        <f>IF(SUM($N63:$P63)=0,0,N63/SUM($N63:$P63))*100</f>
        <v>0</v>
      </c>
      <c r="O64" s="245">
        <f>IF(SUM($N63:$P63)=0,0,O63/SUM($N63:$P63))*100</f>
        <v>0</v>
      </c>
      <c r="P64" s="322">
        <f>IF(SUM($N63:$P63)=0,0,P63/SUM($N63:$P63))*100</f>
        <v>100</v>
      </c>
      <c r="Q64" s="230">
        <f>IF(SUM($Q63:$R63)=0,0,Q63/SUM($Q63:$R63))*100</f>
        <v>0</v>
      </c>
      <c r="R64" s="229">
        <f>IF(SUM($Q63:$R63)=0,0,R63/SUM($Q63:$R63))*100</f>
        <v>100</v>
      </c>
      <c r="S64" s="230">
        <f>IF($F63=0,0,S63/$F63)*100</f>
        <v>0</v>
      </c>
      <c r="T64" s="322">
        <f t="shared" si="3"/>
        <v>100</v>
      </c>
    </row>
    <row r="65" spans="3:20" ht="15" customHeight="1">
      <c r="C65" s="941"/>
      <c r="D65" s="899" t="s">
        <v>143</v>
      </c>
      <c r="E65" s="9" t="s">
        <v>133</v>
      </c>
      <c r="F65" s="43">
        <f>IF(SUM(G65:H65)=SUM(I65:M65),SUM(G65:H65),"エラー")</f>
        <v>9</v>
      </c>
      <c r="G65" s="328">
        <f>COUNTIF(P$23:P$31,"以内")</f>
        <v>9</v>
      </c>
      <c r="H65" s="43">
        <f>COUNTIF(P$23:P$31,"超過")</f>
        <v>0</v>
      </c>
      <c r="I65" s="328">
        <f>COUNTIF($Q$23:$Q$31,I$54)</f>
        <v>3</v>
      </c>
      <c r="J65" s="329">
        <f>COUNTIF($Q$23:$Q$31,J$54)</f>
        <v>4</v>
      </c>
      <c r="K65" s="329">
        <f>COUNTIF($Q$23:$Q$31,K$54)</f>
        <v>2</v>
      </c>
      <c r="L65" s="345"/>
      <c r="M65" s="43">
        <f>COUNTIF($Q$23:$Q$31,M$54)</f>
        <v>0</v>
      </c>
      <c r="N65" s="312">
        <f>COUNTIF($R$23:$R$31,N$54)</f>
        <v>2</v>
      </c>
      <c r="O65" s="329">
        <f>COUNTIF($R$23:$R$31,O$54)</f>
        <v>1</v>
      </c>
      <c r="P65" s="320">
        <f>COUNTIF($R$23:$R$31,P$54)</f>
        <v>5</v>
      </c>
      <c r="Q65" s="313">
        <f>COUNTIF($S$23:$S$31,Q$54)</f>
        <v>1</v>
      </c>
      <c r="R65" s="43">
        <f>COUNTIF($S$23:$S$31,R$54)</f>
        <v>0</v>
      </c>
      <c r="S65" s="313">
        <f>SUM(V23:V31)</f>
        <v>4</v>
      </c>
      <c r="T65" s="320">
        <f t="shared" si="3"/>
        <v>5</v>
      </c>
    </row>
    <row r="66" spans="3:20" ht="15" customHeight="1">
      <c r="C66" s="942"/>
      <c r="D66" s="900"/>
      <c r="E66" s="10" t="s">
        <v>142</v>
      </c>
      <c r="F66" s="44">
        <f>IF(SUM(G66:H66)=SUM(I66:M66),SUM(G66:H66),"エラー")</f>
        <v>18206</v>
      </c>
      <c r="G66" s="330">
        <f>SUMPRODUCT(($P$23:$P$31="以内")*($L$23:$L$31))</f>
        <v>18206</v>
      </c>
      <c r="H66" s="44">
        <f>SUMPRODUCT(($P$23:$P$31="超過")*($L$23:$L$31))</f>
        <v>0</v>
      </c>
      <c r="I66" s="330">
        <f>SUMPRODUCT(($Q$23:$Q$31=I$54)*($L$23:$L$31))</f>
        <v>7900</v>
      </c>
      <c r="J66" s="332">
        <f>SUMPRODUCT(($Q$23:$Q$31=J$54)*($L$23:$L$31))</f>
        <v>8816</v>
      </c>
      <c r="K66" s="332">
        <f>SUMPRODUCT(($Q$23:$Q$31=K$54)*($L$23:$L$31))</f>
        <v>1490</v>
      </c>
      <c r="L66" s="345"/>
      <c r="M66" s="44">
        <f>SUMPRODUCT(($Q$23:$Q$31=M$54)*($L$23:$L$31))</f>
        <v>0</v>
      </c>
      <c r="N66" s="310">
        <f>SUMPRODUCT(($R$23:$R$31=N$54)*($L$23:$L$31))</f>
        <v>3600</v>
      </c>
      <c r="O66" s="332">
        <f>SUMPRODUCT(($R$23:$R$31=O$54)*($L$23:$L$31))</f>
        <v>6500</v>
      </c>
      <c r="P66" s="321">
        <f>SUMPRODUCT(($R$23:$R$31=P$54)*($L$23:$L$31))</f>
        <v>3806</v>
      </c>
      <c r="Q66" s="45">
        <f>SUMPRODUCT(($S$23:$S$31=Q$54)*($L$23:$L$31))</f>
        <v>1300</v>
      </c>
      <c r="R66" s="44">
        <f>SUMPRODUCT(($S$23:$S$31=R$54)*($L$23:$L$31))</f>
        <v>0</v>
      </c>
      <c r="S66" s="45">
        <f>+SUMPRODUCT((V23:V31)*(L23:L31))</f>
        <v>9200</v>
      </c>
      <c r="T66" s="321">
        <f t="shared" si="3"/>
        <v>9006</v>
      </c>
    </row>
    <row r="67" spans="3:20" ht="15" customHeight="1">
      <c r="C67" s="942"/>
      <c r="D67" s="900"/>
      <c r="E67" s="12" t="s">
        <v>432</v>
      </c>
      <c r="F67" s="229">
        <f>IF(SUM(G67:H67)=SUM(I67:M67),SUM(G67:H67),"エラー")</f>
        <v>100</v>
      </c>
      <c r="G67" s="333">
        <f>IF((G66+H66)=0,0,G66/(G66+H66))*100</f>
        <v>100</v>
      </c>
      <c r="H67" s="247">
        <f>IF((G66+H66)=0,0,H66/(G66+H66))*100</f>
        <v>0</v>
      </c>
      <c r="I67" s="361">
        <f>IF(SUM($I66:$M66)=0,0,I66/SUM($I66:$M66))*100</f>
        <v>43.392288256618698</v>
      </c>
      <c r="J67" s="245">
        <f>IF(SUM($I66:$M66)=0,0,J66/SUM($I66:$M66))*100</f>
        <v>48.423596616500056</v>
      </c>
      <c r="K67" s="245">
        <f>IF(SUM($I66:$M66)=0,0,K66/SUM($I66:$M66))*100</f>
        <v>8.1841151268812471</v>
      </c>
      <c r="L67" s="344"/>
      <c r="M67" s="229">
        <f>IF(SUM($I66:$M66)=0,0,M66/SUM($I66:$M66))*100</f>
        <v>0</v>
      </c>
      <c r="N67" s="361">
        <f>IF(SUM($N66:$P66)=0,0,N66/SUM($N66:$P66))*100</f>
        <v>25.888105853588378</v>
      </c>
      <c r="O67" s="245">
        <f>IF(SUM($N66:$P66)=0,0,O66/SUM($N66:$P66))*100</f>
        <v>46.742413346756791</v>
      </c>
      <c r="P67" s="322">
        <f>IF(SUM($N66:$P66)=0,0,P66/SUM($N66:$P66))*100</f>
        <v>27.369480799654827</v>
      </c>
      <c r="Q67" s="230">
        <f>IF(SUM($Q66:$R66)=0,0,Q66/SUM($Q66:$R66))*100</f>
        <v>100</v>
      </c>
      <c r="R67" s="229">
        <f>IF(SUM($Q66:$R66)=0,0,R66/SUM($Q66:$R66))*100</f>
        <v>0</v>
      </c>
      <c r="S67" s="230">
        <f>IF($F66=0,0,S66/$F66)*100</f>
        <v>50.532791387454687</v>
      </c>
      <c r="T67" s="322">
        <f t="shared" si="3"/>
        <v>49.467208612545313</v>
      </c>
    </row>
    <row r="68" spans="3:20" ht="15" customHeight="1">
      <c r="C68" s="1520" t="s">
        <v>148</v>
      </c>
      <c r="D68" s="1521" t="s">
        <v>123</v>
      </c>
      <c r="E68" s="248" t="s">
        <v>133</v>
      </c>
      <c r="F68" s="43">
        <f>IF(SUM(G68:H68)=SUM(I68:M68),SUM(G68:H68),"エラー")</f>
        <v>4</v>
      </c>
      <c r="G68" s="334">
        <f>COUNTIF(P$32:P$35,"以内")</f>
        <v>2</v>
      </c>
      <c r="H68" s="246">
        <f>COUNTIF(P$32:P$35,"超過")</f>
        <v>2</v>
      </c>
      <c r="I68" s="328">
        <f>COUNTIF($Q$32:$Q$35,I$54)</f>
        <v>2</v>
      </c>
      <c r="J68" s="329">
        <f>COUNTIF($Q$32:$Q$35,J$54)</f>
        <v>1</v>
      </c>
      <c r="K68" s="329">
        <f>COUNTIF($Q$32:$Q$35,K$54)</f>
        <v>1</v>
      </c>
      <c r="L68" s="345"/>
      <c r="M68" s="43">
        <f>COUNTIF($Q$32:$Q$35,M$54)</f>
        <v>0</v>
      </c>
      <c r="N68" s="312">
        <f>COUNTIF($R$32:$R$35,N$54)</f>
        <v>0</v>
      </c>
      <c r="O68" s="329">
        <f>COUNTIF($R$32:$R$35,O$54)</f>
        <v>0</v>
      </c>
      <c r="P68" s="320">
        <f>COUNTIF($R$32:$R$35,P$54)</f>
        <v>2</v>
      </c>
      <c r="Q68" s="313">
        <f>COUNTIF($S$32:$S$35,Q$54)</f>
        <v>0</v>
      </c>
      <c r="R68" s="43">
        <f>COUNTIF($S$32:$S$35,R$54)</f>
        <v>0</v>
      </c>
      <c r="S68" s="313">
        <f>SUM(V32:V35)</f>
        <v>2</v>
      </c>
      <c r="T68" s="320">
        <f t="shared" si="3"/>
        <v>2</v>
      </c>
    </row>
    <row r="69" spans="3:20" ht="15" customHeight="1">
      <c r="C69" s="941"/>
      <c r="D69" s="915"/>
      <c r="E69" s="10" t="s">
        <v>141</v>
      </c>
      <c r="F69" s="44">
        <f>IF(SUM(G69:H69)=SUM(I69:M69),SUM(G69:H69),"エラー")</f>
        <v>6051</v>
      </c>
      <c r="G69" s="330">
        <f>SUMPRODUCT(($P$32:$P$35="以内")*($L$32:$L$35))</f>
        <v>4353</v>
      </c>
      <c r="H69" s="44">
        <f>SUMPRODUCT(($P$32:$P$35="超過")*($L$32:$L$35))</f>
        <v>1698</v>
      </c>
      <c r="I69" s="330">
        <f>SUMPRODUCT(($Q$32:$Q$35=I$54)*($L$32:$L$35))</f>
        <v>4353</v>
      </c>
      <c r="J69" s="332">
        <f>SUMPRODUCT(($Q$32:$Q$35=J$54)*($L$32:$L$35))</f>
        <v>158</v>
      </c>
      <c r="K69" s="332">
        <f>SUMPRODUCT(($Q$32:$Q$35=K$54)*($L$32:$L$35))</f>
        <v>1540</v>
      </c>
      <c r="L69" s="345"/>
      <c r="M69" s="44">
        <f>SUMPRODUCT(($Q$32:$Q$35=M$54)*($L$32:$L$35))</f>
        <v>0</v>
      </c>
      <c r="N69" s="310">
        <f>SUMPRODUCT(($R$32:$R$35=N$54)*($L$32:$L$35))</f>
        <v>0</v>
      </c>
      <c r="O69" s="332">
        <f>SUMPRODUCT(($R$32:$R$35=O$54)*($L$32:$L$35))</f>
        <v>0</v>
      </c>
      <c r="P69" s="321">
        <f>SUMPRODUCT(($R$32:$R$35=P$54)*($L$32:$L$35))</f>
        <v>1698</v>
      </c>
      <c r="Q69" s="45">
        <f>SUMPRODUCT(($S$32:$S$35=Q$54)*($L$32:$L$35))</f>
        <v>0</v>
      </c>
      <c r="R69" s="44">
        <f>SUMPRODUCT(($S$32:$S$35=R$54)*($L$32:$L$35))</f>
        <v>0</v>
      </c>
      <c r="S69" s="45">
        <f>+SUMPRODUCT((V32:V35)*(L32:L35))</f>
        <v>4353</v>
      </c>
      <c r="T69" s="321">
        <f t="shared" si="3"/>
        <v>1698</v>
      </c>
    </row>
    <row r="70" spans="3:20" ht="15" customHeight="1">
      <c r="C70" s="941"/>
      <c r="D70" s="915"/>
      <c r="E70" s="12" t="s">
        <v>432</v>
      </c>
      <c r="F70" s="229">
        <f>IF(SUM(G70:H70)=SUM(I70:M70),SUM(G70:H70),"エラー")</f>
        <v>100</v>
      </c>
      <c r="G70" s="331">
        <f>IF((G69+H69)=0,0,G69/(G69+H69))*100</f>
        <v>71.938522558254832</v>
      </c>
      <c r="H70" s="229">
        <f>IF((G69+H69)=0,0,H69/(G69+H69))*100</f>
        <v>28.061477441745165</v>
      </c>
      <c r="I70" s="361">
        <f>IF(SUM($I69:$M69)=0,0,I69/SUM($I69:$M69))*100</f>
        <v>71.938522558254832</v>
      </c>
      <c r="J70" s="245">
        <f>IF(SUM($I69:$M69)=0,0,J69/SUM($I69:$M69))*100</f>
        <v>2.611138654767807</v>
      </c>
      <c r="K70" s="245">
        <f>IF(SUM($I69:$M69)=0,0,K69/SUM($I69:$M69))*100</f>
        <v>25.450338786977362</v>
      </c>
      <c r="L70" s="344"/>
      <c r="M70" s="229">
        <f>IF(SUM($I69:$M69)=0,0,M69/SUM($I69:$M69))*100</f>
        <v>0</v>
      </c>
      <c r="N70" s="361">
        <f>IF(SUM($N69:$P69)=0,0,N69/SUM($N69:$P69))*100</f>
        <v>0</v>
      </c>
      <c r="O70" s="245">
        <f>IF(SUM($N69:$P69)=0,0,O69/SUM($N69:$P69))*100</f>
        <v>0</v>
      </c>
      <c r="P70" s="322">
        <f>IF(SUM($N69:$P69)=0,0,P69/SUM($N69:$P69))*100</f>
        <v>100</v>
      </c>
      <c r="Q70" s="230">
        <f>IF(SUM($Q69:$R69)=0,0,Q69/SUM($Q69:$R69))*100</f>
        <v>0</v>
      </c>
      <c r="R70" s="229">
        <f>IF(SUM($Q69:$R69)=0,0,R69/SUM($Q69:$R69))*100</f>
        <v>0</v>
      </c>
      <c r="S70" s="230">
        <f>IF($F69=0,0,S69/$F69)*100</f>
        <v>71.938522558254832</v>
      </c>
      <c r="T70" s="322">
        <f t="shared" si="3"/>
        <v>28.061477441745168</v>
      </c>
    </row>
    <row r="71" spans="3:20" ht="15" customHeight="1">
      <c r="C71" s="941"/>
      <c r="D71" s="916" t="s">
        <v>431</v>
      </c>
      <c r="E71" s="9" t="s">
        <v>133</v>
      </c>
      <c r="F71" s="43">
        <f>IF(SUM(G71:H71)=SUM(I71:M71),SUM(G71:H71),"エラー")</f>
        <v>0</v>
      </c>
      <c r="G71" s="328">
        <f>COUNTIF(P$36:P$37,"以内")</f>
        <v>0</v>
      </c>
      <c r="H71" s="43">
        <f>COUNTIF(P$36:P$37,"超過")</f>
        <v>0</v>
      </c>
      <c r="I71" s="328">
        <f>COUNTIF($Q$36:$Q$37,I$54)</f>
        <v>0</v>
      </c>
      <c r="J71" s="329">
        <f>COUNTIF($Q$36:$Q$37,J$54)</f>
        <v>0</v>
      </c>
      <c r="K71" s="329">
        <f>COUNTIF($Q$36:$Q$37,K$54)</f>
        <v>0</v>
      </c>
      <c r="L71" s="345"/>
      <c r="M71" s="43">
        <f>COUNTIF($Q$36:$Q$37,M$54)</f>
        <v>0</v>
      </c>
      <c r="N71" s="312">
        <f>COUNTIF($R$36:$R$37,N$54)</f>
        <v>0</v>
      </c>
      <c r="O71" s="329">
        <f>COUNTIF($R$36:$R$37,O$54)</f>
        <v>0</v>
      </c>
      <c r="P71" s="320">
        <f>COUNTIF($R$36:$R$37,P$54)</f>
        <v>0</v>
      </c>
      <c r="Q71" s="313">
        <f>COUNTIF($S$36:$S$37,Q$54)</f>
        <v>0</v>
      </c>
      <c r="R71" s="43">
        <f>COUNTIF($S$36:$S$37,R$54)</f>
        <v>0</v>
      </c>
      <c r="S71" s="313">
        <f>SUM(V36:V37)</f>
        <v>0</v>
      </c>
      <c r="T71" s="320">
        <f t="shared" si="3"/>
        <v>0</v>
      </c>
    </row>
    <row r="72" spans="3:20" ht="15" customHeight="1">
      <c r="C72" s="941"/>
      <c r="D72" s="917"/>
      <c r="E72" s="10" t="s">
        <v>141</v>
      </c>
      <c r="F72" s="44">
        <f>IF(SUM(G72:H72)=SUM(I72:M72),SUM(G72:H72),"エラー")</f>
        <v>0</v>
      </c>
      <c r="G72" s="330">
        <f>SUMPRODUCT(($P$36:$P$37="以内")*($L$36:$L$37))</f>
        <v>0</v>
      </c>
      <c r="H72" s="44">
        <f>SUMPRODUCT(($P$36:$P$37="超過")*($L$36:$L$37))</f>
        <v>0</v>
      </c>
      <c r="I72" s="330">
        <f>SUMPRODUCT(($Q$36:$Q$37=I$54)*($L$36:$L$37))</f>
        <v>0</v>
      </c>
      <c r="J72" s="332">
        <f>SUMPRODUCT(($Q$36:$Q$37=J$54)*($L$36:$L$37))</f>
        <v>0</v>
      </c>
      <c r="K72" s="332">
        <f>SUMPRODUCT(($Q$36:$Q$37=K$54)*($L$36:$L$37))</f>
        <v>0</v>
      </c>
      <c r="L72" s="345"/>
      <c r="M72" s="44">
        <f>SUMPRODUCT(($Q$36:$Q$37=M$54)*($L$36:$L$37))</f>
        <v>0</v>
      </c>
      <c r="N72" s="310">
        <f>SUMPRODUCT(($R$36:$R$37=N$54)*($L$36:$L$37))</f>
        <v>0</v>
      </c>
      <c r="O72" s="332">
        <f>SUMPRODUCT(($R$36:$R$37=O$54)*($L$36:$L$37))</f>
        <v>0</v>
      </c>
      <c r="P72" s="321">
        <f>SUMPRODUCT(($R$36:$R$37=P$54)*($L$36:$L$37))</f>
        <v>0</v>
      </c>
      <c r="Q72" s="45">
        <f>SUMPRODUCT(($S$36:$S$37=Q$54)*($L$36:$L$37))</f>
        <v>0</v>
      </c>
      <c r="R72" s="44">
        <f>SUMPRODUCT(($S$36:$S$37=R$54)*($L$36:$L$37))</f>
        <v>0</v>
      </c>
      <c r="S72" s="45">
        <f>+SUMPRODUCT((V36:V37)*(L36:L37))</f>
        <v>0</v>
      </c>
      <c r="T72" s="321">
        <f t="shared" si="3"/>
        <v>0</v>
      </c>
    </row>
    <row r="73" spans="3:20" ht="15" customHeight="1">
      <c r="C73" s="941"/>
      <c r="D73" s="918"/>
      <c r="E73" s="12" t="s">
        <v>432</v>
      </c>
      <c r="F73" s="229">
        <f>IF(SUM(G73:H73)=SUM(I73:M73),SUM(G73:H73),"エラー")</f>
        <v>0</v>
      </c>
      <c r="G73" s="331">
        <f>IF((G72+H72)=0,0,G72/(G72+H72))*100</f>
        <v>0</v>
      </c>
      <c r="H73" s="229">
        <f>IF((G72+H72)=0,0,H72/(G72+H72))*100</f>
        <v>0</v>
      </c>
      <c r="I73" s="361">
        <f>IF(SUM($I72:$M72)=0,0,I72/SUM($I72:$M72))*100</f>
        <v>0</v>
      </c>
      <c r="J73" s="245">
        <f>IF(SUM($I72:$M72)=0,0,J72/SUM($I72:$M72))*100</f>
        <v>0</v>
      </c>
      <c r="K73" s="245">
        <f>IF(SUM($I72:$M72)=0,0,K72/SUM($I72:$M72))*100</f>
        <v>0</v>
      </c>
      <c r="L73" s="344"/>
      <c r="M73" s="229">
        <f>IF(SUM($I72:$M72)=0,0,M72/SUM($I72:$M72))*100</f>
        <v>0</v>
      </c>
      <c r="N73" s="361">
        <f>IF(SUM($N72:$P72)=0,0,N72/SUM($N72:$P72))*100</f>
        <v>0</v>
      </c>
      <c r="O73" s="245">
        <f>IF(SUM($N72:$P72)=0,0,O72/SUM($N72:$P72))*100</f>
        <v>0</v>
      </c>
      <c r="P73" s="322">
        <f>IF(SUM($N72:$P72)=0,0,P72/SUM($N72:$P72))*100</f>
        <v>0</v>
      </c>
      <c r="Q73" s="230">
        <f>IF(SUM($Q72:$R72)=0,0,Q72/SUM($Q72:$R72))*100</f>
        <v>0</v>
      </c>
      <c r="R73" s="229">
        <f>IF(SUM($Q72:$R72)=0,0,R72/SUM($Q72:$R72))*100</f>
        <v>0</v>
      </c>
      <c r="S73" s="230">
        <f>IF($F72=0,0,S72/$F72)*100</f>
        <v>0</v>
      </c>
      <c r="T73" s="322">
        <f t="shared" si="3"/>
        <v>0</v>
      </c>
    </row>
    <row r="74" spans="3:20" ht="15" customHeight="1">
      <c r="C74" s="941"/>
      <c r="D74" s="914" t="s">
        <v>125</v>
      </c>
      <c r="E74" s="9" t="s">
        <v>133</v>
      </c>
      <c r="F74" s="43">
        <f>IF(SUM(G74:H74)=SUM(I74:M74),SUM(G74:H74),"エラー")</f>
        <v>0</v>
      </c>
      <c r="G74" s="328">
        <f>COUNTIF(P$38:P$39,"以内")</f>
        <v>0</v>
      </c>
      <c r="H74" s="43">
        <f>COUNTIF(P$38:P$39,"超過")</f>
        <v>0</v>
      </c>
      <c r="I74" s="328">
        <f>COUNTIF($Q$38:$Q$39,I$54)</f>
        <v>0</v>
      </c>
      <c r="J74" s="329">
        <f>COUNTIF($Q$38:$Q$39,J$54)</f>
        <v>0</v>
      </c>
      <c r="K74" s="329">
        <f>COUNTIF($Q$38:$Q$39,K$54)</f>
        <v>0</v>
      </c>
      <c r="L74" s="345"/>
      <c r="M74" s="43">
        <f>COUNTIF($Q$38:$Q$39,M$54)</f>
        <v>0</v>
      </c>
      <c r="N74" s="312">
        <f>COUNTIF($R$38:$R$39,N$54)</f>
        <v>0</v>
      </c>
      <c r="O74" s="329">
        <f>COUNTIF($R$38:$R$39,O$54)</f>
        <v>0</v>
      </c>
      <c r="P74" s="320">
        <f>COUNTIF($R$38:$R$39,P$54)</f>
        <v>0</v>
      </c>
      <c r="Q74" s="313">
        <f>COUNTIF($S$38:$S$39,Q$54)</f>
        <v>0</v>
      </c>
      <c r="R74" s="43">
        <f>COUNTIF($S$38:$S$39,R$54)</f>
        <v>0</v>
      </c>
      <c r="S74" s="313">
        <f>SUM(V38:V39)</f>
        <v>0</v>
      </c>
      <c r="T74" s="320">
        <f t="shared" si="3"/>
        <v>0</v>
      </c>
    </row>
    <row r="75" spans="3:20" ht="15" customHeight="1">
      <c r="C75" s="941"/>
      <c r="D75" s="915"/>
      <c r="E75" s="10" t="s">
        <v>141</v>
      </c>
      <c r="F75" s="44">
        <f>IF(SUM(G75:H75)=SUM(I75:M75),SUM(G75:H75),"エラー")</f>
        <v>0</v>
      </c>
      <c r="G75" s="330">
        <f>SUMPRODUCT(($P$38:$P$39="以内")*($L$38:$L$39))</f>
        <v>0</v>
      </c>
      <c r="H75" s="44">
        <f>SUMPRODUCT(($P$38:$P$39="超過")*($L$38:$L$39))</f>
        <v>0</v>
      </c>
      <c r="I75" s="330">
        <f>SUMPRODUCT(($Q$38:$Q$39=I$54)*($L$38:$L$39))</f>
        <v>0</v>
      </c>
      <c r="J75" s="332">
        <f>SUMPRODUCT(($Q$38:$Q$39=J$54)*($L$38:$L$39))</f>
        <v>0</v>
      </c>
      <c r="K75" s="332">
        <f>SUMPRODUCT(($Q$38:$Q$39=K$54)*($L$38:$L$39))</f>
        <v>0</v>
      </c>
      <c r="L75" s="345"/>
      <c r="M75" s="44">
        <f>SUMPRODUCT(($Q$38:$Q$39=M$54)*($L$38:$L$39))</f>
        <v>0</v>
      </c>
      <c r="N75" s="310">
        <f>SUMPRODUCT(($R$38:$R$39=N$54)*($L$38:$L$39))</f>
        <v>0</v>
      </c>
      <c r="O75" s="332">
        <f>SUMPRODUCT(($R$38:$R$39=O$54)*($L$38:$L$39))</f>
        <v>0</v>
      </c>
      <c r="P75" s="321">
        <f>SUMPRODUCT(($R$38:$R$39=P$54)*($L$38:$L$39))</f>
        <v>0</v>
      </c>
      <c r="Q75" s="45">
        <f>SUMPRODUCT(($S$38:$S$39=Q$54)*($L$38:$L$39))</f>
        <v>0</v>
      </c>
      <c r="R75" s="44">
        <f>SUMPRODUCT(($S$38:$S$39=R$54)*($L$38:$L$39))</f>
        <v>0</v>
      </c>
      <c r="S75" s="45">
        <f>+SUMPRODUCT((V38:V39)*(L38:L39))</f>
        <v>0</v>
      </c>
      <c r="T75" s="321">
        <f t="shared" si="3"/>
        <v>0</v>
      </c>
    </row>
    <row r="76" spans="3:20" ht="15" customHeight="1">
      <c r="C76" s="941"/>
      <c r="D76" s="915"/>
      <c r="E76" s="12" t="s">
        <v>432</v>
      </c>
      <c r="F76" s="229">
        <f>IF(SUM(G76:H76)=SUM(I76:M76),SUM(G76:H76),"エラー")</f>
        <v>0</v>
      </c>
      <c r="G76" s="331">
        <f>IF((G75+H75)=0,0,G75/(G75+H75))*100</f>
        <v>0</v>
      </c>
      <c r="H76" s="229">
        <f>IF((G75+H75)=0,0,H75/(G75+H75))*100</f>
        <v>0</v>
      </c>
      <c r="I76" s="361">
        <f>IF(SUM($I75:$M75)=0,0,I75/SUM($I75:$M75))*100</f>
        <v>0</v>
      </c>
      <c r="J76" s="245">
        <f>IF(SUM($I75:$M75)=0,0,J75/SUM($I75:$M75))*100</f>
        <v>0</v>
      </c>
      <c r="K76" s="245">
        <f>IF(SUM($I75:$M75)=0,0,K75/SUM($I75:$M75))*100</f>
        <v>0</v>
      </c>
      <c r="L76" s="344"/>
      <c r="M76" s="229">
        <f>IF(SUM($I75:$M75)=0,0,M75/SUM($I75:$M75))*100</f>
        <v>0</v>
      </c>
      <c r="N76" s="361">
        <f>IF(SUM($N75:$P75)=0,0,N75/SUM($N75:$P75))*100</f>
        <v>0</v>
      </c>
      <c r="O76" s="245">
        <f>IF(SUM($N75:$P75)=0,0,O75/SUM($N75:$P75))*100</f>
        <v>0</v>
      </c>
      <c r="P76" s="322">
        <f>IF(SUM($N75:$P75)=0,0,P75/SUM($N75:$P75))*100</f>
        <v>0</v>
      </c>
      <c r="Q76" s="230">
        <f>IF(SUM($Q75:$R75)=0,0,Q75/SUM($Q75:$R75))*100</f>
        <v>0</v>
      </c>
      <c r="R76" s="229">
        <f>IF(SUM($Q75:$R75)=0,0,R75/SUM($Q75:$R75))*100</f>
        <v>0</v>
      </c>
      <c r="S76" s="230">
        <f>IF($F75=0,0,S75/$F75)*100</f>
        <v>0</v>
      </c>
      <c r="T76" s="322">
        <f t="shared" si="3"/>
        <v>0</v>
      </c>
    </row>
    <row r="77" spans="3:20" ht="15" customHeight="1">
      <c r="C77" s="941"/>
      <c r="D77" s="899" t="s">
        <v>143</v>
      </c>
      <c r="E77" s="9" t="s">
        <v>133</v>
      </c>
      <c r="F77" s="43">
        <f>IF(SUM(G77:H77)=SUM(I77:M77),SUM(G77:H77),"エラー")</f>
        <v>6</v>
      </c>
      <c r="G77" s="328">
        <f>COUNTIF(P$40:P$45,"以内")</f>
        <v>6</v>
      </c>
      <c r="H77" s="43">
        <f>COUNTIF(P$40:P$45,"超過")</f>
        <v>0</v>
      </c>
      <c r="I77" s="328">
        <f>COUNTIF($Q$40:$Q$45,I$54)</f>
        <v>2</v>
      </c>
      <c r="J77" s="329">
        <f>COUNTIF($Q$40:$Q$45,J$54)</f>
        <v>3</v>
      </c>
      <c r="K77" s="329">
        <f>COUNTIF($Q$40:$Q$45,K$54)</f>
        <v>1</v>
      </c>
      <c r="L77" s="345"/>
      <c r="M77" s="43">
        <f>COUNTIF($Q$40:$Q$45,M$54)</f>
        <v>0</v>
      </c>
      <c r="N77" s="312">
        <f>COUNTIF($R$40:$R$45,N$54)</f>
        <v>3</v>
      </c>
      <c r="O77" s="329">
        <f>COUNTIF($R$40:$R$45,O$54)</f>
        <v>0</v>
      </c>
      <c r="P77" s="320">
        <f>COUNTIF($R$40:$R$45,P$54)</f>
        <v>3</v>
      </c>
      <c r="Q77" s="313">
        <f>COUNTIF($S$40:$S$45,Q$54)</f>
        <v>2</v>
      </c>
      <c r="R77" s="43">
        <f>COUNTIF($S$40:$S$45,R$54)</f>
        <v>0</v>
      </c>
      <c r="S77" s="313">
        <f>SUM(V40:V45)</f>
        <v>2</v>
      </c>
      <c r="T77" s="320">
        <f t="shared" si="3"/>
        <v>4</v>
      </c>
    </row>
    <row r="78" spans="3:20" ht="15" customHeight="1">
      <c r="C78" s="942"/>
      <c r="D78" s="900"/>
      <c r="E78" s="10" t="s">
        <v>142</v>
      </c>
      <c r="F78" s="44">
        <f>IF(SUM(G78:H78)=SUM(I78:M78),SUM(G78:H78),"エラー")</f>
        <v>576</v>
      </c>
      <c r="G78" s="330">
        <f>SUMPRODUCT(($P$40:$P$45="以内")*($L$40:$L$45))</f>
        <v>576</v>
      </c>
      <c r="H78" s="44">
        <f>SUMPRODUCT(($P$40:$P$45="超過")*($L$40:$L$45))</f>
        <v>0</v>
      </c>
      <c r="I78" s="330">
        <f>SUMPRODUCT(($Q$40:$Q$45=I$54)*($L$40:$L$45))</f>
        <v>363</v>
      </c>
      <c r="J78" s="332">
        <f>SUMPRODUCT(($Q$40:$Q$45=J$54)*($L$40:$L$45))</f>
        <v>113</v>
      </c>
      <c r="K78" s="332">
        <f>SUMPRODUCT(($Q$40:$Q$45=K$54)*($L$40:$L$45))</f>
        <v>100</v>
      </c>
      <c r="L78" s="345"/>
      <c r="M78" s="44">
        <f>SUMPRODUCT(($Q$40:$Q$45=M$54)*($L$40:$L$45))</f>
        <v>0</v>
      </c>
      <c r="N78" s="310">
        <f>SUMPRODUCT(($R$40:$R$45=N$54)*($L$40:$L$45))</f>
        <v>363</v>
      </c>
      <c r="O78" s="332">
        <f>SUMPRODUCT(($R$40:$R$45=O$54)*($L$40:$L$45))</f>
        <v>0</v>
      </c>
      <c r="P78" s="321">
        <f>SUMPRODUCT(($R$40:$R$45=P$54)*($L$40:$L$45))</f>
        <v>213</v>
      </c>
      <c r="Q78" s="45">
        <f>SUMPRODUCT(($S$40:$S$45=Q$54)*($L$40:$L$45))</f>
        <v>363</v>
      </c>
      <c r="R78" s="44">
        <f>SUMPRODUCT(($S$40:$S$45=R$54)*($L$40:$L$45))</f>
        <v>0</v>
      </c>
      <c r="S78" s="45">
        <f>+SUMPRODUCT((V40:V45)*(L40:L45))</f>
        <v>363</v>
      </c>
      <c r="T78" s="321">
        <f t="shared" si="3"/>
        <v>213</v>
      </c>
    </row>
    <row r="79" spans="3:20" ht="15" customHeight="1">
      <c r="C79" s="942"/>
      <c r="D79" s="900"/>
      <c r="E79" s="12" t="s">
        <v>432</v>
      </c>
      <c r="F79" s="229">
        <f>IF(SUM(G79:H79)=SUM(I79:M79),SUM(G79:H79),"エラー")</f>
        <v>100</v>
      </c>
      <c r="G79" s="333">
        <f>IF((G78+H78)=0,0,G78/(G78+H78))*100</f>
        <v>100</v>
      </c>
      <c r="H79" s="231">
        <f>IF((G78+H78)=0,0,H78/(G78+H78))*100</f>
        <v>0</v>
      </c>
      <c r="I79" s="361">
        <f>IF(SUM($I78:$M78)=0,0,I78/SUM($I78:$M78))*100</f>
        <v>63.020833333333336</v>
      </c>
      <c r="J79" s="245">
        <f>IF(SUM($I78:$M78)=0,0,J78/SUM($I78:$M78))*100</f>
        <v>19.618055555555554</v>
      </c>
      <c r="K79" s="245">
        <f>IF(SUM($I78:$M78)=0,0,K78/SUM($I78:$M78))*100</f>
        <v>17.361111111111111</v>
      </c>
      <c r="L79" s="344"/>
      <c r="M79" s="229">
        <f>IF(SUM($I78:$M78)=0,0,M78/SUM($I78:$M78))*100</f>
        <v>0</v>
      </c>
      <c r="N79" s="361">
        <f>IF(SUM($N78:$P78)=0,0,N78/SUM($N78:$P78))*100</f>
        <v>63.020833333333336</v>
      </c>
      <c r="O79" s="245">
        <f>IF(SUM($N78:$P78)=0,0,O78/SUM($N78:$P78))*100</f>
        <v>0</v>
      </c>
      <c r="P79" s="322">
        <f>IF(SUM($N78:$P78)=0,0,P78/SUM($N78:$P78))*100</f>
        <v>36.979166666666671</v>
      </c>
      <c r="Q79" s="230">
        <f>IF(SUM($Q78:$R78)=0,0,Q78/SUM($Q78:$R78))*100</f>
        <v>100</v>
      </c>
      <c r="R79" s="229">
        <f>IF(SUM($Q78:$R78)=0,0,R78/SUM($Q78:$R78))*100</f>
        <v>0</v>
      </c>
      <c r="S79" s="230">
        <f>IF($F78=0,0,S78/$F78)*100</f>
        <v>63.020833333333336</v>
      </c>
      <c r="T79" s="322">
        <f t="shared" si="3"/>
        <v>36.979166666666664</v>
      </c>
    </row>
    <row r="80" spans="3:20" ht="15" customHeight="1">
      <c r="C80" s="1520" t="s">
        <v>68</v>
      </c>
      <c r="D80" s="1521" t="s">
        <v>123</v>
      </c>
      <c r="E80" s="248" t="s">
        <v>133</v>
      </c>
      <c r="F80" s="43">
        <f>IF(SUM(G80:H80)=SUM(I80:M80),SUM(G80:H80),"エラー")</f>
        <v>16</v>
      </c>
      <c r="G80" s="334">
        <f t="shared" ref="F80:H81" si="4">SUM(G56,G68)</f>
        <v>3</v>
      </c>
      <c r="H80" s="246">
        <f t="shared" si="4"/>
        <v>13</v>
      </c>
      <c r="I80" s="328">
        <f>SUM(I56,I68)</f>
        <v>3</v>
      </c>
      <c r="J80" s="329">
        <f t="shared" ref="J80:M81" si="5">SUM(J56,J68)</f>
        <v>3</v>
      </c>
      <c r="K80" s="329">
        <f t="shared" si="5"/>
        <v>10</v>
      </c>
      <c r="L80" s="345"/>
      <c r="M80" s="43">
        <f t="shared" si="5"/>
        <v>0</v>
      </c>
      <c r="N80" s="312">
        <f t="shared" ref="N80:S81" si="6">SUM(N56,N68)</f>
        <v>0</v>
      </c>
      <c r="O80" s="329">
        <f t="shared" si="6"/>
        <v>0</v>
      </c>
      <c r="P80" s="320">
        <f>SUM(P56,P68)</f>
        <v>13</v>
      </c>
      <c r="Q80" s="313">
        <f t="shared" si="6"/>
        <v>0</v>
      </c>
      <c r="R80" s="43">
        <f t="shared" si="6"/>
        <v>0</v>
      </c>
      <c r="S80" s="328">
        <f>SUM(S56,S68)</f>
        <v>3</v>
      </c>
      <c r="T80" s="320">
        <f t="shared" si="3"/>
        <v>13</v>
      </c>
    </row>
    <row r="81" spans="3:30" ht="15" customHeight="1">
      <c r="C81" s="941"/>
      <c r="D81" s="915"/>
      <c r="E81" s="10" t="s">
        <v>141</v>
      </c>
      <c r="F81" s="44">
        <f>IF(SUM(G81:H81)=SUM(I81:M81),SUM(G81:H81),"エラー")</f>
        <v>23176</v>
      </c>
      <c r="G81" s="330">
        <f t="shared" si="4"/>
        <v>4633</v>
      </c>
      <c r="H81" s="44">
        <f t="shared" si="4"/>
        <v>18543</v>
      </c>
      <c r="I81" s="330">
        <f>SUM(I57,I69)</f>
        <v>4633</v>
      </c>
      <c r="J81" s="332">
        <f t="shared" si="5"/>
        <v>3558</v>
      </c>
      <c r="K81" s="332">
        <f t="shared" si="5"/>
        <v>14985</v>
      </c>
      <c r="L81" s="345"/>
      <c r="M81" s="44">
        <f t="shared" si="5"/>
        <v>0</v>
      </c>
      <c r="N81" s="310">
        <f t="shared" ref="N81:R81" si="7">SUM(N57,N69)</f>
        <v>0</v>
      </c>
      <c r="O81" s="332">
        <f t="shared" si="7"/>
        <v>0</v>
      </c>
      <c r="P81" s="321">
        <f>SUM(P57,P69)</f>
        <v>18543</v>
      </c>
      <c r="Q81" s="45">
        <f t="shared" si="7"/>
        <v>0</v>
      </c>
      <c r="R81" s="44">
        <f t="shared" si="7"/>
        <v>0</v>
      </c>
      <c r="S81" s="330">
        <f t="shared" si="6"/>
        <v>4633</v>
      </c>
      <c r="T81" s="321">
        <f t="shared" si="3"/>
        <v>18543</v>
      </c>
    </row>
    <row r="82" spans="3:30" ht="15" customHeight="1">
      <c r="C82" s="941"/>
      <c r="D82" s="915"/>
      <c r="E82" s="12" t="s">
        <v>432</v>
      </c>
      <c r="F82" s="229">
        <f>IF(SUM(G82:H82)=SUM(I82:M82),SUM(G82:H82),"エラー")</f>
        <v>100</v>
      </c>
      <c r="G82" s="331">
        <f>IF((G81+H81)=0,0,G81/(G81+H81))*100</f>
        <v>19.99050742147049</v>
      </c>
      <c r="H82" s="229">
        <f>IF((G81+H81)=0,0,H81/(G81+H81))*100</f>
        <v>80.009492578529517</v>
      </c>
      <c r="I82" s="361">
        <f>IF(SUM($I81:$M81)=0,0,I81/SUM($I81:$M81))*100</f>
        <v>19.99050742147049</v>
      </c>
      <c r="J82" s="245">
        <f>IF(SUM($I81:$M81)=0,0,J81/SUM($I81:$M81))*100</f>
        <v>15.352088367276492</v>
      </c>
      <c r="K82" s="245">
        <f>IF(SUM($I81:$M81)=0,0,K81/SUM($I81:$M81))*100</f>
        <v>64.657404211253024</v>
      </c>
      <c r="L82" s="344"/>
      <c r="M82" s="229">
        <f>IF(SUM($I81:$M81)=0,0,M81/SUM($I81:$M81))*100</f>
        <v>0</v>
      </c>
      <c r="N82" s="361">
        <f>IF(SUM($N81:$P81)=0,0,N81/SUM($N81:$P81))*100</f>
        <v>0</v>
      </c>
      <c r="O82" s="245">
        <f>IF(SUM($N81:$P81)=0,0,O81/SUM($N81:$P81))*100</f>
        <v>0</v>
      </c>
      <c r="P82" s="322">
        <f>IF(SUM($N81:$P81)=0,0,P81/SUM($N81:$P81))*100</f>
        <v>100</v>
      </c>
      <c r="Q82" s="230">
        <f>IF(SUM($Q81:$R81)=0,0,Q81/SUM($Q81:$R81))*100</f>
        <v>0</v>
      </c>
      <c r="R82" s="229">
        <f>IF(SUM($Q81:$R81)=0,0,R81/SUM($Q81:$R81))*100</f>
        <v>0</v>
      </c>
      <c r="S82" s="230">
        <f>IF($F81=0,0,S81/$F81)*100</f>
        <v>19.99050742147049</v>
      </c>
      <c r="T82" s="322">
        <f t="shared" si="3"/>
        <v>80.009492578529517</v>
      </c>
    </row>
    <row r="83" spans="3:30" ht="15" customHeight="1">
      <c r="C83" s="941"/>
      <c r="D83" s="916" t="s">
        <v>431</v>
      </c>
      <c r="E83" s="9" t="s">
        <v>133</v>
      </c>
      <c r="F83" s="43">
        <f>IF(SUM(G83:H83)=SUM(I83:M83),SUM(G83:H83),"エラー")</f>
        <v>0</v>
      </c>
      <c r="G83" s="328">
        <f t="shared" ref="F83:H84" si="8">SUM(G59,G71)</f>
        <v>0</v>
      </c>
      <c r="H83" s="43">
        <f t="shared" si="8"/>
        <v>0</v>
      </c>
      <c r="I83" s="328">
        <f>SUM(I59,I71)</f>
        <v>0</v>
      </c>
      <c r="J83" s="329">
        <f t="shared" ref="J83:M84" si="9">SUM(J59,J71)</f>
        <v>0</v>
      </c>
      <c r="K83" s="329">
        <f t="shared" si="9"/>
        <v>0</v>
      </c>
      <c r="L83" s="345"/>
      <c r="M83" s="43">
        <f t="shared" si="9"/>
        <v>0</v>
      </c>
      <c r="N83" s="312">
        <f t="shared" ref="N83:R84" si="10">SUM(N59,N71)</f>
        <v>0</v>
      </c>
      <c r="O83" s="329">
        <f t="shared" si="10"/>
        <v>0</v>
      </c>
      <c r="P83" s="320">
        <f>SUM(P59,P71)</f>
        <v>0</v>
      </c>
      <c r="Q83" s="313">
        <f t="shared" si="10"/>
        <v>0</v>
      </c>
      <c r="R83" s="43">
        <f t="shared" si="10"/>
        <v>0</v>
      </c>
      <c r="S83" s="328">
        <f>SUM(S59,S71)</f>
        <v>0</v>
      </c>
      <c r="T83" s="320">
        <f t="shared" si="3"/>
        <v>0</v>
      </c>
    </row>
    <row r="84" spans="3:30" ht="15" customHeight="1">
      <c r="C84" s="941"/>
      <c r="D84" s="917"/>
      <c r="E84" s="10" t="s">
        <v>141</v>
      </c>
      <c r="F84" s="44">
        <f>IF(SUM(G84:H84)=SUM(I84:M84),SUM(G84:H84),"エラー")</f>
        <v>0</v>
      </c>
      <c r="G84" s="330">
        <f t="shared" si="8"/>
        <v>0</v>
      </c>
      <c r="H84" s="44">
        <f t="shared" si="8"/>
        <v>0</v>
      </c>
      <c r="I84" s="330">
        <f>SUM(I60,I72)</f>
        <v>0</v>
      </c>
      <c r="J84" s="332">
        <f t="shared" si="9"/>
        <v>0</v>
      </c>
      <c r="K84" s="332">
        <f t="shared" si="9"/>
        <v>0</v>
      </c>
      <c r="L84" s="345"/>
      <c r="M84" s="44">
        <f t="shared" si="9"/>
        <v>0</v>
      </c>
      <c r="N84" s="310">
        <f t="shared" si="10"/>
        <v>0</v>
      </c>
      <c r="O84" s="332">
        <f t="shared" si="10"/>
        <v>0</v>
      </c>
      <c r="P84" s="321">
        <f>SUM(P60,P72)</f>
        <v>0</v>
      </c>
      <c r="Q84" s="45">
        <f t="shared" si="10"/>
        <v>0</v>
      </c>
      <c r="R84" s="44">
        <f t="shared" si="10"/>
        <v>0</v>
      </c>
      <c r="S84" s="330">
        <f>SUM(S60,S72)</f>
        <v>0</v>
      </c>
      <c r="T84" s="321">
        <f t="shared" si="3"/>
        <v>0</v>
      </c>
    </row>
    <row r="85" spans="3:30" ht="15" customHeight="1">
      <c r="C85" s="941"/>
      <c r="D85" s="918"/>
      <c r="E85" s="12" t="s">
        <v>432</v>
      </c>
      <c r="F85" s="229">
        <f>IF(SUM(G85:H85)=SUM(I85:M85),SUM(G85:H85),"エラー")</f>
        <v>0</v>
      </c>
      <c r="G85" s="331">
        <f>IF((G84+H84)=0,0,G84/(G84+H84))*100</f>
        <v>0</v>
      </c>
      <c r="H85" s="229">
        <f>IF((G84+H84)=0,0,H84/(G84+H84))*100</f>
        <v>0</v>
      </c>
      <c r="I85" s="361">
        <f>IF(SUM($I84:$M84)=0,0,I84/SUM($I84:$M84))*100</f>
        <v>0</v>
      </c>
      <c r="J85" s="245">
        <f>IF(SUM($I84:$M84)=0,0,J84/SUM($I84:$M84))*100</f>
        <v>0</v>
      </c>
      <c r="K85" s="245">
        <f>IF(SUM($I84:$M84)=0,0,K84/SUM($I84:$M84))*100</f>
        <v>0</v>
      </c>
      <c r="L85" s="344"/>
      <c r="M85" s="229">
        <f>IF(SUM($I84:$M84)=0,0,M84/SUM($I84:$M84))*100</f>
        <v>0</v>
      </c>
      <c r="N85" s="361">
        <f>IF(SUM($N84:$P84)=0,0,N84/SUM($N84:$P84))*100</f>
        <v>0</v>
      </c>
      <c r="O85" s="245">
        <f>IF(SUM($N84:$P84)=0,0,O84/SUM($N84:$P84))*100</f>
        <v>0</v>
      </c>
      <c r="P85" s="322">
        <f>IF(SUM($N84:$P84)=0,0,P84/SUM($N84:$P84))*100</f>
        <v>0</v>
      </c>
      <c r="Q85" s="230">
        <f>IF(SUM($Q84:$R84)=0,0,Q84/SUM($Q84:$R84))*100</f>
        <v>0</v>
      </c>
      <c r="R85" s="229">
        <f>IF(SUM($Q84:$R84)=0,0,R84/SUM($Q84:$R84))*100</f>
        <v>0</v>
      </c>
      <c r="S85" s="230">
        <f>IF($F84=0,0,S84/$F84)*100</f>
        <v>0</v>
      </c>
      <c r="T85" s="322">
        <f t="shared" si="3"/>
        <v>0</v>
      </c>
    </row>
    <row r="86" spans="3:30" ht="15" customHeight="1">
      <c r="C86" s="941"/>
      <c r="D86" s="914" t="s">
        <v>125</v>
      </c>
      <c r="E86" s="9" t="s">
        <v>133</v>
      </c>
      <c r="F86" s="43">
        <f>IF(SUM(G86:H86)=SUM(I86:M86),SUM(G86:H86),"エラー")</f>
        <v>1</v>
      </c>
      <c r="G86" s="328">
        <f t="shared" ref="F86:H87" si="11">SUM(G62,G74)</f>
        <v>1</v>
      </c>
      <c r="H86" s="43">
        <f t="shared" si="11"/>
        <v>0</v>
      </c>
      <c r="I86" s="328">
        <f>SUM(I62,I74)</f>
        <v>0</v>
      </c>
      <c r="J86" s="329">
        <f t="shared" ref="J86:M87" si="12">SUM(J62,J74)</f>
        <v>0</v>
      </c>
      <c r="K86" s="329">
        <f t="shared" si="12"/>
        <v>1</v>
      </c>
      <c r="L86" s="345"/>
      <c r="M86" s="43">
        <f t="shared" si="12"/>
        <v>0</v>
      </c>
      <c r="N86" s="312">
        <f t="shared" ref="N86:R87" si="13">SUM(N62,N74)</f>
        <v>0</v>
      </c>
      <c r="O86" s="329">
        <f t="shared" si="13"/>
        <v>0</v>
      </c>
      <c r="P86" s="320">
        <f>SUM(P62,P74)</f>
        <v>1</v>
      </c>
      <c r="Q86" s="313">
        <f t="shared" si="13"/>
        <v>0</v>
      </c>
      <c r="R86" s="43">
        <f t="shared" si="13"/>
        <v>1</v>
      </c>
      <c r="S86" s="328">
        <f>SUM(S62,S74)</f>
        <v>0</v>
      </c>
      <c r="T86" s="320">
        <f t="shared" si="3"/>
        <v>1</v>
      </c>
    </row>
    <row r="87" spans="3:30" ht="15" customHeight="1">
      <c r="C87" s="941"/>
      <c r="D87" s="915"/>
      <c r="E87" s="10" t="s">
        <v>141</v>
      </c>
      <c r="F87" s="44">
        <f>IF(SUM(G87:H87)=SUM(I87:M87),SUM(G87:H87),"エラー")</f>
        <v>14500</v>
      </c>
      <c r="G87" s="330">
        <f t="shared" si="11"/>
        <v>14500</v>
      </c>
      <c r="H87" s="44">
        <f t="shared" si="11"/>
        <v>0</v>
      </c>
      <c r="I87" s="330">
        <f>SUM(I63,I75)</f>
        <v>0</v>
      </c>
      <c r="J87" s="332">
        <f t="shared" si="12"/>
        <v>0</v>
      </c>
      <c r="K87" s="332">
        <f t="shared" si="12"/>
        <v>14500</v>
      </c>
      <c r="L87" s="345"/>
      <c r="M87" s="44">
        <f t="shared" si="12"/>
        <v>0</v>
      </c>
      <c r="N87" s="310">
        <f t="shared" si="13"/>
        <v>0</v>
      </c>
      <c r="O87" s="332">
        <f t="shared" si="13"/>
        <v>0</v>
      </c>
      <c r="P87" s="321">
        <f>SUM(P63,P75)</f>
        <v>14500</v>
      </c>
      <c r="Q87" s="45">
        <f t="shared" si="13"/>
        <v>0</v>
      </c>
      <c r="R87" s="44">
        <f t="shared" si="13"/>
        <v>14500</v>
      </c>
      <c r="S87" s="330">
        <f>SUM(S63,S75)</f>
        <v>0</v>
      </c>
      <c r="T87" s="321">
        <f t="shared" si="3"/>
        <v>14500</v>
      </c>
    </row>
    <row r="88" spans="3:30" ht="15" customHeight="1">
      <c r="C88" s="941"/>
      <c r="D88" s="915"/>
      <c r="E88" s="12" t="s">
        <v>432</v>
      </c>
      <c r="F88" s="229">
        <f>IF(SUM(G88:H88)=SUM(I88:M88),SUM(G88:H88),"エラー")</f>
        <v>100</v>
      </c>
      <c r="G88" s="331">
        <f>IF((G87+H87)=0,0,G87/(G87+H87))*100</f>
        <v>100</v>
      </c>
      <c r="H88" s="229">
        <f>IF((G87+H87)=0,0,H87/(G87+H87))*100</f>
        <v>0</v>
      </c>
      <c r="I88" s="361">
        <f>IF(SUM($I87:$M87)=0,0,I87/SUM($I87:$M87))*100</f>
        <v>0</v>
      </c>
      <c r="J88" s="245">
        <f>IF(SUM($I87:$M87)=0,0,J87/SUM($I87:$M87))*100</f>
        <v>0</v>
      </c>
      <c r="K88" s="245">
        <f>IF(SUM($I87:$M87)=0,0,K87/SUM($I87:$M87))*100</f>
        <v>100</v>
      </c>
      <c r="L88" s="344"/>
      <c r="M88" s="229">
        <f>IF(SUM($I87:$M87)=0,0,M87/SUM($I87:$M87))*100</f>
        <v>0</v>
      </c>
      <c r="N88" s="361">
        <f>IF(SUM($N87:$P87)=0,0,N87/SUM($N87:$P87))*100</f>
        <v>0</v>
      </c>
      <c r="O88" s="245">
        <f>IF(SUM($N87:$P87)=0,0,O87/SUM($N87:$P87))*100</f>
        <v>0</v>
      </c>
      <c r="P88" s="322">
        <f>IF(SUM($N87:$P87)=0,0,P87/SUM($N87:$P87))*100</f>
        <v>100</v>
      </c>
      <c r="Q88" s="230">
        <f>IF(SUM($Q87:$R87)=0,0,Q87/SUM($Q87:$R87))*100</f>
        <v>0</v>
      </c>
      <c r="R88" s="229">
        <f>IF(SUM($Q87:$R87)=0,0,R87/SUM($Q87:$R87))*100</f>
        <v>100</v>
      </c>
      <c r="S88" s="230">
        <f>IF($F87=0,0,S87/$F87)*100</f>
        <v>0</v>
      </c>
      <c r="T88" s="322">
        <f t="shared" si="3"/>
        <v>100</v>
      </c>
    </row>
    <row r="89" spans="3:30" ht="15" customHeight="1">
      <c r="C89" s="941"/>
      <c r="D89" s="899" t="s">
        <v>143</v>
      </c>
      <c r="E89" s="9" t="s">
        <v>133</v>
      </c>
      <c r="F89" s="43">
        <f>IF(SUM(G89:H89)=SUM(I89:M89),SUM(G89:H89),"エラー")</f>
        <v>15</v>
      </c>
      <c r="G89" s="328">
        <f t="shared" ref="F89:H90" si="14">SUM(G65,G77)</f>
        <v>15</v>
      </c>
      <c r="H89" s="43">
        <f t="shared" si="14"/>
        <v>0</v>
      </c>
      <c r="I89" s="328">
        <f>SUM(I65,I77)</f>
        <v>5</v>
      </c>
      <c r="J89" s="329">
        <f t="shared" ref="J89:M90" si="15">SUM(J65,J77)</f>
        <v>7</v>
      </c>
      <c r="K89" s="329">
        <f t="shared" si="15"/>
        <v>3</v>
      </c>
      <c r="L89" s="345"/>
      <c r="M89" s="43">
        <f t="shared" si="15"/>
        <v>0</v>
      </c>
      <c r="N89" s="312">
        <f t="shared" ref="N89:R90" si="16">SUM(N65,N77)</f>
        <v>5</v>
      </c>
      <c r="O89" s="329">
        <f t="shared" si="16"/>
        <v>1</v>
      </c>
      <c r="P89" s="320">
        <f>SUM(P65,P77)</f>
        <v>8</v>
      </c>
      <c r="Q89" s="313">
        <f t="shared" si="16"/>
        <v>3</v>
      </c>
      <c r="R89" s="43">
        <f t="shared" si="16"/>
        <v>0</v>
      </c>
      <c r="S89" s="328">
        <f>SUM(S65,S77)</f>
        <v>6</v>
      </c>
      <c r="T89" s="320">
        <f t="shared" si="3"/>
        <v>9</v>
      </c>
    </row>
    <row r="90" spans="3:30" ht="15" customHeight="1">
      <c r="C90" s="942"/>
      <c r="D90" s="900"/>
      <c r="E90" s="10" t="s">
        <v>142</v>
      </c>
      <c r="F90" s="44">
        <f>IF(SUM(G90:H90)=SUM(I90:M90),SUM(G90:H90),"エラー")</f>
        <v>18782</v>
      </c>
      <c r="G90" s="330">
        <f t="shared" si="14"/>
        <v>18782</v>
      </c>
      <c r="H90" s="44">
        <f t="shared" si="14"/>
        <v>0</v>
      </c>
      <c r="I90" s="330">
        <f>SUM(I66,I78)</f>
        <v>8263</v>
      </c>
      <c r="J90" s="332">
        <f t="shared" si="15"/>
        <v>8929</v>
      </c>
      <c r="K90" s="332">
        <f t="shared" si="15"/>
        <v>1590</v>
      </c>
      <c r="L90" s="345"/>
      <c r="M90" s="44">
        <f t="shared" si="15"/>
        <v>0</v>
      </c>
      <c r="N90" s="310">
        <f t="shared" si="16"/>
        <v>3963</v>
      </c>
      <c r="O90" s="332">
        <f t="shared" si="16"/>
        <v>6500</v>
      </c>
      <c r="P90" s="321">
        <f>SUM(P66,P78)</f>
        <v>4019</v>
      </c>
      <c r="Q90" s="45">
        <f t="shared" si="16"/>
        <v>1663</v>
      </c>
      <c r="R90" s="44">
        <f t="shared" si="16"/>
        <v>0</v>
      </c>
      <c r="S90" s="330">
        <f>SUM(S66,S78)</f>
        <v>9563</v>
      </c>
      <c r="T90" s="321">
        <f t="shared" si="3"/>
        <v>9219</v>
      </c>
    </row>
    <row r="91" spans="3:30" ht="15" customHeight="1">
      <c r="C91" s="942"/>
      <c r="D91" s="900"/>
      <c r="E91" s="12" t="s">
        <v>432</v>
      </c>
      <c r="F91" s="229">
        <f>IF(SUM(G91:H91)=SUM(I91:M91),SUM(G91:H91),"エラー")</f>
        <v>100</v>
      </c>
      <c r="G91" s="333">
        <f>IF((G90+H90)=0,0,G90/(G90+H90))*100</f>
        <v>100</v>
      </c>
      <c r="H91" s="231">
        <f>IF((G90+H90)=0,0,H90/(G90+H90))*100</f>
        <v>0</v>
      </c>
      <c r="I91" s="361">
        <f>IF(SUM($I90:$M90)=0,0,I90/SUM($I90:$M90))*100</f>
        <v>43.994249813651372</v>
      </c>
      <c r="J91" s="245">
        <f>IF(SUM($I90:$M90)=0,0,J90/SUM($I90:$M90))*100</f>
        <v>47.54019806197423</v>
      </c>
      <c r="K91" s="245">
        <f>IF(SUM($I90:$M90)=0,0,K90/SUM($I90:$M90))*100</f>
        <v>8.4655521243744012</v>
      </c>
      <c r="L91" s="344"/>
      <c r="M91" s="229">
        <f>IF(SUM($I90:$M90)=0,0,M90/SUM($I90:$M90))*100</f>
        <v>0</v>
      </c>
      <c r="N91" s="361">
        <f>IF(SUM($N90:$P90)=0,0,N90/SUM($N90:$P90))*100</f>
        <v>27.365004833586521</v>
      </c>
      <c r="O91" s="245">
        <f>IF(SUM($N90:$P90)=0,0,O90/SUM($N90:$P90))*100</f>
        <v>44.88330341113106</v>
      </c>
      <c r="P91" s="322">
        <f>IF(SUM($N90:$P90)=0,0,P90/SUM($N90:$P90))*100</f>
        <v>27.751691755282419</v>
      </c>
      <c r="Q91" s="230">
        <f>IF(SUM($Q90:$R90)=0,0,Q90/SUM($Q90:$R90))*100</f>
        <v>100</v>
      </c>
      <c r="R91" s="229">
        <f>IF(SUM($Q90:$R90)=0,0,R90/SUM($Q90:$R90))*100</f>
        <v>0</v>
      </c>
      <c r="S91" s="230">
        <f>IF($F90=0,0,S90/$F90)*100</f>
        <v>50.915770418485785</v>
      </c>
      <c r="T91" s="322">
        <f t="shared" si="3"/>
        <v>49.084229581514215</v>
      </c>
    </row>
    <row r="92" spans="3:30" ht="15" customHeight="1">
      <c r="C92" s="899" t="s">
        <v>54</v>
      </c>
      <c r="D92" s="899"/>
      <c r="E92" s="352" t="s">
        <v>133</v>
      </c>
      <c r="F92" s="354">
        <f>IF(SUM(G92:H92)=SUM(I92:M92),SUM(G92:H92),"エラー")</f>
        <v>32</v>
      </c>
      <c r="G92" s="353">
        <f>SUM(G56,G59,G62,G65,G68,G71,G74,G77)</f>
        <v>19</v>
      </c>
      <c r="H92" s="354">
        <f>SUM(H56,H59,H62,H65,H68,H71,H74,H77)</f>
        <v>13</v>
      </c>
      <c r="I92" s="401">
        <f t="shared" ref="I92" si="17">SUM(I56,I59,I62,I65,I68,I71,I74,I77)</f>
        <v>8</v>
      </c>
      <c r="J92" s="355">
        <f>SUM(J56,J59,J62,J65,J68,J71,J74,J77)</f>
        <v>10</v>
      </c>
      <c r="K92" s="355">
        <f>SUM(K56,K59,K62,K65,K68,K71,K74,K77)</f>
        <v>14</v>
      </c>
      <c r="L92" s="346"/>
      <c r="M92" s="354">
        <f t="shared" ref="M92:S92" si="18">SUM(M56,M59,M62,M65,M68,M71,M74,M77)</f>
        <v>0</v>
      </c>
      <c r="N92" s="363">
        <f t="shared" si="18"/>
        <v>5</v>
      </c>
      <c r="O92" s="355">
        <f t="shared" si="18"/>
        <v>1</v>
      </c>
      <c r="P92" s="356">
        <f t="shared" si="18"/>
        <v>22</v>
      </c>
      <c r="Q92" s="357">
        <f t="shared" si="18"/>
        <v>3</v>
      </c>
      <c r="R92" s="354">
        <f t="shared" si="18"/>
        <v>1</v>
      </c>
      <c r="S92" s="357">
        <f t="shared" si="18"/>
        <v>9</v>
      </c>
      <c r="T92" s="356">
        <f t="shared" ref="T92" si="19">SUM(T56,T59,T62,T65,T68,T71,T74,T77)</f>
        <v>23</v>
      </c>
    </row>
    <row r="93" spans="3:30">
      <c r="C93" s="1" t="s">
        <v>532</v>
      </c>
      <c r="D93" s="1" t="s">
        <v>533</v>
      </c>
      <c r="K93" s="1"/>
      <c r="Q93" s="13"/>
      <c r="X93" s="8"/>
      <c r="AC93" s="8"/>
    </row>
    <row r="94" spans="3:30">
      <c r="Q94" s="13"/>
      <c r="X94" s="8"/>
      <c r="AC94" s="8"/>
    </row>
    <row r="95" spans="3:30">
      <c r="R95" s="13"/>
      <c r="Y95" s="8"/>
      <c r="AD95" s="8"/>
    </row>
    <row r="96" spans="3:30">
      <c r="R96" s="13"/>
      <c r="Y96" s="8"/>
      <c r="AD96" s="8"/>
    </row>
    <row r="97" spans="18:30">
      <c r="R97" s="13"/>
      <c r="Y97" s="8"/>
      <c r="AD97" s="8"/>
    </row>
    <row r="98" spans="18:30">
      <c r="R98" s="13"/>
      <c r="Y98" s="8"/>
      <c r="AD98" s="8"/>
    </row>
    <row r="99" spans="18:30">
      <c r="R99" s="13"/>
      <c r="Y99" s="8"/>
      <c r="AD99" s="8"/>
    </row>
    <row r="100" spans="18:30">
      <c r="R100" s="13"/>
      <c r="Y100" s="8"/>
      <c r="AD100" s="8"/>
    </row>
    <row r="101" spans="18:30">
      <c r="R101" s="13"/>
      <c r="Y101" s="8"/>
      <c r="AD101" s="8"/>
    </row>
    <row r="103" spans="18:30" ht="15.75" customHeight="1"/>
  </sheetData>
  <mergeCells count="98">
    <mergeCell ref="N53:P53"/>
    <mergeCell ref="I52:T52"/>
    <mergeCell ref="C51:T51"/>
    <mergeCell ref="O3:P3"/>
    <mergeCell ref="Q3:T3"/>
    <mergeCell ref="R4:R5"/>
    <mergeCell ref="S4:S5"/>
    <mergeCell ref="G52:H52"/>
    <mergeCell ref="F52:F54"/>
    <mergeCell ref="G53:G54"/>
    <mergeCell ref="H53:H54"/>
    <mergeCell ref="I44:J44"/>
    <mergeCell ref="I45:J45"/>
    <mergeCell ref="B46:F46"/>
    <mergeCell ref="C40:C45"/>
    <mergeCell ref="C92:D92"/>
    <mergeCell ref="C68:C79"/>
    <mergeCell ref="D68:D70"/>
    <mergeCell ref="D71:D73"/>
    <mergeCell ref="D74:D76"/>
    <mergeCell ref="D77:D79"/>
    <mergeCell ref="C80:C91"/>
    <mergeCell ref="D80:D82"/>
    <mergeCell ref="D83:D85"/>
    <mergeCell ref="D86:D88"/>
    <mergeCell ref="D89:D91"/>
    <mergeCell ref="I28:J28"/>
    <mergeCell ref="I29:J29"/>
    <mergeCell ref="I25:J25"/>
    <mergeCell ref="C56:C67"/>
    <mergeCell ref="D56:D58"/>
    <mergeCell ref="D59:D61"/>
    <mergeCell ref="D62:D64"/>
    <mergeCell ref="D65:D67"/>
    <mergeCell ref="I53:M53"/>
    <mergeCell ref="B32:B45"/>
    <mergeCell ref="C32:C35"/>
    <mergeCell ref="C36:C37"/>
    <mergeCell ref="I36:J36"/>
    <mergeCell ref="I37:J37"/>
    <mergeCell ref="C38:C39"/>
    <mergeCell ref="I38:J38"/>
    <mergeCell ref="I33:J33"/>
    <mergeCell ref="I34:J34"/>
    <mergeCell ref="I35:J35"/>
    <mergeCell ref="I32:J32"/>
    <mergeCell ref="I40:J40"/>
    <mergeCell ref="I41:J41"/>
    <mergeCell ref="I42:J42"/>
    <mergeCell ref="I43:J43"/>
    <mergeCell ref="B7:B31"/>
    <mergeCell ref="C7:C18"/>
    <mergeCell ref="I7:J7"/>
    <mergeCell ref="I8:J8"/>
    <mergeCell ref="I9:J9"/>
    <mergeCell ref="I16:J16"/>
    <mergeCell ref="I17:J17"/>
    <mergeCell ref="I18:J18"/>
    <mergeCell ref="I13:J13"/>
    <mergeCell ref="I14:J14"/>
    <mergeCell ref="I15:J15"/>
    <mergeCell ref="C19:C20"/>
    <mergeCell ref="I19:J19"/>
    <mergeCell ref="C21:C22"/>
    <mergeCell ref="I21:J21"/>
    <mergeCell ref="C23:C31"/>
    <mergeCell ref="S53:T53"/>
    <mergeCell ref="B2:G2"/>
    <mergeCell ref="H2:T2"/>
    <mergeCell ref="D3:D5"/>
    <mergeCell ref="E3:E5"/>
    <mergeCell ref="T4:T5"/>
    <mergeCell ref="H4:H5"/>
    <mergeCell ref="F3:F5"/>
    <mergeCell ref="G3:G5"/>
    <mergeCell ref="H3:M3"/>
    <mergeCell ref="N3:N5"/>
    <mergeCell ref="I4:J5"/>
    <mergeCell ref="B3:C6"/>
    <mergeCell ref="I6:J6"/>
    <mergeCell ref="C52:E55"/>
    <mergeCell ref="O4:O5"/>
    <mergeCell ref="P4:P5"/>
    <mergeCell ref="Q4:Q5"/>
    <mergeCell ref="I10:J10"/>
    <mergeCell ref="I11:J11"/>
    <mergeCell ref="Q53:R53"/>
    <mergeCell ref="K4:K5"/>
    <mergeCell ref="M4:M5"/>
    <mergeCell ref="I12:J12"/>
    <mergeCell ref="I23:J23"/>
    <mergeCell ref="I24:J24"/>
    <mergeCell ref="I26:J26"/>
    <mergeCell ref="I30:J30"/>
    <mergeCell ref="I31:J31"/>
    <mergeCell ref="I20:J20"/>
    <mergeCell ref="I22:J22"/>
    <mergeCell ref="I27:J27"/>
  </mergeCells>
  <phoneticPr fontId="4"/>
  <printOptions horizontalCentered="1" verticalCentered="1"/>
  <pageMargins left="0.15748031496062992" right="0.15748031496062992" top="0.39370078740157483" bottom="0.39370078740157483" header="0.51181102362204722" footer="0.51181102362204722"/>
  <pageSetup paperSize="9" scale="42" orientation="landscape" r:id="rId1"/>
  <headerFooter alignWithMargins="0"/>
  <colBreaks count="2" manualBreakCount="2">
    <brk id="1" max="72" man="1"/>
    <brk id="20"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5"/>
  <sheetViews>
    <sheetView showGridLines="0" zoomScale="80" zoomScaleNormal="80" zoomScaleSheetLayoutView="80" workbookViewId="0">
      <selection activeCell="J14" sqref="J14"/>
    </sheetView>
  </sheetViews>
  <sheetFormatPr defaultColWidth="10.25" defaultRowHeight="12"/>
  <cols>
    <col min="1" max="1" width="11.75" style="5" bestFit="1" customWidth="1"/>
    <col min="2" max="3" width="20.875" style="5" customWidth="1"/>
    <col min="4" max="5" width="22" style="5" customWidth="1"/>
    <col min="6" max="6" width="2.75" style="5" customWidth="1"/>
    <col min="7" max="8" width="8" style="5" customWidth="1"/>
    <col min="9" max="9" width="12" style="5" bestFit="1" customWidth="1"/>
    <col min="10" max="14" width="16" style="5" customWidth="1"/>
    <col min="15" max="16384" width="10.25" style="5"/>
  </cols>
  <sheetData>
    <row r="1" spans="2:14" ht="17.25">
      <c r="B1" s="46" t="s">
        <v>686</v>
      </c>
      <c r="C1" s="314"/>
      <c r="D1" s="314"/>
    </row>
    <row r="2" spans="2:14" ht="14.25">
      <c r="B2" s="1451" t="s">
        <v>526</v>
      </c>
      <c r="C2" s="1451"/>
      <c r="D2" s="1451"/>
      <c r="E2" s="1451"/>
    </row>
    <row r="3" spans="2:14" ht="36" customHeight="1">
      <c r="B3" s="1042" t="s">
        <v>124</v>
      </c>
      <c r="C3" s="1099"/>
      <c r="D3" s="1143" t="s">
        <v>566</v>
      </c>
      <c r="E3" s="1142"/>
    </row>
    <row r="4" spans="2:14" ht="36" customHeight="1">
      <c r="B4" s="1118"/>
      <c r="C4" s="1122"/>
      <c r="D4" s="410" t="s">
        <v>139</v>
      </c>
      <c r="E4" s="408" t="s">
        <v>140</v>
      </c>
    </row>
    <row r="5" spans="2:14" ht="19.5" customHeight="1">
      <c r="B5" s="1100"/>
      <c r="C5" s="1102"/>
      <c r="D5" s="410" t="s">
        <v>567</v>
      </c>
      <c r="E5" s="408" t="s">
        <v>568</v>
      </c>
    </row>
    <row r="6" spans="2:14" ht="60.75" customHeight="1">
      <c r="B6" s="1479" t="s">
        <v>147</v>
      </c>
      <c r="C6" s="74" t="s">
        <v>123</v>
      </c>
      <c r="D6" s="336"/>
      <c r="E6" s="337"/>
    </row>
    <row r="7" spans="2:14" ht="60.75" customHeight="1">
      <c r="B7" s="1480"/>
      <c r="C7" s="72" t="s">
        <v>431</v>
      </c>
      <c r="D7" s="338"/>
      <c r="E7" s="339"/>
    </row>
    <row r="8" spans="2:14" ht="60.75" customHeight="1">
      <c r="B8" s="1480"/>
      <c r="C8" s="72" t="s">
        <v>125</v>
      </c>
      <c r="D8" s="338" t="s">
        <v>435</v>
      </c>
      <c r="E8" s="339"/>
    </row>
    <row r="9" spans="2:14" ht="60.75" customHeight="1">
      <c r="B9" s="1481"/>
      <c r="C9" s="340" t="s">
        <v>134</v>
      </c>
      <c r="D9" s="341"/>
      <c r="E9" s="342" t="s">
        <v>435</v>
      </c>
    </row>
    <row r="10" spans="2:14" ht="60.75" customHeight="1">
      <c r="B10" s="1479" t="s">
        <v>519</v>
      </c>
      <c r="C10" s="74" t="s">
        <v>123</v>
      </c>
      <c r="D10" s="336"/>
      <c r="E10" s="337"/>
    </row>
    <row r="11" spans="2:14" ht="60.75" customHeight="1">
      <c r="B11" s="1482"/>
      <c r="C11" s="72" t="s">
        <v>431</v>
      </c>
      <c r="D11" s="338"/>
      <c r="E11" s="339"/>
    </row>
    <row r="12" spans="2:14" ht="60.75" customHeight="1">
      <c r="B12" s="1482"/>
      <c r="C12" s="72" t="s">
        <v>125</v>
      </c>
      <c r="D12" s="338"/>
      <c r="E12" s="339"/>
    </row>
    <row r="13" spans="2:14" ht="60.75" customHeight="1">
      <c r="B13" s="1483"/>
      <c r="C13" s="340" t="s">
        <v>134</v>
      </c>
      <c r="D13" s="341"/>
      <c r="E13" s="342"/>
    </row>
    <row r="14" spans="2:14" ht="17.25">
      <c r="B14" s="46" t="s">
        <v>761</v>
      </c>
    </row>
    <row r="15" spans="2:14" ht="17.25">
      <c r="B15" s="46"/>
      <c r="I15" s="234"/>
      <c r="J15" s="236"/>
      <c r="K15" s="237"/>
      <c r="L15" s="237"/>
      <c r="M15" s="237"/>
      <c r="N15" s="237"/>
    </row>
    <row r="17" ht="31.5" customHeight="1"/>
    <row r="18" ht="31.5" customHeight="1"/>
    <row r="19" ht="60.75" customHeight="1"/>
    <row r="20" ht="60.75" customHeight="1"/>
    <row r="21" ht="60.75" customHeight="1"/>
    <row r="22" ht="60.75" customHeight="1"/>
    <row r="23" ht="60.75" customHeight="1"/>
    <row r="24" ht="60.75" customHeight="1"/>
    <row r="25" ht="12" customHeight="1"/>
  </sheetData>
  <mergeCells count="5">
    <mergeCell ref="B2:E2"/>
    <mergeCell ref="B6:B9"/>
    <mergeCell ref="B10:B13"/>
    <mergeCell ref="B3:C5"/>
    <mergeCell ref="D3:E3"/>
  </mergeCells>
  <phoneticPr fontId="4"/>
  <printOptions horizontalCentered="1" verticalCentered="1"/>
  <pageMargins left="0" right="0" top="0.35433070866141736" bottom="0.35433070866141736" header="0.31496062992125984" footer="0.31496062992125984"/>
  <pageSetup paperSize="9" scale="9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103"/>
  <sheetViews>
    <sheetView showGridLines="0" topLeftCell="B31" zoomScale="60" zoomScaleNormal="60" workbookViewId="0">
      <selection activeCell="S91" sqref="S91"/>
    </sheetView>
  </sheetViews>
  <sheetFormatPr defaultRowHeight="12"/>
  <cols>
    <col min="1" max="1" width="9" style="1"/>
    <col min="2" max="3" width="3.75" style="1" bestFit="1" customWidth="1"/>
    <col min="4" max="4" width="9.625" style="1" customWidth="1"/>
    <col min="5" max="5" width="19" style="1" customWidth="1"/>
    <col min="6" max="6" width="9.625" style="8" customWidth="1"/>
    <col min="7" max="10" width="9.625" style="1" customWidth="1"/>
    <col min="11" max="11" width="9.625" style="8" customWidth="1"/>
    <col min="12" max="12" width="9.625" style="8" hidden="1" customWidth="1"/>
    <col min="13" max="15" width="10" style="1" customWidth="1"/>
    <col min="16" max="19" width="9.25" style="1" customWidth="1"/>
    <col min="20" max="20" width="9.625" style="1" customWidth="1"/>
    <col min="21" max="21" width="9.75" style="1" bestFit="1" customWidth="1"/>
    <col min="22" max="22" width="11.25" style="1" bestFit="1" customWidth="1"/>
    <col min="23" max="23" width="9" style="1"/>
    <col min="24" max="25" width="10" style="1" customWidth="1"/>
    <col min="26" max="26" width="4.875" style="1" bestFit="1" customWidth="1"/>
    <col min="27" max="28" width="10" style="1" customWidth="1"/>
    <col min="29" max="29" width="4.875" style="1" bestFit="1" customWidth="1"/>
    <col min="30" max="30" width="10" style="1" customWidth="1"/>
    <col min="31" max="31" width="4" style="1" bestFit="1" customWidth="1"/>
    <col min="32" max="32" width="10" style="1" customWidth="1"/>
    <col min="33" max="33" width="4" style="1" bestFit="1" customWidth="1"/>
    <col min="34" max="16384" width="9" style="1"/>
  </cols>
  <sheetData>
    <row r="1" spans="2:22" ht="17.25">
      <c r="B1" s="46" t="s">
        <v>686</v>
      </c>
      <c r="G1" s="11"/>
      <c r="H1" s="11"/>
    </row>
    <row r="2" spans="2:22" ht="12.75" thickBot="1">
      <c r="B2" s="885" t="s">
        <v>527</v>
      </c>
      <c r="C2" s="885"/>
      <c r="D2" s="885"/>
      <c r="E2" s="885"/>
      <c r="F2" s="885"/>
      <c r="G2" s="885"/>
      <c r="H2" s="885" t="s">
        <v>528</v>
      </c>
      <c r="I2" s="885"/>
      <c r="J2" s="885"/>
      <c r="K2" s="885"/>
      <c r="L2" s="885"/>
      <c r="M2" s="885"/>
      <c r="N2" s="885"/>
      <c r="O2" s="885"/>
      <c r="P2" s="885"/>
      <c r="Q2" s="885"/>
      <c r="R2" s="885"/>
      <c r="S2" s="885"/>
      <c r="T2" s="885"/>
    </row>
    <row r="3" spans="2:22" ht="15" customHeight="1">
      <c r="B3" s="1506" t="s">
        <v>449</v>
      </c>
      <c r="C3" s="1507"/>
      <c r="D3" s="1492" t="s">
        <v>128</v>
      </c>
      <c r="E3" s="1494" t="s">
        <v>441</v>
      </c>
      <c r="F3" s="1500" t="s">
        <v>144</v>
      </c>
      <c r="G3" s="1501" t="s">
        <v>132</v>
      </c>
      <c r="H3" s="1503" t="s">
        <v>145</v>
      </c>
      <c r="I3" s="1504"/>
      <c r="J3" s="1504"/>
      <c r="K3" s="1504"/>
      <c r="L3" s="1504"/>
      <c r="M3" s="1504"/>
      <c r="N3" s="1505" t="s">
        <v>448</v>
      </c>
      <c r="O3" s="1524" t="s">
        <v>130</v>
      </c>
      <c r="P3" s="1525"/>
      <c r="Q3" s="1526" t="s">
        <v>131</v>
      </c>
      <c r="R3" s="1526"/>
      <c r="S3" s="1526"/>
      <c r="T3" s="1527"/>
    </row>
    <row r="4" spans="2:22" ht="15" customHeight="1">
      <c r="B4" s="1508"/>
      <c r="C4" s="1509"/>
      <c r="D4" s="1493"/>
      <c r="E4" s="1495"/>
      <c r="F4" s="1493"/>
      <c r="G4" s="1502"/>
      <c r="H4" s="1498" t="s">
        <v>128</v>
      </c>
      <c r="I4" s="928" t="s">
        <v>440</v>
      </c>
      <c r="J4" s="929"/>
      <c r="K4" s="932" t="s">
        <v>144</v>
      </c>
      <c r="L4" s="498"/>
      <c r="M4" s="895" t="s">
        <v>543</v>
      </c>
      <c r="N4" s="936"/>
      <c r="O4" s="895" t="s">
        <v>413</v>
      </c>
      <c r="P4" s="925" t="s">
        <v>412</v>
      </c>
      <c r="Q4" s="876" t="s">
        <v>502</v>
      </c>
      <c r="R4" s="925" t="s">
        <v>504</v>
      </c>
      <c r="S4" s="925" t="s">
        <v>503</v>
      </c>
      <c r="T4" s="1496" t="s">
        <v>505</v>
      </c>
    </row>
    <row r="5" spans="2:22" ht="15" customHeight="1">
      <c r="B5" s="1508"/>
      <c r="C5" s="1509"/>
      <c r="D5" s="1493"/>
      <c r="E5" s="1495"/>
      <c r="F5" s="1493"/>
      <c r="G5" s="1502"/>
      <c r="H5" s="1499"/>
      <c r="I5" s="930"/>
      <c r="J5" s="931"/>
      <c r="K5" s="933"/>
      <c r="L5" s="500"/>
      <c r="M5" s="896"/>
      <c r="N5" s="936"/>
      <c r="O5" s="1514"/>
      <c r="P5" s="1484"/>
      <c r="Q5" s="886"/>
      <c r="R5" s="956"/>
      <c r="S5" s="956"/>
      <c r="T5" s="1497"/>
      <c r="V5" s="1" t="s">
        <v>546</v>
      </c>
    </row>
    <row r="6" spans="2:22" ht="15" customHeight="1" thickBot="1">
      <c r="B6" s="1510"/>
      <c r="C6" s="1511"/>
      <c r="D6" s="459" t="s">
        <v>551</v>
      </c>
      <c r="E6" s="459" t="s">
        <v>552</v>
      </c>
      <c r="F6" s="603" t="s">
        <v>553</v>
      </c>
      <c r="G6" s="604" t="s">
        <v>554</v>
      </c>
      <c r="H6" s="547" t="s">
        <v>555</v>
      </c>
      <c r="I6" s="1512" t="s">
        <v>556</v>
      </c>
      <c r="J6" s="1513"/>
      <c r="K6" s="454" t="s">
        <v>557</v>
      </c>
      <c r="L6" s="454"/>
      <c r="M6" s="458" t="s">
        <v>558</v>
      </c>
      <c r="N6" s="586" t="s">
        <v>559</v>
      </c>
      <c r="O6" s="456" t="s">
        <v>563</v>
      </c>
      <c r="P6" s="457" t="s">
        <v>636</v>
      </c>
      <c r="Q6" s="458" t="s">
        <v>623</v>
      </c>
      <c r="R6" s="605" t="s">
        <v>637</v>
      </c>
      <c r="S6" s="606" t="s">
        <v>638</v>
      </c>
      <c r="T6" s="548" t="s">
        <v>639</v>
      </c>
    </row>
    <row r="7" spans="2:22" ht="15" customHeight="1" thickTop="1">
      <c r="B7" s="1515" t="s">
        <v>147</v>
      </c>
      <c r="C7" s="919" t="s">
        <v>123</v>
      </c>
      <c r="D7" s="508" t="str">
        <f>IF(AND('C1施設'!$N7="以内",'C8-1施設(計画設定)'!$D$6="○"),'C1施設'!D7,IF(AND('C1施設'!$N7="超過",'C8-1施設(計画設定)'!$E$6="○"),'C1施設'!D7,""))</f>
        <v/>
      </c>
      <c r="E7" s="507" t="str">
        <f>IF(AND('C1施設'!$N7="以内",'C8-1施設(計画設定)'!$D$6="○"),'C1施設'!E7,IF(AND('C1施設'!$N7="超過",'C8-1施設(計画設定)'!$E$6="○"),'C1施設'!E7,""))</f>
        <v/>
      </c>
      <c r="F7" s="210" t="str">
        <f>IF(AND('C1施設'!$N7="以内",'C8-1施設(計画設定)'!$D$6="○"),'C1施設'!G7,IF(AND('C1施設'!$N7="超過",'C8-1施設(計画設定)'!$E$6="○"),'C1施設'!G7,""))</f>
        <v/>
      </c>
      <c r="G7" s="514"/>
      <c r="H7" s="520" t="str">
        <f>+IF('C1施設'!D7="","",IF(D7="",'C1施設'!D7,D7))</f>
        <v>Ｋ２号水源</v>
      </c>
      <c r="I7" s="1536" t="str">
        <f>+IF('C1施設'!E7="","",IF(E7="",'C1施設'!E7,E7))</f>
        <v>浅井戸</v>
      </c>
      <c r="J7" s="1537" t="str">
        <f>+IF('C1施設'!F7="","",IF(F7="",'C1施設'!F7,F7))</f>
        <v/>
      </c>
      <c r="K7" s="210">
        <f>+IF('C1施設'!G7="","",IF(F7="",'C1施設'!G7,F7))</f>
        <v>325</v>
      </c>
      <c r="L7" s="232">
        <f>+IF('C1施設'!G7="",0,IF(F7="",'C1施設'!G7,F7))</f>
        <v>325</v>
      </c>
      <c r="M7" s="41">
        <f>IF('C1施設'!K7="","",IF(D7="",'C1施設'!K7,"新規"))</f>
        <v>1974</v>
      </c>
      <c r="N7" s="223">
        <v>2024</v>
      </c>
      <c r="O7" s="191">
        <f>IF('C1施設'!M7="","",'C1施設'!M7)</f>
        <v>40</v>
      </c>
      <c r="P7" s="17" t="str">
        <f>IF(M7="新規","以内",IF('C1施設'!K7="","",IF(N7+1-'C1施設'!K7&lt;=O7,"以内","超過")))</f>
        <v>超過</v>
      </c>
      <c r="Q7" s="324" t="str">
        <f>IF(M7="新規","高い",IF('C1施設'!O7="","",'C1施設'!O7))</f>
        <v>低い</v>
      </c>
      <c r="R7" s="41" t="str">
        <f>IF(M7="新規","",IF('C1施設'!P7="","",'C1施設'!P7))</f>
        <v>低い</v>
      </c>
      <c r="S7" s="17" t="str">
        <f>IF(M7="新規","",IF('C1施設'!Q7="","",'C1施設'!Q7))</f>
        <v/>
      </c>
      <c r="T7" s="521" t="str">
        <f t="shared" ref="T7:T45" si="0">+IF(COUNTA(Q7:S7)=0,"",IF(S7="あり","あり",IF(S7="なし","なし",IF(Q7="高い","高い",R7))))</f>
        <v>低い</v>
      </c>
      <c r="V7" s="285">
        <f t="shared" ref="V7:V45" si="1">+IF(S7="あり",1,IF(Q7="高い",1,0))</f>
        <v>0</v>
      </c>
    </row>
    <row r="8" spans="2:22" ht="15" customHeight="1">
      <c r="B8" s="1515"/>
      <c r="C8" s="919"/>
      <c r="D8" s="506" t="str">
        <f>IF(AND('C1施設'!$N8="以内",'C8-1施設(計画設定)'!$D$6="○"),'C1施設'!D8,IF(AND('C1施設'!$N8="超過",'C8-1施設(計画設定)'!$E$6="○"),'C1施設'!D8,""))</f>
        <v/>
      </c>
      <c r="E8" s="506" t="str">
        <f>IF(AND('C1施設'!$N8="以内",'C8-1施設(計画設定)'!$D$6="○"),'C1施設'!E8,IF(AND('C1施設'!$N8="超過",'C8-1施設(計画設定)'!$E$6="○"),'C1施設'!E8,""))</f>
        <v/>
      </c>
      <c r="F8" s="211" t="str">
        <f>IF(AND('C1施設'!$N8="以内",'C8-1施設(計画設定)'!$D$6="○"),'C1施設'!G8,IF(AND('C1施設'!$N8="超過",'C8-1施設(計画設定)'!$E$6="○"),'C1施設'!G8,""))</f>
        <v/>
      </c>
      <c r="G8" s="515"/>
      <c r="H8" s="522" t="str">
        <f>+IF('C1施設'!D8="","",IF(D8="",'C1施設'!D8,D8))</f>
        <v>Ｍ１号水源</v>
      </c>
      <c r="I8" s="1485" t="str">
        <f>+IF('C1施設'!E8="","",IF(E8="",'C1施設'!E8,E8))</f>
        <v>深井戸</v>
      </c>
      <c r="J8" s="1486" t="str">
        <f>+IF('C1施設'!F8="","",IF(F8="",'C1施設'!F8,F8))</f>
        <v/>
      </c>
      <c r="K8" s="211">
        <f>+IF('C1施設'!G8="","",IF(F8="",'C1施設'!G8,F8))</f>
        <v>1700</v>
      </c>
      <c r="L8" s="42">
        <f>+IF('C1施設'!G8="",0,IF(F8="",'C1施設'!G8,F8))</f>
        <v>1700</v>
      </c>
      <c r="M8" s="212">
        <f>IF('C1施設'!K8="","",IF(D8="",'C1施設'!K8,"新規"))</f>
        <v>1978</v>
      </c>
      <c r="N8" s="20">
        <f t="shared" ref="N8:N45" si="2">+$N$7</f>
        <v>2024</v>
      </c>
      <c r="O8" s="192">
        <f>IF('C1施設'!M8="","",'C1施設'!M8)</f>
        <v>40</v>
      </c>
      <c r="P8" s="20" t="str">
        <f>IF(M8="新規","以内",IF('C1施設'!K8="","",IF(N8+1-'C1施設'!K8&lt;=O8,"以内","超過")))</f>
        <v>超過</v>
      </c>
      <c r="Q8" s="20" t="str">
        <f>IF(M8="新規","高い",IF('C1施設'!O8="","",'C1施設'!O8))</f>
        <v>低い</v>
      </c>
      <c r="R8" s="20" t="str">
        <f>IF(M8="新規","",IF('C1施設'!P8="","",'C1施設'!P8))</f>
        <v>低い</v>
      </c>
      <c r="S8" s="20" t="str">
        <f>IF(M8="新規","",IF('C1施設'!Q8="","",'C1施設'!Q8))</f>
        <v/>
      </c>
      <c r="T8" s="523" t="str">
        <f t="shared" si="0"/>
        <v>低い</v>
      </c>
      <c r="V8" s="285">
        <f t="shared" si="1"/>
        <v>0</v>
      </c>
    </row>
    <row r="9" spans="2:22" ht="15" customHeight="1">
      <c r="B9" s="1515"/>
      <c r="C9" s="919"/>
      <c r="D9" s="506" t="str">
        <f>IF(AND('C1施設'!$N9="以内",'C8-1施設(計画設定)'!$D$6="○"),'C1施設'!D9,IF(AND('C1施設'!$N9="超過",'C8-1施設(計画設定)'!$E$6="○"),'C1施設'!D9,""))</f>
        <v/>
      </c>
      <c r="E9" s="506" t="str">
        <f>IF(AND('C1施設'!$N9="以内",'C8-1施設(計画設定)'!$D$6="○"),'C1施設'!E9,IF(AND('C1施設'!$N9="超過",'C8-1施設(計画設定)'!$E$6="○"),'C1施設'!E9,""))</f>
        <v/>
      </c>
      <c r="F9" s="211" t="str">
        <f>IF(AND('C1施設'!$N9="以内",'C8-1施設(計画設定)'!$D$6="○"),'C1施設'!G9,IF(AND('C1施設'!$N9="超過",'C8-1施設(計画設定)'!$E$6="○"),'C1施設'!G9,""))</f>
        <v/>
      </c>
      <c r="G9" s="515"/>
      <c r="H9" s="522" t="str">
        <f>+IF('C1施設'!D9="","",IF(D9="",'C1施設'!D9,D9))</f>
        <v>Ｍ２号水源</v>
      </c>
      <c r="I9" s="1485" t="str">
        <f>+IF('C1施設'!E9="","",IF(E9="",'C1施設'!E9,E9))</f>
        <v>深井戸</v>
      </c>
      <c r="J9" s="1486" t="str">
        <f>+IF('C1施設'!F9="","",IF(F9="",'C1施設'!F9,F9))</f>
        <v/>
      </c>
      <c r="K9" s="211">
        <f>+IF('C1施設'!G9="","",IF(F9="",'C1施設'!G9,F9))</f>
        <v>1700</v>
      </c>
      <c r="L9" s="42">
        <f>+IF('C1施設'!G9="",0,IF(F9="",'C1施設'!G9,F9))</f>
        <v>1700</v>
      </c>
      <c r="M9" s="212">
        <f>IF('C1施設'!K9="","",IF(D9="",'C1施設'!K9,"新規"))</f>
        <v>1978</v>
      </c>
      <c r="N9" s="20">
        <f t="shared" si="2"/>
        <v>2024</v>
      </c>
      <c r="O9" s="192">
        <f>IF('C1施設'!M9="","",'C1施設'!M9)</f>
        <v>40</v>
      </c>
      <c r="P9" s="20" t="str">
        <f>IF(M9="新規","以内",IF('C1施設'!K9="","",IF(N9+1-'C1施設'!K9&lt;=O9,"以内","超過")))</f>
        <v>超過</v>
      </c>
      <c r="Q9" s="20" t="str">
        <f>IF(M9="新規","高い",IF('C1施設'!O9="","",'C1施設'!O9))</f>
        <v>低い</v>
      </c>
      <c r="R9" s="20" t="str">
        <f>IF(M9="新規","",IF('C1施設'!P9="","",'C1施設'!P9))</f>
        <v>低い</v>
      </c>
      <c r="S9" s="20" t="str">
        <f>IF(M9="新規","",IF('C1施設'!Q9="","",'C1施設'!Q9))</f>
        <v/>
      </c>
      <c r="T9" s="523" t="str">
        <f t="shared" si="0"/>
        <v>低い</v>
      </c>
      <c r="V9" s="285">
        <f t="shared" si="1"/>
        <v>0</v>
      </c>
    </row>
    <row r="10" spans="2:22" ht="15" customHeight="1">
      <c r="B10" s="1515"/>
      <c r="C10" s="919"/>
      <c r="D10" s="506" t="str">
        <f>IF(AND('C1施設'!$N10="以内",'C8-1施設(計画設定)'!$D$6="○"),'C1施設'!D10,IF(AND('C1施設'!$N10="超過",'C8-1施設(計画設定)'!$E$6="○"),'C1施設'!D10,""))</f>
        <v/>
      </c>
      <c r="E10" s="506" t="str">
        <f>IF(AND('C1施設'!$N10="以内",'C8-1施設(計画設定)'!$D$6="○"),'C1施設'!E10,IF(AND('C1施設'!$N10="超過",'C8-1施設(計画設定)'!$E$6="○"),'C1施設'!E10,""))</f>
        <v/>
      </c>
      <c r="F10" s="211" t="str">
        <f>IF(AND('C1施設'!$N10="以内",'C8-1施設(計画設定)'!$D$6="○"),'C1施設'!G10,IF(AND('C1施設'!$N10="超過",'C8-1施設(計画設定)'!$E$6="○"),'C1施設'!G10,""))</f>
        <v/>
      </c>
      <c r="G10" s="515"/>
      <c r="H10" s="522" t="str">
        <f>+IF('C1施設'!D10="","",IF(D10="",'C1施設'!D10,D10))</f>
        <v>Ｍ６号水源</v>
      </c>
      <c r="I10" s="1485" t="str">
        <f>+IF('C1施設'!E10="","",IF(E10="",'C1施設'!E10,E10))</f>
        <v>深井戸</v>
      </c>
      <c r="J10" s="1486" t="str">
        <f>+IF('C1施設'!F10="","",IF(F10="",'C1施設'!F10,F10))</f>
        <v/>
      </c>
      <c r="K10" s="211">
        <f>+IF('C1施設'!G10="","",IF(F10="",'C1施設'!G10,F10))</f>
        <v>1700</v>
      </c>
      <c r="L10" s="42">
        <f>+IF('C1施設'!G10="",0,IF(F10="",'C1施設'!G10,F10))</f>
        <v>1700</v>
      </c>
      <c r="M10" s="212">
        <f>IF('C1施設'!K10="","",IF(D10="",'C1施設'!K10,"新規"))</f>
        <v>1977</v>
      </c>
      <c r="N10" s="20">
        <f t="shared" si="2"/>
        <v>2024</v>
      </c>
      <c r="O10" s="192">
        <f>IF('C1施設'!M10="","",'C1施設'!M10)</f>
        <v>40</v>
      </c>
      <c r="P10" s="20" t="str">
        <f>IF(M10="新規","以内",IF('C1施設'!K10="","",IF(N10+1-'C1施設'!K10&lt;=O10,"以内","超過")))</f>
        <v>超過</v>
      </c>
      <c r="Q10" s="20" t="str">
        <f>IF(M10="新規","高い",IF('C1施設'!O10="","",'C1施設'!O10))</f>
        <v>低い</v>
      </c>
      <c r="R10" s="20" t="str">
        <f>IF(M10="新規","",IF('C1施設'!P10="","",'C1施設'!P10))</f>
        <v>低い</v>
      </c>
      <c r="S10" s="20" t="str">
        <f>IF(M10="新規","",IF('C1施設'!Q10="","",'C1施設'!Q10))</f>
        <v/>
      </c>
      <c r="T10" s="523" t="str">
        <f t="shared" si="0"/>
        <v>低い</v>
      </c>
      <c r="V10" s="285">
        <f t="shared" si="1"/>
        <v>0</v>
      </c>
    </row>
    <row r="11" spans="2:22" ht="15" customHeight="1">
      <c r="B11" s="1515"/>
      <c r="C11" s="919"/>
      <c r="D11" s="506" t="str">
        <f>IF(AND('C1施設'!$N11="以内",'C8-1施設(計画設定)'!$D$6="○"),'C1施設'!D11,IF(AND('C1施設'!$N11="超過",'C8-1施設(計画設定)'!$E$6="○"),'C1施設'!D11,""))</f>
        <v/>
      </c>
      <c r="E11" s="506" t="str">
        <f>IF(AND('C1施設'!$N11="以内",'C8-1施設(計画設定)'!$D$6="○"),'C1施設'!E11,IF(AND('C1施設'!$N11="超過",'C8-1施設(計画設定)'!$E$6="○"),'C1施設'!E11,""))</f>
        <v/>
      </c>
      <c r="F11" s="211" t="str">
        <f>IF(AND('C1施設'!$N11="以内",'C8-1施設(計画設定)'!$D$6="○"),'C1施設'!G11,IF(AND('C1施設'!$N11="超過",'C8-1施設(計画設定)'!$E$6="○"),'C1施設'!G11,""))</f>
        <v/>
      </c>
      <c r="G11" s="515"/>
      <c r="H11" s="522" t="str">
        <f>+IF('C1施設'!D11="","",IF(D11="",'C1施設'!D11,D11))</f>
        <v>Ｍ７号水源</v>
      </c>
      <c r="I11" s="1485" t="str">
        <f>+IF('C1施設'!E11="","",IF(E11="",'C1施設'!E11,E11))</f>
        <v>深井戸</v>
      </c>
      <c r="J11" s="1486" t="str">
        <f>+IF('C1施設'!F11="","",IF(F11="",'C1施設'!F11,F11))</f>
        <v/>
      </c>
      <c r="K11" s="211">
        <f>+IF('C1施設'!G11="","",IF(F11="",'C1施設'!G11,F11))</f>
        <v>1700</v>
      </c>
      <c r="L11" s="42">
        <f>+IF('C1施設'!G11="",0,IF(F11="",'C1施設'!G11,F11))</f>
        <v>1700</v>
      </c>
      <c r="M11" s="212">
        <f>IF('C1施設'!K11="","",IF(D11="",'C1施設'!K11,"新規"))</f>
        <v>1977</v>
      </c>
      <c r="N11" s="20">
        <f t="shared" si="2"/>
        <v>2024</v>
      </c>
      <c r="O11" s="192">
        <f>IF('C1施設'!M11="","",'C1施設'!M11)</f>
        <v>40</v>
      </c>
      <c r="P11" s="20" t="str">
        <f>IF(M11="新規","以内",IF('C1施設'!K11="","",IF(N11+1-'C1施設'!K11&lt;=O11,"以内","超過")))</f>
        <v>超過</v>
      </c>
      <c r="Q11" s="20" t="str">
        <f>IF(M11="新規","高い",IF('C1施設'!O11="","",'C1施設'!O11))</f>
        <v>低い</v>
      </c>
      <c r="R11" s="20" t="str">
        <f>IF(M11="新規","",IF('C1施設'!P11="","",'C1施設'!P11))</f>
        <v>低い</v>
      </c>
      <c r="S11" s="20" t="str">
        <f>IF(M11="新規","",IF('C1施設'!Q11="","",'C1施設'!Q11))</f>
        <v/>
      </c>
      <c r="T11" s="523" t="str">
        <f t="shared" si="0"/>
        <v>低い</v>
      </c>
      <c r="V11" s="285">
        <f t="shared" si="1"/>
        <v>0</v>
      </c>
    </row>
    <row r="12" spans="2:22" ht="15" customHeight="1">
      <c r="B12" s="1515"/>
      <c r="C12" s="919"/>
      <c r="D12" s="506" t="str">
        <f>IF(AND('C1施設'!$N12="以内",'C8-1施設(計画設定)'!$D$6="○"),'C1施設'!D12,IF(AND('C1施設'!$N12="超過",'C8-1施設(計画設定)'!$E$6="○"),'C1施設'!D12,""))</f>
        <v/>
      </c>
      <c r="E12" s="506" t="str">
        <f>IF(AND('C1施設'!$N12="以内",'C8-1施設(計画設定)'!$D$6="○"),'C1施設'!E12,IF(AND('C1施設'!$N12="超過",'C8-1施設(計画設定)'!$E$6="○"),'C1施設'!E12,""))</f>
        <v/>
      </c>
      <c r="F12" s="211" t="str">
        <f>IF(AND('C1施設'!$N12="以内",'C8-1施設(計画設定)'!$D$6="○"),'C1施設'!G12,IF(AND('C1施設'!$N12="超過",'C8-1施設(計画設定)'!$E$6="○"),'C1施設'!G12,""))</f>
        <v/>
      </c>
      <c r="G12" s="515"/>
      <c r="H12" s="522" t="str">
        <f>+IF('C1施設'!D12="","",IF(D12="",'C1施設'!D12,D12))</f>
        <v>Ｍ８号水源</v>
      </c>
      <c r="I12" s="1485" t="str">
        <f>+IF('C1施設'!E12="","",IF(E12="",'C1施設'!E12,E12))</f>
        <v>深井戸</v>
      </c>
      <c r="J12" s="1486" t="str">
        <f>+IF('C1施設'!F12="","",IF(F12="",'C1施設'!F12,F12))</f>
        <v/>
      </c>
      <c r="K12" s="211">
        <f>+IF('C1施設'!G12="","",IF(F12="",'C1施設'!G12,F12))</f>
        <v>1700</v>
      </c>
      <c r="L12" s="42">
        <f>+IF('C1施設'!G12="",0,IF(F12="",'C1施設'!G12,F12))</f>
        <v>1700</v>
      </c>
      <c r="M12" s="212">
        <f>IF('C1施設'!K12="","",IF(D12="",'C1施設'!K12,"新規"))</f>
        <v>1977</v>
      </c>
      <c r="N12" s="20">
        <f t="shared" si="2"/>
        <v>2024</v>
      </c>
      <c r="O12" s="192">
        <f>IF('C1施設'!M12="","",'C1施設'!M12)</f>
        <v>40</v>
      </c>
      <c r="P12" s="20" t="str">
        <f>IF(M12="新規","以内",IF('C1施設'!K12="","",IF(N12+1-'C1施設'!K12&lt;=O12,"以内","超過")))</f>
        <v>超過</v>
      </c>
      <c r="Q12" s="20" t="str">
        <f>IF(M12="新規","高い",IF('C1施設'!O12="","",'C1施設'!O12))</f>
        <v>低い</v>
      </c>
      <c r="R12" s="20" t="str">
        <f>IF(M12="新規","",IF('C1施設'!P12="","",'C1施設'!P12))</f>
        <v>低い</v>
      </c>
      <c r="S12" s="20" t="str">
        <f>IF(M12="新規","",IF('C1施設'!Q12="","",'C1施設'!Q12))</f>
        <v/>
      </c>
      <c r="T12" s="523" t="str">
        <f t="shared" si="0"/>
        <v>低い</v>
      </c>
      <c r="V12" s="285">
        <f t="shared" si="1"/>
        <v>0</v>
      </c>
    </row>
    <row r="13" spans="2:22" ht="15" customHeight="1">
      <c r="B13" s="1515"/>
      <c r="C13" s="919"/>
      <c r="D13" s="506" t="str">
        <f>IF(AND('C1施設'!$N13="以内",'C8-1施設(計画設定)'!$D$6="○"),'C1施設'!D13,IF(AND('C1施設'!$N13="超過",'C8-1施設(計画設定)'!$E$6="○"),'C1施設'!D13,""))</f>
        <v/>
      </c>
      <c r="E13" s="506" t="str">
        <f>IF(AND('C1施設'!$N13="以内",'C8-1施設(計画設定)'!$D$6="○"),'C1施設'!E13,IF(AND('C1施設'!$N13="超過",'C8-1施設(計画設定)'!$E$6="○"),'C1施設'!E13,""))</f>
        <v/>
      </c>
      <c r="F13" s="211" t="str">
        <f>IF(AND('C1施設'!$N13="以内",'C8-1施設(計画設定)'!$D$6="○"),'C1施設'!G13,IF(AND('C1施設'!$N13="超過",'C8-1施設(計画設定)'!$E$6="○"),'C1施設'!G13,""))</f>
        <v/>
      </c>
      <c r="G13" s="515"/>
      <c r="H13" s="522" t="str">
        <f>+IF('C1施設'!D13="","",IF(D13="",'C1施設'!D13,D13))</f>
        <v>Ｍ９号水源</v>
      </c>
      <c r="I13" s="1485" t="str">
        <f>+IF('C1施設'!E13="","",IF(E13="",'C1施設'!E13,E13))</f>
        <v>深井戸</v>
      </c>
      <c r="J13" s="1486" t="str">
        <f>+IF('C1施設'!F13="","",IF(F13="",'C1施設'!F13,F13))</f>
        <v/>
      </c>
      <c r="K13" s="211">
        <f>+IF('C1施設'!G13="","",IF(F13="",'C1施設'!G13,F13))</f>
        <v>1700</v>
      </c>
      <c r="L13" s="42">
        <f>+IF('C1施設'!G13="",0,IF(F13="",'C1施設'!G13,F13))</f>
        <v>1700</v>
      </c>
      <c r="M13" s="212">
        <f>IF('C1施設'!K13="","",IF(D13="",'C1施設'!K13,"新規"))</f>
        <v>1980</v>
      </c>
      <c r="N13" s="20">
        <f t="shared" si="2"/>
        <v>2024</v>
      </c>
      <c r="O13" s="192">
        <f>IF('C1施設'!M13="","",'C1施設'!M13)</f>
        <v>40</v>
      </c>
      <c r="P13" s="20" t="str">
        <f>IF(M13="新規","以内",IF('C1施設'!K13="","",IF(N13+1-'C1施設'!K13&lt;=O13,"以内","超過")))</f>
        <v>超過</v>
      </c>
      <c r="Q13" s="20" t="str">
        <f>IF(M13="新規","高い",IF('C1施設'!O13="","",'C1施設'!O13))</f>
        <v>中</v>
      </c>
      <c r="R13" s="20" t="str">
        <f>IF(M13="新規","",IF('C1施設'!P13="","",'C1施設'!P13))</f>
        <v>低い</v>
      </c>
      <c r="S13" s="20" t="str">
        <f>IF(M13="新規","",IF('C1施設'!Q13="","",'C1施設'!Q13))</f>
        <v/>
      </c>
      <c r="T13" s="523" t="str">
        <f t="shared" si="0"/>
        <v>低い</v>
      </c>
      <c r="V13" s="285">
        <f t="shared" si="1"/>
        <v>0</v>
      </c>
    </row>
    <row r="14" spans="2:22" ht="15" customHeight="1">
      <c r="B14" s="1515"/>
      <c r="C14" s="919"/>
      <c r="D14" s="506" t="str">
        <f>IF(AND('C1施設'!$N14="以内",'C8-1施設(計画設定)'!$D$6="○"),'C1施設'!D14,IF(AND('C1施設'!$N14="超過",'C8-1施設(計画設定)'!$E$6="○"),'C1施設'!D14,""))</f>
        <v/>
      </c>
      <c r="E14" s="506" t="str">
        <f>IF(AND('C1施設'!$N14="以内",'C8-1施設(計画設定)'!$D$6="○"),'C1施設'!E14,IF(AND('C1施設'!$N14="超過",'C8-1施設(計画設定)'!$E$6="○"),'C1施設'!E14,""))</f>
        <v/>
      </c>
      <c r="F14" s="211" t="str">
        <f>IF(AND('C1施設'!$N14="以内",'C8-1施設(計画設定)'!$D$6="○"),'C1施設'!G14,IF(AND('C1施設'!$N14="超過",'C8-1施設(計画設定)'!$E$6="○"),'C1施設'!G14,""))</f>
        <v/>
      </c>
      <c r="G14" s="515"/>
      <c r="H14" s="522" t="str">
        <f>+IF('C1施設'!D14="","",IF(D14="",'C1施設'!D14,D14))</f>
        <v>Ｍ１０号水源</v>
      </c>
      <c r="I14" s="1485" t="str">
        <f>+IF('C1施設'!E14="","",IF(E14="",'C1施設'!E14,E14))</f>
        <v>深井戸</v>
      </c>
      <c r="J14" s="1486" t="str">
        <f>+IF('C1施設'!F14="","",IF(F14="",'C1施設'!F14,F14))</f>
        <v/>
      </c>
      <c r="K14" s="211">
        <f>+IF('C1施設'!G14="","",IF(F14="",'C1施設'!G14,F14))</f>
        <v>1700</v>
      </c>
      <c r="L14" s="42">
        <f>+IF('C1施設'!G14="",0,IF(F14="",'C1施設'!G14,F14))</f>
        <v>1700</v>
      </c>
      <c r="M14" s="212">
        <f>IF('C1施設'!K14="","",IF(D14="",'C1施設'!K14,"新規"))</f>
        <v>1981</v>
      </c>
      <c r="N14" s="20">
        <f t="shared" si="2"/>
        <v>2024</v>
      </c>
      <c r="O14" s="192">
        <f>IF('C1施設'!M14="","",'C1施設'!M14)</f>
        <v>40</v>
      </c>
      <c r="P14" s="20" t="str">
        <f>IF(M14="新規","以内",IF('C1施設'!K14="","",IF(N14+1-'C1施設'!K14&lt;=O14,"以内","超過")))</f>
        <v>超過</v>
      </c>
      <c r="Q14" s="20" t="str">
        <f>IF(M14="新規","高い",IF('C1施設'!O14="","",'C1施設'!O14))</f>
        <v>中</v>
      </c>
      <c r="R14" s="20" t="str">
        <f>IF(M14="新規","",IF('C1施設'!P14="","",'C1施設'!P14))</f>
        <v>低い</v>
      </c>
      <c r="S14" s="20" t="str">
        <f>IF(M14="新規","",IF('C1施設'!Q14="","",'C1施設'!Q14))</f>
        <v/>
      </c>
      <c r="T14" s="523" t="str">
        <f t="shared" si="0"/>
        <v>低い</v>
      </c>
      <c r="V14" s="285">
        <f t="shared" si="1"/>
        <v>0</v>
      </c>
    </row>
    <row r="15" spans="2:22" ht="15" customHeight="1">
      <c r="B15" s="1515"/>
      <c r="C15" s="919"/>
      <c r="D15" s="506" t="str">
        <f>IF(AND('C1施設'!$N15="以内",'C8-1施設(計画設定)'!$D$6="○"),'C1施設'!D15,IF(AND('C1施設'!$N15="超過",'C8-1施設(計画設定)'!$E$6="○"),'C1施設'!D15,""))</f>
        <v/>
      </c>
      <c r="E15" s="343" t="str">
        <f>IF(AND('C1施設'!$N15="以内",'C8-1施設(計画設定)'!$D$6="○"),'C1施設'!E15,IF(AND('C1施設'!$N15="超過",'C8-1施設(計画設定)'!$E$6="○"),'C1施設'!E15,""))</f>
        <v/>
      </c>
      <c r="F15" s="213" t="str">
        <f>IF(AND('C1施設'!$N15="以内",'C8-1施設(計画設定)'!$D$6="○"),'C1施設'!G15,IF(AND('C1施設'!$N15="超過",'C8-1施設(計画設定)'!$E$6="○"),'C1施設'!G15,""))</f>
        <v/>
      </c>
      <c r="G15" s="516"/>
      <c r="H15" s="524" t="str">
        <f>+IF('C1施設'!D15="","",IF(D15="",'C1施設'!D15,D15))</f>
        <v>Ｓ１号水源</v>
      </c>
      <c r="I15" s="1485" t="str">
        <f>+IF('C1施設'!E15="","",IF(E15="",'C1施設'!E15,E15))</f>
        <v>深井戸</v>
      </c>
      <c r="J15" s="1486" t="str">
        <f>+IF('C1施設'!F15="","",IF(F15="",'C1施設'!F15,F15))</f>
        <v/>
      </c>
      <c r="K15" s="213">
        <f>+IF('C1施設'!G15="","",IF(F15="",'C1施設'!G15,F15))</f>
        <v>1540</v>
      </c>
      <c r="L15" s="233">
        <f>+IF('C1施設'!G15="",0,IF(F15="",'C1施設'!G15,F15))</f>
        <v>1540</v>
      </c>
      <c r="M15" s="41">
        <f>IF('C1施設'!K15="","",IF(D15="",'C1施設'!K15,"新規"))</f>
        <v>1975</v>
      </c>
      <c r="N15" s="23">
        <f t="shared" si="2"/>
        <v>2024</v>
      </c>
      <c r="O15" s="193">
        <f>IF('C1施設'!M15="","",'C1施設'!M15)</f>
        <v>40</v>
      </c>
      <c r="P15" s="23" t="str">
        <f>IF(M15="新規","以内",IF('C1施設'!K15="","",IF(N15+1-'C1施設'!K15&lt;=O15,"以内","超過")))</f>
        <v>超過</v>
      </c>
      <c r="Q15" s="23" t="str">
        <f>IF(M15="新規","高い",IF('C1施設'!O15="","",'C1施設'!O15))</f>
        <v>低い</v>
      </c>
      <c r="R15" s="23" t="str">
        <f>IF(M15="新規","",IF('C1施設'!P15="","",'C1施設'!P15))</f>
        <v>低い</v>
      </c>
      <c r="S15" s="23" t="str">
        <f>IF(M15="新規","",IF('C1施設'!Q15="","",'C1施設'!Q15))</f>
        <v/>
      </c>
      <c r="T15" s="525" t="str">
        <f t="shared" si="0"/>
        <v>低い</v>
      </c>
      <c r="V15" s="285">
        <f t="shared" si="1"/>
        <v>0</v>
      </c>
    </row>
    <row r="16" spans="2:22" ht="15" customHeight="1">
      <c r="B16" s="1515"/>
      <c r="C16" s="919"/>
      <c r="D16" s="506" t="str">
        <f>IF(AND('C1施設'!$N16="以内",'C8-1施設(計画設定)'!$D$6="○"),'C1施設'!D16,IF(AND('C1施設'!$N16="超過",'C8-1施設(計画設定)'!$E$6="○"),'C1施設'!D16,""))</f>
        <v/>
      </c>
      <c r="E16" s="506" t="str">
        <f>IF(AND('C1施設'!$N16="以内",'C8-1施設(計画設定)'!$D$6="○"),'C1施設'!E16,IF(AND('C1施設'!$N16="超過",'C8-1施設(計画設定)'!$E$6="○"),'C1施設'!E16,""))</f>
        <v/>
      </c>
      <c r="F16" s="211" t="str">
        <f>IF(AND('C1施設'!$N16="以内",'C8-1施設(計画設定)'!$D$6="○"),'C1施設'!G16,IF(AND('C1施設'!$N16="超過",'C8-1施設(計画設定)'!$E$6="○"),'C1施設'!G16,""))</f>
        <v/>
      </c>
      <c r="G16" s="515"/>
      <c r="H16" s="522" t="str">
        <f>+IF('C1施設'!D16="","",IF(D16="",'C1施設'!D16,D16))</f>
        <v>Ｓ２号水源</v>
      </c>
      <c r="I16" s="1485" t="str">
        <f>+IF('C1施設'!E16="","",IF(E16="",'C1施設'!E16,E16))</f>
        <v>深井戸</v>
      </c>
      <c r="J16" s="1486" t="str">
        <f>+IF('C1施設'!F16="","",IF(F16="",'C1施設'!F16,F16))</f>
        <v/>
      </c>
      <c r="K16" s="211">
        <f>+IF('C1施設'!G16="","",IF(F16="",'C1施設'!G16,F16))</f>
        <v>1540</v>
      </c>
      <c r="L16" s="42">
        <f>+IF('C1施設'!G16="",0,IF(F16="",'C1施設'!G16,F16))</f>
        <v>1540</v>
      </c>
      <c r="M16" s="212">
        <f>IF('C1施設'!K16="","",IF(D16="",'C1施設'!K16,"新規"))</f>
        <v>1976</v>
      </c>
      <c r="N16" s="20">
        <f t="shared" si="2"/>
        <v>2024</v>
      </c>
      <c r="O16" s="192">
        <f>IF('C1施設'!M16="","",'C1施設'!M16)</f>
        <v>40</v>
      </c>
      <c r="P16" s="20" t="str">
        <f>IF(M16="新規","以内",IF('C1施設'!K16="","",IF(N16+1-'C1施設'!K16&lt;=O16,"以内","超過")))</f>
        <v>超過</v>
      </c>
      <c r="Q16" s="20" t="str">
        <f>IF(M16="新規","高い",IF('C1施設'!O16="","",'C1施設'!O16))</f>
        <v>低い</v>
      </c>
      <c r="R16" s="20" t="str">
        <f>IF(M16="新規","",IF('C1施設'!P16="","",'C1施設'!P16))</f>
        <v>低い</v>
      </c>
      <c r="S16" s="20" t="str">
        <f>IF(M16="新規","",IF('C1施設'!Q16="","",'C1施設'!Q16))</f>
        <v/>
      </c>
      <c r="T16" s="523" t="str">
        <f t="shared" si="0"/>
        <v>低い</v>
      </c>
      <c r="V16" s="285">
        <f t="shared" si="1"/>
        <v>0</v>
      </c>
    </row>
    <row r="17" spans="2:22" ht="15" customHeight="1">
      <c r="B17" s="1515"/>
      <c r="C17" s="919"/>
      <c r="D17" s="506" t="str">
        <f>IF(AND('C1施設'!$N17="以内",'C8-1施設(計画設定)'!$D$6="○"),'C1施設'!D17,IF(AND('C1施設'!$N17="超過",'C8-1施設(計画設定)'!$E$6="○"),'C1施設'!D17,""))</f>
        <v/>
      </c>
      <c r="E17" s="506" t="str">
        <f>IF(AND('C1施設'!$N17="以内",'C8-1施設(計画設定)'!$D$6="○"),'C1施設'!E17,IF(AND('C1施設'!$N17="超過",'C8-1施設(計画設定)'!$E$6="○"),'C1施設'!E17,""))</f>
        <v/>
      </c>
      <c r="F17" s="211" t="str">
        <f>IF(AND('C1施設'!$N17="以内",'C8-1施設(計画設定)'!$D$6="○"),'C1施設'!G17,IF(AND('C1施設'!$N17="超過",'C8-1施設(計画設定)'!$E$6="○"),'C1施設'!G17,""))</f>
        <v/>
      </c>
      <c r="G17" s="515"/>
      <c r="H17" s="522" t="str">
        <f>+IF('C1施設'!D17="","",IF(D17="",'C1施設'!D17,D17))</f>
        <v>Ｓ４号水源</v>
      </c>
      <c r="I17" s="1485" t="str">
        <f>+IF('C1施設'!E17="","",IF(E17="",'C1施設'!E17,E17))</f>
        <v>深井戸</v>
      </c>
      <c r="J17" s="1486" t="str">
        <f>+IF('C1施設'!F17="","",IF(F17="",'C1施設'!F17,F17))</f>
        <v/>
      </c>
      <c r="K17" s="211">
        <f>+IF('C1施設'!G17="","",IF(F17="",'C1施設'!G17,F17))</f>
        <v>1540</v>
      </c>
      <c r="L17" s="42">
        <f>+IF('C1施設'!G17="",0,IF(F17="",'C1施設'!G17,F17))</f>
        <v>1540</v>
      </c>
      <c r="M17" s="212">
        <f>IF('C1施設'!K17="","",IF(D17="",'C1施設'!K17,"新規"))</f>
        <v>1979</v>
      </c>
      <c r="N17" s="20">
        <f t="shared" si="2"/>
        <v>2024</v>
      </c>
      <c r="O17" s="192">
        <f>IF('C1施設'!M17="","",'C1施設'!M17)</f>
        <v>40</v>
      </c>
      <c r="P17" s="20" t="str">
        <f>IF(M17="新規","以内",IF('C1施設'!K17="","",IF(N17+1-'C1施設'!K17&lt;=O17,"以内","超過")))</f>
        <v>超過</v>
      </c>
      <c r="Q17" s="20" t="str">
        <f>IF(M17="新規","高い",IF('C1施設'!O17="","",'C1施設'!O17))</f>
        <v>低い</v>
      </c>
      <c r="R17" s="20" t="str">
        <f>IF(M17="新規","",IF('C1施設'!P17="","",'C1施設'!P17))</f>
        <v>低い</v>
      </c>
      <c r="S17" s="20" t="str">
        <f>IF(M17="新規","",IF('C1施設'!Q17="","",'C1施設'!Q17))</f>
        <v/>
      </c>
      <c r="T17" s="523" t="str">
        <f t="shared" si="0"/>
        <v>低い</v>
      </c>
      <c r="V17" s="285">
        <f t="shared" si="1"/>
        <v>0</v>
      </c>
    </row>
    <row r="18" spans="2:22" ht="15" customHeight="1">
      <c r="B18" s="1515"/>
      <c r="C18" s="920"/>
      <c r="D18" s="503" t="str">
        <f>IF(AND('C1施設'!$N18="以内",'C8-1施設(計画設定)'!$D$6="○"),'C1施設'!D18,IF(AND('C1施設'!$N18="超過",'C8-1施設(計画設定)'!$E$6="○"),'C1施設'!D18,""))</f>
        <v/>
      </c>
      <c r="E18" s="503" t="str">
        <f>IF(AND('C1施設'!$N18="以内",'C8-1施設(計画設定)'!$D$6="○"),'C1施設'!E18,IF(AND('C1施設'!$N18="超過",'C8-1施設(計画設定)'!$E$6="○"),'C1施設'!E18,""))</f>
        <v/>
      </c>
      <c r="F18" s="214" t="str">
        <f>IF(AND('C1施設'!$N18="以内",'C8-1施設(計画設定)'!$D$6="○"),'C1施設'!G18,IF(AND('C1施設'!$N18="超過",'C8-1施設(計画設定)'!$E$6="○"),'C1施設'!G18,""))</f>
        <v/>
      </c>
      <c r="G18" s="517"/>
      <c r="H18" s="526" t="str">
        <f>+IF('C1施設'!D18="","",IF(D18="",'C1施設'!D18,D18))</f>
        <v>Ｙ水源</v>
      </c>
      <c r="I18" s="1489" t="str">
        <f>+IF('C1施設'!E18="","",IF(E18="",'C1施設'!E18,E18))</f>
        <v>深井戸</v>
      </c>
      <c r="J18" s="1490" t="str">
        <f>+IF('C1施設'!F18="","",IF(F18="",'C1施設'!F18,F18))</f>
        <v/>
      </c>
      <c r="K18" s="214">
        <f>+IF('C1施設'!G18="","",IF(F18="",'C1施設'!G18,F18))</f>
        <v>280</v>
      </c>
      <c r="L18" s="89">
        <f>+IF('C1施設'!G18="",0,IF(F18="",'C1施設'!G18,F18))</f>
        <v>280</v>
      </c>
      <c r="M18" s="215">
        <f>IF('C1施設'!K18="","",IF(D18="",'C1施設'!K18,"新規"))</f>
        <v>1972</v>
      </c>
      <c r="N18" s="27">
        <f t="shared" si="2"/>
        <v>2024</v>
      </c>
      <c r="O18" s="194">
        <f>IF('C1施設'!M18="","",'C1施設'!M18)</f>
        <v>40</v>
      </c>
      <c r="P18" s="27" t="str">
        <f>IF(M18="新規","以内",IF('C1施設'!K18="","",IF(N18+1-'C1施設'!K18&lt;=O18,"以内","超過")))</f>
        <v>超過</v>
      </c>
      <c r="Q18" s="27" t="str">
        <f>IF(M18="新規","高い",IF('C1施設'!O18="","",'C1施設'!O18))</f>
        <v>低い</v>
      </c>
      <c r="R18" s="27" t="str">
        <f>IF(M18="新規","",IF('C1施設'!P18="","",'C1施設'!P18))</f>
        <v>低い</v>
      </c>
      <c r="S18" s="27" t="str">
        <f>IF(M18="新規","",IF('C1施設'!Q18="","",'C1施設'!Q18))</f>
        <v/>
      </c>
      <c r="T18" s="527" t="str">
        <f t="shared" si="0"/>
        <v>低い</v>
      </c>
      <c r="V18" s="285">
        <f t="shared" si="1"/>
        <v>0</v>
      </c>
    </row>
    <row r="19" spans="2:22" ht="15" customHeight="1">
      <c r="B19" s="1515"/>
      <c r="C19" s="943" t="s">
        <v>431</v>
      </c>
      <c r="D19" s="505" t="str">
        <f>IF(AND('C1施設'!$N19="以内",'C8-1施設(計画設定)'!$D$7="○"),'C1施設'!D19,IF(AND('C1施設'!$N19="超過",'C8-1施設(計画設定)'!$E$7="○"),'C1施設'!D19,""))</f>
        <v/>
      </c>
      <c r="E19" s="505" t="str">
        <f>IF(AND('C1施設'!$N19="以内",'C8-1施設(計画設定)'!$D$7="○"),'C1施設'!E19,IF(AND('C1施設'!$N19="超過",'C8-1施設(計画設定)'!$E$7="○"),'C1施設'!E19,""))</f>
        <v/>
      </c>
      <c r="F19" s="216" t="str">
        <f>IF(AND('C1施設'!$N19="以内",'C8-1施設(計画設定)'!$D$7="○"),'C1施設'!G19,IF(AND('C1施設'!$N19="超過",'C8-1施設(計画設定)'!$E$7="○"),'C1施設'!G19,""))</f>
        <v/>
      </c>
      <c r="G19" s="518"/>
      <c r="H19" s="528" t="str">
        <f>+IF('C1施設'!D19="","",IF(D19="",'C1施設'!D19,D19))</f>
        <v/>
      </c>
      <c r="I19" s="1487" t="str">
        <f>+IF('C1施設'!E19="","",IF(E19="",'C1施設'!E19,E19))</f>
        <v/>
      </c>
      <c r="J19" s="1488" t="str">
        <f>+IF('C1施設'!F19="","",IF(F19="",'C1施設'!F19,F19))</f>
        <v/>
      </c>
      <c r="K19" s="216" t="str">
        <f>+IF('C1施設'!G19="","",IF(F19="",'C1施設'!G19,F19))</f>
        <v/>
      </c>
      <c r="L19" s="47">
        <f>+IF('C1施設'!G19="",0,IF(F19="",'C1施設'!G19,F19))</f>
        <v>0</v>
      </c>
      <c r="M19" s="31" t="str">
        <f>IF('C1施設'!K19="","",IF(D19="",'C1施設'!K19,"新規"))</f>
        <v/>
      </c>
      <c r="N19" s="31">
        <f t="shared" si="2"/>
        <v>2024</v>
      </c>
      <c r="O19" s="195">
        <f>IF('C1施設'!M19="","",'C1施設'!M19)</f>
        <v>50</v>
      </c>
      <c r="P19" s="31" t="str">
        <f>IF(M19="新規","以内",IF('C1施設'!K19="","",IF(N19+1-'C1施設'!K19&lt;=O19,"以内","超過")))</f>
        <v/>
      </c>
      <c r="Q19" s="31" t="str">
        <f>IF(M19="新規","高い",IF('C1施設'!O19="","",'C1施設'!O19))</f>
        <v/>
      </c>
      <c r="R19" s="31" t="str">
        <f>IF(M19="新規","",IF('C1施設'!P19="","",'C1施設'!P19))</f>
        <v/>
      </c>
      <c r="S19" s="31" t="str">
        <f>IF(M19="新規","",IF('C1施設'!Q19="","",'C1施設'!Q19))</f>
        <v/>
      </c>
      <c r="T19" s="529" t="str">
        <f t="shared" si="0"/>
        <v/>
      </c>
      <c r="V19" s="285">
        <f t="shared" si="1"/>
        <v>0</v>
      </c>
    </row>
    <row r="20" spans="2:22" ht="15" customHeight="1">
      <c r="B20" s="1515"/>
      <c r="C20" s="919"/>
      <c r="D20" s="503" t="str">
        <f>IF(AND('C1施設'!$N20="以内",'C8-1施設(計画設定)'!$D$7="○"),'C1施設'!D20,IF(AND('C1施設'!$N20="超過",'C8-1施設(計画設定)'!$E$7="○"),'C1施設'!D20,""))</f>
        <v/>
      </c>
      <c r="E20" s="503" t="str">
        <f>IF(AND('C1施設'!$N20="以内",'C8-1施設(計画設定)'!$D$7="○"),'C1施設'!E20,IF(AND('C1施設'!$N20="超過",'C8-1施設(計画設定)'!$E$7="○"),'C1施設'!E20,""))</f>
        <v/>
      </c>
      <c r="F20" s="214" t="str">
        <f>IF(AND('C1施設'!$N20="以内",'C8-1施設(計画設定)'!$D$7="○"),'C1施設'!G20,IF(AND('C1施設'!$N20="超過",'C8-1施設(計画設定)'!$E$7="○"),'C1施設'!G20,""))</f>
        <v/>
      </c>
      <c r="G20" s="517"/>
      <c r="H20" s="530" t="str">
        <f>+IF('C1施設'!D20="","",IF(D20="",'C1施設'!D20,D20))</f>
        <v/>
      </c>
      <c r="I20" s="1489" t="str">
        <f>+IF('C1施設'!E20="","",IF(E20="",'C1施設'!E20,E20))</f>
        <v/>
      </c>
      <c r="J20" s="1490" t="str">
        <f>+IF('C1施設'!F20="","",IF(F20="",'C1施設'!F20,F20))</f>
        <v/>
      </c>
      <c r="K20" s="214" t="str">
        <f>+IF('C1施設'!G20="","",IF(F20="",'C1施設'!G20,F20))</f>
        <v/>
      </c>
      <c r="L20" s="89">
        <f>+IF('C1施設'!G20="",0,IF(F20="",'C1施設'!G20,F20))</f>
        <v>0</v>
      </c>
      <c r="M20" s="215" t="str">
        <f>IF('C1施設'!K20="","",IF(D20="",'C1施設'!K20,"新規"))</f>
        <v/>
      </c>
      <c r="N20" s="27">
        <f t="shared" si="2"/>
        <v>2024</v>
      </c>
      <c r="O20" s="194">
        <f>IF('C1施設'!M20="","",'C1施設'!M20)</f>
        <v>50</v>
      </c>
      <c r="P20" s="27" t="str">
        <f>IF(M20="新規","以内",IF('C1施設'!K20="","",IF(N20+1-'C1施設'!K20&lt;=O20,"以内","超過")))</f>
        <v/>
      </c>
      <c r="Q20" s="27" t="str">
        <f>IF(M20="新規","高い",IF('C1施設'!O20="","",'C1施設'!O20))</f>
        <v/>
      </c>
      <c r="R20" s="27" t="str">
        <f>IF(M20="新規","",IF('C1施設'!P20="","",'C1施設'!P20))</f>
        <v/>
      </c>
      <c r="S20" s="27" t="str">
        <f>IF(M20="新規","",IF('C1施設'!Q20="","",'C1施設'!Q20))</f>
        <v/>
      </c>
      <c r="T20" s="527" t="str">
        <f t="shared" si="0"/>
        <v/>
      </c>
      <c r="V20" s="285">
        <f t="shared" si="1"/>
        <v>0</v>
      </c>
    </row>
    <row r="21" spans="2:22" ht="15" customHeight="1">
      <c r="B21" s="1515"/>
      <c r="C21" s="943" t="s">
        <v>125</v>
      </c>
      <c r="D21" s="505" t="str">
        <f>IF(AND('C1施設'!$N21="以内",'C8-1施設(計画設定)'!$D$8="○"),'C1施設'!D21,IF(AND('C1施設'!$N21="超過",'C8-1施設(計画設定)'!$E$8="○"),'C1施設'!D21,""))</f>
        <v>Ｉ浄水場</v>
      </c>
      <c r="E21" s="505" t="str">
        <f>IF(AND('C1施設'!$N21="以内",'C8-1施設(計画設定)'!$D$8="○"),'C1施設'!E21,IF(AND('C1施設'!$N21="超過",'C8-1施設(計画設定)'!$E$8="○"),'C1施設'!E21,""))</f>
        <v>沈澱池､ろ過池､浄水池等</v>
      </c>
      <c r="F21" s="216">
        <f>IF(AND('C1施設'!$N21="以内",'C8-1施設(計画設定)'!$D$8="○"),'C1施設'!G21,IF(AND('C1施設'!$N21="超過",'C8-1施設(計画設定)'!$E$8="○"),'C1施設'!G21,""))</f>
        <v>14500</v>
      </c>
      <c r="G21" s="518">
        <v>150000</v>
      </c>
      <c r="H21" s="528" t="str">
        <f>+IF('C1施設'!D21="","",IF(D21="",'C1施設'!D21,D21))</f>
        <v>Ｉ浄水場</v>
      </c>
      <c r="I21" s="1487" t="str">
        <f>+IF('C1施設'!E21="","",IF(E21="",'C1施設'!E21,E21))</f>
        <v>沈澱池､ろ過池､浄水池等</v>
      </c>
      <c r="J21" s="1488" t="str">
        <f>+IF('C1施設'!F21="","",IF(F21="",'C1施設'!F21,F21))</f>
        <v/>
      </c>
      <c r="K21" s="216">
        <f>+IF('C1施設'!G21="","",IF(F21="",'C1施設'!G21,F21))</f>
        <v>14500</v>
      </c>
      <c r="L21" s="47">
        <f>+IF('C1施設'!G21="",0,IF(F21="",'C1施設'!G21,F21))</f>
        <v>14500</v>
      </c>
      <c r="M21" s="31" t="str">
        <f>IF('C1施設'!K21="","",IF(D21="",'C1施設'!K21,"新規"))</f>
        <v>新規</v>
      </c>
      <c r="N21" s="31">
        <f t="shared" si="2"/>
        <v>2024</v>
      </c>
      <c r="O21" s="195">
        <f>IF('C1施設'!M21="","",'C1施設'!M21)</f>
        <v>60</v>
      </c>
      <c r="P21" s="31" t="str">
        <f>IF(M21="新規","以内",IF('C1施設'!K21="","",IF(N21+1-'C1施設'!K21&lt;=O21,"以内","超過")))</f>
        <v>以内</v>
      </c>
      <c r="Q21" s="31" t="str">
        <f>IF(M21="新規","高い",IF('C1施設'!O21="","",'C1施設'!O21))</f>
        <v>高い</v>
      </c>
      <c r="R21" s="31" t="str">
        <f>IF(M21="新規","",IF('C1施設'!P21="","",'C1施設'!P21))</f>
        <v/>
      </c>
      <c r="S21" s="31" t="str">
        <f>IF(M21="新規","",IF('C1施設'!Q21="","",'C1施設'!Q21))</f>
        <v/>
      </c>
      <c r="T21" s="529" t="str">
        <f t="shared" si="0"/>
        <v>高い</v>
      </c>
      <c r="V21" s="285">
        <f t="shared" si="1"/>
        <v>1</v>
      </c>
    </row>
    <row r="22" spans="2:22" ht="15" customHeight="1">
      <c r="B22" s="1515"/>
      <c r="C22" s="919"/>
      <c r="D22" s="503" t="str">
        <f>IF(AND('C1施設'!$N22="以内",'C8-1施設(計画設定)'!$D$8="○"),'C1施設'!D22,IF(AND('C1施設'!$N22="超過",'C8-1施設(計画設定)'!$E$8="○"),'C1施設'!D22,""))</f>
        <v/>
      </c>
      <c r="E22" s="503" t="str">
        <f>IF(AND('C1施設'!$N22="以内",'C8-1施設(計画設定)'!$D$8="○"),'C1施設'!E22,IF(AND('C1施設'!$N22="超過",'C8-1施設(計画設定)'!$E$8="○"),'C1施設'!E22,""))</f>
        <v/>
      </c>
      <c r="F22" s="214" t="str">
        <f>IF(AND('C1施設'!$N22="以内",'C8-1施設(計画設定)'!$D$8="○"),'C1施設'!G22,IF(AND('C1施設'!$N22="超過",'C8-1施設(計画設定)'!$E$8="○"),'C1施設'!G22,""))</f>
        <v/>
      </c>
      <c r="G22" s="517"/>
      <c r="H22" s="530" t="str">
        <f>+IF('C1施設'!D22="","",IF(D22="",'C1施設'!D22,D22))</f>
        <v/>
      </c>
      <c r="I22" s="1489" t="str">
        <f>+IF('C1施設'!E22="","",IF(E22="",'C1施設'!E22,E22))</f>
        <v/>
      </c>
      <c r="J22" s="1490" t="str">
        <f>+IF('C1施設'!F22="","",IF(F22="",'C1施設'!F22,F22))</f>
        <v/>
      </c>
      <c r="K22" s="214" t="str">
        <f>+IF('C1施設'!G22="","",IF(F22="",'C1施設'!G22,F22))</f>
        <v/>
      </c>
      <c r="L22" s="89">
        <f>+IF('C1施設'!G22="",0,IF(F22="",'C1施設'!G22,F22))</f>
        <v>0</v>
      </c>
      <c r="M22" s="215" t="str">
        <f>IF('C1施設'!K22="","",IF(D22="",'C1施設'!K22,"新規"))</f>
        <v/>
      </c>
      <c r="N22" s="27">
        <f t="shared" si="2"/>
        <v>2024</v>
      </c>
      <c r="O22" s="194">
        <f>IF('C1施設'!M22="","",'C1施設'!M22)</f>
        <v>60</v>
      </c>
      <c r="P22" s="27" t="str">
        <f>IF(M22="新規","以内",IF('C1施設'!K22="","",IF(N22+1-'C1施設'!K22&lt;=O22,"以内","超過")))</f>
        <v/>
      </c>
      <c r="Q22" s="27" t="str">
        <f>IF(M22="新規","高い",IF('C1施設'!O22="","",'C1施設'!O22))</f>
        <v/>
      </c>
      <c r="R22" s="27" t="str">
        <f>IF(M22="新規","",IF('C1施設'!P22="","",'C1施設'!P22))</f>
        <v/>
      </c>
      <c r="S22" s="27" t="str">
        <f>IF(M22="新規","",IF('C1施設'!Q22="","",'C1施設'!Q22))</f>
        <v/>
      </c>
      <c r="T22" s="527" t="str">
        <f t="shared" si="0"/>
        <v/>
      </c>
      <c r="V22" s="285">
        <f t="shared" si="1"/>
        <v>0</v>
      </c>
    </row>
    <row r="23" spans="2:22" ht="15" customHeight="1">
      <c r="B23" s="1515"/>
      <c r="C23" s="945" t="s">
        <v>134</v>
      </c>
      <c r="D23" s="505" t="str">
        <f>IF(AND('C1施設'!$N23="以内",'C8-1施設(計画設定)'!$D$9="○"),'C1施設'!D23,IF(AND('C1施設'!$N23="超過",'C8-1施設(計画設定)'!$E$9="○"),'C1施設'!D23,""))</f>
        <v/>
      </c>
      <c r="E23" s="505" t="str">
        <f>IF(AND('C1施設'!$N23="以内",'C8-1施設(計画設定)'!$D$9="○"),'C1施設'!E23,IF(AND('C1施設'!$N23="超過",'C8-1施設(計画設定)'!$E$9="○"),'C1施設'!E23,""))</f>
        <v/>
      </c>
      <c r="F23" s="217" t="str">
        <f>IF(AND('C1施設'!$N23="以内",'C8-1施設(計画設定)'!$D$9="○"),'C1施設'!G23,IF(AND('C1施設'!$N23="超過",'C8-1施設(計画設定)'!$E$9="○"),'C1施設'!G23,""))</f>
        <v/>
      </c>
      <c r="G23" s="542"/>
      <c r="H23" s="531" t="str">
        <f>+IF('C1施設'!D23="","",IF(D23="",'C1施設'!D23,D23))</f>
        <v>Ｋ新配水池</v>
      </c>
      <c r="I23" s="1487" t="str">
        <f>+IF('C1施設'!E23="","",IF(E23="",'C1施設'!E23,E23))</f>
        <v>配水池(RC造)</v>
      </c>
      <c r="J23" s="1488" t="str">
        <f>+IF('C1施設'!F23="","",IF(F23="",'C1施設'!F23,F23))</f>
        <v/>
      </c>
      <c r="K23" s="217">
        <f>+IF('C1施設'!G23="","",IF(F23="",'C1施設'!G23,F23))</f>
        <v>136</v>
      </c>
      <c r="L23" s="47">
        <f>+IF('C1施設'!G23="",0,IF(F23="",'C1施設'!G23,F23))</f>
        <v>136</v>
      </c>
      <c r="M23" s="31">
        <f>IF('C1施設'!K23="","",IF(D23="",'C1施設'!K23,"新規"))</f>
        <v>1982</v>
      </c>
      <c r="N23" s="35">
        <f t="shared" si="2"/>
        <v>2024</v>
      </c>
      <c r="O23" s="196">
        <f>IF('C1施設'!M23="","",'C1施設'!M23)</f>
        <v>60</v>
      </c>
      <c r="P23" s="35" t="str">
        <f>IF(M23="新規","以内",IF('C1施設'!K23="","",IF(N23+1-'C1施設'!K23&lt;=O23,"以内","超過")))</f>
        <v>以内</v>
      </c>
      <c r="Q23" s="35" t="str">
        <f>IF(M23="新規","高い",IF('C1施設'!O23="","",'C1施設'!O23))</f>
        <v>中</v>
      </c>
      <c r="R23" s="35" t="str">
        <f>IF(M23="新規","",IF('C1施設'!P23="","",'C1施設'!P23))</f>
        <v>低い</v>
      </c>
      <c r="S23" s="35" t="str">
        <f>IF(M23="新規","",IF('C1施設'!Q23="","",'C1施設'!Q23))</f>
        <v/>
      </c>
      <c r="T23" s="532" t="str">
        <f t="shared" si="0"/>
        <v>低い</v>
      </c>
      <c r="V23" s="285">
        <f t="shared" si="1"/>
        <v>0</v>
      </c>
    </row>
    <row r="24" spans="2:22" ht="15" customHeight="1">
      <c r="B24" s="1515"/>
      <c r="C24" s="946"/>
      <c r="D24" s="506" t="str">
        <f>IF(AND('C1施設'!$N24="以内",'C8-1施設(計画設定)'!$D$9="○"),'C1施設'!D24,IF(AND('C1施設'!$N24="超過",'C8-1施設(計画設定)'!$E$9="○"),'C1施設'!D24,""))</f>
        <v>Ｔ配水池</v>
      </c>
      <c r="E24" s="506" t="str">
        <f>IF(AND('C1施設'!$N24="以内",'C8-1施設(計画設定)'!$D$9="○"),'C1施設'!E24,IF(AND('C1施設'!$N24="超過",'C8-1施設(計画設定)'!$E$9="○"),'C1施設'!E24,""))</f>
        <v>配水池(PC造)</v>
      </c>
      <c r="F24" s="218">
        <f>IF(AND('C1施設'!$N24="以内",'C8-1施設(計画設定)'!$D$9="○"),'C1施設'!G24,IF(AND('C1施設'!$N24="超過",'C8-1施設(計画設定)'!$E$9="○"),'C1施設'!G24,""))</f>
        <v>4300</v>
      </c>
      <c r="G24" s="543">
        <v>436500</v>
      </c>
      <c r="H24" s="522" t="str">
        <f>+IF('C1施設'!D24="","",IF(D24="",'C1施設'!D24,D24))</f>
        <v>Ｔ配水池</v>
      </c>
      <c r="I24" s="1485" t="str">
        <f>+IF('C1施設'!E24="","",IF(E24="",'C1施設'!E24,E24))</f>
        <v>配水池(PC造)</v>
      </c>
      <c r="J24" s="1486" t="str">
        <f>+IF('C1施設'!F24="","",IF(F24="",'C1施設'!F24,F24))</f>
        <v/>
      </c>
      <c r="K24" s="218">
        <f>+IF('C1施設'!G24="","",IF(F24="",'C1施設'!G24,F24))</f>
        <v>4300</v>
      </c>
      <c r="L24" s="42">
        <f>+IF('C1施設'!G24="",0,IF(F24="",'C1施設'!G24,F24))</f>
        <v>4300</v>
      </c>
      <c r="M24" s="212" t="str">
        <f>IF('C1施設'!K24="","",IF(D24="",'C1施設'!K24,"新規"))</f>
        <v>新規</v>
      </c>
      <c r="N24" s="20">
        <f t="shared" si="2"/>
        <v>2024</v>
      </c>
      <c r="O24" s="192">
        <f>IF('C1施設'!M24="","",'C1施設'!M24)</f>
        <v>60</v>
      </c>
      <c r="P24" s="20" t="str">
        <f>IF(M24="新規","以内",IF('C1施設'!K24="","",IF(N24+1-'C1施設'!K24&lt;=O24,"以内","超過")))</f>
        <v>以内</v>
      </c>
      <c r="Q24" s="20" t="str">
        <f>IF(M24="新規","高い",IF('C1施設'!O24="","",'C1施設'!O24))</f>
        <v>高い</v>
      </c>
      <c r="R24" s="20" t="str">
        <f>IF(M24="新規","",IF('C1施設'!P24="","",'C1施設'!P24))</f>
        <v/>
      </c>
      <c r="S24" s="20" t="str">
        <f>IF(M24="新規","",IF('C1施設'!Q24="","",'C1施設'!Q24))</f>
        <v/>
      </c>
      <c r="T24" s="523" t="str">
        <f t="shared" si="0"/>
        <v>高い</v>
      </c>
      <c r="V24" s="285">
        <f t="shared" si="1"/>
        <v>1</v>
      </c>
    </row>
    <row r="25" spans="2:22" ht="15" customHeight="1">
      <c r="B25" s="1515"/>
      <c r="C25" s="946"/>
      <c r="D25" s="506" t="str">
        <f>IF(AND('C1施設'!$N25="以内",'C8-1施設(計画設定)'!$D$9="○"),'C1施設'!D25,IF(AND('C1施設'!$N25="超過",'C8-1施設(計画設定)'!$E$9="○"),'C1施設'!D25,""))</f>
        <v/>
      </c>
      <c r="E25" s="506" t="str">
        <f>IF(AND('C1施設'!$N25="以内",'C8-1施設(計画設定)'!$D$9="○"),'C1施設'!E25,IF(AND('C1施設'!$N25="超過",'C8-1施設(計画設定)'!$E$9="○"),'C1施設'!E25,""))</f>
        <v/>
      </c>
      <c r="F25" s="218" t="str">
        <f>IF(AND('C1施設'!$N25="以内",'C8-1施設(計画設定)'!$D$9="○"),'C1施設'!G25,IF(AND('C1施設'!$N25="超過",'C8-1施設(計画設定)'!$E$9="○"),'C1施設'!G25,""))</f>
        <v/>
      </c>
      <c r="G25" s="543"/>
      <c r="H25" s="522" t="str">
        <f>+IF('C1施設'!D25="","",IF(D25="",'C1施設'!D25,D25))</f>
        <v>Ｈ配水池</v>
      </c>
      <c r="I25" s="1485" t="str">
        <f>+IF('C1施設'!E25="","",IF(E25="",'C1施設'!E25,E25))</f>
        <v>配水池(PC造)</v>
      </c>
      <c r="J25" s="1486" t="str">
        <f>+IF('C1施設'!F25="","",IF(F25="",'C1施設'!F25,F25))</f>
        <v/>
      </c>
      <c r="K25" s="218">
        <f>+IF('C1施設'!G25="","",IF(F25="",'C1施設'!G25,F25))</f>
        <v>6500</v>
      </c>
      <c r="L25" s="42">
        <f>+IF('C1施設'!G25="",0,IF(F25="",'C1施設'!G25,F25))</f>
        <v>6500</v>
      </c>
      <c r="M25" s="212">
        <f>IF('C1施設'!K25="","",IF(D25="",'C1施設'!K25,"新規"))</f>
        <v>1986</v>
      </c>
      <c r="N25" s="20">
        <f t="shared" si="2"/>
        <v>2024</v>
      </c>
      <c r="O25" s="192">
        <f>IF('C1施設'!M25="","",'C1施設'!M25)</f>
        <v>60</v>
      </c>
      <c r="P25" s="20" t="str">
        <f>IF(M25="新規","以内",IF('C1施設'!K25="","",IF(N25+1-'C1施設'!K25&lt;=O25,"以内","超過")))</f>
        <v>以内</v>
      </c>
      <c r="Q25" s="20" t="str">
        <f>IF(M25="新規","高い",IF('C1施設'!O25="","",'C1施設'!O25))</f>
        <v>中</v>
      </c>
      <c r="R25" s="20" t="str">
        <f>IF(M25="新規","",IF('C1施設'!P25="","",'C1施設'!P25))</f>
        <v>中</v>
      </c>
      <c r="S25" s="20" t="str">
        <f>IF(M25="新規","",IF('C1施設'!Q25="","",'C1施設'!Q25))</f>
        <v/>
      </c>
      <c r="T25" s="523" t="str">
        <f t="shared" si="0"/>
        <v>中</v>
      </c>
      <c r="V25" s="285">
        <f t="shared" si="1"/>
        <v>0</v>
      </c>
    </row>
    <row r="26" spans="2:22" ht="15" customHeight="1">
      <c r="B26" s="1515"/>
      <c r="C26" s="946"/>
      <c r="D26" s="506" t="str">
        <f>IF(AND('C1施設'!$N26="以内",'C8-1施設(計画設定)'!$D$9="○"),'C1施設'!D26,IF(AND('C1施設'!$N26="超過",'C8-1施設(計画設定)'!$E$9="○"),'C1施設'!D26,""))</f>
        <v/>
      </c>
      <c r="E26" s="506" t="str">
        <f>IF(AND('C1施設'!$N26="以内",'C8-1施設(計画設定)'!$D$9="○"),'C1施設'!E26,IF(AND('C1施設'!$N26="超過",'C8-1施設(計画設定)'!$E$9="○"),'C1施設'!E26,""))</f>
        <v/>
      </c>
      <c r="F26" s="218" t="str">
        <f>IF(AND('C1施設'!$N26="以内",'C8-1施設(計画設定)'!$D$9="○"),'C1施設'!G26,IF(AND('C1施設'!$N26="超過",'C8-1施設(計画設定)'!$E$9="○"),'C1施設'!G26,""))</f>
        <v/>
      </c>
      <c r="G26" s="543"/>
      <c r="H26" s="522" t="str">
        <f>+IF('C1施設'!D26="","",IF(D26="",'C1施設'!D26,D26))</f>
        <v>Ｏ配水池</v>
      </c>
      <c r="I26" s="1485" t="str">
        <f>+IF('C1施設'!E26="","",IF(E26="",'C1施設'!E26,E26))</f>
        <v>配水池(PC造)</v>
      </c>
      <c r="J26" s="1486" t="str">
        <f>+IF('C1施設'!F26="","",IF(F26="",'C1施設'!F26,F26))</f>
        <v/>
      </c>
      <c r="K26" s="218">
        <f>+IF('C1施設'!G26="","",IF(F26="",'C1施設'!G26,F26))</f>
        <v>3000</v>
      </c>
      <c r="L26" s="42">
        <f>+IF('C1施設'!G26="",0,IF(F26="",'C1施設'!G26,F26))</f>
        <v>3000</v>
      </c>
      <c r="M26" s="212">
        <f>IF('C1施設'!K26="","",IF(D26="",'C1施設'!K26,"新規"))</f>
        <v>2003</v>
      </c>
      <c r="N26" s="20">
        <f t="shared" si="2"/>
        <v>2024</v>
      </c>
      <c r="O26" s="192">
        <f>IF('C1施設'!M26="","",'C1施設'!M26)</f>
        <v>60</v>
      </c>
      <c r="P26" s="20" t="str">
        <f>IF(M26="新規","以内",IF('C1施設'!K26="","",IF(N26+1-'C1施設'!K26&lt;=O26,"以内","超過")))</f>
        <v>以内</v>
      </c>
      <c r="Q26" s="20" t="str">
        <f>IF(M26="新規","高い",IF('C1施設'!O26="","",'C1施設'!O26))</f>
        <v>高い</v>
      </c>
      <c r="R26" s="20" t="str">
        <f>IF(M26="新規","",IF('C1施設'!P26="","",'C1施設'!P26))</f>
        <v>高い</v>
      </c>
      <c r="S26" s="20" t="str">
        <f>IF(M26="新規","",IF('C1施設'!Q26="","",'C1施設'!Q26))</f>
        <v/>
      </c>
      <c r="T26" s="523" t="str">
        <f t="shared" si="0"/>
        <v>高い</v>
      </c>
      <c r="V26" s="285">
        <f t="shared" si="1"/>
        <v>1</v>
      </c>
    </row>
    <row r="27" spans="2:22" ht="15" customHeight="1">
      <c r="B27" s="1515"/>
      <c r="C27" s="946"/>
      <c r="D27" s="506" t="str">
        <f>IF(AND('C1施設'!$N27="以内",'C8-1施設(計画設定)'!$D$9="○"),'C1施設'!D27,IF(AND('C1施設'!$N27="超過",'C8-1施設(計画設定)'!$E$9="○"),'C1施設'!D27,""))</f>
        <v/>
      </c>
      <c r="E27" s="506" t="str">
        <f>IF(AND('C1施設'!$N27="以内",'C8-1施設(計画設定)'!$D$9="○"),'C1施設'!E27,IF(AND('C1施設'!$N27="超過",'C8-1施設(計画設定)'!$E$9="○"),'C1施設'!E27,""))</f>
        <v/>
      </c>
      <c r="F27" s="218" t="str">
        <f>IF(AND('C1施設'!$N27="以内",'C8-1施設(計画設定)'!$D$9="○"),'C1施設'!G27,IF(AND('C1施設'!$N27="超過",'C8-1施設(計画設定)'!$E$9="○"),'C1施設'!G27,""))</f>
        <v/>
      </c>
      <c r="G27" s="543"/>
      <c r="H27" s="522" t="str">
        <f>+IF('C1施設'!D27="","",IF(D27="",'C1施設'!D27,D27))</f>
        <v>Ａ配水池</v>
      </c>
      <c r="I27" s="1485" t="str">
        <f>+IF('C1施設'!E27="","",IF(E27="",'C1施設'!E27,E27))</f>
        <v>配水池(RC造)</v>
      </c>
      <c r="J27" s="1486" t="str">
        <f>+IF('C1施設'!F27="","",IF(F27="",'C1施設'!F27,F27))</f>
        <v/>
      </c>
      <c r="K27" s="218">
        <f>+IF('C1施設'!G27="","",IF(F27="",'C1施設'!G27,F27))</f>
        <v>180</v>
      </c>
      <c r="L27" s="42">
        <f>+IF('C1施設'!G27="",0,IF(F27="",'C1施設'!G27,F27))</f>
        <v>180</v>
      </c>
      <c r="M27" s="212">
        <f>IF('C1施設'!K27="","",IF(D27="",'C1施設'!K27,"新規"))</f>
        <v>1984</v>
      </c>
      <c r="N27" s="20">
        <f t="shared" si="2"/>
        <v>2024</v>
      </c>
      <c r="O27" s="192">
        <f>IF('C1施設'!M27="","",'C1施設'!M27)</f>
        <v>60</v>
      </c>
      <c r="P27" s="20" t="str">
        <f>IF(M27="新規","以内",IF('C1施設'!K27="","",IF(N27+1-'C1施設'!K27&lt;=O27,"以内","超過")))</f>
        <v>以内</v>
      </c>
      <c r="Q27" s="20" t="str">
        <f>IF(M27="新規","高い",IF('C1施設'!O27="","",'C1施設'!O27))</f>
        <v>中</v>
      </c>
      <c r="R27" s="20" t="str">
        <f>IF(M27="新規","",IF('C1施設'!P27="","",'C1施設'!P27))</f>
        <v>低い</v>
      </c>
      <c r="S27" s="20" t="str">
        <f>IF(M27="新規","",IF('C1施設'!Q27="","",'C1施設'!Q27))</f>
        <v/>
      </c>
      <c r="T27" s="523" t="str">
        <f t="shared" si="0"/>
        <v>低い</v>
      </c>
      <c r="V27" s="285">
        <f t="shared" si="1"/>
        <v>0</v>
      </c>
    </row>
    <row r="28" spans="2:22" ht="15" customHeight="1">
      <c r="B28" s="1515"/>
      <c r="C28" s="946"/>
      <c r="D28" s="506" t="str">
        <f>IF(AND('C1施設'!$N28="以内",'C8-1施設(計画設定)'!$D$9="○"),'C1施設'!D28,IF(AND('C1施設'!$N28="超過",'C8-1施設(計画設定)'!$E$9="○"),'C1施設'!D28,""))</f>
        <v/>
      </c>
      <c r="E28" s="506" t="str">
        <f>IF(AND('C1施設'!$N28="以内",'C8-1施設(計画設定)'!$D$9="○"),'C1施設'!E28,IF(AND('C1施設'!$N28="超過",'C8-1施設(計画設定)'!$E$9="○"),'C1施設'!E28,""))</f>
        <v/>
      </c>
      <c r="F28" s="218" t="str">
        <f>IF(AND('C1施設'!$N28="以内",'C8-1施設(計画設定)'!$D$9="○"),'C1施設'!G28,IF(AND('C1施設'!$N28="超過",'C8-1施設(計画設定)'!$E$9="○"),'C1施設'!G28,""))</f>
        <v/>
      </c>
      <c r="G28" s="543"/>
      <c r="H28" s="522" t="str">
        <f>+IF('C1施設'!D28="","",IF(D28="",'C1施設'!D28,D28))</f>
        <v>Ｅ配水池</v>
      </c>
      <c r="I28" s="1485" t="str">
        <f>+IF('C1施設'!E28="","",IF(E28="",'C1施設'!E28,E28))</f>
        <v>配水池(PC造)</v>
      </c>
      <c r="J28" s="1486" t="str">
        <f>+IF('C1施設'!F28="","",IF(F28="",'C1施設'!F28,F28))</f>
        <v/>
      </c>
      <c r="K28" s="218">
        <f>+IF('C1施設'!G28="","",IF(F28="",'C1施設'!G28,F28))</f>
        <v>1300</v>
      </c>
      <c r="L28" s="42">
        <f>+IF('C1施設'!G28="",0,IF(F28="",'C1施設'!G28,F28))</f>
        <v>1300</v>
      </c>
      <c r="M28" s="212">
        <f>IF('C1施設'!K28="","",IF(D28="",'C1施設'!K28,"新規"))</f>
        <v>1973</v>
      </c>
      <c r="N28" s="20">
        <f t="shared" si="2"/>
        <v>2024</v>
      </c>
      <c r="O28" s="192">
        <f>IF('C1施設'!M28="","",'C1施設'!M28)</f>
        <v>60</v>
      </c>
      <c r="P28" s="20" t="str">
        <f>IF(M28="新規","以内",IF('C1施設'!K28="","",IF(N28+1-'C1施設'!K28&lt;=O28,"以内","超過")))</f>
        <v>以内</v>
      </c>
      <c r="Q28" s="20" t="str">
        <f>IF(M28="新規","高い",IF('C1施設'!O28="","",'C1施設'!O28))</f>
        <v>低い</v>
      </c>
      <c r="R28" s="20" t="str">
        <f>IF(M28="新規","",IF('C1施設'!P28="","",'C1施設'!P28))</f>
        <v>低い</v>
      </c>
      <c r="S28" s="20" t="str">
        <f>IF(M28="新規","",IF('C1施設'!Q28="","",'C1施設'!Q28))</f>
        <v>あり</v>
      </c>
      <c r="T28" s="523" t="str">
        <f t="shared" si="0"/>
        <v>あり</v>
      </c>
      <c r="V28" s="285">
        <f t="shared" si="1"/>
        <v>1</v>
      </c>
    </row>
    <row r="29" spans="2:22" ht="15" customHeight="1">
      <c r="B29" s="1515"/>
      <c r="C29" s="946"/>
      <c r="D29" s="506" t="str">
        <f>IF(AND('C1施設'!$N29="以内",'C8-1施設(計画設定)'!$D$9="○"),'C1施設'!D29,IF(AND('C1施設'!$N29="超過",'C8-1施設(計画設定)'!$E$9="○"),'C1施設'!D29,""))</f>
        <v/>
      </c>
      <c r="E29" s="506" t="str">
        <f>IF(AND('C1施設'!$N29="以内",'C8-1施設(計画設定)'!$D$9="○"),'C1施設'!E29,IF(AND('C1施設'!$N29="超過",'C8-1施設(計画設定)'!$E$9="○"),'C1施設'!E29,""))</f>
        <v/>
      </c>
      <c r="F29" s="218" t="str">
        <f>IF(AND('C1施設'!$N29="以内",'C8-1施設(計画設定)'!$D$9="○"),'C1施設'!G29,IF(AND('C1施設'!$N29="超過",'C8-1施設(計画設定)'!$E$9="○"),'C1施設'!G29,""))</f>
        <v/>
      </c>
      <c r="G29" s="543"/>
      <c r="H29" s="522" t="str">
        <f>+IF('C1施設'!D29="","",IF(D29="",'C1施設'!D29,D29))</f>
        <v>Ｆ配水池</v>
      </c>
      <c r="I29" s="1485" t="str">
        <f>+IF('C1施設'!E29="","",IF(E29="",'C1施設'!E29,E29))</f>
        <v>配水池(PC造)</v>
      </c>
      <c r="J29" s="1486" t="str">
        <f>+IF('C1施設'!F29="","",IF(F29="",'C1施設'!F29,F29))</f>
        <v/>
      </c>
      <c r="K29" s="218">
        <f>+IF('C1施設'!G29="","",IF(F29="",'C1施設'!G29,F29))</f>
        <v>2000</v>
      </c>
      <c r="L29" s="42">
        <f>+IF('C1施設'!G29="",0,IF(F29="",'C1施設'!G29,F29))</f>
        <v>2000</v>
      </c>
      <c r="M29" s="212">
        <f>IF('C1施設'!K29="","",IF(D29="",'C1施設'!K29,"新規"))</f>
        <v>1987</v>
      </c>
      <c r="N29" s="20">
        <f t="shared" si="2"/>
        <v>2024</v>
      </c>
      <c r="O29" s="192">
        <f>IF('C1施設'!M29="","",'C1施設'!M29)</f>
        <v>60</v>
      </c>
      <c r="P29" s="20" t="str">
        <f>IF(M29="新規","以内",IF('C1施設'!K29="","",IF(N29+1-'C1施設'!K29&lt;=O29,"以内","超過")))</f>
        <v>以内</v>
      </c>
      <c r="Q29" s="20" t="str">
        <f>IF(M29="新規","高い",IF('C1施設'!O29="","",'C1施設'!O29))</f>
        <v>中</v>
      </c>
      <c r="R29" s="20" t="str">
        <f>IF(M29="新規","",IF('C1施設'!P29="","",'C1施設'!P29))</f>
        <v>低い</v>
      </c>
      <c r="S29" s="20" t="str">
        <f>IF(M29="新規","",IF('C1施設'!Q29="","",'C1施設'!Q29))</f>
        <v/>
      </c>
      <c r="T29" s="523" t="str">
        <f t="shared" si="0"/>
        <v>低い</v>
      </c>
      <c r="V29" s="285">
        <f t="shared" si="1"/>
        <v>0</v>
      </c>
    </row>
    <row r="30" spans="2:22" ht="15" customHeight="1">
      <c r="B30" s="1515"/>
      <c r="C30" s="946"/>
      <c r="D30" s="506" t="str">
        <f>IF(AND('C1施設'!$N30="以内",'C8-1施設(計画設定)'!$D$9="○"),'C1施設'!D30,IF(AND('C1施設'!$N30="超過",'C8-1施設(計画設定)'!$E$9="○"),'C1施設'!D30,""))</f>
        <v/>
      </c>
      <c r="E30" s="506" t="str">
        <f>IF(AND('C1施設'!$N30="以内",'C8-1施設(計画設定)'!$D$9="○"),'C1施設'!E30,IF(AND('C1施設'!$N30="超過",'C8-1施設(計画設定)'!$E$9="○"),'C1施設'!E30,""))</f>
        <v/>
      </c>
      <c r="F30" s="218" t="str">
        <f>IF(AND('C1施設'!$N30="以内",'C8-1施設(計画設定)'!$D$9="○"),'C1施設'!G30,IF(AND('C1施設'!$N30="超過",'C8-1施設(計画設定)'!$E$9="○"),'C1施設'!G30,""))</f>
        <v/>
      </c>
      <c r="G30" s="543"/>
      <c r="H30" s="522" t="str">
        <f>+IF('C1施設'!D30="","",IF(D30="",'C1施設'!D30,D30))</f>
        <v>Ｙ配水池</v>
      </c>
      <c r="I30" s="1485" t="str">
        <f>+IF('C1施設'!E30="","",IF(E30="",'C1施設'!E30,E30))</f>
        <v>配水池(RC造)</v>
      </c>
      <c r="J30" s="1486" t="str">
        <f>+IF('C1施設'!F30="","",IF(F30="",'C1施設'!F30,F30))</f>
        <v/>
      </c>
      <c r="K30" s="218">
        <f>+IF('C1施設'!G30="","",IF(F30="",'C1施設'!G30,F30))</f>
        <v>190</v>
      </c>
      <c r="L30" s="42">
        <f>+IF('C1施設'!G30="",0,IF(F30="",'C1施設'!G30,F30))</f>
        <v>190</v>
      </c>
      <c r="M30" s="212">
        <f>IF('C1施設'!K30="","",IF(D30="",'C1施設'!K30,"新規"))</f>
        <v>1971</v>
      </c>
      <c r="N30" s="20">
        <f t="shared" si="2"/>
        <v>2024</v>
      </c>
      <c r="O30" s="192">
        <f>IF('C1施設'!M30="","",'C1施設'!M30)</f>
        <v>60</v>
      </c>
      <c r="P30" s="20" t="str">
        <f>IF(M30="新規","以内",IF('C1施設'!K30="","",IF(N30+1-'C1施設'!K30&lt;=O30,"以内","超過")))</f>
        <v>以内</v>
      </c>
      <c r="Q30" s="20" t="str">
        <f>IF(M30="新規","高い",IF('C1施設'!O30="","",'C1施設'!O30))</f>
        <v>低い</v>
      </c>
      <c r="R30" s="20" t="str">
        <f>IF(M30="新規","",IF('C1施設'!P30="","",'C1施設'!P30))</f>
        <v>低い</v>
      </c>
      <c r="S30" s="20" t="str">
        <f>IF(M30="新規","",IF('C1施設'!Q30="","",'C1施設'!Q30))</f>
        <v/>
      </c>
      <c r="T30" s="523" t="str">
        <f t="shared" si="0"/>
        <v>低い</v>
      </c>
      <c r="V30" s="285">
        <f t="shared" si="1"/>
        <v>0</v>
      </c>
    </row>
    <row r="31" spans="2:22" ht="15" customHeight="1">
      <c r="B31" s="1516"/>
      <c r="C31" s="947"/>
      <c r="D31" s="503" t="str">
        <f>IF(AND('C1施設'!$N31="以内",'C8-1施設(計画設定)'!$D$9="○"),'C1施設'!D31,IF(AND('C1施設'!$N31="超過",'C8-1施設(計画設定)'!$E$9="○"),'C1施設'!D31,""))</f>
        <v/>
      </c>
      <c r="E31" s="503" t="str">
        <f>IF(AND('C1施設'!$N31="以内",'C8-1施設(計画設定)'!$D$9="○"),'C1施設'!E31,IF(AND('C1施設'!$N31="超過",'C8-1施設(計画設定)'!$E$9="○"),'C1施設'!E31,""))</f>
        <v/>
      </c>
      <c r="F31" s="219" t="str">
        <f>IF(AND('C1施設'!$N31="以内",'C8-1施設(計画設定)'!$D$9="○"),'C1施設'!G31,IF(AND('C1施設'!$N31="超過",'C8-1施設(計画設定)'!$E$9="○"),'C1施設'!G31,""))</f>
        <v/>
      </c>
      <c r="G31" s="544"/>
      <c r="H31" s="526" t="str">
        <f>+IF('C1施設'!D31="","",IF(D31="",'C1施設'!D31,D31))</f>
        <v>Ｇ配水池</v>
      </c>
      <c r="I31" s="1489" t="str">
        <f>+IF('C1施設'!E31="","",IF(E31="",'C1施設'!E31,E31))</f>
        <v>配水池(PC造)</v>
      </c>
      <c r="J31" s="1490" t="str">
        <f>+IF('C1施設'!F31="","",IF(F31="",'C1施設'!F31,F31))</f>
        <v/>
      </c>
      <c r="K31" s="219">
        <f>+IF('C1施設'!G31="","",IF(F31="",'C1施設'!G31,F31))</f>
        <v>600</v>
      </c>
      <c r="L31" s="89">
        <f>+IF('C1施設'!G31="",0,IF(F31="",'C1施設'!G31,F31))</f>
        <v>600</v>
      </c>
      <c r="M31" s="215">
        <f>IF('C1施設'!K31="","",IF(D31="",'C1施設'!K31,"新規"))</f>
        <v>2006</v>
      </c>
      <c r="N31" s="27">
        <f t="shared" si="2"/>
        <v>2024</v>
      </c>
      <c r="O31" s="194">
        <f>IF('C1施設'!M31="","",'C1施設'!M31)</f>
        <v>60</v>
      </c>
      <c r="P31" s="27" t="str">
        <f>IF(M31="新規","以内",IF('C1施設'!K31="","",IF(N31+1-'C1施設'!K31&lt;=O31,"以内","超過")))</f>
        <v>以内</v>
      </c>
      <c r="Q31" s="27" t="str">
        <f>IF(M31="新規","高い",IF('C1施設'!O31="","",'C1施設'!O31))</f>
        <v>高い</v>
      </c>
      <c r="R31" s="27" t="str">
        <f>IF(M31="新規","",IF('C1施設'!P31="","",'C1施設'!P31))</f>
        <v>高い</v>
      </c>
      <c r="S31" s="27" t="str">
        <f>IF(M31="新規","",IF('C1施設'!Q31="","",'C1施設'!Q31))</f>
        <v/>
      </c>
      <c r="T31" s="527" t="str">
        <f t="shared" si="0"/>
        <v>高い</v>
      </c>
      <c r="V31" s="285">
        <f t="shared" si="1"/>
        <v>1</v>
      </c>
    </row>
    <row r="32" spans="2:22" ht="15" customHeight="1">
      <c r="B32" s="1519" t="s">
        <v>148</v>
      </c>
      <c r="C32" s="945" t="s">
        <v>126</v>
      </c>
      <c r="D32" s="505" t="str">
        <f>IF(AND('C1施設'!$N32="以内",'C8-1施設(計画設定)'!$D$10="○"),'C1施設'!D32,IF(AND('C1施設'!$N32="超過",'C8-1施設(計画設定)'!$E$10="○"),'C1施設'!D32,""))</f>
        <v/>
      </c>
      <c r="E32" s="505" t="str">
        <f>IF(AND('C1施設'!$N32="以内",'C8-1施設(計画設定)'!$D$10="○"),'C1施設'!E32,IF(AND('C1施設'!$N32="超過",'C8-1施設(計画設定)'!$E$10="○"),'C1施設'!E32,""))</f>
        <v/>
      </c>
      <c r="F32" s="216" t="str">
        <f>IF(AND('C1施設'!$N32="以内",'C8-1施設(計画設定)'!$D$10="○"),'C1施設'!G32,IF(AND('C1施設'!$N32="超過",'C8-1施設(計画設定)'!$E$10="○"),'C1施設'!G32,""))</f>
        <v/>
      </c>
      <c r="G32" s="542"/>
      <c r="H32" s="531" t="str">
        <f>+IF('C1施設'!D32="","",IF(D32="",'C1施設'!D32,D32))</f>
        <v>Ｉ１号水源</v>
      </c>
      <c r="I32" s="1487" t="str">
        <f>+IF('C1施設'!E32="","",IF(E32="",'C1施設'!E32,E32))</f>
        <v>深井戸</v>
      </c>
      <c r="J32" s="1488" t="str">
        <f>+IF('C1施設'!F32="","",IF(F32="",'C1施設'!F32,F32))</f>
        <v/>
      </c>
      <c r="K32" s="216">
        <f>+IF('C1施設'!G32="","",IF(F32="",'C1施設'!G32,F32))</f>
        <v>2840</v>
      </c>
      <c r="L32" s="47">
        <f>+IF('C1施設'!G32="",0,IF(F32="",'C1施設'!G32,F32))</f>
        <v>2840</v>
      </c>
      <c r="M32" s="31">
        <f>IF('C1施設'!K32="","",IF(D32="",'C1施設'!K32,"新規"))</f>
        <v>1970</v>
      </c>
      <c r="N32" s="35">
        <f t="shared" si="2"/>
        <v>2024</v>
      </c>
      <c r="O32" s="196">
        <f>IF('C1施設'!M32="","",'C1施設'!M32)</f>
        <v>40</v>
      </c>
      <c r="P32" s="35" t="str">
        <f>IF(M32="新規","以内",IF('C1施設'!K32="","",IF(N32+1-'C1施設'!K32&lt;=O32,"以内","超過")))</f>
        <v>超過</v>
      </c>
      <c r="Q32" s="35" t="str">
        <f>IF(M32="新規","高い",IF('C1施設'!O32="","",'C1施設'!O32))</f>
        <v>低い</v>
      </c>
      <c r="R32" s="35" t="str">
        <f>IF(M32="新規","",IF('C1施設'!P32="","",'C1施設'!P32))</f>
        <v>低い</v>
      </c>
      <c r="S32" s="35" t="str">
        <f>IF(M32="新規","",IF('C1施設'!Q32="","",'C1施設'!Q32))</f>
        <v/>
      </c>
      <c r="T32" s="532" t="str">
        <f t="shared" si="0"/>
        <v>低い</v>
      </c>
      <c r="V32" s="285">
        <f t="shared" si="1"/>
        <v>0</v>
      </c>
    </row>
    <row r="33" spans="2:49" ht="15" customHeight="1">
      <c r="B33" s="1515"/>
      <c r="C33" s="946"/>
      <c r="D33" s="506" t="str">
        <f>IF(AND('C1施設'!$N33="以内",'C8-1施設(計画設定)'!$D$10="○"),'C1施設'!D33,IF(AND('C1施設'!$N33="超過",'C8-1施設(計画設定)'!$E$10="○"),'C1施設'!D33,""))</f>
        <v/>
      </c>
      <c r="E33" s="506" t="str">
        <f>IF(AND('C1施設'!$N33="以内",'C8-1施設(計画設定)'!$D$10="○"),'C1施設'!E33,IF(AND('C1施設'!$N33="超過",'C8-1施設(計画設定)'!$E$10="○"),'C1施設'!E33,""))</f>
        <v/>
      </c>
      <c r="F33" s="211" t="str">
        <f>IF(AND('C1施設'!$N33="以内",'C8-1施設(計画設定)'!$D$10="○"),'C1施設'!G33,IF(AND('C1施設'!$N33="超過",'C8-1施設(計画設定)'!$E$10="○"),'C1施設'!G33,""))</f>
        <v/>
      </c>
      <c r="G33" s="543"/>
      <c r="H33" s="522" t="str">
        <f>+IF('C1施設'!D33="","",IF(D33="",'C1施設'!D33,D33))</f>
        <v>Ｉ２号水源</v>
      </c>
      <c r="I33" s="1485" t="str">
        <f>+IF('C1施設'!E33="","",IF(E33="",'C1施設'!E33,E33))</f>
        <v>深井戸</v>
      </c>
      <c r="J33" s="1486" t="str">
        <f>+IF('C1施設'!F33="","",IF(F33="",'C1施設'!F33,F33))</f>
        <v/>
      </c>
      <c r="K33" s="211">
        <f>+IF('C1施設'!G33="","",IF(F33="",'C1施設'!G33,F33))</f>
        <v>1513</v>
      </c>
      <c r="L33" s="42">
        <f>+IF('C1施設'!G33="",0,IF(F33="",'C1施設'!G33,F33))</f>
        <v>1513</v>
      </c>
      <c r="M33" s="212">
        <f>IF('C1施設'!K33="","",IF(D33="",'C1施設'!K33,"新規"))</f>
        <v>1970</v>
      </c>
      <c r="N33" s="20">
        <f t="shared" si="2"/>
        <v>2024</v>
      </c>
      <c r="O33" s="192">
        <f>IF('C1施設'!M33="","",'C1施設'!M33)</f>
        <v>40</v>
      </c>
      <c r="P33" s="20" t="str">
        <f>IF(M33="新規","以内",IF('C1施設'!K33="","",IF(N33+1-'C1施設'!K33&lt;=O33,"以内","超過")))</f>
        <v>超過</v>
      </c>
      <c r="Q33" s="20" t="str">
        <f>IF(M33="新規","高い",IF('C1施設'!O33="","",'C1施設'!O33))</f>
        <v>低い</v>
      </c>
      <c r="R33" s="20" t="str">
        <f>IF(M33="新規","",IF('C1施設'!P33="","",'C1施設'!P33))</f>
        <v>低い</v>
      </c>
      <c r="S33" s="20" t="str">
        <f>IF(M33="新規","",IF('C1施設'!Q33="","",'C1施設'!Q33))</f>
        <v/>
      </c>
      <c r="T33" s="523" t="str">
        <f t="shared" si="0"/>
        <v>低い</v>
      </c>
      <c r="V33" s="285">
        <f t="shared" si="1"/>
        <v>0</v>
      </c>
    </row>
    <row r="34" spans="2:49" ht="15" customHeight="1">
      <c r="B34" s="1515"/>
      <c r="C34" s="946"/>
      <c r="D34" s="506" t="str">
        <f>IF(AND('C1施設'!$N34="以内",'C8-1施設(計画設定)'!$D$10="○"),'C1施設'!D34,IF(AND('C1施設'!$N34="超過",'C8-1施設(計画設定)'!$E$10="○"),'C1施設'!D34,""))</f>
        <v/>
      </c>
      <c r="E34" s="506" t="str">
        <f>IF(AND('C1施設'!$N34="以内",'C8-1施設(計画設定)'!$D$10="○"),'C1施設'!E34,IF(AND('C1施設'!$N34="超過",'C8-1施設(計画設定)'!$E$10="○"),'C1施設'!E34,""))</f>
        <v/>
      </c>
      <c r="F34" s="211" t="str">
        <f>IF(AND('C1施設'!$N34="以内",'C8-1施設(計画設定)'!$D$10="○"),'C1施設'!G34,IF(AND('C1施設'!$N34="超過",'C8-1施設(計画設定)'!$E$10="○"),'C1施設'!G34,""))</f>
        <v/>
      </c>
      <c r="G34" s="543"/>
      <c r="H34" s="522" t="str">
        <f>+IF('C1施設'!D34="","",IF(D34="",'C1施設'!D34,D34))</f>
        <v>Ｍ１１号水源</v>
      </c>
      <c r="I34" s="1485" t="str">
        <f>+IF('C1施設'!E34="","",IF(E34="",'C1施設'!E34,E34))</f>
        <v>深井戸</v>
      </c>
      <c r="J34" s="1486" t="str">
        <f>+IF('C1施設'!F34="","",IF(F34="",'C1施設'!F34,F34))</f>
        <v/>
      </c>
      <c r="K34" s="211">
        <f>+IF('C1施設'!G34="","",IF(F34="",'C1施設'!G34,F34))</f>
        <v>158</v>
      </c>
      <c r="L34" s="42">
        <f>+IF('C1施設'!G34="",0,IF(F34="",'C1施設'!G34,F34))</f>
        <v>158</v>
      </c>
      <c r="M34" s="212">
        <f>IF('C1施設'!K34="","",IF(D34="",'C1施設'!K34,"新規"))</f>
        <v>1981</v>
      </c>
      <c r="N34" s="20">
        <f t="shared" si="2"/>
        <v>2024</v>
      </c>
      <c r="O34" s="192">
        <f>IF('C1施設'!M34="","",'C1施設'!M34)</f>
        <v>40</v>
      </c>
      <c r="P34" s="20" t="str">
        <f>IF(M34="新規","以内",IF('C1施設'!K34="","",IF(N34+1-'C1施設'!K34&lt;=O34,"以内","超過")))</f>
        <v>超過</v>
      </c>
      <c r="Q34" s="20" t="str">
        <f>IF(M34="新規","高い",IF('C1施設'!O34="","",'C1施設'!O34))</f>
        <v>中</v>
      </c>
      <c r="R34" s="20" t="str">
        <f>IF(M34="新規","",IF('C1施設'!P34="","",'C1施設'!P34))</f>
        <v>低い</v>
      </c>
      <c r="S34" s="20" t="str">
        <f>IF(M34="新規","",IF('C1施設'!Q34="","",'C1施設'!Q34))</f>
        <v/>
      </c>
      <c r="T34" s="523" t="str">
        <f t="shared" si="0"/>
        <v>低い</v>
      </c>
      <c r="V34" s="285">
        <f t="shared" si="1"/>
        <v>0</v>
      </c>
    </row>
    <row r="35" spans="2:49" ht="15" customHeight="1">
      <c r="B35" s="1515"/>
      <c r="C35" s="947"/>
      <c r="D35" s="503" t="str">
        <f>IF(AND('C1施設'!$N35="以内",'C8-1施設(計画設定)'!$D$10="○"),'C1施設'!D35,IF(AND('C1施設'!$N35="超過",'C8-1施設(計画設定)'!$E$10="○"),'C1施設'!D35,""))</f>
        <v/>
      </c>
      <c r="E35" s="503" t="str">
        <f>IF(AND('C1施設'!$N35="以内",'C8-1施設(計画設定)'!$D$10="○"),'C1施設'!E35,IF(AND('C1施設'!$N35="超過",'C8-1施設(計画設定)'!$E$10="○"),'C1施設'!E35,""))</f>
        <v/>
      </c>
      <c r="F35" s="214" t="str">
        <f>IF(AND('C1施設'!$N35="以内",'C8-1施設(計画設定)'!$D$10="○"),'C1施設'!G35,IF(AND('C1施設'!$N35="超過",'C8-1施設(計画設定)'!$E$10="○"),'C1施設'!G35,""))</f>
        <v/>
      </c>
      <c r="G35" s="544"/>
      <c r="H35" s="526" t="str">
        <f>+IF('C1施設'!D35="","",IF(D35="",'C1施設'!D35,D35))</f>
        <v>Ｓ３号水源</v>
      </c>
      <c r="I35" s="1489" t="str">
        <f>+IF('C1施設'!E35="","",IF(E35="",'C1施設'!E35,E35))</f>
        <v>深井戸</v>
      </c>
      <c r="J35" s="1490" t="str">
        <f>+IF('C1施設'!F35="","",IF(F35="",'C1施設'!F35,F35))</f>
        <v/>
      </c>
      <c r="K35" s="214">
        <f>+IF('C1施設'!G35="","",IF(F35="",'C1施設'!G35,F35))</f>
        <v>1540</v>
      </c>
      <c r="L35" s="89">
        <f>+IF('C1施設'!G35="",0,IF(F35="",'C1施設'!G35,F35))</f>
        <v>1540</v>
      </c>
      <c r="M35" s="215">
        <f>IF('C1施設'!K35="","",IF(D35="",'C1施設'!K35,"新規"))</f>
        <v>1979</v>
      </c>
      <c r="N35" s="27">
        <f t="shared" si="2"/>
        <v>2024</v>
      </c>
      <c r="O35" s="194">
        <f>IF('C1施設'!M35="","",'C1施設'!M35)</f>
        <v>40</v>
      </c>
      <c r="P35" s="27" t="str">
        <f>IF(M35="新規","以内",IF('C1施設'!K35="","",IF(N35+1-'C1施設'!K35&lt;=O35,"以内","超過")))</f>
        <v>超過</v>
      </c>
      <c r="Q35" s="27" t="str">
        <f>IF(M35="新規","高い",IF('C1施設'!O35="","",'C1施設'!O35))</f>
        <v>低い</v>
      </c>
      <c r="R35" s="27" t="str">
        <f>IF(M35="新規","",IF('C1施設'!P35="","",'C1施設'!P35))</f>
        <v>低い</v>
      </c>
      <c r="S35" s="27" t="str">
        <f>IF(M35="新規","",IF('C1施設'!Q35="","",'C1施設'!Q35))</f>
        <v/>
      </c>
      <c r="T35" s="527" t="str">
        <f t="shared" si="0"/>
        <v>低い</v>
      </c>
      <c r="V35" s="285">
        <f t="shared" si="1"/>
        <v>0</v>
      </c>
    </row>
    <row r="36" spans="2:49" ht="15" customHeight="1">
      <c r="B36" s="1515"/>
      <c r="C36" s="943" t="s">
        <v>431</v>
      </c>
      <c r="D36" s="505" t="str">
        <f>IF(AND('C1施設'!$N36="以内",'C8-1施設(計画設定)'!$D$11="○"),'C1施設'!D36,IF(AND('C1施設'!$N36="超過",'C8-1施設(計画設定)'!$E$11="○"),'C1施設'!D36,""))</f>
        <v/>
      </c>
      <c r="E36" s="505" t="str">
        <f>IF(AND('C1施設'!$N36="以内",'C8-1施設(計画設定)'!$D$11="○"),'C1施設'!E36,IF(AND('C1施設'!$N36="超過",'C8-1施設(計画設定)'!$E$11="○"),'C1施設'!E36,""))</f>
        <v/>
      </c>
      <c r="F36" s="216" t="str">
        <f>IF(AND('C1施設'!$N36="以内",'C8-1施設(計画設定)'!$D$11="○"),'C1施設'!G36,IF(AND('C1施設'!$N36="超過",'C8-1施設(計画設定)'!$E$11="○"),'C1施設'!G36,""))</f>
        <v/>
      </c>
      <c r="G36" s="542"/>
      <c r="H36" s="528" t="str">
        <f>+IF('C1施設'!D36="","",IF(D36="",'C1施設'!D36,D36))</f>
        <v/>
      </c>
      <c r="I36" s="1487" t="str">
        <f>+IF('C1施設'!E36="","",IF(E36="",'C1施設'!E36,E36))</f>
        <v/>
      </c>
      <c r="J36" s="1488" t="str">
        <f>+IF('C1施設'!F36="","",IF(F36="",'C1施設'!F36,F36))</f>
        <v/>
      </c>
      <c r="K36" s="216" t="str">
        <f>+IF('C1施設'!G36="","",IF(F36="",'C1施設'!G36,F36))</f>
        <v/>
      </c>
      <c r="L36" s="47">
        <f>+IF('C1施設'!G36="",0,IF(F36="",'C1施設'!G36,F36))</f>
        <v>0</v>
      </c>
      <c r="M36" s="31" t="str">
        <f>IF('C1施設'!K36="","",IF(D36="",'C1施設'!K36,"新規"))</f>
        <v/>
      </c>
      <c r="N36" s="31">
        <f t="shared" si="2"/>
        <v>2024</v>
      </c>
      <c r="O36" s="195">
        <f>IF('C1施設'!M36="","",'C1施設'!M36)</f>
        <v>50</v>
      </c>
      <c r="P36" s="31" t="str">
        <f>IF(M36="新規","以内",IF('C1施設'!K36="","",IF(N36+1-'C1施設'!K36&lt;=O36,"以内","超過")))</f>
        <v/>
      </c>
      <c r="Q36" s="31" t="str">
        <f>IF(M36="新規","高い",IF('C1施設'!O36="","",'C1施設'!O36))</f>
        <v/>
      </c>
      <c r="R36" s="31" t="str">
        <f>IF(M36="新規","",IF('C1施設'!P36="","",'C1施設'!P36))</f>
        <v/>
      </c>
      <c r="S36" s="31" t="str">
        <f>IF(M36="新規","",IF('C1施設'!Q36="","",'C1施設'!Q36))</f>
        <v/>
      </c>
      <c r="T36" s="529" t="str">
        <f t="shared" si="0"/>
        <v/>
      </c>
      <c r="V36" s="285">
        <f t="shared" si="1"/>
        <v>0</v>
      </c>
    </row>
    <row r="37" spans="2:49" ht="15" customHeight="1">
      <c r="B37" s="1515"/>
      <c r="C37" s="919"/>
      <c r="D37" s="503" t="str">
        <f>IF(AND('C1施設'!$N37="以内",'C8-1施設(計画設定)'!$D$11="○"),'C1施設'!D37,IF(AND('C1施設'!$N37="超過",'C8-1施設(計画設定)'!$E$11="○"),'C1施設'!D37,""))</f>
        <v/>
      </c>
      <c r="E37" s="503" t="str">
        <f>IF(AND('C1施設'!$N37="以内",'C8-1施設(計画設定)'!$D$11="○"),'C1施設'!E37,IF(AND('C1施設'!$N37="超過",'C8-1施設(計画設定)'!$E$11="○"),'C1施設'!E37,""))</f>
        <v/>
      </c>
      <c r="F37" s="214" t="str">
        <f>IF(AND('C1施設'!$N37="以内",'C8-1施設(計画設定)'!$D$11="○"),'C1施設'!G37,IF(AND('C1施設'!$N37="超過",'C8-1施設(計画設定)'!$E$11="○"),'C1施設'!G37,""))</f>
        <v/>
      </c>
      <c r="G37" s="544"/>
      <c r="H37" s="530" t="str">
        <f>+IF('C1施設'!D37="","",IF(D37="",'C1施設'!D37,D37))</f>
        <v/>
      </c>
      <c r="I37" s="1489" t="str">
        <f>+IF('C1施設'!E37="","",IF(E37="",'C1施設'!E37,E37))</f>
        <v/>
      </c>
      <c r="J37" s="1490" t="str">
        <f>+IF('C1施設'!F37="","",IF(F37="",'C1施設'!F37,F37))</f>
        <v/>
      </c>
      <c r="K37" s="214" t="str">
        <f>+IF('C1施設'!G37="","",IF(F37="",'C1施設'!G37,F37))</f>
        <v/>
      </c>
      <c r="L37" s="89">
        <f>+IF('C1施設'!G37="",0,IF(F37="",'C1施設'!G37,F37))</f>
        <v>0</v>
      </c>
      <c r="M37" s="215" t="str">
        <f>IF('C1施設'!K37="","",IF(D37="",'C1施設'!K37,"新規"))</f>
        <v/>
      </c>
      <c r="N37" s="27">
        <f t="shared" si="2"/>
        <v>2024</v>
      </c>
      <c r="O37" s="194">
        <f>IF('C1施設'!M37="","",'C1施設'!M37)</f>
        <v>50</v>
      </c>
      <c r="P37" s="27" t="str">
        <f>IF(M37="新規","以内",IF('C1施設'!K37="","",IF(N37+1-'C1施設'!K37&lt;=O37,"以内","超過")))</f>
        <v/>
      </c>
      <c r="Q37" s="27" t="str">
        <f>IF(M37="新規","高い",IF('C1施設'!O37="","",'C1施設'!O37))</f>
        <v/>
      </c>
      <c r="R37" s="27" t="str">
        <f>IF(M37="新規","",IF('C1施設'!P37="","",'C1施設'!P37))</f>
        <v/>
      </c>
      <c r="S37" s="27" t="str">
        <f>IF(M37="新規","",IF('C1施設'!Q37="","",'C1施設'!Q37))</f>
        <v/>
      </c>
      <c r="T37" s="527" t="str">
        <f t="shared" si="0"/>
        <v/>
      </c>
      <c r="V37" s="285">
        <f t="shared" si="1"/>
        <v>0</v>
      </c>
    </row>
    <row r="38" spans="2:49" ht="15" customHeight="1">
      <c r="B38" s="1515"/>
      <c r="C38" s="943" t="s">
        <v>127</v>
      </c>
      <c r="D38" s="505" t="str">
        <f>IF(AND('C1施設'!$N38="以内",'C8-1施設(計画設定)'!$D$12="○"),'C1施設'!D38,IF(AND('C1施設'!$N38="超過",'C8-1施設(計画設定)'!$E$12="○"),'C1施設'!D38,""))</f>
        <v/>
      </c>
      <c r="E38" s="505" t="str">
        <f>IF(AND('C1施設'!$N38="以内",'C8-1施設(計画設定)'!$D$12="○"),'C1施設'!E38,IF(AND('C1施設'!$N38="超過",'C8-1施設(計画設定)'!$E$12="○"),'C1施設'!E38,""))</f>
        <v/>
      </c>
      <c r="F38" s="220" t="str">
        <f>IF(AND('C1施設'!$N38="以内",'C8-1施設(計画設定)'!$D$12="○"),'C1施設'!G38,IF(AND('C1施設'!$N38="超過",'C8-1施設(計画設定)'!$E$12="○"),'C1施設'!G38,""))</f>
        <v/>
      </c>
      <c r="G38" s="542"/>
      <c r="H38" s="531" t="str">
        <f>+IF('C1施設'!D38="","",IF(D38="",'C1施設'!D38,D38))</f>
        <v/>
      </c>
      <c r="I38" s="1487" t="str">
        <f>+IF('C1施設'!E38="","",IF(E38="",'C1施設'!E38,E38))</f>
        <v/>
      </c>
      <c r="J38" s="1488" t="str">
        <f>+IF('C1施設'!F38="","",IF(F38="",'C1施設'!F38,F38))</f>
        <v/>
      </c>
      <c r="K38" s="220" t="str">
        <f>+IF('C1施設'!G38="","",IF(F38="",'C1施設'!G38,F38))</f>
        <v/>
      </c>
      <c r="L38" s="47">
        <f>+IF('C1施設'!G38="",0,IF(F38="",'C1施設'!G38,F38))</f>
        <v>0</v>
      </c>
      <c r="M38" s="31" t="str">
        <f>IF('C1施設'!K38="","",IF(D38="",'C1施設'!K38,"新規"))</f>
        <v/>
      </c>
      <c r="N38" s="35">
        <f t="shared" si="2"/>
        <v>2024</v>
      </c>
      <c r="O38" s="196">
        <f>IF('C1施設'!M38="","",'C1施設'!M38)</f>
        <v>60</v>
      </c>
      <c r="P38" s="35" t="str">
        <f>IF(M38="新規","以内",IF('C1施設'!K38="","",IF(N38+1-'C1施設'!K38&lt;=O38,"以内","超過")))</f>
        <v/>
      </c>
      <c r="Q38" s="35" t="str">
        <f>IF(M38="新規","高い",IF('C1施設'!O38="","",'C1施設'!O38))</f>
        <v/>
      </c>
      <c r="R38" s="35" t="str">
        <f>IF(M38="新規","",IF('C1施設'!P38="","",'C1施設'!P38))</f>
        <v/>
      </c>
      <c r="S38" s="35" t="str">
        <f>IF(M38="新規","",IF('C1施設'!Q38="","",'C1施設'!Q38))</f>
        <v/>
      </c>
      <c r="T38" s="532" t="str">
        <f t="shared" si="0"/>
        <v/>
      </c>
      <c r="V38" s="285">
        <f t="shared" si="1"/>
        <v>0</v>
      </c>
    </row>
    <row r="39" spans="2:49" ht="15" customHeight="1">
      <c r="B39" s="1515"/>
      <c r="C39" s="951"/>
      <c r="D39" s="503" t="str">
        <f>IF(AND('C1施設'!$N39="以内",'C8-1施設(計画設定)'!$D$12="○"),'C1施設'!D39,IF(AND('C1施設'!$N39="超過",'C8-1施設(計画設定)'!$E$12="○"),'C1施設'!D39,""))</f>
        <v/>
      </c>
      <c r="E39" s="503" t="str">
        <f>IF(AND('C1施設'!$N39="以内",'C8-1施設(計画設定)'!$D$12="○"),'C1施設'!E39,IF(AND('C1施設'!$N39="超過",'C8-1施設(計画設定)'!$E$12="○"),'C1施設'!E39,""))</f>
        <v/>
      </c>
      <c r="F39" s="221" t="str">
        <f>IF(AND('C1施設'!$N39="以内",'C8-1施設(計画設定)'!$D$12="○"),'C1施設'!G39,IF(AND('C1施設'!$N39="超過",'C8-1施設(計画設定)'!$E$12="○"),'C1施設'!G39,""))</f>
        <v/>
      </c>
      <c r="G39" s="544"/>
      <c r="H39" s="526" t="str">
        <f>+IF('C1施設'!D39="","",IF(D39="",'C1施設'!D39,D39))</f>
        <v/>
      </c>
      <c r="I39" s="503" t="str">
        <f>+IF('C1施設'!E39="","",IF(E39="",'C1施設'!E39,E39))</f>
        <v/>
      </c>
      <c r="J39" s="504" t="str">
        <f>+IF('C1施設'!F39="","",IF(F39="",'C1施設'!F39,F39))</f>
        <v/>
      </c>
      <c r="K39" s="221" t="str">
        <f>+IF('C1施設'!G39="","",IF(F39="",'C1施設'!G39,F39))</f>
        <v/>
      </c>
      <c r="L39" s="89">
        <f>+IF('C1施設'!G39="",0,IF(F39="",'C1施設'!G39,F39))</f>
        <v>0</v>
      </c>
      <c r="M39" s="215" t="str">
        <f>IF('C1施設'!K39="","",IF(D39="",'C1施設'!K39,"新規"))</f>
        <v/>
      </c>
      <c r="N39" s="27">
        <f t="shared" si="2"/>
        <v>2024</v>
      </c>
      <c r="O39" s="194">
        <f>IF('C1施設'!M39="","",'C1施設'!M39)</f>
        <v>60</v>
      </c>
      <c r="P39" s="27" t="str">
        <f>IF(M39="新規","以内",IF('C1施設'!K39="","",IF(N39+1-'C1施設'!K39&lt;=O39,"以内","超過")))</f>
        <v/>
      </c>
      <c r="Q39" s="27" t="str">
        <f>IF(M39="新規","高い",IF('C1施設'!O39="","",'C1施設'!O39))</f>
        <v/>
      </c>
      <c r="R39" s="27" t="str">
        <f>IF(M39="新規","",IF('C1施設'!P39="","",'C1施設'!P39))</f>
        <v/>
      </c>
      <c r="S39" s="27" t="str">
        <f>IF(M39="新規","",IF('C1施設'!Q39="","",'C1施設'!Q39))</f>
        <v/>
      </c>
      <c r="T39" s="527" t="str">
        <f t="shared" si="0"/>
        <v/>
      </c>
      <c r="V39" s="285">
        <f t="shared" si="1"/>
        <v>0</v>
      </c>
    </row>
    <row r="40" spans="2:49" ht="15" customHeight="1">
      <c r="B40" s="1515"/>
      <c r="C40" s="943" t="s">
        <v>134</v>
      </c>
      <c r="D40" s="507" t="str">
        <f>IF(AND('C1施設'!$N40="以内",'C8-1施設(計画設定)'!$D$13="○"),'C1施設'!D40,IF(AND('C1施設'!$N40="超過",'C8-1施設(計画設定)'!$E$13="○"),'C1施設'!D40,""))</f>
        <v/>
      </c>
      <c r="E40" s="343" t="str">
        <f>IF(AND('C1施設'!$N40="以内",'C8-1施設(計画設定)'!$D$13="○"),'C1施設'!E40,IF(AND('C1施設'!$N40="超過",'C8-1施設(計画設定)'!$E$13="○"),'C1施設'!E40,""))</f>
        <v/>
      </c>
      <c r="F40" s="217" t="str">
        <f>IF(AND('C1施設'!$N40="以内",'C8-1施設(計画設定)'!$D$13="○"),'C1施設'!G40,IF(AND('C1施設'!$N40="超過",'C8-1施設(計画設定)'!$E$13="○"),'C1施設'!G40,""))</f>
        <v/>
      </c>
      <c r="G40" s="545"/>
      <c r="H40" s="520" t="str">
        <f>+IF('C1施設'!D40="","",IF(D40="",'C1施設'!D40,D40))</f>
        <v>Ｋ旧配水池</v>
      </c>
      <c r="I40" s="1487" t="str">
        <f>+IF('C1施設'!E40="","",IF(E40="",'C1施設'!E40,E40))</f>
        <v>配水池(RC造)</v>
      </c>
      <c r="J40" s="1488" t="str">
        <f>+IF('C1施設'!F40="","",IF(F40="",'C1施設'!F40,F40))</f>
        <v/>
      </c>
      <c r="K40" s="217">
        <f>+IF('C1施設'!G40="","",IF(F40="",'C1施設'!G40,F40))</f>
        <v>100</v>
      </c>
      <c r="L40" s="232">
        <f>+IF('C1施設'!G40="",0,IF(F40="",'C1施設'!G40,F40))</f>
        <v>100</v>
      </c>
      <c r="M40" s="41">
        <f>IF('C1施設'!K40="","",IF(D40="",'C1施設'!K40,"新規"))</f>
        <v>1974</v>
      </c>
      <c r="N40" s="31">
        <f t="shared" si="2"/>
        <v>2024</v>
      </c>
      <c r="O40" s="195">
        <f>IF('C1施設'!M40="","",'C1施設'!M40)</f>
        <v>60</v>
      </c>
      <c r="P40" s="41" t="str">
        <f>IF(M40="新規","以内",IF('C1施設'!K40="","",IF(N40+1-'C1施設'!K40&lt;=O40,"以内","超過")))</f>
        <v>以内</v>
      </c>
      <c r="Q40" s="31" t="str">
        <f>IF(M40="新規","高い",IF('C1施設'!O40="","",'C1施設'!O40))</f>
        <v>低い</v>
      </c>
      <c r="R40" s="41" t="str">
        <f>IF(M40="新規","",IF('C1施設'!P40="","",'C1施設'!P40))</f>
        <v>低い</v>
      </c>
      <c r="S40" s="41" t="str">
        <f>IF(M40="新規","",IF('C1施設'!Q40="","",'C1施設'!Q40))</f>
        <v/>
      </c>
      <c r="T40" s="533" t="str">
        <f t="shared" si="0"/>
        <v>低い</v>
      </c>
      <c r="V40" s="285">
        <f t="shared" si="1"/>
        <v>0</v>
      </c>
    </row>
    <row r="41" spans="2:49" ht="15" customHeight="1">
      <c r="B41" s="1515"/>
      <c r="C41" s="919"/>
      <c r="D41" s="506" t="str">
        <f>IF(AND('C1施設'!$N41="以内",'C8-1施設(計画設定)'!$D$13="○"),'C1施設'!D41,IF(AND('C1施設'!$N41="超過",'C8-1施設(計画設定)'!$E$13="○"),'C1施設'!D41,""))</f>
        <v/>
      </c>
      <c r="E41" s="506" t="str">
        <f>IF(AND('C1施設'!$N41="以内",'C8-1施設(計画設定)'!$D$13="○"),'C1施設'!E41,IF(AND('C1施設'!$N41="超過",'C8-1施設(計画設定)'!$E$13="○"),'C1施設'!E41,""))</f>
        <v/>
      </c>
      <c r="F41" s="218" t="str">
        <f>IF(AND('C1施設'!$N41="以内",'C8-1施設(計画設定)'!$D$13="○"),'C1施設'!G41,IF(AND('C1施設'!$N41="超過",'C8-1施設(計画設定)'!$E$13="○"),'C1施設'!G41,""))</f>
        <v/>
      </c>
      <c r="G41" s="543"/>
      <c r="H41" s="534" t="str">
        <f>+IF('C1施設'!D41="","",IF(D41="",'C1施設'!D41,D41))</f>
        <v>Ｃ配水池</v>
      </c>
      <c r="I41" s="1485" t="str">
        <f>+IF('C1施設'!E41="","",IF(E41="",'C1施設'!E41,E41))</f>
        <v>配水池(SUS)</v>
      </c>
      <c r="J41" s="1486" t="str">
        <f>+IF('C1施設'!F41="","",IF(F41="",'C1施設'!F41,F41))</f>
        <v/>
      </c>
      <c r="K41" s="218">
        <f>+IF('C1施設'!G41="","",IF(F41="",'C1施設'!G41,F41))</f>
        <v>75</v>
      </c>
      <c r="L41" s="42">
        <f>+IF('C1施設'!G41="",0,IF(F41="",'C1施設'!G41,F41))</f>
        <v>75</v>
      </c>
      <c r="M41" s="212">
        <f>IF('C1施設'!K41="","",IF(D41="",'C1施設'!K41,"新規"))</f>
        <v>2004</v>
      </c>
      <c r="N41" s="20">
        <f t="shared" si="2"/>
        <v>2024</v>
      </c>
      <c r="O41" s="192">
        <f>IF('C1施設'!M41="","",'C1施設'!M41)</f>
        <v>60</v>
      </c>
      <c r="P41" s="20" t="str">
        <f>IF(M41="新規","以内",IF('C1施設'!K41="","",IF(N41+1-'C1施設'!K41&lt;=O41,"以内","超過")))</f>
        <v>以内</v>
      </c>
      <c r="Q41" s="20" t="str">
        <f>IF(M41="新規","高い",IF('C1施設'!O41="","",'C1施設'!O41))</f>
        <v>高い</v>
      </c>
      <c r="R41" s="20" t="str">
        <f>IF(M41="新規","",IF('C1施設'!P41="","",'C1施設'!P41))</f>
        <v>高い</v>
      </c>
      <c r="S41" s="20" t="str">
        <f>IF(M41="新規","",IF('C1施設'!Q41="","",'C1施設'!Q41))</f>
        <v>あり</v>
      </c>
      <c r="T41" s="523" t="str">
        <f t="shared" si="0"/>
        <v>あり</v>
      </c>
      <c r="V41" s="285">
        <f t="shared" si="1"/>
        <v>1</v>
      </c>
    </row>
    <row r="42" spans="2:49" ht="15" customHeight="1">
      <c r="B42" s="1515"/>
      <c r="C42" s="919"/>
      <c r="D42" s="506" t="str">
        <f>IF(AND('C1施設'!$N42="以内",'C8-1施設(計画設定)'!$D$13="○"),'C1施設'!D42,IF(AND('C1施設'!$N42="超過",'C8-1施設(計画設定)'!$E$13="○"),'C1施設'!D42,""))</f>
        <v/>
      </c>
      <c r="E42" s="506" t="str">
        <f>IF(AND('C1施設'!$N42="以内",'C8-1施設(計画設定)'!$D$13="○"),'C1施設'!E42,IF(AND('C1施設'!$N42="超過",'C8-1施設(計画設定)'!$E$13="○"),'C1施設'!E42,""))</f>
        <v/>
      </c>
      <c r="F42" s="218" t="str">
        <f>IF(AND('C1施設'!$N42="以内",'C8-1施設(計画設定)'!$D$13="○"),'C1施設'!G42,IF(AND('C1施設'!$N42="超過",'C8-1施設(計画設定)'!$E$13="○"),'C1施設'!G42,""))</f>
        <v/>
      </c>
      <c r="G42" s="543"/>
      <c r="H42" s="534" t="str">
        <f>+IF('C1施設'!D42="","",IF(D42="",'C1施設'!D42,D42))</f>
        <v>Ｂ配水池</v>
      </c>
      <c r="I42" s="1485" t="str">
        <f>+IF('C1施設'!E42="","",IF(E42="",'C1施設'!E42,E42))</f>
        <v>配水池(SUS)</v>
      </c>
      <c r="J42" s="1486" t="str">
        <f>+IF('C1施設'!F42="","",IF(F42="",'C1施設'!F42,F42))</f>
        <v/>
      </c>
      <c r="K42" s="218">
        <f>+IF('C1施設'!G42="","",IF(F42="",'C1施設'!G42,F42))</f>
        <v>288</v>
      </c>
      <c r="L42" s="42">
        <f>+IF('C1施設'!G42="",0,IF(F42="",'C1施設'!G42,F42))</f>
        <v>288</v>
      </c>
      <c r="M42" s="212">
        <f>IF('C1施設'!K42="","",IF(D42="",'C1施設'!K42,"新規"))</f>
        <v>2002</v>
      </c>
      <c r="N42" s="20">
        <f t="shared" si="2"/>
        <v>2024</v>
      </c>
      <c r="O42" s="192">
        <f>IF('C1施設'!M42="","",'C1施設'!M42)</f>
        <v>60</v>
      </c>
      <c r="P42" s="20" t="str">
        <f>IF(M42="新規","以内",IF('C1施設'!K42="","",IF(N42+1-'C1施設'!K42&lt;=O42,"以内","超過")))</f>
        <v>以内</v>
      </c>
      <c r="Q42" s="20" t="str">
        <f>IF(M42="新規","高い",IF('C1施設'!O42="","",'C1施設'!O42))</f>
        <v>高い</v>
      </c>
      <c r="R42" s="20" t="str">
        <f>IF(M42="新規","",IF('C1施設'!P42="","",'C1施設'!P42))</f>
        <v>高い</v>
      </c>
      <c r="S42" s="20" t="str">
        <f>IF(M42="新規","",IF('C1施設'!Q42="","",'C1施設'!Q42))</f>
        <v>あり</v>
      </c>
      <c r="T42" s="523" t="str">
        <f t="shared" si="0"/>
        <v>あり</v>
      </c>
      <c r="V42" s="285">
        <f t="shared" si="1"/>
        <v>1</v>
      </c>
    </row>
    <row r="43" spans="2:49" ht="15" customHeight="1">
      <c r="B43" s="1515"/>
      <c r="C43" s="919"/>
      <c r="D43" s="506" t="str">
        <f>IF(AND('C1施設'!$N43="以内",'C8-1施設(計画設定)'!$D$13="○"),'C1施設'!D43,IF(AND('C1施設'!$N43="超過",'C8-1施設(計画設定)'!$E$13="○"),'C1施設'!D43,""))</f>
        <v/>
      </c>
      <c r="E43" s="507" t="str">
        <f>IF(AND('C1施設'!$N43="以内",'C8-1施設(計画設定)'!$D$13="○"),'C1施設'!E43,IF(AND('C1施設'!$N43="超過",'C8-1施設(計画設定)'!$E$13="○"),'C1施設'!E43,""))</f>
        <v/>
      </c>
      <c r="F43" s="218" t="str">
        <f>IF(AND('C1施設'!$N43="以内",'C8-1施設(計画設定)'!$D$13="○"),'C1施設'!G43,IF(AND('C1施設'!$N43="超過",'C8-1施設(計画設定)'!$E$13="○"),'C1施設'!G43,""))</f>
        <v/>
      </c>
      <c r="G43" s="545"/>
      <c r="H43" s="534" t="str">
        <f>+IF('C1施設'!D43="","",IF(D43="",'C1施設'!D43,D43))</f>
        <v>Ｕ配水池</v>
      </c>
      <c r="I43" s="1485" t="str">
        <f>+IF('C1施設'!E43="","",IF(E43="",'C1施設'!E43,E43))</f>
        <v>配水池(RC造)</v>
      </c>
      <c r="J43" s="1486" t="str">
        <f>+IF('C1施設'!F43="","",IF(F43="",'C1施設'!F43,F43))</f>
        <v/>
      </c>
      <c r="K43" s="218">
        <f>+IF('C1施設'!G43="","",IF(F43="",'C1施設'!G43,F43))</f>
        <v>48</v>
      </c>
      <c r="L43" s="42">
        <f>+IF('C1施設'!G43="",0,IF(F43="",'C1施設'!G43,F43))</f>
        <v>48</v>
      </c>
      <c r="M43" s="212">
        <f>IF('C1施設'!K43="","",IF(D43="",'C1施設'!K43,"新規"))</f>
        <v>1986</v>
      </c>
      <c r="N43" s="17">
        <f t="shared" si="2"/>
        <v>2024</v>
      </c>
      <c r="O43" s="191">
        <f>IF('C1施設'!M43="","",'C1施設'!M43)</f>
        <v>60</v>
      </c>
      <c r="P43" s="17" t="str">
        <f>IF(M43="新規","以内",IF('C1施設'!K43="","",IF(N43+1-'C1施設'!K43&lt;=O43,"以内","超過")))</f>
        <v>以内</v>
      </c>
      <c r="Q43" s="17" t="str">
        <f>IF(M43="新規","高い",IF('C1施設'!O43="","",'C1施設'!O43))</f>
        <v>中</v>
      </c>
      <c r="R43" s="17" t="str">
        <f>IF(M43="新規","",IF('C1施設'!P43="","",'C1施設'!P43))</f>
        <v>低い</v>
      </c>
      <c r="S43" s="17" t="str">
        <f>IF(M43="新規","",IF('C1施設'!Q43="","",'C1施設'!Q43))</f>
        <v/>
      </c>
      <c r="T43" s="521" t="str">
        <f t="shared" si="0"/>
        <v>低い</v>
      </c>
      <c r="V43" s="285">
        <f t="shared" si="1"/>
        <v>0</v>
      </c>
    </row>
    <row r="44" spans="2:49" ht="15" customHeight="1">
      <c r="B44" s="1515"/>
      <c r="C44" s="919"/>
      <c r="D44" s="506" t="str">
        <f>IF(AND('C1施設'!$N44="以内",'C8-1施設(計画設定)'!$D$13="○"),'C1施設'!D44,IF(AND('C1施設'!$N44="超過",'C8-1施設(計画設定)'!$E$13="○"),'C1施設'!D44,""))</f>
        <v/>
      </c>
      <c r="E44" s="343" t="str">
        <f>IF(AND('C1施設'!$N44="以内",'C8-1施設(計画設定)'!$D$13="○"),'C1施設'!E44,IF(AND('C1施設'!$N44="超過",'C8-1施設(計画設定)'!$E$13="○"),'C1施設'!E44,""))</f>
        <v/>
      </c>
      <c r="F44" s="218" t="str">
        <f>IF(AND('C1施設'!$N44="以内",'C8-1施設(計画設定)'!$D$13="○"),'C1施設'!G44,IF(AND('C1施設'!$N44="超過",'C8-1施設(計画設定)'!$E$13="○"),'C1施設'!G44,""))</f>
        <v/>
      </c>
      <c r="G44" s="546"/>
      <c r="H44" s="534" t="str">
        <f>+IF('C1施設'!D44="","",IF(D44="",'C1施設'!D44,D44))</f>
        <v>Ｕポンプ所</v>
      </c>
      <c r="I44" s="1485" t="str">
        <f>+IF('C1施設'!E44="","",IF(E44="",'C1施設'!E44,E44))</f>
        <v>送水ポンプ施設</v>
      </c>
      <c r="J44" s="1486" t="str">
        <f>+IF('C1施設'!F44="","",IF(F44="",'C1施設'!F44,F44))</f>
        <v/>
      </c>
      <c r="K44" s="218" t="str">
        <f>+IF('C1施設'!G44="","",IF(F44="",'C1施設'!G44,F44))</f>
        <v/>
      </c>
      <c r="L44" s="70">
        <f>+IF('C1施設'!G44="",0,IF(F44="",'C1施設'!G44,F44))</f>
        <v>0</v>
      </c>
      <c r="M44" s="222">
        <f>IF('C1施設'!K44="","",IF(D44="",'C1施設'!K44,"新規"))</f>
        <v>1986</v>
      </c>
      <c r="N44" s="23">
        <f t="shared" si="2"/>
        <v>2024</v>
      </c>
      <c r="O44" s="193">
        <f>IF('C1施設'!M44="","",'C1施設'!M44)</f>
        <v>60</v>
      </c>
      <c r="P44" s="23" t="str">
        <f>IF(M44="新規","以内",IF('C1施設'!K44="","",IF(N44+1-'C1施設'!K44&lt;=O44,"以内","超過")))</f>
        <v>以内</v>
      </c>
      <c r="Q44" s="23" t="str">
        <f>IF(M44="新規","高い",IF('C1施設'!O44="","",'C1施設'!O44))</f>
        <v>中</v>
      </c>
      <c r="R44" s="23" t="str">
        <f>IF(M44="新規","",IF('C1施設'!P44="","",'C1施設'!P44))</f>
        <v>高い</v>
      </c>
      <c r="S44" s="23" t="str">
        <f>IF(M44="新規","",IF('C1施設'!Q44="","",'C1施設'!Q44))</f>
        <v/>
      </c>
      <c r="T44" s="525" t="str">
        <f t="shared" si="0"/>
        <v>高い</v>
      </c>
      <c r="V44" s="285">
        <f t="shared" si="1"/>
        <v>0</v>
      </c>
    </row>
    <row r="45" spans="2:49" ht="15" customHeight="1" thickBot="1">
      <c r="B45" s="1516"/>
      <c r="C45" s="920"/>
      <c r="D45" s="503" t="str">
        <f>IF(AND('C1施設'!$N45="以内",'C8-1施設(計画設定)'!$D$13="○"),'C1施設'!D45,IF(AND('C1施設'!$N45="超過",'C8-1施設(計画設定)'!$E$13="○"),'C1施設'!D45,""))</f>
        <v/>
      </c>
      <c r="E45" s="503" t="str">
        <f>IF(AND('C1施設'!$N45="以内",'C8-1施設(計画設定)'!$D$13="○"),'C1施設'!E45,IF(AND('C1施設'!$N45="超過",'C8-1施設(計画設定)'!$E$13="○"),'C1施設'!E45,""))</f>
        <v/>
      </c>
      <c r="F45" s="219" t="str">
        <f>IF(AND('C1施設'!$N45="以内",'C8-1施設(計画設定)'!$D$13="○"),'C1施設'!G45,IF(AND('C1施設'!$N45="超過",'C8-1施設(計画設定)'!$E$13="○"),'C1施設'!G45,""))</f>
        <v/>
      </c>
      <c r="G45" s="544"/>
      <c r="H45" s="535" t="str">
        <f>+IF('C1施設'!D45="","",IF(D45="",'C1施設'!D45,D45))</f>
        <v>Ｄ配水池</v>
      </c>
      <c r="I45" s="1531" t="str">
        <f>+IF('C1施設'!E45="","",IF(E45="",'C1施設'!E45,E45))</f>
        <v>配水池(RC造)</v>
      </c>
      <c r="J45" s="1532" t="str">
        <f>+IF('C1施設'!F45="","",IF(F45="",'C1施設'!F45,F45))</f>
        <v/>
      </c>
      <c r="K45" s="536">
        <f>+IF('C1施設'!G45="","",IF(F45="",'C1施設'!G45,F45))</f>
        <v>65</v>
      </c>
      <c r="L45" s="537">
        <f>+IF('C1施設'!G45="",0,IF(F45="",'C1施設'!G45,F45))</f>
        <v>65</v>
      </c>
      <c r="M45" s="538">
        <f>IF('C1施設'!K45="","",IF(D45="",'C1施設'!K45,"新規"))</f>
        <v>1986</v>
      </c>
      <c r="N45" s="539">
        <f t="shared" si="2"/>
        <v>2024</v>
      </c>
      <c r="O45" s="540">
        <f>IF('C1施設'!M45="","",'C1施設'!M45)</f>
        <v>60</v>
      </c>
      <c r="P45" s="539" t="str">
        <f>IF(M45="新規","以内",IF('C1施設'!K45="","",IF(N45+1-'C1施設'!K45&lt;=O45,"以内","超過")))</f>
        <v>以内</v>
      </c>
      <c r="Q45" s="539" t="str">
        <f>IF(M45="新規","高い",IF('C1施設'!O45="","",'C1施設'!O45))</f>
        <v>中</v>
      </c>
      <c r="R45" s="539" t="str">
        <f>IF(M45="新規","",IF('C1施設'!P45="","",'C1施設'!P45))</f>
        <v>低い</v>
      </c>
      <c r="S45" s="539" t="str">
        <f>IF(M45="新規","",IF('C1施設'!Q45="","",'C1施設'!Q45))</f>
        <v/>
      </c>
      <c r="T45" s="541" t="str">
        <f t="shared" si="0"/>
        <v>低い</v>
      </c>
      <c r="V45" s="285">
        <f t="shared" si="1"/>
        <v>0</v>
      </c>
    </row>
    <row r="46" spans="2:49" ht="15" customHeight="1" thickBot="1">
      <c r="B46" s="1533" t="s">
        <v>54</v>
      </c>
      <c r="C46" s="1534"/>
      <c r="D46" s="1534"/>
      <c r="E46" s="1534"/>
      <c r="F46" s="1535"/>
      <c r="G46" s="519">
        <f>SUM(G7:G45)</f>
        <v>586500</v>
      </c>
      <c r="H46" s="499"/>
      <c r="I46" s="499"/>
      <c r="J46" s="499"/>
      <c r="K46" s="499"/>
      <c r="L46" s="499"/>
      <c r="M46" s="499"/>
      <c r="N46" s="499"/>
      <c r="O46" s="499"/>
      <c r="P46" s="499"/>
      <c r="Q46" s="499"/>
      <c r="R46" s="499"/>
      <c r="S46" s="499"/>
      <c r="T46" s="499"/>
      <c r="AF46" s="8"/>
      <c r="AG46" s="8"/>
    </row>
    <row r="47" spans="2:49">
      <c r="B47" s="13" t="s">
        <v>501</v>
      </c>
      <c r="C47" s="1" t="s">
        <v>517</v>
      </c>
      <c r="D47" s="14"/>
      <c r="E47" s="14"/>
      <c r="F47" s="14"/>
      <c r="G47" s="499"/>
      <c r="H47" s="13"/>
      <c r="I47" s="13"/>
      <c r="J47" s="13"/>
      <c r="K47" s="13"/>
      <c r="L47" s="13"/>
      <c r="M47" s="13"/>
      <c r="N47" s="13"/>
      <c r="O47" s="374"/>
      <c r="P47" s="13"/>
      <c r="Q47" s="13"/>
      <c r="R47" s="13"/>
      <c r="AD47" s="8"/>
      <c r="AE47" s="8"/>
      <c r="AV47" s="8"/>
      <c r="AW47" s="8"/>
    </row>
    <row r="48" spans="2:49">
      <c r="B48" s="13" t="s">
        <v>508</v>
      </c>
      <c r="C48" s="325" t="s">
        <v>511</v>
      </c>
      <c r="E48" s="14"/>
      <c r="F48" s="14"/>
      <c r="G48" s="13"/>
      <c r="H48" s="13"/>
      <c r="I48" s="13"/>
      <c r="J48" s="13"/>
      <c r="K48" s="13"/>
      <c r="L48" s="13"/>
      <c r="M48" s="13"/>
      <c r="N48" s="13"/>
      <c r="O48" s="374"/>
      <c r="P48" s="13"/>
      <c r="Q48" s="13"/>
      <c r="R48" s="13"/>
      <c r="Y48" s="8"/>
      <c r="AD48" s="8"/>
      <c r="AE48" s="8"/>
      <c r="AV48" s="8"/>
      <c r="AW48" s="8"/>
    </row>
    <row r="49" spans="2:31">
      <c r="B49" s="13" t="s">
        <v>509</v>
      </c>
      <c r="C49" s="14" t="s">
        <v>518</v>
      </c>
      <c r="E49" s="14"/>
      <c r="F49" s="14"/>
      <c r="G49" s="13"/>
      <c r="H49" s="13"/>
      <c r="I49" s="13"/>
      <c r="J49" s="13"/>
      <c r="K49" s="13"/>
      <c r="L49" s="13"/>
      <c r="M49" s="13"/>
      <c r="N49" s="13"/>
      <c r="O49" s="374"/>
      <c r="P49" s="13"/>
      <c r="Q49" s="13"/>
      <c r="R49" s="13"/>
      <c r="Y49" s="8"/>
      <c r="AD49" s="8"/>
      <c r="AE49" s="8"/>
    </row>
    <row r="50" spans="2:31">
      <c r="B50" s="13"/>
      <c r="E50" s="14"/>
      <c r="F50" s="14"/>
      <c r="G50" s="13"/>
      <c r="H50" s="13"/>
      <c r="I50" s="13"/>
      <c r="J50" s="13"/>
      <c r="K50" s="13"/>
      <c r="L50" s="13"/>
      <c r="M50" s="13"/>
      <c r="N50" s="13"/>
      <c r="O50" s="374"/>
      <c r="P50" s="13"/>
      <c r="Q50" s="13"/>
      <c r="R50" s="13"/>
      <c r="Y50" s="8"/>
      <c r="AD50" s="8"/>
      <c r="AE50" s="8"/>
    </row>
    <row r="51" spans="2:31">
      <c r="B51" s="13"/>
      <c r="C51" s="885" t="s">
        <v>529</v>
      </c>
      <c r="D51" s="885"/>
      <c r="E51" s="885"/>
      <c r="F51" s="885"/>
      <c r="G51" s="885"/>
      <c r="H51" s="885"/>
      <c r="I51" s="885"/>
      <c r="J51" s="885"/>
      <c r="K51" s="885"/>
      <c r="L51" s="885"/>
      <c r="M51" s="885"/>
      <c r="N51" s="885"/>
      <c r="O51" s="885"/>
      <c r="P51" s="885"/>
      <c r="Q51" s="885"/>
      <c r="R51" s="885"/>
      <c r="S51" s="885"/>
      <c r="T51" s="885"/>
      <c r="X51" s="8"/>
      <c r="AC51" s="8"/>
      <c r="AD51" s="8"/>
    </row>
    <row r="52" spans="2:31" ht="15" customHeight="1">
      <c r="B52" s="430"/>
      <c r="C52" s="881" t="s">
        <v>124</v>
      </c>
      <c r="D52" s="882"/>
      <c r="E52" s="883"/>
      <c r="F52" s="1090" t="s">
        <v>54</v>
      </c>
      <c r="G52" s="1089" t="s">
        <v>149</v>
      </c>
      <c r="H52" s="1528"/>
      <c r="I52" s="955" t="s">
        <v>131</v>
      </c>
      <c r="J52" s="955"/>
      <c r="K52" s="955"/>
      <c r="L52" s="955"/>
      <c r="M52" s="955"/>
      <c r="N52" s="955"/>
      <c r="O52" s="955"/>
      <c r="P52" s="955"/>
      <c r="Q52" s="955"/>
      <c r="R52" s="955"/>
      <c r="S52" s="955"/>
      <c r="T52" s="955"/>
    </row>
    <row r="53" spans="2:31" ht="15" customHeight="1">
      <c r="C53" s="884"/>
      <c r="D53" s="885"/>
      <c r="E53" s="886"/>
      <c r="F53" s="1090"/>
      <c r="G53" s="958" t="s">
        <v>497</v>
      </c>
      <c r="H53" s="1529" t="s">
        <v>498</v>
      </c>
      <c r="I53" s="928" t="s">
        <v>924</v>
      </c>
      <c r="J53" s="1522"/>
      <c r="K53" s="1522"/>
      <c r="L53" s="1522"/>
      <c r="M53" s="929"/>
      <c r="N53" s="1089" t="s">
        <v>520</v>
      </c>
      <c r="O53" s="1523"/>
      <c r="P53" s="1090"/>
      <c r="Q53" s="1089" t="s">
        <v>545</v>
      </c>
      <c r="R53" s="1090"/>
      <c r="S53" s="1491" t="s">
        <v>131</v>
      </c>
      <c r="T53" s="912"/>
    </row>
    <row r="54" spans="2:31" ht="15" customHeight="1">
      <c r="C54" s="884"/>
      <c r="D54" s="885"/>
      <c r="E54" s="886"/>
      <c r="F54" s="1528"/>
      <c r="G54" s="959"/>
      <c r="H54" s="1530"/>
      <c r="I54" s="868" t="s">
        <v>496</v>
      </c>
      <c r="J54" s="864" t="s">
        <v>443</v>
      </c>
      <c r="K54" s="864" t="s">
        <v>439</v>
      </c>
      <c r="L54" s="344"/>
      <c r="M54" s="865" t="s">
        <v>925</v>
      </c>
      <c r="N54" s="402" t="s">
        <v>496</v>
      </c>
      <c r="O54" s="432" t="s">
        <v>443</v>
      </c>
      <c r="P54" s="405" t="s">
        <v>439</v>
      </c>
      <c r="Q54" s="404" t="s">
        <v>499</v>
      </c>
      <c r="R54" s="403" t="s">
        <v>500</v>
      </c>
      <c r="S54" s="404" t="s">
        <v>534</v>
      </c>
      <c r="T54" s="335" t="s">
        <v>542</v>
      </c>
    </row>
    <row r="55" spans="2:31" ht="15" customHeight="1">
      <c r="C55" s="887"/>
      <c r="D55" s="888"/>
      <c r="E55" s="889"/>
      <c r="F55" s="602" t="s">
        <v>551</v>
      </c>
      <c r="G55" s="444" t="s">
        <v>552</v>
      </c>
      <c r="H55" s="406" t="s">
        <v>564</v>
      </c>
      <c r="I55" s="863" t="s">
        <v>553</v>
      </c>
      <c r="J55" s="445" t="s">
        <v>926</v>
      </c>
      <c r="K55" s="445" t="s">
        <v>926</v>
      </c>
      <c r="L55" s="344"/>
      <c r="M55" s="866" t="s">
        <v>926</v>
      </c>
      <c r="N55" s="583" t="s">
        <v>554</v>
      </c>
      <c r="O55" s="445" t="s">
        <v>564</v>
      </c>
      <c r="P55" s="448" t="s">
        <v>564</v>
      </c>
      <c r="Q55" s="447" t="s">
        <v>555</v>
      </c>
      <c r="R55" s="584" t="s">
        <v>564</v>
      </c>
      <c r="S55" s="447" t="s">
        <v>556</v>
      </c>
      <c r="T55" s="446" t="s">
        <v>564</v>
      </c>
    </row>
    <row r="56" spans="2:31" s="8" customFormat="1" ht="15" customHeight="1">
      <c r="C56" s="941" t="s">
        <v>147</v>
      </c>
      <c r="D56" s="916" t="s">
        <v>123</v>
      </c>
      <c r="E56" s="9" t="s">
        <v>133</v>
      </c>
      <c r="F56" s="43">
        <f>IF(SUM(G56:H56)=SUM(I56:M56),SUM(G56:H56),"エラー")</f>
        <v>12</v>
      </c>
      <c r="G56" s="328">
        <f>COUNTIF(P$7:P$18,"以内")</f>
        <v>0</v>
      </c>
      <c r="H56" s="43">
        <f>COUNTIF(P$7:P$18,"超過")</f>
        <v>12</v>
      </c>
      <c r="I56" s="360">
        <f>COUNTIF($Q$7:$Q$18,I$54)</f>
        <v>0</v>
      </c>
      <c r="J56" s="329">
        <f>COUNTIF($Q$7:$Q$18,J$54)</f>
        <v>2</v>
      </c>
      <c r="K56" s="329">
        <f>COUNTIF($Q$7:$Q$18,K$54)</f>
        <v>10</v>
      </c>
      <c r="L56" s="344"/>
      <c r="M56" s="43">
        <f>COUNTIF($Q$7:$Q$18,M$54)</f>
        <v>0</v>
      </c>
      <c r="N56" s="360">
        <f>COUNTIF($R$7:$R$18,N$54)</f>
        <v>0</v>
      </c>
      <c r="O56" s="329">
        <f>COUNTIF($R$7:$R$18,O$54)</f>
        <v>0</v>
      </c>
      <c r="P56" s="320">
        <f>COUNTIF($R$7:$R$18,P$54)</f>
        <v>12</v>
      </c>
      <c r="Q56" s="313">
        <f>COUNTIF($S$7:$S$18,Q$54)</f>
        <v>0</v>
      </c>
      <c r="R56" s="43">
        <f>COUNTIF($S$7:$S$18,R$54)</f>
        <v>0</v>
      </c>
      <c r="S56" s="313">
        <f>SUM(V7:V18)</f>
        <v>0</v>
      </c>
      <c r="T56" s="320">
        <f t="shared" ref="T56:T91" si="3">+F56-S56</f>
        <v>12</v>
      </c>
      <c r="U56" s="1"/>
      <c r="V56" s="1"/>
    </row>
    <row r="57" spans="2:31" s="8" customFormat="1" ht="15" customHeight="1">
      <c r="C57" s="941"/>
      <c r="D57" s="917"/>
      <c r="E57" s="10" t="s">
        <v>141</v>
      </c>
      <c r="F57" s="44">
        <f>IF(SUM(G57:H57)=SUM(I57:M57),SUM(G57:H57),"エラー")</f>
        <v>17125</v>
      </c>
      <c r="G57" s="330">
        <f>SUMPRODUCT(($P$7:$P$18="以内")*($L$7:$L$18))</f>
        <v>0</v>
      </c>
      <c r="H57" s="44">
        <f>SUMPRODUCT(($P$7:$P$18="超過")*($L$7:$L$18))</f>
        <v>17125</v>
      </c>
      <c r="I57" s="351">
        <f>SUMPRODUCT(($Q$7:$Q$18=I$54)*($L$7:$L$18))</f>
        <v>0</v>
      </c>
      <c r="J57" s="332">
        <f>SUMPRODUCT(($Q$7:$Q$18=J$54)*($L$7:$L$18))</f>
        <v>3400</v>
      </c>
      <c r="K57" s="332">
        <f>SUMPRODUCT(($Q$7:$Q$18=K$54)*($L$7:$L$18))</f>
        <v>13725</v>
      </c>
      <c r="L57" s="344"/>
      <c r="M57" s="44">
        <f>SUMPRODUCT(($Q$7:$Q$18=M$54)*($L$7:$L$18))</f>
        <v>0</v>
      </c>
      <c r="N57" s="351">
        <f>SUMPRODUCT(($R$7:$R$18=N$54)*($L$7:$L$18))</f>
        <v>0</v>
      </c>
      <c r="O57" s="332">
        <f>SUMPRODUCT(($R$7:$R$18=O$54)*($L$7:$L$18))</f>
        <v>0</v>
      </c>
      <c r="P57" s="321">
        <f>SUMPRODUCT(($R$7:$R$18=P$54)*($L$7:$L$18))</f>
        <v>17125</v>
      </c>
      <c r="Q57" s="45">
        <f>SUMPRODUCT(($S$7:$S$18=Q$54)*($L$7:$L$18))</f>
        <v>0</v>
      </c>
      <c r="R57" s="44">
        <f>SUMPRODUCT(($S$7:$S$18=R$54)*($L$7:$L$18))</f>
        <v>0</v>
      </c>
      <c r="S57" s="45">
        <f>+SUMPRODUCT((V7:V18)*(L7:L18))</f>
        <v>0</v>
      </c>
      <c r="T57" s="321">
        <f t="shared" si="3"/>
        <v>17125</v>
      </c>
      <c r="U57" s="1"/>
      <c r="V57" s="1"/>
    </row>
    <row r="58" spans="2:31" s="8" customFormat="1" ht="15" customHeight="1">
      <c r="C58" s="941"/>
      <c r="D58" s="918"/>
      <c r="E58" s="12" t="s">
        <v>432</v>
      </c>
      <c r="F58" s="229">
        <f>IF(SUM(G58:H58)=SUM(I58:M58),SUM(G58:H58),"エラー")</f>
        <v>100</v>
      </c>
      <c r="G58" s="331">
        <f>IF((G57+H57)=0,0,G57/(G57+H57))*100</f>
        <v>0</v>
      </c>
      <c r="H58" s="229">
        <f>IF((G57+H57)=0,0,H57/(G57+H57))*100</f>
        <v>100</v>
      </c>
      <c r="I58" s="361">
        <f>IF(SUM($I57:$M57)=0,0,I57/SUM($I57:$M57))*100</f>
        <v>0</v>
      </c>
      <c r="J58" s="245">
        <f>IF(SUM($I57:$M57)=0,0,J57/SUM($I57:$M57))*100</f>
        <v>19.854014598540147</v>
      </c>
      <c r="K58" s="245">
        <f>IF(SUM($I57:$M57)=0,0,K57/SUM($I57:$M57))*100</f>
        <v>80.145985401459853</v>
      </c>
      <c r="L58" s="344"/>
      <c r="M58" s="229">
        <f>IF(SUM($I57:$M57)=0,0,M57/SUM($I57:$M57))*100</f>
        <v>0</v>
      </c>
      <c r="N58" s="361">
        <f>IF(SUM($N57:$P57)=0,0,N57/SUM($N57:$P57))*100</f>
        <v>0</v>
      </c>
      <c r="O58" s="245">
        <f>IF(SUM($N57:$P57)=0,0,O57/SUM($N57:$P57))*100</f>
        <v>0</v>
      </c>
      <c r="P58" s="322">
        <f>IF(SUM($N57:$P57)=0,0,P57/SUM($N57:$P57))*100</f>
        <v>100</v>
      </c>
      <c r="Q58" s="230">
        <f>IF(SUM($Q57:$R57)=0,0,Q57/SUM($Q57:$R57))*100</f>
        <v>0</v>
      </c>
      <c r="R58" s="229">
        <f>IF(SUM($Q57:$R57)=0,0,R57/SUM($Q57:$R57))*100</f>
        <v>0</v>
      </c>
      <c r="S58" s="230">
        <f>IF($F57=0,0,S57/$F57)*100</f>
        <v>0</v>
      </c>
      <c r="T58" s="322">
        <f t="shared" si="3"/>
        <v>100</v>
      </c>
      <c r="U58" s="1"/>
      <c r="V58" s="1"/>
    </row>
    <row r="59" spans="2:31" s="8" customFormat="1" ht="15" customHeight="1">
      <c r="C59" s="941"/>
      <c r="D59" s="916" t="s">
        <v>431</v>
      </c>
      <c r="E59" s="9" t="s">
        <v>133</v>
      </c>
      <c r="F59" s="43">
        <f>IF(SUM(G59:H59)=SUM(I59:M59),SUM(G59:H59),"エラー")</f>
        <v>0</v>
      </c>
      <c r="G59" s="328">
        <f>COUNTIF(P$19:P$20,"以内")</f>
        <v>0</v>
      </c>
      <c r="H59" s="43">
        <f>COUNTIF(P$19:P$20,"超過")</f>
        <v>0</v>
      </c>
      <c r="I59" s="328">
        <f>COUNTIF($Q$19:$Q$20,I$54)</f>
        <v>0</v>
      </c>
      <c r="J59" s="329">
        <f>COUNTIF($Q$19:$Q$20,J$54)</f>
        <v>0</v>
      </c>
      <c r="K59" s="329">
        <f>COUNTIF($Q$19:$Q$20,K$54)</f>
        <v>0</v>
      </c>
      <c r="L59" s="344"/>
      <c r="M59" s="43">
        <f>COUNTIF($Q$19:$Q$20,M$54)</f>
        <v>0</v>
      </c>
      <c r="N59" s="360">
        <f>COUNTIF($R$19:$R$20,N$54)</f>
        <v>0</v>
      </c>
      <c r="O59" s="329">
        <f>COUNTIF($R$19:$R$20,O$54)</f>
        <v>0</v>
      </c>
      <c r="P59" s="320">
        <f>COUNTIF($R$19:$R$20,P$54)</f>
        <v>0</v>
      </c>
      <c r="Q59" s="313">
        <f>COUNTIF($S$19:$S$20,Q$54)</f>
        <v>0</v>
      </c>
      <c r="R59" s="43">
        <f>COUNTIF($S$19:$S$20,R$54)</f>
        <v>0</v>
      </c>
      <c r="S59" s="313">
        <f>SUM(V19:V20)</f>
        <v>0</v>
      </c>
      <c r="T59" s="320">
        <f t="shared" si="3"/>
        <v>0</v>
      </c>
      <c r="U59" s="1"/>
      <c r="V59" s="1"/>
    </row>
    <row r="60" spans="2:31" s="8" customFormat="1" ht="15" customHeight="1">
      <c r="C60" s="941"/>
      <c r="D60" s="917"/>
      <c r="E60" s="10" t="s">
        <v>141</v>
      </c>
      <c r="F60" s="44">
        <f>IF(SUM(G60:H60)=SUM(I60:M60),SUM(G60:H60),"エラー")</f>
        <v>0</v>
      </c>
      <c r="G60" s="330">
        <f>SUMPRODUCT(($P$19:$P$20="以内")*($L$19:$L$20))</f>
        <v>0</v>
      </c>
      <c r="H60" s="44">
        <f>SUMPRODUCT(($P$19:$P$20="超過")*($L$19:$L$20))</f>
        <v>0</v>
      </c>
      <c r="I60" s="330">
        <f>SUMPRODUCT(($Q$19:$Q$20=I$54)*($L$19:$L$20))</f>
        <v>0</v>
      </c>
      <c r="J60" s="332">
        <f>SUMPRODUCT(($Q$19:$Q$20=J$54)*($L$19:$L$20))</f>
        <v>0</v>
      </c>
      <c r="K60" s="332">
        <f>SUMPRODUCT(($Q$19:$Q$20=K$54)*($L$19:$L$20))</f>
        <v>0</v>
      </c>
      <c r="L60" s="344"/>
      <c r="M60" s="44">
        <f>SUMPRODUCT(($Q$19:$Q$20=M$54)*($L$19:$L$20))</f>
        <v>0</v>
      </c>
      <c r="N60" s="351">
        <f>SUMPRODUCT(($R$19:$R$20=N$54)*($L$19:$L$20))</f>
        <v>0</v>
      </c>
      <c r="O60" s="332">
        <f>SUMPRODUCT(($R$19:$R$20=O$54)*($L$19:$L$20))</f>
        <v>0</v>
      </c>
      <c r="P60" s="321">
        <f>SUMPRODUCT(($R$19:$R$20=P$54)*($L$19:$L$20))</f>
        <v>0</v>
      </c>
      <c r="Q60" s="45">
        <f>SUMPRODUCT(($S$19:$S$20=Q$54)*($L$19:$L$20))</f>
        <v>0</v>
      </c>
      <c r="R60" s="44">
        <f>SUMPRODUCT(($S$19:$S$20=R$54)*($L$19:$L$20))</f>
        <v>0</v>
      </c>
      <c r="S60" s="45">
        <f>+SUMPRODUCT((V19:V20)*(L19:L20))</f>
        <v>0</v>
      </c>
      <c r="T60" s="321">
        <f t="shared" si="3"/>
        <v>0</v>
      </c>
      <c r="U60" s="1"/>
      <c r="V60" s="1"/>
    </row>
    <row r="61" spans="2:31" s="8" customFormat="1" ht="15" customHeight="1">
      <c r="C61" s="941"/>
      <c r="D61" s="918"/>
      <c r="E61" s="12" t="s">
        <v>432</v>
      </c>
      <c r="F61" s="229">
        <f>IF(SUM(G61:H61)=SUM(I61:M61),SUM(G61:H61),"エラー")</f>
        <v>0</v>
      </c>
      <c r="G61" s="331">
        <f>IF((G60+H60)=0,0,G60/(G60+H60))*100</f>
        <v>0</v>
      </c>
      <c r="H61" s="229">
        <f>IF((G60+H60)=0,0,H60/(G60+H60))*100</f>
        <v>0</v>
      </c>
      <c r="I61" s="361">
        <f>IF(SUM($I60:$M60)=0,0,I60/SUM($I60:$M60))*100</f>
        <v>0</v>
      </c>
      <c r="J61" s="245">
        <f>IF(SUM($I60:$M60)=0,0,J60/SUM($I60:$M60))*100</f>
        <v>0</v>
      </c>
      <c r="K61" s="245">
        <f>IF(SUM($I60:$M60)=0,0,K60/SUM($I60:$M60))*100</f>
        <v>0</v>
      </c>
      <c r="L61" s="344"/>
      <c r="M61" s="229">
        <f>IF(SUM($I60:$M60)=0,0,M60/SUM($I60:$M60))*100</f>
        <v>0</v>
      </c>
      <c r="N61" s="361">
        <f>IF(SUM($N60:$P60)=0,0,N60/SUM($N60:$P60))*100</f>
        <v>0</v>
      </c>
      <c r="O61" s="245">
        <f>IF(SUM($N60:$P60)=0,0,O60/SUM($N60:$P60))*100</f>
        <v>0</v>
      </c>
      <c r="P61" s="322">
        <f>IF(SUM($N60:$P60)=0,0,P60/SUM($N60:$P60))*100</f>
        <v>0</v>
      </c>
      <c r="Q61" s="230">
        <f>IF(SUM($Q60:$R60)=0,0,Q60/SUM($Q60:$R60))*100</f>
        <v>0</v>
      </c>
      <c r="R61" s="229">
        <f>IF(SUM($Q60:$R60)=0,0,R60/SUM($Q60:$R60))*100</f>
        <v>0</v>
      </c>
      <c r="S61" s="230">
        <f>IF($F60=0,0,S60/$F60)*100</f>
        <v>0</v>
      </c>
      <c r="T61" s="322">
        <f t="shared" si="3"/>
        <v>0</v>
      </c>
      <c r="U61" s="1"/>
      <c r="V61" s="1"/>
    </row>
    <row r="62" spans="2:31" s="8" customFormat="1" ht="15" customHeight="1">
      <c r="C62" s="941"/>
      <c r="D62" s="916" t="s">
        <v>125</v>
      </c>
      <c r="E62" s="9" t="s">
        <v>133</v>
      </c>
      <c r="F62" s="43">
        <f>IF(SUM(G62:H62)=SUM(I62:M62),SUM(G62:H62),"エラー")</f>
        <v>1</v>
      </c>
      <c r="G62" s="328">
        <f>COUNTIF(P$21:P$22,"以内")</f>
        <v>1</v>
      </c>
      <c r="H62" s="43">
        <f>COUNTIF(P$21:P$22,"超過")</f>
        <v>0</v>
      </c>
      <c r="I62" s="328">
        <f>COUNTIF($Q$21:$Q$22,I$54)</f>
        <v>1</v>
      </c>
      <c r="J62" s="329">
        <f>COUNTIF($Q$21:$Q$22,J$54)</f>
        <v>0</v>
      </c>
      <c r="K62" s="329">
        <f>COUNTIF($Q$21:$Q$22,K$54)</f>
        <v>0</v>
      </c>
      <c r="L62" s="345"/>
      <c r="M62" s="43">
        <f>COUNTIF($Q$21:$Q$22,M$54)</f>
        <v>0</v>
      </c>
      <c r="N62" s="360">
        <f>COUNTIF($R$21:$R$22,N$54)</f>
        <v>0</v>
      </c>
      <c r="O62" s="329">
        <f>COUNTIF($R$21:$R$22,O$54)</f>
        <v>0</v>
      </c>
      <c r="P62" s="320">
        <f>COUNTIF($R$21:$R$22,P$54)</f>
        <v>0</v>
      </c>
      <c r="Q62" s="313">
        <f>COUNTIF($S$21:$S$22,Q$54)</f>
        <v>0</v>
      </c>
      <c r="R62" s="43">
        <f>COUNTIF($S$21:$S$22,R$54)</f>
        <v>0</v>
      </c>
      <c r="S62" s="313">
        <f>SUM(V21:V22)</f>
        <v>1</v>
      </c>
      <c r="T62" s="320">
        <f t="shared" si="3"/>
        <v>0</v>
      </c>
      <c r="U62" s="1"/>
      <c r="V62" s="1"/>
    </row>
    <row r="63" spans="2:31" ht="15" customHeight="1">
      <c r="C63" s="941"/>
      <c r="D63" s="917"/>
      <c r="E63" s="10" t="s">
        <v>141</v>
      </c>
      <c r="F63" s="44">
        <f>IF(SUM(G63:H63)=SUM(I63:M63),SUM(G63:H63),"エラー")</f>
        <v>14500</v>
      </c>
      <c r="G63" s="330">
        <f>SUMPRODUCT(($P$21:$P$22="以内")*($L$21:$L$22))</f>
        <v>14500</v>
      </c>
      <c r="H63" s="44">
        <f>SUMPRODUCT(($P$21:$P$22="超過")*($L$21:$L$22))</f>
        <v>0</v>
      </c>
      <c r="I63" s="330">
        <f>SUMPRODUCT(($Q$21:$Q$22=I$54)*($L$21:$L$22))</f>
        <v>14500</v>
      </c>
      <c r="J63" s="332">
        <f>SUMPRODUCT(($Q$21:$Q$22=J$54)*($L$21:$L$22))</f>
        <v>0</v>
      </c>
      <c r="K63" s="332">
        <f>SUMPRODUCT(($Q$21:$Q$22=K$54)*($L$21:$L$22))</f>
        <v>0</v>
      </c>
      <c r="L63" s="345"/>
      <c r="M63" s="44">
        <f>SUMPRODUCT(($Q$21:$Q$22=M$54)*($L$21:$L$22))</f>
        <v>0</v>
      </c>
      <c r="N63" s="351">
        <f>SUMPRODUCT(($R$21:$R$22=N$54)*($L$21:$L$22))</f>
        <v>0</v>
      </c>
      <c r="O63" s="332">
        <f>SUMPRODUCT(($R$21:$R$22=O$54)*($L$21:$L$22))</f>
        <v>0</v>
      </c>
      <c r="P63" s="321">
        <f>SUMPRODUCT(($R$21:$R$22=P$54)*($L$21:$L$22))</f>
        <v>0</v>
      </c>
      <c r="Q63" s="45">
        <f>SUMPRODUCT(($S$21:$S$22=Q$54)*($L$21:$L$22))</f>
        <v>0</v>
      </c>
      <c r="R63" s="44">
        <f>SUMPRODUCT(($S$21:$S$22=R$54)*($L$21:$L$22))</f>
        <v>0</v>
      </c>
      <c r="S63" s="45">
        <f>+SUMPRODUCT((V21:V22)*(L21:L22))</f>
        <v>14500</v>
      </c>
      <c r="T63" s="321">
        <f t="shared" si="3"/>
        <v>0</v>
      </c>
    </row>
    <row r="64" spans="2:31" ht="15" customHeight="1">
      <c r="C64" s="941"/>
      <c r="D64" s="918"/>
      <c r="E64" s="12" t="s">
        <v>432</v>
      </c>
      <c r="F64" s="229">
        <f>IF(SUM(G64:H64)=SUM(I64:M64),SUM(G64:H64),"エラー")</f>
        <v>100</v>
      </c>
      <c r="G64" s="331">
        <f>IF((G63+H63)=0,0,G63/(G63+H63))*100</f>
        <v>100</v>
      </c>
      <c r="H64" s="229">
        <f>IF((G63+H63)=0,0,H63/(G63+H63))*100</f>
        <v>0</v>
      </c>
      <c r="I64" s="361">
        <f>IF(SUM($I63:$M63)=0,0,I63/SUM($I63:$M63))*100</f>
        <v>100</v>
      </c>
      <c r="J64" s="245">
        <f>IF(SUM($I63:$M63)=0,0,J63/SUM($I63:$M63))*100</f>
        <v>0</v>
      </c>
      <c r="K64" s="245">
        <f>IF(SUM($I63:$M63)=0,0,K63/SUM($I63:$M63))*100</f>
        <v>0</v>
      </c>
      <c r="L64" s="344"/>
      <c r="M64" s="229">
        <f>IF(SUM($I63:$M63)=0,0,M63/SUM($I63:$M63))*100</f>
        <v>0</v>
      </c>
      <c r="N64" s="361">
        <f>IF(SUM($N63:$P63)=0,0,N63/SUM($N63:$P63))*100</f>
        <v>0</v>
      </c>
      <c r="O64" s="245">
        <f>IF(SUM($N63:$P63)=0,0,O63/SUM($N63:$P63))*100</f>
        <v>0</v>
      </c>
      <c r="P64" s="322">
        <f>IF(SUM($N63:$P63)=0,0,P63/SUM($N63:$P63))*100</f>
        <v>0</v>
      </c>
      <c r="Q64" s="230">
        <f>IF(SUM($Q63:$R63)=0,0,Q63/SUM($Q63:$R63))*100</f>
        <v>0</v>
      </c>
      <c r="R64" s="229">
        <f>IF(SUM($Q63:$R63)=0,0,R63/SUM($Q63:$R63))*100</f>
        <v>0</v>
      </c>
      <c r="S64" s="230">
        <f>IF($F63=0,0,S63/$F63)*100</f>
        <v>100</v>
      </c>
      <c r="T64" s="322">
        <f t="shared" si="3"/>
        <v>0</v>
      </c>
    </row>
    <row r="65" spans="3:20" ht="15" customHeight="1">
      <c r="C65" s="941"/>
      <c r="D65" s="899" t="s">
        <v>143</v>
      </c>
      <c r="E65" s="9" t="s">
        <v>133</v>
      </c>
      <c r="F65" s="43">
        <f>IF(SUM(G65:H65)=SUM(I65:M65),SUM(G65:H65),"エラー")</f>
        <v>9</v>
      </c>
      <c r="G65" s="328">
        <f>COUNTIF(P$23:P$31,"以内")</f>
        <v>9</v>
      </c>
      <c r="H65" s="43">
        <f>COUNTIF(P$23:P$31,"超過")</f>
        <v>0</v>
      </c>
      <c r="I65" s="328">
        <f>COUNTIF($Q$23:$Q$31,I$54)</f>
        <v>3</v>
      </c>
      <c r="J65" s="329">
        <f>COUNTIF($Q$23:$Q$31,J$54)</f>
        <v>4</v>
      </c>
      <c r="K65" s="329">
        <f>COUNTIF($Q$23:$Q$31,K$54)</f>
        <v>2</v>
      </c>
      <c r="L65" s="345"/>
      <c r="M65" s="43">
        <f>COUNTIF($Q$23:$Q$31,M$54)</f>
        <v>0</v>
      </c>
      <c r="N65" s="360">
        <f>COUNTIF($R$23:$R$31,N$54)</f>
        <v>2</v>
      </c>
      <c r="O65" s="329">
        <f>COUNTIF($R$23:$R$31,O$54)</f>
        <v>1</v>
      </c>
      <c r="P65" s="320">
        <f>COUNTIF($R$23:$R$31,P$54)</f>
        <v>5</v>
      </c>
      <c r="Q65" s="313">
        <f>COUNTIF($S$23:$S$31,Q$54)</f>
        <v>1</v>
      </c>
      <c r="R65" s="43">
        <f>COUNTIF($S$23:$S$31,R$54)</f>
        <v>0</v>
      </c>
      <c r="S65" s="313">
        <f>SUM(V23:V31)</f>
        <v>4</v>
      </c>
      <c r="T65" s="320">
        <f t="shared" si="3"/>
        <v>5</v>
      </c>
    </row>
    <row r="66" spans="3:20" ht="15" customHeight="1">
      <c r="C66" s="942"/>
      <c r="D66" s="900"/>
      <c r="E66" s="10" t="s">
        <v>142</v>
      </c>
      <c r="F66" s="44">
        <f>IF(SUM(G66:H66)=SUM(I66:M66),SUM(G66:H66),"エラー")</f>
        <v>18206</v>
      </c>
      <c r="G66" s="330">
        <f>SUMPRODUCT(($P$23:$P$31="以内")*($L$23:$L$31))</f>
        <v>18206</v>
      </c>
      <c r="H66" s="44">
        <f>SUMPRODUCT(($P$23:$P$31="超過")*($L$23:$L$31))</f>
        <v>0</v>
      </c>
      <c r="I66" s="330">
        <f>SUMPRODUCT(($Q$23:$Q$31=I$54)*($L$23:$L$31))</f>
        <v>7900</v>
      </c>
      <c r="J66" s="332">
        <f>SUMPRODUCT(($Q$23:$Q$31=J$54)*($L$23:$L$31))</f>
        <v>8816</v>
      </c>
      <c r="K66" s="332">
        <f>SUMPRODUCT(($Q$23:$Q$31=K$54)*($L$23:$L$31))</f>
        <v>1490</v>
      </c>
      <c r="L66" s="345"/>
      <c r="M66" s="44">
        <f>SUMPRODUCT(($Q$23:$Q$31=M$54)*($L$23:$L$31))</f>
        <v>0</v>
      </c>
      <c r="N66" s="351">
        <f>SUMPRODUCT(($R$23:$R$31=N$54)*($L$23:$L$31))</f>
        <v>3600</v>
      </c>
      <c r="O66" s="332">
        <f>SUMPRODUCT(($R$23:$R$31=O$54)*($L$23:$L$31))</f>
        <v>6500</v>
      </c>
      <c r="P66" s="321">
        <f>SUMPRODUCT(($R$23:$R$31=P$54)*($L$23:$L$31))</f>
        <v>3806</v>
      </c>
      <c r="Q66" s="45">
        <f>SUMPRODUCT(($S$23:$S$31=Q$54)*($L$23:$L$31))</f>
        <v>1300</v>
      </c>
      <c r="R66" s="44">
        <f>SUMPRODUCT(($S$23:$S$31=R$54)*($L$23:$L$31))</f>
        <v>0</v>
      </c>
      <c r="S66" s="45">
        <f>+SUMPRODUCT((V23:V31)*(L23:L31))</f>
        <v>9200</v>
      </c>
      <c r="T66" s="321">
        <f t="shared" si="3"/>
        <v>9006</v>
      </c>
    </row>
    <row r="67" spans="3:20" ht="15" customHeight="1">
      <c r="C67" s="942"/>
      <c r="D67" s="900"/>
      <c r="E67" s="12" t="s">
        <v>432</v>
      </c>
      <c r="F67" s="229">
        <f>IF(SUM(G67:H67)=SUM(I67:M67),SUM(G67:H67),"エラー")</f>
        <v>100</v>
      </c>
      <c r="G67" s="333">
        <f>IF((G66+H66)=0,0,G66/(G66+H66))*100</f>
        <v>100</v>
      </c>
      <c r="H67" s="247">
        <f>IF((G66+H66)=0,0,H66/(G66+H66))*100</f>
        <v>0</v>
      </c>
      <c r="I67" s="361">
        <f>IF(SUM($I66:$M66)=0,0,I66/SUM($I66:$M66))*100</f>
        <v>43.392288256618698</v>
      </c>
      <c r="J67" s="245">
        <f>IF(SUM($I66:$M66)=0,0,J66/SUM($I66:$M66))*100</f>
        <v>48.423596616500056</v>
      </c>
      <c r="K67" s="245">
        <f>IF(SUM($I66:$M66)=0,0,K66/SUM($I66:$M66))*100</f>
        <v>8.1841151268812471</v>
      </c>
      <c r="L67" s="344"/>
      <c r="M67" s="229">
        <f>IF(SUM($I66:$M66)=0,0,M66/SUM($I66:$M66))*100</f>
        <v>0</v>
      </c>
      <c r="N67" s="361">
        <f>IF(SUM($N66:$P66)=0,0,N66/SUM($N66:$P66))*100</f>
        <v>25.888105853588378</v>
      </c>
      <c r="O67" s="245">
        <f>IF(SUM($N66:$P66)=0,0,O66/SUM($N66:$P66))*100</f>
        <v>46.742413346756791</v>
      </c>
      <c r="P67" s="322">
        <f>IF(SUM($N66:$P66)=0,0,P66/SUM($N66:$P66))*100</f>
        <v>27.369480799654827</v>
      </c>
      <c r="Q67" s="230">
        <f>IF(SUM($Q66:$R66)=0,0,Q66/SUM($Q66:$R66))*100</f>
        <v>100</v>
      </c>
      <c r="R67" s="229">
        <f>IF(SUM($Q66:$R66)=0,0,R66/SUM($Q66:$R66))*100</f>
        <v>0</v>
      </c>
      <c r="S67" s="230">
        <f>IF($F66=0,0,S66/$F66)*100</f>
        <v>50.532791387454687</v>
      </c>
      <c r="T67" s="322">
        <f t="shared" si="3"/>
        <v>49.467208612545313</v>
      </c>
    </row>
    <row r="68" spans="3:20" ht="15" customHeight="1">
      <c r="C68" s="1520" t="s">
        <v>148</v>
      </c>
      <c r="D68" s="1521" t="s">
        <v>123</v>
      </c>
      <c r="E68" s="248" t="s">
        <v>133</v>
      </c>
      <c r="F68" s="43">
        <f>IF(SUM(G68:H68)=SUM(I68:M68),SUM(G68:H68),"エラー")</f>
        <v>4</v>
      </c>
      <c r="G68" s="334">
        <f>COUNTIF(P$32:P$35,"以内")</f>
        <v>0</v>
      </c>
      <c r="H68" s="872">
        <f>COUNTIF(P$32:P$35,"超過")</f>
        <v>4</v>
      </c>
      <c r="I68" s="328">
        <f>COUNTIF($Q$32:$Q$35,I$54)</f>
        <v>0</v>
      </c>
      <c r="J68" s="329">
        <f>COUNTIF($Q$32:$Q$35,J$54)</f>
        <v>1</v>
      </c>
      <c r="K68" s="329">
        <f>COUNTIF($Q$32:$Q$35,K$54)</f>
        <v>3</v>
      </c>
      <c r="L68" s="345"/>
      <c r="M68" s="43">
        <f>COUNTIF($Q$32:$Q$35,M$54)</f>
        <v>0</v>
      </c>
      <c r="N68" s="360">
        <f>COUNTIF($R$32:$R$35,N$54)</f>
        <v>0</v>
      </c>
      <c r="O68" s="329">
        <f>COUNTIF($R$32:$R$35,O$54)</f>
        <v>0</v>
      </c>
      <c r="P68" s="320">
        <f>COUNTIF($R$32:$R$35,P$54)</f>
        <v>4</v>
      </c>
      <c r="Q68" s="313">
        <f>COUNTIF($S$32:$S$35,Q$54)</f>
        <v>0</v>
      </c>
      <c r="R68" s="43">
        <f>COUNTIF($S$32:$S$35,R$54)</f>
        <v>0</v>
      </c>
      <c r="S68" s="313">
        <f>SUM(V32:V35)</f>
        <v>0</v>
      </c>
      <c r="T68" s="320">
        <f t="shared" si="3"/>
        <v>4</v>
      </c>
    </row>
    <row r="69" spans="3:20" ht="15" customHeight="1">
      <c r="C69" s="941"/>
      <c r="D69" s="915"/>
      <c r="E69" s="10" t="s">
        <v>141</v>
      </c>
      <c r="F69" s="44">
        <f>IF(SUM(G69:H69)=SUM(I69:M69),SUM(G69:H69),"エラー")</f>
        <v>6051</v>
      </c>
      <c r="G69" s="330">
        <f>SUMPRODUCT(($P$32:$P$35="以内")*($L$32:$L$35))</f>
        <v>0</v>
      </c>
      <c r="H69" s="44">
        <f>SUMPRODUCT(($P$32:$P$35="超過")*($L$32:$L$35))</f>
        <v>6051</v>
      </c>
      <c r="I69" s="330">
        <f>SUMPRODUCT(($Q$32:$Q$35=I$54)*($L$32:$L$35))</f>
        <v>0</v>
      </c>
      <c r="J69" s="332">
        <f>SUMPRODUCT(($Q$32:$Q$35=J$54)*($L$32:$L$35))</f>
        <v>158</v>
      </c>
      <c r="K69" s="332">
        <f>SUMPRODUCT(($Q$32:$Q$35=K$54)*($L$32:$L$35))</f>
        <v>5893</v>
      </c>
      <c r="L69" s="345"/>
      <c r="M69" s="44">
        <f>SUMPRODUCT(($Q$32:$Q$35=M$54)*($L$32:$L$35))</f>
        <v>0</v>
      </c>
      <c r="N69" s="351">
        <f>SUMPRODUCT(($R$32:$R$35=N$54)*($L$32:$L$35))</f>
        <v>0</v>
      </c>
      <c r="O69" s="332">
        <f>SUMPRODUCT(($R$32:$R$35=O$54)*($L$32:$L$35))</f>
        <v>0</v>
      </c>
      <c r="P69" s="321">
        <f>SUMPRODUCT(($R$32:$R$35=P$54)*($L$32:$L$35))</f>
        <v>6051</v>
      </c>
      <c r="Q69" s="45">
        <f>SUMPRODUCT(($S$32:$S$35=Q$54)*($L$32:$L$35))</f>
        <v>0</v>
      </c>
      <c r="R69" s="44">
        <f>SUMPRODUCT(($S$32:$S$35=R$54)*($L$32:$L$35))</f>
        <v>0</v>
      </c>
      <c r="S69" s="45">
        <f>+SUMPRODUCT((V32:V35)*(L32:L35))</f>
        <v>0</v>
      </c>
      <c r="T69" s="321">
        <f t="shared" si="3"/>
        <v>6051</v>
      </c>
    </row>
    <row r="70" spans="3:20" ht="15" customHeight="1">
      <c r="C70" s="941"/>
      <c r="D70" s="915"/>
      <c r="E70" s="12" t="s">
        <v>432</v>
      </c>
      <c r="F70" s="229">
        <f>IF(SUM(G70:H70)=SUM(I70:M70),SUM(G70:H70),"エラー")</f>
        <v>100</v>
      </c>
      <c r="G70" s="331">
        <f>IF((G69+H69)=0,0,G69/(G69+H69))*100</f>
        <v>0</v>
      </c>
      <c r="H70" s="229">
        <f>IF((G69+H69)=0,0,H69/(G69+H69))*100</f>
        <v>100</v>
      </c>
      <c r="I70" s="361">
        <f>IF(SUM($I69:$M69)=0,0,I69/SUM($I69:$M69))*100</f>
        <v>0</v>
      </c>
      <c r="J70" s="245">
        <f>IF(SUM($I69:$M69)=0,0,J69/SUM($I69:$M69))*100</f>
        <v>2.611138654767807</v>
      </c>
      <c r="K70" s="245">
        <f>IF(SUM($I69:$M69)=0,0,K69/SUM($I69:$M69))*100</f>
        <v>97.388861345232186</v>
      </c>
      <c r="L70" s="344"/>
      <c r="M70" s="229">
        <f>IF(SUM($I69:$M69)=0,0,M69/SUM($I69:$M69))*100</f>
        <v>0</v>
      </c>
      <c r="N70" s="361">
        <f>IF(SUM($N69:$P69)=0,0,N69/SUM($N69:$P69))*100</f>
        <v>0</v>
      </c>
      <c r="O70" s="245">
        <f>IF(SUM($N69:$P69)=0,0,O69/SUM($N69:$P69))*100</f>
        <v>0</v>
      </c>
      <c r="P70" s="322">
        <f>IF(SUM($N69:$P69)=0,0,P69/SUM($N69:$P69))*100</f>
        <v>100</v>
      </c>
      <c r="Q70" s="230">
        <f>IF(SUM($Q69:$R69)=0,0,Q69/SUM($Q69:$R69))*100</f>
        <v>0</v>
      </c>
      <c r="R70" s="229">
        <f>IF(SUM($Q69:$R69)=0,0,R69/SUM($Q69:$R69))*100</f>
        <v>0</v>
      </c>
      <c r="S70" s="230">
        <f>IF($F69=0,0,S69/$F69)*100</f>
        <v>0</v>
      </c>
      <c r="T70" s="322">
        <f t="shared" si="3"/>
        <v>100</v>
      </c>
    </row>
    <row r="71" spans="3:20" ht="15" customHeight="1">
      <c r="C71" s="941"/>
      <c r="D71" s="916" t="s">
        <v>431</v>
      </c>
      <c r="E71" s="9" t="s">
        <v>133</v>
      </c>
      <c r="F71" s="43">
        <f>IF(SUM(G71:H71)=SUM(I71:M71),SUM(G71:H71),"エラー")</f>
        <v>0</v>
      </c>
      <c r="G71" s="328">
        <f>COUNTIF(P$36:P$37,"以内")</f>
        <v>0</v>
      </c>
      <c r="H71" s="43">
        <f>COUNTIF(P$36:P$37,"超過")</f>
        <v>0</v>
      </c>
      <c r="I71" s="328">
        <f>COUNTIF($Q$36:$Q$37,I$54)</f>
        <v>0</v>
      </c>
      <c r="J71" s="329">
        <f>COUNTIF($Q$36:$Q$37,J$54)</f>
        <v>0</v>
      </c>
      <c r="K71" s="329">
        <f>COUNTIF($Q$36:$Q$37,K$54)</f>
        <v>0</v>
      </c>
      <c r="L71" s="345"/>
      <c r="M71" s="43">
        <f>COUNTIF($Q$36:$Q$37,M$54)</f>
        <v>0</v>
      </c>
      <c r="N71" s="360">
        <f>COUNTIF($R$36:$R$37,N$54)</f>
        <v>0</v>
      </c>
      <c r="O71" s="329">
        <f>COUNTIF($R$36:$R$37,O$54)</f>
        <v>0</v>
      </c>
      <c r="P71" s="320">
        <f>COUNTIF($R$36:$R$37,P$54)</f>
        <v>0</v>
      </c>
      <c r="Q71" s="313">
        <f>COUNTIF($S$36:$S$37,Q$54)</f>
        <v>0</v>
      </c>
      <c r="R71" s="43">
        <f>COUNTIF($S$36:$S$37,R$54)</f>
        <v>0</v>
      </c>
      <c r="S71" s="313">
        <f>SUM(V36:V37)</f>
        <v>0</v>
      </c>
      <c r="T71" s="320">
        <f t="shared" si="3"/>
        <v>0</v>
      </c>
    </row>
    <row r="72" spans="3:20" ht="15" customHeight="1">
      <c r="C72" s="941"/>
      <c r="D72" s="917"/>
      <c r="E72" s="10" t="s">
        <v>141</v>
      </c>
      <c r="F72" s="44">
        <f>IF(SUM(G72:H72)=SUM(I72:M72),SUM(G72:H72),"エラー")</f>
        <v>0</v>
      </c>
      <c r="G72" s="330">
        <f>SUMPRODUCT(($P$36:$P$37="以内")*($L$36:$L$37))</f>
        <v>0</v>
      </c>
      <c r="H72" s="44">
        <f>SUMPRODUCT(($P$36:$P$37="超過")*($L$36:$L$37))</f>
        <v>0</v>
      </c>
      <c r="I72" s="330">
        <f>SUMPRODUCT(($Q$36:$Q$37=I$54)*($L$36:$L$37))</f>
        <v>0</v>
      </c>
      <c r="J72" s="332">
        <f>SUMPRODUCT(($Q$36:$Q$37=J$54)*($L$36:$L$37))</f>
        <v>0</v>
      </c>
      <c r="K72" s="332">
        <f>SUMPRODUCT(($Q$36:$Q$37=K$54)*($L$36:$L$37))</f>
        <v>0</v>
      </c>
      <c r="L72" s="345"/>
      <c r="M72" s="44">
        <f>SUMPRODUCT(($Q$36:$Q$37=M$54)*($L$36:$L$37))</f>
        <v>0</v>
      </c>
      <c r="N72" s="351">
        <f>SUMPRODUCT(($R$36:$R$37=N$54)*($L$36:$L$37))</f>
        <v>0</v>
      </c>
      <c r="O72" s="332">
        <f>SUMPRODUCT(($R$36:$R$37=O$54)*($L$36:$L$37))</f>
        <v>0</v>
      </c>
      <c r="P72" s="321">
        <f>SUMPRODUCT(($R$36:$R$37=P$54)*($L$36:$L$37))</f>
        <v>0</v>
      </c>
      <c r="Q72" s="45">
        <f>SUMPRODUCT(($S$36:$S$37=Q$54)*($L$36:$L$37))</f>
        <v>0</v>
      </c>
      <c r="R72" s="44">
        <f>SUMPRODUCT(($S$36:$S$37=R$54)*($L$36:$L$37))</f>
        <v>0</v>
      </c>
      <c r="S72" s="45">
        <f>+SUMPRODUCT((V36:V37)*(L36:L37))</f>
        <v>0</v>
      </c>
      <c r="T72" s="321">
        <f t="shared" si="3"/>
        <v>0</v>
      </c>
    </row>
    <row r="73" spans="3:20" ht="15" customHeight="1">
      <c r="C73" s="941"/>
      <c r="D73" s="918"/>
      <c r="E73" s="12" t="s">
        <v>432</v>
      </c>
      <c r="F73" s="229">
        <f>IF(SUM(G73:H73)=SUM(I73:M73),SUM(G73:H73),"エラー")</f>
        <v>0</v>
      </c>
      <c r="G73" s="331">
        <f>IF((G72+H72)=0,0,G72/(G72+H72))*100</f>
        <v>0</v>
      </c>
      <c r="H73" s="229">
        <f>IF((G72+H72)=0,0,H72/(G72+H72))*100</f>
        <v>0</v>
      </c>
      <c r="I73" s="361">
        <f>IF(SUM($I72:$M72)=0,0,I72/SUM($I72:$M72))*100</f>
        <v>0</v>
      </c>
      <c r="J73" s="245">
        <f>IF(SUM($I72:$M72)=0,0,J72/SUM($I72:$M72))*100</f>
        <v>0</v>
      </c>
      <c r="K73" s="245">
        <f>IF(SUM($I72:$M72)=0,0,K72/SUM($I72:$M72))*100</f>
        <v>0</v>
      </c>
      <c r="L73" s="344"/>
      <c r="M73" s="229">
        <f>IF(SUM($I72:$M72)=0,0,M72/SUM($I72:$M72))*100</f>
        <v>0</v>
      </c>
      <c r="N73" s="361">
        <f>IF(SUM($N72:$P72)=0,0,N72/SUM($N72:$P72))*100</f>
        <v>0</v>
      </c>
      <c r="O73" s="245">
        <f>IF(SUM($N72:$P72)=0,0,O72/SUM($N72:$P72))*100</f>
        <v>0</v>
      </c>
      <c r="P73" s="322">
        <f>IF(SUM($N72:$P72)=0,0,P72/SUM($N72:$P72))*100</f>
        <v>0</v>
      </c>
      <c r="Q73" s="230">
        <f>IF(SUM($Q72:$R72)=0,0,Q72/SUM($Q72:$R72))*100</f>
        <v>0</v>
      </c>
      <c r="R73" s="229">
        <f>IF(SUM($Q72:$R72)=0,0,R72/SUM($Q72:$R72))*100</f>
        <v>0</v>
      </c>
      <c r="S73" s="230">
        <f>IF($F72=0,0,S72/$F72)*100</f>
        <v>0</v>
      </c>
      <c r="T73" s="322">
        <f t="shared" si="3"/>
        <v>0</v>
      </c>
    </row>
    <row r="74" spans="3:20" ht="15" customHeight="1">
      <c r="C74" s="941"/>
      <c r="D74" s="914" t="s">
        <v>125</v>
      </c>
      <c r="E74" s="9" t="s">
        <v>133</v>
      </c>
      <c r="F74" s="43">
        <f>IF(SUM(G74:H74)=SUM(I74:M74),SUM(G74:H74),"エラー")</f>
        <v>0</v>
      </c>
      <c r="G74" s="328">
        <f>COUNTIF(P$38:P$39,"以内")</f>
        <v>0</v>
      </c>
      <c r="H74" s="43">
        <f>COUNTIF(P$38:P$39,"超過")</f>
        <v>0</v>
      </c>
      <c r="I74" s="328">
        <f>COUNTIF($Q$38:$Q$39,I$54)</f>
        <v>0</v>
      </c>
      <c r="J74" s="329">
        <f>COUNTIF($Q$38:$Q$39,J$54)</f>
        <v>0</v>
      </c>
      <c r="K74" s="329">
        <f>COUNTIF($Q$38:$Q$39,K$54)</f>
        <v>0</v>
      </c>
      <c r="L74" s="345"/>
      <c r="M74" s="43">
        <f>COUNTIF($Q$38:$Q$39,M$54)</f>
        <v>0</v>
      </c>
      <c r="N74" s="360">
        <f>COUNTIF($R$38:$R$39,N$54)</f>
        <v>0</v>
      </c>
      <c r="O74" s="329">
        <f>COUNTIF($R$38:$R$39,O$54)</f>
        <v>0</v>
      </c>
      <c r="P74" s="320">
        <f>COUNTIF($R$38:$R$39,P$54)</f>
        <v>0</v>
      </c>
      <c r="Q74" s="313">
        <f>COUNTIF($S$38:$S$39,Q$54)</f>
        <v>0</v>
      </c>
      <c r="R74" s="43">
        <f>COUNTIF($S$38:$S$39,R$54)</f>
        <v>0</v>
      </c>
      <c r="S74" s="313">
        <f>SUM(V38:V39)</f>
        <v>0</v>
      </c>
      <c r="T74" s="320">
        <f t="shared" si="3"/>
        <v>0</v>
      </c>
    </row>
    <row r="75" spans="3:20" ht="15" customHeight="1">
      <c r="C75" s="941"/>
      <c r="D75" s="915"/>
      <c r="E75" s="10" t="s">
        <v>141</v>
      </c>
      <c r="F75" s="44">
        <f>IF(SUM(G75:H75)=SUM(I75:M75),SUM(G75:H75),"エラー")</f>
        <v>0</v>
      </c>
      <c r="G75" s="330">
        <f>SUMPRODUCT(($P$38:$P$39="以内")*($L$38:$L$39))</f>
        <v>0</v>
      </c>
      <c r="H75" s="44">
        <f>SUMPRODUCT(($P$38:$P$39="超過")*($L$38:$L$39))</f>
        <v>0</v>
      </c>
      <c r="I75" s="330">
        <f>SUMPRODUCT(($Q$38:$Q$39=I$54)*($L$38:$L$39))</f>
        <v>0</v>
      </c>
      <c r="J75" s="332">
        <f>SUMPRODUCT(($Q$38:$Q$39=J$54)*($L$38:$L$39))</f>
        <v>0</v>
      </c>
      <c r="K75" s="332">
        <f>SUMPRODUCT(($Q$38:$Q$39=K$54)*($L$38:$L$39))</f>
        <v>0</v>
      </c>
      <c r="L75" s="345"/>
      <c r="M75" s="44">
        <f>SUMPRODUCT(($Q$38:$Q$39=M$54)*($L$38:$L$39))</f>
        <v>0</v>
      </c>
      <c r="N75" s="351">
        <f>SUMPRODUCT(($R$38:$R$39=N$54)*($L$38:$L$39))</f>
        <v>0</v>
      </c>
      <c r="O75" s="332">
        <f>SUMPRODUCT(($R$38:$R$39=O$54)*($L$38:$L$39))</f>
        <v>0</v>
      </c>
      <c r="P75" s="321">
        <f>SUMPRODUCT(($R$38:$R$39=P$54)*($L$38:$L$39))</f>
        <v>0</v>
      </c>
      <c r="Q75" s="45">
        <f>SUMPRODUCT(($S$38:$S$39=Q$54)*($L$38:$L$39))</f>
        <v>0</v>
      </c>
      <c r="R75" s="44">
        <f>SUMPRODUCT(($S$38:$S$39=R$54)*($L$38:$L$39))</f>
        <v>0</v>
      </c>
      <c r="S75" s="45">
        <f>+SUMPRODUCT((V38:V39)*(L38:L39))</f>
        <v>0</v>
      </c>
      <c r="T75" s="321">
        <f t="shared" si="3"/>
        <v>0</v>
      </c>
    </row>
    <row r="76" spans="3:20" ht="15" customHeight="1">
      <c r="C76" s="941"/>
      <c r="D76" s="915"/>
      <c r="E76" s="12" t="s">
        <v>432</v>
      </c>
      <c r="F76" s="229">
        <f>IF(SUM(G76:H76)=SUM(I76:M76),SUM(G76:H76),"エラー")</f>
        <v>0</v>
      </c>
      <c r="G76" s="331">
        <f>IF((G75+H75)=0,0,G75/(G75+H75))*100</f>
        <v>0</v>
      </c>
      <c r="H76" s="229">
        <f>IF((G75+H75)=0,0,H75/(G75+H75))*100</f>
        <v>0</v>
      </c>
      <c r="I76" s="361">
        <f>IF(SUM($I75:$M75)=0,0,I75/SUM($I75:$M75))*100</f>
        <v>0</v>
      </c>
      <c r="J76" s="245">
        <f>IF(SUM($I75:$M75)=0,0,J75/SUM($I75:$M75))*100</f>
        <v>0</v>
      </c>
      <c r="K76" s="245">
        <f>IF(SUM($I75:$M75)=0,0,K75/SUM($I75:$M75))*100</f>
        <v>0</v>
      </c>
      <c r="L76" s="344"/>
      <c r="M76" s="229">
        <f>IF(SUM($I75:$M75)=0,0,M75/SUM($I75:$M75))*100</f>
        <v>0</v>
      </c>
      <c r="N76" s="361">
        <f>IF(SUM($N75:$P75)=0,0,N75/SUM($N75:$P75))*100</f>
        <v>0</v>
      </c>
      <c r="O76" s="245">
        <f>IF(SUM($N75:$P75)=0,0,O75/SUM($N75:$P75))*100</f>
        <v>0</v>
      </c>
      <c r="P76" s="322">
        <f>IF(SUM($N75:$P75)=0,0,P75/SUM($N75:$P75))*100</f>
        <v>0</v>
      </c>
      <c r="Q76" s="230">
        <f>IF(SUM($Q75:$R75)=0,0,Q75/SUM($Q75:$R75))*100</f>
        <v>0</v>
      </c>
      <c r="R76" s="229">
        <f>IF(SUM($Q75:$R75)=0,0,R75/SUM($Q75:$R75))*100</f>
        <v>0</v>
      </c>
      <c r="S76" s="230">
        <f>IF($F75=0,0,S75/$F75)*100</f>
        <v>0</v>
      </c>
      <c r="T76" s="322">
        <f t="shared" si="3"/>
        <v>0</v>
      </c>
    </row>
    <row r="77" spans="3:20" ht="15" customHeight="1">
      <c r="C77" s="941"/>
      <c r="D77" s="899" t="s">
        <v>143</v>
      </c>
      <c r="E77" s="9" t="s">
        <v>133</v>
      </c>
      <c r="F77" s="43">
        <f>IF(SUM(G77:H77)=SUM(I77:M77),SUM(G77:H77),"エラー")</f>
        <v>6</v>
      </c>
      <c r="G77" s="328">
        <f>COUNTIF(P$40:P$45,"以内")</f>
        <v>6</v>
      </c>
      <c r="H77" s="43">
        <f>COUNTIF(P$40:P$45,"超過")</f>
        <v>0</v>
      </c>
      <c r="I77" s="328">
        <f>COUNTIF($Q$40:$Q$45,I$54)</f>
        <v>2</v>
      </c>
      <c r="J77" s="329">
        <f>COUNTIF($Q$40:$Q$45,J$54)</f>
        <v>3</v>
      </c>
      <c r="K77" s="329">
        <f>COUNTIF($Q$40:$Q$45,K$54)</f>
        <v>1</v>
      </c>
      <c r="L77" s="345"/>
      <c r="M77" s="43">
        <f>COUNTIF($Q$40:$Q$45,M$54)</f>
        <v>0</v>
      </c>
      <c r="N77" s="360">
        <f>COUNTIF($R$40:$R$45,N$54)</f>
        <v>3</v>
      </c>
      <c r="O77" s="329">
        <f>COUNTIF($R$40:$R$45,O$54)</f>
        <v>0</v>
      </c>
      <c r="P77" s="320">
        <f>COUNTIF($R$40:$R$45,P$54)</f>
        <v>3</v>
      </c>
      <c r="Q77" s="313">
        <f>COUNTIF($S$40:$S$45,Q$54)</f>
        <v>2</v>
      </c>
      <c r="R77" s="43">
        <f>COUNTIF($S$40:$S$45,R$54)</f>
        <v>0</v>
      </c>
      <c r="S77" s="313">
        <f>SUM(V40:V45)</f>
        <v>2</v>
      </c>
      <c r="T77" s="320">
        <f t="shared" si="3"/>
        <v>4</v>
      </c>
    </row>
    <row r="78" spans="3:20" ht="15" customHeight="1">
      <c r="C78" s="942"/>
      <c r="D78" s="900"/>
      <c r="E78" s="10" t="s">
        <v>142</v>
      </c>
      <c r="F78" s="44">
        <f>IF(SUM(G78:H78)=SUM(I78:M78),SUM(G78:H78),"エラー")</f>
        <v>576</v>
      </c>
      <c r="G78" s="330">
        <f>SUMPRODUCT(($P$40:$P$45="以内")*($L$40:$L$45))</f>
        <v>576</v>
      </c>
      <c r="H78" s="44">
        <f>SUMPRODUCT(($P$40:$P$45="超過")*($L$40:$L$45))</f>
        <v>0</v>
      </c>
      <c r="I78" s="330">
        <f>SUMPRODUCT(($Q$40:$Q$45=I$54)*($L$40:$L$45))</f>
        <v>363</v>
      </c>
      <c r="J78" s="332">
        <f>SUMPRODUCT(($Q$40:$Q$45=J$54)*($L$40:$L$45))</f>
        <v>113</v>
      </c>
      <c r="K78" s="332">
        <f>SUMPRODUCT(($Q$40:$Q$45=K$54)*($L$40:$L$45))</f>
        <v>100</v>
      </c>
      <c r="L78" s="345"/>
      <c r="M78" s="44">
        <f>SUMPRODUCT(($Q$40:$Q$45=M$54)*($L$40:$L$45))</f>
        <v>0</v>
      </c>
      <c r="N78" s="351">
        <f>SUMPRODUCT(($R$40:$R$45=N$54)*($L$40:$L$45))</f>
        <v>363</v>
      </c>
      <c r="O78" s="332">
        <f>SUMPRODUCT(($R$40:$R$45=O$54)*($L$40:$L$45))</f>
        <v>0</v>
      </c>
      <c r="P78" s="321">
        <f>SUMPRODUCT(($R$40:$R$45=P$54)*($L$40:$L$45))</f>
        <v>213</v>
      </c>
      <c r="Q78" s="45">
        <f>SUMPRODUCT(($S$40:$S$45=Q$54)*($L$40:$L$45))</f>
        <v>363</v>
      </c>
      <c r="R78" s="44">
        <f>SUMPRODUCT(($S$40:$S$45=R$54)*($L$40:$L$45))</f>
        <v>0</v>
      </c>
      <c r="S78" s="45">
        <f>+SUMPRODUCT((V40:V45)*(L40:L45))</f>
        <v>363</v>
      </c>
      <c r="T78" s="321">
        <f t="shared" si="3"/>
        <v>213</v>
      </c>
    </row>
    <row r="79" spans="3:20" ht="15" customHeight="1">
      <c r="C79" s="942"/>
      <c r="D79" s="900"/>
      <c r="E79" s="12" t="s">
        <v>432</v>
      </c>
      <c r="F79" s="229">
        <f>IF(SUM(G79:H79)=SUM(I79:M79),SUM(G79:H79),"エラー")</f>
        <v>100</v>
      </c>
      <c r="G79" s="333">
        <f>IF((G78+H78)=0,0,G78/(G78+H78))*100</f>
        <v>100</v>
      </c>
      <c r="H79" s="231">
        <f>IF((G78+H78)=0,0,H78/(G78+H78))*100</f>
        <v>0</v>
      </c>
      <c r="I79" s="361">
        <f>IF(SUM($I78:$M78)=0,0,I78/SUM($I78:$M78))*100</f>
        <v>63.020833333333336</v>
      </c>
      <c r="J79" s="245">
        <f>IF(SUM($I78:$M78)=0,0,J78/SUM($I78:$M78))*100</f>
        <v>19.618055555555554</v>
      </c>
      <c r="K79" s="245">
        <f>IF(SUM($I78:$M78)=0,0,K78/SUM($I78:$M78))*100</f>
        <v>17.361111111111111</v>
      </c>
      <c r="L79" s="344"/>
      <c r="M79" s="229">
        <f>IF(SUM($I78:$M78)=0,0,M78/SUM($I78:$M78))*100</f>
        <v>0</v>
      </c>
      <c r="N79" s="361">
        <f>IF(SUM($N78:$P78)=0,0,N78/SUM($N78:$P78))*100</f>
        <v>63.020833333333336</v>
      </c>
      <c r="O79" s="245">
        <f>IF(SUM($N78:$P78)=0,0,O78/SUM($N78:$P78))*100</f>
        <v>0</v>
      </c>
      <c r="P79" s="322">
        <f>IF(SUM($N78:$P78)=0,0,P78/SUM($N78:$P78))*100</f>
        <v>36.979166666666671</v>
      </c>
      <c r="Q79" s="230">
        <f>IF(SUM($Q78:$R78)=0,0,Q78/SUM($Q78:$R78))*100</f>
        <v>100</v>
      </c>
      <c r="R79" s="229">
        <f>IF(SUM($Q78:$R78)=0,0,R78/SUM($Q78:$R78))*100</f>
        <v>0</v>
      </c>
      <c r="S79" s="230">
        <f>IF($F78=0,0,S78/$F78)*100</f>
        <v>63.020833333333336</v>
      </c>
      <c r="T79" s="322">
        <f t="shared" si="3"/>
        <v>36.979166666666664</v>
      </c>
    </row>
    <row r="80" spans="3:20" ht="15" customHeight="1">
      <c r="C80" s="1520" t="s">
        <v>68</v>
      </c>
      <c r="D80" s="1521" t="s">
        <v>123</v>
      </c>
      <c r="E80" s="248" t="s">
        <v>133</v>
      </c>
      <c r="F80" s="43">
        <f>IF(SUM(G80:H80)=SUM(I80:M80),SUM(G80:H80),"エラー")</f>
        <v>16</v>
      </c>
      <c r="G80" s="334">
        <f t="shared" ref="G80:H81" si="4">SUM(G56,G68)</f>
        <v>0</v>
      </c>
      <c r="H80" s="872">
        <f t="shared" si="4"/>
        <v>16</v>
      </c>
      <c r="I80" s="328">
        <f>SUM(I56,I68)</f>
        <v>0</v>
      </c>
      <c r="J80" s="329">
        <f t="shared" ref="J80:S81" si="5">SUM(J56,J68)</f>
        <v>3</v>
      </c>
      <c r="K80" s="329">
        <f t="shared" si="5"/>
        <v>13</v>
      </c>
      <c r="L80" s="345"/>
      <c r="M80" s="43">
        <f t="shared" si="5"/>
        <v>0</v>
      </c>
      <c r="N80" s="360">
        <f t="shared" si="5"/>
        <v>0</v>
      </c>
      <c r="O80" s="329">
        <f t="shared" si="5"/>
        <v>0</v>
      </c>
      <c r="P80" s="320">
        <f>SUM(P56,P68)</f>
        <v>16</v>
      </c>
      <c r="Q80" s="313">
        <f t="shared" si="5"/>
        <v>0</v>
      </c>
      <c r="R80" s="43">
        <f t="shared" si="5"/>
        <v>0</v>
      </c>
      <c r="S80" s="328">
        <f>SUM(S56,S68)</f>
        <v>0</v>
      </c>
      <c r="T80" s="320">
        <f t="shared" si="3"/>
        <v>16</v>
      </c>
    </row>
    <row r="81" spans="3:31" ht="15" customHeight="1">
      <c r="C81" s="941"/>
      <c r="D81" s="915"/>
      <c r="E81" s="10" t="s">
        <v>141</v>
      </c>
      <c r="F81" s="44">
        <f>IF(SUM(G81:H81)=SUM(I81:M81),SUM(G81:H81),"エラー")</f>
        <v>23176</v>
      </c>
      <c r="G81" s="330">
        <f t="shared" si="4"/>
        <v>0</v>
      </c>
      <c r="H81" s="44">
        <f t="shared" si="4"/>
        <v>23176</v>
      </c>
      <c r="I81" s="330">
        <f>SUM(I57,I69)</f>
        <v>0</v>
      </c>
      <c r="J81" s="332">
        <f t="shared" si="5"/>
        <v>3558</v>
      </c>
      <c r="K81" s="332">
        <f t="shared" si="5"/>
        <v>19618</v>
      </c>
      <c r="L81" s="345"/>
      <c r="M81" s="44">
        <f t="shared" si="5"/>
        <v>0</v>
      </c>
      <c r="N81" s="351">
        <f t="shared" si="5"/>
        <v>0</v>
      </c>
      <c r="O81" s="332">
        <f t="shared" si="5"/>
        <v>0</v>
      </c>
      <c r="P81" s="321">
        <f>SUM(P57,P69)</f>
        <v>23176</v>
      </c>
      <c r="Q81" s="45">
        <f t="shared" si="5"/>
        <v>0</v>
      </c>
      <c r="R81" s="44">
        <f t="shared" si="5"/>
        <v>0</v>
      </c>
      <c r="S81" s="330">
        <f t="shared" si="5"/>
        <v>0</v>
      </c>
      <c r="T81" s="321">
        <f t="shared" si="3"/>
        <v>23176</v>
      </c>
    </row>
    <row r="82" spans="3:31" ht="15" customHeight="1">
      <c r="C82" s="941"/>
      <c r="D82" s="915"/>
      <c r="E82" s="12" t="s">
        <v>432</v>
      </c>
      <c r="F82" s="229">
        <f>IF(SUM(G82:H82)=SUM(I82:M82),SUM(G82:H82),"エラー")</f>
        <v>100</v>
      </c>
      <c r="G82" s="331">
        <f>IF((G81+H81)=0,0,G81/(G81+H81))*100</f>
        <v>0</v>
      </c>
      <c r="H82" s="229">
        <f>IF((G81+H81)=0,0,H81/(G81+H81))*100</f>
        <v>100</v>
      </c>
      <c r="I82" s="361">
        <f>IF(SUM($I81:$M81)=0,0,I81/SUM($I81:$M81))*100</f>
        <v>0</v>
      </c>
      <c r="J82" s="245">
        <f>IF(SUM($I81:$M81)=0,0,J81/SUM($I81:$M81))*100</f>
        <v>15.352088367276492</v>
      </c>
      <c r="K82" s="245">
        <f>IF(SUM($I81:$M81)=0,0,K81/SUM($I81:$M81))*100</f>
        <v>84.647911632723506</v>
      </c>
      <c r="L82" s="344"/>
      <c r="M82" s="229">
        <f>IF(SUM($I81:$M81)=0,0,M81/SUM($I81:$M81))*100</f>
        <v>0</v>
      </c>
      <c r="N82" s="361">
        <f>IF(SUM($N81:$P81)=0,0,N81/SUM($N81:$P81))*100</f>
        <v>0</v>
      </c>
      <c r="O82" s="245">
        <f>IF(SUM($N81:$P81)=0,0,O81/SUM($N81:$P81))*100</f>
        <v>0</v>
      </c>
      <c r="P82" s="322">
        <f>IF(SUM($N81:$P81)=0,0,P81/SUM($N81:$P81))*100</f>
        <v>100</v>
      </c>
      <c r="Q82" s="230">
        <f>IF(SUM($Q81:$R81)=0,0,Q81/SUM($Q81:$R81))*100</f>
        <v>0</v>
      </c>
      <c r="R82" s="229">
        <f>IF(SUM($Q81:$R81)=0,0,R81/SUM($Q81:$R81))*100</f>
        <v>0</v>
      </c>
      <c r="S82" s="230">
        <f>IF($F81=0,0,S81/$F81)*100</f>
        <v>0</v>
      </c>
      <c r="T82" s="322">
        <f t="shared" si="3"/>
        <v>100</v>
      </c>
    </row>
    <row r="83" spans="3:31" ht="15" customHeight="1">
      <c r="C83" s="941"/>
      <c r="D83" s="916" t="s">
        <v>431</v>
      </c>
      <c r="E83" s="9" t="s">
        <v>133</v>
      </c>
      <c r="F83" s="43">
        <f>IF(SUM(G83:H83)=SUM(I83:M83),SUM(G83:H83),"エラー")</f>
        <v>0</v>
      </c>
      <c r="G83" s="328">
        <f t="shared" ref="G83:H84" si="6">SUM(G59,G71)</f>
        <v>0</v>
      </c>
      <c r="H83" s="43">
        <f t="shared" si="6"/>
        <v>0</v>
      </c>
      <c r="I83" s="328">
        <f>SUM(I59,I71)</f>
        <v>0</v>
      </c>
      <c r="J83" s="329">
        <f t="shared" ref="J83:R84" si="7">SUM(J59,J71)</f>
        <v>0</v>
      </c>
      <c r="K83" s="329">
        <f t="shared" si="7"/>
        <v>0</v>
      </c>
      <c r="L83" s="345"/>
      <c r="M83" s="43">
        <f t="shared" si="7"/>
        <v>0</v>
      </c>
      <c r="N83" s="360">
        <f t="shared" si="7"/>
        <v>0</v>
      </c>
      <c r="O83" s="329">
        <f t="shared" si="7"/>
        <v>0</v>
      </c>
      <c r="P83" s="320">
        <f>SUM(P59,P71)</f>
        <v>0</v>
      </c>
      <c r="Q83" s="313">
        <f t="shared" si="7"/>
        <v>0</v>
      </c>
      <c r="R83" s="43">
        <f t="shared" si="7"/>
        <v>0</v>
      </c>
      <c r="S83" s="328">
        <f>SUM(S59,S71)</f>
        <v>0</v>
      </c>
      <c r="T83" s="320">
        <f t="shared" si="3"/>
        <v>0</v>
      </c>
    </row>
    <row r="84" spans="3:31" ht="15" customHeight="1">
      <c r="C84" s="941"/>
      <c r="D84" s="917"/>
      <c r="E84" s="10" t="s">
        <v>141</v>
      </c>
      <c r="F84" s="44">
        <f>IF(SUM(G84:H84)=SUM(I84:M84),SUM(G84:H84),"エラー")</f>
        <v>0</v>
      </c>
      <c r="G84" s="330">
        <f t="shared" si="6"/>
        <v>0</v>
      </c>
      <c r="H84" s="44">
        <f t="shared" si="6"/>
        <v>0</v>
      </c>
      <c r="I84" s="330">
        <f>SUM(I60,I72)</f>
        <v>0</v>
      </c>
      <c r="J84" s="332">
        <f t="shared" si="7"/>
        <v>0</v>
      </c>
      <c r="K84" s="332">
        <f t="shared" si="7"/>
        <v>0</v>
      </c>
      <c r="L84" s="345"/>
      <c r="M84" s="44">
        <f t="shared" si="7"/>
        <v>0</v>
      </c>
      <c r="N84" s="351">
        <f t="shared" si="7"/>
        <v>0</v>
      </c>
      <c r="O84" s="332">
        <f t="shared" si="7"/>
        <v>0</v>
      </c>
      <c r="P84" s="321">
        <f>SUM(P60,P72)</f>
        <v>0</v>
      </c>
      <c r="Q84" s="45">
        <f t="shared" si="7"/>
        <v>0</v>
      </c>
      <c r="R84" s="44">
        <f t="shared" si="7"/>
        <v>0</v>
      </c>
      <c r="S84" s="330">
        <f>SUM(S60,S72)</f>
        <v>0</v>
      </c>
      <c r="T84" s="321">
        <f t="shared" si="3"/>
        <v>0</v>
      </c>
    </row>
    <row r="85" spans="3:31" ht="15" customHeight="1">
      <c r="C85" s="941"/>
      <c r="D85" s="918"/>
      <c r="E85" s="12" t="s">
        <v>432</v>
      </c>
      <c r="F85" s="229">
        <f>IF(SUM(G85:H85)=SUM(I85:M85),SUM(G85:H85),"エラー")</f>
        <v>0</v>
      </c>
      <c r="G85" s="331">
        <f>IF((G84+H84)=0,0,G84/(G84+H84))*100</f>
        <v>0</v>
      </c>
      <c r="H85" s="229">
        <f>IF((G84+H84)=0,0,H84/(G84+H84))*100</f>
        <v>0</v>
      </c>
      <c r="I85" s="361">
        <f>IF(SUM($I84:$M84)=0,0,I84/SUM($I84:$M84))*100</f>
        <v>0</v>
      </c>
      <c r="J85" s="245">
        <f>IF(SUM($I84:$M84)=0,0,J84/SUM($I84:$M84))*100</f>
        <v>0</v>
      </c>
      <c r="K85" s="245">
        <f>IF(SUM($I84:$M84)=0,0,K84/SUM($I84:$M84))*100</f>
        <v>0</v>
      </c>
      <c r="L85" s="344"/>
      <c r="M85" s="229">
        <f>IF(SUM($I84:$M84)=0,0,M84/SUM($I84:$M84))*100</f>
        <v>0</v>
      </c>
      <c r="N85" s="361">
        <f>IF(SUM($N84:$P84)=0,0,N84/SUM($N84:$P84))*100</f>
        <v>0</v>
      </c>
      <c r="O85" s="245">
        <f>IF(SUM($N84:$P84)=0,0,O84/SUM($N84:$P84))*100</f>
        <v>0</v>
      </c>
      <c r="P85" s="322">
        <f>IF(SUM($N84:$P84)=0,0,P84/SUM($N84:$P84))*100</f>
        <v>0</v>
      </c>
      <c r="Q85" s="230">
        <f>IF(SUM($Q84:$R84)=0,0,Q84/SUM($Q84:$R84))*100</f>
        <v>0</v>
      </c>
      <c r="R85" s="229">
        <f>IF(SUM($Q84:$R84)=0,0,R84/SUM($Q84:$R84))*100</f>
        <v>0</v>
      </c>
      <c r="S85" s="230">
        <f>IF($F84=0,0,S84/$F84)*100</f>
        <v>0</v>
      </c>
      <c r="T85" s="322">
        <f t="shared" si="3"/>
        <v>0</v>
      </c>
    </row>
    <row r="86" spans="3:31" ht="15" customHeight="1">
      <c r="C86" s="941"/>
      <c r="D86" s="914" t="s">
        <v>125</v>
      </c>
      <c r="E86" s="9" t="s">
        <v>133</v>
      </c>
      <c r="F86" s="43">
        <f>IF(SUM(G86:H86)=SUM(I86:M86),SUM(G86:H86),"エラー")</f>
        <v>1</v>
      </c>
      <c r="G86" s="328">
        <f t="shared" ref="G86:H87" si="8">SUM(G62,G74)</f>
        <v>1</v>
      </c>
      <c r="H86" s="43">
        <f t="shared" si="8"/>
        <v>0</v>
      </c>
      <c r="I86" s="328">
        <f>SUM(I62,I74)</f>
        <v>1</v>
      </c>
      <c r="J86" s="329">
        <f t="shared" ref="J86:R87" si="9">SUM(J62,J74)</f>
        <v>0</v>
      </c>
      <c r="K86" s="329">
        <f t="shared" si="9"/>
        <v>0</v>
      </c>
      <c r="L86" s="345"/>
      <c r="M86" s="43">
        <f t="shared" si="9"/>
        <v>0</v>
      </c>
      <c r="N86" s="360">
        <f t="shared" si="9"/>
        <v>0</v>
      </c>
      <c r="O86" s="329">
        <f t="shared" si="9"/>
        <v>0</v>
      </c>
      <c r="P86" s="320">
        <f>SUM(P62,P74)</f>
        <v>0</v>
      </c>
      <c r="Q86" s="313">
        <f t="shared" si="9"/>
        <v>0</v>
      </c>
      <c r="R86" s="43">
        <f t="shared" si="9"/>
        <v>0</v>
      </c>
      <c r="S86" s="328">
        <f>SUM(S62,S74)</f>
        <v>1</v>
      </c>
      <c r="T86" s="320">
        <f t="shared" si="3"/>
        <v>0</v>
      </c>
    </row>
    <row r="87" spans="3:31" ht="15" customHeight="1">
      <c r="C87" s="941"/>
      <c r="D87" s="915"/>
      <c r="E87" s="10" t="s">
        <v>141</v>
      </c>
      <c r="F87" s="44">
        <f>IF(SUM(G87:H87)=SUM(I87:M87),SUM(G87:H87),"エラー")</f>
        <v>14500</v>
      </c>
      <c r="G87" s="330">
        <f t="shared" si="8"/>
        <v>14500</v>
      </c>
      <c r="H87" s="44">
        <f t="shared" si="8"/>
        <v>0</v>
      </c>
      <c r="I87" s="330">
        <f>SUM(I63,I75)</f>
        <v>14500</v>
      </c>
      <c r="J87" s="332">
        <f t="shared" si="9"/>
        <v>0</v>
      </c>
      <c r="K87" s="332">
        <f t="shared" si="9"/>
        <v>0</v>
      </c>
      <c r="L87" s="345"/>
      <c r="M87" s="44">
        <f t="shared" si="9"/>
        <v>0</v>
      </c>
      <c r="N87" s="351">
        <f t="shared" si="9"/>
        <v>0</v>
      </c>
      <c r="O87" s="332">
        <f t="shared" si="9"/>
        <v>0</v>
      </c>
      <c r="P87" s="321">
        <f>SUM(P63,P75)</f>
        <v>0</v>
      </c>
      <c r="Q87" s="45">
        <f t="shared" si="9"/>
        <v>0</v>
      </c>
      <c r="R87" s="44">
        <f t="shared" si="9"/>
        <v>0</v>
      </c>
      <c r="S87" s="330">
        <f>SUM(S63,S75)</f>
        <v>14500</v>
      </c>
      <c r="T87" s="321">
        <f t="shared" si="3"/>
        <v>0</v>
      </c>
    </row>
    <row r="88" spans="3:31" ht="15" customHeight="1">
      <c r="C88" s="941"/>
      <c r="D88" s="915"/>
      <c r="E88" s="12" t="s">
        <v>432</v>
      </c>
      <c r="F88" s="229">
        <f>IF(SUM(G88:H88)=SUM(I88:M88),SUM(G88:H88),"エラー")</f>
        <v>100</v>
      </c>
      <c r="G88" s="331">
        <f>IF((G87+H87)=0,0,G87/(G87+H87))*100</f>
        <v>100</v>
      </c>
      <c r="H88" s="229">
        <f>IF((G87+H87)=0,0,H87/(G87+H87))*100</f>
        <v>0</v>
      </c>
      <c r="I88" s="361">
        <f>IF(SUM($I87:$M87)=0,0,I87/SUM($I87:$M87))*100</f>
        <v>100</v>
      </c>
      <c r="J88" s="245">
        <f>IF(SUM($I87:$M87)=0,0,J87/SUM($I87:$M87))*100</f>
        <v>0</v>
      </c>
      <c r="K88" s="245">
        <f>IF(SUM($I87:$M87)=0,0,K87/SUM($I87:$M87))*100</f>
        <v>0</v>
      </c>
      <c r="L88" s="344"/>
      <c r="M88" s="229">
        <f>IF(SUM($I87:$M87)=0,0,M87/SUM($I87:$M87))*100</f>
        <v>0</v>
      </c>
      <c r="N88" s="361">
        <f>IF(SUM($N87:$P87)=0,0,N87/SUM($N87:$P87))*100</f>
        <v>0</v>
      </c>
      <c r="O88" s="245">
        <f>IF(SUM($N87:$P87)=0,0,O87/SUM($N87:$P87))*100</f>
        <v>0</v>
      </c>
      <c r="P88" s="322">
        <f>IF(SUM($N87:$P87)=0,0,P87/SUM($N87:$P87))*100</f>
        <v>0</v>
      </c>
      <c r="Q88" s="230">
        <f>IF(SUM($Q87:$R87)=0,0,Q87/SUM($Q87:$R87))*100</f>
        <v>0</v>
      </c>
      <c r="R88" s="229">
        <f>IF(SUM($Q87:$R87)=0,0,R87/SUM($Q87:$R87))*100</f>
        <v>0</v>
      </c>
      <c r="S88" s="230">
        <f>IF($F87=0,0,S87/$F87)*100</f>
        <v>100</v>
      </c>
      <c r="T88" s="322">
        <f t="shared" si="3"/>
        <v>0</v>
      </c>
    </row>
    <row r="89" spans="3:31" ht="15" customHeight="1">
      <c r="C89" s="941"/>
      <c r="D89" s="899" t="s">
        <v>143</v>
      </c>
      <c r="E89" s="9" t="s">
        <v>133</v>
      </c>
      <c r="F89" s="43">
        <f>IF(SUM(G89:H89)=SUM(I89:M89),SUM(G89:H89),"エラー")</f>
        <v>15</v>
      </c>
      <c r="G89" s="328">
        <f t="shared" ref="G89:H90" si="10">SUM(G65,G77)</f>
        <v>15</v>
      </c>
      <c r="H89" s="43">
        <f t="shared" si="10"/>
        <v>0</v>
      </c>
      <c r="I89" s="328">
        <f>SUM(I65,I77)</f>
        <v>5</v>
      </c>
      <c r="J89" s="329">
        <f t="shared" ref="J89:R90" si="11">SUM(J65,J77)</f>
        <v>7</v>
      </c>
      <c r="K89" s="329">
        <f t="shared" si="11"/>
        <v>3</v>
      </c>
      <c r="L89" s="345"/>
      <c r="M89" s="43">
        <f t="shared" si="11"/>
        <v>0</v>
      </c>
      <c r="N89" s="360">
        <f t="shared" si="11"/>
        <v>5</v>
      </c>
      <c r="O89" s="329">
        <f t="shared" si="11"/>
        <v>1</v>
      </c>
      <c r="P89" s="320">
        <f>SUM(P65,P77)</f>
        <v>8</v>
      </c>
      <c r="Q89" s="313">
        <f t="shared" si="11"/>
        <v>3</v>
      </c>
      <c r="R89" s="43">
        <f t="shared" si="11"/>
        <v>0</v>
      </c>
      <c r="S89" s="328">
        <f>SUM(S65,S77)</f>
        <v>6</v>
      </c>
      <c r="T89" s="320">
        <f t="shared" si="3"/>
        <v>9</v>
      </c>
    </row>
    <row r="90" spans="3:31" ht="15" customHeight="1">
      <c r="C90" s="942"/>
      <c r="D90" s="900"/>
      <c r="E90" s="10" t="s">
        <v>142</v>
      </c>
      <c r="F90" s="44">
        <f>IF(SUM(G90:H90)=SUM(I90:M90),SUM(G90:H90),"エラー")</f>
        <v>18782</v>
      </c>
      <c r="G90" s="330">
        <f t="shared" si="10"/>
        <v>18782</v>
      </c>
      <c r="H90" s="44">
        <f t="shared" si="10"/>
        <v>0</v>
      </c>
      <c r="I90" s="330">
        <f>SUM(I66,I78)</f>
        <v>8263</v>
      </c>
      <c r="J90" s="332">
        <f t="shared" si="11"/>
        <v>8929</v>
      </c>
      <c r="K90" s="332">
        <f t="shared" si="11"/>
        <v>1590</v>
      </c>
      <c r="L90" s="345"/>
      <c r="M90" s="44">
        <f t="shared" si="11"/>
        <v>0</v>
      </c>
      <c r="N90" s="351">
        <f t="shared" si="11"/>
        <v>3963</v>
      </c>
      <c r="O90" s="332">
        <f t="shared" si="11"/>
        <v>6500</v>
      </c>
      <c r="P90" s="321">
        <f>SUM(P66,P78)</f>
        <v>4019</v>
      </c>
      <c r="Q90" s="45">
        <f t="shared" si="11"/>
        <v>1663</v>
      </c>
      <c r="R90" s="44">
        <f t="shared" si="11"/>
        <v>0</v>
      </c>
      <c r="S90" s="330">
        <f>SUM(S66,S78)</f>
        <v>9563</v>
      </c>
      <c r="T90" s="321">
        <f t="shared" si="3"/>
        <v>9219</v>
      </c>
    </row>
    <row r="91" spans="3:31" ht="15" customHeight="1">
      <c r="C91" s="942"/>
      <c r="D91" s="900"/>
      <c r="E91" s="12" t="s">
        <v>432</v>
      </c>
      <c r="F91" s="229">
        <f>IF(SUM(G91:H91)=SUM(I91:M91),SUM(G91:H91),"エラー")</f>
        <v>100</v>
      </c>
      <c r="G91" s="333">
        <f>IF((G90+H90)=0,0,G90/(G90+H90))*100</f>
        <v>100</v>
      </c>
      <c r="H91" s="231">
        <f>IF((G90+H90)=0,0,H90/(G90+H90))*100</f>
        <v>0</v>
      </c>
      <c r="I91" s="361">
        <f>IF(SUM($I90:$M90)=0,0,I90/SUM($I90:$M90))*100</f>
        <v>43.994249813651372</v>
      </c>
      <c r="J91" s="245">
        <f>IF(SUM($I90:$M90)=0,0,J90/SUM($I90:$M90))*100</f>
        <v>47.54019806197423</v>
      </c>
      <c r="K91" s="245">
        <f>IF(SUM($I90:$M90)=0,0,K90/SUM($I90:$M90))*100</f>
        <v>8.4655521243744012</v>
      </c>
      <c r="L91" s="344"/>
      <c r="M91" s="229">
        <f>IF(SUM($I90:$M90)=0,0,M90/SUM($I90:$M90))*100</f>
        <v>0</v>
      </c>
      <c r="N91" s="361">
        <f>IF(SUM($N90:$P90)=0,0,N90/SUM($N90:$P90))*100</f>
        <v>27.365004833586521</v>
      </c>
      <c r="O91" s="245">
        <f>IF(SUM($N90:$P90)=0,0,O90/SUM($N90:$P90))*100</f>
        <v>44.88330341113106</v>
      </c>
      <c r="P91" s="322">
        <f>IF(SUM($N90:$P90)=0,0,P90/SUM($N90:$P90))*100</f>
        <v>27.751691755282419</v>
      </c>
      <c r="Q91" s="230">
        <f>IF(SUM($Q90:$R90)=0,0,Q90/SUM($Q90:$R90))*100</f>
        <v>100</v>
      </c>
      <c r="R91" s="229">
        <f>IF(SUM($Q90:$R90)=0,0,R90/SUM($Q90:$R90))*100</f>
        <v>0</v>
      </c>
      <c r="S91" s="230">
        <f>IF($F90=0,0,S90/$F90)*100</f>
        <v>50.915770418485785</v>
      </c>
      <c r="T91" s="322">
        <f t="shared" si="3"/>
        <v>49.084229581514215</v>
      </c>
    </row>
    <row r="92" spans="3:31" ht="15" customHeight="1">
      <c r="C92" s="899" t="s">
        <v>54</v>
      </c>
      <c r="D92" s="899"/>
      <c r="E92" s="352" t="s">
        <v>133</v>
      </c>
      <c r="F92" s="354">
        <f>IF(SUM(G92:H92)=SUM(I92:M92),SUM(G92:H92),"エラー")</f>
        <v>32</v>
      </c>
      <c r="G92" s="353">
        <f>SUM(G56,G59,G62,G65,G68,G71,G74,G77)</f>
        <v>16</v>
      </c>
      <c r="H92" s="354">
        <f>SUM(H56,H59,H62,H65,H68,H71,H74,H77)</f>
        <v>16</v>
      </c>
      <c r="I92" s="401">
        <f t="shared" ref="I92" si="12">SUM(I56,I59,I62,I65,I68,I71,I74,I77)</f>
        <v>6</v>
      </c>
      <c r="J92" s="355">
        <f>SUM(J56,J59,J62,J65,J68,J71,J74,J77)</f>
        <v>10</v>
      </c>
      <c r="K92" s="355">
        <f>SUM(K56,K59,K62,K65,K68,K71,K74,K77)</f>
        <v>16</v>
      </c>
      <c r="L92" s="346"/>
      <c r="M92" s="354">
        <f t="shared" ref="M92:T92" si="13">SUM(M56,M59,M62,M65,M68,M71,M74,M77)</f>
        <v>0</v>
      </c>
      <c r="N92" s="363">
        <f t="shared" si="13"/>
        <v>5</v>
      </c>
      <c r="O92" s="355">
        <f t="shared" si="13"/>
        <v>1</v>
      </c>
      <c r="P92" s="356">
        <f t="shared" si="13"/>
        <v>24</v>
      </c>
      <c r="Q92" s="357">
        <f t="shared" si="13"/>
        <v>3</v>
      </c>
      <c r="R92" s="354">
        <f t="shared" si="13"/>
        <v>0</v>
      </c>
      <c r="S92" s="357">
        <f t="shared" si="13"/>
        <v>7</v>
      </c>
      <c r="T92" s="356">
        <f t="shared" si="13"/>
        <v>25</v>
      </c>
    </row>
    <row r="93" spans="3:31">
      <c r="C93" s="1" t="s">
        <v>532</v>
      </c>
      <c r="D93" s="1" t="s">
        <v>533</v>
      </c>
      <c r="K93" s="1"/>
      <c r="L93" s="1"/>
      <c r="Q93" s="13"/>
      <c r="X93" s="8"/>
      <c r="AC93" s="8"/>
      <c r="AD93" s="8"/>
    </row>
    <row r="94" spans="3:31">
      <c r="X94" s="8"/>
      <c r="AC94" s="8"/>
      <c r="AD94" s="8"/>
    </row>
    <row r="95" spans="3:31">
      <c r="Y95" s="8"/>
      <c r="AD95" s="8"/>
      <c r="AE95" s="8"/>
    </row>
    <row r="96" spans="3:31">
      <c r="Y96" s="8"/>
      <c r="AD96" s="8"/>
      <c r="AE96" s="8"/>
    </row>
    <row r="97" spans="25:31">
      <c r="Y97" s="8"/>
      <c r="AD97" s="8"/>
      <c r="AE97" s="8"/>
    </row>
    <row r="98" spans="25:31">
      <c r="Y98" s="8"/>
      <c r="AD98" s="8"/>
      <c r="AE98" s="8"/>
    </row>
    <row r="99" spans="25:31">
      <c r="Y99" s="8"/>
      <c r="AD99" s="8"/>
      <c r="AE99" s="8"/>
    </row>
    <row r="100" spans="25:31">
      <c r="Y100" s="8"/>
      <c r="AD100" s="8"/>
      <c r="AE100" s="8"/>
    </row>
    <row r="101" spans="25:31">
      <c r="Y101" s="8"/>
      <c r="AD101" s="8"/>
      <c r="AE101" s="8"/>
    </row>
    <row r="103" spans="25:31" ht="15.75" customHeight="1"/>
  </sheetData>
  <mergeCells count="98">
    <mergeCell ref="N53:P53"/>
    <mergeCell ref="I53:M53"/>
    <mergeCell ref="I52:T52"/>
    <mergeCell ref="C51:T51"/>
    <mergeCell ref="O3:P3"/>
    <mergeCell ref="Q3:T3"/>
    <mergeCell ref="B46:F46"/>
    <mergeCell ref="G52:H52"/>
    <mergeCell ref="G53:G54"/>
    <mergeCell ref="H53:H54"/>
    <mergeCell ref="F52:F54"/>
    <mergeCell ref="I36:J36"/>
    <mergeCell ref="I37:J37"/>
    <mergeCell ref="C38:C39"/>
    <mergeCell ref="I38:J38"/>
    <mergeCell ref="B32:B45"/>
    <mergeCell ref="C92:D92"/>
    <mergeCell ref="C56:C67"/>
    <mergeCell ref="D56:D58"/>
    <mergeCell ref="D59:D61"/>
    <mergeCell ref="D62:D64"/>
    <mergeCell ref="D65:D67"/>
    <mergeCell ref="C80:C91"/>
    <mergeCell ref="D80:D82"/>
    <mergeCell ref="D83:D85"/>
    <mergeCell ref="D86:D88"/>
    <mergeCell ref="D89:D91"/>
    <mergeCell ref="C68:C79"/>
    <mergeCell ref="D68:D70"/>
    <mergeCell ref="D71:D73"/>
    <mergeCell ref="D74:D76"/>
    <mergeCell ref="D77:D79"/>
    <mergeCell ref="C32:C35"/>
    <mergeCell ref="I32:J32"/>
    <mergeCell ref="I33:J33"/>
    <mergeCell ref="I34:J34"/>
    <mergeCell ref="I35:J35"/>
    <mergeCell ref="C36:C37"/>
    <mergeCell ref="C40:C45"/>
    <mergeCell ref="I40:J40"/>
    <mergeCell ref="I41:J41"/>
    <mergeCell ref="I42:J42"/>
    <mergeCell ref="I28:J28"/>
    <mergeCell ref="I29:J29"/>
    <mergeCell ref="I30:J30"/>
    <mergeCell ref="I31:J31"/>
    <mergeCell ref="B7:B31"/>
    <mergeCell ref="I23:J23"/>
    <mergeCell ref="I24:J24"/>
    <mergeCell ref="I25:J25"/>
    <mergeCell ref="I26:J26"/>
    <mergeCell ref="I27:J27"/>
    <mergeCell ref="I15:J15"/>
    <mergeCell ref="I16:J16"/>
    <mergeCell ref="C19:C20"/>
    <mergeCell ref="I19:J19"/>
    <mergeCell ref="I20:J20"/>
    <mergeCell ref="C7:C18"/>
    <mergeCell ref="I7:J7"/>
    <mergeCell ref="I8:J8"/>
    <mergeCell ref="I9:J9"/>
    <mergeCell ref="I10:J10"/>
    <mergeCell ref="I11:J11"/>
    <mergeCell ref="I12:J12"/>
    <mergeCell ref="I13:J13"/>
    <mergeCell ref="I14:J14"/>
    <mergeCell ref="B2:G2"/>
    <mergeCell ref="H2:T2"/>
    <mergeCell ref="D3:D5"/>
    <mergeCell ref="E3:E5"/>
    <mergeCell ref="F3:F5"/>
    <mergeCell ref="G3:G5"/>
    <mergeCell ref="H3:M3"/>
    <mergeCell ref="N3:N5"/>
    <mergeCell ref="H4:H5"/>
    <mergeCell ref="I4:J5"/>
    <mergeCell ref="K4:K5"/>
    <mergeCell ref="M4:M5"/>
    <mergeCell ref="O4:O5"/>
    <mergeCell ref="P4:P5"/>
    <mergeCell ref="R4:R5"/>
    <mergeCell ref="B3:C6"/>
    <mergeCell ref="I6:J6"/>
    <mergeCell ref="C52:E55"/>
    <mergeCell ref="Q4:Q5"/>
    <mergeCell ref="Q53:R53"/>
    <mergeCell ref="S53:T53"/>
    <mergeCell ref="I17:J17"/>
    <mergeCell ref="I18:J18"/>
    <mergeCell ref="I43:J43"/>
    <mergeCell ref="I44:J44"/>
    <mergeCell ref="I45:J45"/>
    <mergeCell ref="C21:C22"/>
    <mergeCell ref="I21:J21"/>
    <mergeCell ref="I22:J22"/>
    <mergeCell ref="C23:C31"/>
    <mergeCell ref="S4:S5"/>
    <mergeCell ref="T4:T5"/>
  </mergeCells>
  <phoneticPr fontId="4"/>
  <printOptions horizontalCentered="1" verticalCentered="1"/>
  <pageMargins left="0.15748031496062992" right="0.15748031496062992" top="0.39370078740157483" bottom="0.39370078740157483" header="0.51181102362204722" footer="0.51181102362204722"/>
  <pageSetup paperSize="9" scale="42" orientation="landscape" r:id="rId1"/>
  <headerFooter alignWithMargins="0"/>
  <colBreaks count="2" manualBreakCount="2">
    <brk id="1" max="72" man="1"/>
    <brk id="2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8"/>
  <sheetViews>
    <sheetView showGridLines="0" zoomScale="70" zoomScaleNormal="70" zoomScaleSheetLayoutView="70" workbookViewId="0">
      <selection activeCell="BQ78" sqref="BQ78"/>
    </sheetView>
  </sheetViews>
  <sheetFormatPr defaultRowHeight="12"/>
  <cols>
    <col min="1" max="1" width="9" style="3" customWidth="1"/>
    <col min="2" max="2" width="5.75" style="3" customWidth="1"/>
    <col min="3" max="3" width="10.625" style="3" customWidth="1"/>
    <col min="4" max="4" width="18.625" style="3" customWidth="1"/>
    <col min="5" max="5" width="23.625" style="3" customWidth="1"/>
    <col min="6" max="6" width="50.625" style="3" customWidth="1"/>
    <col min="7" max="16384" width="9" style="3"/>
  </cols>
  <sheetData>
    <row r="1" spans="2:6" ht="17.25">
      <c r="B1" s="105" t="s">
        <v>677</v>
      </c>
    </row>
    <row r="2" spans="2:6" ht="18.75">
      <c r="B2" s="987" t="s">
        <v>678</v>
      </c>
      <c r="C2" s="987"/>
      <c r="D2" s="987"/>
      <c r="E2" s="987"/>
      <c r="F2" s="987"/>
    </row>
    <row r="3" spans="2:6" ht="8.1" customHeight="1">
      <c r="B3" s="594"/>
      <c r="C3" s="594"/>
      <c r="D3" s="594"/>
      <c r="E3" s="594"/>
      <c r="F3" s="594"/>
    </row>
    <row r="4" spans="2:6" ht="22.5" customHeight="1">
      <c r="B4" s="955" t="s">
        <v>41</v>
      </c>
      <c r="C4" s="955"/>
      <c r="D4" s="955"/>
      <c r="E4" s="592" t="s">
        <v>309</v>
      </c>
      <c r="F4" s="592" t="s">
        <v>256</v>
      </c>
    </row>
    <row r="5" spans="2:6" ht="33" customHeight="1">
      <c r="B5" s="992" t="s">
        <v>42</v>
      </c>
      <c r="C5" s="981" t="s">
        <v>252</v>
      </c>
      <c r="D5" s="982"/>
      <c r="E5" s="133" t="s">
        <v>257</v>
      </c>
      <c r="F5" s="133" t="s">
        <v>260</v>
      </c>
    </row>
    <row r="6" spans="2:6" ht="45" customHeight="1">
      <c r="B6" s="993"/>
      <c r="C6" s="985" t="s">
        <v>254</v>
      </c>
      <c r="D6" s="986"/>
      <c r="E6" s="132" t="s">
        <v>258</v>
      </c>
      <c r="F6" s="132" t="s">
        <v>293</v>
      </c>
    </row>
    <row r="7" spans="2:6" ht="45" customHeight="1">
      <c r="B7" s="997" t="s">
        <v>43</v>
      </c>
      <c r="C7" s="981" t="s">
        <v>238</v>
      </c>
      <c r="D7" s="982"/>
      <c r="E7" s="133" t="s">
        <v>262</v>
      </c>
      <c r="F7" s="133" t="s">
        <v>259</v>
      </c>
    </row>
    <row r="8" spans="2:6" ht="33" customHeight="1">
      <c r="B8" s="998"/>
      <c r="C8" s="983" t="s">
        <v>239</v>
      </c>
      <c r="D8" s="984"/>
      <c r="E8" s="134" t="s">
        <v>263</v>
      </c>
      <c r="F8" s="134" t="s">
        <v>294</v>
      </c>
    </row>
    <row r="9" spans="2:6" ht="60" customHeight="1">
      <c r="B9" s="998"/>
      <c r="C9" s="983" t="s">
        <v>240</v>
      </c>
      <c r="D9" s="984"/>
      <c r="E9" s="582" t="s">
        <v>713</v>
      </c>
      <c r="F9" s="582" t="s">
        <v>714</v>
      </c>
    </row>
    <row r="10" spans="2:6" ht="33" customHeight="1">
      <c r="B10" s="998"/>
      <c r="C10" s="983" t="s">
        <v>241</v>
      </c>
      <c r="D10" s="984"/>
      <c r="E10" s="134" t="s">
        <v>265</v>
      </c>
      <c r="F10" s="134" t="s">
        <v>715</v>
      </c>
    </row>
    <row r="11" spans="2:6" ht="39.950000000000003" customHeight="1">
      <c r="B11" s="998"/>
      <c r="C11" s="994" t="s">
        <v>242</v>
      </c>
      <c r="D11" s="590" t="s">
        <v>268</v>
      </c>
      <c r="E11" s="134" t="s">
        <v>274</v>
      </c>
      <c r="F11" s="134" t="s">
        <v>295</v>
      </c>
    </row>
    <row r="12" spans="2:6" ht="39.950000000000003" customHeight="1">
      <c r="B12" s="998"/>
      <c r="C12" s="995"/>
      <c r="D12" s="590" t="s">
        <v>269</v>
      </c>
      <c r="E12" s="134" t="s">
        <v>274</v>
      </c>
      <c r="F12" s="134" t="s">
        <v>296</v>
      </c>
    </row>
    <row r="13" spans="2:6" ht="33" customHeight="1">
      <c r="B13" s="951"/>
      <c r="C13" s="996"/>
      <c r="D13" s="591" t="s">
        <v>243</v>
      </c>
      <c r="E13" s="132" t="s">
        <v>270</v>
      </c>
      <c r="F13" s="132" t="s">
        <v>297</v>
      </c>
    </row>
    <row r="14" spans="2:6" ht="33" customHeight="1">
      <c r="B14" s="919" t="s">
        <v>250</v>
      </c>
      <c r="C14" s="999" t="s">
        <v>244</v>
      </c>
      <c r="D14" s="1000"/>
      <c r="E14" s="133" t="s">
        <v>273</v>
      </c>
      <c r="F14" s="133" t="s">
        <v>299</v>
      </c>
    </row>
    <row r="15" spans="2:6" ht="33" customHeight="1">
      <c r="B15" s="998"/>
      <c r="C15" s="977" t="s">
        <v>245</v>
      </c>
      <c r="D15" s="1001"/>
      <c r="E15" s="134" t="s">
        <v>277</v>
      </c>
      <c r="F15" s="134" t="s">
        <v>298</v>
      </c>
    </row>
    <row r="16" spans="2:6" ht="33" customHeight="1">
      <c r="B16" s="951"/>
      <c r="C16" s="979" t="s">
        <v>246</v>
      </c>
      <c r="D16" s="980"/>
      <c r="E16" s="132" t="s">
        <v>273</v>
      </c>
      <c r="F16" s="132" t="s">
        <v>300</v>
      </c>
    </row>
    <row r="17" spans="2:6" ht="33" customHeight="1">
      <c r="B17" s="971" t="s">
        <v>44</v>
      </c>
      <c r="C17" s="981" t="s">
        <v>248</v>
      </c>
      <c r="D17" s="982"/>
      <c r="E17" s="133" t="s">
        <v>278</v>
      </c>
      <c r="F17" s="133" t="s">
        <v>301</v>
      </c>
    </row>
    <row r="18" spans="2:6" ht="33" customHeight="1">
      <c r="B18" s="969"/>
      <c r="C18" s="983" t="s">
        <v>247</v>
      </c>
      <c r="D18" s="984"/>
      <c r="E18" s="134" t="s">
        <v>270</v>
      </c>
      <c r="F18" s="134" t="s">
        <v>302</v>
      </c>
    </row>
    <row r="19" spans="2:6" ht="33" customHeight="1">
      <c r="B19" s="970"/>
      <c r="C19" s="985" t="s">
        <v>251</v>
      </c>
      <c r="D19" s="986"/>
      <c r="E19" s="132" t="s">
        <v>281</v>
      </c>
      <c r="F19" s="132" t="s">
        <v>303</v>
      </c>
    </row>
    <row r="20" spans="2:6" ht="33" customHeight="1">
      <c r="B20" s="971" t="s">
        <v>51</v>
      </c>
      <c r="C20" s="972" t="s">
        <v>52</v>
      </c>
      <c r="D20" s="589" t="s">
        <v>58</v>
      </c>
      <c r="E20" s="133" t="s">
        <v>287</v>
      </c>
      <c r="F20" s="133" t="s">
        <v>259</v>
      </c>
    </row>
    <row r="21" spans="2:6" ht="33" customHeight="1">
      <c r="B21" s="969"/>
      <c r="C21" s="973"/>
      <c r="D21" s="590" t="s">
        <v>59</v>
      </c>
      <c r="E21" s="134" t="s">
        <v>290</v>
      </c>
      <c r="F21" s="134" t="s">
        <v>304</v>
      </c>
    </row>
    <row r="22" spans="2:6" ht="33" customHeight="1">
      <c r="B22" s="969"/>
      <c r="C22" s="973" t="s">
        <v>249</v>
      </c>
      <c r="D22" s="590" t="s">
        <v>58</v>
      </c>
      <c r="E22" s="134" t="s">
        <v>289</v>
      </c>
      <c r="F22" s="134" t="s">
        <v>259</v>
      </c>
    </row>
    <row r="23" spans="2:6" ht="33" customHeight="1">
      <c r="B23" s="970"/>
      <c r="C23" s="974"/>
      <c r="D23" s="591" t="s">
        <v>59</v>
      </c>
      <c r="E23" s="132" t="s">
        <v>290</v>
      </c>
      <c r="F23" s="132" t="s">
        <v>305</v>
      </c>
    </row>
    <row r="24" spans="2:6" ht="33" customHeight="1">
      <c r="B24" s="988" t="s">
        <v>725</v>
      </c>
      <c r="C24" s="989"/>
      <c r="D24" s="990"/>
      <c r="E24" s="136" t="s">
        <v>263</v>
      </c>
      <c r="F24" s="136" t="s">
        <v>652</v>
      </c>
    </row>
    <row r="25" spans="2:6" ht="33" customHeight="1">
      <c r="B25" s="968" t="s">
        <v>253</v>
      </c>
      <c r="C25" s="975" t="s">
        <v>60</v>
      </c>
      <c r="D25" s="976"/>
      <c r="E25" s="135" t="s">
        <v>263</v>
      </c>
      <c r="F25" s="135" t="s">
        <v>306</v>
      </c>
    </row>
    <row r="26" spans="2:6" ht="33" customHeight="1">
      <c r="B26" s="969"/>
      <c r="C26" s="977" t="s">
        <v>61</v>
      </c>
      <c r="D26" s="978"/>
      <c r="E26" s="134" t="s">
        <v>263</v>
      </c>
      <c r="F26" s="134" t="s">
        <v>307</v>
      </c>
    </row>
    <row r="27" spans="2:6" ht="33" customHeight="1">
      <c r="B27" s="969"/>
      <c r="C27" s="977" t="s">
        <v>62</v>
      </c>
      <c r="D27" s="978"/>
      <c r="E27" s="134" t="s">
        <v>277</v>
      </c>
      <c r="F27" s="134" t="s">
        <v>259</v>
      </c>
    </row>
    <row r="28" spans="2:6" ht="33" customHeight="1">
      <c r="B28" s="970"/>
      <c r="C28" s="979" t="s">
        <v>64</v>
      </c>
      <c r="D28" s="991"/>
      <c r="E28" s="132" t="s">
        <v>285</v>
      </c>
      <c r="F28" s="132" t="s">
        <v>308</v>
      </c>
    </row>
  </sheetData>
  <mergeCells count="28">
    <mergeCell ref="B2:F2"/>
    <mergeCell ref="B20:B23"/>
    <mergeCell ref="C20:C21"/>
    <mergeCell ref="C22:C23"/>
    <mergeCell ref="B24:D24"/>
    <mergeCell ref="B14:B16"/>
    <mergeCell ref="C14:D14"/>
    <mergeCell ref="C15:D15"/>
    <mergeCell ref="C16:D16"/>
    <mergeCell ref="B17:B19"/>
    <mergeCell ref="C17:D17"/>
    <mergeCell ref="C18:D18"/>
    <mergeCell ref="C19:D19"/>
    <mergeCell ref="B4:D4"/>
    <mergeCell ref="B5:B6"/>
    <mergeCell ref="C5:D5"/>
    <mergeCell ref="B25:B28"/>
    <mergeCell ref="C25:D25"/>
    <mergeCell ref="C26:D26"/>
    <mergeCell ref="C27:D27"/>
    <mergeCell ref="C28:D28"/>
    <mergeCell ref="C6:D6"/>
    <mergeCell ref="B7:B13"/>
    <mergeCell ref="C7:D7"/>
    <mergeCell ref="C8:D8"/>
    <mergeCell ref="C9:D9"/>
    <mergeCell ref="C10:D10"/>
    <mergeCell ref="C11:C13"/>
  </mergeCells>
  <phoneticPr fontId="4"/>
  <pageMargins left="0.7" right="0.7" top="0.75" bottom="0.75" header="0.3" footer="0.3"/>
  <pageSetup paperSize="9" scale="8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G31"/>
  <sheetViews>
    <sheetView showGridLines="0" zoomScale="70" zoomScaleNormal="70" zoomScaleSheetLayoutView="70" workbookViewId="0">
      <selection activeCell="BQ78" sqref="BQ78"/>
    </sheetView>
  </sheetViews>
  <sheetFormatPr defaultColWidth="10.25" defaultRowHeight="12"/>
  <cols>
    <col min="1" max="1" width="11.75" style="5" bestFit="1" customWidth="1"/>
    <col min="2" max="4" width="10.625" style="5" customWidth="1"/>
    <col min="5" max="5" width="12.625" style="5" customWidth="1"/>
    <col min="6" max="33" width="6.75" style="5" customWidth="1"/>
    <col min="34" max="34" width="2.75" style="5" customWidth="1"/>
    <col min="35" max="36" width="8" style="5" customWidth="1"/>
    <col min="37" max="37" width="12" style="5" bestFit="1" customWidth="1"/>
    <col min="38" max="42" width="16" style="5" customWidth="1"/>
    <col min="43" max="16384" width="10.25" style="5"/>
  </cols>
  <sheetData>
    <row r="1" spans="2:33" ht="17.25">
      <c r="B1" s="46" t="s">
        <v>687</v>
      </c>
      <c r="E1" s="185"/>
      <c r="F1" s="295"/>
    </row>
    <row r="2" spans="2:33" ht="17.25">
      <c r="B2" s="1025" t="s">
        <v>755</v>
      </c>
      <c r="C2" s="1025"/>
      <c r="D2" s="1025"/>
      <c r="E2" s="1025"/>
      <c r="F2" s="1025"/>
      <c r="G2" s="1025"/>
      <c r="H2" s="1025"/>
      <c r="I2" s="1025"/>
      <c r="J2" s="1025"/>
      <c r="K2" s="1025"/>
      <c r="L2" s="1025"/>
      <c r="M2" s="1025"/>
      <c r="N2" s="1025"/>
      <c r="O2" s="1025"/>
      <c r="P2" s="1025"/>
      <c r="Q2" s="1025"/>
      <c r="R2" s="1025"/>
      <c r="S2" s="1025"/>
      <c r="T2" s="1025"/>
      <c r="U2" s="1025"/>
      <c r="V2" s="1025"/>
      <c r="W2" s="1025"/>
      <c r="X2" s="1025"/>
      <c r="Y2" s="1025"/>
      <c r="Z2" s="1025"/>
      <c r="AA2" s="1025"/>
      <c r="AB2" s="1025"/>
      <c r="AC2" s="1025"/>
      <c r="AD2" s="1025"/>
      <c r="AE2" s="1025"/>
      <c r="AF2" s="1025"/>
      <c r="AG2" s="1025"/>
    </row>
    <row r="3" spans="2:33" ht="91.5" customHeight="1">
      <c r="B3" s="1042" t="s">
        <v>415</v>
      </c>
      <c r="C3" s="1043"/>
      <c r="D3" s="1043"/>
      <c r="E3" s="1044"/>
      <c r="F3" s="1042" t="s">
        <v>417</v>
      </c>
      <c r="G3" s="1099"/>
      <c r="H3" s="1042" t="s">
        <v>418</v>
      </c>
      <c r="I3" s="1099"/>
      <c r="J3" s="1042" t="s">
        <v>419</v>
      </c>
      <c r="K3" s="1099"/>
      <c r="L3" s="1042" t="s">
        <v>420</v>
      </c>
      <c r="M3" s="1099"/>
      <c r="N3" s="1042" t="s">
        <v>421</v>
      </c>
      <c r="O3" s="1081"/>
      <c r="P3" s="1081"/>
      <c r="Q3" s="1099"/>
      <c r="R3" s="1042" t="s">
        <v>422</v>
      </c>
      <c r="S3" s="1099"/>
      <c r="T3" s="1042" t="s">
        <v>423</v>
      </c>
      <c r="U3" s="1099"/>
      <c r="V3" s="1042" t="s">
        <v>408</v>
      </c>
      <c r="W3" s="1099"/>
      <c r="X3" s="1042" t="s">
        <v>204</v>
      </c>
      <c r="Y3" s="1099"/>
      <c r="Z3" s="1042" t="s">
        <v>53</v>
      </c>
      <c r="AA3" s="1099"/>
      <c r="AB3" s="1042" t="s">
        <v>424</v>
      </c>
      <c r="AC3" s="1099"/>
      <c r="AD3" s="1042" t="s">
        <v>416</v>
      </c>
      <c r="AE3" s="1099"/>
      <c r="AF3" s="1042" t="s">
        <v>414</v>
      </c>
      <c r="AG3" s="1099"/>
    </row>
    <row r="4" spans="2:33" ht="19.5" customHeight="1">
      <c r="B4" s="1045"/>
      <c r="C4" s="1046"/>
      <c r="D4" s="1046"/>
      <c r="E4" s="1047"/>
      <c r="F4" s="1544" t="s">
        <v>451</v>
      </c>
      <c r="G4" s="1455"/>
      <c r="H4" s="1544" t="s">
        <v>452</v>
      </c>
      <c r="I4" s="1143"/>
      <c r="J4" s="1544" t="s">
        <v>453</v>
      </c>
      <c r="K4" s="1455"/>
      <c r="L4" s="1545" t="s">
        <v>454</v>
      </c>
      <c r="M4" s="1455"/>
      <c r="N4" s="1544" t="s">
        <v>455</v>
      </c>
      <c r="O4" s="1455"/>
      <c r="P4" s="1544" t="s">
        <v>456</v>
      </c>
      <c r="Q4" s="1455"/>
      <c r="R4" s="1544" t="s">
        <v>457</v>
      </c>
      <c r="S4" s="1143"/>
      <c r="T4" s="1544" t="s">
        <v>458</v>
      </c>
      <c r="U4" s="1455"/>
      <c r="V4" s="1545" t="s">
        <v>459</v>
      </c>
      <c r="W4" s="1143"/>
      <c r="X4" s="1544" t="s">
        <v>460</v>
      </c>
      <c r="Y4" s="1143"/>
      <c r="Z4" s="1544" t="s">
        <v>461</v>
      </c>
      <c r="AA4" s="1455"/>
      <c r="AB4" s="1545" t="s">
        <v>462</v>
      </c>
      <c r="AC4" s="1455"/>
      <c r="AD4" s="1544" t="s">
        <v>463</v>
      </c>
      <c r="AE4" s="1455"/>
      <c r="AF4" s="1545" t="s">
        <v>464</v>
      </c>
      <c r="AG4" s="1455"/>
    </row>
    <row r="5" spans="2:33" ht="19.5" customHeight="1">
      <c r="B5" s="1045"/>
      <c r="C5" s="1046"/>
      <c r="D5" s="1046"/>
      <c r="E5" s="1047"/>
      <c r="F5" s="1113" t="s">
        <v>480</v>
      </c>
      <c r="G5" s="1137" t="s">
        <v>481</v>
      </c>
      <c r="H5" s="1113" t="s">
        <v>480</v>
      </c>
      <c r="I5" s="1137" t="s">
        <v>481</v>
      </c>
      <c r="J5" s="1113" t="s">
        <v>480</v>
      </c>
      <c r="K5" s="1137" t="s">
        <v>481</v>
      </c>
      <c r="L5" s="1113" t="s">
        <v>480</v>
      </c>
      <c r="M5" s="1137" t="s">
        <v>481</v>
      </c>
      <c r="N5" s="1143" t="s">
        <v>409</v>
      </c>
      <c r="O5" s="1142"/>
      <c r="P5" s="1143" t="s">
        <v>410</v>
      </c>
      <c r="Q5" s="1142"/>
      <c r="R5" s="1113" t="s">
        <v>480</v>
      </c>
      <c r="S5" s="1137" t="s">
        <v>481</v>
      </c>
      <c r="T5" s="1113" t="s">
        <v>480</v>
      </c>
      <c r="U5" s="1137" t="s">
        <v>481</v>
      </c>
      <c r="V5" s="1113" t="s">
        <v>480</v>
      </c>
      <c r="W5" s="1137" t="s">
        <v>481</v>
      </c>
      <c r="X5" s="1113" t="s">
        <v>480</v>
      </c>
      <c r="Y5" s="1137" t="s">
        <v>481</v>
      </c>
      <c r="Z5" s="1113" t="s">
        <v>480</v>
      </c>
      <c r="AA5" s="1137" t="s">
        <v>481</v>
      </c>
      <c r="AB5" s="1113" t="s">
        <v>480</v>
      </c>
      <c r="AC5" s="1137" t="s">
        <v>481</v>
      </c>
      <c r="AD5" s="1113" t="s">
        <v>480</v>
      </c>
      <c r="AE5" s="1137" t="s">
        <v>481</v>
      </c>
      <c r="AF5" s="1113" t="s">
        <v>480</v>
      </c>
      <c r="AG5" s="1137" t="s">
        <v>481</v>
      </c>
    </row>
    <row r="6" spans="2:33" ht="61.5" customHeight="1">
      <c r="B6" s="1045"/>
      <c r="C6" s="1046"/>
      <c r="D6" s="1046"/>
      <c r="E6" s="1047"/>
      <c r="F6" s="1115"/>
      <c r="G6" s="1139"/>
      <c r="H6" s="1115"/>
      <c r="I6" s="1139"/>
      <c r="J6" s="1115"/>
      <c r="K6" s="1139"/>
      <c r="L6" s="1115"/>
      <c r="M6" s="1139"/>
      <c r="N6" s="412" t="s">
        <v>480</v>
      </c>
      <c r="O6" s="413" t="s">
        <v>481</v>
      </c>
      <c r="P6" s="412" t="s">
        <v>480</v>
      </c>
      <c r="Q6" s="413" t="s">
        <v>481</v>
      </c>
      <c r="R6" s="1115"/>
      <c r="S6" s="1139"/>
      <c r="T6" s="1115"/>
      <c r="U6" s="1139"/>
      <c r="V6" s="1115"/>
      <c r="W6" s="1139"/>
      <c r="X6" s="1115"/>
      <c r="Y6" s="1139"/>
      <c r="Z6" s="1115"/>
      <c r="AA6" s="1139"/>
      <c r="AB6" s="1115"/>
      <c r="AC6" s="1139"/>
      <c r="AD6" s="1115"/>
      <c r="AE6" s="1139"/>
      <c r="AF6" s="1115"/>
      <c r="AG6" s="1139"/>
    </row>
    <row r="7" spans="2:33" ht="18" customHeight="1">
      <c r="B7" s="1048"/>
      <c r="C7" s="1049"/>
      <c r="D7" s="1049"/>
      <c r="E7" s="1050"/>
      <c r="F7" s="411" t="s">
        <v>551</v>
      </c>
      <c r="G7" s="409" t="s">
        <v>564</v>
      </c>
      <c r="H7" s="411" t="s">
        <v>564</v>
      </c>
      <c r="I7" s="467" t="s">
        <v>564</v>
      </c>
      <c r="J7" s="411" t="s">
        <v>564</v>
      </c>
      <c r="K7" s="409" t="s">
        <v>564</v>
      </c>
      <c r="L7" s="411" t="s">
        <v>564</v>
      </c>
      <c r="M7" s="467" t="s">
        <v>564</v>
      </c>
      <c r="N7" s="412" t="s">
        <v>552</v>
      </c>
      <c r="O7" s="413" t="s">
        <v>564</v>
      </c>
      <c r="P7" s="412" t="s">
        <v>564</v>
      </c>
      <c r="Q7" s="414" t="s">
        <v>564</v>
      </c>
      <c r="R7" s="411" t="s">
        <v>551</v>
      </c>
      <c r="S7" s="409" t="s">
        <v>564</v>
      </c>
      <c r="T7" s="411" t="s">
        <v>564</v>
      </c>
      <c r="U7" s="467" t="s">
        <v>564</v>
      </c>
      <c r="V7" s="411" t="s">
        <v>564</v>
      </c>
      <c r="W7" s="409" t="s">
        <v>564</v>
      </c>
      <c r="X7" s="411" t="s">
        <v>564</v>
      </c>
      <c r="Y7" s="467" t="s">
        <v>564</v>
      </c>
      <c r="Z7" s="411" t="s">
        <v>564</v>
      </c>
      <c r="AA7" s="409" t="s">
        <v>564</v>
      </c>
      <c r="AB7" s="411" t="s">
        <v>564</v>
      </c>
      <c r="AC7" s="467" t="s">
        <v>564</v>
      </c>
      <c r="AD7" s="411" t="s">
        <v>564</v>
      </c>
      <c r="AE7" s="409" t="s">
        <v>564</v>
      </c>
      <c r="AF7" s="466" t="s">
        <v>564</v>
      </c>
      <c r="AG7" s="409" t="s">
        <v>564</v>
      </c>
    </row>
    <row r="8" spans="2:33" ht="50.1" customHeight="1">
      <c r="B8" s="1538" t="s">
        <v>790</v>
      </c>
      <c r="C8" s="1056" t="s">
        <v>426</v>
      </c>
      <c r="D8" s="1455" t="s">
        <v>877</v>
      </c>
      <c r="E8" s="755" t="s">
        <v>55</v>
      </c>
      <c r="F8" s="318"/>
      <c r="G8" s="315" t="s">
        <v>435</v>
      </c>
      <c r="H8" s="203"/>
      <c r="I8" s="316" t="s">
        <v>435</v>
      </c>
      <c r="J8" s="203"/>
      <c r="K8" s="315" t="s">
        <v>435</v>
      </c>
      <c r="L8" s="203"/>
      <c r="M8" s="316" t="s">
        <v>435</v>
      </c>
      <c r="N8" s="203"/>
      <c r="O8" s="315" t="s">
        <v>435</v>
      </c>
      <c r="P8" s="203"/>
      <c r="Q8" s="316" t="s">
        <v>435</v>
      </c>
      <c r="R8" s="203"/>
      <c r="S8" s="315" t="s">
        <v>435</v>
      </c>
      <c r="T8" s="203"/>
      <c r="U8" s="316" t="s">
        <v>435</v>
      </c>
      <c r="V8" s="203"/>
      <c r="W8" s="315" t="s">
        <v>435</v>
      </c>
      <c r="X8" s="203"/>
      <c r="Y8" s="316" t="s">
        <v>435</v>
      </c>
      <c r="Z8" s="203"/>
      <c r="AA8" s="315" t="s">
        <v>435</v>
      </c>
      <c r="AB8" s="203"/>
      <c r="AC8" s="316" t="s">
        <v>435</v>
      </c>
      <c r="AD8" s="203"/>
      <c r="AE8" s="315" t="s">
        <v>435</v>
      </c>
      <c r="AF8" s="317"/>
      <c r="AG8" s="315" t="s">
        <v>435</v>
      </c>
    </row>
    <row r="9" spans="2:33" ht="50.1" customHeight="1">
      <c r="B9" s="1539"/>
      <c r="C9" s="1057"/>
      <c r="D9" s="1455"/>
      <c r="E9" s="755" t="s">
        <v>56</v>
      </c>
      <c r="F9" s="318"/>
      <c r="G9" s="315" t="s">
        <v>435</v>
      </c>
      <c r="H9" s="203"/>
      <c r="I9" s="316" t="s">
        <v>435</v>
      </c>
      <c r="J9" s="203"/>
      <c r="K9" s="315" t="s">
        <v>435</v>
      </c>
      <c r="L9" s="203"/>
      <c r="M9" s="316" t="s">
        <v>435</v>
      </c>
      <c r="N9" s="203"/>
      <c r="O9" s="315" t="s">
        <v>435</v>
      </c>
      <c r="P9" s="203"/>
      <c r="Q9" s="316" t="s">
        <v>435</v>
      </c>
      <c r="R9" s="203"/>
      <c r="S9" s="315" t="s">
        <v>435</v>
      </c>
      <c r="T9" s="203"/>
      <c r="U9" s="316" t="s">
        <v>435</v>
      </c>
      <c r="V9" s="203"/>
      <c r="W9" s="315" t="s">
        <v>435</v>
      </c>
      <c r="X9" s="203"/>
      <c r="Y9" s="316" t="s">
        <v>435</v>
      </c>
      <c r="Z9" s="203"/>
      <c r="AA9" s="315" t="s">
        <v>435</v>
      </c>
      <c r="AB9" s="203"/>
      <c r="AC9" s="316" t="s">
        <v>435</v>
      </c>
      <c r="AD9" s="203"/>
      <c r="AE9" s="315" t="s">
        <v>435</v>
      </c>
      <c r="AF9" s="317"/>
      <c r="AG9" s="315" t="s">
        <v>435</v>
      </c>
    </row>
    <row r="10" spans="2:33" ht="50.1" customHeight="1">
      <c r="B10" s="1539"/>
      <c r="C10" s="1057"/>
      <c r="D10" s="1455"/>
      <c r="E10" s="755" t="s">
        <v>65</v>
      </c>
      <c r="F10" s="318"/>
      <c r="G10" s="315" t="s">
        <v>435</v>
      </c>
      <c r="H10" s="203"/>
      <c r="I10" s="316" t="s">
        <v>435</v>
      </c>
      <c r="J10" s="203"/>
      <c r="K10" s="315" t="s">
        <v>435</v>
      </c>
      <c r="L10" s="203"/>
      <c r="M10" s="316" t="s">
        <v>435</v>
      </c>
      <c r="N10" s="203"/>
      <c r="O10" s="315" t="s">
        <v>435</v>
      </c>
      <c r="P10" s="203"/>
      <c r="Q10" s="316" t="s">
        <v>435</v>
      </c>
      <c r="R10" s="203"/>
      <c r="S10" s="315" t="s">
        <v>435</v>
      </c>
      <c r="T10" s="203"/>
      <c r="U10" s="316" t="s">
        <v>435</v>
      </c>
      <c r="V10" s="203"/>
      <c r="W10" s="315" t="s">
        <v>435</v>
      </c>
      <c r="X10" s="203"/>
      <c r="Y10" s="316" t="s">
        <v>435</v>
      </c>
      <c r="Z10" s="203"/>
      <c r="AA10" s="315" t="s">
        <v>435</v>
      </c>
      <c r="AB10" s="203"/>
      <c r="AC10" s="316" t="s">
        <v>435</v>
      </c>
      <c r="AD10" s="203"/>
      <c r="AE10" s="315" t="s">
        <v>435</v>
      </c>
      <c r="AF10" s="317"/>
      <c r="AG10" s="315" t="s">
        <v>435</v>
      </c>
    </row>
    <row r="11" spans="2:33" ht="50.1" customHeight="1">
      <c r="B11" s="1539"/>
      <c r="C11" s="1057"/>
      <c r="D11" s="1455" t="s">
        <v>878</v>
      </c>
      <c r="E11" s="766" t="s">
        <v>879</v>
      </c>
      <c r="F11" s="319"/>
      <c r="G11" s="315" t="s">
        <v>435</v>
      </c>
      <c r="H11" s="203"/>
      <c r="I11" s="316" t="s">
        <v>435</v>
      </c>
      <c r="J11" s="203"/>
      <c r="K11" s="315" t="s">
        <v>435</v>
      </c>
      <c r="L11" s="203"/>
      <c r="M11" s="316" t="s">
        <v>435</v>
      </c>
      <c r="N11" s="203"/>
      <c r="O11" s="315" t="s">
        <v>435</v>
      </c>
      <c r="P11" s="203"/>
      <c r="Q11" s="316" t="s">
        <v>435</v>
      </c>
      <c r="R11" s="203"/>
      <c r="S11" s="315" t="s">
        <v>435</v>
      </c>
      <c r="T11" s="203"/>
      <c r="U11" s="316" t="s">
        <v>435</v>
      </c>
      <c r="V11" s="203"/>
      <c r="W11" s="315" t="s">
        <v>435</v>
      </c>
      <c r="X11" s="203"/>
      <c r="Y11" s="316" t="s">
        <v>435</v>
      </c>
      <c r="Z11" s="203"/>
      <c r="AA11" s="315" t="s">
        <v>435</v>
      </c>
      <c r="AB11" s="203"/>
      <c r="AC11" s="316" t="s">
        <v>435</v>
      </c>
      <c r="AD11" s="203"/>
      <c r="AE11" s="315" t="s">
        <v>435</v>
      </c>
      <c r="AF11" s="317"/>
      <c r="AG11" s="315" t="s">
        <v>435</v>
      </c>
    </row>
    <row r="12" spans="2:33" ht="50.1" customHeight="1">
      <c r="B12" s="1539"/>
      <c r="C12" s="1057"/>
      <c r="D12" s="1455"/>
      <c r="E12" s="766" t="s">
        <v>876</v>
      </c>
      <c r="F12" s="319"/>
      <c r="G12" s="315" t="s">
        <v>435</v>
      </c>
      <c r="H12" s="203"/>
      <c r="I12" s="316" t="s">
        <v>435</v>
      </c>
      <c r="J12" s="203"/>
      <c r="K12" s="315" t="s">
        <v>435</v>
      </c>
      <c r="L12" s="203"/>
      <c r="M12" s="316" t="s">
        <v>435</v>
      </c>
      <c r="N12" s="203"/>
      <c r="O12" s="315" t="s">
        <v>435</v>
      </c>
      <c r="P12" s="203"/>
      <c r="Q12" s="316" t="s">
        <v>435</v>
      </c>
      <c r="R12" s="203"/>
      <c r="S12" s="315" t="s">
        <v>435</v>
      </c>
      <c r="T12" s="203"/>
      <c r="U12" s="316" t="s">
        <v>435</v>
      </c>
      <c r="V12" s="203"/>
      <c r="W12" s="315" t="s">
        <v>435</v>
      </c>
      <c r="X12" s="203"/>
      <c r="Y12" s="316" t="s">
        <v>435</v>
      </c>
      <c r="Z12" s="203"/>
      <c r="AA12" s="315" t="s">
        <v>435</v>
      </c>
      <c r="AB12" s="203"/>
      <c r="AC12" s="316" t="s">
        <v>435</v>
      </c>
      <c r="AD12" s="203"/>
      <c r="AE12" s="315" t="s">
        <v>435</v>
      </c>
      <c r="AF12" s="317"/>
      <c r="AG12" s="315" t="s">
        <v>435</v>
      </c>
    </row>
    <row r="13" spans="2:33" ht="50.1" customHeight="1">
      <c r="B13" s="1539"/>
      <c r="C13" s="1132"/>
      <c r="D13" s="1455"/>
      <c r="E13" s="766" t="s">
        <v>793</v>
      </c>
      <c r="F13" s="319"/>
      <c r="G13" s="315" t="s">
        <v>435</v>
      </c>
      <c r="H13" s="203"/>
      <c r="I13" s="316" t="s">
        <v>435</v>
      </c>
      <c r="J13" s="203"/>
      <c r="K13" s="315" t="s">
        <v>435</v>
      </c>
      <c r="L13" s="203"/>
      <c r="M13" s="316" t="s">
        <v>435</v>
      </c>
      <c r="N13" s="203"/>
      <c r="O13" s="315" t="s">
        <v>435</v>
      </c>
      <c r="P13" s="203"/>
      <c r="Q13" s="316" t="s">
        <v>435</v>
      </c>
      <c r="R13" s="203"/>
      <c r="S13" s="315" t="s">
        <v>435</v>
      </c>
      <c r="T13" s="203"/>
      <c r="U13" s="316" t="s">
        <v>435</v>
      </c>
      <c r="V13" s="203"/>
      <c r="W13" s="315" t="s">
        <v>435</v>
      </c>
      <c r="X13" s="203"/>
      <c r="Y13" s="316" t="s">
        <v>435</v>
      </c>
      <c r="Z13" s="203"/>
      <c r="AA13" s="315" t="s">
        <v>435</v>
      </c>
      <c r="AB13" s="203"/>
      <c r="AC13" s="316" t="s">
        <v>435</v>
      </c>
      <c r="AD13" s="203"/>
      <c r="AE13" s="315" t="s">
        <v>435</v>
      </c>
      <c r="AF13" s="317"/>
      <c r="AG13" s="315" t="s">
        <v>435</v>
      </c>
    </row>
    <row r="14" spans="2:33" ht="50.1" customHeight="1">
      <c r="B14" s="1540"/>
      <c r="C14" s="766" t="s">
        <v>425</v>
      </c>
      <c r="D14" s="1455"/>
      <c r="E14" s="766" t="s">
        <v>880</v>
      </c>
      <c r="F14" s="318"/>
      <c r="G14" s="315" t="s">
        <v>435</v>
      </c>
      <c r="H14" s="203"/>
      <c r="I14" s="316" t="s">
        <v>435</v>
      </c>
      <c r="J14" s="203"/>
      <c r="K14" s="315" t="s">
        <v>435</v>
      </c>
      <c r="L14" s="203"/>
      <c r="M14" s="316" t="s">
        <v>435</v>
      </c>
      <c r="N14" s="203"/>
      <c r="O14" s="315" t="s">
        <v>435</v>
      </c>
      <c r="P14" s="203"/>
      <c r="Q14" s="316" t="s">
        <v>435</v>
      </c>
      <c r="R14" s="203"/>
      <c r="S14" s="315" t="s">
        <v>435</v>
      </c>
      <c r="T14" s="203"/>
      <c r="U14" s="316" t="s">
        <v>435</v>
      </c>
      <c r="V14" s="203"/>
      <c r="W14" s="315" t="s">
        <v>435</v>
      </c>
      <c r="X14" s="203"/>
      <c r="Y14" s="316" t="s">
        <v>435</v>
      </c>
      <c r="Z14" s="203"/>
      <c r="AA14" s="315" t="s">
        <v>435</v>
      </c>
      <c r="AB14" s="203"/>
      <c r="AC14" s="316" t="s">
        <v>435</v>
      </c>
      <c r="AD14" s="203"/>
      <c r="AE14" s="315" t="s">
        <v>435</v>
      </c>
      <c r="AF14" s="317"/>
      <c r="AG14" s="315" t="s">
        <v>435</v>
      </c>
    </row>
    <row r="15" spans="2:33" s="468" customFormat="1" ht="20.100000000000001" customHeight="1">
      <c r="B15" s="709"/>
      <c r="C15" s="693"/>
      <c r="D15" s="757"/>
      <c r="E15" s="697"/>
      <c r="F15" s="710"/>
      <c r="G15" s="711"/>
      <c r="H15" s="711"/>
      <c r="I15" s="711"/>
      <c r="J15" s="711"/>
      <c r="K15" s="711"/>
      <c r="L15" s="711"/>
      <c r="M15" s="711"/>
      <c r="N15" s="711"/>
      <c r="O15" s="711"/>
      <c r="P15" s="711"/>
      <c r="Q15" s="711"/>
      <c r="R15" s="711"/>
      <c r="S15" s="711"/>
      <c r="T15" s="711"/>
      <c r="U15" s="711"/>
      <c r="V15" s="711"/>
      <c r="W15" s="711"/>
      <c r="X15" s="711"/>
      <c r="Y15" s="711"/>
      <c r="Z15" s="711"/>
      <c r="AA15" s="711"/>
      <c r="AB15" s="711"/>
      <c r="AC15" s="711"/>
      <c r="AD15" s="711"/>
      <c r="AE15" s="711"/>
      <c r="AF15" s="711"/>
      <c r="AG15" s="711"/>
    </row>
    <row r="16" spans="2:33" s="468" customFormat="1" ht="20.100000000000001" customHeight="1">
      <c r="B16" s="712"/>
      <c r="C16" s="708" t="s">
        <v>745</v>
      </c>
      <c r="D16" s="708"/>
      <c r="E16" s="695"/>
      <c r="F16" s="713"/>
      <c r="G16" s="714"/>
      <c r="H16" s="714"/>
      <c r="I16" s="714"/>
      <c r="J16" s="714"/>
      <c r="K16" s="714"/>
      <c r="L16" s="714"/>
      <c r="M16" s="714"/>
      <c r="N16" s="714"/>
      <c r="O16" s="714"/>
      <c r="P16" s="714"/>
      <c r="Q16" s="714"/>
      <c r="R16" s="714"/>
      <c r="S16" s="714"/>
      <c r="T16" s="714"/>
      <c r="U16" s="714"/>
      <c r="V16" s="714"/>
      <c r="W16" s="714"/>
      <c r="X16" s="714"/>
      <c r="Y16" s="714"/>
      <c r="Z16" s="714"/>
      <c r="AA16" s="714"/>
      <c r="AB16" s="714"/>
      <c r="AC16" s="714"/>
      <c r="AD16" s="714"/>
      <c r="AE16" s="714"/>
      <c r="AF16" s="714"/>
      <c r="AG16" s="714"/>
    </row>
    <row r="17" spans="2:33" ht="50.1" customHeight="1">
      <c r="B17" s="1056" t="s">
        <v>881</v>
      </c>
      <c r="C17" s="1541" t="s">
        <v>882</v>
      </c>
      <c r="D17" s="1542"/>
      <c r="E17" s="1543"/>
      <c r="F17" s="318"/>
      <c r="G17" s="315" t="s">
        <v>435</v>
      </c>
      <c r="H17" s="203"/>
      <c r="I17" s="316" t="s">
        <v>435</v>
      </c>
      <c r="J17" s="203"/>
      <c r="K17" s="315" t="s">
        <v>435</v>
      </c>
      <c r="L17" s="203"/>
      <c r="M17" s="316" t="s">
        <v>435</v>
      </c>
      <c r="N17" s="203"/>
      <c r="O17" s="315" t="s">
        <v>435</v>
      </c>
      <c r="P17" s="203"/>
      <c r="Q17" s="316" t="s">
        <v>435</v>
      </c>
      <c r="R17" s="203"/>
      <c r="S17" s="315" t="s">
        <v>435</v>
      </c>
      <c r="T17" s="203"/>
      <c r="U17" s="316" t="s">
        <v>435</v>
      </c>
      <c r="V17" s="203"/>
      <c r="W17" s="315" t="s">
        <v>435</v>
      </c>
      <c r="X17" s="203"/>
      <c r="Y17" s="316" t="s">
        <v>435</v>
      </c>
      <c r="Z17" s="203"/>
      <c r="AA17" s="315" t="s">
        <v>435</v>
      </c>
      <c r="AB17" s="203"/>
      <c r="AC17" s="316" t="s">
        <v>435</v>
      </c>
      <c r="AD17" s="203"/>
      <c r="AE17" s="315" t="s">
        <v>435</v>
      </c>
      <c r="AF17" s="317"/>
      <c r="AG17" s="315" t="s">
        <v>435</v>
      </c>
    </row>
    <row r="18" spans="2:33" ht="50.1" customHeight="1">
      <c r="B18" s="1132"/>
      <c r="C18" s="1541" t="s">
        <v>803</v>
      </c>
      <c r="D18" s="1542"/>
      <c r="E18" s="1543"/>
      <c r="F18" s="822" t="str">
        <f>+IF(F11="","",F11)</f>
        <v/>
      </c>
      <c r="G18" s="823" t="str">
        <f t="shared" ref="G18:AG18" si="0">+IF(G11="","",G11)</f>
        <v>○</v>
      </c>
      <c r="H18" s="824" t="str">
        <f t="shared" si="0"/>
        <v/>
      </c>
      <c r="I18" s="825" t="str">
        <f t="shared" si="0"/>
        <v>○</v>
      </c>
      <c r="J18" s="824" t="str">
        <f t="shared" si="0"/>
        <v/>
      </c>
      <c r="K18" s="823" t="str">
        <f t="shared" si="0"/>
        <v>○</v>
      </c>
      <c r="L18" s="824" t="str">
        <f t="shared" si="0"/>
        <v/>
      </c>
      <c r="M18" s="825" t="str">
        <f t="shared" si="0"/>
        <v>○</v>
      </c>
      <c r="N18" s="824" t="str">
        <f t="shared" si="0"/>
        <v/>
      </c>
      <c r="O18" s="823" t="str">
        <f t="shared" si="0"/>
        <v>○</v>
      </c>
      <c r="P18" s="824" t="str">
        <f t="shared" si="0"/>
        <v/>
      </c>
      <c r="Q18" s="825" t="str">
        <f t="shared" si="0"/>
        <v>○</v>
      </c>
      <c r="R18" s="824" t="str">
        <f t="shared" si="0"/>
        <v/>
      </c>
      <c r="S18" s="823" t="str">
        <f t="shared" si="0"/>
        <v>○</v>
      </c>
      <c r="T18" s="824" t="str">
        <f t="shared" si="0"/>
        <v/>
      </c>
      <c r="U18" s="825" t="str">
        <f t="shared" si="0"/>
        <v>○</v>
      </c>
      <c r="V18" s="824" t="str">
        <f t="shared" si="0"/>
        <v/>
      </c>
      <c r="W18" s="823" t="str">
        <f t="shared" si="0"/>
        <v>○</v>
      </c>
      <c r="X18" s="824" t="str">
        <f t="shared" si="0"/>
        <v/>
      </c>
      <c r="Y18" s="825" t="str">
        <f t="shared" si="0"/>
        <v>○</v>
      </c>
      <c r="Z18" s="824" t="str">
        <f t="shared" si="0"/>
        <v/>
      </c>
      <c r="AA18" s="823" t="str">
        <f t="shared" si="0"/>
        <v>○</v>
      </c>
      <c r="AB18" s="824" t="str">
        <f t="shared" si="0"/>
        <v/>
      </c>
      <c r="AC18" s="825" t="str">
        <f t="shared" si="0"/>
        <v>○</v>
      </c>
      <c r="AD18" s="824" t="str">
        <f t="shared" si="0"/>
        <v/>
      </c>
      <c r="AE18" s="823" t="str">
        <f t="shared" si="0"/>
        <v>○</v>
      </c>
      <c r="AF18" s="826" t="str">
        <f t="shared" si="0"/>
        <v/>
      </c>
      <c r="AG18" s="823" t="str">
        <f t="shared" si="0"/>
        <v>○</v>
      </c>
    </row>
    <row r="19" spans="2:33" ht="20.100000000000001" customHeight="1">
      <c r="B19" s="682" t="s">
        <v>734</v>
      </c>
      <c r="C19" s="683" t="s">
        <v>746</v>
      </c>
      <c r="D19" s="683"/>
      <c r="E19" s="684"/>
      <c r="F19" s="685"/>
      <c r="G19" s="685"/>
      <c r="H19" s="685"/>
      <c r="I19" s="685"/>
      <c r="J19" s="685"/>
      <c r="K19" s="685"/>
      <c r="L19" s="685"/>
      <c r="M19" s="685"/>
      <c r="N19" s="685"/>
      <c r="O19" s="685"/>
      <c r="P19" s="685"/>
      <c r="Q19" s="685"/>
      <c r="R19" s="685"/>
      <c r="S19" s="685"/>
      <c r="T19" s="685"/>
      <c r="U19" s="685"/>
      <c r="V19" s="685"/>
      <c r="W19" s="685"/>
      <c r="X19" s="685"/>
      <c r="Y19" s="685"/>
      <c r="Z19" s="685"/>
      <c r="AA19" s="685"/>
      <c r="AB19" s="685"/>
      <c r="AC19" s="685"/>
      <c r="AD19" s="685"/>
      <c r="AE19" s="685"/>
      <c r="AF19" s="685"/>
      <c r="AG19" s="685"/>
    </row>
    <row r="20" spans="2:33" ht="20.100000000000001" customHeight="1">
      <c r="B20" s="682"/>
      <c r="C20" s="683" t="s">
        <v>747</v>
      </c>
      <c r="D20" s="683"/>
      <c r="E20" s="684"/>
      <c r="F20" s="685"/>
      <c r="G20" s="685"/>
      <c r="H20" s="685"/>
      <c r="I20" s="685"/>
      <c r="J20" s="685"/>
      <c r="K20" s="685"/>
      <c r="L20" s="685"/>
      <c r="M20" s="685"/>
      <c r="N20" s="685"/>
      <c r="O20" s="685"/>
      <c r="P20" s="685"/>
      <c r="Q20" s="685"/>
      <c r="R20" s="685"/>
      <c r="S20" s="685"/>
      <c r="T20" s="685"/>
      <c r="U20" s="685"/>
      <c r="V20" s="685"/>
      <c r="W20" s="685"/>
      <c r="X20" s="685"/>
      <c r="Y20" s="685"/>
      <c r="Z20" s="685"/>
      <c r="AA20" s="685"/>
      <c r="AB20" s="685"/>
      <c r="AC20" s="685"/>
      <c r="AD20" s="685"/>
      <c r="AE20" s="685"/>
      <c r="AF20" s="685"/>
      <c r="AG20" s="685"/>
    </row>
    <row r="21" spans="2:33" ht="20.100000000000001" customHeight="1">
      <c r="B21" s="682"/>
      <c r="C21" s="683" t="s">
        <v>748</v>
      </c>
      <c r="D21" s="683"/>
      <c r="E21" s="684"/>
    </row>
    <row r="22" spans="2:33" ht="20.100000000000001" customHeight="1">
      <c r="C22" s="683" t="s">
        <v>749</v>
      </c>
      <c r="D22" s="683"/>
      <c r="E22" s="683"/>
    </row>
    <row r="23" spans="2:33" ht="20.100000000000001" customHeight="1">
      <c r="B23" s="682" t="s">
        <v>884</v>
      </c>
      <c r="C23" s="683" t="s">
        <v>775</v>
      </c>
      <c r="E23" s="683"/>
    </row>
    <row r="24" spans="2:33" ht="20.100000000000001" customHeight="1">
      <c r="B24" s="683"/>
      <c r="E24" s="683"/>
    </row>
    <row r="25" spans="2:33" ht="20.100000000000001" customHeight="1"/>
    <row r="26" spans="2:33" ht="60.75" customHeight="1"/>
    <row r="27" spans="2:33" ht="60.75" customHeight="1"/>
    <row r="28" spans="2:33" ht="60.75" customHeight="1"/>
    <row r="29" spans="2:33" ht="60.75" customHeight="1"/>
    <row r="30" spans="2:33" ht="60.75" customHeight="1"/>
    <row r="31" spans="2:33" ht="12" customHeight="1"/>
  </sheetData>
  <mergeCells count="62">
    <mergeCell ref="D8:D10"/>
    <mergeCell ref="D11:D14"/>
    <mergeCell ref="B17:B18"/>
    <mergeCell ref="C18:E18"/>
    <mergeCell ref="C8:C13"/>
    <mergeCell ref="S5:S6"/>
    <mergeCell ref="T5:T6"/>
    <mergeCell ref="U5:U6"/>
    <mergeCell ref="V5:V6"/>
    <mergeCell ref="N4:O4"/>
    <mergeCell ref="N3:Q3"/>
    <mergeCell ref="N5:O5"/>
    <mergeCell ref="P5:Q5"/>
    <mergeCell ref="P4:Q4"/>
    <mergeCell ref="R5:R6"/>
    <mergeCell ref="M5:M6"/>
    <mergeCell ref="H3:I3"/>
    <mergeCell ref="J4:K4"/>
    <mergeCell ref="F3:G3"/>
    <mergeCell ref="F4:G4"/>
    <mergeCell ref="H4:I4"/>
    <mergeCell ref="L4:M4"/>
    <mergeCell ref="L5:L6"/>
    <mergeCell ref="K5:K6"/>
    <mergeCell ref="J5:J6"/>
    <mergeCell ref="F5:F6"/>
    <mergeCell ref="G5:G6"/>
    <mergeCell ref="H5:H6"/>
    <mergeCell ref="I5:I6"/>
    <mergeCell ref="T3:U3"/>
    <mergeCell ref="V3:W3"/>
    <mergeCell ref="X3:Y3"/>
    <mergeCell ref="AB5:AB6"/>
    <mergeCell ref="Z5:Z6"/>
    <mergeCell ref="W5:W6"/>
    <mergeCell ref="X5:X6"/>
    <mergeCell ref="Y5:Y6"/>
    <mergeCell ref="AC5:AC6"/>
    <mergeCell ref="AA5:AA6"/>
    <mergeCell ref="AD5:AD6"/>
    <mergeCell ref="AE5:AE6"/>
    <mergeCell ref="AF3:AG3"/>
    <mergeCell ref="AB4:AC4"/>
    <mergeCell ref="AB3:AC3"/>
    <mergeCell ref="AD3:AE3"/>
    <mergeCell ref="Z3:AA3"/>
    <mergeCell ref="B3:E7"/>
    <mergeCell ref="B8:B14"/>
    <mergeCell ref="C17:E17"/>
    <mergeCell ref="B2:AG2"/>
    <mergeCell ref="AD4:AE4"/>
    <mergeCell ref="AF4:AG4"/>
    <mergeCell ref="R4:S4"/>
    <mergeCell ref="T4:U4"/>
    <mergeCell ref="V4:W4"/>
    <mergeCell ref="X4:Y4"/>
    <mergeCell ref="Z4:AA4"/>
    <mergeCell ref="AF5:AF6"/>
    <mergeCell ref="AG5:AG6"/>
    <mergeCell ref="L3:M3"/>
    <mergeCell ref="J3:K3"/>
    <mergeCell ref="R3:S3"/>
  </mergeCells>
  <phoneticPr fontId="4"/>
  <printOptions horizontalCentered="1" verticalCentered="1"/>
  <pageMargins left="0" right="0" top="0.35433070866141736" bottom="0.35433070866141736" header="0.31496062992125984" footer="0.31496062992125984"/>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8"/>
  <sheetViews>
    <sheetView showGridLines="0" zoomScale="70" zoomScaleNormal="70" zoomScaleSheetLayoutView="70" workbookViewId="0">
      <selection activeCell="BQ78" sqref="BQ78"/>
    </sheetView>
  </sheetViews>
  <sheetFormatPr defaultRowHeight="12"/>
  <cols>
    <col min="1" max="1" width="9" style="3" customWidth="1"/>
    <col min="2" max="2" width="5.75" style="3" customWidth="1"/>
    <col min="3" max="3" width="10.625" style="3" customWidth="1"/>
    <col min="4" max="4" width="18.625" style="3" customWidth="1"/>
    <col min="5" max="5" width="23.625" style="3" customWidth="1"/>
    <col min="6" max="6" width="50.625" style="3" customWidth="1"/>
    <col min="7" max="16384" width="9" style="3"/>
  </cols>
  <sheetData>
    <row r="1" spans="2:6" ht="17.25">
      <c r="B1" s="105" t="s">
        <v>676</v>
      </c>
    </row>
    <row r="2" spans="2:6" ht="18.75">
      <c r="B2" s="987" t="s">
        <v>760</v>
      </c>
      <c r="C2" s="987"/>
      <c r="D2" s="987"/>
      <c r="E2" s="987"/>
      <c r="F2" s="987"/>
    </row>
    <row r="3" spans="2:6" ht="8.1" customHeight="1">
      <c r="B3" s="630"/>
      <c r="C3" s="630"/>
      <c r="D3" s="630"/>
      <c r="E3" s="630"/>
      <c r="F3" s="630"/>
    </row>
    <row r="4" spans="2:6" ht="22.5" customHeight="1">
      <c r="B4" s="955" t="s">
        <v>41</v>
      </c>
      <c r="C4" s="955"/>
      <c r="D4" s="955"/>
      <c r="E4" s="2" t="s">
        <v>309</v>
      </c>
      <c r="F4" s="106" t="s">
        <v>255</v>
      </c>
    </row>
    <row r="5" spans="2:6" ht="33" customHeight="1">
      <c r="B5" s="992" t="s">
        <v>42</v>
      </c>
      <c r="C5" s="981" t="s">
        <v>252</v>
      </c>
      <c r="D5" s="982"/>
      <c r="E5" s="133" t="s">
        <v>257</v>
      </c>
      <c r="F5" s="133" t="s">
        <v>260</v>
      </c>
    </row>
    <row r="6" spans="2:6" ht="45" customHeight="1">
      <c r="B6" s="993"/>
      <c r="C6" s="985" t="s">
        <v>254</v>
      </c>
      <c r="D6" s="986"/>
      <c r="E6" s="132" t="s">
        <v>258</v>
      </c>
      <c r="F6" s="132" t="s">
        <v>266</v>
      </c>
    </row>
    <row r="7" spans="2:6" ht="45" customHeight="1">
      <c r="B7" s="997" t="s">
        <v>43</v>
      </c>
      <c r="C7" s="981" t="s">
        <v>238</v>
      </c>
      <c r="D7" s="982"/>
      <c r="E7" s="133" t="s">
        <v>262</v>
      </c>
      <c r="F7" s="133" t="s">
        <v>259</v>
      </c>
    </row>
    <row r="8" spans="2:6" ht="33" customHeight="1">
      <c r="B8" s="998"/>
      <c r="C8" s="983" t="s">
        <v>239</v>
      </c>
      <c r="D8" s="984"/>
      <c r="E8" s="134" t="s">
        <v>263</v>
      </c>
      <c r="F8" s="134" t="s">
        <v>264</v>
      </c>
    </row>
    <row r="9" spans="2:6" ht="45" customHeight="1">
      <c r="B9" s="998"/>
      <c r="C9" s="983" t="s">
        <v>240</v>
      </c>
      <c r="D9" s="984"/>
      <c r="E9" s="582" t="s">
        <v>644</v>
      </c>
      <c r="F9" s="582" t="s">
        <v>645</v>
      </c>
    </row>
    <row r="10" spans="2:6" ht="33" customHeight="1">
      <c r="B10" s="998"/>
      <c r="C10" s="983" t="s">
        <v>241</v>
      </c>
      <c r="D10" s="984"/>
      <c r="E10" s="134" t="s">
        <v>265</v>
      </c>
      <c r="F10" s="134" t="s">
        <v>267</v>
      </c>
    </row>
    <row r="11" spans="2:6" ht="39.950000000000003" customHeight="1">
      <c r="B11" s="998"/>
      <c r="C11" s="994" t="s">
        <v>242</v>
      </c>
      <c r="D11" s="108" t="s">
        <v>268</v>
      </c>
      <c r="E11" s="134" t="s">
        <v>274</v>
      </c>
      <c r="F11" s="134" t="s">
        <v>272</v>
      </c>
    </row>
    <row r="12" spans="2:6" ht="39.950000000000003" customHeight="1">
      <c r="B12" s="998"/>
      <c r="C12" s="995"/>
      <c r="D12" s="108" t="s">
        <v>269</v>
      </c>
      <c r="E12" s="134" t="s">
        <v>274</v>
      </c>
      <c r="F12" s="134" t="s">
        <v>647</v>
      </c>
    </row>
    <row r="13" spans="2:6" ht="33" customHeight="1">
      <c r="B13" s="951"/>
      <c r="C13" s="996"/>
      <c r="D13" s="109" t="s">
        <v>243</v>
      </c>
      <c r="E13" s="132" t="s">
        <v>270</v>
      </c>
      <c r="F13" s="132" t="s">
        <v>271</v>
      </c>
    </row>
    <row r="14" spans="2:6" ht="33" customHeight="1">
      <c r="B14" s="919" t="s">
        <v>250</v>
      </c>
      <c r="C14" s="999" t="s">
        <v>244</v>
      </c>
      <c r="D14" s="1000"/>
      <c r="E14" s="133" t="s">
        <v>273</v>
      </c>
      <c r="F14" s="133" t="s">
        <v>275</v>
      </c>
    </row>
    <row r="15" spans="2:6" ht="33" customHeight="1">
      <c r="B15" s="998"/>
      <c r="C15" s="977" t="s">
        <v>245</v>
      </c>
      <c r="D15" s="1001"/>
      <c r="E15" s="134" t="s">
        <v>277</v>
      </c>
      <c r="F15" s="134" t="s">
        <v>259</v>
      </c>
    </row>
    <row r="16" spans="2:6" ht="33" customHeight="1">
      <c r="B16" s="951"/>
      <c r="C16" s="979" t="s">
        <v>246</v>
      </c>
      <c r="D16" s="980"/>
      <c r="E16" s="132" t="s">
        <v>273</v>
      </c>
      <c r="F16" s="132" t="s">
        <v>276</v>
      </c>
    </row>
    <row r="17" spans="2:6" ht="33" customHeight="1">
      <c r="B17" s="971" t="s">
        <v>44</v>
      </c>
      <c r="C17" s="981" t="s">
        <v>248</v>
      </c>
      <c r="D17" s="982"/>
      <c r="E17" s="133" t="s">
        <v>278</v>
      </c>
      <c r="F17" s="133" t="s">
        <v>279</v>
      </c>
    </row>
    <row r="18" spans="2:6" ht="33" customHeight="1">
      <c r="B18" s="969"/>
      <c r="C18" s="983" t="s">
        <v>247</v>
      </c>
      <c r="D18" s="984"/>
      <c r="E18" s="134" t="s">
        <v>270</v>
      </c>
      <c r="F18" s="134" t="s">
        <v>280</v>
      </c>
    </row>
    <row r="19" spans="2:6" ht="33" customHeight="1">
      <c r="B19" s="970"/>
      <c r="C19" s="985" t="s">
        <v>251</v>
      </c>
      <c r="D19" s="986"/>
      <c r="E19" s="132" t="s">
        <v>281</v>
      </c>
      <c r="F19" s="132" t="s">
        <v>282</v>
      </c>
    </row>
    <row r="20" spans="2:6" ht="45" customHeight="1">
      <c r="B20" s="971" t="s">
        <v>51</v>
      </c>
      <c r="C20" s="972" t="s">
        <v>52</v>
      </c>
      <c r="D20" s="107" t="s">
        <v>58</v>
      </c>
      <c r="E20" s="133" t="s">
        <v>287</v>
      </c>
      <c r="F20" s="133" t="s">
        <v>367</v>
      </c>
    </row>
    <row r="21" spans="2:6" ht="33" customHeight="1">
      <c r="B21" s="969"/>
      <c r="C21" s="973"/>
      <c r="D21" s="108" t="s">
        <v>59</v>
      </c>
      <c r="E21" s="134" t="s">
        <v>290</v>
      </c>
      <c r="F21" s="134" t="s">
        <v>288</v>
      </c>
    </row>
    <row r="22" spans="2:6" ht="33" customHeight="1">
      <c r="B22" s="969"/>
      <c r="C22" s="973" t="s">
        <v>249</v>
      </c>
      <c r="D22" s="108" t="s">
        <v>58</v>
      </c>
      <c r="E22" s="134" t="s">
        <v>289</v>
      </c>
      <c r="F22" s="134" t="s">
        <v>291</v>
      </c>
    </row>
    <row r="23" spans="2:6" ht="33" customHeight="1">
      <c r="B23" s="970"/>
      <c r="C23" s="974"/>
      <c r="D23" s="109" t="s">
        <v>59</v>
      </c>
      <c r="E23" s="132" t="s">
        <v>290</v>
      </c>
      <c r="F23" s="132" t="s">
        <v>292</v>
      </c>
    </row>
    <row r="24" spans="2:6" ht="33" customHeight="1">
      <c r="B24" s="988" t="s">
        <v>725</v>
      </c>
      <c r="C24" s="989"/>
      <c r="D24" s="990"/>
      <c r="E24" s="136" t="s">
        <v>263</v>
      </c>
      <c r="F24" s="136" t="s">
        <v>646</v>
      </c>
    </row>
    <row r="25" spans="2:6" ht="33" customHeight="1">
      <c r="B25" s="968" t="s">
        <v>253</v>
      </c>
      <c r="C25" s="975" t="s">
        <v>60</v>
      </c>
      <c r="D25" s="976"/>
      <c r="E25" s="135" t="s">
        <v>263</v>
      </c>
      <c r="F25" s="135" t="s">
        <v>283</v>
      </c>
    </row>
    <row r="26" spans="2:6" ht="33" customHeight="1">
      <c r="B26" s="969"/>
      <c r="C26" s="977" t="s">
        <v>61</v>
      </c>
      <c r="D26" s="978"/>
      <c r="E26" s="134" t="s">
        <v>263</v>
      </c>
      <c r="F26" s="134" t="s">
        <v>284</v>
      </c>
    </row>
    <row r="27" spans="2:6" ht="33" customHeight="1">
      <c r="B27" s="969"/>
      <c r="C27" s="977" t="s">
        <v>62</v>
      </c>
      <c r="D27" s="978"/>
      <c r="E27" s="134" t="s">
        <v>277</v>
      </c>
      <c r="F27" s="134" t="s">
        <v>259</v>
      </c>
    </row>
    <row r="28" spans="2:6" ht="60" customHeight="1">
      <c r="B28" s="970"/>
      <c r="C28" s="979" t="s">
        <v>64</v>
      </c>
      <c r="D28" s="991"/>
      <c r="E28" s="132" t="s">
        <v>285</v>
      </c>
      <c r="F28" s="132" t="s">
        <v>286</v>
      </c>
    </row>
  </sheetData>
  <mergeCells count="28">
    <mergeCell ref="B2:F2"/>
    <mergeCell ref="B24:D24"/>
    <mergeCell ref="C28:D28"/>
    <mergeCell ref="B4:D4"/>
    <mergeCell ref="B5:B6"/>
    <mergeCell ref="C5:D5"/>
    <mergeCell ref="C6:D6"/>
    <mergeCell ref="C7:D7"/>
    <mergeCell ref="C8:D8"/>
    <mergeCell ref="C9:D9"/>
    <mergeCell ref="C10:D10"/>
    <mergeCell ref="C11:C13"/>
    <mergeCell ref="B7:B13"/>
    <mergeCell ref="B14:B16"/>
    <mergeCell ref="C14:D14"/>
    <mergeCell ref="C15:D15"/>
    <mergeCell ref="C16:D16"/>
    <mergeCell ref="C17:D17"/>
    <mergeCell ref="C18:D18"/>
    <mergeCell ref="C19:D19"/>
    <mergeCell ref="B17:B19"/>
    <mergeCell ref="B25:B28"/>
    <mergeCell ref="B20:B23"/>
    <mergeCell ref="C20:C21"/>
    <mergeCell ref="C22:C23"/>
    <mergeCell ref="C25:D25"/>
    <mergeCell ref="C26:D26"/>
    <mergeCell ref="C27:D27"/>
  </mergeCells>
  <phoneticPr fontId="4"/>
  <pageMargins left="0.7" right="0.7" top="0.75" bottom="0.75" header="0.3" footer="0.3"/>
  <pageSetup paperSize="9" scale="81"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125"/>
  <sheetViews>
    <sheetView showGridLines="0" zoomScale="75" zoomScaleNormal="75" zoomScaleSheetLayoutView="40" workbookViewId="0">
      <pane xSplit="6" ySplit="9" topLeftCell="S58" activePane="bottomRight" state="frozen"/>
      <selection pane="topRight" activeCell="G1" sqref="G1"/>
      <selection pane="bottomLeft" activeCell="A10" sqref="A10"/>
      <selection pane="bottomRight" activeCell="AJ103" sqref="AJ103"/>
    </sheetView>
  </sheetViews>
  <sheetFormatPr defaultColWidth="10.25" defaultRowHeight="12"/>
  <cols>
    <col min="1" max="1" width="11.75" style="5" bestFit="1" customWidth="1"/>
    <col min="2" max="2" width="9.625" style="5" customWidth="1"/>
    <col min="3" max="5" width="10.625" style="5" customWidth="1"/>
    <col min="6" max="6" width="7.875" style="4" customWidth="1"/>
    <col min="7" max="7" width="6.5" style="5" customWidth="1"/>
    <col min="8" max="26" width="6.25" style="5" customWidth="1"/>
    <col min="27" max="29" width="6.75" style="5" customWidth="1"/>
    <col min="30" max="47" width="6.25" style="5" customWidth="1"/>
    <col min="48" max="48" width="7" style="5" bestFit="1" customWidth="1"/>
    <col min="49" max="49" width="16.375" style="5" customWidth="1"/>
    <col min="50" max="51" width="9.625" style="5" customWidth="1"/>
    <col min="52" max="52" width="3" style="5" customWidth="1"/>
    <col min="53" max="73" width="6.75" style="5" customWidth="1"/>
    <col min="74" max="74" width="11.375" style="5" customWidth="1"/>
    <col min="75" max="76" width="10.25" style="5" customWidth="1"/>
    <col min="77" max="16384" width="10.25" style="5"/>
  </cols>
  <sheetData>
    <row r="1" spans="2:74" ht="17.25">
      <c r="B1" s="46" t="s">
        <v>687</v>
      </c>
      <c r="E1" s="46"/>
      <c r="F1" s="601"/>
      <c r="X1" s="46"/>
    </row>
    <row r="2" spans="2:74" ht="17.25">
      <c r="B2" s="1025" t="s">
        <v>688</v>
      </c>
      <c r="C2" s="1025"/>
      <c r="D2" s="1025"/>
      <c r="E2" s="1025"/>
      <c r="F2" s="1025"/>
      <c r="G2" s="1025"/>
      <c r="H2" s="1025"/>
      <c r="I2" s="1025"/>
      <c r="J2" s="1025"/>
      <c r="K2" s="1025"/>
      <c r="L2" s="1025"/>
      <c r="M2" s="1025"/>
      <c r="N2" s="1025"/>
      <c r="O2" s="1025"/>
      <c r="P2" s="1025"/>
      <c r="Q2" s="1025"/>
      <c r="R2" s="1025"/>
      <c r="S2" s="1025"/>
      <c r="T2" s="1025"/>
      <c r="U2" s="1025"/>
      <c r="V2" s="1025"/>
      <c r="W2" s="1025"/>
      <c r="X2" s="1025"/>
      <c r="Y2" s="1025"/>
      <c r="Z2" s="1025"/>
      <c r="AA2" s="1025"/>
      <c r="AB2" s="1025"/>
      <c r="AC2" s="1025"/>
      <c r="AD2" s="1025"/>
      <c r="AE2" s="1025"/>
      <c r="AF2" s="1025"/>
      <c r="AG2" s="1025"/>
      <c r="AH2" s="1025"/>
      <c r="AI2" s="1025"/>
      <c r="AJ2" s="1025"/>
      <c r="AK2" s="1025"/>
      <c r="AL2" s="1025"/>
      <c r="AM2" s="1025"/>
      <c r="AN2" s="1025"/>
      <c r="AO2" s="1025"/>
      <c r="AP2" s="1025"/>
      <c r="AQ2" s="1025"/>
      <c r="AR2" s="1025"/>
      <c r="AS2" s="1025"/>
      <c r="AT2" s="1025"/>
      <c r="AU2" s="1025"/>
      <c r="AV2" s="1025"/>
      <c r="AW2" s="1025"/>
      <c r="AX2" s="1025"/>
      <c r="AY2" s="1025"/>
    </row>
    <row r="3" spans="2:74" ht="23.25" customHeight="1">
      <c r="B3" s="1042" t="s">
        <v>415</v>
      </c>
      <c r="C3" s="1043"/>
      <c r="D3" s="1043"/>
      <c r="E3" s="1044"/>
      <c r="F3" s="1056" t="s">
        <v>465</v>
      </c>
      <c r="G3" s="1268" t="s">
        <v>158</v>
      </c>
      <c r="H3" s="1268"/>
      <c r="I3" s="1268"/>
      <c r="J3" s="1268"/>
      <c r="K3" s="1268"/>
      <c r="L3" s="1268"/>
      <c r="M3" s="1268"/>
      <c r="N3" s="1268"/>
      <c r="O3" s="1268"/>
      <c r="P3" s="1268"/>
      <c r="Q3" s="1268"/>
      <c r="R3" s="1268"/>
      <c r="S3" s="1268"/>
      <c r="T3" s="1268"/>
      <c r="U3" s="1268"/>
      <c r="V3" s="1268"/>
      <c r="W3" s="1268"/>
      <c r="X3" s="1268"/>
      <c r="Y3" s="1268"/>
      <c r="Z3" s="1268"/>
      <c r="AA3" s="1268"/>
      <c r="AB3" s="1268"/>
      <c r="AC3" s="1268"/>
      <c r="AD3" s="1268"/>
      <c r="AE3" s="1268"/>
      <c r="AF3" s="1268"/>
      <c r="AG3" s="1268"/>
      <c r="AH3" s="1268"/>
      <c r="AI3" s="1268"/>
      <c r="AJ3" s="1268"/>
      <c r="AK3" s="1268"/>
      <c r="AL3" s="1268"/>
      <c r="AM3" s="1268"/>
      <c r="AN3" s="1268"/>
      <c r="AO3" s="1268"/>
      <c r="AP3" s="1268"/>
      <c r="AQ3" s="1268"/>
      <c r="AR3" s="1268"/>
      <c r="AS3" s="1268"/>
      <c r="AT3" s="1268"/>
      <c r="AU3" s="1268"/>
      <c r="AV3" s="1268"/>
      <c r="AW3" s="1268"/>
      <c r="AX3" s="1268"/>
      <c r="AY3" s="1268"/>
      <c r="BB3" s="1455" t="s">
        <v>131</v>
      </c>
      <c r="BC3" s="1455"/>
      <c r="BD3" s="1455"/>
      <c r="BE3" s="1455"/>
      <c r="BF3" s="1455"/>
      <c r="BG3" s="1455"/>
      <c r="BH3" s="1455"/>
      <c r="BI3" s="1455"/>
      <c r="BJ3" s="1455"/>
      <c r="BK3" s="1455"/>
      <c r="BL3" s="1455" t="s">
        <v>132</v>
      </c>
      <c r="BM3" s="1455"/>
      <c r="BN3" s="1455"/>
      <c r="BO3" s="1455"/>
      <c r="BP3" s="1455"/>
      <c r="BQ3" s="1455"/>
      <c r="BR3" s="1455"/>
      <c r="BS3" s="1455"/>
      <c r="BT3" s="1455"/>
      <c r="BU3" s="1455"/>
    </row>
    <row r="4" spans="2:74" ht="45.75" customHeight="1">
      <c r="B4" s="1045"/>
      <c r="C4" s="1046"/>
      <c r="D4" s="1046"/>
      <c r="E4" s="1047"/>
      <c r="F4" s="1057"/>
      <c r="G4" s="1133" t="s">
        <v>199</v>
      </c>
      <c r="H4" s="1134"/>
      <c r="I4" s="1135"/>
      <c r="J4" s="1133" t="s">
        <v>150</v>
      </c>
      <c r="K4" s="1134"/>
      <c r="L4" s="1135"/>
      <c r="M4" s="1133" t="s">
        <v>200</v>
      </c>
      <c r="N4" s="1134"/>
      <c r="O4" s="1135"/>
      <c r="P4" s="1133" t="s">
        <v>201</v>
      </c>
      <c r="Q4" s="1134"/>
      <c r="R4" s="1135"/>
      <c r="S4" s="1133" t="s">
        <v>202</v>
      </c>
      <c r="T4" s="1136"/>
      <c r="U4" s="1136"/>
      <c r="V4" s="1134"/>
      <c r="W4" s="1135"/>
      <c r="X4" s="1133" t="s">
        <v>203</v>
      </c>
      <c r="Y4" s="1134"/>
      <c r="Z4" s="1135"/>
      <c r="AA4" s="1133" t="s">
        <v>206</v>
      </c>
      <c r="AB4" s="1134"/>
      <c r="AC4" s="1135"/>
      <c r="AD4" s="1133" t="s">
        <v>408</v>
      </c>
      <c r="AE4" s="1134"/>
      <c r="AF4" s="1135"/>
      <c r="AG4" s="1133" t="s">
        <v>204</v>
      </c>
      <c r="AH4" s="1134"/>
      <c r="AI4" s="1135"/>
      <c r="AJ4" s="1133" t="s">
        <v>53</v>
      </c>
      <c r="AK4" s="1134"/>
      <c r="AL4" s="1135"/>
      <c r="AM4" s="1133" t="s">
        <v>205</v>
      </c>
      <c r="AN4" s="1134"/>
      <c r="AO4" s="1135"/>
      <c r="AP4" s="1133" t="s">
        <v>151</v>
      </c>
      <c r="AQ4" s="1134"/>
      <c r="AR4" s="1152"/>
      <c r="AS4" s="1133" t="s">
        <v>414</v>
      </c>
      <c r="AT4" s="1134"/>
      <c r="AU4" s="1135"/>
      <c r="AV4" s="1056" t="s">
        <v>54</v>
      </c>
      <c r="AW4" s="1056" t="s">
        <v>208</v>
      </c>
      <c r="AX4" s="1056" t="s">
        <v>213</v>
      </c>
      <c r="AY4" s="1056" t="s">
        <v>209</v>
      </c>
      <c r="BB4" s="1455"/>
      <c r="BC4" s="1455"/>
      <c r="BD4" s="1455"/>
      <c r="BE4" s="1455"/>
      <c r="BF4" s="1455"/>
      <c r="BG4" s="1455"/>
      <c r="BH4" s="1455"/>
      <c r="BI4" s="1455"/>
      <c r="BJ4" s="1455"/>
      <c r="BK4" s="1455"/>
      <c r="BL4" s="1455"/>
      <c r="BM4" s="1455"/>
      <c r="BN4" s="1455"/>
      <c r="BO4" s="1455"/>
      <c r="BP4" s="1455"/>
      <c r="BQ4" s="1455"/>
      <c r="BR4" s="1455"/>
      <c r="BS4" s="1455"/>
      <c r="BT4" s="1455"/>
      <c r="BU4" s="1455"/>
    </row>
    <row r="5" spans="2:74" ht="14.25">
      <c r="B5" s="1045"/>
      <c r="C5" s="1046"/>
      <c r="D5" s="1046"/>
      <c r="E5" s="1047"/>
      <c r="F5" s="1057"/>
      <c r="G5" s="1140" t="s">
        <v>451</v>
      </c>
      <c r="H5" s="1141"/>
      <c r="I5" s="1142"/>
      <c r="J5" s="1140" t="s">
        <v>452</v>
      </c>
      <c r="K5" s="1141"/>
      <c r="L5" s="1142"/>
      <c r="M5" s="1140" t="s">
        <v>453</v>
      </c>
      <c r="N5" s="1141"/>
      <c r="O5" s="1142"/>
      <c r="P5" s="1140" t="s">
        <v>454</v>
      </c>
      <c r="Q5" s="1141"/>
      <c r="R5" s="1142"/>
      <c r="S5" s="1140" t="s">
        <v>455</v>
      </c>
      <c r="T5" s="1163"/>
      <c r="U5" s="1164" t="s">
        <v>456</v>
      </c>
      <c r="V5" s="1136"/>
      <c r="W5" s="282"/>
      <c r="X5" s="1140" t="s">
        <v>457</v>
      </c>
      <c r="Y5" s="1141"/>
      <c r="Z5" s="1142"/>
      <c r="AA5" s="1140" t="s">
        <v>458</v>
      </c>
      <c r="AB5" s="1141"/>
      <c r="AC5" s="1142"/>
      <c r="AD5" s="1140" t="s">
        <v>459</v>
      </c>
      <c r="AE5" s="1141"/>
      <c r="AF5" s="1142"/>
      <c r="AG5" s="1140" t="s">
        <v>460</v>
      </c>
      <c r="AH5" s="1141"/>
      <c r="AI5" s="1142"/>
      <c r="AJ5" s="1140" t="s">
        <v>461</v>
      </c>
      <c r="AK5" s="1141"/>
      <c r="AL5" s="1142"/>
      <c r="AM5" s="1140" t="s">
        <v>462</v>
      </c>
      <c r="AN5" s="1141"/>
      <c r="AO5" s="1142"/>
      <c r="AP5" s="1140" t="s">
        <v>463</v>
      </c>
      <c r="AQ5" s="1141"/>
      <c r="AR5" s="1142"/>
      <c r="AS5" s="1140" t="s">
        <v>464</v>
      </c>
      <c r="AT5" s="1141"/>
      <c r="AU5" s="1142"/>
      <c r="AV5" s="1057"/>
      <c r="AW5" s="1057"/>
      <c r="AX5" s="1057"/>
      <c r="AY5" s="1057"/>
      <c r="BB5" s="1455"/>
      <c r="BC5" s="1455"/>
      <c r="BD5" s="1455"/>
      <c r="BE5" s="1455"/>
      <c r="BF5" s="1455"/>
      <c r="BG5" s="1455"/>
      <c r="BH5" s="1455"/>
      <c r="BI5" s="1455"/>
      <c r="BJ5" s="1455"/>
      <c r="BK5" s="1455"/>
      <c r="BL5" s="1455"/>
      <c r="BM5" s="1455"/>
      <c r="BN5" s="1455"/>
      <c r="BO5" s="1455"/>
      <c r="BP5" s="1455"/>
      <c r="BQ5" s="1455"/>
      <c r="BR5" s="1455"/>
      <c r="BS5" s="1455"/>
      <c r="BT5" s="1455"/>
      <c r="BU5" s="1455"/>
    </row>
    <row r="6" spans="2:74" ht="14.25" customHeight="1">
      <c r="B6" s="1045"/>
      <c r="C6" s="1046"/>
      <c r="D6" s="1046"/>
      <c r="E6" s="1047"/>
      <c r="F6" s="1057"/>
      <c r="G6" s="1113" t="s">
        <v>139</v>
      </c>
      <c r="H6" s="1110" t="s">
        <v>140</v>
      </c>
      <c r="I6" s="1137" t="s">
        <v>137</v>
      </c>
      <c r="J6" s="1113" t="s">
        <v>139</v>
      </c>
      <c r="K6" s="1110" t="s">
        <v>140</v>
      </c>
      <c r="L6" s="1137" t="s">
        <v>137</v>
      </c>
      <c r="M6" s="1113" t="s">
        <v>139</v>
      </c>
      <c r="N6" s="1110" t="s">
        <v>140</v>
      </c>
      <c r="O6" s="1137" t="s">
        <v>137</v>
      </c>
      <c r="P6" s="1113" t="s">
        <v>139</v>
      </c>
      <c r="Q6" s="1110" t="s">
        <v>140</v>
      </c>
      <c r="R6" s="1137" t="s">
        <v>137</v>
      </c>
      <c r="S6" s="1042" t="s">
        <v>409</v>
      </c>
      <c r="T6" s="1117"/>
      <c r="U6" s="1155" t="s">
        <v>410</v>
      </c>
      <c r="V6" s="1156"/>
      <c r="W6" s="1137" t="s">
        <v>137</v>
      </c>
      <c r="X6" s="1113" t="s">
        <v>139</v>
      </c>
      <c r="Y6" s="1110" t="s">
        <v>140</v>
      </c>
      <c r="Z6" s="1137" t="s">
        <v>137</v>
      </c>
      <c r="AA6" s="1113" t="s">
        <v>139</v>
      </c>
      <c r="AB6" s="1110" t="s">
        <v>140</v>
      </c>
      <c r="AC6" s="1137" t="s">
        <v>137</v>
      </c>
      <c r="AD6" s="1113" t="s">
        <v>139</v>
      </c>
      <c r="AE6" s="1110" t="s">
        <v>140</v>
      </c>
      <c r="AF6" s="1137" t="s">
        <v>137</v>
      </c>
      <c r="AG6" s="1113" t="s">
        <v>139</v>
      </c>
      <c r="AH6" s="1110" t="s">
        <v>140</v>
      </c>
      <c r="AI6" s="1137" t="s">
        <v>137</v>
      </c>
      <c r="AJ6" s="1113" t="s">
        <v>139</v>
      </c>
      <c r="AK6" s="1110" t="s">
        <v>140</v>
      </c>
      <c r="AL6" s="1137" t="s">
        <v>137</v>
      </c>
      <c r="AM6" s="1113" t="s">
        <v>139</v>
      </c>
      <c r="AN6" s="1110" t="s">
        <v>140</v>
      </c>
      <c r="AO6" s="1137" t="s">
        <v>137</v>
      </c>
      <c r="AP6" s="1113" t="s">
        <v>139</v>
      </c>
      <c r="AQ6" s="1110" t="s">
        <v>140</v>
      </c>
      <c r="AR6" s="1137" t="s">
        <v>137</v>
      </c>
      <c r="AS6" s="1113" t="s">
        <v>139</v>
      </c>
      <c r="AT6" s="1110" t="s">
        <v>140</v>
      </c>
      <c r="AU6" s="1137" t="s">
        <v>137</v>
      </c>
      <c r="AV6" s="1057"/>
      <c r="AW6" s="1057"/>
      <c r="AX6" s="1057"/>
      <c r="AY6" s="1057"/>
      <c r="BB6" s="1144" t="s">
        <v>68</v>
      </c>
      <c r="BC6" s="1145"/>
      <c r="BD6" s="1145"/>
      <c r="BE6" s="1145"/>
      <c r="BF6" s="1145"/>
      <c r="BG6" s="1145"/>
      <c r="BH6" s="1145"/>
      <c r="BI6" s="1145"/>
      <c r="BJ6" s="1145"/>
      <c r="BK6" s="1145"/>
      <c r="BL6" s="1144" t="s">
        <v>68</v>
      </c>
      <c r="BM6" s="1145"/>
      <c r="BN6" s="1145"/>
      <c r="BO6" s="1145"/>
      <c r="BP6" s="1145"/>
      <c r="BQ6" s="1145"/>
      <c r="BR6" s="1145"/>
      <c r="BS6" s="1145"/>
      <c r="BT6" s="1145"/>
      <c r="BU6" s="1555"/>
    </row>
    <row r="7" spans="2:74" ht="38.25" customHeight="1">
      <c r="B7" s="1045"/>
      <c r="C7" s="1046"/>
      <c r="D7" s="1046"/>
      <c r="E7" s="1047"/>
      <c r="F7" s="1057"/>
      <c r="G7" s="1114"/>
      <c r="H7" s="1111"/>
      <c r="I7" s="1138"/>
      <c r="J7" s="1114"/>
      <c r="K7" s="1111"/>
      <c r="L7" s="1138"/>
      <c r="M7" s="1114"/>
      <c r="N7" s="1111"/>
      <c r="O7" s="1138"/>
      <c r="P7" s="1114"/>
      <c r="Q7" s="1111"/>
      <c r="R7" s="1138"/>
      <c r="S7" s="1161" t="s">
        <v>139</v>
      </c>
      <c r="T7" s="1162" t="s">
        <v>140</v>
      </c>
      <c r="U7" s="1162" t="s">
        <v>139</v>
      </c>
      <c r="V7" s="1162" t="s">
        <v>140</v>
      </c>
      <c r="W7" s="1138"/>
      <c r="X7" s="1114"/>
      <c r="Y7" s="1111"/>
      <c r="Z7" s="1138"/>
      <c r="AA7" s="1114"/>
      <c r="AB7" s="1111"/>
      <c r="AC7" s="1138"/>
      <c r="AD7" s="1114"/>
      <c r="AE7" s="1111"/>
      <c r="AF7" s="1138"/>
      <c r="AG7" s="1114"/>
      <c r="AH7" s="1111"/>
      <c r="AI7" s="1138"/>
      <c r="AJ7" s="1114"/>
      <c r="AK7" s="1111"/>
      <c r="AL7" s="1138"/>
      <c r="AM7" s="1114"/>
      <c r="AN7" s="1111"/>
      <c r="AO7" s="1138"/>
      <c r="AP7" s="1114"/>
      <c r="AQ7" s="1111"/>
      <c r="AR7" s="1138"/>
      <c r="AS7" s="1114"/>
      <c r="AT7" s="1111"/>
      <c r="AU7" s="1138"/>
      <c r="AV7" s="1057"/>
      <c r="AW7" s="1057"/>
      <c r="AX7" s="1057"/>
      <c r="AY7" s="1057"/>
      <c r="BB7" s="1123" t="s">
        <v>762</v>
      </c>
      <c r="BC7" s="1124"/>
      <c r="BD7" s="1127" t="s">
        <v>763</v>
      </c>
      <c r="BE7" s="1124"/>
      <c r="BF7" s="1127" t="s">
        <v>764</v>
      </c>
      <c r="BG7" s="1124"/>
      <c r="BH7" s="1127" t="s">
        <v>765</v>
      </c>
      <c r="BI7" s="1124"/>
      <c r="BJ7" s="1127" t="s">
        <v>766</v>
      </c>
      <c r="BK7" s="1556"/>
      <c r="BL7" s="1123" t="s">
        <v>762</v>
      </c>
      <c r="BM7" s="1124"/>
      <c r="BN7" s="1127" t="s">
        <v>763</v>
      </c>
      <c r="BO7" s="1124"/>
      <c r="BP7" s="1127" t="s">
        <v>764</v>
      </c>
      <c r="BQ7" s="1124"/>
      <c r="BR7" s="1127" t="s">
        <v>765</v>
      </c>
      <c r="BS7" s="1124"/>
      <c r="BT7" s="1127" t="s">
        <v>766</v>
      </c>
      <c r="BU7" s="1556"/>
    </row>
    <row r="8" spans="2:74" ht="26.25" customHeight="1">
      <c r="B8" s="1045"/>
      <c r="C8" s="1046"/>
      <c r="D8" s="1046"/>
      <c r="E8" s="1047"/>
      <c r="F8" s="1057"/>
      <c r="G8" s="1115"/>
      <c r="H8" s="1112"/>
      <c r="I8" s="1139"/>
      <c r="J8" s="1115"/>
      <c r="K8" s="1112"/>
      <c r="L8" s="1139"/>
      <c r="M8" s="1115"/>
      <c r="N8" s="1112"/>
      <c r="O8" s="1139"/>
      <c r="P8" s="1115"/>
      <c r="Q8" s="1112"/>
      <c r="R8" s="1139"/>
      <c r="S8" s="1115"/>
      <c r="T8" s="1112"/>
      <c r="U8" s="1112"/>
      <c r="V8" s="1112"/>
      <c r="W8" s="1139"/>
      <c r="X8" s="1115"/>
      <c r="Y8" s="1112"/>
      <c r="Z8" s="1139"/>
      <c r="AA8" s="1115"/>
      <c r="AB8" s="1112"/>
      <c r="AC8" s="1139"/>
      <c r="AD8" s="1115"/>
      <c r="AE8" s="1112"/>
      <c r="AF8" s="1139"/>
      <c r="AG8" s="1115"/>
      <c r="AH8" s="1112"/>
      <c r="AI8" s="1139"/>
      <c r="AJ8" s="1115"/>
      <c r="AK8" s="1112"/>
      <c r="AL8" s="1139"/>
      <c r="AM8" s="1115"/>
      <c r="AN8" s="1112"/>
      <c r="AO8" s="1139"/>
      <c r="AP8" s="1115"/>
      <c r="AQ8" s="1112"/>
      <c r="AR8" s="1139"/>
      <c r="AS8" s="1115"/>
      <c r="AT8" s="1112"/>
      <c r="AU8" s="1139"/>
      <c r="AV8" s="1132"/>
      <c r="AW8" s="1132"/>
      <c r="AX8" s="1132"/>
      <c r="AY8" s="1132"/>
      <c r="BB8" s="1552"/>
      <c r="BC8" s="1553"/>
      <c r="BD8" s="1554"/>
      <c r="BE8" s="1553"/>
      <c r="BF8" s="1554"/>
      <c r="BG8" s="1553"/>
      <c r="BH8" s="1554"/>
      <c r="BI8" s="1553"/>
      <c r="BJ8" s="1554"/>
      <c r="BK8" s="1557"/>
      <c r="BL8" s="1552"/>
      <c r="BM8" s="1553"/>
      <c r="BN8" s="1554"/>
      <c r="BO8" s="1553"/>
      <c r="BP8" s="1554"/>
      <c r="BQ8" s="1553"/>
      <c r="BR8" s="1554"/>
      <c r="BS8" s="1553"/>
      <c r="BT8" s="1554"/>
      <c r="BU8" s="1557"/>
    </row>
    <row r="9" spans="2:74" ht="13.5" customHeight="1">
      <c r="B9" s="1048"/>
      <c r="C9" s="1049"/>
      <c r="D9" s="1049"/>
      <c r="E9" s="1050"/>
      <c r="F9" s="1132"/>
      <c r="G9" s="461" t="s">
        <v>551</v>
      </c>
      <c r="H9" s="462" t="s">
        <v>564</v>
      </c>
      <c r="I9" s="463" t="s">
        <v>564</v>
      </c>
      <c r="J9" s="461" t="s">
        <v>551</v>
      </c>
      <c r="K9" s="462" t="s">
        <v>564</v>
      </c>
      <c r="L9" s="463" t="s">
        <v>564</v>
      </c>
      <c r="M9" s="461" t="s">
        <v>551</v>
      </c>
      <c r="N9" s="462" t="s">
        <v>564</v>
      </c>
      <c r="O9" s="463" t="s">
        <v>564</v>
      </c>
      <c r="P9" s="461" t="s">
        <v>551</v>
      </c>
      <c r="Q9" s="462" t="s">
        <v>564</v>
      </c>
      <c r="R9" s="463" t="s">
        <v>564</v>
      </c>
      <c r="S9" s="461" t="s">
        <v>571</v>
      </c>
      <c r="T9" s="464" t="s">
        <v>564</v>
      </c>
      <c r="U9" s="464" t="s">
        <v>564</v>
      </c>
      <c r="V9" s="462" t="s">
        <v>564</v>
      </c>
      <c r="W9" s="463" t="s">
        <v>564</v>
      </c>
      <c r="X9" s="461" t="s">
        <v>551</v>
      </c>
      <c r="Y9" s="462" t="s">
        <v>564</v>
      </c>
      <c r="Z9" s="463" t="s">
        <v>564</v>
      </c>
      <c r="AA9" s="461" t="s">
        <v>551</v>
      </c>
      <c r="AB9" s="462" t="s">
        <v>564</v>
      </c>
      <c r="AC9" s="463" t="s">
        <v>564</v>
      </c>
      <c r="AD9" s="461" t="s">
        <v>551</v>
      </c>
      <c r="AE9" s="462" t="s">
        <v>564</v>
      </c>
      <c r="AF9" s="463" t="s">
        <v>564</v>
      </c>
      <c r="AG9" s="461" t="s">
        <v>551</v>
      </c>
      <c r="AH9" s="462" t="s">
        <v>564</v>
      </c>
      <c r="AI9" s="463" t="s">
        <v>564</v>
      </c>
      <c r="AJ9" s="461" t="s">
        <v>551</v>
      </c>
      <c r="AK9" s="462" t="s">
        <v>564</v>
      </c>
      <c r="AL9" s="463" t="s">
        <v>564</v>
      </c>
      <c r="AM9" s="461" t="s">
        <v>551</v>
      </c>
      <c r="AN9" s="462" t="s">
        <v>564</v>
      </c>
      <c r="AO9" s="463" t="s">
        <v>564</v>
      </c>
      <c r="AP9" s="461" t="s">
        <v>551</v>
      </c>
      <c r="AQ9" s="462" t="s">
        <v>564</v>
      </c>
      <c r="AR9" s="463" t="s">
        <v>564</v>
      </c>
      <c r="AS9" s="461" t="s">
        <v>551</v>
      </c>
      <c r="AT9" s="462" t="s">
        <v>564</v>
      </c>
      <c r="AU9" s="463" t="s">
        <v>564</v>
      </c>
      <c r="AV9" s="513" t="s">
        <v>572</v>
      </c>
      <c r="AW9" s="490" t="s">
        <v>573</v>
      </c>
      <c r="AX9" s="475" t="s">
        <v>574</v>
      </c>
      <c r="AY9" s="490" t="s">
        <v>575</v>
      </c>
      <c r="BB9" s="1125"/>
      <c r="BC9" s="1126"/>
      <c r="BD9" s="1128"/>
      <c r="BE9" s="1126"/>
      <c r="BF9" s="1128"/>
      <c r="BG9" s="1126"/>
      <c r="BH9" s="1128"/>
      <c r="BI9" s="1126"/>
      <c r="BJ9" s="1128"/>
      <c r="BK9" s="1558"/>
      <c r="BL9" s="1125"/>
      <c r="BM9" s="1126"/>
      <c r="BN9" s="1128"/>
      <c r="BO9" s="1126"/>
      <c r="BP9" s="1128"/>
      <c r="BQ9" s="1126"/>
      <c r="BR9" s="1128"/>
      <c r="BS9" s="1126"/>
      <c r="BT9" s="1128"/>
      <c r="BU9" s="1558"/>
    </row>
    <row r="10" spans="2:74" ht="13.5" customHeight="1">
      <c r="B10" s="1551" t="s">
        <v>735</v>
      </c>
      <c r="C10" s="1254" t="s">
        <v>154</v>
      </c>
      <c r="D10" s="1257" t="s">
        <v>768</v>
      </c>
      <c r="E10" s="1257" t="s">
        <v>55</v>
      </c>
      <c r="F10" s="794">
        <v>600</v>
      </c>
      <c r="G10" s="58" t="str">
        <f>IF('C10(1)-1管路(初期設定)'!$F$8="","-",IF('C10(1)-1管路(初期設定)'!$F$8="○",'C3(1)-1管路'!G10,IF('C3(1)-1管路'!F10="-","-",'C10(1)-1管路(初期設定)'!$F$8*'C3(1)-1管路'!G10)))</f>
        <v>-</v>
      </c>
      <c r="H10" s="68" t="str">
        <f>IF('C10(1)-1管路(初期設定)'!$G$8="","-",IF('C10(1)-1管路(初期設定)'!$G$8="○",'C3(1)-1管路'!H10,IF('C3(1)-1管路'!H10="-","-",'C10(1)-1管路(初期設定)'!$G$8*'C3(1)-1管路'!H10)))</f>
        <v>-</v>
      </c>
      <c r="I10" s="51" t="str">
        <f t="shared" ref="I10:I20" si="0">IF(SUM(G10:H10)=0,"-",SUM(G10:H10))</f>
        <v>-</v>
      </c>
      <c r="J10" s="58" t="str">
        <f>IF('C10(1)-1管路(初期設定)'!$H$8="","-",IF('C10(1)-1管路(初期設定)'!$H$8="○",'C3(1)-1管路'!J10,IF('C3(1)-1管路'!J10="-","-",'C10(1)-1管路(初期設定)'!$H$8*'C3(1)-1管路'!J10)))</f>
        <v>-</v>
      </c>
      <c r="K10" s="68" t="str">
        <f>IF('C10(1)-1管路(初期設定)'!$I$8="","-",IF('C10(1)-1管路(初期設定)'!$I$8="○",'C3(1)-1管路'!K10,IF('C3(1)-1管路'!K10="-","-",'C10(1)-1管路(初期設定)'!$I$8*'C3(1)-1管路'!K10)))</f>
        <v>-</v>
      </c>
      <c r="L10" s="51" t="str">
        <f t="shared" ref="L10:L20" si="1">IF(SUM(J10:K10)=0,"-",SUM(J10:K10))</f>
        <v>-</v>
      </c>
      <c r="M10" s="58" t="str">
        <f>IF('C10(1)-1管路(初期設定)'!$J$8="","-",IF('C10(1)-1管路(初期設定)'!$J$8="○",'C3(1)-1管路'!M10,IF('C3(1)-1管路'!M10="-","-",'C10(1)-1管路(初期設定)'!$J$8*'C3(1)-1管路'!M10)))</f>
        <v>-</v>
      </c>
      <c r="N10" s="68" t="str">
        <f>IF('C10(1)-1管路(初期設定)'!$K$8="","-",IF('C10(1)-1管路(初期設定)'!$K$8="○",'C3(1)-1管路'!N10,IF('C3(1)-1管路'!N10="-","-",'C10(1)-1管路(初期設定)'!$K$8*'C3(1)-1管路'!N10)))</f>
        <v>-</v>
      </c>
      <c r="O10" s="51" t="str">
        <f t="shared" ref="O10:O20" si="2">IF(SUM(M10:N10)=0,"-",SUM(M10:N10))</f>
        <v>-</v>
      </c>
      <c r="P10" s="58" t="str">
        <f>IF('C10(1)-1管路(初期設定)'!$L$8="","-",IF('C10(1)-1管路(初期設定)'!$L$8="○",'C3(1)-1管路'!P10,IF('C3(1)-1管路'!P10="-","-",'C10(1)-1管路(初期設定)'!$L$8*'C3(1)-1管路'!P10)))</f>
        <v>-</v>
      </c>
      <c r="Q10" s="68" t="str">
        <f>IF('C10(1)-1管路(初期設定)'!$M$8="","-",IF('C10(1)-1管路(初期設定)'!$M$8="○",'C3(1)-1管路'!Q10,IF('C3(1)-1管路'!Q10="-","-",'C10(1)-1管路(初期設定)'!$M$8*'C3(1)-1管路'!Q10)))</f>
        <v>-</v>
      </c>
      <c r="R10" s="51" t="str">
        <f t="shared" ref="R10:R20" si="3">IF(SUM(P10:Q10)=0,"-",SUM(P10:Q10))</f>
        <v>-</v>
      </c>
      <c r="S10" s="58" t="str">
        <f>IF('C10(1)-1管路(初期設定)'!$N$8="","-",IF('C10(1)-1管路(初期設定)'!$N$8="○",'C3(1)-1管路'!S10,IF('C3(1)-1管路'!S10="-","-",'C10(1)-1管路(初期設定)'!$N$8*'C3(1)-1管路'!S10)))</f>
        <v>-</v>
      </c>
      <c r="T10" s="187" t="str">
        <f>IF('C10(1)-1管路(初期設定)'!$O$8="","-",IF('C10(1)-1管路(初期設定)'!$O$8="○",'C3(1)-1管路'!T10,IF('C3(1)-1管路'!T10="-","-",'C10(1)-1管路(初期設定)'!$O$8*'C3(1)-1管路'!T10)))</f>
        <v>-</v>
      </c>
      <c r="U10" s="187" t="str">
        <f>IF('C10(1)-1管路(初期設定)'!$P$8="","-",IF('C10(1)-1管路(初期設定)'!$P$8="○",'C3(1)-1管路'!U10,IF('C3(1)-1管路'!U10="-","-",'C10(1)-1管路(初期設定)'!$P$8*'C3(1)-1管路'!U10)))</f>
        <v>-</v>
      </c>
      <c r="V10" s="68" t="str">
        <f>IF('C10(1)-1管路(初期設定)'!$Q$8="","-",IF('C10(1)-1管路(初期設定)'!$Q$8="○",'C3(1)-1管路'!V10,IF('C3(1)-1管路'!V10="-","-",'C10(1)-1管路(初期設定)'!$Q$8*'C3(1)-1管路'!V10)))</f>
        <v>-</v>
      </c>
      <c r="W10" s="51" t="str">
        <f t="shared" ref="W10:W20" si="4">IF(SUM(S10:V10)=0,"-",SUM(S10:V10))</f>
        <v>-</v>
      </c>
      <c r="X10" s="58" t="str">
        <f>IF('C10(1)-1管路(初期設定)'!$R$8="","-",IF('C10(1)-1管路(初期設定)'!$R$8="○",'C3(1)-1管路'!X10,IF('C3(1)-1管路'!X10="-","-",'C10(1)-1管路(初期設定)'!$R$8*'C3(1)-1管路'!X10)))</f>
        <v>-</v>
      </c>
      <c r="Y10" s="68" t="str">
        <f>IF('C10(1)-1管路(初期設定)'!$S$8="","-",IF('C10(1)-1管路(初期設定)'!$S$8="○",'C3(1)-1管路'!Y10,IF('C3(1)-1管路'!Y10="-","-",'C10(1)-1管路(初期設定)'!$S$8*'C3(1)-1管路'!Y10)))</f>
        <v>-</v>
      </c>
      <c r="Z10" s="51" t="str">
        <f t="shared" ref="Z10:Z20" si="5">IF(SUM(X10:Y10)=0,"-",SUM(X10:Y10))</f>
        <v>-</v>
      </c>
      <c r="AA10" s="58" t="str">
        <f>IF('C10(1)-1管路(初期設定)'!$T$8="","-",IF('C10(1)-1管路(初期設定)'!$T$8="○",'C3(1)-1管路'!AA10,IF('C3(1)-1管路'!AA10="-","-",'C10(1)-1管路(初期設定)'!$T$8*'C3(1)-1管路'!AA10)))</f>
        <v>-</v>
      </c>
      <c r="AB10" s="68" t="str">
        <f>IF('C10(1)-1管路(初期設定)'!$U$8="","-",IF('C10(1)-1管路(初期設定)'!$U$8="○",'C3(1)-1管路'!AB10,IF('C3(1)-1管路'!AB10="-","-",'C10(1)-1管路(初期設定)'!$U$8*'C3(1)-1管路'!AB10)))</f>
        <v>-</v>
      </c>
      <c r="AC10" s="51" t="str">
        <f t="shared" ref="AC10:AC20" si="6">IF(SUM(AA10:AB10)=0,"-",SUM(AA10:AB10))</f>
        <v>-</v>
      </c>
      <c r="AD10" s="58" t="str">
        <f>IF('C10(1)-1管路(初期設定)'!$V$8="","-",IF('C10(1)-1管路(初期設定)'!$V$8="○",'C3(1)-1管路'!AD10,IF('C3(1)-1管路'!AD10="-","-",'C10(1)-1管路(初期設定)'!$V$8*'C3(1)-1管路'!AD10)))</f>
        <v>-</v>
      </c>
      <c r="AE10" s="68" t="str">
        <f>IF('C10(1)-1管路(初期設定)'!$W$8="","-",IF('C10(1)-1管路(初期設定)'!$W$8="○",'C3(1)-1管路'!AE10,IF('C3(1)-1管路'!AE10="-","-",'C10(1)-1管路(初期設定)'!$W$8*'C3(1)-1管路'!AE10)))</f>
        <v>-</v>
      </c>
      <c r="AF10" s="51" t="str">
        <f t="shared" ref="AF10:AF20" si="7">IF(SUM(AD10:AE10)=0,"-",SUM(AD10:AE10))</f>
        <v>-</v>
      </c>
      <c r="AG10" s="58" t="str">
        <f>IF('C10(1)-1管路(初期設定)'!$X$8="","-",IF('C10(1)-1管路(初期設定)'!$X$8="○",'C3(1)-1管路'!AG10,IF('C3(1)-1管路'!AZ10="-","-",'C10(1)-1管路(初期設定)'!$X$8*'C3(1)-1管路'!AG10)))</f>
        <v>-</v>
      </c>
      <c r="AH10" s="68" t="str">
        <f>IF('C10(1)-1管路(初期設定)'!$Y$8="","-",IF('C10(1)-1管路(初期設定)'!$Y$8="○",'C3(1)-1管路'!AH10,IF('C3(1)-1管路'!AH10="-","-",'C10(1)-1管路(初期設定)'!$Y$8*'C3(1)-1管路'!AH10)))</f>
        <v>-</v>
      </c>
      <c r="AI10" s="51" t="str">
        <f t="shared" ref="AI10:AI20" si="8">IF(SUM(AG10:AH10)=0,"-",SUM(AG10:AH10))</f>
        <v>-</v>
      </c>
      <c r="AJ10" s="58" t="str">
        <f>IF('C10(1)-1管路(初期設定)'!$Z$8="","-",IF('C10(1)-1管路(初期設定)'!$Z$8="○",'C3(1)-1管路'!AJ10,IF('C3(1)-1管路'!AJ10="-","-",'C10(1)-1管路(初期設定)'!$Z$8*'C3(1)-1管路'!AJ10)))</f>
        <v>-</v>
      </c>
      <c r="AK10" s="68" t="str">
        <f>IF('C10(1)-1管路(初期設定)'!$AA$8="","-",IF('C10(1)-1管路(初期設定)'!$AA$8="○",'C3(1)-1管路'!AK10,IF('C3(1)-1管路'!AK10="-","-",'C10(1)-1管路(初期設定)'!$AA$8*'C3(1)-1管路'!AK10)))</f>
        <v>-</v>
      </c>
      <c r="AL10" s="51" t="str">
        <f t="shared" ref="AL10:AL20" si="9">IF(SUM(AJ10:AK10)=0,"-",SUM(AJ10:AK10))</f>
        <v>-</v>
      </c>
      <c r="AM10" s="58" t="str">
        <f>IF('C10(1)-1管路(初期設定)'!$AB$8="","-",IF('C10(1)-1管路(初期設定)'!$AB$8="○",'C3(1)-1管路'!AM10,IF('C3(1)-1管路'!AM10="-","-",'C10(1)-1管路(初期設定)'!$AB$8*'C3(1)-1管路'!AM10)))</f>
        <v>-</v>
      </c>
      <c r="AN10" s="68" t="str">
        <f>IF('C10(1)-1管路(初期設定)'!$AC$8="","-",IF('C10(1)-1管路(初期設定)'!$AC$8="○",'C3(1)-1管路'!AN10,IF('C3(1)-1管路'!AN10="-","-",'C10(1)-1管路(初期設定)'!$AC$8*'C3(1)-1管路'!AN10)))</f>
        <v>-</v>
      </c>
      <c r="AO10" s="51" t="str">
        <f t="shared" ref="AO10:AO20" si="10">IF(SUM(AM10:AN10)=0,"-",SUM(AM10:AN10))</f>
        <v>-</v>
      </c>
      <c r="AP10" s="58" t="str">
        <f>IF('C10(1)-1管路(初期設定)'!$AD$8="","-",IF('C10(1)-1管路(初期設定)'!$AD$8="○",'C3(1)-1管路'!AP10,IF('C3(1)-1管路'!AP10="-","-",'C10(1)-1管路(初期設定)'!$AD$8*'C3(1)-1管路'!AP10)))</f>
        <v>-</v>
      </c>
      <c r="AQ10" s="68" t="str">
        <f>IF('C10(1)-1管路(初期設定)'!$AE$8="","-",IF('C10(1)-1管路(初期設定)'!$AE$8="○",'C3(1)-1管路'!AQ10,IF('C3(1)-1管路'!AQ10="-","-",'C10(1)-1管路(初期設定)'!$AE$8*'C3(1)-1管路'!AQ10)))</f>
        <v>-</v>
      </c>
      <c r="AR10" s="51" t="str">
        <f t="shared" ref="AR10:AR20" si="11">IF(SUM(AP10:AQ10)=0,"-",SUM(AP10:AQ10))</f>
        <v>-</v>
      </c>
      <c r="AS10" s="58" t="str">
        <f>IF('C10(1)-1管路(初期設定)'!$AF$8="","-",IF('C10(1)-1管路(初期設定)'!$AF$8="○",'C3(1)-1管路'!AS10,IF('C3(1)-1管路'!AS10="-","-",'C10(1)-1管路(初期設定)'!$AF$8*'C3(1)-1管路'!AS10)))</f>
        <v>-</v>
      </c>
      <c r="AT10" s="68" t="str">
        <f>IF('C10(1)-1管路(初期設定)'!$AG$8="","-",IF('C10(1)-1管路(初期設定)'!$AG$8="○",'C3(1)-1管路'!AT10,IF('C3(1)-1管路'!AT10="-","-",'C10(1)-1管路(初期設定)'!$AG$8*'C3(1)-1管路'!AT10)))</f>
        <v>-</v>
      </c>
      <c r="AU10" s="51" t="str">
        <f t="shared" ref="AU10:AU20" si="12">IF(SUM(AS10:AT10)=0,"-",SUM(AS10:AT10))</f>
        <v>-</v>
      </c>
      <c r="AV10" s="63" t="str">
        <f t="shared" ref="AV10:AV20" si="13">IF(SUM(I10,L10,O10,R10,W10,Z10,AC10,AF10,AI10,AL10,AO10,AR10,AU10)=0,"-",SUM(I10,L10,O10,R10,W10,Z10,AC10,AF10,AI10,AL10,AO10,AR10,AU10))</f>
        <v>-</v>
      </c>
      <c r="AW10" s="91" t="s">
        <v>549</v>
      </c>
      <c r="AX10" s="66">
        <v>245</v>
      </c>
      <c r="AY10" s="47" t="str">
        <f t="shared" ref="AY10:AY20" si="14">IF(AV10="-","-",AX10*AV10)</f>
        <v>-</v>
      </c>
      <c r="BB10" s="1103">
        <f t="shared" ref="BB10:BB20" si="15">SUMIF(G$88,"①",I10)+SUMIF(J$88,"①",L10)+SUMIF(M$88,"①",O10)+SUMIF(P$88,"①",R10)+SUMIF(S$88,"①",S10)+SUMIF(S$88,"①",T10)+SUMIF(U$88,"①",U10)+SUMIF(U$88,"①",V10)+SUMIF(X$88,"①",Z10)+SUMIF(AA$88,"①",AC10)+SUMIF(AD$88,"①",AF10)+SUMIF(AG$88,"①",AI10)+SUMIF(AJ$88,"①",AL10)+SUMIF(AM$88,"①",AO10)+SUMIF(AP$88,"①",AR10)+SUMIF(AS$88,"①",AU10)</f>
        <v>0</v>
      </c>
      <c r="BC10" s="1076"/>
      <c r="BD10" s="1078">
        <f t="shared" ref="BD10:BD20" si="16">SUMIF(G$88,"②",I10)+SUMIF(J$88,"②",L10)+SUMIF(M$88,"②",O10)+SUMIF(P$88,"②",R10)+SUMIF(S$88,"②",S10)+SUMIF(S$88,"②",T10)+SUMIF(U$88,"②",U10)+SUMIF(U$88,"②",V10)+SUMIF(X$88,"②",Z10)+SUMIF(AA$88,"②",AC10)+SUMIF(AD$88,"②",AF10)+SUMIF(AG$88,"②",AI10)+SUMIF(AJ$88,"②",AL10)+SUMIF(AM$88,"②",AO10)+SUMIF(AP$88,"②",AR10)+SUMIF(AS$88,"②",AU10)</f>
        <v>0</v>
      </c>
      <c r="BE10" s="1076"/>
      <c r="BF10" s="1078">
        <f t="shared" ref="BF10:BF20" si="17">SUMIF(G$88,"③",I10)+SUMIF(J$88,"③",L10)+SUMIF(M$88,"③",O10)+SUMIF(P$88,"③",R10)+SUMIF(S$88,"③",S10)+SUMIF(S$88,"③",T10)+SUMIF(U$88,"③",U10)+SUMIF(U$88,"③",V10)+SUMIF(X$88,"③",Z10)+SUMIF(AA$88,"③",AC10)+SUMIF(AD$88,"③",AF10)+SUMIF(AG$88,"③",AI10)+SUMIF(AJ$88,"③",AL10)+SUMIF(AM$88,"③",AO10)+SUMIF(AP$88,"③",AR10)+SUMIF(AS$88,"③",AU10)</f>
        <v>0</v>
      </c>
      <c r="BG10" s="1076"/>
      <c r="BH10" s="1078">
        <f t="shared" ref="BH10:BH20" si="18">SUMIF(G$88,"④",I10)+SUMIF(J$88,"④",L10)+SUMIF(M$88,"④",O10)+SUMIF(P$88,"④",R10)+SUMIF(S$88,"④",S10)+SUMIF(S$88,"④",T10)+SUMIF(U$88,"④",U10)+SUMIF(U$88,"④",V10)+SUMIF(X$88,"④",Z10)+SUMIF(AA$88,"④",AC10)+SUMIF(AD$88,"④",AF10)+SUMIF(AG$88,"④",AI10)+SUMIF(AJ$88,"④",AL10)+SUMIF(AM$88,"④",AO10)+SUMIF(AP$88,"④",AR10)+SUMIF(AS$88,"④",AU10)</f>
        <v>0</v>
      </c>
      <c r="BI10" s="1076"/>
      <c r="BJ10" s="1078">
        <f t="shared" ref="BJ10:BJ20" si="19">SUMIF(G$88,"⑤",I10)+SUMIF(J$88,"⑤",L10)+SUMIF(M$88,"⑤",O10)+SUMIF(P$88,"⑤",R10)+SUMIF(S$88,"⑤",S10)+SUMIF(S$88,"⑤",T10)+SUMIF(U$88,"⑤",U10)+SUMIF(U$88,"⑤",V10)+SUMIF(X$88,"⑤",Z10)+SUMIF(AA$88,"⑤",AC10)+SUMIF(AD$88,"⑤",AF10)+SUMIF(AG$88,"⑤",AI10)+SUMIF(AJ$88,"⑤",AL10)+SUMIF(AM$88,"⑤",AO10)+SUMIF(AP$88,"⑤",AR10)+SUMIF(AS$88,"⑤",AU10)</f>
        <v>0</v>
      </c>
      <c r="BK10" s="1076"/>
      <c r="BL10" s="1103">
        <f t="shared" ref="BL10:BL20" si="20">IF($AY10="-",0,BB10*$AX10)</f>
        <v>0</v>
      </c>
      <c r="BM10" s="1076"/>
      <c r="BN10" s="1078">
        <f t="shared" ref="BN10:BN20" si="21">IF($AY10="-",0,BD10*$AX10)</f>
        <v>0</v>
      </c>
      <c r="BO10" s="1076"/>
      <c r="BP10" s="1078">
        <f t="shared" ref="BP10:BP20" si="22">IF($AY10="-",0,BF10*$AX10)</f>
        <v>0</v>
      </c>
      <c r="BQ10" s="1076"/>
      <c r="BR10" s="1078">
        <f t="shared" ref="BR10:BR20" si="23">IF($AY10="-",0,BH10*$AX10)</f>
        <v>0</v>
      </c>
      <c r="BS10" s="1076"/>
      <c r="BT10" s="1078">
        <f t="shared" ref="BT10:BT20" si="24">IF($AY10="-",0,BJ10*$AX10)</f>
        <v>0</v>
      </c>
      <c r="BU10" s="1131"/>
      <c r="BV10" s="78"/>
    </row>
    <row r="11" spans="2:74" ht="13.5" customHeight="1">
      <c r="B11" s="1551"/>
      <c r="C11" s="1255"/>
      <c r="D11" s="1263"/>
      <c r="E11" s="1263"/>
      <c r="F11" s="71">
        <v>500</v>
      </c>
      <c r="G11" s="59" t="str">
        <f>IF('C10(1)-1管路(初期設定)'!$F$8="","-",IF('C10(1)-1管路(初期設定)'!$F$8="○",'C3(1)-1管路'!G11,IF('C3(1)-1管路'!F11="-","-",'C10(1)-1管路(初期設定)'!$F$8*'C3(1)-1管路'!G11)))</f>
        <v>-</v>
      </c>
      <c r="H11" s="69" t="str">
        <f>IF('C10(1)-1管路(初期設定)'!$G$8="","-",IF('C10(1)-1管路(初期設定)'!$G$8="○",'C3(1)-1管路'!H11,IF('C3(1)-1管路'!H11="-","-",'C10(1)-1管路(初期設定)'!$G$8*'C3(1)-1管路'!H11)))</f>
        <v>-</v>
      </c>
      <c r="I11" s="54" t="str">
        <f t="shared" si="0"/>
        <v>-</v>
      </c>
      <c r="J11" s="59" t="str">
        <f>IF('C10(1)-1管路(初期設定)'!$H$8="","-",IF('C10(1)-1管路(初期設定)'!$H$8="○",'C3(1)-1管路'!J11,IF('C3(1)-1管路'!J11="-","-",'C10(1)-1管路(初期設定)'!$H$8*'C3(1)-1管路'!J11)))</f>
        <v>-</v>
      </c>
      <c r="K11" s="69" t="str">
        <f>IF('C10(1)-1管路(初期設定)'!$I$8="","-",IF('C10(1)-1管路(初期設定)'!$I$8="○",'C3(1)-1管路'!K11,IF('C3(1)-1管路'!K11="-","-",'C10(1)-1管路(初期設定)'!$I$8*'C3(1)-1管路'!K11)))</f>
        <v>-</v>
      </c>
      <c r="L11" s="54" t="str">
        <f t="shared" si="1"/>
        <v>-</v>
      </c>
      <c r="M11" s="59" t="str">
        <f>IF('C10(1)-1管路(初期設定)'!$J$8="","-",IF('C10(1)-1管路(初期設定)'!$J$8="○",'C3(1)-1管路'!M11,IF('C3(1)-1管路'!M11="-","-",'C10(1)-1管路(初期設定)'!$J$8*'C3(1)-1管路'!M11)))</f>
        <v>-</v>
      </c>
      <c r="N11" s="69" t="str">
        <f>IF('C10(1)-1管路(初期設定)'!$K$8="","-",IF('C10(1)-1管路(初期設定)'!$K$8="○",'C3(1)-1管路'!N11,IF('C3(1)-1管路'!N11="-","-",'C10(1)-1管路(初期設定)'!$K$8*'C3(1)-1管路'!N11)))</f>
        <v>-</v>
      </c>
      <c r="O11" s="54" t="str">
        <f t="shared" si="2"/>
        <v>-</v>
      </c>
      <c r="P11" s="59" t="str">
        <f>IF('C10(1)-1管路(初期設定)'!$L$8="","-",IF('C10(1)-1管路(初期設定)'!$L$8="○",'C3(1)-1管路'!P11,IF('C3(1)-1管路'!P11="-","-",'C10(1)-1管路(初期設定)'!$L$8*'C3(1)-1管路'!P11)))</f>
        <v>-</v>
      </c>
      <c r="Q11" s="69" t="str">
        <f>IF('C10(1)-1管路(初期設定)'!$M$8="","-",IF('C10(1)-1管路(初期設定)'!$M$8="○",'C3(1)-1管路'!Q11,IF('C3(1)-1管路'!Q11="-","-",'C10(1)-1管路(初期設定)'!$M$8*'C3(1)-1管路'!Q11)))</f>
        <v>-</v>
      </c>
      <c r="R11" s="54" t="str">
        <f t="shared" si="3"/>
        <v>-</v>
      </c>
      <c r="S11" s="59" t="str">
        <f>IF('C10(1)-1管路(初期設定)'!$N$8="","-",IF('C10(1)-1管路(初期設定)'!$N$8="○",'C3(1)-1管路'!S11,IF('C3(1)-1管路'!S11="-","-",'C10(1)-1管路(初期設定)'!$N$8*'C3(1)-1管路'!S11)))</f>
        <v>-</v>
      </c>
      <c r="T11" s="189" t="str">
        <f>IF('C10(1)-1管路(初期設定)'!$O$8="","-",IF('C10(1)-1管路(初期設定)'!$O$8="○",'C3(1)-1管路'!T11,IF('C3(1)-1管路'!T11="-","-",'C10(1)-1管路(初期設定)'!$O$8*'C3(1)-1管路'!T11)))</f>
        <v>-</v>
      </c>
      <c r="U11" s="189" t="str">
        <f>IF('C10(1)-1管路(初期設定)'!$P$8="","-",IF('C10(1)-1管路(初期設定)'!$P$8="○",'C3(1)-1管路'!U11,IF('C3(1)-1管路'!U11="-","-",'C10(1)-1管路(初期設定)'!$P$8*'C3(1)-1管路'!U11)))</f>
        <v>-</v>
      </c>
      <c r="V11" s="69" t="str">
        <f>IF('C10(1)-1管路(初期設定)'!$Q$8="","-",IF('C10(1)-1管路(初期設定)'!$Q$8="○",'C3(1)-1管路'!V11,IF('C3(1)-1管路'!V11="-","-",'C10(1)-1管路(初期設定)'!$Q$8*'C3(1)-1管路'!V11)))</f>
        <v>-</v>
      </c>
      <c r="W11" s="54" t="str">
        <f t="shared" si="4"/>
        <v>-</v>
      </c>
      <c r="X11" s="59" t="str">
        <f>IF('C10(1)-1管路(初期設定)'!$R$8="","-",IF('C10(1)-1管路(初期設定)'!$R$8="○",'C3(1)-1管路'!X11,IF('C3(1)-1管路'!X11="-","-",'C10(1)-1管路(初期設定)'!$R$8*'C3(1)-1管路'!X11)))</f>
        <v>-</v>
      </c>
      <c r="Y11" s="69" t="str">
        <f>IF('C10(1)-1管路(初期設定)'!$S$8="","-",IF('C10(1)-1管路(初期設定)'!$S$8="○",'C3(1)-1管路'!Y11,IF('C3(1)-1管路'!Y11="-","-",'C10(1)-1管路(初期設定)'!$S$8*'C3(1)-1管路'!Y11)))</f>
        <v>-</v>
      </c>
      <c r="Z11" s="54" t="str">
        <f t="shared" si="5"/>
        <v>-</v>
      </c>
      <c r="AA11" s="59" t="str">
        <f>IF('C10(1)-1管路(初期設定)'!$T$8="","-",IF('C10(1)-1管路(初期設定)'!$T$8="○",'C3(1)-1管路'!AA11,IF('C3(1)-1管路'!AA11="-","-",'C10(1)-1管路(初期設定)'!$T$8*'C3(1)-1管路'!AA11)))</f>
        <v>-</v>
      </c>
      <c r="AB11" s="69" t="str">
        <f>IF('C10(1)-1管路(初期設定)'!$U$8="","-",IF('C10(1)-1管路(初期設定)'!$U$8="○",'C3(1)-1管路'!AB11,IF('C3(1)-1管路'!AB11="-","-",'C10(1)-1管路(初期設定)'!$U$8*'C3(1)-1管路'!AB11)))</f>
        <v>-</v>
      </c>
      <c r="AC11" s="54" t="str">
        <f t="shared" si="6"/>
        <v>-</v>
      </c>
      <c r="AD11" s="59" t="str">
        <f>IF('C10(1)-1管路(初期設定)'!$V$8="","-",IF('C10(1)-1管路(初期設定)'!$V$8="○",'C3(1)-1管路'!AD11,IF('C3(1)-1管路'!AD11="-","-",'C10(1)-1管路(初期設定)'!$V$8*'C3(1)-1管路'!AD11)))</f>
        <v>-</v>
      </c>
      <c r="AE11" s="69" t="str">
        <f>IF('C10(1)-1管路(初期設定)'!$W$8="","-",IF('C10(1)-1管路(初期設定)'!$W$8="○",'C3(1)-1管路'!AE11,IF('C3(1)-1管路'!AE11="-","-",'C10(1)-1管路(初期設定)'!$W$8*'C3(1)-1管路'!AE11)))</f>
        <v>-</v>
      </c>
      <c r="AF11" s="54" t="str">
        <f t="shared" si="7"/>
        <v>-</v>
      </c>
      <c r="AG11" s="59" t="str">
        <f>IF('C10(1)-1管路(初期設定)'!$X$8="","-",IF('C10(1)-1管路(初期設定)'!$X$8="○",'C3(1)-1管路'!AG11,IF('C3(1)-1管路'!AZ11="-","-",'C10(1)-1管路(初期設定)'!$X$8*'C3(1)-1管路'!AG11)))</f>
        <v>-</v>
      </c>
      <c r="AH11" s="69" t="str">
        <f>IF('C10(1)-1管路(初期設定)'!$Y$8="","-",IF('C10(1)-1管路(初期設定)'!$Y$8="○",'C3(1)-1管路'!AH11,IF('C3(1)-1管路'!AH11="-","-",'C10(1)-1管路(初期設定)'!$Y$8*'C3(1)-1管路'!AH11)))</f>
        <v>-</v>
      </c>
      <c r="AI11" s="54" t="str">
        <f t="shared" si="8"/>
        <v>-</v>
      </c>
      <c r="AJ11" s="59" t="str">
        <f>IF('C10(1)-1管路(初期設定)'!$Z$8="","-",IF('C10(1)-1管路(初期設定)'!$Z$8="○",'C3(1)-1管路'!AJ11,IF('C3(1)-1管路'!AJ11="-","-",'C10(1)-1管路(初期設定)'!$Z$8*'C3(1)-1管路'!AJ11)))</f>
        <v>-</v>
      </c>
      <c r="AK11" s="69" t="str">
        <f>IF('C10(1)-1管路(初期設定)'!$AA$8="","-",IF('C10(1)-1管路(初期設定)'!$AA$8="○",'C3(1)-1管路'!AK11,IF('C3(1)-1管路'!AK11="-","-",'C10(1)-1管路(初期設定)'!$AA$8*'C3(1)-1管路'!AK11)))</f>
        <v>-</v>
      </c>
      <c r="AL11" s="54" t="str">
        <f t="shared" si="9"/>
        <v>-</v>
      </c>
      <c r="AM11" s="59" t="str">
        <f>IF('C10(1)-1管路(初期設定)'!$AB$8="","-",IF('C10(1)-1管路(初期設定)'!$AB$8="○",'C3(1)-1管路'!AM11,IF('C3(1)-1管路'!AM11="-","-",'C10(1)-1管路(初期設定)'!$AB$8*'C3(1)-1管路'!AM11)))</f>
        <v>-</v>
      </c>
      <c r="AN11" s="69" t="str">
        <f>IF('C10(1)-1管路(初期設定)'!$AC$8="","-",IF('C10(1)-1管路(初期設定)'!$AC$8="○",'C3(1)-1管路'!AN11,IF('C3(1)-1管路'!AN11="-","-",'C10(1)-1管路(初期設定)'!$AC$8*'C3(1)-1管路'!AN11)))</f>
        <v>-</v>
      </c>
      <c r="AO11" s="54" t="str">
        <f t="shared" si="10"/>
        <v>-</v>
      </c>
      <c r="AP11" s="59" t="str">
        <f>IF('C10(1)-1管路(初期設定)'!$AD$8="","-",IF('C10(1)-1管路(初期設定)'!$AD$8="○",'C3(1)-1管路'!AP11,IF('C3(1)-1管路'!AP11="-","-",'C10(1)-1管路(初期設定)'!$AD$8*'C3(1)-1管路'!AP11)))</f>
        <v>-</v>
      </c>
      <c r="AQ11" s="69">
        <f>IF('C10(1)-1管路(初期設定)'!$AE$8="","-",IF('C10(1)-1管路(初期設定)'!$AE$8="○",'C3(1)-1管路'!AQ11,IF('C3(1)-1管路'!AQ11="-","-",'C10(1)-1管路(初期設定)'!$AE$8*'C3(1)-1管路'!AQ11)))</f>
        <v>22.9</v>
      </c>
      <c r="AR11" s="54">
        <f t="shared" si="11"/>
        <v>22.9</v>
      </c>
      <c r="AS11" s="59" t="str">
        <f>IF('C10(1)-1管路(初期設定)'!$AF$8="","-",IF('C10(1)-1管路(初期設定)'!$AF$8="○",'C3(1)-1管路'!AS11,IF('C3(1)-1管路'!AS11="-","-",'C10(1)-1管路(初期設定)'!$AF$8*'C3(1)-1管路'!AS11)))</f>
        <v>-</v>
      </c>
      <c r="AT11" s="69" t="str">
        <f>IF('C10(1)-1管路(初期設定)'!$AG$8="","-",IF('C10(1)-1管路(初期設定)'!$AG$8="○",'C3(1)-1管路'!AT11,IF('C3(1)-1管路'!AT11="-","-",'C10(1)-1管路(初期設定)'!$AG$8*'C3(1)-1管路'!AT11)))</f>
        <v>-</v>
      </c>
      <c r="AU11" s="54" t="str">
        <f t="shared" si="12"/>
        <v>-</v>
      </c>
      <c r="AV11" s="64">
        <f t="shared" si="13"/>
        <v>22.9</v>
      </c>
      <c r="AW11" s="90" t="s">
        <v>549</v>
      </c>
      <c r="AX11" s="67">
        <v>189</v>
      </c>
      <c r="AY11" s="42">
        <f t="shared" si="14"/>
        <v>4328.0999999999995</v>
      </c>
      <c r="BB11" s="1095">
        <f t="shared" si="15"/>
        <v>0</v>
      </c>
      <c r="BC11" s="1069"/>
      <c r="BD11" s="1072">
        <f t="shared" si="16"/>
        <v>0</v>
      </c>
      <c r="BE11" s="1069"/>
      <c r="BF11" s="1072">
        <f t="shared" si="17"/>
        <v>0</v>
      </c>
      <c r="BG11" s="1069"/>
      <c r="BH11" s="1072">
        <f t="shared" si="18"/>
        <v>22.9</v>
      </c>
      <c r="BI11" s="1069"/>
      <c r="BJ11" s="1072">
        <f t="shared" si="19"/>
        <v>0</v>
      </c>
      <c r="BK11" s="1069"/>
      <c r="BL11" s="1095">
        <f t="shared" si="20"/>
        <v>0</v>
      </c>
      <c r="BM11" s="1069"/>
      <c r="BN11" s="1072">
        <f t="shared" si="21"/>
        <v>0</v>
      </c>
      <c r="BO11" s="1069"/>
      <c r="BP11" s="1072">
        <f t="shared" si="22"/>
        <v>0</v>
      </c>
      <c r="BQ11" s="1069"/>
      <c r="BR11" s="1072">
        <f t="shared" si="23"/>
        <v>4328.0999999999995</v>
      </c>
      <c r="BS11" s="1069"/>
      <c r="BT11" s="1072">
        <f t="shared" si="24"/>
        <v>0</v>
      </c>
      <c r="BU11" s="1104"/>
      <c r="BV11" s="78"/>
    </row>
    <row r="12" spans="2:74" ht="13.5" customHeight="1">
      <c r="B12" s="1551"/>
      <c r="C12" s="1255"/>
      <c r="D12" s="1263"/>
      <c r="E12" s="1263"/>
      <c r="F12" s="71">
        <v>450</v>
      </c>
      <c r="G12" s="59" t="str">
        <f>IF('C10(1)-1管路(初期設定)'!$F$8="","-",IF('C10(1)-1管路(初期設定)'!$F$8="○",'C3(1)-1管路'!G12,IF('C3(1)-1管路'!F12="-","-",'C10(1)-1管路(初期設定)'!$F$8*'C3(1)-1管路'!G12)))</f>
        <v>-</v>
      </c>
      <c r="H12" s="69" t="str">
        <f>IF('C10(1)-1管路(初期設定)'!$G$8="","-",IF('C10(1)-1管路(初期設定)'!$G$8="○",'C3(1)-1管路'!H12,IF('C3(1)-1管路'!H12="-","-",'C10(1)-1管路(初期設定)'!$G$8*'C3(1)-1管路'!H12)))</f>
        <v>-</v>
      </c>
      <c r="I12" s="54" t="str">
        <f t="shared" si="0"/>
        <v>-</v>
      </c>
      <c r="J12" s="59" t="str">
        <f>IF('C10(1)-1管路(初期設定)'!$H$8="","-",IF('C10(1)-1管路(初期設定)'!$H$8="○",'C3(1)-1管路'!J12,IF('C3(1)-1管路'!J12="-","-",'C10(1)-1管路(初期設定)'!$H$8*'C3(1)-1管路'!J12)))</f>
        <v>-</v>
      </c>
      <c r="K12" s="69" t="str">
        <f>IF('C10(1)-1管路(初期設定)'!$I$8="","-",IF('C10(1)-1管路(初期設定)'!$I$8="○",'C3(1)-1管路'!K12,IF('C3(1)-1管路'!K12="-","-",'C10(1)-1管路(初期設定)'!$I$8*'C3(1)-1管路'!K12)))</f>
        <v>-</v>
      </c>
      <c r="L12" s="54" t="str">
        <f t="shared" si="1"/>
        <v>-</v>
      </c>
      <c r="M12" s="59" t="str">
        <f>IF('C10(1)-1管路(初期設定)'!$J$8="","-",IF('C10(1)-1管路(初期設定)'!$J$8="○",'C3(1)-1管路'!M12,IF('C3(1)-1管路'!M12="-","-",'C10(1)-1管路(初期設定)'!$J$8*'C3(1)-1管路'!M12)))</f>
        <v>-</v>
      </c>
      <c r="N12" s="69" t="str">
        <f>IF('C10(1)-1管路(初期設定)'!$K$8="","-",IF('C10(1)-1管路(初期設定)'!$K$8="○",'C3(1)-1管路'!N12,IF('C3(1)-1管路'!N12="-","-",'C10(1)-1管路(初期設定)'!$K$8*'C3(1)-1管路'!N12)))</f>
        <v>-</v>
      </c>
      <c r="O12" s="54" t="str">
        <f t="shared" si="2"/>
        <v>-</v>
      </c>
      <c r="P12" s="59" t="str">
        <f>IF('C10(1)-1管路(初期設定)'!$L$8="","-",IF('C10(1)-1管路(初期設定)'!$L$8="○",'C3(1)-1管路'!P12,IF('C3(1)-1管路'!P12="-","-",'C10(1)-1管路(初期設定)'!$L$8*'C3(1)-1管路'!P12)))</f>
        <v>-</v>
      </c>
      <c r="Q12" s="69" t="str">
        <f>IF('C10(1)-1管路(初期設定)'!$M$8="","-",IF('C10(1)-1管路(初期設定)'!$M$8="○",'C3(1)-1管路'!Q12,IF('C3(1)-1管路'!Q12="-","-",'C10(1)-1管路(初期設定)'!$M$8*'C3(1)-1管路'!Q12)))</f>
        <v>-</v>
      </c>
      <c r="R12" s="54" t="str">
        <f t="shared" si="3"/>
        <v>-</v>
      </c>
      <c r="S12" s="59" t="str">
        <f>IF('C10(1)-1管路(初期設定)'!$N$8="","-",IF('C10(1)-1管路(初期設定)'!$N$8="○",'C3(1)-1管路'!S12,IF('C3(1)-1管路'!S12="-","-",'C10(1)-1管路(初期設定)'!$N$8*'C3(1)-1管路'!S12)))</f>
        <v>-</v>
      </c>
      <c r="T12" s="189" t="str">
        <f>IF('C10(1)-1管路(初期設定)'!$O$8="","-",IF('C10(1)-1管路(初期設定)'!$O$8="○",'C3(1)-1管路'!T12,IF('C3(1)-1管路'!T12="-","-",'C10(1)-1管路(初期設定)'!$O$8*'C3(1)-1管路'!T12)))</f>
        <v>-</v>
      </c>
      <c r="U12" s="189" t="str">
        <f>IF('C10(1)-1管路(初期設定)'!$P$8="","-",IF('C10(1)-1管路(初期設定)'!$P$8="○",'C3(1)-1管路'!U12,IF('C3(1)-1管路'!U12="-","-",'C10(1)-1管路(初期設定)'!$P$8*'C3(1)-1管路'!U12)))</f>
        <v>-</v>
      </c>
      <c r="V12" s="69" t="str">
        <f>IF('C10(1)-1管路(初期設定)'!$Q$8="","-",IF('C10(1)-1管路(初期設定)'!$Q$8="○",'C3(1)-1管路'!V12,IF('C3(1)-1管路'!V12="-","-",'C10(1)-1管路(初期設定)'!$Q$8*'C3(1)-1管路'!V12)))</f>
        <v>-</v>
      </c>
      <c r="W12" s="54" t="str">
        <f t="shared" si="4"/>
        <v>-</v>
      </c>
      <c r="X12" s="59" t="str">
        <f>IF('C10(1)-1管路(初期設定)'!$R$8="","-",IF('C10(1)-1管路(初期設定)'!$R$8="○",'C3(1)-1管路'!X12,IF('C3(1)-1管路'!X12="-","-",'C10(1)-1管路(初期設定)'!$R$8*'C3(1)-1管路'!X12)))</f>
        <v>-</v>
      </c>
      <c r="Y12" s="69" t="str">
        <f>IF('C10(1)-1管路(初期設定)'!$S$8="","-",IF('C10(1)-1管路(初期設定)'!$S$8="○",'C3(1)-1管路'!Y12,IF('C3(1)-1管路'!Y12="-","-",'C10(1)-1管路(初期設定)'!$S$8*'C3(1)-1管路'!Y12)))</f>
        <v>-</v>
      </c>
      <c r="Z12" s="54" t="str">
        <f t="shared" si="5"/>
        <v>-</v>
      </c>
      <c r="AA12" s="59" t="str">
        <f>IF('C10(1)-1管路(初期設定)'!$T$8="","-",IF('C10(1)-1管路(初期設定)'!$T$8="○",'C3(1)-1管路'!AA12,IF('C3(1)-1管路'!AA12="-","-",'C10(1)-1管路(初期設定)'!$T$8*'C3(1)-1管路'!AA12)))</f>
        <v>-</v>
      </c>
      <c r="AB12" s="69" t="str">
        <f>IF('C10(1)-1管路(初期設定)'!$U$8="","-",IF('C10(1)-1管路(初期設定)'!$U$8="○",'C3(1)-1管路'!AB12,IF('C3(1)-1管路'!AB12="-","-",'C10(1)-1管路(初期設定)'!$U$8*'C3(1)-1管路'!AB12)))</f>
        <v>-</v>
      </c>
      <c r="AC12" s="54" t="str">
        <f t="shared" si="6"/>
        <v>-</v>
      </c>
      <c r="AD12" s="59" t="str">
        <f>IF('C10(1)-1管路(初期設定)'!$V$8="","-",IF('C10(1)-1管路(初期設定)'!$V$8="○",'C3(1)-1管路'!AD12,IF('C3(1)-1管路'!AD12="-","-",'C10(1)-1管路(初期設定)'!$V$8*'C3(1)-1管路'!AD12)))</f>
        <v>-</v>
      </c>
      <c r="AE12" s="69" t="str">
        <f>IF('C10(1)-1管路(初期設定)'!$W$8="","-",IF('C10(1)-1管路(初期設定)'!$W$8="○",'C3(1)-1管路'!AE12,IF('C3(1)-1管路'!AE12="-","-",'C10(1)-1管路(初期設定)'!$W$8*'C3(1)-1管路'!AE12)))</f>
        <v>-</v>
      </c>
      <c r="AF12" s="54" t="str">
        <f t="shared" si="7"/>
        <v>-</v>
      </c>
      <c r="AG12" s="59" t="str">
        <f>IF('C10(1)-1管路(初期設定)'!$X$8="","-",IF('C10(1)-1管路(初期設定)'!$X$8="○",'C3(1)-1管路'!AG12,IF('C3(1)-1管路'!AZ12="-","-",'C10(1)-1管路(初期設定)'!$X$8*'C3(1)-1管路'!AG12)))</f>
        <v>-</v>
      </c>
      <c r="AH12" s="69" t="str">
        <f>IF('C10(1)-1管路(初期設定)'!$Y$8="","-",IF('C10(1)-1管路(初期設定)'!$Y$8="○",'C3(1)-1管路'!AH12,IF('C3(1)-1管路'!AH12="-","-",'C10(1)-1管路(初期設定)'!$Y$8*'C3(1)-1管路'!AH12)))</f>
        <v>-</v>
      </c>
      <c r="AI12" s="54" t="str">
        <f t="shared" si="8"/>
        <v>-</v>
      </c>
      <c r="AJ12" s="59" t="str">
        <f>IF('C10(1)-1管路(初期設定)'!$Z$8="","-",IF('C10(1)-1管路(初期設定)'!$Z$8="○",'C3(1)-1管路'!AJ12,IF('C3(1)-1管路'!AJ12="-","-",'C10(1)-1管路(初期設定)'!$Z$8*'C3(1)-1管路'!AJ12)))</f>
        <v>-</v>
      </c>
      <c r="AK12" s="69" t="str">
        <f>IF('C10(1)-1管路(初期設定)'!$AA$8="","-",IF('C10(1)-1管路(初期設定)'!$AA$8="○",'C3(1)-1管路'!AK12,IF('C3(1)-1管路'!AK12="-","-",'C10(1)-1管路(初期設定)'!$AA$8*'C3(1)-1管路'!AK12)))</f>
        <v>-</v>
      </c>
      <c r="AL12" s="54" t="str">
        <f t="shared" si="9"/>
        <v>-</v>
      </c>
      <c r="AM12" s="59" t="str">
        <f>IF('C10(1)-1管路(初期設定)'!$AB$8="","-",IF('C10(1)-1管路(初期設定)'!$AB$8="○",'C3(1)-1管路'!AM12,IF('C3(1)-1管路'!AM12="-","-",'C10(1)-1管路(初期設定)'!$AB$8*'C3(1)-1管路'!AM12)))</f>
        <v>-</v>
      </c>
      <c r="AN12" s="69" t="str">
        <f>IF('C10(1)-1管路(初期設定)'!$AC$8="","-",IF('C10(1)-1管路(初期設定)'!$AC$8="○",'C3(1)-1管路'!AN12,IF('C3(1)-1管路'!AN12="-","-",'C10(1)-1管路(初期設定)'!$AC$8*'C3(1)-1管路'!AN12)))</f>
        <v>-</v>
      </c>
      <c r="AO12" s="54" t="str">
        <f t="shared" si="10"/>
        <v>-</v>
      </c>
      <c r="AP12" s="59" t="str">
        <f>IF('C10(1)-1管路(初期設定)'!$AD$8="","-",IF('C10(1)-1管路(初期設定)'!$AD$8="○",'C3(1)-1管路'!AP12,IF('C3(1)-1管路'!AP12="-","-",'C10(1)-1管路(初期設定)'!$AD$8*'C3(1)-1管路'!AP12)))</f>
        <v>-</v>
      </c>
      <c r="AQ12" s="69" t="str">
        <f>IF('C10(1)-1管路(初期設定)'!$AE$8="","-",IF('C10(1)-1管路(初期設定)'!$AE$8="○",'C3(1)-1管路'!AQ12,IF('C3(1)-1管路'!AQ12="-","-",'C10(1)-1管路(初期設定)'!$AE$8*'C3(1)-1管路'!AQ12)))</f>
        <v>-</v>
      </c>
      <c r="AR12" s="54" t="str">
        <f t="shared" si="11"/>
        <v>-</v>
      </c>
      <c r="AS12" s="59" t="str">
        <f>IF('C10(1)-1管路(初期設定)'!$AF$8="","-",IF('C10(1)-1管路(初期設定)'!$AF$8="○",'C3(1)-1管路'!AS12,IF('C3(1)-1管路'!AS12="-","-",'C10(1)-1管路(初期設定)'!$AF$8*'C3(1)-1管路'!AS12)))</f>
        <v>-</v>
      </c>
      <c r="AT12" s="69" t="str">
        <f>IF('C10(1)-1管路(初期設定)'!$AG$8="","-",IF('C10(1)-1管路(初期設定)'!$AG$8="○",'C3(1)-1管路'!AT12,IF('C3(1)-1管路'!AT12="-","-",'C10(1)-1管路(初期設定)'!$AG$8*'C3(1)-1管路'!AT12)))</f>
        <v>-</v>
      </c>
      <c r="AU12" s="54" t="str">
        <f t="shared" si="12"/>
        <v>-</v>
      </c>
      <c r="AV12" s="64" t="str">
        <f t="shared" si="13"/>
        <v>-</v>
      </c>
      <c r="AW12" s="90" t="s">
        <v>549</v>
      </c>
      <c r="AX12" s="67">
        <v>166</v>
      </c>
      <c r="AY12" s="42" t="str">
        <f t="shared" si="14"/>
        <v>-</v>
      </c>
      <c r="BB12" s="1095">
        <f t="shared" si="15"/>
        <v>0</v>
      </c>
      <c r="BC12" s="1069"/>
      <c r="BD12" s="1072">
        <f t="shared" si="16"/>
        <v>0</v>
      </c>
      <c r="BE12" s="1069"/>
      <c r="BF12" s="1072">
        <f t="shared" si="17"/>
        <v>0</v>
      </c>
      <c r="BG12" s="1069"/>
      <c r="BH12" s="1072">
        <f t="shared" si="18"/>
        <v>0</v>
      </c>
      <c r="BI12" s="1069"/>
      <c r="BJ12" s="1072">
        <f t="shared" si="19"/>
        <v>0</v>
      </c>
      <c r="BK12" s="1069"/>
      <c r="BL12" s="1095">
        <f t="shared" si="20"/>
        <v>0</v>
      </c>
      <c r="BM12" s="1069"/>
      <c r="BN12" s="1072">
        <f t="shared" si="21"/>
        <v>0</v>
      </c>
      <c r="BO12" s="1069"/>
      <c r="BP12" s="1072">
        <f t="shared" si="22"/>
        <v>0</v>
      </c>
      <c r="BQ12" s="1069"/>
      <c r="BR12" s="1072">
        <f t="shared" si="23"/>
        <v>0</v>
      </c>
      <c r="BS12" s="1069"/>
      <c r="BT12" s="1072">
        <f t="shared" si="24"/>
        <v>0</v>
      </c>
      <c r="BU12" s="1104"/>
      <c r="BV12" s="78"/>
    </row>
    <row r="13" spans="2:74" ht="13.5" customHeight="1">
      <c r="B13" s="1551"/>
      <c r="C13" s="1255"/>
      <c r="D13" s="1263"/>
      <c r="E13" s="1263"/>
      <c r="F13" s="795">
        <v>400</v>
      </c>
      <c r="G13" s="59" t="str">
        <f>IF('C10(1)-1管路(初期設定)'!$F$8="","-",IF('C10(1)-1管路(初期設定)'!$F$8="○",'C3(1)-1管路'!G13,IF('C3(1)-1管路'!F13="-","-",'C10(1)-1管路(初期設定)'!$F$8*'C3(1)-1管路'!G13)))</f>
        <v>-</v>
      </c>
      <c r="H13" s="69" t="str">
        <f>IF('C10(1)-1管路(初期設定)'!$G$8="","-",IF('C10(1)-1管路(初期設定)'!$G$8="○",'C3(1)-1管路'!H13,IF('C3(1)-1管路'!H13="-","-",'C10(1)-1管路(初期設定)'!$G$8*'C3(1)-1管路'!H13)))</f>
        <v>-</v>
      </c>
      <c r="I13" s="54" t="str">
        <f t="shared" si="0"/>
        <v>-</v>
      </c>
      <c r="J13" s="59" t="str">
        <f>IF('C10(1)-1管路(初期設定)'!$H$8="","-",IF('C10(1)-1管路(初期設定)'!$H$8="○",'C3(1)-1管路'!J13,IF('C3(1)-1管路'!J13="-","-",'C10(1)-1管路(初期設定)'!$H$8*'C3(1)-1管路'!J13)))</f>
        <v>-</v>
      </c>
      <c r="K13" s="69" t="str">
        <f>IF('C10(1)-1管路(初期設定)'!$I$8="","-",IF('C10(1)-1管路(初期設定)'!$I$8="○",'C3(1)-1管路'!K13,IF('C3(1)-1管路'!K13="-","-",'C10(1)-1管路(初期設定)'!$I$8*'C3(1)-1管路'!K13)))</f>
        <v>-</v>
      </c>
      <c r="L13" s="54" t="str">
        <f t="shared" si="1"/>
        <v>-</v>
      </c>
      <c r="M13" s="59" t="str">
        <f>IF('C10(1)-1管路(初期設定)'!$J$8="","-",IF('C10(1)-1管路(初期設定)'!$J$8="○",'C3(1)-1管路'!M13,IF('C3(1)-1管路'!M13="-","-",'C10(1)-1管路(初期設定)'!$J$8*'C3(1)-1管路'!M13)))</f>
        <v>-</v>
      </c>
      <c r="N13" s="69" t="str">
        <f>IF('C10(1)-1管路(初期設定)'!$K$8="","-",IF('C10(1)-1管路(初期設定)'!$K$8="○",'C3(1)-1管路'!N13,IF('C3(1)-1管路'!N13="-","-",'C10(1)-1管路(初期設定)'!$K$8*'C3(1)-1管路'!N13)))</f>
        <v>-</v>
      </c>
      <c r="O13" s="54" t="str">
        <f t="shared" si="2"/>
        <v>-</v>
      </c>
      <c r="P13" s="59" t="str">
        <f>IF('C10(1)-1管路(初期設定)'!$L$8="","-",IF('C10(1)-1管路(初期設定)'!$L$8="○",'C3(1)-1管路'!P13,IF('C3(1)-1管路'!P13="-","-",'C10(1)-1管路(初期設定)'!$L$8*'C3(1)-1管路'!P13)))</f>
        <v>-</v>
      </c>
      <c r="Q13" s="69" t="str">
        <f>IF('C10(1)-1管路(初期設定)'!$M$8="","-",IF('C10(1)-1管路(初期設定)'!$M$8="○",'C3(1)-1管路'!Q13,IF('C3(1)-1管路'!Q13="-","-",'C10(1)-1管路(初期設定)'!$M$8*'C3(1)-1管路'!Q13)))</f>
        <v>-</v>
      </c>
      <c r="R13" s="54" t="str">
        <f t="shared" si="3"/>
        <v>-</v>
      </c>
      <c r="S13" s="59" t="str">
        <f>IF('C10(1)-1管路(初期設定)'!$N$8="","-",IF('C10(1)-1管路(初期設定)'!$N$8="○",'C3(1)-1管路'!S13,IF('C3(1)-1管路'!S13="-","-",'C10(1)-1管路(初期設定)'!$N$8*'C3(1)-1管路'!S13)))</f>
        <v>-</v>
      </c>
      <c r="T13" s="189">
        <f>IF('C10(1)-1管路(初期設定)'!$O$8="","-",IF('C10(1)-1管路(初期設定)'!$O$8="○",'C3(1)-1管路'!T13,IF('C3(1)-1管路'!T13="-","-",'C10(1)-1管路(初期設定)'!$O$8*'C3(1)-1管路'!T13)))</f>
        <v>2</v>
      </c>
      <c r="U13" s="189" t="str">
        <f>IF('C10(1)-1管路(初期設定)'!$P$8="","-",IF('C10(1)-1管路(初期設定)'!$P$8="○",'C3(1)-1管路'!U13,IF('C3(1)-1管路'!U13="-","-",'C10(1)-1管路(初期設定)'!$P$8*'C3(1)-1管路'!U13)))</f>
        <v>-</v>
      </c>
      <c r="V13" s="69">
        <f>IF('C10(1)-1管路(初期設定)'!$Q$8="","-",IF('C10(1)-1管路(初期設定)'!$Q$8="○",'C3(1)-1管路'!V13,IF('C3(1)-1管路'!V13="-","-",'C10(1)-1管路(初期設定)'!$Q$8*'C3(1)-1管路'!V13)))</f>
        <v>6</v>
      </c>
      <c r="W13" s="54">
        <f t="shared" si="4"/>
        <v>8</v>
      </c>
      <c r="X13" s="59" t="str">
        <f>IF('C10(1)-1管路(初期設定)'!$R$8="","-",IF('C10(1)-1管路(初期設定)'!$R$8="○",'C3(1)-1管路'!X13,IF('C3(1)-1管路'!X13="-","-",'C10(1)-1管路(初期設定)'!$R$8*'C3(1)-1管路'!X13)))</f>
        <v>-</v>
      </c>
      <c r="Y13" s="69">
        <f>IF('C10(1)-1管路(初期設定)'!$S$8="","-",IF('C10(1)-1管路(初期設定)'!$S$8="○",'C3(1)-1管路'!Y13,IF('C3(1)-1管路'!Y13="-","-",'C10(1)-1管路(初期設定)'!$S$8*'C3(1)-1管路'!Y13)))</f>
        <v>3</v>
      </c>
      <c r="Z13" s="54">
        <f t="shared" si="5"/>
        <v>3</v>
      </c>
      <c r="AA13" s="59" t="str">
        <f>IF('C10(1)-1管路(初期設定)'!$T$8="","-",IF('C10(1)-1管路(初期設定)'!$T$8="○",'C3(1)-1管路'!AA13,IF('C3(1)-1管路'!AA13="-","-",'C10(1)-1管路(初期設定)'!$T$8*'C3(1)-1管路'!AA13)))</f>
        <v>-</v>
      </c>
      <c r="AB13" s="69" t="str">
        <f>IF('C10(1)-1管路(初期設定)'!$U$8="","-",IF('C10(1)-1管路(初期設定)'!$U$8="○",'C3(1)-1管路'!AB13,IF('C3(1)-1管路'!AB13="-","-",'C10(1)-1管路(初期設定)'!$U$8*'C3(1)-1管路'!AB13)))</f>
        <v>-</v>
      </c>
      <c r="AC13" s="54" t="str">
        <f t="shared" si="6"/>
        <v>-</v>
      </c>
      <c r="AD13" s="59" t="str">
        <f>IF('C10(1)-1管路(初期設定)'!$V$8="","-",IF('C10(1)-1管路(初期設定)'!$V$8="○",'C3(1)-1管路'!AD13,IF('C3(1)-1管路'!AD13="-","-",'C10(1)-1管路(初期設定)'!$V$8*'C3(1)-1管路'!AD13)))</f>
        <v>-</v>
      </c>
      <c r="AE13" s="69" t="str">
        <f>IF('C10(1)-1管路(初期設定)'!$W$8="","-",IF('C10(1)-1管路(初期設定)'!$W$8="○",'C3(1)-1管路'!AE13,IF('C3(1)-1管路'!AE13="-","-",'C10(1)-1管路(初期設定)'!$W$8*'C3(1)-1管路'!AE13)))</f>
        <v>-</v>
      </c>
      <c r="AF13" s="54" t="str">
        <f t="shared" si="7"/>
        <v>-</v>
      </c>
      <c r="AG13" s="59" t="str">
        <f>IF('C10(1)-1管路(初期設定)'!$X$8="","-",IF('C10(1)-1管路(初期設定)'!$X$8="○",'C3(1)-1管路'!AG13,IF('C3(1)-1管路'!AZ13="-","-",'C10(1)-1管路(初期設定)'!$X$8*'C3(1)-1管路'!AG13)))</f>
        <v>-</v>
      </c>
      <c r="AH13" s="69" t="str">
        <f>IF('C10(1)-1管路(初期設定)'!$Y$8="","-",IF('C10(1)-1管路(初期設定)'!$Y$8="○",'C3(1)-1管路'!AH13,IF('C3(1)-1管路'!AH13="-","-",'C10(1)-1管路(初期設定)'!$Y$8*'C3(1)-1管路'!AH13)))</f>
        <v>-</v>
      </c>
      <c r="AI13" s="54" t="str">
        <f t="shared" si="8"/>
        <v>-</v>
      </c>
      <c r="AJ13" s="59" t="str">
        <f>IF('C10(1)-1管路(初期設定)'!$Z$8="","-",IF('C10(1)-1管路(初期設定)'!$Z$8="○",'C3(1)-1管路'!AJ13,IF('C3(1)-1管路'!AJ13="-","-",'C10(1)-1管路(初期設定)'!$Z$8*'C3(1)-1管路'!AJ13)))</f>
        <v>-</v>
      </c>
      <c r="AK13" s="69" t="str">
        <f>IF('C10(1)-1管路(初期設定)'!$AA$8="","-",IF('C10(1)-1管路(初期設定)'!$AA$8="○",'C3(1)-1管路'!AK13,IF('C3(1)-1管路'!AK13="-","-",'C10(1)-1管路(初期設定)'!$AA$8*'C3(1)-1管路'!AK13)))</f>
        <v>-</v>
      </c>
      <c r="AL13" s="54" t="str">
        <f t="shared" si="9"/>
        <v>-</v>
      </c>
      <c r="AM13" s="59" t="str">
        <f>IF('C10(1)-1管路(初期設定)'!$AB$8="","-",IF('C10(1)-1管路(初期設定)'!$AB$8="○",'C3(1)-1管路'!AM13,IF('C3(1)-1管路'!AM13="-","-",'C10(1)-1管路(初期設定)'!$AB$8*'C3(1)-1管路'!AM13)))</f>
        <v>-</v>
      </c>
      <c r="AN13" s="69" t="str">
        <f>IF('C10(1)-1管路(初期設定)'!$AC$8="","-",IF('C10(1)-1管路(初期設定)'!$AC$8="○",'C3(1)-1管路'!AN13,IF('C3(1)-1管路'!AN13="-","-",'C10(1)-1管路(初期設定)'!$AC$8*'C3(1)-1管路'!AN13)))</f>
        <v>-</v>
      </c>
      <c r="AO13" s="54" t="str">
        <f t="shared" si="10"/>
        <v>-</v>
      </c>
      <c r="AP13" s="59" t="str">
        <f>IF('C10(1)-1管路(初期設定)'!$AD$8="","-",IF('C10(1)-1管路(初期設定)'!$AD$8="○",'C3(1)-1管路'!AP13,IF('C3(1)-1管路'!AP13="-","-",'C10(1)-1管路(初期設定)'!$AD$8*'C3(1)-1管路'!AP13)))</f>
        <v>-</v>
      </c>
      <c r="AQ13" s="69" t="str">
        <f>IF('C10(1)-1管路(初期設定)'!$AE$8="","-",IF('C10(1)-1管路(初期設定)'!$AE$8="○",'C3(1)-1管路'!AQ13,IF('C3(1)-1管路'!AQ13="-","-",'C10(1)-1管路(初期設定)'!$AE$8*'C3(1)-1管路'!AQ13)))</f>
        <v>-</v>
      </c>
      <c r="AR13" s="54" t="str">
        <f t="shared" si="11"/>
        <v>-</v>
      </c>
      <c r="AS13" s="59" t="str">
        <f>IF('C10(1)-1管路(初期設定)'!$AF$8="","-",IF('C10(1)-1管路(初期設定)'!$AF$8="○",'C3(1)-1管路'!AS13,IF('C3(1)-1管路'!AS13="-","-",'C10(1)-1管路(初期設定)'!$AF$8*'C3(1)-1管路'!AS13)))</f>
        <v>-</v>
      </c>
      <c r="AT13" s="69" t="str">
        <f>IF('C10(1)-1管路(初期設定)'!$AG$8="","-",IF('C10(1)-1管路(初期設定)'!$AG$8="○",'C3(1)-1管路'!AT13,IF('C3(1)-1管路'!AT13="-","-",'C10(1)-1管路(初期設定)'!$AG$8*'C3(1)-1管路'!AT13)))</f>
        <v>-</v>
      </c>
      <c r="AU13" s="54" t="str">
        <f t="shared" si="12"/>
        <v>-</v>
      </c>
      <c r="AV13" s="64">
        <f t="shared" si="13"/>
        <v>11</v>
      </c>
      <c r="AW13" s="90" t="s">
        <v>549</v>
      </c>
      <c r="AX13" s="67">
        <v>146</v>
      </c>
      <c r="AY13" s="42">
        <f t="shared" si="14"/>
        <v>1606</v>
      </c>
      <c r="BB13" s="1095">
        <f t="shared" si="15"/>
        <v>0</v>
      </c>
      <c r="BC13" s="1069"/>
      <c r="BD13" s="1072">
        <f t="shared" si="16"/>
        <v>2</v>
      </c>
      <c r="BE13" s="1069"/>
      <c r="BF13" s="1072">
        <f t="shared" si="17"/>
        <v>9</v>
      </c>
      <c r="BG13" s="1069"/>
      <c r="BH13" s="1072">
        <f t="shared" si="18"/>
        <v>0</v>
      </c>
      <c r="BI13" s="1069"/>
      <c r="BJ13" s="1072">
        <f t="shared" si="19"/>
        <v>0</v>
      </c>
      <c r="BK13" s="1069"/>
      <c r="BL13" s="1095">
        <f t="shared" si="20"/>
        <v>0</v>
      </c>
      <c r="BM13" s="1069"/>
      <c r="BN13" s="1072">
        <f t="shared" si="21"/>
        <v>292</v>
      </c>
      <c r="BO13" s="1069"/>
      <c r="BP13" s="1072">
        <f t="shared" si="22"/>
        <v>1314</v>
      </c>
      <c r="BQ13" s="1069"/>
      <c r="BR13" s="1072">
        <f t="shared" si="23"/>
        <v>0</v>
      </c>
      <c r="BS13" s="1069"/>
      <c r="BT13" s="1072">
        <f t="shared" si="24"/>
        <v>0</v>
      </c>
      <c r="BU13" s="1104"/>
      <c r="BV13" s="78"/>
    </row>
    <row r="14" spans="2:74" ht="13.5" customHeight="1">
      <c r="B14" s="1551"/>
      <c r="C14" s="1255"/>
      <c r="D14" s="1263"/>
      <c r="E14" s="1263"/>
      <c r="F14" s="795">
        <v>350</v>
      </c>
      <c r="G14" s="59" t="str">
        <f>IF('C10(1)-1管路(初期設定)'!$F$8="","-",IF('C10(1)-1管路(初期設定)'!$F$8="○",'C3(1)-1管路'!G14,IF('C3(1)-1管路'!F14="-","-",'C10(1)-1管路(初期設定)'!$F$8*'C3(1)-1管路'!G14)))</f>
        <v>-</v>
      </c>
      <c r="H14" s="69" t="str">
        <f>IF('C10(1)-1管路(初期設定)'!$G$8="","-",IF('C10(1)-1管路(初期設定)'!$G$8="○",'C3(1)-1管路'!H14,IF('C3(1)-1管路'!H14="-","-",'C10(1)-1管路(初期設定)'!$G$8*'C3(1)-1管路'!H14)))</f>
        <v>-</v>
      </c>
      <c r="I14" s="54" t="str">
        <f t="shared" si="0"/>
        <v>-</v>
      </c>
      <c r="J14" s="59" t="str">
        <f>IF('C10(1)-1管路(初期設定)'!$H$8="","-",IF('C10(1)-1管路(初期設定)'!$H$8="○",'C3(1)-1管路'!J14,IF('C3(1)-1管路'!J14="-","-",'C10(1)-1管路(初期設定)'!$H$8*'C3(1)-1管路'!J14)))</f>
        <v>-</v>
      </c>
      <c r="K14" s="69" t="str">
        <f>IF('C10(1)-1管路(初期設定)'!$I$8="","-",IF('C10(1)-1管路(初期設定)'!$I$8="○",'C3(1)-1管路'!K14,IF('C3(1)-1管路'!K14="-","-",'C10(1)-1管路(初期設定)'!$I$8*'C3(1)-1管路'!K14)))</f>
        <v>-</v>
      </c>
      <c r="L14" s="54" t="str">
        <f t="shared" si="1"/>
        <v>-</v>
      </c>
      <c r="M14" s="59" t="str">
        <f>IF('C10(1)-1管路(初期設定)'!$J$8="","-",IF('C10(1)-1管路(初期設定)'!$J$8="○",'C3(1)-1管路'!M14,IF('C3(1)-1管路'!M14="-","-",'C10(1)-1管路(初期設定)'!$J$8*'C3(1)-1管路'!M14)))</f>
        <v>-</v>
      </c>
      <c r="N14" s="69" t="str">
        <f>IF('C10(1)-1管路(初期設定)'!$K$8="","-",IF('C10(1)-1管路(初期設定)'!$K$8="○",'C3(1)-1管路'!N14,IF('C3(1)-1管路'!N14="-","-",'C10(1)-1管路(初期設定)'!$K$8*'C3(1)-1管路'!N14)))</f>
        <v>-</v>
      </c>
      <c r="O14" s="54" t="str">
        <f t="shared" si="2"/>
        <v>-</v>
      </c>
      <c r="P14" s="59" t="str">
        <f>IF('C10(1)-1管路(初期設定)'!$L$8="","-",IF('C10(1)-1管路(初期設定)'!$L$8="○",'C3(1)-1管路'!P14,IF('C3(1)-1管路'!P14="-","-",'C10(1)-1管路(初期設定)'!$L$8*'C3(1)-1管路'!P14)))</f>
        <v>-</v>
      </c>
      <c r="Q14" s="69" t="str">
        <f>IF('C10(1)-1管路(初期設定)'!$M$8="","-",IF('C10(1)-1管路(初期設定)'!$M$8="○",'C3(1)-1管路'!Q14,IF('C3(1)-1管路'!Q14="-","-",'C10(1)-1管路(初期設定)'!$M$8*'C3(1)-1管路'!Q14)))</f>
        <v>-</v>
      </c>
      <c r="R14" s="54" t="str">
        <f t="shared" si="3"/>
        <v>-</v>
      </c>
      <c r="S14" s="59" t="str">
        <f>IF('C10(1)-1管路(初期設定)'!$N$8="","-",IF('C10(1)-1管路(初期設定)'!$N$8="○",'C3(1)-1管路'!S14,IF('C3(1)-1管路'!S14="-","-",'C10(1)-1管路(初期設定)'!$N$8*'C3(1)-1管路'!S14)))</f>
        <v>-</v>
      </c>
      <c r="T14" s="189" t="str">
        <f>IF('C10(1)-1管路(初期設定)'!$O$8="","-",IF('C10(1)-1管路(初期設定)'!$O$8="○",'C3(1)-1管路'!T14,IF('C3(1)-1管路'!T14="-","-",'C10(1)-1管路(初期設定)'!$O$8*'C3(1)-1管路'!T14)))</f>
        <v>-</v>
      </c>
      <c r="U14" s="189" t="str">
        <f>IF('C10(1)-1管路(初期設定)'!$P$8="","-",IF('C10(1)-1管路(初期設定)'!$P$8="○",'C3(1)-1管路'!U14,IF('C3(1)-1管路'!U14="-","-",'C10(1)-1管路(初期設定)'!$P$8*'C3(1)-1管路'!U14)))</f>
        <v>-</v>
      </c>
      <c r="V14" s="69" t="str">
        <f>IF('C10(1)-1管路(初期設定)'!$Q$8="","-",IF('C10(1)-1管路(初期設定)'!$Q$8="○",'C3(1)-1管路'!V14,IF('C3(1)-1管路'!V14="-","-",'C10(1)-1管路(初期設定)'!$Q$8*'C3(1)-1管路'!V14)))</f>
        <v>-</v>
      </c>
      <c r="W14" s="54" t="str">
        <f t="shared" si="4"/>
        <v>-</v>
      </c>
      <c r="X14" s="59" t="str">
        <f>IF('C10(1)-1管路(初期設定)'!$R$8="","-",IF('C10(1)-1管路(初期設定)'!$R$8="○",'C3(1)-1管路'!X14,IF('C3(1)-1管路'!X14="-","-",'C10(1)-1管路(初期設定)'!$R$8*'C3(1)-1管路'!X14)))</f>
        <v>-</v>
      </c>
      <c r="Y14" s="69" t="str">
        <f>IF('C10(1)-1管路(初期設定)'!$S$8="","-",IF('C10(1)-1管路(初期設定)'!$S$8="○",'C3(1)-1管路'!Y14,IF('C3(1)-1管路'!Y14="-","-",'C10(1)-1管路(初期設定)'!$S$8*'C3(1)-1管路'!Y14)))</f>
        <v>-</v>
      </c>
      <c r="Z14" s="54" t="str">
        <f t="shared" si="5"/>
        <v>-</v>
      </c>
      <c r="AA14" s="59" t="str">
        <f>IF('C10(1)-1管路(初期設定)'!$T$8="","-",IF('C10(1)-1管路(初期設定)'!$T$8="○",'C3(1)-1管路'!AA14,IF('C3(1)-1管路'!AA14="-","-",'C10(1)-1管路(初期設定)'!$T$8*'C3(1)-1管路'!AA14)))</f>
        <v>-</v>
      </c>
      <c r="AB14" s="69" t="str">
        <f>IF('C10(1)-1管路(初期設定)'!$U$8="","-",IF('C10(1)-1管路(初期設定)'!$U$8="○",'C3(1)-1管路'!AB14,IF('C3(1)-1管路'!AB14="-","-",'C10(1)-1管路(初期設定)'!$U$8*'C3(1)-1管路'!AB14)))</f>
        <v>-</v>
      </c>
      <c r="AC14" s="54" t="str">
        <f t="shared" si="6"/>
        <v>-</v>
      </c>
      <c r="AD14" s="59" t="str">
        <f>IF('C10(1)-1管路(初期設定)'!$V$8="","-",IF('C10(1)-1管路(初期設定)'!$V$8="○",'C3(1)-1管路'!AD14,IF('C3(1)-1管路'!AD14="-","-",'C10(1)-1管路(初期設定)'!$V$8*'C3(1)-1管路'!AD14)))</f>
        <v>-</v>
      </c>
      <c r="AE14" s="69" t="str">
        <f>IF('C10(1)-1管路(初期設定)'!$W$8="","-",IF('C10(1)-1管路(初期設定)'!$W$8="○",'C3(1)-1管路'!AE14,IF('C3(1)-1管路'!AE14="-","-",'C10(1)-1管路(初期設定)'!$W$8*'C3(1)-1管路'!AE14)))</f>
        <v>-</v>
      </c>
      <c r="AF14" s="54" t="str">
        <f t="shared" si="7"/>
        <v>-</v>
      </c>
      <c r="AG14" s="59" t="str">
        <f>IF('C10(1)-1管路(初期設定)'!$X$8="","-",IF('C10(1)-1管路(初期設定)'!$X$8="○",'C3(1)-1管路'!AG14,IF('C3(1)-1管路'!AZ14="-","-",'C10(1)-1管路(初期設定)'!$X$8*'C3(1)-1管路'!AG14)))</f>
        <v>-</v>
      </c>
      <c r="AH14" s="69" t="str">
        <f>IF('C10(1)-1管路(初期設定)'!$Y$8="","-",IF('C10(1)-1管路(初期設定)'!$Y$8="○",'C3(1)-1管路'!AH14,IF('C3(1)-1管路'!AH14="-","-",'C10(1)-1管路(初期設定)'!$Y$8*'C3(1)-1管路'!AH14)))</f>
        <v>-</v>
      </c>
      <c r="AI14" s="54" t="str">
        <f t="shared" si="8"/>
        <v>-</v>
      </c>
      <c r="AJ14" s="59" t="str">
        <f>IF('C10(1)-1管路(初期設定)'!$Z$8="","-",IF('C10(1)-1管路(初期設定)'!$Z$8="○",'C3(1)-1管路'!AJ14,IF('C3(1)-1管路'!AJ14="-","-",'C10(1)-1管路(初期設定)'!$Z$8*'C3(1)-1管路'!AJ14)))</f>
        <v>-</v>
      </c>
      <c r="AK14" s="69" t="str">
        <f>IF('C10(1)-1管路(初期設定)'!$AA$8="","-",IF('C10(1)-1管路(初期設定)'!$AA$8="○",'C3(1)-1管路'!AK14,IF('C3(1)-1管路'!AK14="-","-",'C10(1)-1管路(初期設定)'!$AA$8*'C3(1)-1管路'!AK14)))</f>
        <v>-</v>
      </c>
      <c r="AL14" s="54" t="str">
        <f t="shared" si="9"/>
        <v>-</v>
      </c>
      <c r="AM14" s="59" t="str">
        <f>IF('C10(1)-1管路(初期設定)'!$AB$8="","-",IF('C10(1)-1管路(初期設定)'!$AB$8="○",'C3(1)-1管路'!AM14,IF('C3(1)-1管路'!AM14="-","-",'C10(1)-1管路(初期設定)'!$AB$8*'C3(1)-1管路'!AM14)))</f>
        <v>-</v>
      </c>
      <c r="AN14" s="69" t="str">
        <f>IF('C10(1)-1管路(初期設定)'!$AC$8="","-",IF('C10(1)-1管路(初期設定)'!$AC$8="○",'C3(1)-1管路'!AN14,IF('C3(1)-1管路'!AN14="-","-",'C10(1)-1管路(初期設定)'!$AC$8*'C3(1)-1管路'!AN14)))</f>
        <v>-</v>
      </c>
      <c r="AO14" s="54" t="str">
        <f t="shared" si="10"/>
        <v>-</v>
      </c>
      <c r="AP14" s="59" t="str">
        <f>IF('C10(1)-1管路(初期設定)'!$AD$8="","-",IF('C10(1)-1管路(初期設定)'!$AD$8="○",'C3(1)-1管路'!AP14,IF('C3(1)-1管路'!AP14="-","-",'C10(1)-1管路(初期設定)'!$AD$8*'C3(1)-1管路'!AP14)))</f>
        <v>-</v>
      </c>
      <c r="AQ14" s="69" t="str">
        <f>IF('C10(1)-1管路(初期設定)'!$AE$8="","-",IF('C10(1)-1管路(初期設定)'!$AE$8="○",'C3(1)-1管路'!AQ14,IF('C3(1)-1管路'!AQ14="-","-",'C10(1)-1管路(初期設定)'!$AE$8*'C3(1)-1管路'!AQ14)))</f>
        <v>-</v>
      </c>
      <c r="AR14" s="54" t="str">
        <f t="shared" si="11"/>
        <v>-</v>
      </c>
      <c r="AS14" s="59" t="str">
        <f>IF('C10(1)-1管路(初期設定)'!$AF$8="","-",IF('C10(1)-1管路(初期設定)'!$AF$8="○",'C3(1)-1管路'!AS14,IF('C3(1)-1管路'!AS14="-","-",'C10(1)-1管路(初期設定)'!$AF$8*'C3(1)-1管路'!AS14)))</f>
        <v>-</v>
      </c>
      <c r="AT14" s="69" t="str">
        <f>IF('C10(1)-1管路(初期設定)'!$AG$8="","-",IF('C10(1)-1管路(初期設定)'!$AG$8="○",'C3(1)-1管路'!AT14,IF('C3(1)-1管路'!AT14="-","-",'C10(1)-1管路(初期設定)'!$AG$8*'C3(1)-1管路'!AT14)))</f>
        <v>-</v>
      </c>
      <c r="AU14" s="54" t="str">
        <f t="shared" si="12"/>
        <v>-</v>
      </c>
      <c r="AV14" s="64" t="str">
        <f t="shared" si="13"/>
        <v>-</v>
      </c>
      <c r="AW14" s="90" t="s">
        <v>549</v>
      </c>
      <c r="AX14" s="67">
        <v>128</v>
      </c>
      <c r="AY14" s="42" t="str">
        <f t="shared" si="14"/>
        <v>-</v>
      </c>
      <c r="BB14" s="1095">
        <f t="shared" si="15"/>
        <v>0</v>
      </c>
      <c r="BC14" s="1069"/>
      <c r="BD14" s="1072">
        <f t="shared" si="16"/>
        <v>0</v>
      </c>
      <c r="BE14" s="1069"/>
      <c r="BF14" s="1072">
        <f t="shared" si="17"/>
        <v>0</v>
      </c>
      <c r="BG14" s="1069"/>
      <c r="BH14" s="1072">
        <f t="shared" si="18"/>
        <v>0</v>
      </c>
      <c r="BI14" s="1069"/>
      <c r="BJ14" s="1072">
        <f t="shared" si="19"/>
        <v>0</v>
      </c>
      <c r="BK14" s="1069"/>
      <c r="BL14" s="1095">
        <f t="shared" si="20"/>
        <v>0</v>
      </c>
      <c r="BM14" s="1069"/>
      <c r="BN14" s="1072">
        <f t="shared" si="21"/>
        <v>0</v>
      </c>
      <c r="BO14" s="1069"/>
      <c r="BP14" s="1072">
        <f t="shared" si="22"/>
        <v>0</v>
      </c>
      <c r="BQ14" s="1069"/>
      <c r="BR14" s="1072">
        <f t="shared" si="23"/>
        <v>0</v>
      </c>
      <c r="BS14" s="1069"/>
      <c r="BT14" s="1072">
        <f t="shared" si="24"/>
        <v>0</v>
      </c>
      <c r="BU14" s="1104"/>
      <c r="BV14" s="78"/>
    </row>
    <row r="15" spans="2:74" ht="13.5" customHeight="1">
      <c r="B15" s="1551"/>
      <c r="C15" s="1255"/>
      <c r="D15" s="1263"/>
      <c r="E15" s="1263"/>
      <c r="F15" s="795">
        <v>300</v>
      </c>
      <c r="G15" s="59" t="str">
        <f>IF('C10(1)-1管路(初期設定)'!$F$8="","-",IF('C10(1)-1管路(初期設定)'!$F$8="○",'C3(1)-1管路'!G15,IF('C3(1)-1管路'!F15="-","-",'C10(1)-1管路(初期設定)'!$F$8*'C3(1)-1管路'!G15)))</f>
        <v>-</v>
      </c>
      <c r="H15" s="69" t="str">
        <f>IF('C10(1)-1管路(初期設定)'!$G$8="","-",IF('C10(1)-1管路(初期設定)'!$G$8="○",'C3(1)-1管路'!H15,IF('C3(1)-1管路'!H15="-","-",'C10(1)-1管路(初期設定)'!$G$8*'C3(1)-1管路'!H15)))</f>
        <v>-</v>
      </c>
      <c r="I15" s="54" t="str">
        <f t="shared" si="0"/>
        <v>-</v>
      </c>
      <c r="J15" s="59" t="str">
        <f>IF('C10(1)-1管路(初期設定)'!$H$8="","-",IF('C10(1)-1管路(初期設定)'!$H$8="○",'C3(1)-1管路'!J15,IF('C3(1)-1管路'!J15="-","-",'C10(1)-1管路(初期設定)'!$H$8*'C3(1)-1管路'!J15)))</f>
        <v>-</v>
      </c>
      <c r="K15" s="69" t="str">
        <f>IF('C10(1)-1管路(初期設定)'!$I$8="","-",IF('C10(1)-1管路(初期設定)'!$I$8="○",'C3(1)-1管路'!K15,IF('C3(1)-1管路'!K15="-","-",'C10(1)-1管路(初期設定)'!$I$8*'C3(1)-1管路'!K15)))</f>
        <v>-</v>
      </c>
      <c r="L15" s="54" t="str">
        <f t="shared" si="1"/>
        <v>-</v>
      </c>
      <c r="M15" s="59" t="str">
        <f>IF('C10(1)-1管路(初期設定)'!$J$8="","-",IF('C10(1)-1管路(初期設定)'!$J$8="○",'C3(1)-1管路'!M15,IF('C3(1)-1管路'!M15="-","-",'C10(1)-1管路(初期設定)'!$J$8*'C3(1)-1管路'!M15)))</f>
        <v>-</v>
      </c>
      <c r="N15" s="69" t="str">
        <f>IF('C10(1)-1管路(初期設定)'!$K$8="","-",IF('C10(1)-1管路(初期設定)'!$K$8="○",'C3(1)-1管路'!N15,IF('C3(1)-1管路'!N15="-","-",'C10(1)-1管路(初期設定)'!$K$8*'C3(1)-1管路'!N15)))</f>
        <v>-</v>
      </c>
      <c r="O15" s="54" t="str">
        <f t="shared" si="2"/>
        <v>-</v>
      </c>
      <c r="P15" s="59" t="str">
        <f>IF('C10(1)-1管路(初期設定)'!$L$8="","-",IF('C10(1)-1管路(初期設定)'!$L$8="○",'C3(1)-1管路'!P15,IF('C3(1)-1管路'!P15="-","-",'C10(1)-1管路(初期設定)'!$L$8*'C3(1)-1管路'!P15)))</f>
        <v>-</v>
      </c>
      <c r="Q15" s="69" t="str">
        <f>IF('C10(1)-1管路(初期設定)'!$M$8="","-",IF('C10(1)-1管路(初期設定)'!$M$8="○",'C3(1)-1管路'!Q15,IF('C3(1)-1管路'!Q15="-","-",'C10(1)-1管路(初期設定)'!$M$8*'C3(1)-1管路'!Q15)))</f>
        <v>-</v>
      </c>
      <c r="R15" s="54" t="str">
        <f t="shared" si="3"/>
        <v>-</v>
      </c>
      <c r="S15" s="59" t="str">
        <f>IF('C10(1)-1管路(初期設定)'!$N$8="","-",IF('C10(1)-1管路(初期設定)'!$N$8="○",'C3(1)-1管路'!S15,IF('C3(1)-1管路'!S15="-","-",'C10(1)-1管路(初期設定)'!$N$8*'C3(1)-1管路'!S15)))</f>
        <v>-</v>
      </c>
      <c r="T15" s="189" t="str">
        <f>IF('C10(1)-1管路(初期設定)'!$O$8="","-",IF('C10(1)-1管路(初期設定)'!$O$8="○",'C3(1)-1管路'!T15,IF('C3(1)-1管路'!T15="-","-",'C10(1)-1管路(初期設定)'!$O$8*'C3(1)-1管路'!T15)))</f>
        <v>-</v>
      </c>
      <c r="U15" s="189" t="str">
        <f>IF('C10(1)-1管路(初期設定)'!$P$8="","-",IF('C10(1)-1管路(初期設定)'!$P$8="○",'C3(1)-1管路'!U15,IF('C3(1)-1管路'!U15="-","-",'C10(1)-1管路(初期設定)'!$P$8*'C3(1)-1管路'!U15)))</f>
        <v>-</v>
      </c>
      <c r="V15" s="69" t="str">
        <f>IF('C10(1)-1管路(初期設定)'!$Q$8="","-",IF('C10(1)-1管路(初期設定)'!$Q$8="○",'C3(1)-1管路'!V15,IF('C3(1)-1管路'!V15="-","-",'C10(1)-1管路(初期設定)'!$Q$8*'C3(1)-1管路'!V15)))</f>
        <v>-</v>
      </c>
      <c r="W15" s="54" t="str">
        <f t="shared" si="4"/>
        <v>-</v>
      </c>
      <c r="X15" s="59" t="str">
        <f>IF('C10(1)-1管路(初期設定)'!$R$8="","-",IF('C10(1)-1管路(初期設定)'!$R$8="○",'C3(1)-1管路'!X15,IF('C3(1)-1管路'!X15="-","-",'C10(1)-1管路(初期設定)'!$R$8*'C3(1)-1管路'!X15)))</f>
        <v>-</v>
      </c>
      <c r="Y15" s="69" t="str">
        <f>IF('C10(1)-1管路(初期設定)'!$S$8="","-",IF('C10(1)-1管路(初期設定)'!$S$8="○",'C3(1)-1管路'!Y15,IF('C3(1)-1管路'!Y15="-","-",'C10(1)-1管路(初期設定)'!$S$8*'C3(1)-1管路'!Y15)))</f>
        <v>-</v>
      </c>
      <c r="Z15" s="54" t="str">
        <f t="shared" si="5"/>
        <v>-</v>
      </c>
      <c r="AA15" s="59" t="str">
        <f>IF('C10(1)-1管路(初期設定)'!$T$8="","-",IF('C10(1)-1管路(初期設定)'!$T$8="○",'C3(1)-1管路'!AA15,IF('C3(1)-1管路'!AA15="-","-",'C10(1)-1管路(初期設定)'!$T$8*'C3(1)-1管路'!AA15)))</f>
        <v>-</v>
      </c>
      <c r="AB15" s="69" t="str">
        <f>IF('C10(1)-1管路(初期設定)'!$U$8="","-",IF('C10(1)-1管路(初期設定)'!$U$8="○",'C3(1)-1管路'!AB15,IF('C3(1)-1管路'!AB15="-","-",'C10(1)-1管路(初期設定)'!$U$8*'C3(1)-1管路'!AB15)))</f>
        <v>-</v>
      </c>
      <c r="AC15" s="54" t="str">
        <f t="shared" si="6"/>
        <v>-</v>
      </c>
      <c r="AD15" s="59" t="str">
        <f>IF('C10(1)-1管路(初期設定)'!$V$8="","-",IF('C10(1)-1管路(初期設定)'!$V$8="○",'C3(1)-1管路'!AD15,IF('C3(1)-1管路'!AD15="-","-",'C10(1)-1管路(初期設定)'!$V$8*'C3(1)-1管路'!AD15)))</f>
        <v>-</v>
      </c>
      <c r="AE15" s="69" t="str">
        <f>IF('C10(1)-1管路(初期設定)'!$W$8="","-",IF('C10(1)-1管路(初期設定)'!$W$8="○",'C3(1)-1管路'!AE15,IF('C3(1)-1管路'!AE15="-","-",'C10(1)-1管路(初期設定)'!$W$8*'C3(1)-1管路'!AE15)))</f>
        <v>-</v>
      </c>
      <c r="AF15" s="54" t="str">
        <f t="shared" si="7"/>
        <v>-</v>
      </c>
      <c r="AG15" s="59" t="str">
        <f>IF('C10(1)-1管路(初期設定)'!$X$8="","-",IF('C10(1)-1管路(初期設定)'!$X$8="○",'C3(1)-1管路'!AG15,IF('C3(1)-1管路'!AZ15="-","-",'C10(1)-1管路(初期設定)'!$X$8*'C3(1)-1管路'!AG15)))</f>
        <v>-</v>
      </c>
      <c r="AH15" s="69" t="str">
        <f>IF('C10(1)-1管路(初期設定)'!$Y$8="","-",IF('C10(1)-1管路(初期設定)'!$Y$8="○",'C3(1)-1管路'!AH15,IF('C3(1)-1管路'!AH15="-","-",'C10(1)-1管路(初期設定)'!$Y$8*'C3(1)-1管路'!AH15)))</f>
        <v>-</v>
      </c>
      <c r="AI15" s="54" t="str">
        <f t="shared" si="8"/>
        <v>-</v>
      </c>
      <c r="AJ15" s="59" t="str">
        <f>IF('C10(1)-1管路(初期設定)'!$Z$8="","-",IF('C10(1)-1管路(初期設定)'!$Z$8="○",'C3(1)-1管路'!AJ15,IF('C3(1)-1管路'!AJ15="-","-",'C10(1)-1管路(初期設定)'!$Z$8*'C3(1)-1管路'!AJ15)))</f>
        <v>-</v>
      </c>
      <c r="AK15" s="69" t="str">
        <f>IF('C10(1)-1管路(初期設定)'!$AA$8="","-",IF('C10(1)-1管路(初期設定)'!$AA$8="○",'C3(1)-1管路'!AK15,IF('C3(1)-1管路'!AK15="-","-",'C10(1)-1管路(初期設定)'!$AA$8*'C3(1)-1管路'!AK15)))</f>
        <v>-</v>
      </c>
      <c r="AL15" s="54" t="str">
        <f t="shared" si="9"/>
        <v>-</v>
      </c>
      <c r="AM15" s="59" t="str">
        <f>IF('C10(1)-1管路(初期設定)'!$AB$8="","-",IF('C10(1)-1管路(初期設定)'!$AB$8="○",'C3(1)-1管路'!AM15,IF('C3(1)-1管路'!AM15="-","-",'C10(1)-1管路(初期設定)'!$AB$8*'C3(1)-1管路'!AM15)))</f>
        <v>-</v>
      </c>
      <c r="AN15" s="69" t="str">
        <f>IF('C10(1)-1管路(初期設定)'!$AC$8="","-",IF('C10(1)-1管路(初期設定)'!$AC$8="○",'C3(1)-1管路'!AN15,IF('C3(1)-1管路'!AN15="-","-",'C10(1)-1管路(初期設定)'!$AC$8*'C3(1)-1管路'!AN15)))</f>
        <v>-</v>
      </c>
      <c r="AO15" s="54" t="str">
        <f t="shared" si="10"/>
        <v>-</v>
      </c>
      <c r="AP15" s="59" t="str">
        <f>IF('C10(1)-1管路(初期設定)'!$AD$8="","-",IF('C10(1)-1管路(初期設定)'!$AD$8="○",'C3(1)-1管路'!AP15,IF('C3(1)-1管路'!AP15="-","-",'C10(1)-1管路(初期設定)'!$AD$8*'C3(1)-1管路'!AP15)))</f>
        <v>-</v>
      </c>
      <c r="AQ15" s="69" t="str">
        <f>IF('C10(1)-1管路(初期設定)'!$AE$8="","-",IF('C10(1)-1管路(初期設定)'!$AE$8="○",'C3(1)-1管路'!AQ15,IF('C3(1)-1管路'!AQ15="-","-",'C10(1)-1管路(初期設定)'!$AE$8*'C3(1)-1管路'!AQ15)))</f>
        <v>-</v>
      </c>
      <c r="AR15" s="54" t="str">
        <f t="shared" si="11"/>
        <v>-</v>
      </c>
      <c r="AS15" s="59" t="str">
        <f>IF('C10(1)-1管路(初期設定)'!$AF$8="","-",IF('C10(1)-1管路(初期設定)'!$AF$8="○",'C3(1)-1管路'!AS15,IF('C3(1)-1管路'!AS15="-","-",'C10(1)-1管路(初期設定)'!$AF$8*'C3(1)-1管路'!AS15)))</f>
        <v>-</v>
      </c>
      <c r="AT15" s="69" t="str">
        <f>IF('C10(1)-1管路(初期設定)'!$AG$8="","-",IF('C10(1)-1管路(初期設定)'!$AG$8="○",'C3(1)-1管路'!AT15,IF('C3(1)-1管路'!AT15="-","-",'C10(1)-1管路(初期設定)'!$AG$8*'C3(1)-1管路'!AT15)))</f>
        <v>-</v>
      </c>
      <c r="AU15" s="54" t="str">
        <f t="shared" si="12"/>
        <v>-</v>
      </c>
      <c r="AV15" s="64" t="str">
        <f t="shared" si="13"/>
        <v>-</v>
      </c>
      <c r="AW15" s="90" t="s">
        <v>549</v>
      </c>
      <c r="AX15" s="67">
        <v>112</v>
      </c>
      <c r="AY15" s="42" t="str">
        <f t="shared" si="14"/>
        <v>-</v>
      </c>
      <c r="BB15" s="1095">
        <f t="shared" si="15"/>
        <v>0</v>
      </c>
      <c r="BC15" s="1069"/>
      <c r="BD15" s="1072">
        <f t="shared" si="16"/>
        <v>0</v>
      </c>
      <c r="BE15" s="1069"/>
      <c r="BF15" s="1072">
        <f t="shared" si="17"/>
        <v>0</v>
      </c>
      <c r="BG15" s="1069"/>
      <c r="BH15" s="1072">
        <f t="shared" si="18"/>
        <v>0</v>
      </c>
      <c r="BI15" s="1069"/>
      <c r="BJ15" s="1072">
        <f t="shared" si="19"/>
        <v>0</v>
      </c>
      <c r="BK15" s="1069"/>
      <c r="BL15" s="1095">
        <f t="shared" si="20"/>
        <v>0</v>
      </c>
      <c r="BM15" s="1069"/>
      <c r="BN15" s="1072">
        <f t="shared" si="21"/>
        <v>0</v>
      </c>
      <c r="BO15" s="1069"/>
      <c r="BP15" s="1072">
        <f t="shared" si="22"/>
        <v>0</v>
      </c>
      <c r="BQ15" s="1069"/>
      <c r="BR15" s="1072">
        <f t="shared" si="23"/>
        <v>0</v>
      </c>
      <c r="BS15" s="1069"/>
      <c r="BT15" s="1072">
        <f t="shared" si="24"/>
        <v>0</v>
      </c>
      <c r="BU15" s="1104"/>
      <c r="BV15" s="78"/>
    </row>
    <row r="16" spans="2:74" ht="13.5" customHeight="1">
      <c r="B16" s="1551"/>
      <c r="C16" s="1255"/>
      <c r="D16" s="1263"/>
      <c r="E16" s="1263"/>
      <c r="F16" s="795">
        <v>250</v>
      </c>
      <c r="G16" s="59" t="str">
        <f>IF('C10(1)-1管路(初期設定)'!$F$8="","-",IF('C10(1)-1管路(初期設定)'!$F$8="○",'C3(1)-1管路'!G16,IF('C3(1)-1管路'!F16="-","-",'C10(1)-1管路(初期設定)'!$F$8*'C3(1)-1管路'!G16)))</f>
        <v>-</v>
      </c>
      <c r="H16" s="69" t="str">
        <f>IF('C10(1)-1管路(初期設定)'!$G$8="","-",IF('C10(1)-1管路(初期設定)'!$G$8="○",'C3(1)-1管路'!H16,IF('C3(1)-1管路'!H16="-","-",'C10(1)-1管路(初期設定)'!$G$8*'C3(1)-1管路'!H16)))</f>
        <v>-</v>
      </c>
      <c r="I16" s="54" t="str">
        <f t="shared" si="0"/>
        <v>-</v>
      </c>
      <c r="J16" s="59" t="str">
        <f>IF('C10(1)-1管路(初期設定)'!$H$8="","-",IF('C10(1)-1管路(初期設定)'!$H$8="○",'C3(1)-1管路'!J16,IF('C3(1)-1管路'!J16="-","-",'C10(1)-1管路(初期設定)'!$H$8*'C3(1)-1管路'!J16)))</f>
        <v>-</v>
      </c>
      <c r="K16" s="69" t="str">
        <f>IF('C10(1)-1管路(初期設定)'!$I$8="","-",IF('C10(1)-1管路(初期設定)'!$I$8="○",'C3(1)-1管路'!K16,IF('C3(1)-1管路'!K16="-","-",'C10(1)-1管路(初期設定)'!$I$8*'C3(1)-1管路'!K16)))</f>
        <v>-</v>
      </c>
      <c r="L16" s="54" t="str">
        <f t="shared" si="1"/>
        <v>-</v>
      </c>
      <c r="M16" s="59" t="str">
        <f>IF('C10(1)-1管路(初期設定)'!$J$8="","-",IF('C10(1)-1管路(初期設定)'!$J$8="○",'C3(1)-1管路'!M16,IF('C3(1)-1管路'!M16="-","-",'C10(1)-1管路(初期設定)'!$J$8*'C3(1)-1管路'!M16)))</f>
        <v>-</v>
      </c>
      <c r="N16" s="69" t="str">
        <f>IF('C10(1)-1管路(初期設定)'!$K$8="","-",IF('C10(1)-1管路(初期設定)'!$K$8="○",'C3(1)-1管路'!N16,IF('C3(1)-1管路'!N16="-","-",'C10(1)-1管路(初期設定)'!$K$8*'C3(1)-1管路'!N16)))</f>
        <v>-</v>
      </c>
      <c r="O16" s="54" t="str">
        <f t="shared" si="2"/>
        <v>-</v>
      </c>
      <c r="P16" s="59" t="str">
        <f>IF('C10(1)-1管路(初期設定)'!$L$8="","-",IF('C10(1)-1管路(初期設定)'!$L$8="○",'C3(1)-1管路'!P16,IF('C3(1)-1管路'!P16="-","-",'C10(1)-1管路(初期設定)'!$L$8*'C3(1)-1管路'!P16)))</f>
        <v>-</v>
      </c>
      <c r="Q16" s="69" t="str">
        <f>IF('C10(1)-1管路(初期設定)'!$M$8="","-",IF('C10(1)-1管路(初期設定)'!$M$8="○",'C3(1)-1管路'!Q16,IF('C3(1)-1管路'!Q16="-","-",'C10(1)-1管路(初期設定)'!$M$8*'C3(1)-1管路'!Q16)))</f>
        <v>-</v>
      </c>
      <c r="R16" s="54" t="str">
        <f t="shared" si="3"/>
        <v>-</v>
      </c>
      <c r="S16" s="59" t="str">
        <f>IF('C10(1)-1管路(初期設定)'!$N$8="","-",IF('C10(1)-1管路(初期設定)'!$N$8="○",'C3(1)-1管路'!S16,IF('C3(1)-1管路'!S16="-","-",'C10(1)-1管路(初期設定)'!$N$8*'C3(1)-1管路'!S16)))</f>
        <v>-</v>
      </c>
      <c r="T16" s="189" t="str">
        <f>IF('C10(1)-1管路(初期設定)'!$O$8="","-",IF('C10(1)-1管路(初期設定)'!$O$8="○",'C3(1)-1管路'!T16,IF('C3(1)-1管路'!T16="-","-",'C10(1)-1管路(初期設定)'!$O$8*'C3(1)-1管路'!T16)))</f>
        <v>-</v>
      </c>
      <c r="U16" s="189" t="str">
        <f>IF('C10(1)-1管路(初期設定)'!$P$8="","-",IF('C10(1)-1管路(初期設定)'!$P$8="○",'C3(1)-1管路'!U16,IF('C3(1)-1管路'!U16="-","-",'C10(1)-1管路(初期設定)'!$P$8*'C3(1)-1管路'!U16)))</f>
        <v>-</v>
      </c>
      <c r="V16" s="69" t="str">
        <f>IF('C10(1)-1管路(初期設定)'!$Q$8="","-",IF('C10(1)-1管路(初期設定)'!$Q$8="○",'C3(1)-1管路'!V16,IF('C3(1)-1管路'!V16="-","-",'C10(1)-1管路(初期設定)'!$Q$8*'C3(1)-1管路'!V16)))</f>
        <v>-</v>
      </c>
      <c r="W16" s="54" t="str">
        <f t="shared" si="4"/>
        <v>-</v>
      </c>
      <c r="X16" s="59" t="str">
        <f>IF('C10(1)-1管路(初期設定)'!$R$8="","-",IF('C10(1)-1管路(初期設定)'!$R$8="○",'C3(1)-1管路'!X16,IF('C3(1)-1管路'!X16="-","-",'C10(1)-1管路(初期設定)'!$R$8*'C3(1)-1管路'!X16)))</f>
        <v>-</v>
      </c>
      <c r="Y16" s="69" t="str">
        <f>IF('C10(1)-1管路(初期設定)'!$S$8="","-",IF('C10(1)-1管路(初期設定)'!$S$8="○",'C3(1)-1管路'!Y16,IF('C3(1)-1管路'!Y16="-","-",'C10(1)-1管路(初期設定)'!$S$8*'C3(1)-1管路'!Y16)))</f>
        <v>-</v>
      </c>
      <c r="Z16" s="54" t="str">
        <f t="shared" si="5"/>
        <v>-</v>
      </c>
      <c r="AA16" s="59" t="str">
        <f>IF('C10(1)-1管路(初期設定)'!$T$8="","-",IF('C10(1)-1管路(初期設定)'!$T$8="○",'C3(1)-1管路'!AA16,IF('C3(1)-1管路'!AA16="-","-",'C10(1)-1管路(初期設定)'!$T$8*'C3(1)-1管路'!AA16)))</f>
        <v>-</v>
      </c>
      <c r="AB16" s="69" t="str">
        <f>IF('C10(1)-1管路(初期設定)'!$U$8="","-",IF('C10(1)-1管路(初期設定)'!$U$8="○",'C3(1)-1管路'!AB16,IF('C3(1)-1管路'!AB16="-","-",'C10(1)-1管路(初期設定)'!$U$8*'C3(1)-1管路'!AB16)))</f>
        <v>-</v>
      </c>
      <c r="AC16" s="54" t="str">
        <f t="shared" si="6"/>
        <v>-</v>
      </c>
      <c r="AD16" s="59" t="str">
        <f>IF('C10(1)-1管路(初期設定)'!$V$8="","-",IF('C10(1)-1管路(初期設定)'!$V$8="○",'C3(1)-1管路'!AD16,IF('C3(1)-1管路'!AD16="-","-",'C10(1)-1管路(初期設定)'!$V$8*'C3(1)-1管路'!AD16)))</f>
        <v>-</v>
      </c>
      <c r="AE16" s="69" t="str">
        <f>IF('C10(1)-1管路(初期設定)'!$W$8="","-",IF('C10(1)-1管路(初期設定)'!$W$8="○",'C3(1)-1管路'!AE16,IF('C3(1)-1管路'!AE16="-","-",'C10(1)-1管路(初期設定)'!$W$8*'C3(1)-1管路'!AE16)))</f>
        <v>-</v>
      </c>
      <c r="AF16" s="54" t="str">
        <f t="shared" si="7"/>
        <v>-</v>
      </c>
      <c r="AG16" s="59" t="str">
        <f>IF('C10(1)-1管路(初期設定)'!$X$8="","-",IF('C10(1)-1管路(初期設定)'!$X$8="○",'C3(1)-1管路'!AG16,IF('C3(1)-1管路'!AZ16="-","-",'C10(1)-1管路(初期設定)'!$X$8*'C3(1)-1管路'!AG16)))</f>
        <v>-</v>
      </c>
      <c r="AH16" s="69" t="str">
        <f>IF('C10(1)-1管路(初期設定)'!$Y$8="","-",IF('C10(1)-1管路(初期設定)'!$Y$8="○",'C3(1)-1管路'!AH16,IF('C3(1)-1管路'!AH16="-","-",'C10(1)-1管路(初期設定)'!$Y$8*'C3(1)-1管路'!AH16)))</f>
        <v>-</v>
      </c>
      <c r="AI16" s="54" t="str">
        <f t="shared" si="8"/>
        <v>-</v>
      </c>
      <c r="AJ16" s="59" t="str">
        <f>IF('C10(1)-1管路(初期設定)'!$Z$8="","-",IF('C10(1)-1管路(初期設定)'!$Z$8="○",'C3(1)-1管路'!AJ16,IF('C3(1)-1管路'!AJ16="-","-",'C10(1)-1管路(初期設定)'!$Z$8*'C3(1)-1管路'!AJ16)))</f>
        <v>-</v>
      </c>
      <c r="AK16" s="69" t="str">
        <f>IF('C10(1)-1管路(初期設定)'!$AA$8="","-",IF('C10(1)-1管路(初期設定)'!$AA$8="○",'C3(1)-1管路'!AK16,IF('C3(1)-1管路'!AK16="-","-",'C10(1)-1管路(初期設定)'!$AA$8*'C3(1)-1管路'!AK16)))</f>
        <v>-</v>
      </c>
      <c r="AL16" s="54" t="str">
        <f t="shared" si="9"/>
        <v>-</v>
      </c>
      <c r="AM16" s="59" t="str">
        <f>IF('C10(1)-1管路(初期設定)'!$AB$8="","-",IF('C10(1)-1管路(初期設定)'!$AB$8="○",'C3(1)-1管路'!AM16,IF('C3(1)-1管路'!AM16="-","-",'C10(1)-1管路(初期設定)'!$AB$8*'C3(1)-1管路'!AM16)))</f>
        <v>-</v>
      </c>
      <c r="AN16" s="69" t="str">
        <f>IF('C10(1)-1管路(初期設定)'!$AC$8="","-",IF('C10(1)-1管路(初期設定)'!$AC$8="○",'C3(1)-1管路'!AN16,IF('C3(1)-1管路'!AN16="-","-",'C10(1)-1管路(初期設定)'!$AC$8*'C3(1)-1管路'!AN16)))</f>
        <v>-</v>
      </c>
      <c r="AO16" s="54" t="str">
        <f t="shared" si="10"/>
        <v>-</v>
      </c>
      <c r="AP16" s="59" t="str">
        <f>IF('C10(1)-1管路(初期設定)'!$AD$8="","-",IF('C10(1)-1管路(初期設定)'!$AD$8="○",'C3(1)-1管路'!AP16,IF('C3(1)-1管路'!AP16="-","-",'C10(1)-1管路(初期設定)'!$AD$8*'C3(1)-1管路'!AP16)))</f>
        <v>-</v>
      </c>
      <c r="AQ16" s="69" t="str">
        <f>IF('C10(1)-1管路(初期設定)'!$AE$8="","-",IF('C10(1)-1管路(初期設定)'!$AE$8="○",'C3(1)-1管路'!AQ16,IF('C3(1)-1管路'!AQ16="-","-",'C10(1)-1管路(初期設定)'!$AE$8*'C3(1)-1管路'!AQ16)))</f>
        <v>-</v>
      </c>
      <c r="AR16" s="54" t="str">
        <f t="shared" si="11"/>
        <v>-</v>
      </c>
      <c r="AS16" s="59" t="str">
        <f>IF('C10(1)-1管路(初期設定)'!$AF$8="","-",IF('C10(1)-1管路(初期設定)'!$AF$8="○",'C3(1)-1管路'!AS16,IF('C3(1)-1管路'!AS16="-","-",'C10(1)-1管路(初期設定)'!$AF$8*'C3(1)-1管路'!AS16)))</f>
        <v>-</v>
      </c>
      <c r="AT16" s="69" t="str">
        <f>IF('C10(1)-1管路(初期設定)'!$AG$8="","-",IF('C10(1)-1管路(初期設定)'!$AG$8="○",'C3(1)-1管路'!AT16,IF('C3(1)-1管路'!AT16="-","-",'C10(1)-1管路(初期設定)'!$AG$8*'C3(1)-1管路'!AT16)))</f>
        <v>-</v>
      </c>
      <c r="AU16" s="54" t="str">
        <f t="shared" si="12"/>
        <v>-</v>
      </c>
      <c r="AV16" s="64" t="str">
        <f t="shared" si="13"/>
        <v>-</v>
      </c>
      <c r="AW16" s="90" t="s">
        <v>549</v>
      </c>
      <c r="AX16" s="67">
        <v>99</v>
      </c>
      <c r="AY16" s="42" t="str">
        <f t="shared" si="14"/>
        <v>-</v>
      </c>
      <c r="BB16" s="1095">
        <f t="shared" si="15"/>
        <v>0</v>
      </c>
      <c r="BC16" s="1069"/>
      <c r="BD16" s="1072">
        <f t="shared" si="16"/>
        <v>0</v>
      </c>
      <c r="BE16" s="1069"/>
      <c r="BF16" s="1072">
        <f t="shared" si="17"/>
        <v>0</v>
      </c>
      <c r="BG16" s="1069"/>
      <c r="BH16" s="1072">
        <f t="shared" si="18"/>
        <v>0</v>
      </c>
      <c r="BI16" s="1069"/>
      <c r="BJ16" s="1072">
        <f t="shared" si="19"/>
        <v>0</v>
      </c>
      <c r="BK16" s="1069"/>
      <c r="BL16" s="1095">
        <f t="shared" si="20"/>
        <v>0</v>
      </c>
      <c r="BM16" s="1069"/>
      <c r="BN16" s="1072">
        <f t="shared" si="21"/>
        <v>0</v>
      </c>
      <c r="BO16" s="1069"/>
      <c r="BP16" s="1072">
        <f t="shared" si="22"/>
        <v>0</v>
      </c>
      <c r="BQ16" s="1069"/>
      <c r="BR16" s="1072">
        <f t="shared" si="23"/>
        <v>0</v>
      </c>
      <c r="BS16" s="1069"/>
      <c r="BT16" s="1072">
        <f t="shared" si="24"/>
        <v>0</v>
      </c>
      <c r="BU16" s="1104"/>
      <c r="BV16" s="78"/>
    </row>
    <row r="17" spans="2:74" ht="13.5" customHeight="1">
      <c r="B17" s="1551"/>
      <c r="C17" s="1255"/>
      <c r="D17" s="1263"/>
      <c r="E17" s="1263"/>
      <c r="F17" s="795">
        <v>200</v>
      </c>
      <c r="G17" s="59" t="str">
        <f>IF('C10(1)-1管路(初期設定)'!$F$8="","-",IF('C10(1)-1管路(初期設定)'!$F$8="○",'C3(1)-1管路'!G17,IF('C3(1)-1管路'!F17="-","-",'C10(1)-1管路(初期設定)'!$F$8*'C3(1)-1管路'!G17)))</f>
        <v>-</v>
      </c>
      <c r="H17" s="69" t="str">
        <f>IF('C10(1)-1管路(初期設定)'!$G$8="","-",IF('C10(1)-1管路(初期設定)'!$G$8="○",'C3(1)-1管路'!H17,IF('C3(1)-1管路'!H17="-","-",'C10(1)-1管路(初期設定)'!$G$8*'C3(1)-1管路'!H17)))</f>
        <v>-</v>
      </c>
      <c r="I17" s="54" t="str">
        <f t="shared" si="0"/>
        <v>-</v>
      </c>
      <c r="J17" s="59" t="str">
        <f>IF('C10(1)-1管路(初期設定)'!$H$8="","-",IF('C10(1)-1管路(初期設定)'!$H$8="○",'C3(1)-1管路'!J17,IF('C3(1)-1管路'!J17="-","-",'C10(1)-1管路(初期設定)'!$H$8*'C3(1)-1管路'!J17)))</f>
        <v>-</v>
      </c>
      <c r="K17" s="69" t="str">
        <f>IF('C10(1)-1管路(初期設定)'!$I$8="","-",IF('C10(1)-1管路(初期設定)'!$I$8="○",'C3(1)-1管路'!K17,IF('C3(1)-1管路'!K17="-","-",'C10(1)-1管路(初期設定)'!$I$8*'C3(1)-1管路'!K17)))</f>
        <v>-</v>
      </c>
      <c r="L17" s="54" t="str">
        <f t="shared" si="1"/>
        <v>-</v>
      </c>
      <c r="M17" s="59" t="str">
        <f>IF('C10(1)-1管路(初期設定)'!$J$8="","-",IF('C10(1)-1管路(初期設定)'!$J$8="○",'C3(1)-1管路'!M17,IF('C3(1)-1管路'!M17="-","-",'C10(1)-1管路(初期設定)'!$J$8*'C3(1)-1管路'!M17)))</f>
        <v>-</v>
      </c>
      <c r="N17" s="69" t="str">
        <f>IF('C10(1)-1管路(初期設定)'!$K$8="","-",IF('C10(1)-1管路(初期設定)'!$K$8="○",'C3(1)-1管路'!N17,IF('C3(1)-1管路'!N17="-","-",'C10(1)-1管路(初期設定)'!$K$8*'C3(1)-1管路'!N17)))</f>
        <v>-</v>
      </c>
      <c r="O17" s="54" t="str">
        <f t="shared" si="2"/>
        <v>-</v>
      </c>
      <c r="P17" s="59" t="str">
        <f>IF('C10(1)-1管路(初期設定)'!$L$8="","-",IF('C10(1)-1管路(初期設定)'!$L$8="○",'C3(1)-1管路'!P17,IF('C3(1)-1管路'!P17="-","-",'C10(1)-1管路(初期設定)'!$L$8*'C3(1)-1管路'!P17)))</f>
        <v>-</v>
      </c>
      <c r="Q17" s="69" t="str">
        <f>IF('C10(1)-1管路(初期設定)'!$M$8="","-",IF('C10(1)-1管路(初期設定)'!$M$8="○",'C3(1)-1管路'!Q17,IF('C3(1)-1管路'!Q17="-","-",'C10(1)-1管路(初期設定)'!$M$8*'C3(1)-1管路'!Q17)))</f>
        <v>-</v>
      </c>
      <c r="R17" s="54" t="str">
        <f t="shared" si="3"/>
        <v>-</v>
      </c>
      <c r="S17" s="59" t="str">
        <f>IF('C10(1)-1管路(初期設定)'!$N$8="","-",IF('C10(1)-1管路(初期設定)'!$N$8="○",'C3(1)-1管路'!S17,IF('C3(1)-1管路'!S17="-","-",'C10(1)-1管路(初期設定)'!$N$8*'C3(1)-1管路'!S17)))</f>
        <v>-</v>
      </c>
      <c r="T17" s="189" t="str">
        <f>IF('C10(1)-1管路(初期設定)'!$O$8="","-",IF('C10(1)-1管路(初期設定)'!$O$8="○",'C3(1)-1管路'!T17,IF('C3(1)-1管路'!T17="-","-",'C10(1)-1管路(初期設定)'!$O$8*'C3(1)-1管路'!T17)))</f>
        <v>-</v>
      </c>
      <c r="U17" s="189" t="str">
        <f>IF('C10(1)-1管路(初期設定)'!$P$8="","-",IF('C10(1)-1管路(初期設定)'!$P$8="○",'C3(1)-1管路'!U17,IF('C3(1)-1管路'!U17="-","-",'C10(1)-1管路(初期設定)'!$P$8*'C3(1)-1管路'!U17)))</f>
        <v>-</v>
      </c>
      <c r="V17" s="69" t="str">
        <f>IF('C10(1)-1管路(初期設定)'!$Q$8="","-",IF('C10(1)-1管路(初期設定)'!$Q$8="○",'C3(1)-1管路'!V17,IF('C3(1)-1管路'!V17="-","-",'C10(1)-1管路(初期設定)'!$Q$8*'C3(1)-1管路'!V17)))</f>
        <v>-</v>
      </c>
      <c r="W17" s="54" t="str">
        <f t="shared" si="4"/>
        <v>-</v>
      </c>
      <c r="X17" s="59" t="str">
        <f>IF('C10(1)-1管路(初期設定)'!$R$8="","-",IF('C10(1)-1管路(初期設定)'!$R$8="○",'C3(1)-1管路'!X17,IF('C3(1)-1管路'!X17="-","-",'C10(1)-1管路(初期設定)'!$R$8*'C3(1)-1管路'!X17)))</f>
        <v>-</v>
      </c>
      <c r="Y17" s="69" t="str">
        <f>IF('C10(1)-1管路(初期設定)'!$S$8="","-",IF('C10(1)-1管路(初期設定)'!$S$8="○",'C3(1)-1管路'!Y17,IF('C3(1)-1管路'!Y17="-","-",'C10(1)-1管路(初期設定)'!$S$8*'C3(1)-1管路'!Y17)))</f>
        <v>-</v>
      </c>
      <c r="Z17" s="54" t="str">
        <f t="shared" si="5"/>
        <v>-</v>
      </c>
      <c r="AA17" s="59" t="str">
        <f>IF('C10(1)-1管路(初期設定)'!$T$8="","-",IF('C10(1)-1管路(初期設定)'!$T$8="○",'C3(1)-1管路'!AA17,IF('C3(1)-1管路'!AA17="-","-",'C10(1)-1管路(初期設定)'!$T$8*'C3(1)-1管路'!AA17)))</f>
        <v>-</v>
      </c>
      <c r="AB17" s="69" t="str">
        <f>IF('C10(1)-1管路(初期設定)'!$U$8="","-",IF('C10(1)-1管路(初期設定)'!$U$8="○",'C3(1)-1管路'!AB17,IF('C3(1)-1管路'!AB17="-","-",'C10(1)-1管路(初期設定)'!$U$8*'C3(1)-1管路'!AB17)))</f>
        <v>-</v>
      </c>
      <c r="AC17" s="54" t="str">
        <f t="shared" si="6"/>
        <v>-</v>
      </c>
      <c r="AD17" s="59" t="str">
        <f>IF('C10(1)-1管路(初期設定)'!$V$8="","-",IF('C10(1)-1管路(初期設定)'!$V$8="○",'C3(1)-1管路'!AD17,IF('C3(1)-1管路'!AD17="-","-",'C10(1)-1管路(初期設定)'!$V$8*'C3(1)-1管路'!AD17)))</f>
        <v>-</v>
      </c>
      <c r="AE17" s="69" t="str">
        <f>IF('C10(1)-1管路(初期設定)'!$W$8="","-",IF('C10(1)-1管路(初期設定)'!$W$8="○",'C3(1)-1管路'!AE17,IF('C3(1)-1管路'!AE17="-","-",'C10(1)-1管路(初期設定)'!$W$8*'C3(1)-1管路'!AE17)))</f>
        <v>-</v>
      </c>
      <c r="AF17" s="54" t="str">
        <f t="shared" si="7"/>
        <v>-</v>
      </c>
      <c r="AG17" s="59" t="str">
        <f>IF('C10(1)-1管路(初期設定)'!$X$8="","-",IF('C10(1)-1管路(初期設定)'!$X$8="○",'C3(1)-1管路'!AG17,IF('C3(1)-1管路'!AZ17="-","-",'C10(1)-1管路(初期設定)'!$X$8*'C3(1)-1管路'!AG17)))</f>
        <v>-</v>
      </c>
      <c r="AH17" s="69" t="str">
        <f>IF('C10(1)-1管路(初期設定)'!$Y$8="","-",IF('C10(1)-1管路(初期設定)'!$Y$8="○",'C3(1)-1管路'!AH17,IF('C3(1)-1管路'!AH17="-","-",'C10(1)-1管路(初期設定)'!$Y$8*'C3(1)-1管路'!AH17)))</f>
        <v>-</v>
      </c>
      <c r="AI17" s="54" t="str">
        <f t="shared" si="8"/>
        <v>-</v>
      </c>
      <c r="AJ17" s="59" t="str">
        <f>IF('C10(1)-1管路(初期設定)'!$Z$8="","-",IF('C10(1)-1管路(初期設定)'!$Z$8="○",'C3(1)-1管路'!AJ17,IF('C3(1)-1管路'!AJ17="-","-",'C10(1)-1管路(初期設定)'!$Z$8*'C3(1)-1管路'!AJ17)))</f>
        <v>-</v>
      </c>
      <c r="AK17" s="69" t="str">
        <f>IF('C10(1)-1管路(初期設定)'!$AA$8="","-",IF('C10(1)-1管路(初期設定)'!$AA$8="○",'C3(1)-1管路'!AK17,IF('C3(1)-1管路'!AK17="-","-",'C10(1)-1管路(初期設定)'!$AA$8*'C3(1)-1管路'!AK17)))</f>
        <v>-</v>
      </c>
      <c r="AL17" s="54" t="str">
        <f t="shared" si="9"/>
        <v>-</v>
      </c>
      <c r="AM17" s="59" t="str">
        <f>IF('C10(1)-1管路(初期設定)'!$AB$8="","-",IF('C10(1)-1管路(初期設定)'!$AB$8="○",'C3(1)-1管路'!AM17,IF('C3(1)-1管路'!AM17="-","-",'C10(1)-1管路(初期設定)'!$AB$8*'C3(1)-1管路'!AM17)))</f>
        <v>-</v>
      </c>
      <c r="AN17" s="69" t="str">
        <f>IF('C10(1)-1管路(初期設定)'!$AC$8="","-",IF('C10(1)-1管路(初期設定)'!$AC$8="○",'C3(1)-1管路'!AN17,IF('C3(1)-1管路'!AN17="-","-",'C10(1)-1管路(初期設定)'!$AC$8*'C3(1)-1管路'!AN17)))</f>
        <v>-</v>
      </c>
      <c r="AO17" s="54" t="str">
        <f t="shared" si="10"/>
        <v>-</v>
      </c>
      <c r="AP17" s="59" t="str">
        <f>IF('C10(1)-1管路(初期設定)'!$AD$8="","-",IF('C10(1)-1管路(初期設定)'!$AD$8="○",'C3(1)-1管路'!AP17,IF('C3(1)-1管路'!AP17="-","-",'C10(1)-1管路(初期設定)'!$AD$8*'C3(1)-1管路'!AP17)))</f>
        <v>-</v>
      </c>
      <c r="AQ17" s="69" t="str">
        <f>IF('C10(1)-1管路(初期設定)'!$AE$8="","-",IF('C10(1)-1管路(初期設定)'!$AE$8="○",'C3(1)-1管路'!AQ17,IF('C3(1)-1管路'!AQ17="-","-",'C10(1)-1管路(初期設定)'!$AE$8*'C3(1)-1管路'!AQ17)))</f>
        <v>-</v>
      </c>
      <c r="AR17" s="54" t="str">
        <f t="shared" si="11"/>
        <v>-</v>
      </c>
      <c r="AS17" s="59" t="str">
        <f>IF('C10(1)-1管路(初期設定)'!$AF$8="","-",IF('C10(1)-1管路(初期設定)'!$AF$8="○",'C3(1)-1管路'!AS17,IF('C3(1)-1管路'!AS17="-","-",'C10(1)-1管路(初期設定)'!$AF$8*'C3(1)-1管路'!AS17)))</f>
        <v>-</v>
      </c>
      <c r="AT17" s="69" t="str">
        <f>IF('C10(1)-1管路(初期設定)'!$AG$8="","-",IF('C10(1)-1管路(初期設定)'!$AG$8="○",'C3(1)-1管路'!AT17,IF('C3(1)-1管路'!AT17="-","-",'C10(1)-1管路(初期設定)'!$AG$8*'C3(1)-1管路'!AT17)))</f>
        <v>-</v>
      </c>
      <c r="AU17" s="54" t="str">
        <f t="shared" si="12"/>
        <v>-</v>
      </c>
      <c r="AV17" s="64" t="str">
        <f t="shared" si="13"/>
        <v>-</v>
      </c>
      <c r="AW17" s="90" t="s">
        <v>549</v>
      </c>
      <c r="AX17" s="67">
        <v>87</v>
      </c>
      <c r="AY17" s="42" t="str">
        <f t="shared" si="14"/>
        <v>-</v>
      </c>
      <c r="BB17" s="1095">
        <f t="shared" si="15"/>
        <v>0</v>
      </c>
      <c r="BC17" s="1069"/>
      <c r="BD17" s="1072">
        <f t="shared" si="16"/>
        <v>0</v>
      </c>
      <c r="BE17" s="1069"/>
      <c r="BF17" s="1072">
        <f t="shared" si="17"/>
        <v>0</v>
      </c>
      <c r="BG17" s="1069"/>
      <c r="BH17" s="1072">
        <f t="shared" si="18"/>
        <v>0</v>
      </c>
      <c r="BI17" s="1069"/>
      <c r="BJ17" s="1072">
        <f t="shared" si="19"/>
        <v>0</v>
      </c>
      <c r="BK17" s="1069"/>
      <c r="BL17" s="1095">
        <f t="shared" si="20"/>
        <v>0</v>
      </c>
      <c r="BM17" s="1069"/>
      <c r="BN17" s="1072">
        <f t="shared" si="21"/>
        <v>0</v>
      </c>
      <c r="BO17" s="1069"/>
      <c r="BP17" s="1072">
        <f t="shared" si="22"/>
        <v>0</v>
      </c>
      <c r="BQ17" s="1069"/>
      <c r="BR17" s="1072">
        <f t="shared" si="23"/>
        <v>0</v>
      </c>
      <c r="BS17" s="1069"/>
      <c r="BT17" s="1072">
        <f t="shared" si="24"/>
        <v>0</v>
      </c>
      <c r="BU17" s="1104"/>
      <c r="BV17" s="78"/>
    </row>
    <row r="18" spans="2:74" ht="13.5" customHeight="1">
      <c r="B18" s="1551"/>
      <c r="C18" s="1255"/>
      <c r="D18" s="1263"/>
      <c r="E18" s="1263"/>
      <c r="F18" s="795">
        <v>150</v>
      </c>
      <c r="G18" s="59" t="str">
        <f>IF('C10(1)-1管路(初期設定)'!$F$8="","-",IF('C10(1)-1管路(初期設定)'!$F$8="○",'C3(1)-1管路'!G18,IF('C3(1)-1管路'!F18="-","-",'C10(1)-1管路(初期設定)'!$F$8*'C3(1)-1管路'!G18)))</f>
        <v>-</v>
      </c>
      <c r="H18" s="69" t="str">
        <f>IF('C10(1)-1管路(初期設定)'!$G$8="","-",IF('C10(1)-1管路(初期設定)'!$G$8="○",'C3(1)-1管路'!H18,IF('C3(1)-1管路'!H18="-","-",'C10(1)-1管路(初期設定)'!$G$8*'C3(1)-1管路'!H18)))</f>
        <v>-</v>
      </c>
      <c r="I18" s="54" t="str">
        <f t="shared" si="0"/>
        <v>-</v>
      </c>
      <c r="J18" s="59" t="str">
        <f>IF('C10(1)-1管路(初期設定)'!$H$8="","-",IF('C10(1)-1管路(初期設定)'!$H$8="○",'C3(1)-1管路'!J18,IF('C3(1)-1管路'!J18="-","-",'C10(1)-1管路(初期設定)'!$H$8*'C3(1)-1管路'!J18)))</f>
        <v>-</v>
      </c>
      <c r="K18" s="69" t="str">
        <f>IF('C10(1)-1管路(初期設定)'!$I$8="","-",IF('C10(1)-1管路(初期設定)'!$I$8="○",'C3(1)-1管路'!K18,IF('C3(1)-1管路'!K18="-","-",'C10(1)-1管路(初期設定)'!$I$8*'C3(1)-1管路'!K18)))</f>
        <v>-</v>
      </c>
      <c r="L18" s="54" t="str">
        <f t="shared" si="1"/>
        <v>-</v>
      </c>
      <c r="M18" s="59" t="str">
        <f>IF('C10(1)-1管路(初期設定)'!$J$8="","-",IF('C10(1)-1管路(初期設定)'!$J$8="○",'C3(1)-1管路'!M18,IF('C3(1)-1管路'!M18="-","-",'C10(1)-1管路(初期設定)'!$J$8*'C3(1)-1管路'!M18)))</f>
        <v>-</v>
      </c>
      <c r="N18" s="69" t="str">
        <f>IF('C10(1)-1管路(初期設定)'!$K$8="","-",IF('C10(1)-1管路(初期設定)'!$K$8="○",'C3(1)-1管路'!N18,IF('C3(1)-1管路'!N18="-","-",'C10(1)-1管路(初期設定)'!$K$8*'C3(1)-1管路'!N18)))</f>
        <v>-</v>
      </c>
      <c r="O18" s="54" t="str">
        <f t="shared" si="2"/>
        <v>-</v>
      </c>
      <c r="P18" s="59" t="str">
        <f>IF('C10(1)-1管路(初期設定)'!$L$8="","-",IF('C10(1)-1管路(初期設定)'!$L$8="○",'C3(1)-1管路'!P18,IF('C3(1)-1管路'!P18="-","-",'C10(1)-1管路(初期設定)'!$L$8*'C3(1)-1管路'!P18)))</f>
        <v>-</v>
      </c>
      <c r="Q18" s="69" t="str">
        <f>IF('C10(1)-1管路(初期設定)'!$M$8="","-",IF('C10(1)-1管路(初期設定)'!$M$8="○",'C3(1)-1管路'!Q18,IF('C3(1)-1管路'!Q18="-","-",'C10(1)-1管路(初期設定)'!$M$8*'C3(1)-1管路'!Q18)))</f>
        <v>-</v>
      </c>
      <c r="R18" s="54" t="str">
        <f t="shared" si="3"/>
        <v>-</v>
      </c>
      <c r="S18" s="59" t="str">
        <f>IF('C10(1)-1管路(初期設定)'!$N$8="","-",IF('C10(1)-1管路(初期設定)'!$N$8="○",'C3(1)-1管路'!S18,IF('C3(1)-1管路'!S18="-","-",'C10(1)-1管路(初期設定)'!$N$8*'C3(1)-1管路'!S18)))</f>
        <v>-</v>
      </c>
      <c r="T18" s="189" t="str">
        <f>IF('C10(1)-1管路(初期設定)'!$O$8="","-",IF('C10(1)-1管路(初期設定)'!$O$8="○",'C3(1)-1管路'!T18,IF('C3(1)-1管路'!T18="-","-",'C10(1)-1管路(初期設定)'!$O$8*'C3(1)-1管路'!T18)))</f>
        <v>-</v>
      </c>
      <c r="U18" s="189" t="str">
        <f>IF('C10(1)-1管路(初期設定)'!$P$8="","-",IF('C10(1)-1管路(初期設定)'!$P$8="○",'C3(1)-1管路'!U18,IF('C3(1)-1管路'!U18="-","-",'C10(1)-1管路(初期設定)'!$P$8*'C3(1)-1管路'!U18)))</f>
        <v>-</v>
      </c>
      <c r="V18" s="69" t="str">
        <f>IF('C10(1)-1管路(初期設定)'!$Q$8="","-",IF('C10(1)-1管路(初期設定)'!$Q$8="○",'C3(1)-1管路'!V18,IF('C3(1)-1管路'!V18="-","-",'C10(1)-1管路(初期設定)'!$Q$8*'C3(1)-1管路'!V18)))</f>
        <v>-</v>
      </c>
      <c r="W18" s="54" t="str">
        <f t="shared" si="4"/>
        <v>-</v>
      </c>
      <c r="X18" s="59" t="str">
        <f>IF('C10(1)-1管路(初期設定)'!$R$8="","-",IF('C10(1)-1管路(初期設定)'!$R$8="○",'C3(1)-1管路'!X18,IF('C3(1)-1管路'!X18="-","-",'C10(1)-1管路(初期設定)'!$R$8*'C3(1)-1管路'!X18)))</f>
        <v>-</v>
      </c>
      <c r="Y18" s="69">
        <f>IF('C10(1)-1管路(初期設定)'!$S$8="","-",IF('C10(1)-1管路(初期設定)'!$S$8="○",'C3(1)-1管路'!Y18,IF('C3(1)-1管路'!Y18="-","-",'C10(1)-1管路(初期設定)'!$S$8*'C3(1)-1管路'!Y18)))</f>
        <v>119</v>
      </c>
      <c r="Z18" s="54">
        <f t="shared" si="5"/>
        <v>119</v>
      </c>
      <c r="AA18" s="59" t="str">
        <f>IF('C10(1)-1管路(初期設定)'!$T$8="","-",IF('C10(1)-1管路(初期設定)'!$T$8="○",'C3(1)-1管路'!AA18,IF('C3(1)-1管路'!AA18="-","-",'C10(1)-1管路(初期設定)'!$T$8*'C3(1)-1管路'!AA18)))</f>
        <v>-</v>
      </c>
      <c r="AB18" s="69" t="str">
        <f>IF('C10(1)-1管路(初期設定)'!$U$8="","-",IF('C10(1)-1管路(初期設定)'!$U$8="○",'C3(1)-1管路'!AB18,IF('C3(1)-1管路'!AB18="-","-",'C10(1)-1管路(初期設定)'!$U$8*'C3(1)-1管路'!AB18)))</f>
        <v>-</v>
      </c>
      <c r="AC18" s="54" t="str">
        <f t="shared" si="6"/>
        <v>-</v>
      </c>
      <c r="AD18" s="59" t="str">
        <f>IF('C10(1)-1管路(初期設定)'!$V$8="","-",IF('C10(1)-1管路(初期設定)'!$V$8="○",'C3(1)-1管路'!AD18,IF('C3(1)-1管路'!AD18="-","-",'C10(1)-1管路(初期設定)'!$V$8*'C3(1)-1管路'!AD18)))</f>
        <v>-</v>
      </c>
      <c r="AE18" s="69" t="str">
        <f>IF('C10(1)-1管路(初期設定)'!$W$8="","-",IF('C10(1)-1管路(初期設定)'!$W$8="○",'C3(1)-1管路'!AE18,IF('C3(1)-1管路'!AE18="-","-",'C10(1)-1管路(初期設定)'!$W$8*'C3(1)-1管路'!AE18)))</f>
        <v>-</v>
      </c>
      <c r="AF18" s="54" t="str">
        <f t="shared" si="7"/>
        <v>-</v>
      </c>
      <c r="AG18" s="59" t="str">
        <f>IF('C10(1)-1管路(初期設定)'!$X$8="","-",IF('C10(1)-1管路(初期設定)'!$X$8="○",'C3(1)-1管路'!AG18,IF('C3(1)-1管路'!AZ18="-","-",'C10(1)-1管路(初期設定)'!$X$8*'C3(1)-1管路'!AG18)))</f>
        <v>-</v>
      </c>
      <c r="AH18" s="69" t="str">
        <f>IF('C10(1)-1管路(初期設定)'!$Y$8="","-",IF('C10(1)-1管路(初期設定)'!$Y$8="○",'C3(1)-1管路'!AH18,IF('C3(1)-1管路'!AH18="-","-",'C10(1)-1管路(初期設定)'!$Y$8*'C3(1)-1管路'!AH18)))</f>
        <v>-</v>
      </c>
      <c r="AI18" s="54" t="str">
        <f t="shared" si="8"/>
        <v>-</v>
      </c>
      <c r="AJ18" s="59" t="str">
        <f>IF('C10(1)-1管路(初期設定)'!$Z$8="","-",IF('C10(1)-1管路(初期設定)'!$Z$8="○",'C3(1)-1管路'!AJ18,IF('C3(1)-1管路'!AJ18="-","-",'C10(1)-1管路(初期設定)'!$Z$8*'C3(1)-1管路'!AJ18)))</f>
        <v>-</v>
      </c>
      <c r="AK18" s="69" t="str">
        <f>IF('C10(1)-1管路(初期設定)'!$AA$8="","-",IF('C10(1)-1管路(初期設定)'!$AA$8="○",'C3(1)-1管路'!AK18,IF('C3(1)-1管路'!AK18="-","-",'C10(1)-1管路(初期設定)'!$AA$8*'C3(1)-1管路'!AK18)))</f>
        <v>-</v>
      </c>
      <c r="AL18" s="54" t="str">
        <f t="shared" si="9"/>
        <v>-</v>
      </c>
      <c r="AM18" s="59" t="str">
        <f>IF('C10(1)-1管路(初期設定)'!$AB$8="","-",IF('C10(1)-1管路(初期設定)'!$AB$8="○",'C3(1)-1管路'!AM18,IF('C3(1)-1管路'!AM18="-","-",'C10(1)-1管路(初期設定)'!$AB$8*'C3(1)-1管路'!AM18)))</f>
        <v>-</v>
      </c>
      <c r="AN18" s="69" t="str">
        <f>IF('C10(1)-1管路(初期設定)'!$AC$8="","-",IF('C10(1)-1管路(初期設定)'!$AC$8="○",'C3(1)-1管路'!AN18,IF('C3(1)-1管路'!AN18="-","-",'C10(1)-1管路(初期設定)'!$AC$8*'C3(1)-1管路'!AN18)))</f>
        <v>-</v>
      </c>
      <c r="AO18" s="54" t="str">
        <f t="shared" si="10"/>
        <v>-</v>
      </c>
      <c r="AP18" s="59" t="str">
        <f>IF('C10(1)-1管路(初期設定)'!$AD$8="","-",IF('C10(1)-1管路(初期設定)'!$AD$8="○",'C3(1)-1管路'!AP18,IF('C3(1)-1管路'!AP18="-","-",'C10(1)-1管路(初期設定)'!$AD$8*'C3(1)-1管路'!AP18)))</f>
        <v>-</v>
      </c>
      <c r="AQ18" s="69">
        <f>IF('C10(1)-1管路(初期設定)'!$AE$8="","-",IF('C10(1)-1管路(初期設定)'!$AE$8="○",'C3(1)-1管路'!AQ18,IF('C3(1)-1管路'!AQ18="-","-",'C10(1)-1管路(初期設定)'!$AE$8*'C3(1)-1管路'!AQ18)))</f>
        <v>34.1</v>
      </c>
      <c r="AR18" s="54">
        <f t="shared" si="11"/>
        <v>34.1</v>
      </c>
      <c r="AS18" s="59" t="str">
        <f>IF('C10(1)-1管路(初期設定)'!$AF$8="","-",IF('C10(1)-1管路(初期設定)'!$AF$8="○",'C3(1)-1管路'!AS18,IF('C3(1)-1管路'!AS18="-","-",'C10(1)-1管路(初期設定)'!$AF$8*'C3(1)-1管路'!AS18)))</f>
        <v>-</v>
      </c>
      <c r="AT18" s="69" t="str">
        <f>IF('C10(1)-1管路(初期設定)'!$AG$8="","-",IF('C10(1)-1管路(初期設定)'!$AG$8="○",'C3(1)-1管路'!AT18,IF('C3(1)-1管路'!AT18="-","-",'C10(1)-1管路(初期設定)'!$AG$8*'C3(1)-1管路'!AT18)))</f>
        <v>-</v>
      </c>
      <c r="AU18" s="54" t="str">
        <f t="shared" si="12"/>
        <v>-</v>
      </c>
      <c r="AV18" s="64">
        <f t="shared" si="13"/>
        <v>153.1</v>
      </c>
      <c r="AW18" s="90" t="s">
        <v>549</v>
      </c>
      <c r="AX18" s="67">
        <v>76</v>
      </c>
      <c r="AY18" s="42">
        <f t="shared" si="14"/>
        <v>11635.6</v>
      </c>
      <c r="BB18" s="1095">
        <f t="shared" si="15"/>
        <v>0</v>
      </c>
      <c r="BC18" s="1069"/>
      <c r="BD18" s="1072">
        <f t="shared" si="16"/>
        <v>0</v>
      </c>
      <c r="BE18" s="1069"/>
      <c r="BF18" s="1072">
        <f t="shared" si="17"/>
        <v>119</v>
      </c>
      <c r="BG18" s="1069"/>
      <c r="BH18" s="1072">
        <f t="shared" si="18"/>
        <v>34.1</v>
      </c>
      <c r="BI18" s="1069"/>
      <c r="BJ18" s="1072">
        <f t="shared" si="19"/>
        <v>0</v>
      </c>
      <c r="BK18" s="1069"/>
      <c r="BL18" s="1095">
        <f t="shared" si="20"/>
        <v>0</v>
      </c>
      <c r="BM18" s="1069"/>
      <c r="BN18" s="1072">
        <f t="shared" si="21"/>
        <v>0</v>
      </c>
      <c r="BO18" s="1069"/>
      <c r="BP18" s="1072">
        <f t="shared" si="22"/>
        <v>9044</v>
      </c>
      <c r="BQ18" s="1069"/>
      <c r="BR18" s="1072">
        <f t="shared" si="23"/>
        <v>2591.6</v>
      </c>
      <c r="BS18" s="1069"/>
      <c r="BT18" s="1072">
        <f t="shared" si="24"/>
        <v>0</v>
      </c>
      <c r="BU18" s="1104"/>
      <c r="BV18" s="78"/>
    </row>
    <row r="19" spans="2:74" ht="13.5" customHeight="1">
      <c r="B19" s="1551"/>
      <c r="C19" s="1255"/>
      <c r="D19" s="1263"/>
      <c r="E19" s="1263"/>
      <c r="F19" s="73">
        <v>100</v>
      </c>
      <c r="G19" s="59" t="str">
        <f>IF('C10(1)-1管路(初期設定)'!$F$8="","-",IF('C10(1)-1管路(初期設定)'!$F$8="○",'C3(1)-1管路'!G19,IF('C3(1)-1管路'!F19="-","-",'C10(1)-1管路(初期設定)'!$F$8*'C3(1)-1管路'!G19)))</f>
        <v>-</v>
      </c>
      <c r="H19" s="69" t="str">
        <f>IF('C10(1)-1管路(初期設定)'!$G$8="","-",IF('C10(1)-1管路(初期設定)'!$G$8="○",'C3(1)-1管路'!H19,IF('C3(1)-1管路'!H19="-","-",'C10(1)-1管路(初期設定)'!$G$8*'C3(1)-1管路'!H19)))</f>
        <v>-</v>
      </c>
      <c r="I19" s="54" t="str">
        <f t="shared" si="0"/>
        <v>-</v>
      </c>
      <c r="J19" s="59" t="str">
        <f>IF('C10(1)-1管路(初期設定)'!$H$8="","-",IF('C10(1)-1管路(初期設定)'!$H$8="○",'C3(1)-1管路'!J19,IF('C3(1)-1管路'!J19="-","-",'C10(1)-1管路(初期設定)'!$H$8*'C3(1)-1管路'!J19)))</f>
        <v>-</v>
      </c>
      <c r="K19" s="69" t="str">
        <f>IF('C10(1)-1管路(初期設定)'!$I$8="","-",IF('C10(1)-1管路(初期設定)'!$I$8="○",'C3(1)-1管路'!K19,IF('C3(1)-1管路'!K19="-","-",'C10(1)-1管路(初期設定)'!$I$8*'C3(1)-1管路'!K19)))</f>
        <v>-</v>
      </c>
      <c r="L19" s="54" t="str">
        <f t="shared" si="1"/>
        <v>-</v>
      </c>
      <c r="M19" s="59" t="str">
        <f>IF('C10(1)-1管路(初期設定)'!$J$8="","-",IF('C10(1)-1管路(初期設定)'!$J$8="○",'C3(1)-1管路'!M19,IF('C3(1)-1管路'!M19="-","-",'C10(1)-1管路(初期設定)'!$J$8*'C3(1)-1管路'!M19)))</f>
        <v>-</v>
      </c>
      <c r="N19" s="69" t="str">
        <f>IF('C10(1)-1管路(初期設定)'!$K$8="","-",IF('C10(1)-1管路(初期設定)'!$K$8="○",'C3(1)-1管路'!N19,IF('C3(1)-1管路'!N19="-","-",'C10(1)-1管路(初期設定)'!$K$8*'C3(1)-1管路'!N19)))</f>
        <v>-</v>
      </c>
      <c r="O19" s="54" t="str">
        <f t="shared" si="2"/>
        <v>-</v>
      </c>
      <c r="P19" s="59" t="str">
        <f>IF('C10(1)-1管路(初期設定)'!$L$8="","-",IF('C10(1)-1管路(初期設定)'!$L$8="○",'C3(1)-1管路'!P19,IF('C3(1)-1管路'!P19="-","-",'C10(1)-1管路(初期設定)'!$L$8*'C3(1)-1管路'!P19)))</f>
        <v>-</v>
      </c>
      <c r="Q19" s="69" t="str">
        <f>IF('C10(1)-1管路(初期設定)'!$M$8="","-",IF('C10(1)-1管路(初期設定)'!$M$8="○",'C3(1)-1管路'!Q19,IF('C3(1)-1管路'!Q19="-","-",'C10(1)-1管路(初期設定)'!$M$8*'C3(1)-1管路'!Q19)))</f>
        <v>-</v>
      </c>
      <c r="R19" s="54" t="str">
        <f t="shared" si="3"/>
        <v>-</v>
      </c>
      <c r="S19" s="59" t="str">
        <f>IF('C10(1)-1管路(初期設定)'!$N$8="","-",IF('C10(1)-1管路(初期設定)'!$N$8="○",'C3(1)-1管路'!S19,IF('C3(1)-1管路'!S19="-","-",'C10(1)-1管路(初期設定)'!$N$8*'C3(1)-1管路'!S19)))</f>
        <v>-</v>
      </c>
      <c r="T19" s="189" t="str">
        <f>IF('C10(1)-1管路(初期設定)'!$O$8="","-",IF('C10(1)-1管路(初期設定)'!$O$8="○",'C3(1)-1管路'!T19,IF('C3(1)-1管路'!T19="-","-",'C10(1)-1管路(初期設定)'!$O$8*'C3(1)-1管路'!T19)))</f>
        <v>-</v>
      </c>
      <c r="U19" s="189" t="str">
        <f>IF('C10(1)-1管路(初期設定)'!$P$8="","-",IF('C10(1)-1管路(初期設定)'!$P$8="○",'C3(1)-1管路'!U19,IF('C3(1)-1管路'!U19="-","-",'C10(1)-1管路(初期設定)'!$P$8*'C3(1)-1管路'!U19)))</f>
        <v>-</v>
      </c>
      <c r="V19" s="69" t="str">
        <f>IF('C10(1)-1管路(初期設定)'!$Q$8="","-",IF('C10(1)-1管路(初期設定)'!$Q$8="○",'C3(1)-1管路'!V19,IF('C3(1)-1管路'!V19="-","-",'C10(1)-1管路(初期設定)'!$Q$8*'C3(1)-1管路'!V19)))</f>
        <v>-</v>
      </c>
      <c r="W19" s="54" t="str">
        <f t="shared" si="4"/>
        <v>-</v>
      </c>
      <c r="X19" s="59" t="str">
        <f>IF('C10(1)-1管路(初期設定)'!$R$8="","-",IF('C10(1)-1管路(初期設定)'!$R$8="○",'C3(1)-1管路'!X19,IF('C3(1)-1管路'!X19="-","-",'C10(1)-1管路(初期設定)'!$R$8*'C3(1)-1管路'!X19)))</f>
        <v>-</v>
      </c>
      <c r="Y19" s="69">
        <f>IF('C10(1)-1管路(初期設定)'!$S$8="","-",IF('C10(1)-1管路(初期設定)'!$S$8="○",'C3(1)-1管路'!Y19,IF('C3(1)-1管路'!Y19="-","-",'C10(1)-1管路(初期設定)'!$S$8*'C3(1)-1管路'!Y19)))</f>
        <v>16</v>
      </c>
      <c r="Z19" s="54">
        <f t="shared" si="5"/>
        <v>16</v>
      </c>
      <c r="AA19" s="59" t="str">
        <f>IF('C10(1)-1管路(初期設定)'!$T$8="","-",IF('C10(1)-1管路(初期設定)'!$T$8="○",'C3(1)-1管路'!AA19,IF('C3(1)-1管路'!AA19="-","-",'C10(1)-1管路(初期設定)'!$T$8*'C3(1)-1管路'!AA19)))</f>
        <v>-</v>
      </c>
      <c r="AB19" s="69" t="str">
        <f>IF('C10(1)-1管路(初期設定)'!$U$8="","-",IF('C10(1)-1管路(初期設定)'!$U$8="○",'C3(1)-1管路'!AB19,IF('C3(1)-1管路'!AB19="-","-",'C10(1)-1管路(初期設定)'!$U$8*'C3(1)-1管路'!AB19)))</f>
        <v>-</v>
      </c>
      <c r="AC19" s="54" t="str">
        <f t="shared" si="6"/>
        <v>-</v>
      </c>
      <c r="AD19" s="59" t="str">
        <f>IF('C10(1)-1管路(初期設定)'!$V$8="","-",IF('C10(1)-1管路(初期設定)'!$V$8="○",'C3(1)-1管路'!AD19,IF('C3(1)-1管路'!AD19="-","-",'C10(1)-1管路(初期設定)'!$V$8*'C3(1)-1管路'!AD19)))</f>
        <v>-</v>
      </c>
      <c r="AE19" s="69" t="str">
        <f>IF('C10(1)-1管路(初期設定)'!$W$8="","-",IF('C10(1)-1管路(初期設定)'!$W$8="○",'C3(1)-1管路'!AE19,IF('C3(1)-1管路'!AE19="-","-",'C10(1)-1管路(初期設定)'!$W$8*'C3(1)-1管路'!AE19)))</f>
        <v>-</v>
      </c>
      <c r="AF19" s="54" t="str">
        <f t="shared" si="7"/>
        <v>-</v>
      </c>
      <c r="AG19" s="59" t="str">
        <f>IF('C10(1)-1管路(初期設定)'!$X$8="","-",IF('C10(1)-1管路(初期設定)'!$X$8="○",'C3(1)-1管路'!AG19,IF('C3(1)-1管路'!AZ19="-","-",'C10(1)-1管路(初期設定)'!$X$8*'C3(1)-1管路'!AG19)))</f>
        <v>-</v>
      </c>
      <c r="AH19" s="69" t="str">
        <f>IF('C10(1)-1管路(初期設定)'!$Y$8="","-",IF('C10(1)-1管路(初期設定)'!$Y$8="○",'C3(1)-1管路'!AH19,IF('C3(1)-1管路'!AH19="-","-",'C10(1)-1管路(初期設定)'!$Y$8*'C3(1)-1管路'!AH19)))</f>
        <v>-</v>
      </c>
      <c r="AI19" s="54" t="str">
        <f t="shared" si="8"/>
        <v>-</v>
      </c>
      <c r="AJ19" s="59" t="str">
        <f>IF('C10(1)-1管路(初期設定)'!$Z$8="","-",IF('C10(1)-1管路(初期設定)'!$Z$8="○",'C3(1)-1管路'!AJ19,IF('C3(1)-1管路'!AJ19="-","-",'C10(1)-1管路(初期設定)'!$Z$8*'C3(1)-1管路'!AJ19)))</f>
        <v>-</v>
      </c>
      <c r="AK19" s="69" t="str">
        <f>IF('C10(1)-1管路(初期設定)'!$AA$8="","-",IF('C10(1)-1管路(初期設定)'!$AA$8="○",'C3(1)-1管路'!AK19,IF('C3(1)-1管路'!AK19="-","-",'C10(1)-1管路(初期設定)'!$AA$8*'C3(1)-1管路'!AK19)))</f>
        <v>-</v>
      </c>
      <c r="AL19" s="54" t="str">
        <f t="shared" si="9"/>
        <v>-</v>
      </c>
      <c r="AM19" s="59" t="str">
        <f>IF('C10(1)-1管路(初期設定)'!$AB$8="","-",IF('C10(1)-1管路(初期設定)'!$AB$8="○",'C3(1)-1管路'!AM19,IF('C3(1)-1管路'!AM19="-","-",'C10(1)-1管路(初期設定)'!$AB$8*'C3(1)-1管路'!AM19)))</f>
        <v>-</v>
      </c>
      <c r="AN19" s="69" t="str">
        <f>IF('C10(1)-1管路(初期設定)'!$AC$8="","-",IF('C10(1)-1管路(初期設定)'!$AC$8="○",'C3(1)-1管路'!AN19,IF('C3(1)-1管路'!AN19="-","-",'C10(1)-1管路(初期設定)'!$AC$8*'C3(1)-1管路'!AN19)))</f>
        <v>-</v>
      </c>
      <c r="AO19" s="54" t="str">
        <f t="shared" si="10"/>
        <v>-</v>
      </c>
      <c r="AP19" s="59" t="str">
        <f>IF('C10(1)-1管路(初期設定)'!$AD$8="","-",IF('C10(1)-1管路(初期設定)'!$AD$8="○",'C3(1)-1管路'!AP19,IF('C3(1)-1管路'!AP19="-","-",'C10(1)-1管路(初期設定)'!$AD$8*'C3(1)-1管路'!AP19)))</f>
        <v>-</v>
      </c>
      <c r="AQ19" s="69">
        <f>IF('C10(1)-1管路(初期設定)'!$AE$8="","-",IF('C10(1)-1管路(初期設定)'!$AE$8="○",'C3(1)-1管路'!AQ19,IF('C3(1)-1管路'!AQ19="-","-",'C10(1)-1管路(初期設定)'!$AE$8*'C3(1)-1管路'!AQ19)))</f>
        <v>27.6</v>
      </c>
      <c r="AR19" s="54">
        <f t="shared" si="11"/>
        <v>27.6</v>
      </c>
      <c r="AS19" s="59" t="str">
        <f>IF('C10(1)-1管路(初期設定)'!$AF$8="","-",IF('C10(1)-1管路(初期設定)'!$AF$8="○",'C3(1)-1管路'!AS19,IF('C3(1)-1管路'!AS19="-","-",'C10(1)-1管路(初期設定)'!$AF$8*'C3(1)-1管路'!AS19)))</f>
        <v>-</v>
      </c>
      <c r="AT19" s="69" t="str">
        <f>IF('C10(1)-1管路(初期設定)'!$AG$8="","-",IF('C10(1)-1管路(初期設定)'!$AG$8="○",'C3(1)-1管路'!AT19,IF('C3(1)-1管路'!AT19="-","-",'C10(1)-1管路(初期設定)'!$AG$8*'C3(1)-1管路'!AT19)))</f>
        <v>-</v>
      </c>
      <c r="AU19" s="54" t="str">
        <f t="shared" si="12"/>
        <v>-</v>
      </c>
      <c r="AV19" s="64">
        <f t="shared" si="13"/>
        <v>43.6</v>
      </c>
      <c r="AW19" s="90" t="s">
        <v>549</v>
      </c>
      <c r="AX19" s="67">
        <v>67</v>
      </c>
      <c r="AY19" s="42">
        <f t="shared" si="14"/>
        <v>2921.2000000000003</v>
      </c>
      <c r="BB19" s="1095">
        <f t="shared" si="15"/>
        <v>0</v>
      </c>
      <c r="BC19" s="1069"/>
      <c r="BD19" s="1072">
        <f t="shared" si="16"/>
        <v>0</v>
      </c>
      <c r="BE19" s="1069"/>
      <c r="BF19" s="1072">
        <f t="shared" si="17"/>
        <v>16</v>
      </c>
      <c r="BG19" s="1069"/>
      <c r="BH19" s="1072">
        <f t="shared" si="18"/>
        <v>27.6</v>
      </c>
      <c r="BI19" s="1069"/>
      <c r="BJ19" s="1072">
        <f t="shared" si="19"/>
        <v>0</v>
      </c>
      <c r="BK19" s="1069"/>
      <c r="BL19" s="1095">
        <f t="shared" si="20"/>
        <v>0</v>
      </c>
      <c r="BM19" s="1069"/>
      <c r="BN19" s="1072">
        <f t="shared" si="21"/>
        <v>0</v>
      </c>
      <c r="BO19" s="1069"/>
      <c r="BP19" s="1072">
        <f t="shared" si="22"/>
        <v>1072</v>
      </c>
      <c r="BQ19" s="1069"/>
      <c r="BR19" s="1072">
        <f t="shared" si="23"/>
        <v>1849.2</v>
      </c>
      <c r="BS19" s="1069"/>
      <c r="BT19" s="1072">
        <f t="shared" si="24"/>
        <v>0</v>
      </c>
      <c r="BU19" s="1104"/>
      <c r="BV19" s="78"/>
    </row>
    <row r="20" spans="2:74" ht="13.5" customHeight="1">
      <c r="B20" s="1551"/>
      <c r="C20" s="1255"/>
      <c r="D20" s="1263"/>
      <c r="E20" s="1263"/>
      <c r="F20" s="77" t="s">
        <v>136</v>
      </c>
      <c r="G20" s="59" t="str">
        <f>IF('C10(1)-1管路(初期設定)'!$F$8="","-",IF('C10(1)-1管路(初期設定)'!$F$8="○",'C3(1)-1管路'!G20,IF('C3(1)-1管路'!F20="-","-",'C10(1)-1管路(初期設定)'!$F$8*'C3(1)-1管路'!G20)))</f>
        <v>-</v>
      </c>
      <c r="H20" s="69" t="str">
        <f>IF('C10(1)-1管路(初期設定)'!$G$8="","-",IF('C10(1)-1管路(初期設定)'!$G$8="○",'C3(1)-1管路'!H20,IF('C3(1)-1管路'!H20="-","-",'C10(1)-1管路(初期設定)'!$G$8*'C3(1)-1管路'!H20)))</f>
        <v>-</v>
      </c>
      <c r="I20" s="54" t="str">
        <f t="shared" si="0"/>
        <v>-</v>
      </c>
      <c r="J20" s="59" t="str">
        <f>IF('C10(1)-1管路(初期設定)'!$H$8="","-",IF('C10(1)-1管路(初期設定)'!$H$8="○",'C3(1)-1管路'!J20,IF('C3(1)-1管路'!J20="-","-",'C10(1)-1管路(初期設定)'!$H$8*'C3(1)-1管路'!J20)))</f>
        <v>-</v>
      </c>
      <c r="K20" s="69" t="str">
        <f>IF('C10(1)-1管路(初期設定)'!$I$8="","-",IF('C10(1)-1管路(初期設定)'!$I$8="○",'C3(1)-1管路'!K20,IF('C3(1)-1管路'!K20="-","-",'C10(1)-1管路(初期設定)'!$I$8*'C3(1)-1管路'!K20)))</f>
        <v>-</v>
      </c>
      <c r="L20" s="54" t="str">
        <f t="shared" si="1"/>
        <v>-</v>
      </c>
      <c r="M20" s="59" t="str">
        <f>IF('C10(1)-1管路(初期設定)'!$J$8="","-",IF('C10(1)-1管路(初期設定)'!$J$8="○",'C3(1)-1管路'!M20,IF('C3(1)-1管路'!M20="-","-",'C10(1)-1管路(初期設定)'!$J$8*'C3(1)-1管路'!M20)))</f>
        <v>-</v>
      </c>
      <c r="N20" s="69" t="str">
        <f>IF('C10(1)-1管路(初期設定)'!$K$8="","-",IF('C10(1)-1管路(初期設定)'!$K$8="○",'C3(1)-1管路'!N20,IF('C3(1)-1管路'!N20="-","-",'C10(1)-1管路(初期設定)'!$K$8*'C3(1)-1管路'!N20)))</f>
        <v>-</v>
      </c>
      <c r="O20" s="54" t="str">
        <f t="shared" si="2"/>
        <v>-</v>
      </c>
      <c r="P20" s="59" t="str">
        <f>IF('C10(1)-1管路(初期設定)'!$L$8="","-",IF('C10(1)-1管路(初期設定)'!$L$8="○",'C3(1)-1管路'!P20,IF('C3(1)-1管路'!P20="-","-",'C10(1)-1管路(初期設定)'!$L$8*'C3(1)-1管路'!P20)))</f>
        <v>-</v>
      </c>
      <c r="Q20" s="69" t="str">
        <f>IF('C10(1)-1管路(初期設定)'!$M$8="","-",IF('C10(1)-1管路(初期設定)'!$M$8="○",'C3(1)-1管路'!Q20,IF('C3(1)-1管路'!Q20="-","-",'C10(1)-1管路(初期設定)'!$M$8*'C3(1)-1管路'!Q20)))</f>
        <v>-</v>
      </c>
      <c r="R20" s="54" t="str">
        <f t="shared" si="3"/>
        <v>-</v>
      </c>
      <c r="S20" s="59" t="str">
        <f>IF('C10(1)-1管路(初期設定)'!$N$8="","-",IF('C10(1)-1管路(初期設定)'!$N$8="○",'C3(1)-1管路'!S20,IF('C3(1)-1管路'!S20="-","-",'C10(1)-1管路(初期設定)'!$N$8*'C3(1)-1管路'!S20)))</f>
        <v>-</v>
      </c>
      <c r="T20" s="189" t="str">
        <f>IF('C10(1)-1管路(初期設定)'!$O$8="","-",IF('C10(1)-1管路(初期設定)'!$O$8="○",'C3(1)-1管路'!T20,IF('C3(1)-1管路'!T20="-","-",'C10(1)-1管路(初期設定)'!$O$8*'C3(1)-1管路'!T20)))</f>
        <v>-</v>
      </c>
      <c r="U20" s="189" t="str">
        <f>IF('C10(1)-1管路(初期設定)'!$P$8="","-",IF('C10(1)-1管路(初期設定)'!$P$8="○",'C3(1)-1管路'!U20,IF('C3(1)-1管路'!U20="-","-",'C10(1)-1管路(初期設定)'!$P$8*'C3(1)-1管路'!U20)))</f>
        <v>-</v>
      </c>
      <c r="V20" s="69" t="str">
        <f>IF('C10(1)-1管路(初期設定)'!$Q$8="","-",IF('C10(1)-1管路(初期設定)'!$Q$8="○",'C3(1)-1管路'!V20,IF('C3(1)-1管路'!V20="-","-",'C10(1)-1管路(初期設定)'!$Q$8*'C3(1)-1管路'!V20)))</f>
        <v>-</v>
      </c>
      <c r="W20" s="54" t="str">
        <f t="shared" si="4"/>
        <v>-</v>
      </c>
      <c r="X20" s="59" t="str">
        <f>IF('C10(1)-1管路(初期設定)'!$R$8="","-",IF('C10(1)-1管路(初期設定)'!$R$8="○",'C3(1)-1管路'!X20,IF('C3(1)-1管路'!X20="-","-",'C10(1)-1管路(初期設定)'!$R$8*'C3(1)-1管路'!X20)))</f>
        <v>-</v>
      </c>
      <c r="Y20" s="69" t="str">
        <f>IF('C10(1)-1管路(初期設定)'!$S$8="","-",IF('C10(1)-1管路(初期設定)'!$S$8="○",'C3(1)-1管路'!Y20,IF('C3(1)-1管路'!Y20="-","-",'C10(1)-1管路(初期設定)'!$S$8*'C3(1)-1管路'!Y20)))</f>
        <v>-</v>
      </c>
      <c r="Z20" s="54" t="str">
        <f t="shared" si="5"/>
        <v>-</v>
      </c>
      <c r="AA20" s="59" t="str">
        <f>IF('C10(1)-1管路(初期設定)'!$T$8="","-",IF('C10(1)-1管路(初期設定)'!$T$8="○",'C3(1)-1管路'!AA20,IF('C3(1)-1管路'!AA20="-","-",'C10(1)-1管路(初期設定)'!$T$8*'C3(1)-1管路'!AA20)))</f>
        <v>-</v>
      </c>
      <c r="AB20" s="69" t="str">
        <f>IF('C10(1)-1管路(初期設定)'!$U$8="","-",IF('C10(1)-1管路(初期設定)'!$U$8="○",'C3(1)-1管路'!AB20,IF('C3(1)-1管路'!AB20="-","-",'C10(1)-1管路(初期設定)'!$U$8*'C3(1)-1管路'!AB20)))</f>
        <v>-</v>
      </c>
      <c r="AC20" s="54" t="str">
        <f t="shared" si="6"/>
        <v>-</v>
      </c>
      <c r="AD20" s="59" t="str">
        <f>IF('C10(1)-1管路(初期設定)'!$V$8="","-",IF('C10(1)-1管路(初期設定)'!$V$8="○",'C3(1)-1管路'!AD20,IF('C3(1)-1管路'!AD20="-","-",'C10(1)-1管路(初期設定)'!$V$8*'C3(1)-1管路'!AD20)))</f>
        <v>-</v>
      </c>
      <c r="AE20" s="69" t="str">
        <f>IF('C10(1)-1管路(初期設定)'!$W$8="","-",IF('C10(1)-1管路(初期設定)'!$W$8="○",'C3(1)-1管路'!AE20,IF('C3(1)-1管路'!AE20="-","-",'C10(1)-1管路(初期設定)'!$W$8*'C3(1)-1管路'!AE20)))</f>
        <v>-</v>
      </c>
      <c r="AF20" s="54" t="str">
        <f t="shared" si="7"/>
        <v>-</v>
      </c>
      <c r="AG20" s="59" t="str">
        <f>IF('C10(1)-1管路(初期設定)'!$X$8="","-",IF('C10(1)-1管路(初期設定)'!$X$8="○",'C3(1)-1管路'!AG20,IF('C3(1)-1管路'!AZ20="-","-",'C10(1)-1管路(初期設定)'!$X$8*'C3(1)-1管路'!AG20)))</f>
        <v>-</v>
      </c>
      <c r="AH20" s="69" t="str">
        <f>IF('C10(1)-1管路(初期設定)'!$Y$8="","-",IF('C10(1)-1管路(初期設定)'!$Y$8="○",'C3(1)-1管路'!AH20,IF('C3(1)-1管路'!AH20="-","-",'C10(1)-1管路(初期設定)'!$Y$8*'C3(1)-1管路'!AH20)))</f>
        <v>-</v>
      </c>
      <c r="AI20" s="54" t="str">
        <f t="shared" si="8"/>
        <v>-</v>
      </c>
      <c r="AJ20" s="59" t="str">
        <f>IF('C10(1)-1管路(初期設定)'!$Z$8="","-",IF('C10(1)-1管路(初期設定)'!$Z$8="○",'C3(1)-1管路'!AJ20,IF('C3(1)-1管路'!AJ20="-","-",'C10(1)-1管路(初期設定)'!$Z$8*'C3(1)-1管路'!AJ20)))</f>
        <v>-</v>
      </c>
      <c r="AK20" s="69" t="str">
        <f>IF('C10(1)-1管路(初期設定)'!$AA$8="","-",IF('C10(1)-1管路(初期設定)'!$AA$8="○",'C3(1)-1管路'!AK20,IF('C3(1)-1管路'!AK20="-","-",'C10(1)-1管路(初期設定)'!$AA$8*'C3(1)-1管路'!AK20)))</f>
        <v>-</v>
      </c>
      <c r="AL20" s="54" t="str">
        <f t="shared" si="9"/>
        <v>-</v>
      </c>
      <c r="AM20" s="59" t="str">
        <f>IF('C10(1)-1管路(初期設定)'!$AB$8="","-",IF('C10(1)-1管路(初期設定)'!$AB$8="○",'C3(1)-1管路'!AM20,IF('C3(1)-1管路'!AM20="-","-",'C10(1)-1管路(初期設定)'!$AB$8*'C3(1)-1管路'!AM20)))</f>
        <v>-</v>
      </c>
      <c r="AN20" s="69" t="str">
        <f>IF('C10(1)-1管路(初期設定)'!$AC$8="","-",IF('C10(1)-1管路(初期設定)'!$AC$8="○",'C3(1)-1管路'!AN20,IF('C3(1)-1管路'!AN20="-","-",'C10(1)-1管路(初期設定)'!$AC$8*'C3(1)-1管路'!AN20)))</f>
        <v>-</v>
      </c>
      <c r="AO20" s="54" t="str">
        <f t="shared" si="10"/>
        <v>-</v>
      </c>
      <c r="AP20" s="59" t="str">
        <f>IF('C10(1)-1管路(初期設定)'!$AD$8="","-",IF('C10(1)-1管路(初期設定)'!$AD$8="○",'C3(1)-1管路'!AP20,IF('C3(1)-1管路'!AP20="-","-",'C10(1)-1管路(初期設定)'!$AD$8*'C3(1)-1管路'!AP20)))</f>
        <v>-</v>
      </c>
      <c r="AQ20" s="69" t="str">
        <f>IF('C10(1)-1管路(初期設定)'!$AE$8="","-",IF('C10(1)-1管路(初期設定)'!$AE$8="○",'C3(1)-1管路'!AQ20,IF('C3(1)-1管路'!AQ20="-","-",'C10(1)-1管路(初期設定)'!$AE$8*'C3(1)-1管路'!AQ20)))</f>
        <v>-</v>
      </c>
      <c r="AR20" s="54" t="str">
        <f t="shared" si="11"/>
        <v>-</v>
      </c>
      <c r="AS20" s="59" t="str">
        <f>IF('C10(1)-1管路(初期設定)'!$AF$8="","-",IF('C10(1)-1管路(初期設定)'!$AF$8="○",'C3(1)-1管路'!AS20,IF('C3(1)-1管路'!AS20="-","-",'C10(1)-1管路(初期設定)'!$AF$8*'C3(1)-1管路'!AS20)))</f>
        <v>-</v>
      </c>
      <c r="AT20" s="69" t="str">
        <f>IF('C10(1)-1管路(初期設定)'!$AG$8="","-",IF('C10(1)-1管路(初期設定)'!$AG$8="○",'C3(1)-1管路'!AT20,IF('C3(1)-1管路'!AT20="-","-",'C10(1)-1管路(初期設定)'!$AG$8*'C3(1)-1管路'!AT20)))</f>
        <v>-</v>
      </c>
      <c r="AU20" s="54" t="str">
        <f t="shared" si="12"/>
        <v>-</v>
      </c>
      <c r="AV20" s="64" t="str">
        <f t="shared" si="13"/>
        <v>-</v>
      </c>
      <c r="AW20" s="90" t="s">
        <v>550</v>
      </c>
      <c r="AX20" s="67">
        <v>42</v>
      </c>
      <c r="AY20" s="42" t="str">
        <f t="shared" si="14"/>
        <v>-</v>
      </c>
      <c r="BB20" s="1095">
        <f t="shared" si="15"/>
        <v>0</v>
      </c>
      <c r="BC20" s="1069"/>
      <c r="BD20" s="1072">
        <f t="shared" si="16"/>
        <v>0</v>
      </c>
      <c r="BE20" s="1069"/>
      <c r="BF20" s="1072">
        <f t="shared" si="17"/>
        <v>0</v>
      </c>
      <c r="BG20" s="1069"/>
      <c r="BH20" s="1072">
        <f t="shared" si="18"/>
        <v>0</v>
      </c>
      <c r="BI20" s="1069"/>
      <c r="BJ20" s="1072">
        <f t="shared" si="19"/>
        <v>0</v>
      </c>
      <c r="BK20" s="1069"/>
      <c r="BL20" s="1095">
        <f t="shared" si="20"/>
        <v>0</v>
      </c>
      <c r="BM20" s="1069"/>
      <c r="BN20" s="1072">
        <f t="shared" si="21"/>
        <v>0</v>
      </c>
      <c r="BO20" s="1069"/>
      <c r="BP20" s="1072">
        <f t="shared" si="22"/>
        <v>0</v>
      </c>
      <c r="BQ20" s="1069"/>
      <c r="BR20" s="1072">
        <f t="shared" si="23"/>
        <v>0</v>
      </c>
      <c r="BS20" s="1069"/>
      <c r="BT20" s="1072">
        <f t="shared" si="24"/>
        <v>0</v>
      </c>
      <c r="BU20" s="1104"/>
      <c r="BV20" s="78"/>
    </row>
    <row r="21" spans="2:74" ht="13.5" customHeight="1">
      <c r="B21" s="1551"/>
      <c r="C21" s="1255"/>
      <c r="D21" s="1263"/>
      <c r="E21" s="1264"/>
      <c r="F21" s="772" t="s">
        <v>69</v>
      </c>
      <c r="G21" s="306" t="str">
        <f t="shared" ref="G21:AV21" si="25">IF(SUM(G10:G20)=0,"-",SUM(G10:G20))</f>
        <v>-</v>
      </c>
      <c r="H21" s="56" t="str">
        <f t="shared" si="25"/>
        <v>-</v>
      </c>
      <c r="I21" s="57" t="str">
        <f t="shared" si="25"/>
        <v>-</v>
      </c>
      <c r="J21" s="55" t="str">
        <f t="shared" si="25"/>
        <v>-</v>
      </c>
      <c r="K21" s="56" t="str">
        <f t="shared" si="25"/>
        <v>-</v>
      </c>
      <c r="L21" s="57" t="str">
        <f t="shared" si="25"/>
        <v>-</v>
      </c>
      <c r="M21" s="55" t="str">
        <f t="shared" si="25"/>
        <v>-</v>
      </c>
      <c r="N21" s="56" t="str">
        <f t="shared" si="25"/>
        <v>-</v>
      </c>
      <c r="O21" s="57" t="str">
        <f t="shared" si="25"/>
        <v>-</v>
      </c>
      <c r="P21" s="55" t="str">
        <f t="shared" si="25"/>
        <v>-</v>
      </c>
      <c r="Q21" s="56" t="str">
        <f t="shared" si="25"/>
        <v>-</v>
      </c>
      <c r="R21" s="57" t="str">
        <f t="shared" si="25"/>
        <v>-</v>
      </c>
      <c r="S21" s="55" t="str">
        <f t="shared" si="25"/>
        <v>-</v>
      </c>
      <c r="T21" s="190">
        <f t="shared" si="25"/>
        <v>2</v>
      </c>
      <c r="U21" s="190" t="str">
        <f t="shared" si="25"/>
        <v>-</v>
      </c>
      <c r="V21" s="56">
        <f t="shared" si="25"/>
        <v>6</v>
      </c>
      <c r="W21" s="57">
        <f t="shared" si="25"/>
        <v>8</v>
      </c>
      <c r="X21" s="55" t="str">
        <f t="shared" si="25"/>
        <v>-</v>
      </c>
      <c r="Y21" s="56">
        <f t="shared" si="25"/>
        <v>138</v>
      </c>
      <c r="Z21" s="57">
        <f t="shared" si="25"/>
        <v>138</v>
      </c>
      <c r="AA21" s="55" t="str">
        <f t="shared" si="25"/>
        <v>-</v>
      </c>
      <c r="AB21" s="56" t="str">
        <f t="shared" si="25"/>
        <v>-</v>
      </c>
      <c r="AC21" s="57" t="str">
        <f t="shared" si="25"/>
        <v>-</v>
      </c>
      <c r="AD21" s="55" t="str">
        <f t="shared" si="25"/>
        <v>-</v>
      </c>
      <c r="AE21" s="56" t="str">
        <f t="shared" si="25"/>
        <v>-</v>
      </c>
      <c r="AF21" s="57" t="str">
        <f t="shared" si="25"/>
        <v>-</v>
      </c>
      <c r="AG21" s="306" t="str">
        <f t="shared" si="25"/>
        <v>-</v>
      </c>
      <c r="AH21" s="56" t="str">
        <f t="shared" si="25"/>
        <v>-</v>
      </c>
      <c r="AI21" s="57" t="str">
        <f t="shared" si="25"/>
        <v>-</v>
      </c>
      <c r="AJ21" s="55" t="str">
        <f t="shared" si="25"/>
        <v>-</v>
      </c>
      <c r="AK21" s="56" t="str">
        <f t="shared" si="25"/>
        <v>-</v>
      </c>
      <c r="AL21" s="57" t="str">
        <f t="shared" si="25"/>
        <v>-</v>
      </c>
      <c r="AM21" s="55" t="str">
        <f t="shared" si="25"/>
        <v>-</v>
      </c>
      <c r="AN21" s="56" t="str">
        <f t="shared" si="25"/>
        <v>-</v>
      </c>
      <c r="AO21" s="57" t="str">
        <f t="shared" si="25"/>
        <v>-</v>
      </c>
      <c r="AP21" s="55" t="str">
        <f t="shared" si="25"/>
        <v>-</v>
      </c>
      <c r="AQ21" s="56">
        <f t="shared" si="25"/>
        <v>84.6</v>
      </c>
      <c r="AR21" s="57">
        <f t="shared" si="25"/>
        <v>84.6</v>
      </c>
      <c r="AS21" s="55" t="str">
        <f t="shared" si="25"/>
        <v>-</v>
      </c>
      <c r="AT21" s="56" t="str">
        <f t="shared" si="25"/>
        <v>-</v>
      </c>
      <c r="AU21" s="57" t="str">
        <f t="shared" si="25"/>
        <v>-</v>
      </c>
      <c r="AV21" s="65">
        <f t="shared" si="25"/>
        <v>230.6</v>
      </c>
      <c r="AW21" s="92"/>
      <c r="AX21" s="48" t="s">
        <v>411</v>
      </c>
      <c r="AY21" s="48">
        <f>IF(SUM(AY10:AY20)=0,"-",SUM(AY10:AY20))</f>
        <v>20490.900000000001</v>
      </c>
      <c r="BB21" s="1015" t="str">
        <f>IF(SUM(BB10:BC20)=0,"-",SUM(BB10:BC20))</f>
        <v>-</v>
      </c>
      <c r="BC21" s="1094"/>
      <c r="BD21" s="1067">
        <f>IF(SUM(BD10:BE20)=0,"-",SUM(BD10:BE20))</f>
        <v>2</v>
      </c>
      <c r="BE21" s="1094"/>
      <c r="BF21" s="1067">
        <f>IF(SUM(BF10:BG20)=0,"-",SUM(BF10:BG20))</f>
        <v>144</v>
      </c>
      <c r="BG21" s="1094"/>
      <c r="BH21" s="1067">
        <f>IF(SUM(BH10:BI20)=0,"-",SUM(BH10:BI20))</f>
        <v>84.6</v>
      </c>
      <c r="BI21" s="1094"/>
      <c r="BJ21" s="1067" t="str">
        <f>IF(SUM(BJ10:BK20)=0,"-",SUM(BJ10:BK20))</f>
        <v>-</v>
      </c>
      <c r="BK21" s="1094"/>
      <c r="BL21" s="1015" t="str">
        <f>IF(SUM(BL10:BM20)=0,"-",SUM(BL10:BM20))</f>
        <v>-</v>
      </c>
      <c r="BM21" s="1094"/>
      <c r="BN21" s="1067">
        <f>IF(SUM(BN10:BO20)=0,"-",SUM(BN10:BO20))</f>
        <v>292</v>
      </c>
      <c r="BO21" s="1094"/>
      <c r="BP21" s="1067">
        <f>IF(SUM(BP10:BQ20)=0,"-",SUM(BP10:BQ20))</f>
        <v>11430</v>
      </c>
      <c r="BQ21" s="1094"/>
      <c r="BR21" s="1067">
        <f>IF(SUM(BR10:BS20)=0,"-",SUM(BR10:BS20))</f>
        <v>8768.9</v>
      </c>
      <c r="BS21" s="1094"/>
      <c r="BT21" s="1067" t="str">
        <f>IF(SUM(BT10:BU20)=0,"-",SUM(BT10:BU20))</f>
        <v>-</v>
      </c>
      <c r="BU21" s="1167"/>
      <c r="BV21" s="78"/>
    </row>
    <row r="22" spans="2:74" ht="13.5" customHeight="1">
      <c r="B22" s="1551"/>
      <c r="C22" s="1255"/>
      <c r="D22" s="1263"/>
      <c r="E22" s="1257" t="s">
        <v>56</v>
      </c>
      <c r="F22" s="74">
        <v>600</v>
      </c>
      <c r="G22" s="58" t="str">
        <f>IF('C10(1)-1管路(初期設定)'!$F$9="","-",IF('C10(1)-1管路(初期設定)'!$F$9="○",'C3(1)-1管路'!G22,IF('C3(1)-1管路'!F22="-","-",'C10(1)-1管路(初期設定)'!$F$9*'C3(1)-1管路'!G22)))</f>
        <v>-</v>
      </c>
      <c r="H22" s="68" t="str">
        <f>IF('C10(1)-1管路(初期設定)'!$G$9="","-",IF('C10(1)-1管路(初期設定)'!$G$9="○",'C3(1)-1管路'!H22,IF('C3(1)-1管路'!H22="-","-",'C10(1)-1管路(初期設定)'!$G$9*'C3(1)-1管路'!H22)))</f>
        <v>-</v>
      </c>
      <c r="I22" s="51" t="str">
        <f t="shared" ref="I22:I32" si="26">IF(SUM(G22:H22)=0,"-",SUM(G22:H22))</f>
        <v>-</v>
      </c>
      <c r="J22" s="58" t="str">
        <f>IF('C10(1)-1管路(初期設定)'!$H$9="","-",IF('C10(1)-1管路(初期設定)'!$H$9="○",'C3(1)-1管路'!J22,IF('C3(1)-1管路'!J22="-","-",'C10(1)-1管路(初期設定)'!$H$9*'C3(1)-1管路'!J22)))</f>
        <v>-</v>
      </c>
      <c r="K22" s="68" t="str">
        <f>IF('C10(1)-1管路(初期設定)'!$I$9="","-",IF('C10(1)-1管路(初期設定)'!$I$9="○",'C3(1)-1管路'!K22,IF('C3(1)-1管路'!K22="-","-",'C10(1)-1管路(初期設定)'!$I$9*'C3(1)-1管路'!K22)))</f>
        <v>-</v>
      </c>
      <c r="L22" s="51" t="str">
        <f t="shared" ref="L22:L32" si="27">IF(SUM(J22:K22)=0,"-",SUM(J22:K22))</f>
        <v>-</v>
      </c>
      <c r="M22" s="58" t="str">
        <f>IF('C10(1)-1管路(初期設定)'!$J$9="","-",IF('C10(1)-1管路(初期設定)'!$J$9="○",'C3(1)-1管路'!M22,IF('C3(1)-1管路'!M22="-","-",'C10(1)-1管路(初期設定)'!$J$9*'C3(1)-1管路'!M22)))</f>
        <v>-</v>
      </c>
      <c r="N22" s="68" t="str">
        <f>IF('C10(1)-1管路(初期設定)'!$K$9="","-",IF('C10(1)-1管路(初期設定)'!$K$9="○",'C3(1)-1管路'!N22,IF('C3(1)-1管路'!N22="-","-",'C10(1)-1管路(初期設定)'!$K$9*'C3(1)-1管路'!N22)))</f>
        <v>-</v>
      </c>
      <c r="O22" s="51" t="str">
        <f t="shared" ref="O22:O32" si="28">IF(SUM(M22:N22)=0,"-",SUM(M22:N22))</f>
        <v>-</v>
      </c>
      <c r="P22" s="58" t="str">
        <f>IF('C10(1)-1管路(初期設定)'!$L$9="","-",IF('C10(1)-1管路(初期設定)'!$L$9="○",'C3(1)-1管路'!P22,IF('C3(1)-1管路'!P22="-","-",'C10(1)-1管路(初期設定)'!$L$9*'C3(1)-1管路'!P22)))</f>
        <v>-</v>
      </c>
      <c r="Q22" s="68" t="str">
        <f>IF('C10(1)-1管路(初期設定)'!$M$9="","-",IF('C10(1)-1管路(初期設定)'!$M$9="○",'C3(1)-1管路'!Q22,IF('C3(1)-1管路'!Q22="-","-",'C10(1)-1管路(初期設定)'!$M$9*'C3(1)-1管路'!Q22)))</f>
        <v>-</v>
      </c>
      <c r="R22" s="51" t="str">
        <f t="shared" ref="R22:R32" si="29">IF(SUM(P22:Q22)=0,"-",SUM(P22:Q22))</f>
        <v>-</v>
      </c>
      <c r="S22" s="58" t="str">
        <f>IF('C10(1)-1管路(初期設定)'!$N$9="","-",IF('C10(1)-1管路(初期設定)'!$N$9="○",'C3(1)-1管路'!S22,IF('C3(1)-1管路'!S22="-","-",'C10(1)-1管路(初期設定)'!$N$9*'C3(1)-1管路'!S22)))</f>
        <v>-</v>
      </c>
      <c r="T22" s="187" t="str">
        <f>IF('C10(1)-1管路(初期設定)'!$O$9="","-",IF('C10(1)-1管路(初期設定)'!$O$9="○",'C3(1)-1管路'!T22,IF('C3(1)-1管路'!T22="-","-",'C10(1)-1管路(初期設定)'!$O$9*'C3(1)-1管路'!T22)))</f>
        <v>-</v>
      </c>
      <c r="U22" s="187" t="str">
        <f>IF('C10(1)-1管路(初期設定)'!$P$9="","-",IF('C10(1)-1管路(初期設定)'!$P$9="○",'C3(1)-1管路'!U22,IF('C3(1)-1管路'!U22="-","-",'C10(1)-1管路(初期設定)'!$P$9*'C3(1)-1管路'!U22)))</f>
        <v>-</v>
      </c>
      <c r="V22" s="68" t="str">
        <f>IF('C10(1)-1管路(初期設定)'!$Q$9="","-",IF('C10(1)-1管路(初期設定)'!$Q$9="○",'C3(1)-1管路'!V22,IF('C3(1)-1管路'!V22="-","-",'C10(1)-1管路(初期設定)'!$Q$9*'C3(1)-1管路'!V22)))</f>
        <v>-</v>
      </c>
      <c r="W22" s="51" t="str">
        <f t="shared" ref="W22:W32" si="30">IF(SUM(S22:V22)=0,"-",SUM(S22:V22))</f>
        <v>-</v>
      </c>
      <c r="X22" s="58" t="str">
        <f>IF('C10(1)-1管路(初期設定)'!$R$9="","-",IF('C10(1)-1管路(初期設定)'!$R$9="○",'C3(1)-1管路'!X22,IF('C3(1)-1管路'!X22="-","-",'C10(1)-1管路(初期設定)'!$R$9*'C3(1)-1管路'!X22)))</f>
        <v>-</v>
      </c>
      <c r="Y22" s="68" t="str">
        <f>IF('C10(1)-1管路(初期設定)'!$S$9="","-",IF('C10(1)-1管路(初期設定)'!$S$9="○",'C3(1)-1管路'!Y22,IF('C3(1)-1管路'!Y22="-","-",'C10(1)-1管路(初期設定)'!$S$9*'C3(1)-1管路'!Y22)))</f>
        <v>-</v>
      </c>
      <c r="Z22" s="51" t="str">
        <f t="shared" ref="Z22:Z32" si="31">IF(SUM(X22:Y22)=0,"-",SUM(X22:Y22))</f>
        <v>-</v>
      </c>
      <c r="AA22" s="58" t="str">
        <f>IF('C10(1)-1管路(初期設定)'!$T$9="","-",IF('C10(1)-1管路(初期設定)'!$T$9="○",'C3(1)-1管路'!AA22,IF('C3(1)-1管路'!AA22="-","-",'C10(1)-1管路(初期設定)'!$T$9*'C3(1)-1管路'!AA22)))</f>
        <v>-</v>
      </c>
      <c r="AB22" s="68" t="str">
        <f>IF('C10(1)-1管路(初期設定)'!$U$9="","-",IF('C10(1)-1管路(初期設定)'!$U$9="○",'C3(1)-1管路'!AB22,IF('C3(1)-1管路'!AB22="-","-",'C10(1)-1管路(初期設定)'!$U$9*'C3(1)-1管路'!AB22)))</f>
        <v>-</v>
      </c>
      <c r="AC22" s="51" t="str">
        <f t="shared" ref="AC22:AC32" si="32">IF(SUM(AA22:AB22)=0,"-",SUM(AA22:AB22))</f>
        <v>-</v>
      </c>
      <c r="AD22" s="58" t="str">
        <f>IF('C10(1)-1管路(初期設定)'!$V$9="","-",IF('C10(1)-1管路(初期設定)'!$V$9="○",'C3(1)-1管路'!AD22,IF('C3(1)-1管路'!AD22="-","-",'C10(1)-1管路(初期設定)'!$V$9*'C3(1)-1管路'!AD22)))</f>
        <v>-</v>
      </c>
      <c r="AE22" s="68" t="str">
        <f>IF('C10(1)-1管路(初期設定)'!$W$9="","-",IF('C10(1)-1管路(初期設定)'!$W$9="○",'C3(1)-1管路'!AE22,IF('C3(1)-1管路'!AE22="-","-",'C10(1)-1管路(初期設定)'!$W$9*'C3(1)-1管路'!AE22)))</f>
        <v>-</v>
      </c>
      <c r="AF22" s="51" t="str">
        <f t="shared" ref="AF22:AF32" si="33">IF(SUM(AD22:AE22)=0,"-",SUM(AD22:AE22))</f>
        <v>-</v>
      </c>
      <c r="AG22" s="58" t="str">
        <f>IF('C10(1)-1管路(初期設定)'!$X$8="","-",IF('C10(1)-1管路(初期設定)'!$X$8="○",'C3(1)-1管路'!AG22,IF('C3(1)-1管路'!AZ22="-","-",'C10(1)-1管路(初期設定)'!$X$8*'C3(1)-1管路'!AG22)))</f>
        <v>-</v>
      </c>
      <c r="AH22" s="68" t="str">
        <f>IF('C10(1)-1管路(初期設定)'!$Y$9="","-",IF('C10(1)-1管路(初期設定)'!$Y$9="○",'C3(1)-1管路'!AH22,IF('C3(1)-1管路'!AH22="-","-",'C10(1)-1管路(初期設定)'!$Y$9*'C3(1)-1管路'!AH22)))</f>
        <v>-</v>
      </c>
      <c r="AI22" s="51" t="str">
        <f t="shared" ref="AI22:AI32" si="34">IF(SUM(AG22:AH22)=0,"-",SUM(AG22:AH22))</f>
        <v>-</v>
      </c>
      <c r="AJ22" s="58" t="str">
        <f>IF('C10(1)-1管路(初期設定)'!$Z$9="","-",IF('C10(1)-1管路(初期設定)'!$Z$9="○",'C3(1)-1管路'!AJ22,IF('C3(1)-1管路'!AJ22="-","-",'C10(1)-1管路(初期設定)'!$Z$9*'C3(1)-1管路'!AJ22)))</f>
        <v>-</v>
      </c>
      <c r="AK22" s="68" t="str">
        <f>IF('C10(1)-1管路(初期設定)'!$AA$9="","-",IF('C10(1)-1管路(初期設定)'!$AA$9="○",'C3(1)-1管路'!AK22,IF('C3(1)-1管路'!AK22="-","-",'C10(1)-1管路(初期設定)'!$AA$9*'C3(1)-1管路'!AK22)))</f>
        <v>-</v>
      </c>
      <c r="AL22" s="51" t="str">
        <f t="shared" ref="AL22:AL32" si="35">IF(SUM(AJ22:AK22)=0,"-",SUM(AJ22:AK22))</f>
        <v>-</v>
      </c>
      <c r="AM22" s="58" t="str">
        <f>IF('C10(1)-1管路(初期設定)'!$AB$9="","-",IF('C10(1)-1管路(初期設定)'!$AB$9="○",'C3(1)-1管路'!AM22,IF('C3(1)-1管路'!AM22="-","-",'C10(1)-1管路(初期設定)'!$AB$9*'C3(1)-1管路'!AM22)))</f>
        <v>-</v>
      </c>
      <c r="AN22" s="68" t="str">
        <f>IF('C10(1)-1管路(初期設定)'!$AC$9="","-",IF('C10(1)-1管路(初期設定)'!$AC$9="○",'C3(1)-1管路'!AN22,IF('C3(1)-1管路'!AN22="-","-",'C10(1)-1管路(初期設定)'!$AC$9*'C3(1)-1管路'!AN22)))</f>
        <v>-</v>
      </c>
      <c r="AO22" s="51" t="str">
        <f t="shared" ref="AO22:AO32" si="36">IF(SUM(AM22:AN22)=0,"-",SUM(AM22:AN22))</f>
        <v>-</v>
      </c>
      <c r="AP22" s="58" t="str">
        <f>IF('C10(1)-1管路(初期設定)'!$AD$9="","-",IF('C10(1)-1管路(初期設定)'!$AD$9="○",'C3(1)-1管路'!AP22,IF('C3(1)-1管路'!AP22="-","-",'C10(1)-1管路(初期設定)'!$AD$9*'C3(1)-1管路'!AP22)))</f>
        <v>-</v>
      </c>
      <c r="AQ22" s="68" t="str">
        <f>IF('C10(1)-1管路(初期設定)'!$AE$9="","-",IF('C10(1)-1管路(初期設定)'!$AE$9="○",'C3(1)-1管路'!AQ22,IF('C3(1)-1管路'!AQ22="-","-",'C10(1)-1管路(初期設定)'!$AE$9*'C3(1)-1管路'!AQ22)))</f>
        <v>-</v>
      </c>
      <c r="AR22" s="51" t="str">
        <f t="shared" ref="AR22:AR32" si="37">IF(SUM(AP22:AQ22)=0,"-",SUM(AP22:AQ22))</f>
        <v>-</v>
      </c>
      <c r="AS22" s="58" t="str">
        <f>IF('C10(1)-1管路(初期設定)'!$AF$9="","-",IF('C10(1)-1管路(初期設定)'!$AF$9="○",'C3(1)-1管路'!AS22,IF('C3(1)-1管路'!AS22="-","-",'C10(1)-1管路(初期設定)'!$AF$9*'C3(1)-1管路'!AS22)))</f>
        <v>-</v>
      </c>
      <c r="AT22" s="68" t="str">
        <f>IF('C10(1)-1管路(初期設定)'!$AG$9="","-",IF('C10(1)-1管路(初期設定)'!$AG$9="○",'C3(1)-1管路'!AT22,IF('C3(1)-1管路'!AT22="-","-",'C10(1)-1管路(初期設定)'!$AG$9*'C3(1)-1管路'!AT22)))</f>
        <v>-</v>
      </c>
      <c r="AU22" s="51" t="str">
        <f t="shared" ref="AU22:AU32" si="38">IF(SUM(AS22:AT22)=0,"-",SUM(AS22:AT22))</f>
        <v>-</v>
      </c>
      <c r="AV22" s="63" t="str">
        <f t="shared" ref="AV22:AV32" si="39">IF(SUM(I22,L22,O22,R22,W22,Z22,AC22,AF22,AI22,AL22,AO22,AR22,AU22)=0,"-",SUM(I22,L22,O22,R22,W22,Z22,AC22,AF22,AI22,AL22,AO22,AR22,AU22))</f>
        <v>-</v>
      </c>
      <c r="AW22" s="91" t="s">
        <v>549</v>
      </c>
      <c r="AX22" s="66">
        <v>245</v>
      </c>
      <c r="AY22" s="47" t="str">
        <f t="shared" ref="AY22:AY32" si="40">IF(AV22="-","-",AX22*AV22)</f>
        <v>-</v>
      </c>
      <c r="BB22" s="1096">
        <f t="shared" ref="BB22:BB32" si="41">SUMIF(G$88,"①",I22)+SUMIF(J$88,"①",L22)+SUMIF(M$88,"①",O22)+SUMIF(P$88,"①",R22)+SUMIF(S$88,"①",S22)+SUMIF(S$88,"①",T22)+SUMIF(U$88,"①",U22)+SUMIF(U$88,"①",V22)+SUMIF(X$88,"①",Z22)+SUMIF(AA$88,"①",AC22)+SUMIF(AD$88,"①",AF22)+SUMIF(AG$88,"①",AI22)+SUMIF(AJ$88,"①",AL22)+SUMIF(AM$88,"①",AO22)+SUMIF(AP$88,"①",AR22)+SUMIF(AS$88,"①",AU22)</f>
        <v>0</v>
      </c>
      <c r="BC22" s="1093"/>
      <c r="BD22" s="1093">
        <f t="shared" ref="BD22:BD32" si="42">SUMIF(G$88,"②",I22)+SUMIF(J$88,"②",L22)+SUMIF(M$88,"②",O22)+SUMIF(P$88,"②",R22)+SUMIF(S$88,"②",S22)+SUMIF(S$88,"②",T22)+SUMIF(U$88,"②",U22)+SUMIF(U$88,"②",V22)+SUMIF(X$88,"②",Z22)+SUMIF(AA$88,"②",AC22)+SUMIF(AD$88,"②",AF22)+SUMIF(AG$88,"②",AI22)+SUMIF(AJ$88,"②",AL22)+SUMIF(AM$88,"②",AO22)+SUMIF(AP$88,"②",AR22)+SUMIF(AS$88,"②",AU22)</f>
        <v>0</v>
      </c>
      <c r="BE22" s="1093"/>
      <c r="BF22" s="1093">
        <f t="shared" ref="BF22:BF32" si="43">SUMIF(G$88,"③",I22)+SUMIF(J$88,"③",L22)+SUMIF(M$88,"③",O22)+SUMIF(P$88,"③",R22)+SUMIF(S$88,"③",S22)+SUMIF(S$88,"③",T22)+SUMIF(U$88,"③",U22)+SUMIF(U$88,"③",V22)+SUMIF(X$88,"③",Z22)+SUMIF(AA$88,"③",AC22)+SUMIF(AD$88,"③",AF22)+SUMIF(AG$88,"③",AI22)+SUMIF(AJ$88,"③",AL22)+SUMIF(AM$88,"③",AO22)+SUMIF(AP$88,"③",AR22)+SUMIF(AS$88,"③",AU22)</f>
        <v>0</v>
      </c>
      <c r="BG22" s="1093"/>
      <c r="BH22" s="1093">
        <f t="shared" ref="BH22:BH32" si="44">SUMIF(G$88,"④",I22)+SUMIF(J$88,"④",L22)+SUMIF(M$88,"④",O22)+SUMIF(P$88,"④",R22)+SUMIF(S$88,"④",S22)+SUMIF(S$88,"④",T22)+SUMIF(U$88,"④",U22)+SUMIF(U$88,"④",V22)+SUMIF(X$88,"④",Z22)+SUMIF(AA$88,"④",AC22)+SUMIF(AD$88,"④",AF22)+SUMIF(AG$88,"④",AI22)+SUMIF(AJ$88,"④",AL22)+SUMIF(AM$88,"④",AO22)+SUMIF(AP$88,"④",AR22)+SUMIF(AS$88,"④",AU22)</f>
        <v>0</v>
      </c>
      <c r="BI22" s="1093"/>
      <c r="BJ22" s="1093">
        <f t="shared" ref="BJ22:BJ32" si="45">SUMIF(G$88,"⑤",I22)+SUMIF(J$88,"⑤",L22)+SUMIF(M$88,"⑤",O22)+SUMIF(P$88,"⑤",R22)+SUMIF(S$88,"⑤",S22)+SUMIF(S$88,"⑤",T22)+SUMIF(U$88,"⑤",U22)+SUMIF(U$88,"⑤",V22)+SUMIF(X$88,"⑤",Z22)+SUMIF(AA$88,"⑤",AC22)+SUMIF(AD$88,"⑤",AF22)+SUMIF(AG$88,"⑤",AI22)+SUMIF(AJ$88,"⑤",AL22)+SUMIF(AM$88,"⑤",AO22)+SUMIF(AP$88,"⑤",AR22)+SUMIF(AS$88,"⑤",AU22)</f>
        <v>0</v>
      </c>
      <c r="BK22" s="1093"/>
      <c r="BL22" s="1096">
        <f t="shared" ref="BL22:BL32" si="46">IF($AY22="-",0,BB22*$AX22)</f>
        <v>0</v>
      </c>
      <c r="BM22" s="1093"/>
      <c r="BN22" s="1093">
        <f t="shared" ref="BN22:BN32" si="47">IF($AY22="-",0,BD22*$AX22)</f>
        <v>0</v>
      </c>
      <c r="BO22" s="1093"/>
      <c r="BP22" s="1093">
        <f t="shared" ref="BP22:BP32" si="48">IF($AY22="-",0,BF22*$AX22)</f>
        <v>0</v>
      </c>
      <c r="BQ22" s="1093"/>
      <c r="BR22" s="1093">
        <f t="shared" ref="BR22:BR32" si="49">IF($AY22="-",0,BH22*$AX22)</f>
        <v>0</v>
      </c>
      <c r="BS22" s="1093"/>
      <c r="BT22" s="1093">
        <f t="shared" ref="BT22:BT32" si="50">IF($AY22="-",0,BJ22*$AX22)</f>
        <v>0</v>
      </c>
      <c r="BU22" s="1165"/>
      <c r="BV22" s="78"/>
    </row>
    <row r="23" spans="2:74" ht="13.5" customHeight="1">
      <c r="B23" s="1551"/>
      <c r="C23" s="1255"/>
      <c r="D23" s="1263"/>
      <c r="E23" s="1263"/>
      <c r="F23" s="795">
        <v>500</v>
      </c>
      <c r="G23" s="59" t="str">
        <f>IF('C10(1)-1管路(初期設定)'!$F$9="","-",IF('C10(1)-1管路(初期設定)'!$F$9="○",'C3(1)-1管路'!G23,IF('C3(1)-1管路'!F23="-","-",'C10(1)-1管路(初期設定)'!$F$9*'C3(1)-1管路'!G23)))</f>
        <v>-</v>
      </c>
      <c r="H23" s="69" t="str">
        <f>IF('C10(1)-1管路(初期設定)'!$G$9="","-",IF('C10(1)-1管路(初期設定)'!$G$9="○",'C3(1)-1管路'!H23,IF('C3(1)-1管路'!H23="-","-",'C10(1)-1管路(初期設定)'!$G$9*'C3(1)-1管路'!H23)))</f>
        <v>-</v>
      </c>
      <c r="I23" s="54" t="str">
        <f t="shared" si="26"/>
        <v>-</v>
      </c>
      <c r="J23" s="59" t="str">
        <f>IF('C10(1)-1管路(初期設定)'!$H$9="","-",IF('C10(1)-1管路(初期設定)'!$H$9="○",'C3(1)-1管路'!J23,IF('C3(1)-1管路'!J23="-","-",'C10(1)-1管路(初期設定)'!$H$9*'C3(1)-1管路'!J23)))</f>
        <v>-</v>
      </c>
      <c r="K23" s="69" t="str">
        <f>IF('C10(1)-1管路(初期設定)'!$I$9="","-",IF('C10(1)-1管路(初期設定)'!$I$9="○",'C3(1)-1管路'!K23,IF('C3(1)-1管路'!K23="-","-",'C10(1)-1管路(初期設定)'!$I$9*'C3(1)-1管路'!K23)))</f>
        <v>-</v>
      </c>
      <c r="L23" s="54" t="str">
        <f t="shared" si="27"/>
        <v>-</v>
      </c>
      <c r="M23" s="59" t="str">
        <f>IF('C10(1)-1管路(初期設定)'!$J$9="","-",IF('C10(1)-1管路(初期設定)'!$J$9="○",'C3(1)-1管路'!M23,IF('C3(1)-1管路'!M23="-","-",'C10(1)-1管路(初期設定)'!$J$9*'C3(1)-1管路'!M23)))</f>
        <v>-</v>
      </c>
      <c r="N23" s="69" t="str">
        <f>IF('C10(1)-1管路(初期設定)'!$K$9="","-",IF('C10(1)-1管路(初期設定)'!$K$9="○",'C3(1)-1管路'!N23,IF('C3(1)-1管路'!N23="-","-",'C10(1)-1管路(初期設定)'!$K$9*'C3(1)-1管路'!N23)))</f>
        <v>-</v>
      </c>
      <c r="O23" s="54" t="str">
        <f t="shared" si="28"/>
        <v>-</v>
      </c>
      <c r="P23" s="59" t="str">
        <f>IF('C10(1)-1管路(初期設定)'!$L$9="","-",IF('C10(1)-1管路(初期設定)'!$L$9="○",'C3(1)-1管路'!P23,IF('C3(1)-1管路'!P23="-","-",'C10(1)-1管路(初期設定)'!$L$9*'C3(1)-1管路'!P23)))</f>
        <v>-</v>
      </c>
      <c r="Q23" s="69" t="str">
        <f>IF('C10(1)-1管路(初期設定)'!$M$9="","-",IF('C10(1)-1管路(初期設定)'!$M$9="○",'C3(1)-1管路'!Q23,IF('C3(1)-1管路'!Q23="-","-",'C10(1)-1管路(初期設定)'!$M$9*'C3(1)-1管路'!Q23)))</f>
        <v>-</v>
      </c>
      <c r="R23" s="54" t="str">
        <f t="shared" si="29"/>
        <v>-</v>
      </c>
      <c r="S23" s="59" t="str">
        <f>IF('C10(1)-1管路(初期設定)'!$N$9="","-",IF('C10(1)-1管路(初期設定)'!$N$9="○",'C3(1)-1管路'!S23,IF('C3(1)-1管路'!S23="-","-",'C10(1)-1管路(初期設定)'!$N$9*'C3(1)-1管路'!S23)))</f>
        <v>-</v>
      </c>
      <c r="T23" s="189" t="str">
        <f>IF('C10(1)-1管路(初期設定)'!$O$9="","-",IF('C10(1)-1管路(初期設定)'!$O$9="○",'C3(1)-1管路'!T23,IF('C3(1)-1管路'!T23="-","-",'C10(1)-1管路(初期設定)'!$O$9*'C3(1)-1管路'!T23)))</f>
        <v>-</v>
      </c>
      <c r="U23" s="189" t="str">
        <f>IF('C10(1)-1管路(初期設定)'!$P$9="","-",IF('C10(1)-1管路(初期設定)'!$P$9="○",'C3(1)-1管路'!U23,IF('C3(1)-1管路'!U23="-","-",'C10(1)-1管路(初期設定)'!$P$9*'C3(1)-1管路'!U23)))</f>
        <v>-</v>
      </c>
      <c r="V23" s="69" t="str">
        <f>IF('C10(1)-1管路(初期設定)'!$Q$9="","-",IF('C10(1)-1管路(初期設定)'!$Q$9="○",'C3(1)-1管路'!V23,IF('C3(1)-1管路'!V23="-","-",'C10(1)-1管路(初期設定)'!$Q$9*'C3(1)-1管路'!V23)))</f>
        <v>-</v>
      </c>
      <c r="W23" s="54" t="str">
        <f t="shared" si="30"/>
        <v>-</v>
      </c>
      <c r="X23" s="59" t="str">
        <f>IF('C10(1)-1管路(初期設定)'!$R$9="","-",IF('C10(1)-1管路(初期設定)'!$R$9="○",'C3(1)-1管路'!X23,IF('C3(1)-1管路'!X23="-","-",'C10(1)-1管路(初期設定)'!$R$9*'C3(1)-1管路'!X23)))</f>
        <v>-</v>
      </c>
      <c r="Y23" s="69" t="str">
        <f>IF('C10(1)-1管路(初期設定)'!$S$9="","-",IF('C10(1)-1管路(初期設定)'!$S$9="○",'C3(1)-1管路'!Y23,IF('C3(1)-1管路'!Y23="-","-",'C10(1)-1管路(初期設定)'!$S$9*'C3(1)-1管路'!Y23)))</f>
        <v>-</v>
      </c>
      <c r="Z23" s="54" t="str">
        <f t="shared" si="31"/>
        <v>-</v>
      </c>
      <c r="AA23" s="59" t="str">
        <f>IF('C10(1)-1管路(初期設定)'!$T$9="","-",IF('C10(1)-1管路(初期設定)'!$T$9="○",'C3(1)-1管路'!AA23,IF('C3(1)-1管路'!AA23="-","-",'C10(1)-1管路(初期設定)'!$T$9*'C3(1)-1管路'!AA23)))</f>
        <v>-</v>
      </c>
      <c r="AB23" s="69" t="str">
        <f>IF('C10(1)-1管路(初期設定)'!$U$9="","-",IF('C10(1)-1管路(初期設定)'!$U$9="○",'C3(1)-1管路'!AB23,IF('C3(1)-1管路'!AB23="-","-",'C10(1)-1管路(初期設定)'!$U$9*'C3(1)-1管路'!AB23)))</f>
        <v>-</v>
      </c>
      <c r="AC23" s="54" t="str">
        <f t="shared" si="32"/>
        <v>-</v>
      </c>
      <c r="AD23" s="59" t="str">
        <f>IF('C10(1)-1管路(初期設定)'!$V$9="","-",IF('C10(1)-1管路(初期設定)'!$V$9="○",'C3(1)-1管路'!AD23,IF('C3(1)-1管路'!AD23="-","-",'C10(1)-1管路(初期設定)'!$V$9*'C3(1)-1管路'!AD23)))</f>
        <v>-</v>
      </c>
      <c r="AE23" s="69" t="str">
        <f>IF('C10(1)-1管路(初期設定)'!$W$9="","-",IF('C10(1)-1管路(初期設定)'!$W$9="○",'C3(1)-1管路'!AE23,IF('C3(1)-1管路'!AE23="-","-",'C10(1)-1管路(初期設定)'!$W$9*'C3(1)-1管路'!AE23)))</f>
        <v>-</v>
      </c>
      <c r="AF23" s="54" t="str">
        <f t="shared" si="33"/>
        <v>-</v>
      </c>
      <c r="AG23" s="59" t="str">
        <f>IF('C10(1)-1管路(初期設定)'!$X$8="","-",IF('C10(1)-1管路(初期設定)'!$X$8="○",'C3(1)-1管路'!AG23,IF('C3(1)-1管路'!AZ23="-","-",'C10(1)-1管路(初期設定)'!$X$8*'C3(1)-1管路'!AG23)))</f>
        <v>-</v>
      </c>
      <c r="AH23" s="69" t="str">
        <f>IF('C10(1)-1管路(初期設定)'!$Y$9="","-",IF('C10(1)-1管路(初期設定)'!$Y$9="○",'C3(1)-1管路'!AH23,IF('C3(1)-1管路'!AH23="-","-",'C10(1)-1管路(初期設定)'!$Y$9*'C3(1)-1管路'!AH23)))</f>
        <v>-</v>
      </c>
      <c r="AI23" s="54" t="str">
        <f t="shared" si="34"/>
        <v>-</v>
      </c>
      <c r="AJ23" s="59" t="str">
        <f>IF('C10(1)-1管路(初期設定)'!$Z$9="","-",IF('C10(1)-1管路(初期設定)'!$Z$9="○",'C3(1)-1管路'!AJ23,IF('C3(1)-1管路'!AJ23="-","-",'C10(1)-1管路(初期設定)'!$Z$9*'C3(1)-1管路'!AJ23)))</f>
        <v>-</v>
      </c>
      <c r="AK23" s="69" t="str">
        <f>IF('C10(1)-1管路(初期設定)'!$AA$9="","-",IF('C10(1)-1管路(初期設定)'!$AA$9="○",'C3(1)-1管路'!AK23,IF('C3(1)-1管路'!AK23="-","-",'C10(1)-1管路(初期設定)'!$AA$9*'C3(1)-1管路'!AK23)))</f>
        <v>-</v>
      </c>
      <c r="AL23" s="54" t="str">
        <f t="shared" si="35"/>
        <v>-</v>
      </c>
      <c r="AM23" s="59" t="str">
        <f>IF('C10(1)-1管路(初期設定)'!$AB$9="","-",IF('C10(1)-1管路(初期設定)'!$AB$9="○",'C3(1)-1管路'!AM23,IF('C3(1)-1管路'!AM23="-","-",'C10(1)-1管路(初期設定)'!$AB$9*'C3(1)-1管路'!AM23)))</f>
        <v>-</v>
      </c>
      <c r="AN23" s="69" t="str">
        <f>IF('C10(1)-1管路(初期設定)'!$AC$9="","-",IF('C10(1)-1管路(初期設定)'!$AC$9="○",'C3(1)-1管路'!AN23,IF('C3(1)-1管路'!AN23="-","-",'C10(1)-1管路(初期設定)'!$AC$9*'C3(1)-1管路'!AN23)))</f>
        <v>-</v>
      </c>
      <c r="AO23" s="54" t="str">
        <f t="shared" si="36"/>
        <v>-</v>
      </c>
      <c r="AP23" s="59" t="str">
        <f>IF('C10(1)-1管路(初期設定)'!$AD$9="","-",IF('C10(1)-1管路(初期設定)'!$AD$9="○",'C3(1)-1管路'!AP23,IF('C3(1)-1管路'!AP23="-","-",'C10(1)-1管路(初期設定)'!$AD$9*'C3(1)-1管路'!AP23)))</f>
        <v>-</v>
      </c>
      <c r="AQ23" s="69" t="str">
        <f>IF('C10(1)-1管路(初期設定)'!$AE$9="","-",IF('C10(1)-1管路(初期設定)'!$AE$9="○",'C3(1)-1管路'!AQ23,IF('C3(1)-1管路'!AQ23="-","-",'C10(1)-1管路(初期設定)'!$AE$9*'C3(1)-1管路'!AQ23)))</f>
        <v>-</v>
      </c>
      <c r="AR23" s="54" t="str">
        <f t="shared" si="37"/>
        <v>-</v>
      </c>
      <c r="AS23" s="59" t="str">
        <f>IF('C10(1)-1管路(初期設定)'!$AF$9="","-",IF('C10(1)-1管路(初期設定)'!$AF$9="○",'C3(1)-1管路'!AS23,IF('C3(1)-1管路'!AS23="-","-",'C10(1)-1管路(初期設定)'!$AF$9*'C3(1)-1管路'!AS23)))</f>
        <v>-</v>
      </c>
      <c r="AT23" s="69" t="str">
        <f>IF('C10(1)-1管路(初期設定)'!$AG$9="","-",IF('C10(1)-1管路(初期設定)'!$AG$9="○",'C3(1)-1管路'!AT23,IF('C3(1)-1管路'!AT23="-","-",'C10(1)-1管路(初期設定)'!$AG$9*'C3(1)-1管路'!AT23)))</f>
        <v>-</v>
      </c>
      <c r="AU23" s="54" t="str">
        <f t="shared" si="38"/>
        <v>-</v>
      </c>
      <c r="AV23" s="64" t="str">
        <f t="shared" si="39"/>
        <v>-</v>
      </c>
      <c r="AW23" s="90" t="s">
        <v>549</v>
      </c>
      <c r="AX23" s="67">
        <v>189</v>
      </c>
      <c r="AY23" s="42" t="str">
        <f t="shared" si="40"/>
        <v>-</v>
      </c>
      <c r="BB23" s="1071">
        <f t="shared" si="41"/>
        <v>0</v>
      </c>
      <c r="BC23" s="1070"/>
      <c r="BD23" s="1070">
        <f t="shared" si="42"/>
        <v>0</v>
      </c>
      <c r="BE23" s="1070"/>
      <c r="BF23" s="1070">
        <f t="shared" si="43"/>
        <v>0</v>
      </c>
      <c r="BG23" s="1070"/>
      <c r="BH23" s="1070">
        <f t="shared" si="44"/>
        <v>0</v>
      </c>
      <c r="BI23" s="1070"/>
      <c r="BJ23" s="1070">
        <f t="shared" si="45"/>
        <v>0</v>
      </c>
      <c r="BK23" s="1070"/>
      <c r="BL23" s="1071">
        <f t="shared" si="46"/>
        <v>0</v>
      </c>
      <c r="BM23" s="1070"/>
      <c r="BN23" s="1070">
        <f t="shared" si="47"/>
        <v>0</v>
      </c>
      <c r="BO23" s="1070"/>
      <c r="BP23" s="1070">
        <f t="shared" si="48"/>
        <v>0</v>
      </c>
      <c r="BQ23" s="1070"/>
      <c r="BR23" s="1070">
        <f t="shared" si="49"/>
        <v>0</v>
      </c>
      <c r="BS23" s="1070"/>
      <c r="BT23" s="1070">
        <f t="shared" si="50"/>
        <v>0</v>
      </c>
      <c r="BU23" s="1073"/>
      <c r="BV23" s="78"/>
    </row>
    <row r="24" spans="2:74" ht="13.5" customHeight="1">
      <c r="B24" s="1551"/>
      <c r="C24" s="1255"/>
      <c r="D24" s="1263"/>
      <c r="E24" s="1263"/>
      <c r="F24" s="71">
        <v>450</v>
      </c>
      <c r="G24" s="59" t="str">
        <f>IF('C10(1)-1管路(初期設定)'!$F$9="","-",IF('C10(1)-1管路(初期設定)'!$F$9="○",'C3(1)-1管路'!G24,IF('C3(1)-1管路'!F24="-","-",'C10(1)-1管路(初期設定)'!$F$9*'C3(1)-1管路'!G24)))</f>
        <v>-</v>
      </c>
      <c r="H24" s="69" t="str">
        <f>IF('C10(1)-1管路(初期設定)'!$G$9="","-",IF('C10(1)-1管路(初期設定)'!$G$9="○",'C3(1)-1管路'!H24,IF('C3(1)-1管路'!H24="-","-",'C10(1)-1管路(初期設定)'!$G$9*'C3(1)-1管路'!H24)))</f>
        <v>-</v>
      </c>
      <c r="I24" s="54" t="str">
        <f t="shared" si="26"/>
        <v>-</v>
      </c>
      <c r="J24" s="59" t="str">
        <f>IF('C10(1)-1管路(初期設定)'!$H$9="","-",IF('C10(1)-1管路(初期設定)'!$H$9="○",'C3(1)-1管路'!J24,IF('C3(1)-1管路'!J24="-","-",'C10(1)-1管路(初期設定)'!$H$9*'C3(1)-1管路'!J24)))</f>
        <v>-</v>
      </c>
      <c r="K24" s="69" t="str">
        <f>IF('C10(1)-1管路(初期設定)'!$I$9="","-",IF('C10(1)-1管路(初期設定)'!$I$9="○",'C3(1)-1管路'!K24,IF('C3(1)-1管路'!K24="-","-",'C10(1)-1管路(初期設定)'!$I$9*'C3(1)-1管路'!K24)))</f>
        <v>-</v>
      </c>
      <c r="L24" s="54" t="str">
        <f t="shared" si="27"/>
        <v>-</v>
      </c>
      <c r="M24" s="59" t="str">
        <f>IF('C10(1)-1管路(初期設定)'!$J$9="","-",IF('C10(1)-1管路(初期設定)'!$J$9="○",'C3(1)-1管路'!M24,IF('C3(1)-1管路'!M24="-","-",'C10(1)-1管路(初期設定)'!$J$9*'C3(1)-1管路'!M24)))</f>
        <v>-</v>
      </c>
      <c r="N24" s="69" t="str">
        <f>IF('C10(1)-1管路(初期設定)'!$K$9="","-",IF('C10(1)-1管路(初期設定)'!$K$9="○",'C3(1)-1管路'!N24,IF('C3(1)-1管路'!N24="-","-",'C10(1)-1管路(初期設定)'!$K$9*'C3(1)-1管路'!N24)))</f>
        <v>-</v>
      </c>
      <c r="O24" s="54" t="str">
        <f t="shared" si="28"/>
        <v>-</v>
      </c>
      <c r="P24" s="59" t="str">
        <f>IF('C10(1)-1管路(初期設定)'!$L$9="","-",IF('C10(1)-1管路(初期設定)'!$L$9="○",'C3(1)-1管路'!P24,IF('C3(1)-1管路'!P24="-","-",'C10(1)-1管路(初期設定)'!$L$9*'C3(1)-1管路'!P24)))</f>
        <v>-</v>
      </c>
      <c r="Q24" s="69" t="str">
        <f>IF('C10(1)-1管路(初期設定)'!$M$9="","-",IF('C10(1)-1管路(初期設定)'!$M$9="○",'C3(1)-1管路'!Q24,IF('C3(1)-1管路'!Q24="-","-",'C10(1)-1管路(初期設定)'!$M$9*'C3(1)-1管路'!Q24)))</f>
        <v>-</v>
      </c>
      <c r="R24" s="54" t="str">
        <f t="shared" si="29"/>
        <v>-</v>
      </c>
      <c r="S24" s="59" t="str">
        <f>IF('C10(1)-1管路(初期設定)'!$N$9="","-",IF('C10(1)-1管路(初期設定)'!$N$9="○",'C3(1)-1管路'!S24,IF('C3(1)-1管路'!S24="-","-",'C10(1)-1管路(初期設定)'!$N$9*'C3(1)-1管路'!S24)))</f>
        <v>-</v>
      </c>
      <c r="T24" s="189" t="str">
        <f>IF('C10(1)-1管路(初期設定)'!$O$9="","-",IF('C10(1)-1管路(初期設定)'!$O$9="○",'C3(1)-1管路'!T24,IF('C3(1)-1管路'!T24="-","-",'C10(1)-1管路(初期設定)'!$O$9*'C3(1)-1管路'!T24)))</f>
        <v>-</v>
      </c>
      <c r="U24" s="189" t="str">
        <f>IF('C10(1)-1管路(初期設定)'!$P$9="","-",IF('C10(1)-1管路(初期設定)'!$P$9="○",'C3(1)-1管路'!U24,IF('C3(1)-1管路'!U24="-","-",'C10(1)-1管路(初期設定)'!$P$9*'C3(1)-1管路'!U24)))</f>
        <v>-</v>
      </c>
      <c r="V24" s="69" t="str">
        <f>IF('C10(1)-1管路(初期設定)'!$Q$9="","-",IF('C10(1)-1管路(初期設定)'!$Q$9="○",'C3(1)-1管路'!V24,IF('C3(1)-1管路'!V24="-","-",'C10(1)-1管路(初期設定)'!$Q$9*'C3(1)-1管路'!V24)))</f>
        <v>-</v>
      </c>
      <c r="W24" s="54" t="str">
        <f t="shared" si="30"/>
        <v>-</v>
      </c>
      <c r="X24" s="59" t="str">
        <f>IF('C10(1)-1管路(初期設定)'!$R$9="","-",IF('C10(1)-1管路(初期設定)'!$R$9="○",'C3(1)-1管路'!X24,IF('C3(1)-1管路'!X24="-","-",'C10(1)-1管路(初期設定)'!$R$9*'C3(1)-1管路'!X24)))</f>
        <v>-</v>
      </c>
      <c r="Y24" s="69">
        <f>IF('C10(1)-1管路(初期設定)'!$S$9="","-",IF('C10(1)-1管路(初期設定)'!$S$9="○",'C3(1)-1管路'!Y24,IF('C3(1)-1管路'!Y24="-","-",'C10(1)-1管路(初期設定)'!$S$9*'C3(1)-1管路'!Y24)))</f>
        <v>19</v>
      </c>
      <c r="Z24" s="54">
        <f t="shared" si="31"/>
        <v>19</v>
      </c>
      <c r="AA24" s="59" t="str">
        <f>IF('C10(1)-1管路(初期設定)'!$T$9="","-",IF('C10(1)-1管路(初期設定)'!$T$9="○",'C3(1)-1管路'!AA24,IF('C3(1)-1管路'!AA24="-","-",'C10(1)-1管路(初期設定)'!$T$9*'C3(1)-1管路'!AA24)))</f>
        <v>-</v>
      </c>
      <c r="AB24" s="69" t="str">
        <f>IF('C10(1)-1管路(初期設定)'!$U$9="","-",IF('C10(1)-1管路(初期設定)'!$U$9="○",'C3(1)-1管路'!AB24,IF('C3(1)-1管路'!AB24="-","-",'C10(1)-1管路(初期設定)'!$U$9*'C3(1)-1管路'!AB24)))</f>
        <v>-</v>
      </c>
      <c r="AC24" s="54" t="str">
        <f t="shared" si="32"/>
        <v>-</v>
      </c>
      <c r="AD24" s="59" t="str">
        <f>IF('C10(1)-1管路(初期設定)'!$V$9="","-",IF('C10(1)-1管路(初期設定)'!$V$9="○",'C3(1)-1管路'!AD24,IF('C3(1)-1管路'!AD24="-","-",'C10(1)-1管路(初期設定)'!$V$9*'C3(1)-1管路'!AD24)))</f>
        <v>-</v>
      </c>
      <c r="AE24" s="69" t="str">
        <f>IF('C10(1)-1管路(初期設定)'!$W$9="","-",IF('C10(1)-1管路(初期設定)'!$W$9="○",'C3(1)-1管路'!AE24,IF('C3(1)-1管路'!AE24="-","-",'C10(1)-1管路(初期設定)'!$W$9*'C3(1)-1管路'!AE24)))</f>
        <v>-</v>
      </c>
      <c r="AF24" s="54" t="str">
        <f t="shared" si="33"/>
        <v>-</v>
      </c>
      <c r="AG24" s="59" t="str">
        <f>IF('C10(1)-1管路(初期設定)'!$X$8="","-",IF('C10(1)-1管路(初期設定)'!$X$8="○",'C3(1)-1管路'!AG24,IF('C3(1)-1管路'!AZ24="-","-",'C10(1)-1管路(初期設定)'!$X$8*'C3(1)-1管路'!AG24)))</f>
        <v>-</v>
      </c>
      <c r="AH24" s="69" t="str">
        <f>IF('C10(1)-1管路(初期設定)'!$Y$9="","-",IF('C10(1)-1管路(初期設定)'!$Y$9="○",'C3(1)-1管路'!AH24,IF('C3(1)-1管路'!AH24="-","-",'C10(1)-1管路(初期設定)'!$Y$9*'C3(1)-1管路'!AH24)))</f>
        <v>-</v>
      </c>
      <c r="AI24" s="54" t="str">
        <f t="shared" si="34"/>
        <v>-</v>
      </c>
      <c r="AJ24" s="59" t="str">
        <f>IF('C10(1)-1管路(初期設定)'!$Z$9="","-",IF('C10(1)-1管路(初期設定)'!$Z$9="○",'C3(1)-1管路'!AJ24,IF('C3(1)-1管路'!AJ24="-","-",'C10(1)-1管路(初期設定)'!$Z$9*'C3(1)-1管路'!AJ24)))</f>
        <v>-</v>
      </c>
      <c r="AK24" s="69" t="str">
        <f>IF('C10(1)-1管路(初期設定)'!$AA$9="","-",IF('C10(1)-1管路(初期設定)'!$AA$9="○",'C3(1)-1管路'!AK24,IF('C3(1)-1管路'!AK24="-","-",'C10(1)-1管路(初期設定)'!$AA$9*'C3(1)-1管路'!AK24)))</f>
        <v>-</v>
      </c>
      <c r="AL24" s="54" t="str">
        <f t="shared" si="35"/>
        <v>-</v>
      </c>
      <c r="AM24" s="59" t="str">
        <f>IF('C10(1)-1管路(初期設定)'!$AB$9="","-",IF('C10(1)-1管路(初期設定)'!$AB$9="○",'C3(1)-1管路'!AM24,IF('C3(1)-1管路'!AM24="-","-",'C10(1)-1管路(初期設定)'!$AB$9*'C3(1)-1管路'!AM24)))</f>
        <v>-</v>
      </c>
      <c r="AN24" s="69" t="str">
        <f>IF('C10(1)-1管路(初期設定)'!$AC$9="","-",IF('C10(1)-1管路(初期設定)'!$AC$9="○",'C3(1)-1管路'!AN24,IF('C3(1)-1管路'!AN24="-","-",'C10(1)-1管路(初期設定)'!$AC$9*'C3(1)-1管路'!AN24)))</f>
        <v>-</v>
      </c>
      <c r="AO24" s="54" t="str">
        <f t="shared" si="36"/>
        <v>-</v>
      </c>
      <c r="AP24" s="59" t="str">
        <f>IF('C10(1)-1管路(初期設定)'!$AD$9="","-",IF('C10(1)-1管路(初期設定)'!$AD$9="○",'C3(1)-1管路'!AP24,IF('C3(1)-1管路'!AP24="-","-",'C10(1)-1管路(初期設定)'!$AD$9*'C3(1)-1管路'!AP24)))</f>
        <v>-</v>
      </c>
      <c r="AQ24" s="69" t="str">
        <f>IF('C10(1)-1管路(初期設定)'!$AE$9="","-",IF('C10(1)-1管路(初期設定)'!$AE$9="○",'C3(1)-1管路'!AQ24,IF('C3(1)-1管路'!AQ24="-","-",'C10(1)-1管路(初期設定)'!$AE$9*'C3(1)-1管路'!AQ24)))</f>
        <v>-</v>
      </c>
      <c r="AR24" s="54" t="str">
        <f t="shared" si="37"/>
        <v>-</v>
      </c>
      <c r="AS24" s="59" t="str">
        <f>IF('C10(1)-1管路(初期設定)'!$AF$9="","-",IF('C10(1)-1管路(初期設定)'!$AF$9="○",'C3(1)-1管路'!AS24,IF('C3(1)-1管路'!AS24="-","-",'C10(1)-1管路(初期設定)'!$AF$9*'C3(1)-1管路'!AS24)))</f>
        <v>-</v>
      </c>
      <c r="AT24" s="69" t="str">
        <f>IF('C10(1)-1管路(初期設定)'!$AG$9="","-",IF('C10(1)-1管路(初期設定)'!$AG$9="○",'C3(1)-1管路'!AT24,IF('C3(1)-1管路'!AT24="-","-",'C10(1)-1管路(初期設定)'!$AG$9*'C3(1)-1管路'!AT24)))</f>
        <v>-</v>
      </c>
      <c r="AU24" s="54" t="str">
        <f t="shared" si="38"/>
        <v>-</v>
      </c>
      <c r="AV24" s="64">
        <f t="shared" si="39"/>
        <v>19</v>
      </c>
      <c r="AW24" s="90" t="s">
        <v>549</v>
      </c>
      <c r="AX24" s="67">
        <v>166</v>
      </c>
      <c r="AY24" s="42">
        <f t="shared" si="40"/>
        <v>3154</v>
      </c>
      <c r="BB24" s="1071">
        <f t="shared" si="41"/>
        <v>0</v>
      </c>
      <c r="BC24" s="1070"/>
      <c r="BD24" s="1070">
        <f t="shared" si="42"/>
        <v>0</v>
      </c>
      <c r="BE24" s="1070"/>
      <c r="BF24" s="1070">
        <f t="shared" si="43"/>
        <v>19</v>
      </c>
      <c r="BG24" s="1070"/>
      <c r="BH24" s="1070">
        <f t="shared" si="44"/>
        <v>0</v>
      </c>
      <c r="BI24" s="1070"/>
      <c r="BJ24" s="1070">
        <f t="shared" si="45"/>
        <v>0</v>
      </c>
      <c r="BK24" s="1070"/>
      <c r="BL24" s="1071">
        <f t="shared" si="46"/>
        <v>0</v>
      </c>
      <c r="BM24" s="1070"/>
      <c r="BN24" s="1070">
        <f t="shared" si="47"/>
        <v>0</v>
      </c>
      <c r="BO24" s="1070"/>
      <c r="BP24" s="1070">
        <f t="shared" si="48"/>
        <v>3154</v>
      </c>
      <c r="BQ24" s="1070"/>
      <c r="BR24" s="1070">
        <f t="shared" si="49"/>
        <v>0</v>
      </c>
      <c r="BS24" s="1070"/>
      <c r="BT24" s="1070">
        <f t="shared" si="50"/>
        <v>0</v>
      </c>
      <c r="BU24" s="1073"/>
      <c r="BV24" s="78"/>
    </row>
    <row r="25" spans="2:74" ht="13.5" customHeight="1">
      <c r="B25" s="1551"/>
      <c r="C25" s="1255"/>
      <c r="D25" s="1263"/>
      <c r="E25" s="1263"/>
      <c r="F25" s="795">
        <v>400</v>
      </c>
      <c r="G25" s="59" t="str">
        <f>IF('C10(1)-1管路(初期設定)'!$F$9="","-",IF('C10(1)-1管路(初期設定)'!$F$9="○",'C3(1)-1管路'!G25,IF('C3(1)-1管路'!F25="-","-",'C10(1)-1管路(初期設定)'!$F$9*'C3(1)-1管路'!G25)))</f>
        <v>-</v>
      </c>
      <c r="H25" s="69" t="str">
        <f>IF('C10(1)-1管路(初期設定)'!$G$9="","-",IF('C10(1)-1管路(初期設定)'!$G$9="○",'C3(1)-1管路'!H25,IF('C3(1)-1管路'!H25="-","-",'C10(1)-1管路(初期設定)'!$G$9*'C3(1)-1管路'!H25)))</f>
        <v>-</v>
      </c>
      <c r="I25" s="54" t="str">
        <f t="shared" si="26"/>
        <v>-</v>
      </c>
      <c r="J25" s="59" t="str">
        <f>IF('C10(1)-1管路(初期設定)'!$H$9="","-",IF('C10(1)-1管路(初期設定)'!$H$9="○",'C3(1)-1管路'!J25,IF('C3(1)-1管路'!J25="-","-",'C10(1)-1管路(初期設定)'!$H$9*'C3(1)-1管路'!J25)))</f>
        <v>-</v>
      </c>
      <c r="K25" s="69" t="str">
        <f>IF('C10(1)-1管路(初期設定)'!$I$9="","-",IF('C10(1)-1管路(初期設定)'!$I$9="○",'C3(1)-1管路'!K25,IF('C3(1)-1管路'!K25="-","-",'C10(1)-1管路(初期設定)'!$I$9*'C3(1)-1管路'!K25)))</f>
        <v>-</v>
      </c>
      <c r="L25" s="54" t="str">
        <f t="shared" si="27"/>
        <v>-</v>
      </c>
      <c r="M25" s="59" t="str">
        <f>IF('C10(1)-1管路(初期設定)'!$J$9="","-",IF('C10(1)-1管路(初期設定)'!$J$9="○",'C3(1)-1管路'!M25,IF('C3(1)-1管路'!M25="-","-",'C10(1)-1管路(初期設定)'!$J$9*'C3(1)-1管路'!M25)))</f>
        <v>-</v>
      </c>
      <c r="N25" s="69" t="str">
        <f>IF('C10(1)-1管路(初期設定)'!$K$9="","-",IF('C10(1)-1管路(初期設定)'!$K$9="○",'C3(1)-1管路'!N25,IF('C3(1)-1管路'!N25="-","-",'C10(1)-1管路(初期設定)'!$K$9*'C3(1)-1管路'!N25)))</f>
        <v>-</v>
      </c>
      <c r="O25" s="54" t="str">
        <f t="shared" si="28"/>
        <v>-</v>
      </c>
      <c r="P25" s="59" t="str">
        <f>IF('C10(1)-1管路(初期設定)'!$L$9="","-",IF('C10(1)-1管路(初期設定)'!$L$9="○",'C3(1)-1管路'!P25,IF('C3(1)-1管路'!P25="-","-",'C10(1)-1管路(初期設定)'!$L$9*'C3(1)-1管路'!P25)))</f>
        <v>-</v>
      </c>
      <c r="Q25" s="69" t="str">
        <f>IF('C10(1)-1管路(初期設定)'!$M$9="","-",IF('C10(1)-1管路(初期設定)'!$M$9="○",'C3(1)-1管路'!Q25,IF('C3(1)-1管路'!Q25="-","-",'C10(1)-1管路(初期設定)'!$M$9*'C3(1)-1管路'!Q25)))</f>
        <v>-</v>
      </c>
      <c r="R25" s="54" t="str">
        <f t="shared" si="29"/>
        <v>-</v>
      </c>
      <c r="S25" s="59" t="str">
        <f>IF('C10(1)-1管路(初期設定)'!$N$9="","-",IF('C10(1)-1管路(初期設定)'!$N$9="○",'C3(1)-1管路'!S25,IF('C3(1)-1管路'!S25="-","-",'C10(1)-1管路(初期設定)'!$N$9*'C3(1)-1管路'!S25)))</f>
        <v>-</v>
      </c>
      <c r="T25" s="189">
        <f>IF('C10(1)-1管路(初期設定)'!$O$9="","-",IF('C10(1)-1管路(初期設定)'!$O$9="○",'C3(1)-1管路'!T25,IF('C3(1)-1管路'!T25="-","-",'C10(1)-1管路(初期設定)'!$O$9*'C3(1)-1管路'!T25)))</f>
        <v>2</v>
      </c>
      <c r="U25" s="189" t="str">
        <f>IF('C10(1)-1管路(初期設定)'!$P$9="","-",IF('C10(1)-1管路(初期設定)'!$P$9="○",'C3(1)-1管路'!U25,IF('C3(1)-1管路'!U25="-","-",'C10(1)-1管路(初期設定)'!$P$9*'C3(1)-1管路'!U25)))</f>
        <v>-</v>
      </c>
      <c r="V25" s="69">
        <f>IF('C10(1)-1管路(初期設定)'!$Q$9="","-",IF('C10(1)-1管路(初期設定)'!$Q$9="○",'C3(1)-1管路'!V25,IF('C3(1)-1管路'!V25="-","-",'C10(1)-1管路(初期設定)'!$Q$9*'C3(1)-1管路'!V25)))</f>
        <v>4</v>
      </c>
      <c r="W25" s="54">
        <f t="shared" si="30"/>
        <v>6</v>
      </c>
      <c r="X25" s="59" t="str">
        <f>IF('C10(1)-1管路(初期設定)'!$R$9="","-",IF('C10(1)-1管路(初期設定)'!$R$9="○",'C3(1)-1管路'!X25,IF('C3(1)-1管路'!X25="-","-",'C10(1)-1管路(初期設定)'!$R$9*'C3(1)-1管路'!X25)))</f>
        <v>-</v>
      </c>
      <c r="Y25" s="69">
        <f>IF('C10(1)-1管路(初期設定)'!$S$9="","-",IF('C10(1)-1管路(初期設定)'!$S$9="○",'C3(1)-1管路'!Y25,IF('C3(1)-1管路'!Y25="-","-",'C10(1)-1管路(初期設定)'!$S$9*'C3(1)-1管路'!Y25)))</f>
        <v>168</v>
      </c>
      <c r="Z25" s="54">
        <f t="shared" si="31"/>
        <v>168</v>
      </c>
      <c r="AA25" s="59" t="str">
        <f>IF('C10(1)-1管路(初期設定)'!$T$9="","-",IF('C10(1)-1管路(初期設定)'!$T$9="○",'C3(1)-1管路'!AA25,IF('C3(1)-1管路'!AA25="-","-",'C10(1)-1管路(初期設定)'!$T$9*'C3(1)-1管路'!AA25)))</f>
        <v>-</v>
      </c>
      <c r="AB25" s="69" t="str">
        <f>IF('C10(1)-1管路(初期設定)'!$U$9="","-",IF('C10(1)-1管路(初期設定)'!$U$9="○",'C3(1)-1管路'!AB25,IF('C3(1)-1管路'!AB25="-","-",'C10(1)-1管路(初期設定)'!$U$9*'C3(1)-1管路'!AB25)))</f>
        <v>-</v>
      </c>
      <c r="AC25" s="54" t="str">
        <f t="shared" si="32"/>
        <v>-</v>
      </c>
      <c r="AD25" s="59" t="str">
        <f>IF('C10(1)-1管路(初期設定)'!$V$9="","-",IF('C10(1)-1管路(初期設定)'!$V$9="○",'C3(1)-1管路'!AD25,IF('C3(1)-1管路'!AD25="-","-",'C10(1)-1管路(初期設定)'!$V$9*'C3(1)-1管路'!AD25)))</f>
        <v>-</v>
      </c>
      <c r="AE25" s="69" t="str">
        <f>IF('C10(1)-1管路(初期設定)'!$W$9="","-",IF('C10(1)-1管路(初期設定)'!$W$9="○",'C3(1)-1管路'!AE25,IF('C3(1)-1管路'!AE25="-","-",'C10(1)-1管路(初期設定)'!$W$9*'C3(1)-1管路'!AE25)))</f>
        <v>-</v>
      </c>
      <c r="AF25" s="54" t="str">
        <f t="shared" si="33"/>
        <v>-</v>
      </c>
      <c r="AG25" s="59" t="str">
        <f>IF('C10(1)-1管路(初期設定)'!$X$8="","-",IF('C10(1)-1管路(初期設定)'!$X$8="○",'C3(1)-1管路'!AG25,IF('C3(1)-1管路'!AZ25="-","-",'C10(1)-1管路(初期設定)'!$X$8*'C3(1)-1管路'!AG25)))</f>
        <v>-</v>
      </c>
      <c r="AH25" s="69" t="str">
        <f>IF('C10(1)-1管路(初期設定)'!$Y$9="","-",IF('C10(1)-1管路(初期設定)'!$Y$9="○",'C3(1)-1管路'!AH25,IF('C3(1)-1管路'!AH25="-","-",'C10(1)-1管路(初期設定)'!$Y$9*'C3(1)-1管路'!AH25)))</f>
        <v>-</v>
      </c>
      <c r="AI25" s="54" t="str">
        <f t="shared" si="34"/>
        <v>-</v>
      </c>
      <c r="AJ25" s="59" t="str">
        <f>IF('C10(1)-1管路(初期設定)'!$Z$9="","-",IF('C10(1)-1管路(初期設定)'!$Z$9="○",'C3(1)-1管路'!AJ25,IF('C3(1)-1管路'!AJ25="-","-",'C10(1)-1管路(初期設定)'!$Z$9*'C3(1)-1管路'!AJ25)))</f>
        <v>-</v>
      </c>
      <c r="AK25" s="69" t="str">
        <f>IF('C10(1)-1管路(初期設定)'!$AA$9="","-",IF('C10(1)-1管路(初期設定)'!$AA$9="○",'C3(1)-1管路'!AK25,IF('C3(1)-1管路'!AK25="-","-",'C10(1)-1管路(初期設定)'!$AA$9*'C3(1)-1管路'!AK25)))</f>
        <v>-</v>
      </c>
      <c r="AL25" s="54" t="str">
        <f t="shared" si="35"/>
        <v>-</v>
      </c>
      <c r="AM25" s="59" t="str">
        <f>IF('C10(1)-1管路(初期設定)'!$AB$9="","-",IF('C10(1)-1管路(初期設定)'!$AB$9="○",'C3(1)-1管路'!AM25,IF('C3(1)-1管路'!AM25="-","-",'C10(1)-1管路(初期設定)'!$AB$9*'C3(1)-1管路'!AM25)))</f>
        <v>-</v>
      </c>
      <c r="AN25" s="69" t="str">
        <f>IF('C10(1)-1管路(初期設定)'!$AC$9="","-",IF('C10(1)-1管路(初期設定)'!$AC$9="○",'C3(1)-1管路'!AN25,IF('C3(1)-1管路'!AN25="-","-",'C10(1)-1管路(初期設定)'!$AC$9*'C3(1)-1管路'!AN25)))</f>
        <v>-</v>
      </c>
      <c r="AO25" s="54" t="str">
        <f t="shared" si="36"/>
        <v>-</v>
      </c>
      <c r="AP25" s="59" t="str">
        <f>IF('C10(1)-1管路(初期設定)'!$AD$9="","-",IF('C10(1)-1管路(初期設定)'!$AD$9="○",'C3(1)-1管路'!AP25,IF('C3(1)-1管路'!AP25="-","-",'C10(1)-1管路(初期設定)'!$AD$9*'C3(1)-1管路'!AP25)))</f>
        <v>-</v>
      </c>
      <c r="AQ25" s="69" t="str">
        <f>IF('C10(1)-1管路(初期設定)'!$AE$9="","-",IF('C10(1)-1管路(初期設定)'!$AE$9="○",'C3(1)-1管路'!AQ25,IF('C3(1)-1管路'!AQ25="-","-",'C10(1)-1管路(初期設定)'!$AE$9*'C3(1)-1管路'!AQ25)))</f>
        <v>-</v>
      </c>
      <c r="AR25" s="54" t="str">
        <f t="shared" si="37"/>
        <v>-</v>
      </c>
      <c r="AS25" s="59" t="str">
        <f>IF('C10(1)-1管路(初期設定)'!$AF$9="","-",IF('C10(1)-1管路(初期設定)'!$AF$9="○",'C3(1)-1管路'!AS25,IF('C3(1)-1管路'!AS25="-","-",'C10(1)-1管路(初期設定)'!$AF$9*'C3(1)-1管路'!AS25)))</f>
        <v>-</v>
      </c>
      <c r="AT25" s="69" t="str">
        <f>IF('C10(1)-1管路(初期設定)'!$AG$9="","-",IF('C10(1)-1管路(初期設定)'!$AG$9="○",'C3(1)-1管路'!AT25,IF('C3(1)-1管路'!AT25="-","-",'C10(1)-1管路(初期設定)'!$AG$9*'C3(1)-1管路'!AT25)))</f>
        <v>-</v>
      </c>
      <c r="AU25" s="54" t="str">
        <f t="shared" si="38"/>
        <v>-</v>
      </c>
      <c r="AV25" s="64">
        <f t="shared" si="39"/>
        <v>174</v>
      </c>
      <c r="AW25" s="90" t="s">
        <v>549</v>
      </c>
      <c r="AX25" s="67">
        <v>146</v>
      </c>
      <c r="AY25" s="42">
        <f t="shared" si="40"/>
        <v>25404</v>
      </c>
      <c r="BB25" s="1071">
        <f t="shared" si="41"/>
        <v>0</v>
      </c>
      <c r="BC25" s="1070"/>
      <c r="BD25" s="1070">
        <f t="shared" si="42"/>
        <v>2</v>
      </c>
      <c r="BE25" s="1070"/>
      <c r="BF25" s="1070">
        <f t="shared" si="43"/>
        <v>172</v>
      </c>
      <c r="BG25" s="1070"/>
      <c r="BH25" s="1070">
        <f t="shared" si="44"/>
        <v>0</v>
      </c>
      <c r="BI25" s="1070"/>
      <c r="BJ25" s="1070">
        <f t="shared" si="45"/>
        <v>0</v>
      </c>
      <c r="BK25" s="1070"/>
      <c r="BL25" s="1071">
        <f t="shared" si="46"/>
        <v>0</v>
      </c>
      <c r="BM25" s="1070"/>
      <c r="BN25" s="1070">
        <f t="shared" si="47"/>
        <v>292</v>
      </c>
      <c r="BO25" s="1070"/>
      <c r="BP25" s="1070">
        <f t="shared" si="48"/>
        <v>25112</v>
      </c>
      <c r="BQ25" s="1070"/>
      <c r="BR25" s="1070">
        <f t="shared" si="49"/>
        <v>0</v>
      </c>
      <c r="BS25" s="1070"/>
      <c r="BT25" s="1070">
        <f t="shared" si="50"/>
        <v>0</v>
      </c>
      <c r="BU25" s="1073"/>
      <c r="BV25" s="78"/>
    </row>
    <row r="26" spans="2:74" ht="13.5" customHeight="1">
      <c r="B26" s="1551"/>
      <c r="C26" s="1255"/>
      <c r="D26" s="1263"/>
      <c r="E26" s="1263"/>
      <c r="F26" s="795">
        <v>350</v>
      </c>
      <c r="G26" s="59" t="str">
        <f>IF('C10(1)-1管路(初期設定)'!$F$9="","-",IF('C10(1)-1管路(初期設定)'!$F$9="○",'C3(1)-1管路'!G26,IF('C3(1)-1管路'!F26="-","-",'C10(1)-1管路(初期設定)'!$F$9*'C3(1)-1管路'!G26)))</f>
        <v>-</v>
      </c>
      <c r="H26" s="69" t="str">
        <f>IF('C10(1)-1管路(初期設定)'!$G$9="","-",IF('C10(1)-1管路(初期設定)'!$G$9="○",'C3(1)-1管路'!H26,IF('C3(1)-1管路'!H26="-","-",'C10(1)-1管路(初期設定)'!$G$9*'C3(1)-1管路'!H26)))</f>
        <v>-</v>
      </c>
      <c r="I26" s="54" t="str">
        <f t="shared" si="26"/>
        <v>-</v>
      </c>
      <c r="J26" s="59" t="str">
        <f>IF('C10(1)-1管路(初期設定)'!$H$9="","-",IF('C10(1)-1管路(初期設定)'!$H$9="○",'C3(1)-1管路'!J26,IF('C3(1)-1管路'!J26="-","-",'C10(1)-1管路(初期設定)'!$H$9*'C3(1)-1管路'!J26)))</f>
        <v>-</v>
      </c>
      <c r="K26" s="69" t="str">
        <f>IF('C10(1)-1管路(初期設定)'!$I$9="","-",IF('C10(1)-1管路(初期設定)'!$I$9="○",'C3(1)-1管路'!K26,IF('C3(1)-1管路'!K26="-","-",'C10(1)-1管路(初期設定)'!$I$9*'C3(1)-1管路'!K26)))</f>
        <v>-</v>
      </c>
      <c r="L26" s="54" t="str">
        <f t="shared" si="27"/>
        <v>-</v>
      </c>
      <c r="M26" s="59" t="str">
        <f>IF('C10(1)-1管路(初期設定)'!$J$9="","-",IF('C10(1)-1管路(初期設定)'!$J$9="○",'C3(1)-1管路'!M26,IF('C3(1)-1管路'!M26="-","-",'C10(1)-1管路(初期設定)'!$J$9*'C3(1)-1管路'!M26)))</f>
        <v>-</v>
      </c>
      <c r="N26" s="69" t="str">
        <f>IF('C10(1)-1管路(初期設定)'!$K$9="","-",IF('C10(1)-1管路(初期設定)'!$K$9="○",'C3(1)-1管路'!N26,IF('C3(1)-1管路'!N26="-","-",'C10(1)-1管路(初期設定)'!$K$9*'C3(1)-1管路'!N26)))</f>
        <v>-</v>
      </c>
      <c r="O26" s="54" t="str">
        <f t="shared" si="28"/>
        <v>-</v>
      </c>
      <c r="P26" s="59" t="str">
        <f>IF('C10(1)-1管路(初期設定)'!$L$9="","-",IF('C10(1)-1管路(初期設定)'!$L$9="○",'C3(1)-1管路'!P26,IF('C3(1)-1管路'!P26="-","-",'C10(1)-1管路(初期設定)'!$L$9*'C3(1)-1管路'!P26)))</f>
        <v>-</v>
      </c>
      <c r="Q26" s="69" t="str">
        <f>IF('C10(1)-1管路(初期設定)'!$M$9="","-",IF('C10(1)-1管路(初期設定)'!$M$9="○",'C3(1)-1管路'!Q26,IF('C3(1)-1管路'!Q26="-","-",'C10(1)-1管路(初期設定)'!$M$9*'C3(1)-1管路'!Q26)))</f>
        <v>-</v>
      </c>
      <c r="R26" s="54" t="str">
        <f t="shared" si="29"/>
        <v>-</v>
      </c>
      <c r="S26" s="59" t="str">
        <f>IF('C10(1)-1管路(初期設定)'!$N$9="","-",IF('C10(1)-1管路(初期設定)'!$N$9="○",'C3(1)-1管路'!S26,IF('C3(1)-1管路'!S26="-","-",'C10(1)-1管路(初期設定)'!$N$9*'C3(1)-1管路'!S26)))</f>
        <v>-</v>
      </c>
      <c r="T26" s="189" t="str">
        <f>IF('C10(1)-1管路(初期設定)'!$O$9="","-",IF('C10(1)-1管路(初期設定)'!$O$9="○",'C3(1)-1管路'!T26,IF('C3(1)-1管路'!T26="-","-",'C10(1)-1管路(初期設定)'!$O$9*'C3(1)-1管路'!T26)))</f>
        <v>-</v>
      </c>
      <c r="U26" s="189" t="str">
        <f>IF('C10(1)-1管路(初期設定)'!$P$9="","-",IF('C10(1)-1管路(初期設定)'!$P$9="○",'C3(1)-1管路'!U26,IF('C3(1)-1管路'!U26="-","-",'C10(1)-1管路(初期設定)'!$P$9*'C3(1)-1管路'!U26)))</f>
        <v>-</v>
      </c>
      <c r="V26" s="69" t="str">
        <f>IF('C10(1)-1管路(初期設定)'!$Q$9="","-",IF('C10(1)-1管路(初期設定)'!$Q$9="○",'C3(1)-1管路'!V26,IF('C3(1)-1管路'!V26="-","-",'C10(1)-1管路(初期設定)'!$Q$9*'C3(1)-1管路'!V26)))</f>
        <v>-</v>
      </c>
      <c r="W26" s="54" t="str">
        <f t="shared" si="30"/>
        <v>-</v>
      </c>
      <c r="X26" s="59" t="str">
        <f>IF('C10(1)-1管路(初期設定)'!$R$9="","-",IF('C10(1)-1管路(初期設定)'!$R$9="○",'C3(1)-1管路'!X26,IF('C3(1)-1管路'!X26="-","-",'C10(1)-1管路(初期設定)'!$R$9*'C3(1)-1管路'!X26)))</f>
        <v>-</v>
      </c>
      <c r="Y26" s="69" t="str">
        <f>IF('C10(1)-1管路(初期設定)'!$S$9="","-",IF('C10(1)-1管路(初期設定)'!$S$9="○",'C3(1)-1管路'!Y26,IF('C3(1)-1管路'!Y26="-","-",'C10(1)-1管路(初期設定)'!$S$9*'C3(1)-1管路'!Y26)))</f>
        <v>-</v>
      </c>
      <c r="Z26" s="54" t="str">
        <f t="shared" si="31"/>
        <v>-</v>
      </c>
      <c r="AA26" s="59" t="str">
        <f>IF('C10(1)-1管路(初期設定)'!$T$9="","-",IF('C10(1)-1管路(初期設定)'!$T$9="○",'C3(1)-1管路'!AA26,IF('C3(1)-1管路'!AA26="-","-",'C10(1)-1管路(初期設定)'!$T$9*'C3(1)-1管路'!AA26)))</f>
        <v>-</v>
      </c>
      <c r="AB26" s="69" t="str">
        <f>IF('C10(1)-1管路(初期設定)'!$U$9="","-",IF('C10(1)-1管路(初期設定)'!$U$9="○",'C3(1)-1管路'!AB26,IF('C3(1)-1管路'!AB26="-","-",'C10(1)-1管路(初期設定)'!$U$9*'C3(1)-1管路'!AB26)))</f>
        <v>-</v>
      </c>
      <c r="AC26" s="54" t="str">
        <f t="shared" si="32"/>
        <v>-</v>
      </c>
      <c r="AD26" s="59" t="str">
        <f>IF('C10(1)-1管路(初期設定)'!$V$9="","-",IF('C10(1)-1管路(初期設定)'!$V$9="○",'C3(1)-1管路'!AD26,IF('C3(1)-1管路'!AD26="-","-",'C10(1)-1管路(初期設定)'!$V$9*'C3(1)-1管路'!AD26)))</f>
        <v>-</v>
      </c>
      <c r="AE26" s="69" t="str">
        <f>IF('C10(1)-1管路(初期設定)'!$W$9="","-",IF('C10(1)-1管路(初期設定)'!$W$9="○",'C3(1)-1管路'!AE26,IF('C3(1)-1管路'!AE26="-","-",'C10(1)-1管路(初期設定)'!$W$9*'C3(1)-1管路'!AE26)))</f>
        <v>-</v>
      </c>
      <c r="AF26" s="54" t="str">
        <f t="shared" si="33"/>
        <v>-</v>
      </c>
      <c r="AG26" s="59" t="str">
        <f>IF('C10(1)-1管路(初期設定)'!$X$8="","-",IF('C10(1)-1管路(初期設定)'!$X$8="○",'C3(1)-1管路'!AG26,IF('C3(1)-1管路'!AZ26="-","-",'C10(1)-1管路(初期設定)'!$X$8*'C3(1)-1管路'!AG26)))</f>
        <v>-</v>
      </c>
      <c r="AH26" s="69" t="str">
        <f>IF('C10(1)-1管路(初期設定)'!$Y$9="","-",IF('C10(1)-1管路(初期設定)'!$Y$9="○",'C3(1)-1管路'!AH26,IF('C3(1)-1管路'!AH26="-","-",'C10(1)-1管路(初期設定)'!$Y$9*'C3(1)-1管路'!AH26)))</f>
        <v>-</v>
      </c>
      <c r="AI26" s="54" t="str">
        <f t="shared" si="34"/>
        <v>-</v>
      </c>
      <c r="AJ26" s="59" t="str">
        <f>IF('C10(1)-1管路(初期設定)'!$Z$9="","-",IF('C10(1)-1管路(初期設定)'!$Z$9="○",'C3(1)-1管路'!AJ26,IF('C3(1)-1管路'!AJ26="-","-",'C10(1)-1管路(初期設定)'!$Z$9*'C3(1)-1管路'!AJ26)))</f>
        <v>-</v>
      </c>
      <c r="AK26" s="69" t="str">
        <f>IF('C10(1)-1管路(初期設定)'!$AA$9="","-",IF('C10(1)-1管路(初期設定)'!$AA$9="○",'C3(1)-1管路'!AK26,IF('C3(1)-1管路'!AK26="-","-",'C10(1)-1管路(初期設定)'!$AA$9*'C3(1)-1管路'!AK26)))</f>
        <v>-</v>
      </c>
      <c r="AL26" s="54" t="str">
        <f t="shared" si="35"/>
        <v>-</v>
      </c>
      <c r="AM26" s="59" t="str">
        <f>IF('C10(1)-1管路(初期設定)'!$AB$9="","-",IF('C10(1)-1管路(初期設定)'!$AB$9="○",'C3(1)-1管路'!AM26,IF('C3(1)-1管路'!AM26="-","-",'C10(1)-1管路(初期設定)'!$AB$9*'C3(1)-1管路'!AM26)))</f>
        <v>-</v>
      </c>
      <c r="AN26" s="69" t="str">
        <f>IF('C10(1)-1管路(初期設定)'!$AC$9="","-",IF('C10(1)-1管路(初期設定)'!$AC$9="○",'C3(1)-1管路'!AN26,IF('C3(1)-1管路'!AN26="-","-",'C10(1)-1管路(初期設定)'!$AC$9*'C3(1)-1管路'!AN26)))</f>
        <v>-</v>
      </c>
      <c r="AO26" s="54" t="str">
        <f t="shared" si="36"/>
        <v>-</v>
      </c>
      <c r="AP26" s="59" t="str">
        <f>IF('C10(1)-1管路(初期設定)'!$AD$9="","-",IF('C10(1)-1管路(初期設定)'!$AD$9="○",'C3(1)-1管路'!AP26,IF('C3(1)-1管路'!AP26="-","-",'C10(1)-1管路(初期設定)'!$AD$9*'C3(1)-1管路'!AP26)))</f>
        <v>-</v>
      </c>
      <c r="AQ26" s="69" t="str">
        <f>IF('C10(1)-1管路(初期設定)'!$AE$9="","-",IF('C10(1)-1管路(初期設定)'!$AE$9="○",'C3(1)-1管路'!AQ26,IF('C3(1)-1管路'!AQ26="-","-",'C10(1)-1管路(初期設定)'!$AE$9*'C3(1)-1管路'!AQ26)))</f>
        <v>-</v>
      </c>
      <c r="AR26" s="54" t="str">
        <f t="shared" si="37"/>
        <v>-</v>
      </c>
      <c r="AS26" s="59" t="str">
        <f>IF('C10(1)-1管路(初期設定)'!$AF$9="","-",IF('C10(1)-1管路(初期設定)'!$AF$9="○",'C3(1)-1管路'!AS26,IF('C3(1)-1管路'!AS26="-","-",'C10(1)-1管路(初期設定)'!$AF$9*'C3(1)-1管路'!AS26)))</f>
        <v>-</v>
      </c>
      <c r="AT26" s="69" t="str">
        <f>IF('C10(1)-1管路(初期設定)'!$AG$9="","-",IF('C10(1)-1管路(初期設定)'!$AG$9="○",'C3(1)-1管路'!AT26,IF('C3(1)-1管路'!AT26="-","-",'C10(1)-1管路(初期設定)'!$AG$9*'C3(1)-1管路'!AT26)))</f>
        <v>-</v>
      </c>
      <c r="AU26" s="54" t="str">
        <f t="shared" si="38"/>
        <v>-</v>
      </c>
      <c r="AV26" s="64" t="str">
        <f t="shared" si="39"/>
        <v>-</v>
      </c>
      <c r="AW26" s="90" t="s">
        <v>549</v>
      </c>
      <c r="AX26" s="67">
        <v>128</v>
      </c>
      <c r="AY26" s="42" t="str">
        <f t="shared" si="40"/>
        <v>-</v>
      </c>
      <c r="BB26" s="1071">
        <f t="shared" si="41"/>
        <v>0</v>
      </c>
      <c r="BC26" s="1070"/>
      <c r="BD26" s="1070">
        <f t="shared" si="42"/>
        <v>0</v>
      </c>
      <c r="BE26" s="1070"/>
      <c r="BF26" s="1070">
        <f t="shared" si="43"/>
        <v>0</v>
      </c>
      <c r="BG26" s="1070"/>
      <c r="BH26" s="1070">
        <f t="shared" si="44"/>
        <v>0</v>
      </c>
      <c r="BI26" s="1070"/>
      <c r="BJ26" s="1070">
        <f t="shared" si="45"/>
        <v>0</v>
      </c>
      <c r="BK26" s="1070"/>
      <c r="BL26" s="1071">
        <f t="shared" si="46"/>
        <v>0</v>
      </c>
      <c r="BM26" s="1070"/>
      <c r="BN26" s="1070">
        <f t="shared" si="47"/>
        <v>0</v>
      </c>
      <c r="BO26" s="1070"/>
      <c r="BP26" s="1070">
        <f t="shared" si="48"/>
        <v>0</v>
      </c>
      <c r="BQ26" s="1070"/>
      <c r="BR26" s="1070">
        <f t="shared" si="49"/>
        <v>0</v>
      </c>
      <c r="BS26" s="1070"/>
      <c r="BT26" s="1070">
        <f t="shared" si="50"/>
        <v>0</v>
      </c>
      <c r="BU26" s="1073"/>
      <c r="BV26" s="78"/>
    </row>
    <row r="27" spans="2:74" ht="13.5" customHeight="1">
      <c r="B27" s="1551"/>
      <c r="C27" s="1255"/>
      <c r="D27" s="1263"/>
      <c r="E27" s="1263"/>
      <c r="F27" s="795">
        <v>300</v>
      </c>
      <c r="G27" s="59" t="str">
        <f>IF('C10(1)-1管路(初期設定)'!$F$9="","-",IF('C10(1)-1管路(初期設定)'!$F$9="○",'C3(1)-1管路'!G27,IF('C3(1)-1管路'!F27="-","-",'C10(1)-1管路(初期設定)'!$F$9*'C3(1)-1管路'!G27)))</f>
        <v>-</v>
      </c>
      <c r="H27" s="69" t="str">
        <f>IF('C10(1)-1管路(初期設定)'!$G$9="","-",IF('C10(1)-1管路(初期設定)'!$G$9="○",'C3(1)-1管路'!H27,IF('C3(1)-1管路'!H27="-","-",'C10(1)-1管路(初期設定)'!$G$9*'C3(1)-1管路'!H27)))</f>
        <v>-</v>
      </c>
      <c r="I27" s="54" t="str">
        <f t="shared" si="26"/>
        <v>-</v>
      </c>
      <c r="J27" s="59" t="str">
        <f>IF('C10(1)-1管路(初期設定)'!$H$9="","-",IF('C10(1)-1管路(初期設定)'!$H$9="○",'C3(1)-1管路'!J27,IF('C3(1)-1管路'!J27="-","-",'C10(1)-1管路(初期設定)'!$H$9*'C3(1)-1管路'!J27)))</f>
        <v>-</v>
      </c>
      <c r="K27" s="69" t="str">
        <f>IF('C10(1)-1管路(初期設定)'!$I$9="","-",IF('C10(1)-1管路(初期設定)'!$I$9="○",'C3(1)-1管路'!K27,IF('C3(1)-1管路'!K27="-","-",'C10(1)-1管路(初期設定)'!$I$9*'C3(1)-1管路'!K27)))</f>
        <v>-</v>
      </c>
      <c r="L27" s="54" t="str">
        <f t="shared" si="27"/>
        <v>-</v>
      </c>
      <c r="M27" s="59" t="str">
        <f>IF('C10(1)-1管路(初期設定)'!$J$9="","-",IF('C10(1)-1管路(初期設定)'!$J$9="○",'C3(1)-1管路'!M27,IF('C3(1)-1管路'!M27="-","-",'C10(1)-1管路(初期設定)'!$J$9*'C3(1)-1管路'!M27)))</f>
        <v>-</v>
      </c>
      <c r="N27" s="69" t="str">
        <f>IF('C10(1)-1管路(初期設定)'!$K$9="","-",IF('C10(1)-1管路(初期設定)'!$K$9="○",'C3(1)-1管路'!N27,IF('C3(1)-1管路'!N27="-","-",'C10(1)-1管路(初期設定)'!$K$9*'C3(1)-1管路'!N27)))</f>
        <v>-</v>
      </c>
      <c r="O27" s="54" t="str">
        <f t="shared" si="28"/>
        <v>-</v>
      </c>
      <c r="P27" s="59" t="str">
        <f>IF('C10(1)-1管路(初期設定)'!$L$9="","-",IF('C10(1)-1管路(初期設定)'!$L$9="○",'C3(1)-1管路'!P27,IF('C3(1)-1管路'!P27="-","-",'C10(1)-1管路(初期設定)'!$L$9*'C3(1)-1管路'!P27)))</f>
        <v>-</v>
      </c>
      <c r="Q27" s="69" t="str">
        <f>IF('C10(1)-1管路(初期設定)'!$M$9="","-",IF('C10(1)-1管路(初期設定)'!$M$9="○",'C3(1)-1管路'!Q27,IF('C3(1)-1管路'!Q27="-","-",'C10(1)-1管路(初期設定)'!$M$9*'C3(1)-1管路'!Q27)))</f>
        <v>-</v>
      </c>
      <c r="R27" s="54" t="str">
        <f t="shared" si="29"/>
        <v>-</v>
      </c>
      <c r="S27" s="59" t="str">
        <f>IF('C10(1)-1管路(初期設定)'!$N$9="","-",IF('C10(1)-1管路(初期設定)'!$N$9="○",'C3(1)-1管路'!S27,IF('C3(1)-1管路'!S27="-","-",'C10(1)-1管路(初期設定)'!$N$9*'C3(1)-1管路'!S27)))</f>
        <v>-</v>
      </c>
      <c r="T27" s="189" t="str">
        <f>IF('C10(1)-1管路(初期設定)'!$O$9="","-",IF('C10(1)-1管路(初期設定)'!$O$9="○",'C3(1)-1管路'!T27,IF('C3(1)-1管路'!T27="-","-",'C10(1)-1管路(初期設定)'!$O$9*'C3(1)-1管路'!T27)))</f>
        <v>-</v>
      </c>
      <c r="U27" s="189" t="str">
        <f>IF('C10(1)-1管路(初期設定)'!$P$9="","-",IF('C10(1)-1管路(初期設定)'!$P$9="○",'C3(1)-1管路'!U27,IF('C3(1)-1管路'!U27="-","-",'C10(1)-1管路(初期設定)'!$P$9*'C3(1)-1管路'!U27)))</f>
        <v>-</v>
      </c>
      <c r="V27" s="69" t="str">
        <f>IF('C10(1)-1管路(初期設定)'!$Q$9="","-",IF('C10(1)-1管路(初期設定)'!$Q$9="○",'C3(1)-1管路'!V27,IF('C3(1)-1管路'!V27="-","-",'C10(1)-1管路(初期設定)'!$Q$9*'C3(1)-1管路'!V27)))</f>
        <v>-</v>
      </c>
      <c r="W27" s="54" t="str">
        <f t="shared" si="30"/>
        <v>-</v>
      </c>
      <c r="X27" s="59" t="str">
        <f>IF('C10(1)-1管路(初期設定)'!$R$9="","-",IF('C10(1)-1管路(初期設定)'!$R$9="○",'C3(1)-1管路'!X27,IF('C3(1)-1管路'!X27="-","-",'C10(1)-1管路(初期設定)'!$R$9*'C3(1)-1管路'!X27)))</f>
        <v>-</v>
      </c>
      <c r="Y27" s="69" t="str">
        <f>IF('C10(1)-1管路(初期設定)'!$S$9="","-",IF('C10(1)-1管路(初期設定)'!$S$9="○",'C3(1)-1管路'!Y27,IF('C3(1)-1管路'!Y27="-","-",'C10(1)-1管路(初期設定)'!$S$9*'C3(1)-1管路'!Y27)))</f>
        <v>-</v>
      </c>
      <c r="Z27" s="54" t="str">
        <f t="shared" si="31"/>
        <v>-</v>
      </c>
      <c r="AA27" s="59" t="str">
        <f>IF('C10(1)-1管路(初期設定)'!$T$9="","-",IF('C10(1)-1管路(初期設定)'!$T$9="○",'C3(1)-1管路'!AA27,IF('C3(1)-1管路'!AA27="-","-",'C10(1)-1管路(初期設定)'!$T$9*'C3(1)-1管路'!AA27)))</f>
        <v>-</v>
      </c>
      <c r="AB27" s="69" t="str">
        <f>IF('C10(1)-1管路(初期設定)'!$U$9="","-",IF('C10(1)-1管路(初期設定)'!$U$9="○",'C3(1)-1管路'!AB27,IF('C3(1)-1管路'!AB27="-","-",'C10(1)-1管路(初期設定)'!$U$9*'C3(1)-1管路'!AB27)))</f>
        <v>-</v>
      </c>
      <c r="AC27" s="54" t="str">
        <f t="shared" si="32"/>
        <v>-</v>
      </c>
      <c r="AD27" s="59" t="str">
        <f>IF('C10(1)-1管路(初期設定)'!$V$9="","-",IF('C10(1)-1管路(初期設定)'!$V$9="○",'C3(1)-1管路'!AD27,IF('C3(1)-1管路'!AD27="-","-",'C10(1)-1管路(初期設定)'!$V$9*'C3(1)-1管路'!AD27)))</f>
        <v>-</v>
      </c>
      <c r="AE27" s="69" t="str">
        <f>IF('C10(1)-1管路(初期設定)'!$W$9="","-",IF('C10(1)-1管路(初期設定)'!$W$9="○",'C3(1)-1管路'!AE27,IF('C3(1)-1管路'!AE27="-","-",'C10(1)-1管路(初期設定)'!$W$9*'C3(1)-1管路'!AE27)))</f>
        <v>-</v>
      </c>
      <c r="AF27" s="54" t="str">
        <f t="shared" si="33"/>
        <v>-</v>
      </c>
      <c r="AG27" s="59" t="str">
        <f>IF('C10(1)-1管路(初期設定)'!$X$8="","-",IF('C10(1)-1管路(初期設定)'!$X$8="○",'C3(1)-1管路'!AG27,IF('C3(1)-1管路'!AZ27="-","-",'C10(1)-1管路(初期設定)'!$X$8*'C3(1)-1管路'!AG27)))</f>
        <v>-</v>
      </c>
      <c r="AH27" s="69" t="str">
        <f>IF('C10(1)-1管路(初期設定)'!$Y$9="","-",IF('C10(1)-1管路(初期設定)'!$Y$9="○",'C3(1)-1管路'!AH27,IF('C3(1)-1管路'!AH27="-","-",'C10(1)-1管路(初期設定)'!$Y$9*'C3(1)-1管路'!AH27)))</f>
        <v>-</v>
      </c>
      <c r="AI27" s="54" t="str">
        <f t="shared" si="34"/>
        <v>-</v>
      </c>
      <c r="AJ27" s="59" t="str">
        <f>IF('C10(1)-1管路(初期設定)'!$Z$9="","-",IF('C10(1)-1管路(初期設定)'!$Z$9="○",'C3(1)-1管路'!AJ27,IF('C3(1)-1管路'!AJ27="-","-",'C10(1)-1管路(初期設定)'!$Z$9*'C3(1)-1管路'!AJ27)))</f>
        <v>-</v>
      </c>
      <c r="AK27" s="69" t="str">
        <f>IF('C10(1)-1管路(初期設定)'!$AA$9="","-",IF('C10(1)-1管路(初期設定)'!$AA$9="○",'C3(1)-1管路'!AK27,IF('C3(1)-1管路'!AK27="-","-",'C10(1)-1管路(初期設定)'!$AA$9*'C3(1)-1管路'!AK27)))</f>
        <v>-</v>
      </c>
      <c r="AL27" s="54" t="str">
        <f t="shared" si="35"/>
        <v>-</v>
      </c>
      <c r="AM27" s="59" t="str">
        <f>IF('C10(1)-1管路(初期設定)'!$AB$9="","-",IF('C10(1)-1管路(初期設定)'!$AB$9="○",'C3(1)-1管路'!AM27,IF('C3(1)-1管路'!AM27="-","-",'C10(1)-1管路(初期設定)'!$AB$9*'C3(1)-1管路'!AM27)))</f>
        <v>-</v>
      </c>
      <c r="AN27" s="69" t="str">
        <f>IF('C10(1)-1管路(初期設定)'!$AC$9="","-",IF('C10(1)-1管路(初期設定)'!$AC$9="○",'C3(1)-1管路'!AN27,IF('C3(1)-1管路'!AN27="-","-",'C10(1)-1管路(初期設定)'!$AC$9*'C3(1)-1管路'!AN27)))</f>
        <v>-</v>
      </c>
      <c r="AO27" s="54" t="str">
        <f t="shared" si="36"/>
        <v>-</v>
      </c>
      <c r="AP27" s="59" t="str">
        <f>IF('C10(1)-1管路(初期設定)'!$AD$9="","-",IF('C10(1)-1管路(初期設定)'!$AD$9="○",'C3(1)-1管路'!AP27,IF('C3(1)-1管路'!AP27="-","-",'C10(1)-1管路(初期設定)'!$AD$9*'C3(1)-1管路'!AP27)))</f>
        <v>-</v>
      </c>
      <c r="AQ27" s="69" t="str">
        <f>IF('C10(1)-1管路(初期設定)'!$AE$9="","-",IF('C10(1)-1管路(初期設定)'!$AE$9="○",'C3(1)-1管路'!AQ27,IF('C3(1)-1管路'!AQ27="-","-",'C10(1)-1管路(初期設定)'!$AE$9*'C3(1)-1管路'!AQ27)))</f>
        <v>-</v>
      </c>
      <c r="AR27" s="54" t="str">
        <f t="shared" si="37"/>
        <v>-</v>
      </c>
      <c r="AS27" s="59" t="str">
        <f>IF('C10(1)-1管路(初期設定)'!$AF$9="","-",IF('C10(1)-1管路(初期設定)'!$AF$9="○",'C3(1)-1管路'!AS27,IF('C3(1)-1管路'!AS27="-","-",'C10(1)-1管路(初期設定)'!$AF$9*'C3(1)-1管路'!AS27)))</f>
        <v>-</v>
      </c>
      <c r="AT27" s="69" t="str">
        <f>IF('C10(1)-1管路(初期設定)'!$AG$9="","-",IF('C10(1)-1管路(初期設定)'!$AG$9="○",'C3(1)-1管路'!AT27,IF('C3(1)-1管路'!AT27="-","-",'C10(1)-1管路(初期設定)'!$AG$9*'C3(1)-1管路'!AT27)))</f>
        <v>-</v>
      </c>
      <c r="AU27" s="54" t="str">
        <f t="shared" si="38"/>
        <v>-</v>
      </c>
      <c r="AV27" s="64" t="str">
        <f t="shared" si="39"/>
        <v>-</v>
      </c>
      <c r="AW27" s="90" t="s">
        <v>549</v>
      </c>
      <c r="AX27" s="67">
        <v>112</v>
      </c>
      <c r="AY27" s="42" t="str">
        <f t="shared" si="40"/>
        <v>-</v>
      </c>
      <c r="BB27" s="1071">
        <f t="shared" si="41"/>
        <v>0</v>
      </c>
      <c r="BC27" s="1070"/>
      <c r="BD27" s="1070">
        <f t="shared" si="42"/>
        <v>0</v>
      </c>
      <c r="BE27" s="1070"/>
      <c r="BF27" s="1070">
        <f t="shared" si="43"/>
        <v>0</v>
      </c>
      <c r="BG27" s="1070"/>
      <c r="BH27" s="1070">
        <f t="shared" si="44"/>
        <v>0</v>
      </c>
      <c r="BI27" s="1070"/>
      <c r="BJ27" s="1070">
        <f t="shared" si="45"/>
        <v>0</v>
      </c>
      <c r="BK27" s="1070"/>
      <c r="BL27" s="1071">
        <f t="shared" si="46"/>
        <v>0</v>
      </c>
      <c r="BM27" s="1070"/>
      <c r="BN27" s="1070">
        <f t="shared" si="47"/>
        <v>0</v>
      </c>
      <c r="BO27" s="1070"/>
      <c r="BP27" s="1070">
        <f t="shared" si="48"/>
        <v>0</v>
      </c>
      <c r="BQ27" s="1070"/>
      <c r="BR27" s="1070">
        <f t="shared" si="49"/>
        <v>0</v>
      </c>
      <c r="BS27" s="1070"/>
      <c r="BT27" s="1070">
        <f t="shared" si="50"/>
        <v>0</v>
      </c>
      <c r="BU27" s="1073"/>
      <c r="BV27" s="78"/>
    </row>
    <row r="28" spans="2:74" ht="13.5" customHeight="1">
      <c r="B28" s="1551"/>
      <c r="C28" s="1255"/>
      <c r="D28" s="1263"/>
      <c r="E28" s="1263"/>
      <c r="F28" s="795">
        <v>250</v>
      </c>
      <c r="G28" s="59" t="str">
        <f>IF('C10(1)-1管路(初期設定)'!$F$9="","-",IF('C10(1)-1管路(初期設定)'!$F$9="○",'C3(1)-1管路'!G28,IF('C3(1)-1管路'!F28="-","-",'C10(1)-1管路(初期設定)'!$F$9*'C3(1)-1管路'!G28)))</f>
        <v>-</v>
      </c>
      <c r="H28" s="69" t="str">
        <f>IF('C10(1)-1管路(初期設定)'!$G$9="","-",IF('C10(1)-1管路(初期設定)'!$G$9="○",'C3(1)-1管路'!H28,IF('C3(1)-1管路'!H28="-","-",'C10(1)-1管路(初期設定)'!$G$9*'C3(1)-1管路'!H28)))</f>
        <v>-</v>
      </c>
      <c r="I28" s="54" t="str">
        <f t="shared" si="26"/>
        <v>-</v>
      </c>
      <c r="J28" s="59" t="str">
        <f>IF('C10(1)-1管路(初期設定)'!$H$9="","-",IF('C10(1)-1管路(初期設定)'!$H$9="○",'C3(1)-1管路'!J28,IF('C3(1)-1管路'!J28="-","-",'C10(1)-1管路(初期設定)'!$H$9*'C3(1)-1管路'!J28)))</f>
        <v>-</v>
      </c>
      <c r="K28" s="69" t="str">
        <f>IF('C10(1)-1管路(初期設定)'!$I$9="","-",IF('C10(1)-1管路(初期設定)'!$I$9="○",'C3(1)-1管路'!K28,IF('C3(1)-1管路'!K28="-","-",'C10(1)-1管路(初期設定)'!$I$9*'C3(1)-1管路'!K28)))</f>
        <v>-</v>
      </c>
      <c r="L28" s="54" t="str">
        <f t="shared" si="27"/>
        <v>-</v>
      </c>
      <c r="M28" s="59" t="str">
        <f>IF('C10(1)-1管路(初期設定)'!$J$9="","-",IF('C10(1)-1管路(初期設定)'!$J$9="○",'C3(1)-1管路'!M28,IF('C3(1)-1管路'!M28="-","-",'C10(1)-1管路(初期設定)'!$J$9*'C3(1)-1管路'!M28)))</f>
        <v>-</v>
      </c>
      <c r="N28" s="69" t="str">
        <f>IF('C10(1)-1管路(初期設定)'!$K$9="","-",IF('C10(1)-1管路(初期設定)'!$K$9="○",'C3(1)-1管路'!N28,IF('C3(1)-1管路'!N28="-","-",'C10(1)-1管路(初期設定)'!$K$9*'C3(1)-1管路'!N28)))</f>
        <v>-</v>
      </c>
      <c r="O28" s="54" t="str">
        <f t="shared" si="28"/>
        <v>-</v>
      </c>
      <c r="P28" s="59" t="str">
        <f>IF('C10(1)-1管路(初期設定)'!$L$9="","-",IF('C10(1)-1管路(初期設定)'!$L$9="○",'C3(1)-1管路'!P28,IF('C3(1)-1管路'!P28="-","-",'C10(1)-1管路(初期設定)'!$L$9*'C3(1)-1管路'!P28)))</f>
        <v>-</v>
      </c>
      <c r="Q28" s="69" t="str">
        <f>IF('C10(1)-1管路(初期設定)'!$M$9="","-",IF('C10(1)-1管路(初期設定)'!$M$9="○",'C3(1)-1管路'!Q28,IF('C3(1)-1管路'!Q28="-","-",'C10(1)-1管路(初期設定)'!$M$9*'C3(1)-1管路'!Q28)))</f>
        <v>-</v>
      </c>
      <c r="R28" s="54" t="str">
        <f t="shared" si="29"/>
        <v>-</v>
      </c>
      <c r="S28" s="59" t="str">
        <f>IF('C10(1)-1管路(初期設定)'!$N$9="","-",IF('C10(1)-1管路(初期設定)'!$N$9="○",'C3(1)-1管路'!S28,IF('C3(1)-1管路'!S28="-","-",'C10(1)-1管路(初期設定)'!$N$9*'C3(1)-1管路'!S28)))</f>
        <v>-</v>
      </c>
      <c r="T28" s="189" t="str">
        <f>IF('C10(1)-1管路(初期設定)'!$O$9="","-",IF('C10(1)-1管路(初期設定)'!$O$9="○",'C3(1)-1管路'!T28,IF('C3(1)-1管路'!T28="-","-",'C10(1)-1管路(初期設定)'!$O$9*'C3(1)-1管路'!T28)))</f>
        <v>-</v>
      </c>
      <c r="U28" s="189" t="str">
        <f>IF('C10(1)-1管路(初期設定)'!$P$9="","-",IF('C10(1)-1管路(初期設定)'!$P$9="○",'C3(1)-1管路'!U28,IF('C3(1)-1管路'!U28="-","-",'C10(1)-1管路(初期設定)'!$P$9*'C3(1)-1管路'!U28)))</f>
        <v>-</v>
      </c>
      <c r="V28" s="69" t="str">
        <f>IF('C10(1)-1管路(初期設定)'!$Q$9="","-",IF('C10(1)-1管路(初期設定)'!$Q$9="○",'C3(1)-1管路'!V28,IF('C3(1)-1管路'!V28="-","-",'C10(1)-1管路(初期設定)'!$Q$9*'C3(1)-1管路'!V28)))</f>
        <v>-</v>
      </c>
      <c r="W28" s="54" t="str">
        <f t="shared" si="30"/>
        <v>-</v>
      </c>
      <c r="X28" s="59" t="str">
        <f>IF('C10(1)-1管路(初期設定)'!$R$9="","-",IF('C10(1)-1管路(初期設定)'!$R$9="○",'C3(1)-1管路'!X28,IF('C3(1)-1管路'!X28="-","-",'C10(1)-1管路(初期設定)'!$R$9*'C3(1)-1管路'!X28)))</f>
        <v>-</v>
      </c>
      <c r="Y28" s="69" t="str">
        <f>IF('C10(1)-1管路(初期設定)'!$S$9="","-",IF('C10(1)-1管路(初期設定)'!$S$9="○",'C3(1)-1管路'!Y28,IF('C3(1)-1管路'!Y28="-","-",'C10(1)-1管路(初期設定)'!$S$9*'C3(1)-1管路'!Y28)))</f>
        <v>-</v>
      </c>
      <c r="Z28" s="54" t="str">
        <f t="shared" si="31"/>
        <v>-</v>
      </c>
      <c r="AA28" s="59" t="str">
        <f>IF('C10(1)-1管路(初期設定)'!$T$9="","-",IF('C10(1)-1管路(初期設定)'!$T$9="○",'C3(1)-1管路'!AA28,IF('C3(1)-1管路'!AA28="-","-",'C10(1)-1管路(初期設定)'!$T$9*'C3(1)-1管路'!AA28)))</f>
        <v>-</v>
      </c>
      <c r="AB28" s="69" t="str">
        <f>IF('C10(1)-1管路(初期設定)'!$U$9="","-",IF('C10(1)-1管路(初期設定)'!$U$9="○",'C3(1)-1管路'!AB28,IF('C3(1)-1管路'!AB28="-","-",'C10(1)-1管路(初期設定)'!$U$9*'C3(1)-1管路'!AB28)))</f>
        <v>-</v>
      </c>
      <c r="AC28" s="54" t="str">
        <f t="shared" si="32"/>
        <v>-</v>
      </c>
      <c r="AD28" s="59" t="str">
        <f>IF('C10(1)-1管路(初期設定)'!$V$9="","-",IF('C10(1)-1管路(初期設定)'!$V$9="○",'C3(1)-1管路'!AD28,IF('C3(1)-1管路'!AD28="-","-",'C10(1)-1管路(初期設定)'!$V$9*'C3(1)-1管路'!AD28)))</f>
        <v>-</v>
      </c>
      <c r="AE28" s="69" t="str">
        <f>IF('C10(1)-1管路(初期設定)'!$W$9="","-",IF('C10(1)-1管路(初期設定)'!$W$9="○",'C3(1)-1管路'!AE28,IF('C3(1)-1管路'!AE28="-","-",'C10(1)-1管路(初期設定)'!$W$9*'C3(1)-1管路'!AE28)))</f>
        <v>-</v>
      </c>
      <c r="AF28" s="54" t="str">
        <f t="shared" si="33"/>
        <v>-</v>
      </c>
      <c r="AG28" s="59" t="str">
        <f>IF('C10(1)-1管路(初期設定)'!$X$8="","-",IF('C10(1)-1管路(初期設定)'!$X$8="○",'C3(1)-1管路'!AG28,IF('C3(1)-1管路'!AZ28="-","-",'C10(1)-1管路(初期設定)'!$X$8*'C3(1)-1管路'!AG28)))</f>
        <v>-</v>
      </c>
      <c r="AH28" s="69" t="str">
        <f>IF('C10(1)-1管路(初期設定)'!$Y$9="","-",IF('C10(1)-1管路(初期設定)'!$Y$9="○",'C3(1)-1管路'!AH28,IF('C3(1)-1管路'!AH28="-","-",'C10(1)-1管路(初期設定)'!$Y$9*'C3(1)-1管路'!AH28)))</f>
        <v>-</v>
      </c>
      <c r="AI28" s="54" t="str">
        <f t="shared" si="34"/>
        <v>-</v>
      </c>
      <c r="AJ28" s="59" t="str">
        <f>IF('C10(1)-1管路(初期設定)'!$Z$9="","-",IF('C10(1)-1管路(初期設定)'!$Z$9="○",'C3(1)-1管路'!AJ28,IF('C3(1)-1管路'!AJ28="-","-",'C10(1)-1管路(初期設定)'!$Z$9*'C3(1)-1管路'!AJ28)))</f>
        <v>-</v>
      </c>
      <c r="AK28" s="69" t="str">
        <f>IF('C10(1)-1管路(初期設定)'!$AA$9="","-",IF('C10(1)-1管路(初期設定)'!$AA$9="○",'C3(1)-1管路'!AK28,IF('C3(1)-1管路'!AK28="-","-",'C10(1)-1管路(初期設定)'!$AA$9*'C3(1)-1管路'!AK28)))</f>
        <v>-</v>
      </c>
      <c r="AL28" s="54" t="str">
        <f t="shared" si="35"/>
        <v>-</v>
      </c>
      <c r="AM28" s="59" t="str">
        <f>IF('C10(1)-1管路(初期設定)'!$AB$9="","-",IF('C10(1)-1管路(初期設定)'!$AB$9="○",'C3(1)-1管路'!AM28,IF('C3(1)-1管路'!AM28="-","-",'C10(1)-1管路(初期設定)'!$AB$9*'C3(1)-1管路'!AM28)))</f>
        <v>-</v>
      </c>
      <c r="AN28" s="69" t="str">
        <f>IF('C10(1)-1管路(初期設定)'!$AC$9="","-",IF('C10(1)-1管路(初期設定)'!$AC$9="○",'C3(1)-1管路'!AN28,IF('C3(1)-1管路'!AN28="-","-",'C10(1)-1管路(初期設定)'!$AC$9*'C3(1)-1管路'!AN28)))</f>
        <v>-</v>
      </c>
      <c r="AO28" s="54" t="str">
        <f t="shared" si="36"/>
        <v>-</v>
      </c>
      <c r="AP28" s="59" t="str">
        <f>IF('C10(1)-1管路(初期設定)'!$AD$9="","-",IF('C10(1)-1管路(初期設定)'!$AD$9="○",'C3(1)-1管路'!AP28,IF('C3(1)-1管路'!AP28="-","-",'C10(1)-1管路(初期設定)'!$AD$9*'C3(1)-1管路'!AP28)))</f>
        <v>-</v>
      </c>
      <c r="AQ28" s="69">
        <f>IF('C10(1)-1管路(初期設定)'!$AE$9="","-",IF('C10(1)-1管路(初期設定)'!$AE$9="○",'C3(1)-1管路'!AQ28,IF('C3(1)-1管路'!AQ28="-","-",'C10(1)-1管路(初期設定)'!$AE$9*'C3(1)-1管路'!AQ28)))</f>
        <v>9.4</v>
      </c>
      <c r="AR28" s="54">
        <f t="shared" si="37"/>
        <v>9.4</v>
      </c>
      <c r="AS28" s="59" t="str">
        <f>IF('C10(1)-1管路(初期設定)'!$AF$9="","-",IF('C10(1)-1管路(初期設定)'!$AF$9="○",'C3(1)-1管路'!AS28,IF('C3(1)-1管路'!AS28="-","-",'C10(1)-1管路(初期設定)'!$AF$9*'C3(1)-1管路'!AS28)))</f>
        <v>-</v>
      </c>
      <c r="AT28" s="69" t="str">
        <f>IF('C10(1)-1管路(初期設定)'!$AG$9="","-",IF('C10(1)-1管路(初期設定)'!$AG$9="○",'C3(1)-1管路'!AT28,IF('C3(1)-1管路'!AT28="-","-",'C10(1)-1管路(初期設定)'!$AG$9*'C3(1)-1管路'!AT28)))</f>
        <v>-</v>
      </c>
      <c r="AU28" s="54" t="str">
        <f t="shared" si="38"/>
        <v>-</v>
      </c>
      <c r="AV28" s="64">
        <f t="shared" si="39"/>
        <v>9.4</v>
      </c>
      <c r="AW28" s="90" t="s">
        <v>549</v>
      </c>
      <c r="AX28" s="67">
        <v>99</v>
      </c>
      <c r="AY28" s="42">
        <f t="shared" si="40"/>
        <v>930.6</v>
      </c>
      <c r="BB28" s="1071">
        <f t="shared" si="41"/>
        <v>0</v>
      </c>
      <c r="BC28" s="1070"/>
      <c r="BD28" s="1070">
        <f t="shared" si="42"/>
        <v>0</v>
      </c>
      <c r="BE28" s="1070"/>
      <c r="BF28" s="1070">
        <f t="shared" si="43"/>
        <v>0</v>
      </c>
      <c r="BG28" s="1070"/>
      <c r="BH28" s="1070">
        <f t="shared" si="44"/>
        <v>9.4</v>
      </c>
      <c r="BI28" s="1070"/>
      <c r="BJ28" s="1070">
        <f t="shared" si="45"/>
        <v>0</v>
      </c>
      <c r="BK28" s="1070"/>
      <c r="BL28" s="1071">
        <f t="shared" si="46"/>
        <v>0</v>
      </c>
      <c r="BM28" s="1070"/>
      <c r="BN28" s="1070">
        <f t="shared" si="47"/>
        <v>0</v>
      </c>
      <c r="BO28" s="1070"/>
      <c r="BP28" s="1070">
        <f t="shared" si="48"/>
        <v>0</v>
      </c>
      <c r="BQ28" s="1070"/>
      <c r="BR28" s="1070">
        <f t="shared" si="49"/>
        <v>930.6</v>
      </c>
      <c r="BS28" s="1070"/>
      <c r="BT28" s="1070">
        <f t="shared" si="50"/>
        <v>0</v>
      </c>
      <c r="BU28" s="1073"/>
      <c r="BV28" s="78"/>
    </row>
    <row r="29" spans="2:74" ht="13.5" customHeight="1">
      <c r="B29" s="1551"/>
      <c r="C29" s="1255"/>
      <c r="D29" s="1263"/>
      <c r="E29" s="1263"/>
      <c r="F29" s="795">
        <v>200</v>
      </c>
      <c r="G29" s="59" t="str">
        <f>IF('C10(1)-1管路(初期設定)'!$F$9="","-",IF('C10(1)-1管路(初期設定)'!$F$9="○",'C3(1)-1管路'!G29,IF('C3(1)-1管路'!F29="-","-",'C10(1)-1管路(初期設定)'!$F$9*'C3(1)-1管路'!G29)))</f>
        <v>-</v>
      </c>
      <c r="H29" s="69" t="str">
        <f>IF('C10(1)-1管路(初期設定)'!$G$9="","-",IF('C10(1)-1管路(初期設定)'!$G$9="○",'C3(1)-1管路'!H29,IF('C3(1)-1管路'!H29="-","-",'C10(1)-1管路(初期設定)'!$G$9*'C3(1)-1管路'!H29)))</f>
        <v>-</v>
      </c>
      <c r="I29" s="54" t="str">
        <f t="shared" si="26"/>
        <v>-</v>
      </c>
      <c r="J29" s="59" t="str">
        <f>IF('C10(1)-1管路(初期設定)'!$H$9="","-",IF('C10(1)-1管路(初期設定)'!$H$9="○",'C3(1)-1管路'!J29,IF('C3(1)-1管路'!J29="-","-",'C10(1)-1管路(初期設定)'!$H$9*'C3(1)-1管路'!J29)))</f>
        <v>-</v>
      </c>
      <c r="K29" s="69" t="str">
        <f>IF('C10(1)-1管路(初期設定)'!$I$9="","-",IF('C10(1)-1管路(初期設定)'!$I$9="○",'C3(1)-1管路'!K29,IF('C3(1)-1管路'!K29="-","-",'C10(1)-1管路(初期設定)'!$I$9*'C3(1)-1管路'!K29)))</f>
        <v>-</v>
      </c>
      <c r="L29" s="54" t="str">
        <f t="shared" si="27"/>
        <v>-</v>
      </c>
      <c r="M29" s="59" t="str">
        <f>IF('C10(1)-1管路(初期設定)'!$J$9="","-",IF('C10(1)-1管路(初期設定)'!$J$9="○",'C3(1)-1管路'!M29,IF('C3(1)-1管路'!M29="-","-",'C10(1)-1管路(初期設定)'!$J$9*'C3(1)-1管路'!M29)))</f>
        <v>-</v>
      </c>
      <c r="N29" s="69" t="str">
        <f>IF('C10(1)-1管路(初期設定)'!$K$9="","-",IF('C10(1)-1管路(初期設定)'!$K$9="○",'C3(1)-1管路'!N29,IF('C3(1)-1管路'!N29="-","-",'C10(1)-1管路(初期設定)'!$K$9*'C3(1)-1管路'!N29)))</f>
        <v>-</v>
      </c>
      <c r="O29" s="54" t="str">
        <f t="shared" si="28"/>
        <v>-</v>
      </c>
      <c r="P29" s="59" t="str">
        <f>IF('C10(1)-1管路(初期設定)'!$L$9="","-",IF('C10(1)-1管路(初期設定)'!$L$9="○",'C3(1)-1管路'!P29,IF('C3(1)-1管路'!P29="-","-",'C10(1)-1管路(初期設定)'!$L$9*'C3(1)-1管路'!P29)))</f>
        <v>-</v>
      </c>
      <c r="Q29" s="69" t="str">
        <f>IF('C10(1)-1管路(初期設定)'!$M$9="","-",IF('C10(1)-1管路(初期設定)'!$M$9="○",'C3(1)-1管路'!Q29,IF('C3(1)-1管路'!Q29="-","-",'C10(1)-1管路(初期設定)'!$M$9*'C3(1)-1管路'!Q29)))</f>
        <v>-</v>
      </c>
      <c r="R29" s="54" t="str">
        <f t="shared" si="29"/>
        <v>-</v>
      </c>
      <c r="S29" s="59" t="str">
        <f>IF('C10(1)-1管路(初期設定)'!$N$9="","-",IF('C10(1)-1管路(初期設定)'!$N$9="○",'C3(1)-1管路'!S29,IF('C3(1)-1管路'!S29="-","-",'C10(1)-1管路(初期設定)'!$N$9*'C3(1)-1管路'!S29)))</f>
        <v>-</v>
      </c>
      <c r="T29" s="189" t="str">
        <f>IF('C10(1)-1管路(初期設定)'!$O$9="","-",IF('C10(1)-1管路(初期設定)'!$O$9="○",'C3(1)-1管路'!T29,IF('C3(1)-1管路'!T29="-","-",'C10(1)-1管路(初期設定)'!$O$9*'C3(1)-1管路'!T29)))</f>
        <v>-</v>
      </c>
      <c r="U29" s="189" t="str">
        <f>IF('C10(1)-1管路(初期設定)'!$P$9="","-",IF('C10(1)-1管路(初期設定)'!$P$9="○",'C3(1)-1管路'!U29,IF('C3(1)-1管路'!U29="-","-",'C10(1)-1管路(初期設定)'!$P$9*'C3(1)-1管路'!U29)))</f>
        <v>-</v>
      </c>
      <c r="V29" s="69" t="str">
        <f>IF('C10(1)-1管路(初期設定)'!$Q$9="","-",IF('C10(1)-1管路(初期設定)'!$Q$9="○",'C3(1)-1管路'!V29,IF('C3(1)-1管路'!V29="-","-",'C10(1)-1管路(初期設定)'!$Q$9*'C3(1)-1管路'!V29)))</f>
        <v>-</v>
      </c>
      <c r="W29" s="54" t="str">
        <f t="shared" si="30"/>
        <v>-</v>
      </c>
      <c r="X29" s="59" t="str">
        <f>IF('C10(1)-1管路(初期設定)'!$R$9="","-",IF('C10(1)-1管路(初期設定)'!$R$9="○",'C3(1)-1管路'!X29,IF('C3(1)-1管路'!X29="-","-",'C10(1)-1管路(初期設定)'!$R$9*'C3(1)-1管路'!X29)))</f>
        <v>-</v>
      </c>
      <c r="Y29" s="69">
        <f>IF('C10(1)-1管路(初期設定)'!$S$9="","-",IF('C10(1)-1管路(初期設定)'!$S$9="○",'C3(1)-1管路'!Y29,IF('C3(1)-1管路'!Y29="-","-",'C10(1)-1管路(初期設定)'!$S$9*'C3(1)-1管路'!Y29)))</f>
        <v>196</v>
      </c>
      <c r="Z29" s="54">
        <f t="shared" si="31"/>
        <v>196</v>
      </c>
      <c r="AA29" s="59" t="str">
        <f>IF('C10(1)-1管路(初期設定)'!$T$9="","-",IF('C10(1)-1管路(初期設定)'!$T$9="○",'C3(1)-1管路'!AA29,IF('C3(1)-1管路'!AA29="-","-",'C10(1)-1管路(初期設定)'!$T$9*'C3(1)-1管路'!AA29)))</f>
        <v>-</v>
      </c>
      <c r="AB29" s="69" t="str">
        <f>IF('C10(1)-1管路(初期設定)'!$U$9="","-",IF('C10(1)-1管路(初期設定)'!$U$9="○",'C3(1)-1管路'!AB29,IF('C3(1)-1管路'!AB29="-","-",'C10(1)-1管路(初期設定)'!$U$9*'C3(1)-1管路'!AB29)))</f>
        <v>-</v>
      </c>
      <c r="AC29" s="54" t="str">
        <f t="shared" si="32"/>
        <v>-</v>
      </c>
      <c r="AD29" s="59" t="str">
        <f>IF('C10(1)-1管路(初期設定)'!$V$9="","-",IF('C10(1)-1管路(初期設定)'!$V$9="○",'C3(1)-1管路'!AD29,IF('C3(1)-1管路'!AD29="-","-",'C10(1)-1管路(初期設定)'!$V$9*'C3(1)-1管路'!AD29)))</f>
        <v>-</v>
      </c>
      <c r="AE29" s="69" t="str">
        <f>IF('C10(1)-1管路(初期設定)'!$W$9="","-",IF('C10(1)-1管路(初期設定)'!$W$9="○",'C3(1)-1管路'!AE29,IF('C3(1)-1管路'!AE29="-","-",'C10(1)-1管路(初期設定)'!$W$9*'C3(1)-1管路'!AE29)))</f>
        <v>-</v>
      </c>
      <c r="AF29" s="54" t="str">
        <f t="shared" si="33"/>
        <v>-</v>
      </c>
      <c r="AG29" s="59" t="str">
        <f>IF('C10(1)-1管路(初期設定)'!$X$8="","-",IF('C10(1)-1管路(初期設定)'!$X$8="○",'C3(1)-1管路'!AG29,IF('C3(1)-1管路'!AZ29="-","-",'C10(1)-1管路(初期設定)'!$X$8*'C3(1)-1管路'!AG29)))</f>
        <v>-</v>
      </c>
      <c r="AH29" s="69" t="str">
        <f>IF('C10(1)-1管路(初期設定)'!$Y$9="","-",IF('C10(1)-1管路(初期設定)'!$Y$9="○",'C3(1)-1管路'!AH29,IF('C3(1)-1管路'!AH29="-","-",'C10(1)-1管路(初期設定)'!$Y$9*'C3(1)-1管路'!AH29)))</f>
        <v>-</v>
      </c>
      <c r="AI29" s="54" t="str">
        <f t="shared" si="34"/>
        <v>-</v>
      </c>
      <c r="AJ29" s="59" t="str">
        <f>IF('C10(1)-1管路(初期設定)'!$Z$9="","-",IF('C10(1)-1管路(初期設定)'!$Z$9="○",'C3(1)-1管路'!AJ29,IF('C3(1)-1管路'!AJ29="-","-",'C10(1)-1管路(初期設定)'!$Z$9*'C3(1)-1管路'!AJ29)))</f>
        <v>-</v>
      </c>
      <c r="AK29" s="69" t="str">
        <f>IF('C10(1)-1管路(初期設定)'!$AA$9="","-",IF('C10(1)-1管路(初期設定)'!$AA$9="○",'C3(1)-1管路'!AK29,IF('C3(1)-1管路'!AK29="-","-",'C10(1)-1管路(初期設定)'!$AA$9*'C3(1)-1管路'!AK29)))</f>
        <v>-</v>
      </c>
      <c r="AL29" s="54" t="str">
        <f t="shared" si="35"/>
        <v>-</v>
      </c>
      <c r="AM29" s="59" t="str">
        <f>IF('C10(1)-1管路(初期設定)'!$AB$9="","-",IF('C10(1)-1管路(初期設定)'!$AB$9="○",'C3(1)-1管路'!AM29,IF('C3(1)-1管路'!AM29="-","-",'C10(1)-1管路(初期設定)'!$AB$9*'C3(1)-1管路'!AM29)))</f>
        <v>-</v>
      </c>
      <c r="AN29" s="69" t="str">
        <f>IF('C10(1)-1管路(初期設定)'!$AC$9="","-",IF('C10(1)-1管路(初期設定)'!$AC$9="○",'C3(1)-1管路'!AN29,IF('C3(1)-1管路'!AN29="-","-",'C10(1)-1管路(初期設定)'!$AC$9*'C3(1)-1管路'!AN29)))</f>
        <v>-</v>
      </c>
      <c r="AO29" s="54" t="str">
        <f t="shared" si="36"/>
        <v>-</v>
      </c>
      <c r="AP29" s="59" t="str">
        <f>IF('C10(1)-1管路(初期設定)'!$AD$9="","-",IF('C10(1)-1管路(初期設定)'!$AD$9="○",'C3(1)-1管路'!AP29,IF('C3(1)-1管路'!AP29="-","-",'C10(1)-1管路(初期設定)'!$AD$9*'C3(1)-1管路'!AP29)))</f>
        <v>-</v>
      </c>
      <c r="AQ29" s="69" t="str">
        <f>IF('C10(1)-1管路(初期設定)'!$AE$9="","-",IF('C10(1)-1管路(初期設定)'!$AE$9="○",'C3(1)-1管路'!AQ29,IF('C3(1)-1管路'!AQ29="-","-",'C10(1)-1管路(初期設定)'!$AE$9*'C3(1)-1管路'!AQ29)))</f>
        <v>-</v>
      </c>
      <c r="AR29" s="54" t="str">
        <f t="shared" si="37"/>
        <v>-</v>
      </c>
      <c r="AS29" s="59" t="str">
        <f>IF('C10(1)-1管路(初期設定)'!$AF$9="","-",IF('C10(1)-1管路(初期設定)'!$AF$9="○",'C3(1)-1管路'!AS29,IF('C3(1)-1管路'!AS29="-","-",'C10(1)-1管路(初期設定)'!$AF$9*'C3(1)-1管路'!AS29)))</f>
        <v>-</v>
      </c>
      <c r="AT29" s="69" t="str">
        <f>IF('C10(1)-1管路(初期設定)'!$AG$9="","-",IF('C10(1)-1管路(初期設定)'!$AG$9="○",'C3(1)-1管路'!AT29,IF('C3(1)-1管路'!AT29="-","-",'C10(1)-1管路(初期設定)'!$AG$9*'C3(1)-1管路'!AT29)))</f>
        <v>-</v>
      </c>
      <c r="AU29" s="54" t="str">
        <f t="shared" si="38"/>
        <v>-</v>
      </c>
      <c r="AV29" s="64">
        <f t="shared" si="39"/>
        <v>196</v>
      </c>
      <c r="AW29" s="90" t="s">
        <v>549</v>
      </c>
      <c r="AX29" s="67">
        <v>87</v>
      </c>
      <c r="AY29" s="42">
        <f t="shared" si="40"/>
        <v>17052</v>
      </c>
      <c r="BB29" s="1071">
        <f t="shared" si="41"/>
        <v>0</v>
      </c>
      <c r="BC29" s="1070"/>
      <c r="BD29" s="1070">
        <f t="shared" si="42"/>
        <v>0</v>
      </c>
      <c r="BE29" s="1070"/>
      <c r="BF29" s="1070">
        <f t="shared" si="43"/>
        <v>196</v>
      </c>
      <c r="BG29" s="1070"/>
      <c r="BH29" s="1070">
        <f t="shared" si="44"/>
        <v>0</v>
      </c>
      <c r="BI29" s="1070"/>
      <c r="BJ29" s="1070">
        <f t="shared" si="45"/>
        <v>0</v>
      </c>
      <c r="BK29" s="1070"/>
      <c r="BL29" s="1071">
        <f t="shared" si="46"/>
        <v>0</v>
      </c>
      <c r="BM29" s="1070"/>
      <c r="BN29" s="1070">
        <f t="shared" si="47"/>
        <v>0</v>
      </c>
      <c r="BO29" s="1070"/>
      <c r="BP29" s="1070">
        <f t="shared" si="48"/>
        <v>17052</v>
      </c>
      <c r="BQ29" s="1070"/>
      <c r="BR29" s="1070">
        <f t="shared" si="49"/>
        <v>0</v>
      </c>
      <c r="BS29" s="1070"/>
      <c r="BT29" s="1070">
        <f t="shared" si="50"/>
        <v>0</v>
      </c>
      <c r="BU29" s="1073"/>
      <c r="BV29" s="78"/>
    </row>
    <row r="30" spans="2:74" ht="13.5" customHeight="1">
      <c r="B30" s="1551"/>
      <c r="C30" s="1255"/>
      <c r="D30" s="1263"/>
      <c r="E30" s="1263"/>
      <c r="F30" s="795">
        <v>150</v>
      </c>
      <c r="G30" s="59" t="str">
        <f>IF('C10(1)-1管路(初期設定)'!$F$9="","-",IF('C10(1)-1管路(初期設定)'!$F$9="○",'C3(1)-1管路'!G30,IF('C3(1)-1管路'!F30="-","-",'C10(1)-1管路(初期設定)'!$F$9*'C3(1)-1管路'!G30)))</f>
        <v>-</v>
      </c>
      <c r="H30" s="69" t="str">
        <f>IF('C10(1)-1管路(初期設定)'!$G$9="","-",IF('C10(1)-1管路(初期設定)'!$G$9="○",'C3(1)-1管路'!H30,IF('C3(1)-1管路'!H30="-","-",'C10(1)-1管路(初期設定)'!$G$9*'C3(1)-1管路'!H30)))</f>
        <v>-</v>
      </c>
      <c r="I30" s="54" t="str">
        <f t="shared" si="26"/>
        <v>-</v>
      </c>
      <c r="J30" s="59" t="str">
        <f>IF('C10(1)-1管路(初期設定)'!$H$9="","-",IF('C10(1)-1管路(初期設定)'!$H$9="○",'C3(1)-1管路'!J30,IF('C3(1)-1管路'!J30="-","-",'C10(1)-1管路(初期設定)'!$H$9*'C3(1)-1管路'!J30)))</f>
        <v>-</v>
      </c>
      <c r="K30" s="69" t="str">
        <f>IF('C10(1)-1管路(初期設定)'!$I$9="","-",IF('C10(1)-1管路(初期設定)'!$I$9="○",'C3(1)-1管路'!K30,IF('C3(1)-1管路'!K30="-","-",'C10(1)-1管路(初期設定)'!$I$9*'C3(1)-1管路'!K30)))</f>
        <v>-</v>
      </c>
      <c r="L30" s="54" t="str">
        <f t="shared" si="27"/>
        <v>-</v>
      </c>
      <c r="M30" s="59" t="str">
        <f>IF('C10(1)-1管路(初期設定)'!$J$9="","-",IF('C10(1)-1管路(初期設定)'!$J$9="○",'C3(1)-1管路'!M30,IF('C3(1)-1管路'!M30="-","-",'C10(1)-1管路(初期設定)'!$J$9*'C3(1)-1管路'!M30)))</f>
        <v>-</v>
      </c>
      <c r="N30" s="69" t="str">
        <f>IF('C10(1)-1管路(初期設定)'!$K$9="","-",IF('C10(1)-1管路(初期設定)'!$K$9="○",'C3(1)-1管路'!N30,IF('C3(1)-1管路'!N30="-","-",'C10(1)-1管路(初期設定)'!$K$9*'C3(1)-1管路'!N30)))</f>
        <v>-</v>
      </c>
      <c r="O30" s="54" t="str">
        <f t="shared" si="28"/>
        <v>-</v>
      </c>
      <c r="P30" s="59" t="str">
        <f>IF('C10(1)-1管路(初期設定)'!$L$9="","-",IF('C10(1)-1管路(初期設定)'!$L$9="○",'C3(1)-1管路'!P30,IF('C3(1)-1管路'!P30="-","-",'C10(1)-1管路(初期設定)'!$L$9*'C3(1)-1管路'!P30)))</f>
        <v>-</v>
      </c>
      <c r="Q30" s="69" t="str">
        <f>IF('C10(1)-1管路(初期設定)'!$M$9="","-",IF('C10(1)-1管路(初期設定)'!$M$9="○",'C3(1)-1管路'!Q30,IF('C3(1)-1管路'!Q30="-","-",'C10(1)-1管路(初期設定)'!$M$9*'C3(1)-1管路'!Q30)))</f>
        <v>-</v>
      </c>
      <c r="R30" s="54" t="str">
        <f t="shared" si="29"/>
        <v>-</v>
      </c>
      <c r="S30" s="59" t="str">
        <f>IF('C10(1)-1管路(初期設定)'!$N$9="","-",IF('C10(1)-1管路(初期設定)'!$N$9="○",'C3(1)-1管路'!S30,IF('C3(1)-1管路'!S30="-","-",'C10(1)-1管路(初期設定)'!$N$9*'C3(1)-1管路'!S30)))</f>
        <v>-</v>
      </c>
      <c r="T30" s="189">
        <f>IF('C10(1)-1管路(初期設定)'!$O$9="","-",IF('C10(1)-1管路(初期設定)'!$O$9="○",'C3(1)-1管路'!T30,IF('C3(1)-1管路'!T30="-","-",'C10(1)-1管路(初期設定)'!$O$9*'C3(1)-1管路'!T30)))</f>
        <v>20</v>
      </c>
      <c r="U30" s="189" t="str">
        <f>IF('C10(1)-1管路(初期設定)'!$P$9="","-",IF('C10(1)-1管路(初期設定)'!$P$9="○",'C3(1)-1管路'!U30,IF('C3(1)-1管路'!U30="-","-",'C10(1)-1管路(初期設定)'!$P$9*'C3(1)-1管路'!U30)))</f>
        <v>-</v>
      </c>
      <c r="V30" s="69">
        <f>IF('C10(1)-1管路(初期設定)'!$Q$9="","-",IF('C10(1)-1管路(初期設定)'!$Q$9="○",'C3(1)-1管路'!V30,IF('C3(1)-1管路'!V30="-","-",'C10(1)-1管路(初期設定)'!$Q$9*'C3(1)-1管路'!V30)))</f>
        <v>51</v>
      </c>
      <c r="W30" s="54">
        <f t="shared" si="30"/>
        <v>71</v>
      </c>
      <c r="X30" s="59" t="str">
        <f>IF('C10(1)-1管路(初期設定)'!$R$9="","-",IF('C10(1)-1管路(初期設定)'!$R$9="○",'C3(1)-1管路'!X30,IF('C3(1)-1管路'!X30="-","-",'C10(1)-1管路(初期設定)'!$R$9*'C3(1)-1管路'!X30)))</f>
        <v>-</v>
      </c>
      <c r="Y30" s="69">
        <f>IF('C10(1)-1管路(初期設定)'!$S$9="","-",IF('C10(1)-1管路(初期設定)'!$S$9="○",'C3(1)-1管路'!Y30,IF('C3(1)-1管路'!Y30="-","-",'C10(1)-1管路(初期設定)'!$S$9*'C3(1)-1管路'!Y30)))</f>
        <v>125</v>
      </c>
      <c r="Z30" s="54">
        <f t="shared" si="31"/>
        <v>125</v>
      </c>
      <c r="AA30" s="59" t="str">
        <f>IF('C10(1)-1管路(初期設定)'!$T$9="","-",IF('C10(1)-1管路(初期設定)'!$T$9="○",'C3(1)-1管路'!AA30,IF('C3(1)-1管路'!AA30="-","-",'C10(1)-1管路(初期設定)'!$T$9*'C3(1)-1管路'!AA30)))</f>
        <v>-</v>
      </c>
      <c r="AB30" s="69" t="str">
        <f>IF('C10(1)-1管路(初期設定)'!$U$9="","-",IF('C10(1)-1管路(初期設定)'!$U$9="○",'C3(1)-1管路'!AB30,IF('C3(1)-1管路'!AB30="-","-",'C10(1)-1管路(初期設定)'!$U$9*'C3(1)-1管路'!AB30)))</f>
        <v>-</v>
      </c>
      <c r="AC30" s="54" t="str">
        <f t="shared" si="32"/>
        <v>-</v>
      </c>
      <c r="AD30" s="59" t="str">
        <f>IF('C10(1)-1管路(初期設定)'!$V$9="","-",IF('C10(1)-1管路(初期設定)'!$V$9="○",'C3(1)-1管路'!AD30,IF('C3(1)-1管路'!AD30="-","-",'C10(1)-1管路(初期設定)'!$V$9*'C3(1)-1管路'!AD30)))</f>
        <v>-</v>
      </c>
      <c r="AE30" s="69" t="str">
        <f>IF('C10(1)-1管路(初期設定)'!$W$9="","-",IF('C10(1)-1管路(初期設定)'!$W$9="○",'C3(1)-1管路'!AE30,IF('C3(1)-1管路'!AE30="-","-",'C10(1)-1管路(初期設定)'!$W$9*'C3(1)-1管路'!AE30)))</f>
        <v>-</v>
      </c>
      <c r="AF30" s="54" t="str">
        <f t="shared" si="33"/>
        <v>-</v>
      </c>
      <c r="AG30" s="59" t="str">
        <f>IF('C10(1)-1管路(初期設定)'!$X$8="","-",IF('C10(1)-1管路(初期設定)'!$X$8="○",'C3(1)-1管路'!AG30,IF('C3(1)-1管路'!AZ30="-","-",'C10(1)-1管路(初期設定)'!$X$8*'C3(1)-1管路'!AG30)))</f>
        <v>-</v>
      </c>
      <c r="AH30" s="69" t="str">
        <f>IF('C10(1)-1管路(初期設定)'!$Y$9="","-",IF('C10(1)-1管路(初期設定)'!$Y$9="○",'C3(1)-1管路'!AH30,IF('C3(1)-1管路'!AH30="-","-",'C10(1)-1管路(初期設定)'!$Y$9*'C3(1)-1管路'!AH30)))</f>
        <v>-</v>
      </c>
      <c r="AI30" s="54" t="str">
        <f t="shared" si="34"/>
        <v>-</v>
      </c>
      <c r="AJ30" s="59" t="str">
        <f>IF('C10(1)-1管路(初期設定)'!$Z$9="","-",IF('C10(1)-1管路(初期設定)'!$Z$9="○",'C3(1)-1管路'!AJ30,IF('C3(1)-1管路'!AJ30="-","-",'C10(1)-1管路(初期設定)'!$Z$9*'C3(1)-1管路'!AJ30)))</f>
        <v>-</v>
      </c>
      <c r="AK30" s="69" t="str">
        <f>IF('C10(1)-1管路(初期設定)'!$AA$9="","-",IF('C10(1)-1管路(初期設定)'!$AA$9="○",'C3(1)-1管路'!AK30,IF('C3(1)-1管路'!AK30="-","-",'C10(1)-1管路(初期設定)'!$AA$9*'C3(1)-1管路'!AK30)))</f>
        <v>-</v>
      </c>
      <c r="AL30" s="54" t="str">
        <f t="shared" si="35"/>
        <v>-</v>
      </c>
      <c r="AM30" s="59" t="str">
        <f>IF('C10(1)-1管路(初期設定)'!$AB$9="","-",IF('C10(1)-1管路(初期設定)'!$AB$9="○",'C3(1)-1管路'!AM30,IF('C3(1)-1管路'!AM30="-","-",'C10(1)-1管路(初期設定)'!$AB$9*'C3(1)-1管路'!AM30)))</f>
        <v>-</v>
      </c>
      <c r="AN30" s="69" t="str">
        <f>IF('C10(1)-1管路(初期設定)'!$AC$9="","-",IF('C10(1)-1管路(初期設定)'!$AC$9="○",'C3(1)-1管路'!AN30,IF('C3(1)-1管路'!AN30="-","-",'C10(1)-1管路(初期設定)'!$AC$9*'C3(1)-1管路'!AN30)))</f>
        <v>-</v>
      </c>
      <c r="AO30" s="54" t="str">
        <f t="shared" si="36"/>
        <v>-</v>
      </c>
      <c r="AP30" s="59" t="str">
        <f>IF('C10(1)-1管路(初期設定)'!$AD$9="","-",IF('C10(1)-1管路(初期設定)'!$AD$9="○",'C3(1)-1管路'!AP30,IF('C3(1)-1管路'!AP30="-","-",'C10(1)-1管路(初期設定)'!$AD$9*'C3(1)-1管路'!AP30)))</f>
        <v>-</v>
      </c>
      <c r="AQ30" s="69" t="str">
        <f>IF('C10(1)-1管路(初期設定)'!$AE$9="","-",IF('C10(1)-1管路(初期設定)'!$AE$9="○",'C3(1)-1管路'!AQ30,IF('C3(1)-1管路'!AQ30="-","-",'C10(1)-1管路(初期設定)'!$AE$9*'C3(1)-1管路'!AQ30)))</f>
        <v>-</v>
      </c>
      <c r="AR30" s="54" t="str">
        <f t="shared" si="37"/>
        <v>-</v>
      </c>
      <c r="AS30" s="59" t="str">
        <f>IF('C10(1)-1管路(初期設定)'!$AF$9="","-",IF('C10(1)-1管路(初期設定)'!$AF$9="○",'C3(1)-1管路'!AS30,IF('C3(1)-1管路'!AS30="-","-",'C10(1)-1管路(初期設定)'!$AF$9*'C3(1)-1管路'!AS30)))</f>
        <v>-</v>
      </c>
      <c r="AT30" s="69" t="str">
        <f>IF('C10(1)-1管路(初期設定)'!$AG$9="","-",IF('C10(1)-1管路(初期設定)'!$AG$9="○",'C3(1)-1管路'!AT30,IF('C3(1)-1管路'!AT30="-","-",'C10(1)-1管路(初期設定)'!$AG$9*'C3(1)-1管路'!AT30)))</f>
        <v>-</v>
      </c>
      <c r="AU30" s="54" t="str">
        <f t="shared" si="38"/>
        <v>-</v>
      </c>
      <c r="AV30" s="64">
        <f t="shared" si="39"/>
        <v>196</v>
      </c>
      <c r="AW30" s="90" t="s">
        <v>549</v>
      </c>
      <c r="AX30" s="67">
        <v>76</v>
      </c>
      <c r="AY30" s="42">
        <f t="shared" si="40"/>
        <v>14896</v>
      </c>
      <c r="BB30" s="1071">
        <f t="shared" si="41"/>
        <v>0</v>
      </c>
      <c r="BC30" s="1070"/>
      <c r="BD30" s="1070">
        <f t="shared" si="42"/>
        <v>20</v>
      </c>
      <c r="BE30" s="1070"/>
      <c r="BF30" s="1070">
        <f t="shared" si="43"/>
        <v>176</v>
      </c>
      <c r="BG30" s="1070"/>
      <c r="BH30" s="1070">
        <f t="shared" si="44"/>
        <v>0</v>
      </c>
      <c r="BI30" s="1070"/>
      <c r="BJ30" s="1070">
        <f t="shared" si="45"/>
        <v>0</v>
      </c>
      <c r="BK30" s="1070"/>
      <c r="BL30" s="1071">
        <f t="shared" si="46"/>
        <v>0</v>
      </c>
      <c r="BM30" s="1070"/>
      <c r="BN30" s="1070">
        <f t="shared" si="47"/>
        <v>1520</v>
      </c>
      <c r="BO30" s="1070"/>
      <c r="BP30" s="1070">
        <f t="shared" si="48"/>
        <v>13376</v>
      </c>
      <c r="BQ30" s="1070"/>
      <c r="BR30" s="1070">
        <f t="shared" si="49"/>
        <v>0</v>
      </c>
      <c r="BS30" s="1070"/>
      <c r="BT30" s="1070">
        <f t="shared" si="50"/>
        <v>0</v>
      </c>
      <c r="BU30" s="1073"/>
      <c r="BV30" s="78"/>
    </row>
    <row r="31" spans="2:74" ht="13.5" customHeight="1">
      <c r="B31" s="1551"/>
      <c r="C31" s="1255"/>
      <c r="D31" s="1263"/>
      <c r="E31" s="1263"/>
      <c r="F31" s="795">
        <v>100</v>
      </c>
      <c r="G31" s="59" t="str">
        <f>IF('C10(1)-1管路(初期設定)'!$F$9="","-",IF('C10(1)-1管路(初期設定)'!$F$9="○",'C3(1)-1管路'!G31,IF('C3(1)-1管路'!F31="-","-",'C10(1)-1管路(初期設定)'!$F$9*'C3(1)-1管路'!G31)))</f>
        <v>-</v>
      </c>
      <c r="H31" s="69" t="str">
        <f>IF('C10(1)-1管路(初期設定)'!$G$9="","-",IF('C10(1)-1管路(初期設定)'!$G$9="○",'C3(1)-1管路'!H31,IF('C3(1)-1管路'!H31="-","-",'C10(1)-1管路(初期設定)'!$G$9*'C3(1)-1管路'!H31)))</f>
        <v>-</v>
      </c>
      <c r="I31" s="54" t="str">
        <f t="shared" si="26"/>
        <v>-</v>
      </c>
      <c r="J31" s="59" t="str">
        <f>IF('C10(1)-1管路(初期設定)'!$H$9="","-",IF('C10(1)-1管路(初期設定)'!$H$9="○",'C3(1)-1管路'!J31,IF('C3(1)-1管路'!J31="-","-",'C10(1)-1管路(初期設定)'!$H$9*'C3(1)-1管路'!J31)))</f>
        <v>-</v>
      </c>
      <c r="K31" s="69" t="str">
        <f>IF('C10(1)-1管路(初期設定)'!$I$9="","-",IF('C10(1)-1管路(初期設定)'!$I$9="○",'C3(1)-1管路'!K31,IF('C3(1)-1管路'!K31="-","-",'C10(1)-1管路(初期設定)'!$I$9*'C3(1)-1管路'!K31)))</f>
        <v>-</v>
      </c>
      <c r="L31" s="54" t="str">
        <f t="shared" si="27"/>
        <v>-</v>
      </c>
      <c r="M31" s="59" t="str">
        <f>IF('C10(1)-1管路(初期設定)'!$J$9="","-",IF('C10(1)-1管路(初期設定)'!$J$9="○",'C3(1)-1管路'!M31,IF('C3(1)-1管路'!M31="-","-",'C10(1)-1管路(初期設定)'!$J$9*'C3(1)-1管路'!M31)))</f>
        <v>-</v>
      </c>
      <c r="N31" s="69" t="str">
        <f>IF('C10(1)-1管路(初期設定)'!$K$9="","-",IF('C10(1)-1管路(初期設定)'!$K$9="○",'C3(1)-1管路'!N31,IF('C3(1)-1管路'!N31="-","-",'C10(1)-1管路(初期設定)'!$K$9*'C3(1)-1管路'!N31)))</f>
        <v>-</v>
      </c>
      <c r="O31" s="54" t="str">
        <f t="shared" si="28"/>
        <v>-</v>
      </c>
      <c r="P31" s="59" t="str">
        <f>IF('C10(1)-1管路(初期設定)'!$L$9="","-",IF('C10(1)-1管路(初期設定)'!$L$9="○",'C3(1)-1管路'!P31,IF('C3(1)-1管路'!P31="-","-",'C10(1)-1管路(初期設定)'!$L$9*'C3(1)-1管路'!P31)))</f>
        <v>-</v>
      </c>
      <c r="Q31" s="69" t="str">
        <f>IF('C10(1)-1管路(初期設定)'!$M$9="","-",IF('C10(1)-1管路(初期設定)'!$M$9="○",'C3(1)-1管路'!Q31,IF('C3(1)-1管路'!Q31="-","-",'C10(1)-1管路(初期設定)'!$M$9*'C3(1)-1管路'!Q31)))</f>
        <v>-</v>
      </c>
      <c r="R31" s="54" t="str">
        <f t="shared" si="29"/>
        <v>-</v>
      </c>
      <c r="S31" s="59" t="str">
        <f>IF('C10(1)-1管路(初期設定)'!$N$9="","-",IF('C10(1)-1管路(初期設定)'!$N$9="○",'C3(1)-1管路'!S31,IF('C3(1)-1管路'!S31="-","-",'C10(1)-1管路(初期設定)'!$N$9*'C3(1)-1管路'!S31)))</f>
        <v>-</v>
      </c>
      <c r="T31" s="189" t="str">
        <f>IF('C10(1)-1管路(初期設定)'!$O$9="","-",IF('C10(1)-1管路(初期設定)'!$O$9="○",'C3(1)-1管路'!T31,IF('C3(1)-1管路'!T31="-","-",'C10(1)-1管路(初期設定)'!$O$9*'C3(1)-1管路'!T31)))</f>
        <v>-</v>
      </c>
      <c r="U31" s="189" t="str">
        <f>IF('C10(1)-1管路(初期設定)'!$P$9="","-",IF('C10(1)-1管路(初期設定)'!$P$9="○",'C3(1)-1管路'!U31,IF('C3(1)-1管路'!U31="-","-",'C10(1)-1管路(初期設定)'!$P$9*'C3(1)-1管路'!U31)))</f>
        <v>-</v>
      </c>
      <c r="V31" s="69" t="str">
        <f>IF('C10(1)-1管路(初期設定)'!$Q$9="","-",IF('C10(1)-1管路(初期設定)'!$Q$9="○",'C3(1)-1管路'!V31,IF('C3(1)-1管路'!V31="-","-",'C10(1)-1管路(初期設定)'!$Q$9*'C3(1)-1管路'!V31)))</f>
        <v>-</v>
      </c>
      <c r="W31" s="54" t="str">
        <f t="shared" si="30"/>
        <v>-</v>
      </c>
      <c r="X31" s="59" t="str">
        <f>IF('C10(1)-1管路(初期設定)'!$R$9="","-",IF('C10(1)-1管路(初期設定)'!$R$9="○",'C3(1)-1管路'!X31,IF('C3(1)-1管路'!X31="-","-",'C10(1)-1管路(初期設定)'!$R$9*'C3(1)-1管路'!X31)))</f>
        <v>-</v>
      </c>
      <c r="Y31" s="69">
        <f>IF('C10(1)-1管路(初期設定)'!$S$9="","-",IF('C10(1)-1管路(初期設定)'!$S$9="○",'C3(1)-1管路'!Y31,IF('C3(1)-1管路'!Y31="-","-",'C10(1)-1管路(初期設定)'!$S$9*'C3(1)-1管路'!Y31)))</f>
        <v>87</v>
      </c>
      <c r="Z31" s="54">
        <f t="shared" si="31"/>
        <v>87</v>
      </c>
      <c r="AA31" s="59" t="str">
        <f>IF('C10(1)-1管路(初期設定)'!$T$9="","-",IF('C10(1)-1管路(初期設定)'!$T$9="○",'C3(1)-1管路'!AA31,IF('C3(1)-1管路'!AA31="-","-",'C10(1)-1管路(初期設定)'!$T$9*'C3(1)-1管路'!AA31)))</f>
        <v>-</v>
      </c>
      <c r="AB31" s="69" t="str">
        <f>IF('C10(1)-1管路(初期設定)'!$U$9="","-",IF('C10(1)-1管路(初期設定)'!$U$9="○",'C3(1)-1管路'!AB31,IF('C3(1)-1管路'!AB31="-","-",'C10(1)-1管路(初期設定)'!$U$9*'C3(1)-1管路'!AB31)))</f>
        <v>-</v>
      </c>
      <c r="AC31" s="54" t="str">
        <f t="shared" si="32"/>
        <v>-</v>
      </c>
      <c r="AD31" s="59" t="str">
        <f>IF('C10(1)-1管路(初期設定)'!$V$9="","-",IF('C10(1)-1管路(初期設定)'!$V$9="○",'C3(1)-1管路'!AD31,IF('C3(1)-1管路'!AD31="-","-",'C10(1)-1管路(初期設定)'!$V$9*'C3(1)-1管路'!AD31)))</f>
        <v>-</v>
      </c>
      <c r="AE31" s="69">
        <f>IF('C10(1)-1管路(初期設定)'!$W$9="","-",IF('C10(1)-1管路(初期設定)'!$W$9="○",'C3(1)-1管路'!AE31,IF('C3(1)-1管路'!AE31="-","-",'C10(1)-1管路(初期設定)'!$W$9*'C3(1)-1管路'!AE31)))</f>
        <v>365</v>
      </c>
      <c r="AF31" s="54">
        <f t="shared" si="33"/>
        <v>365</v>
      </c>
      <c r="AG31" s="59" t="str">
        <f>IF('C10(1)-1管路(初期設定)'!$X$8="","-",IF('C10(1)-1管路(初期設定)'!$X$8="○",'C3(1)-1管路'!AG31,IF('C3(1)-1管路'!AZ31="-","-",'C10(1)-1管路(初期設定)'!$X$8*'C3(1)-1管路'!AG31)))</f>
        <v>-</v>
      </c>
      <c r="AH31" s="69">
        <f>IF('C10(1)-1管路(初期設定)'!$Y$9="","-",IF('C10(1)-1管路(初期設定)'!$Y$9="○",'C3(1)-1管路'!AH31,IF('C3(1)-1管路'!AH31="-","-",'C10(1)-1管路(初期設定)'!$Y$9*'C3(1)-1管路'!AH31)))</f>
        <v>2</v>
      </c>
      <c r="AI31" s="54">
        <f t="shared" si="34"/>
        <v>2</v>
      </c>
      <c r="AJ31" s="59" t="str">
        <f>IF('C10(1)-1管路(初期設定)'!$Z$9="","-",IF('C10(1)-1管路(初期設定)'!$Z$9="○",'C3(1)-1管路'!AJ31,IF('C3(1)-1管路'!AJ31="-","-",'C10(1)-1管路(初期設定)'!$Z$9*'C3(1)-1管路'!AJ31)))</f>
        <v>-</v>
      </c>
      <c r="AK31" s="69" t="str">
        <f>IF('C10(1)-1管路(初期設定)'!$AA$9="","-",IF('C10(1)-1管路(初期設定)'!$AA$9="○",'C3(1)-1管路'!AK31,IF('C3(1)-1管路'!AK31="-","-",'C10(1)-1管路(初期設定)'!$AA$9*'C3(1)-1管路'!AK31)))</f>
        <v>-</v>
      </c>
      <c r="AL31" s="54" t="str">
        <f t="shared" si="35"/>
        <v>-</v>
      </c>
      <c r="AM31" s="59" t="str">
        <f>IF('C10(1)-1管路(初期設定)'!$AB$9="","-",IF('C10(1)-1管路(初期設定)'!$AB$9="○",'C3(1)-1管路'!AM31,IF('C3(1)-1管路'!AM31="-","-",'C10(1)-1管路(初期設定)'!$AB$9*'C3(1)-1管路'!AM31)))</f>
        <v>-</v>
      </c>
      <c r="AN31" s="69" t="str">
        <f>IF('C10(1)-1管路(初期設定)'!$AC$9="","-",IF('C10(1)-1管路(初期設定)'!$AC$9="○",'C3(1)-1管路'!AN31,IF('C3(1)-1管路'!AN31="-","-",'C10(1)-1管路(初期設定)'!$AC$9*'C3(1)-1管路'!AN31)))</f>
        <v>-</v>
      </c>
      <c r="AO31" s="54" t="str">
        <f t="shared" si="36"/>
        <v>-</v>
      </c>
      <c r="AP31" s="59" t="str">
        <f>IF('C10(1)-1管路(初期設定)'!$AD$9="","-",IF('C10(1)-1管路(初期設定)'!$AD$9="○",'C3(1)-1管路'!AP31,IF('C3(1)-1管路'!AP31="-","-",'C10(1)-1管路(初期設定)'!$AD$9*'C3(1)-1管路'!AP31)))</f>
        <v>-</v>
      </c>
      <c r="AQ31" s="69" t="str">
        <f>IF('C10(1)-1管路(初期設定)'!$AE$9="","-",IF('C10(1)-1管路(初期設定)'!$AE$9="○",'C3(1)-1管路'!AQ31,IF('C3(1)-1管路'!AQ31="-","-",'C10(1)-1管路(初期設定)'!$AE$9*'C3(1)-1管路'!AQ31)))</f>
        <v>-</v>
      </c>
      <c r="AR31" s="54" t="str">
        <f t="shared" si="37"/>
        <v>-</v>
      </c>
      <c r="AS31" s="59" t="str">
        <f>IF('C10(1)-1管路(初期設定)'!$AF$9="","-",IF('C10(1)-1管路(初期設定)'!$AF$9="○",'C3(1)-1管路'!AS31,IF('C3(1)-1管路'!AS31="-","-",'C10(1)-1管路(初期設定)'!$AF$9*'C3(1)-1管路'!AS31)))</f>
        <v>-</v>
      </c>
      <c r="AT31" s="69" t="str">
        <f>IF('C10(1)-1管路(初期設定)'!$AG$9="","-",IF('C10(1)-1管路(初期設定)'!$AG$9="○",'C3(1)-1管路'!AT31,IF('C3(1)-1管路'!AT31="-","-",'C10(1)-1管路(初期設定)'!$AG$9*'C3(1)-1管路'!AT31)))</f>
        <v>-</v>
      </c>
      <c r="AU31" s="54" t="str">
        <f t="shared" si="38"/>
        <v>-</v>
      </c>
      <c r="AV31" s="64">
        <f t="shared" si="39"/>
        <v>454</v>
      </c>
      <c r="AW31" s="90" t="s">
        <v>549</v>
      </c>
      <c r="AX31" s="67">
        <v>67</v>
      </c>
      <c r="AY31" s="42">
        <f t="shared" si="40"/>
        <v>30418</v>
      </c>
      <c r="BB31" s="1071">
        <f t="shared" si="41"/>
        <v>0</v>
      </c>
      <c r="BC31" s="1070"/>
      <c r="BD31" s="1070">
        <f t="shared" si="42"/>
        <v>0</v>
      </c>
      <c r="BE31" s="1070"/>
      <c r="BF31" s="1070">
        <f t="shared" si="43"/>
        <v>452</v>
      </c>
      <c r="BG31" s="1070"/>
      <c r="BH31" s="1070">
        <f t="shared" si="44"/>
        <v>2</v>
      </c>
      <c r="BI31" s="1070"/>
      <c r="BJ31" s="1070">
        <f t="shared" si="45"/>
        <v>0</v>
      </c>
      <c r="BK31" s="1070"/>
      <c r="BL31" s="1071">
        <f t="shared" si="46"/>
        <v>0</v>
      </c>
      <c r="BM31" s="1070"/>
      <c r="BN31" s="1070">
        <f t="shared" si="47"/>
        <v>0</v>
      </c>
      <c r="BO31" s="1070"/>
      <c r="BP31" s="1070">
        <f t="shared" si="48"/>
        <v>30284</v>
      </c>
      <c r="BQ31" s="1070"/>
      <c r="BR31" s="1070">
        <f t="shared" si="49"/>
        <v>134</v>
      </c>
      <c r="BS31" s="1070"/>
      <c r="BT31" s="1070">
        <f t="shared" si="50"/>
        <v>0</v>
      </c>
      <c r="BU31" s="1073"/>
      <c r="BV31" s="78"/>
    </row>
    <row r="32" spans="2:74" ht="13.5" customHeight="1">
      <c r="B32" s="1551"/>
      <c r="C32" s="1255"/>
      <c r="D32" s="1263"/>
      <c r="E32" s="1263"/>
      <c r="F32" s="77" t="s">
        <v>136</v>
      </c>
      <c r="G32" s="59" t="str">
        <f>IF('C10(1)-1管路(初期設定)'!$F$9="","-",IF('C10(1)-1管路(初期設定)'!$F$9="○",'C3(1)-1管路'!G32,IF('C3(1)-1管路'!F32="-","-",'C10(1)-1管路(初期設定)'!$F$9*'C3(1)-1管路'!G32)))</f>
        <v>-</v>
      </c>
      <c r="H32" s="69" t="str">
        <f>IF('C10(1)-1管路(初期設定)'!$G$9="","-",IF('C10(1)-1管路(初期設定)'!$G$9="○",'C3(1)-1管路'!H32,IF('C3(1)-1管路'!H32="-","-",'C10(1)-1管路(初期設定)'!$G$9*'C3(1)-1管路'!H32)))</f>
        <v>-</v>
      </c>
      <c r="I32" s="54" t="str">
        <f t="shared" si="26"/>
        <v>-</v>
      </c>
      <c r="J32" s="59" t="str">
        <f>IF('C10(1)-1管路(初期設定)'!$H$9="","-",IF('C10(1)-1管路(初期設定)'!$H$9="○",'C3(1)-1管路'!J32,IF('C3(1)-1管路'!J32="-","-",'C10(1)-1管路(初期設定)'!$H$9*'C3(1)-1管路'!J32)))</f>
        <v>-</v>
      </c>
      <c r="K32" s="69" t="str">
        <f>IF('C10(1)-1管路(初期設定)'!$I$9="","-",IF('C10(1)-1管路(初期設定)'!$I$9="○",'C3(1)-1管路'!K32,IF('C3(1)-1管路'!K32="-","-",'C10(1)-1管路(初期設定)'!$I$9*'C3(1)-1管路'!K32)))</f>
        <v>-</v>
      </c>
      <c r="L32" s="54" t="str">
        <f t="shared" si="27"/>
        <v>-</v>
      </c>
      <c r="M32" s="59" t="str">
        <f>IF('C10(1)-1管路(初期設定)'!$J$9="","-",IF('C10(1)-1管路(初期設定)'!$J$9="○",'C3(1)-1管路'!M32,IF('C3(1)-1管路'!M32="-","-",'C10(1)-1管路(初期設定)'!$J$9*'C3(1)-1管路'!M32)))</f>
        <v>-</v>
      </c>
      <c r="N32" s="69" t="str">
        <f>IF('C10(1)-1管路(初期設定)'!$K$9="","-",IF('C10(1)-1管路(初期設定)'!$K$9="○",'C3(1)-1管路'!N32,IF('C3(1)-1管路'!N32="-","-",'C10(1)-1管路(初期設定)'!$K$9*'C3(1)-1管路'!N32)))</f>
        <v>-</v>
      </c>
      <c r="O32" s="54" t="str">
        <f t="shared" si="28"/>
        <v>-</v>
      </c>
      <c r="P32" s="59" t="str">
        <f>IF('C10(1)-1管路(初期設定)'!$L$9="","-",IF('C10(1)-1管路(初期設定)'!$L$9="○",'C3(1)-1管路'!P32,IF('C3(1)-1管路'!P32="-","-",'C10(1)-1管路(初期設定)'!$L$9*'C3(1)-1管路'!P32)))</f>
        <v>-</v>
      </c>
      <c r="Q32" s="69" t="str">
        <f>IF('C10(1)-1管路(初期設定)'!$M$9="","-",IF('C10(1)-1管路(初期設定)'!$M$9="○",'C3(1)-1管路'!Q32,IF('C3(1)-1管路'!Q32="-","-",'C10(1)-1管路(初期設定)'!$M$9*'C3(1)-1管路'!Q32)))</f>
        <v>-</v>
      </c>
      <c r="R32" s="54" t="str">
        <f t="shared" si="29"/>
        <v>-</v>
      </c>
      <c r="S32" s="59" t="str">
        <f>IF('C10(1)-1管路(初期設定)'!$N$9="","-",IF('C10(1)-1管路(初期設定)'!$N$9="○",'C3(1)-1管路'!S32,IF('C3(1)-1管路'!S32="-","-",'C10(1)-1管路(初期設定)'!$N$9*'C3(1)-1管路'!S32)))</f>
        <v>-</v>
      </c>
      <c r="T32" s="189" t="str">
        <f>IF('C10(1)-1管路(初期設定)'!$O$9="","-",IF('C10(1)-1管路(初期設定)'!$O$9="○",'C3(1)-1管路'!T32,IF('C3(1)-1管路'!T32="-","-",'C10(1)-1管路(初期設定)'!$O$9*'C3(1)-1管路'!T32)))</f>
        <v>-</v>
      </c>
      <c r="U32" s="189" t="str">
        <f>IF('C10(1)-1管路(初期設定)'!$P$9="","-",IF('C10(1)-1管路(初期設定)'!$P$9="○",'C3(1)-1管路'!U32,IF('C3(1)-1管路'!U32="-","-",'C10(1)-1管路(初期設定)'!$P$9*'C3(1)-1管路'!U32)))</f>
        <v>-</v>
      </c>
      <c r="V32" s="69" t="str">
        <f>IF('C10(1)-1管路(初期設定)'!$Q$9="","-",IF('C10(1)-1管路(初期設定)'!$Q$9="○",'C3(1)-1管路'!V32,IF('C3(1)-1管路'!V32="-","-",'C10(1)-1管路(初期設定)'!$Q$9*'C3(1)-1管路'!V32)))</f>
        <v>-</v>
      </c>
      <c r="W32" s="54" t="str">
        <f t="shared" si="30"/>
        <v>-</v>
      </c>
      <c r="X32" s="59" t="str">
        <f>IF('C10(1)-1管路(初期設定)'!$R$9="","-",IF('C10(1)-1管路(初期設定)'!$R$9="○",'C3(1)-1管路'!X32,IF('C3(1)-1管路'!X32="-","-",'C10(1)-1管路(初期設定)'!$R$9*'C3(1)-1管路'!X32)))</f>
        <v>-</v>
      </c>
      <c r="Y32" s="69" t="str">
        <f>IF('C10(1)-1管路(初期設定)'!$S$9="","-",IF('C10(1)-1管路(初期設定)'!$S$9="○",'C3(1)-1管路'!Y32,IF('C3(1)-1管路'!Y32="-","-",'C10(1)-1管路(初期設定)'!$S$9*'C3(1)-1管路'!Y32)))</f>
        <v>-</v>
      </c>
      <c r="Z32" s="54" t="str">
        <f t="shared" si="31"/>
        <v>-</v>
      </c>
      <c r="AA32" s="59" t="str">
        <f>IF('C10(1)-1管路(初期設定)'!$T$9="","-",IF('C10(1)-1管路(初期設定)'!$T$9="○",'C3(1)-1管路'!AA32,IF('C3(1)-1管路'!AA32="-","-",'C10(1)-1管路(初期設定)'!$T$9*'C3(1)-1管路'!AA32)))</f>
        <v>-</v>
      </c>
      <c r="AB32" s="69" t="str">
        <f>IF('C10(1)-1管路(初期設定)'!$U$9="","-",IF('C10(1)-1管路(初期設定)'!$U$9="○",'C3(1)-1管路'!AB32,IF('C3(1)-1管路'!AB32="-","-",'C10(1)-1管路(初期設定)'!$U$9*'C3(1)-1管路'!AB32)))</f>
        <v>-</v>
      </c>
      <c r="AC32" s="54" t="str">
        <f t="shared" si="32"/>
        <v>-</v>
      </c>
      <c r="AD32" s="59" t="str">
        <f>IF('C10(1)-1管路(初期設定)'!$V$9="","-",IF('C10(1)-1管路(初期設定)'!$V$9="○",'C3(1)-1管路'!AD32,IF('C3(1)-1管路'!AD32="-","-",'C10(1)-1管路(初期設定)'!$V$9*'C3(1)-1管路'!AD32)))</f>
        <v>-</v>
      </c>
      <c r="AE32" s="69">
        <f>IF('C10(1)-1管路(初期設定)'!$W$9="","-",IF('C10(1)-1管路(初期設定)'!$W$9="○",'C3(1)-1管路'!AE32,IF('C3(1)-1管路'!AE32="-","-",'C10(1)-1管路(初期設定)'!$W$9*'C3(1)-1管路'!AE32)))</f>
        <v>2</v>
      </c>
      <c r="AF32" s="54">
        <f t="shared" si="33"/>
        <v>2</v>
      </c>
      <c r="AG32" s="59" t="str">
        <f>IF('C10(1)-1管路(初期設定)'!$X$8="","-",IF('C10(1)-1管路(初期設定)'!$X$8="○",'C3(1)-1管路'!AG32,IF('C3(1)-1管路'!AZ32="-","-",'C10(1)-1管路(初期設定)'!$X$8*'C3(1)-1管路'!AG32)))</f>
        <v>-</v>
      </c>
      <c r="AH32" s="69">
        <f>IF('C10(1)-1管路(初期設定)'!$Y$9="","-",IF('C10(1)-1管路(初期設定)'!$Y$9="○",'C3(1)-1管路'!AH32,IF('C3(1)-1管路'!AH32="-","-",'C10(1)-1管路(初期設定)'!$Y$9*'C3(1)-1管路'!AH32)))</f>
        <v>68</v>
      </c>
      <c r="AI32" s="54">
        <f t="shared" si="34"/>
        <v>68</v>
      </c>
      <c r="AJ32" s="59" t="str">
        <f>IF('C10(1)-1管路(初期設定)'!$Z$9="","-",IF('C10(1)-1管路(初期設定)'!$Z$9="○",'C3(1)-1管路'!AJ32,IF('C3(1)-1管路'!AJ32="-","-",'C10(1)-1管路(初期設定)'!$Z$9*'C3(1)-1管路'!AJ32)))</f>
        <v>-</v>
      </c>
      <c r="AK32" s="69" t="str">
        <f>IF('C10(1)-1管路(初期設定)'!$AA$9="","-",IF('C10(1)-1管路(初期設定)'!$AA$9="○",'C3(1)-1管路'!AK32,IF('C3(1)-1管路'!AK32="-","-",'C10(1)-1管路(初期設定)'!$AA$9*'C3(1)-1管路'!AK32)))</f>
        <v>-</v>
      </c>
      <c r="AL32" s="54" t="str">
        <f t="shared" si="35"/>
        <v>-</v>
      </c>
      <c r="AM32" s="59" t="str">
        <f>IF('C10(1)-1管路(初期設定)'!$AB$9="","-",IF('C10(1)-1管路(初期設定)'!$AB$9="○",'C3(1)-1管路'!AM32,IF('C3(1)-1管路'!AM32="-","-",'C10(1)-1管路(初期設定)'!$AB$9*'C3(1)-1管路'!AM32)))</f>
        <v>-</v>
      </c>
      <c r="AN32" s="69" t="str">
        <f>IF('C10(1)-1管路(初期設定)'!$AC$9="","-",IF('C10(1)-1管路(初期設定)'!$AC$9="○",'C3(1)-1管路'!AN32,IF('C3(1)-1管路'!AN32="-","-",'C10(1)-1管路(初期設定)'!$AC$9*'C3(1)-1管路'!AN32)))</f>
        <v>-</v>
      </c>
      <c r="AO32" s="54" t="str">
        <f t="shared" si="36"/>
        <v>-</v>
      </c>
      <c r="AP32" s="59" t="str">
        <f>IF('C10(1)-1管路(初期設定)'!$AD$9="","-",IF('C10(1)-1管路(初期設定)'!$AD$9="○",'C3(1)-1管路'!AP32,IF('C3(1)-1管路'!AP32="-","-",'C10(1)-1管路(初期設定)'!$AD$9*'C3(1)-1管路'!AP32)))</f>
        <v>-</v>
      </c>
      <c r="AQ32" s="69">
        <f>IF('C10(1)-1管路(初期設定)'!$AE$9="","-",IF('C10(1)-1管路(初期設定)'!$AE$9="○",'C3(1)-1管路'!AQ32,IF('C3(1)-1管路'!AQ32="-","-",'C10(1)-1管路(初期設定)'!$AE$9*'C3(1)-1管路'!AQ32)))</f>
        <v>689.19999999999993</v>
      </c>
      <c r="AR32" s="54">
        <f t="shared" si="37"/>
        <v>689.19999999999993</v>
      </c>
      <c r="AS32" s="59" t="str">
        <f>IF('C10(1)-1管路(初期設定)'!$AF$9="","-",IF('C10(1)-1管路(初期設定)'!$AF$9="○",'C3(1)-1管路'!AS32,IF('C3(1)-1管路'!AS32="-","-",'C10(1)-1管路(初期設定)'!$AF$9*'C3(1)-1管路'!AS32)))</f>
        <v>-</v>
      </c>
      <c r="AT32" s="69" t="str">
        <f>IF('C10(1)-1管路(初期設定)'!$AG$9="","-",IF('C10(1)-1管路(初期設定)'!$AG$9="○",'C3(1)-1管路'!AT32,IF('C3(1)-1管路'!AT32="-","-",'C10(1)-1管路(初期設定)'!$AG$9*'C3(1)-1管路'!AT32)))</f>
        <v>-</v>
      </c>
      <c r="AU32" s="54" t="str">
        <f t="shared" si="38"/>
        <v>-</v>
      </c>
      <c r="AV32" s="64">
        <f t="shared" si="39"/>
        <v>759.19999999999993</v>
      </c>
      <c r="AW32" s="90" t="s">
        <v>550</v>
      </c>
      <c r="AX32" s="67">
        <v>42</v>
      </c>
      <c r="AY32" s="42">
        <f t="shared" si="40"/>
        <v>31886.399999999998</v>
      </c>
      <c r="BB32" s="1071">
        <f t="shared" si="41"/>
        <v>0</v>
      </c>
      <c r="BC32" s="1070"/>
      <c r="BD32" s="1070">
        <f t="shared" si="42"/>
        <v>0</v>
      </c>
      <c r="BE32" s="1070"/>
      <c r="BF32" s="1070">
        <f t="shared" si="43"/>
        <v>2</v>
      </c>
      <c r="BG32" s="1070"/>
      <c r="BH32" s="1070">
        <f t="shared" si="44"/>
        <v>757.19999999999993</v>
      </c>
      <c r="BI32" s="1070"/>
      <c r="BJ32" s="1070">
        <f t="shared" si="45"/>
        <v>0</v>
      </c>
      <c r="BK32" s="1070"/>
      <c r="BL32" s="1071">
        <f t="shared" si="46"/>
        <v>0</v>
      </c>
      <c r="BM32" s="1070"/>
      <c r="BN32" s="1070">
        <f t="shared" si="47"/>
        <v>0</v>
      </c>
      <c r="BO32" s="1070"/>
      <c r="BP32" s="1070">
        <f t="shared" si="48"/>
        <v>84</v>
      </c>
      <c r="BQ32" s="1070"/>
      <c r="BR32" s="1070">
        <f t="shared" si="49"/>
        <v>31802.399999999998</v>
      </c>
      <c r="BS32" s="1070"/>
      <c r="BT32" s="1070">
        <f t="shared" si="50"/>
        <v>0</v>
      </c>
      <c r="BU32" s="1073"/>
      <c r="BV32" s="78"/>
    </row>
    <row r="33" spans="2:74" ht="13.5" customHeight="1">
      <c r="B33" s="1551"/>
      <c r="C33" s="1255"/>
      <c r="D33" s="1263"/>
      <c r="E33" s="1264"/>
      <c r="F33" s="772" t="s">
        <v>69</v>
      </c>
      <c r="G33" s="306" t="str">
        <f t="shared" ref="G33:AV33" si="51">IF(SUM(G22:G32)=0,"-",SUM(G22:G32))</f>
        <v>-</v>
      </c>
      <c r="H33" s="56" t="str">
        <f t="shared" si="51"/>
        <v>-</v>
      </c>
      <c r="I33" s="57" t="str">
        <f t="shared" si="51"/>
        <v>-</v>
      </c>
      <c r="J33" s="55" t="str">
        <f t="shared" si="51"/>
        <v>-</v>
      </c>
      <c r="K33" s="56" t="str">
        <f t="shared" si="51"/>
        <v>-</v>
      </c>
      <c r="L33" s="57" t="str">
        <f t="shared" si="51"/>
        <v>-</v>
      </c>
      <c r="M33" s="55" t="str">
        <f t="shared" si="51"/>
        <v>-</v>
      </c>
      <c r="N33" s="56" t="str">
        <f t="shared" si="51"/>
        <v>-</v>
      </c>
      <c r="O33" s="57" t="str">
        <f t="shared" si="51"/>
        <v>-</v>
      </c>
      <c r="P33" s="55" t="str">
        <f t="shared" si="51"/>
        <v>-</v>
      </c>
      <c r="Q33" s="56" t="str">
        <f t="shared" si="51"/>
        <v>-</v>
      </c>
      <c r="R33" s="57" t="str">
        <f t="shared" si="51"/>
        <v>-</v>
      </c>
      <c r="S33" s="55" t="str">
        <f t="shared" si="51"/>
        <v>-</v>
      </c>
      <c r="T33" s="190">
        <f t="shared" si="51"/>
        <v>22</v>
      </c>
      <c r="U33" s="190" t="str">
        <f t="shared" si="51"/>
        <v>-</v>
      </c>
      <c r="V33" s="56">
        <f t="shared" si="51"/>
        <v>55</v>
      </c>
      <c r="W33" s="57">
        <f t="shared" si="51"/>
        <v>77</v>
      </c>
      <c r="X33" s="55" t="str">
        <f t="shared" si="51"/>
        <v>-</v>
      </c>
      <c r="Y33" s="56">
        <f t="shared" si="51"/>
        <v>595</v>
      </c>
      <c r="Z33" s="57">
        <f t="shared" si="51"/>
        <v>595</v>
      </c>
      <c r="AA33" s="55" t="str">
        <f t="shared" si="51"/>
        <v>-</v>
      </c>
      <c r="AB33" s="56" t="str">
        <f t="shared" si="51"/>
        <v>-</v>
      </c>
      <c r="AC33" s="57" t="str">
        <f t="shared" si="51"/>
        <v>-</v>
      </c>
      <c r="AD33" s="55" t="str">
        <f t="shared" si="51"/>
        <v>-</v>
      </c>
      <c r="AE33" s="56">
        <f t="shared" si="51"/>
        <v>367</v>
      </c>
      <c r="AF33" s="57">
        <f t="shared" si="51"/>
        <v>367</v>
      </c>
      <c r="AG33" s="306" t="str">
        <f t="shared" si="51"/>
        <v>-</v>
      </c>
      <c r="AH33" s="56">
        <f t="shared" si="51"/>
        <v>70</v>
      </c>
      <c r="AI33" s="57">
        <f t="shared" si="51"/>
        <v>70</v>
      </c>
      <c r="AJ33" s="55" t="str">
        <f t="shared" si="51"/>
        <v>-</v>
      </c>
      <c r="AK33" s="56" t="str">
        <f t="shared" si="51"/>
        <v>-</v>
      </c>
      <c r="AL33" s="57" t="str">
        <f t="shared" si="51"/>
        <v>-</v>
      </c>
      <c r="AM33" s="55" t="str">
        <f t="shared" si="51"/>
        <v>-</v>
      </c>
      <c r="AN33" s="56" t="str">
        <f t="shared" si="51"/>
        <v>-</v>
      </c>
      <c r="AO33" s="57" t="str">
        <f t="shared" si="51"/>
        <v>-</v>
      </c>
      <c r="AP33" s="55" t="str">
        <f t="shared" si="51"/>
        <v>-</v>
      </c>
      <c r="AQ33" s="56">
        <f t="shared" si="51"/>
        <v>698.59999999999991</v>
      </c>
      <c r="AR33" s="57">
        <f t="shared" si="51"/>
        <v>698.59999999999991</v>
      </c>
      <c r="AS33" s="55" t="str">
        <f t="shared" si="51"/>
        <v>-</v>
      </c>
      <c r="AT33" s="56" t="str">
        <f t="shared" si="51"/>
        <v>-</v>
      </c>
      <c r="AU33" s="57" t="str">
        <f t="shared" si="51"/>
        <v>-</v>
      </c>
      <c r="AV33" s="65">
        <f t="shared" si="51"/>
        <v>1807.6</v>
      </c>
      <c r="AW33" s="92"/>
      <c r="AX33" s="48" t="s">
        <v>411</v>
      </c>
      <c r="AY33" s="48">
        <f>IF(SUM(AY22:AY32)=0,"-",SUM(AY22:AY32))</f>
        <v>123741</v>
      </c>
      <c r="BB33" s="1065" t="str">
        <f>IF(SUM(BB22:BC32)=0,"-",SUM(BB22:BC32))</f>
        <v>-</v>
      </c>
      <c r="BC33" s="1066"/>
      <c r="BD33" s="1066">
        <f>IF(SUM(BD22:BE32)=0,"-",SUM(BD22:BE32))</f>
        <v>22</v>
      </c>
      <c r="BE33" s="1066"/>
      <c r="BF33" s="1066">
        <f>IF(SUM(BF22:BG32)=0,"-",SUM(BF22:BG32))</f>
        <v>1017</v>
      </c>
      <c r="BG33" s="1066"/>
      <c r="BH33" s="1066">
        <f>IF(SUM(BH22:BI32)=0,"-",SUM(BH22:BI32))</f>
        <v>768.59999999999991</v>
      </c>
      <c r="BI33" s="1066"/>
      <c r="BJ33" s="1066" t="str">
        <f>IF(SUM(BJ22:BK32)=0,"-",SUM(BJ22:BK32))</f>
        <v>-</v>
      </c>
      <c r="BK33" s="1066"/>
      <c r="BL33" s="1065" t="str">
        <f>IF(SUM(BL22:BM32)=0,"-",SUM(BL22:BM32))</f>
        <v>-</v>
      </c>
      <c r="BM33" s="1066"/>
      <c r="BN33" s="1066">
        <f>IF(SUM(BN22:BO32)=0,"-",SUM(BN22:BO32))</f>
        <v>1812</v>
      </c>
      <c r="BO33" s="1066"/>
      <c r="BP33" s="1066">
        <f>IF(SUM(BP22:BQ32)=0,"-",SUM(BP22:BQ32))</f>
        <v>89062</v>
      </c>
      <c r="BQ33" s="1066"/>
      <c r="BR33" s="1066">
        <f>IF(SUM(BR22:BS32)=0,"-",SUM(BR22:BS32))</f>
        <v>32867</v>
      </c>
      <c r="BS33" s="1066"/>
      <c r="BT33" s="1066" t="str">
        <f>IF(SUM(BT22:BU32)=0,"-",SUM(BT22:BU32))</f>
        <v>-</v>
      </c>
      <c r="BU33" s="1068"/>
      <c r="BV33" s="78"/>
    </row>
    <row r="34" spans="2:74" ht="13.5" customHeight="1">
      <c r="B34" s="1551"/>
      <c r="C34" s="1255"/>
      <c r="D34" s="1263"/>
      <c r="E34" s="1257" t="s">
        <v>65</v>
      </c>
      <c r="F34" s="75">
        <v>600</v>
      </c>
      <c r="G34" s="58" t="str">
        <f>IF('C10(1)-1管路(初期設定)'!$F$10="","-",IF('C10(1)-1管路(初期設定)'!$F$10="○",'C3(1)-1管路'!G34,IF('C3(1)-1管路'!F34="-","-",'C10(1)-1管路(初期設定)'!$F$10*'C3(1)-1管路'!G34)))</f>
        <v>-</v>
      </c>
      <c r="H34" s="68" t="str">
        <f>IF('C10(1)-1管路(初期設定)'!$G$10="","-",IF('C10(1)-1管路(初期設定)'!$G$10="○",'C3(1)-1管路'!H34,IF('C3(1)-1管路'!H34="-","-",'C10(1)-1管路(初期設定)'!$G$10*'C3(1)-1管路'!H34)))</f>
        <v>-</v>
      </c>
      <c r="I34" s="51" t="str">
        <f t="shared" ref="I34:I44" si="52">IF(SUM(G34:H34)=0,"-",SUM(G34:H34))</f>
        <v>-</v>
      </c>
      <c r="J34" s="58" t="str">
        <f>IF('C10(1)-1管路(初期設定)'!$H$10="","-",IF('C10(1)-1管路(初期設定)'!$H$10="○",'C3(1)-1管路'!J34,IF('C3(1)-1管路'!J34="-","-",'C10(1)-1管路(初期設定)'!$H$10*'C3(1)-1管路'!J34)))</f>
        <v>-</v>
      </c>
      <c r="K34" s="68" t="str">
        <f>IF('C10(1)-1管路(初期設定)'!$I$10="","-",IF('C10(1)-1管路(初期設定)'!$I$10="○",'C3(1)-1管路'!K34,IF('C3(1)-1管路'!K34="-","-",'C10(1)-1管路(初期設定)'!$I$10*'C3(1)-1管路'!K34)))</f>
        <v>-</v>
      </c>
      <c r="L34" s="51" t="str">
        <f t="shared" ref="L34:L44" si="53">IF(SUM(J34:K34)=0,"-",SUM(J34:K34))</f>
        <v>-</v>
      </c>
      <c r="M34" s="58" t="str">
        <f>IF('C10(1)-1管路(初期設定)'!$J$10="","-",IF('C10(1)-1管路(初期設定)'!$J$10="○",'C3(1)-1管路'!M34,IF('C3(1)-1管路'!M34="-","-",'C10(1)-1管路(初期設定)'!$J$10*'C3(1)-1管路'!M34)))</f>
        <v>-</v>
      </c>
      <c r="N34" s="68" t="str">
        <f>IF('C10(1)-1管路(初期設定)'!$K$10="","-",IF('C10(1)-1管路(初期設定)'!$K$10="○",'C3(1)-1管路'!N34,IF('C3(1)-1管路'!N34="-","-",'C10(1)-1管路(初期設定)'!$K$10*'C3(1)-1管路'!N34)))</f>
        <v>-</v>
      </c>
      <c r="O34" s="51" t="str">
        <f t="shared" ref="O34:O44" si="54">IF(SUM(M34:N34)=0,"-",SUM(M34:N34))</f>
        <v>-</v>
      </c>
      <c r="P34" s="58" t="str">
        <f>IF('C10(1)-1管路(初期設定)'!$L$10="","-",IF('C10(1)-1管路(初期設定)'!$L$10="○",'C3(1)-1管路'!P34,IF('C3(1)-1管路'!P34="-","-",'C10(1)-1管路(初期設定)'!$L$10*'C3(1)-1管路'!P34)))</f>
        <v>-</v>
      </c>
      <c r="Q34" s="68" t="str">
        <f>IF('C10(1)-1管路(初期設定)'!$M$10="","-",IF('C10(1)-1管路(初期設定)'!$M$10="○",'C3(1)-1管路'!Q34,IF('C3(1)-1管路'!Q34="-","-",'C10(1)-1管路(初期設定)'!$M$10*'C3(1)-1管路'!Q34)))</f>
        <v>-</v>
      </c>
      <c r="R34" s="51" t="str">
        <f t="shared" ref="R34:R44" si="55">IF(SUM(P34:Q34)=0,"-",SUM(P34:Q34))</f>
        <v>-</v>
      </c>
      <c r="S34" s="58" t="str">
        <f>IF('C10(1)-1管路(初期設定)'!$N$10="","-",IF('C10(1)-1管路(初期設定)'!$N$10="○",'C3(1)-1管路'!S34,IF('C3(1)-1管路'!S34="-","-",'C10(1)-1管路(初期設定)'!$N$10*'C3(1)-1管路'!S34)))</f>
        <v>-</v>
      </c>
      <c r="T34" s="187" t="str">
        <f>IF('C10(1)-1管路(初期設定)'!$O$10="","-",IF('C10(1)-1管路(初期設定)'!$O$10="○",'C3(1)-1管路'!T34,IF('C3(1)-1管路'!T34="-","-",'C10(1)-1管路(初期設定)'!$O$10*'C3(1)-1管路'!T34)))</f>
        <v>-</v>
      </c>
      <c r="U34" s="187" t="str">
        <f>IF('C10(1)-1管路(初期設定)'!$P$10="","-",IF('C10(1)-1管路(初期設定)'!$P$10="○",'C3(1)-1管路'!U34,IF('C3(1)-1管路'!U34="-","-",'C10(1)-1管路(初期設定)'!$P$10*'C3(1)-1管路'!U34)))</f>
        <v>-</v>
      </c>
      <c r="V34" s="68" t="str">
        <f>IF('C10(1)-1管路(初期設定)'!$Q$10="","-",IF('C10(1)-1管路(初期設定)'!$Q$10="○",'C3(1)-1管路'!V34,IF('C3(1)-1管路'!V34="-","-",'C10(1)-1管路(初期設定)'!$Q$10*'C3(1)-1管路'!V34)))</f>
        <v>-</v>
      </c>
      <c r="W34" s="51" t="str">
        <f t="shared" ref="W34:W44" si="56">IF(SUM(S34:V34)=0,"-",SUM(S34:V34))</f>
        <v>-</v>
      </c>
      <c r="X34" s="58" t="str">
        <f>IF('C10(1)-1管路(初期設定)'!$R$10="","-",IF('C10(1)-1管路(初期設定)'!$R$10="○",'C3(1)-1管路'!X34,IF('C3(1)-1管路'!X34="-","-",'C10(1)-1管路(初期設定)'!$R$10*'C3(1)-1管路'!X34)))</f>
        <v>-</v>
      </c>
      <c r="Y34" s="68">
        <f>IF('C10(1)-1管路(初期設定)'!$S$10="","-",IF('C10(1)-1管路(初期設定)'!$S$10="○",'C3(1)-1管路'!Y34,IF('C3(1)-1管路'!Y34="-","-",'C10(1)-1管路(初期設定)'!$S$10*'C3(1)-1管路'!Y34)))</f>
        <v>73</v>
      </c>
      <c r="Z34" s="51">
        <f t="shared" ref="Z34:Z44" si="57">IF(SUM(X34:Y34)=0,"-",SUM(X34:Y34))</f>
        <v>73</v>
      </c>
      <c r="AA34" s="58" t="str">
        <f>IF('C10(1)-1管路(初期設定)'!$T$10="","-",IF('C10(1)-1管路(初期設定)'!$T$10="○",'C3(1)-1管路'!AA34,IF('C3(1)-1管路'!AA34="-","-",'C10(1)-1管路(初期設定)'!$T$10*'C3(1)-1管路'!AA34)))</f>
        <v>-</v>
      </c>
      <c r="AB34" s="68" t="str">
        <f>IF('C10(1)-1管路(初期設定)'!$U$10="","-",IF('C10(1)-1管路(初期設定)'!$U$10="○",'C3(1)-1管路'!AB34,IF('C3(1)-1管路'!AB34="-","-",'C10(1)-1管路(初期設定)'!$U$10*'C3(1)-1管路'!AB34)))</f>
        <v>-</v>
      </c>
      <c r="AC34" s="51" t="str">
        <f t="shared" ref="AC34:AC44" si="58">IF(SUM(AA34:AB34)=0,"-",SUM(AA34:AB34))</f>
        <v>-</v>
      </c>
      <c r="AD34" s="58" t="str">
        <f>IF('C10(1)-1管路(初期設定)'!$V$10="","-",IF('C10(1)-1管路(初期設定)'!$V$10="○",'C3(1)-1管路'!AD34,IF('C3(1)-1管路'!AD34="-","-",'C10(1)-1管路(初期設定)'!$V$10*'C3(1)-1管路'!AD34)))</f>
        <v>-</v>
      </c>
      <c r="AE34" s="68" t="str">
        <f>IF('C10(1)-1管路(初期設定)'!$W$10="","-",IF('C10(1)-1管路(初期設定)'!$W$10="○",'C3(1)-1管路'!AE34,IF('C3(1)-1管路'!AE34="-","-",'C10(1)-1管路(初期設定)'!$W$10*'C3(1)-1管路'!AE34)))</f>
        <v>-</v>
      </c>
      <c r="AF34" s="51" t="str">
        <f t="shared" ref="AF34:AF44" si="59">IF(SUM(AD34:AE34)=0,"-",SUM(AD34:AE34))</f>
        <v>-</v>
      </c>
      <c r="AG34" s="58" t="str">
        <f>IF('C10(1)-1管路(初期設定)'!$X$8="","-",IF('C10(1)-1管路(初期設定)'!$X$8="○",'C3(1)-1管路'!AG34,IF('C3(1)-1管路'!AZ34="-","-",'C10(1)-1管路(初期設定)'!$X$8*'C3(1)-1管路'!AG34)))</f>
        <v>-</v>
      </c>
      <c r="AH34" s="68" t="str">
        <f>IF('C10(1)-1管路(初期設定)'!$Y$10="","-",IF('C10(1)-1管路(初期設定)'!$Y$10="○",'C3(1)-1管路'!AH34,IF('C3(1)-1管路'!AH34="-","-",'C10(1)-1管路(初期設定)'!$Y$10*'C3(1)-1管路'!AH34)))</f>
        <v>-</v>
      </c>
      <c r="AI34" s="51" t="str">
        <f t="shared" ref="AI34:AI44" si="60">IF(SUM(AG34:AH34)=0,"-",SUM(AG34:AH34))</f>
        <v>-</v>
      </c>
      <c r="AJ34" s="58" t="str">
        <f>IF('C10(1)-1管路(初期設定)'!$Z$10="","-",IF('C10(1)-1管路(初期設定)'!$Z$10="○",'C3(1)-1管路'!AJ34,IF('C3(1)-1管路'!AJ34="-","-",'C10(1)-1管路(初期設定)'!$Z$10*'C3(1)-1管路'!AJ34)))</f>
        <v>-</v>
      </c>
      <c r="AK34" s="68" t="str">
        <f>IF('C10(1)-1管路(初期設定)'!$AA$10="","-",IF('C10(1)-1管路(初期設定)'!$AA$10="○",'C3(1)-1管路'!AK34,IF('C3(1)-1管路'!AK34="-","-",'C10(1)-1管路(初期設定)'!$AA$10*'C3(1)-1管路'!AK34)))</f>
        <v>-</v>
      </c>
      <c r="AL34" s="51" t="str">
        <f t="shared" ref="AL34:AL44" si="61">IF(SUM(AJ34:AK34)=0,"-",SUM(AJ34:AK34))</f>
        <v>-</v>
      </c>
      <c r="AM34" s="58" t="str">
        <f>IF('C10(1)-1管路(初期設定)'!$AB$10="","-",IF('C10(1)-1管路(初期設定)'!$AB$10="○",'C3(1)-1管路'!AM34,IF('C3(1)-1管路'!AM34="-","-",'C10(1)-1管路(初期設定)'!$AB$10*'C3(1)-1管路'!AM34)))</f>
        <v>-</v>
      </c>
      <c r="AN34" s="68" t="str">
        <f>IF('C10(1)-1管路(初期設定)'!$AC$10="","-",IF('C10(1)-1管路(初期設定)'!$AC$10="○",'C3(1)-1管路'!AN34,IF('C3(1)-1管路'!AN34="-","-",'C10(1)-1管路(初期設定)'!$AC$10*'C3(1)-1管路'!AN34)))</f>
        <v>-</v>
      </c>
      <c r="AO34" s="51" t="str">
        <f t="shared" ref="AO34:AO44" si="62">IF(SUM(AM34:AN34)=0,"-",SUM(AM34:AN34))</f>
        <v>-</v>
      </c>
      <c r="AP34" s="58" t="str">
        <f>IF('C10(1)-1管路(初期設定)'!$AD$10="","-",IF('C10(1)-1管路(初期設定)'!$AD$10="○",'C3(1)-1管路'!AP34,IF('C3(1)-1管路'!AP34="-","-",'C10(1)-1管路(初期設定)'!$AD$10*'C3(1)-1管路'!AP34)))</f>
        <v>-</v>
      </c>
      <c r="AQ34" s="68" t="str">
        <f>IF('C10(1)-1管路(初期設定)'!$AE$10="","-",IF('C10(1)-1管路(初期設定)'!$AE$10="○",'C3(1)-1管路'!AQ34,IF('C3(1)-1管路'!AQ34="-","-",'C10(1)-1管路(初期設定)'!$AE$10*'C3(1)-1管路'!AQ34)))</f>
        <v>-</v>
      </c>
      <c r="AR34" s="51" t="str">
        <f t="shared" ref="AR34:AR44" si="63">IF(SUM(AP34:AQ34)=0,"-",SUM(AP34:AQ34))</f>
        <v>-</v>
      </c>
      <c r="AS34" s="58" t="str">
        <f>IF('C10(1)-1管路(初期設定)'!$AF$10="","-",IF('C10(1)-1管路(初期設定)'!$AF$10="○",'C3(1)-1管路'!AS34,IF('C3(1)-1管路'!AS34="-","-",'C10(1)-1管路(初期設定)'!$AF$10*'C3(1)-1管路'!AS34)))</f>
        <v>-</v>
      </c>
      <c r="AT34" s="68" t="str">
        <f>IF('C10(1)-1管路(初期設定)'!$AG$10="","-",IF('C10(1)-1管路(初期設定)'!$AG$10="○",'C3(1)-1管路'!AT34,IF('C3(1)-1管路'!AT34="-","-",'C10(1)-1管路(初期設定)'!$AG$10*'C3(1)-1管路'!AT34)))</f>
        <v>-</v>
      </c>
      <c r="AU34" s="51" t="str">
        <f t="shared" ref="AU34:AU44" si="64">IF(SUM(AS34:AT34)=0,"-",SUM(AS34:AT34))</f>
        <v>-</v>
      </c>
      <c r="AV34" s="63">
        <f t="shared" ref="AV34:AV44" si="65">IF(SUM(I34,L34,O34,R34,W34,Z34,AC34,AF34,AI34,AL34,AO34,AR34,AU34)=0,"-",SUM(I34,L34,O34,R34,W34,Z34,AC34,AF34,AI34,AL34,AO34,AR34,AU34))</f>
        <v>73</v>
      </c>
      <c r="AW34" s="91" t="s">
        <v>549</v>
      </c>
      <c r="AX34" s="66">
        <v>245</v>
      </c>
      <c r="AY34" s="47">
        <f t="shared" ref="AY34:AY44" si="66">IF(AV34="-","-",AX34*AV34)</f>
        <v>17885</v>
      </c>
      <c r="BB34" s="1096">
        <f t="shared" ref="BB34:BB44" si="67">SUMIF(G$88,"①",I34)+SUMIF(J$88,"①",L34)+SUMIF(M$88,"①",O34)+SUMIF(P$88,"①",R34)+SUMIF(S$88,"①",S34)+SUMIF(S$88,"①",T34)+SUMIF(U$88,"①",U34)+SUMIF(U$88,"①",V34)+SUMIF(X$88,"①",Z34)+SUMIF(AA$88,"①",AC34)+SUMIF(AD$88,"①",AF34)+SUMIF(AG$88,"①",AI34)+SUMIF(AJ$88,"①",AL34)+SUMIF(AM$88,"①",AO34)+SUMIF(AP$88,"①",AR34)+SUMIF(AS$88,"①",AU34)</f>
        <v>0</v>
      </c>
      <c r="BC34" s="1093"/>
      <c r="BD34" s="1093">
        <f t="shared" ref="BD34:BD44" si="68">SUMIF(G$88,"②",I34)+SUMIF(J$88,"②",L34)+SUMIF(M$88,"②",O34)+SUMIF(P$88,"②",R34)+SUMIF(S$88,"②",S34)+SUMIF(S$88,"②",T34)+SUMIF(U$88,"②",U34)+SUMIF(U$88,"②",V34)+SUMIF(X$88,"②",Z34)+SUMIF(AA$88,"②",AC34)+SUMIF(AD$88,"②",AF34)+SUMIF(AG$88,"②",AI34)+SUMIF(AJ$88,"②",AL34)+SUMIF(AM$88,"②",AO34)+SUMIF(AP$88,"②",AR34)+SUMIF(AS$88,"②",AU34)</f>
        <v>0</v>
      </c>
      <c r="BE34" s="1093"/>
      <c r="BF34" s="1093">
        <f t="shared" ref="BF34:BF44" si="69">SUMIF(G$88,"③",I34)+SUMIF(J$88,"③",L34)+SUMIF(M$88,"③",O34)+SUMIF(P$88,"③",R34)+SUMIF(S$88,"③",S34)+SUMIF(S$88,"③",T34)+SUMIF(U$88,"③",U34)+SUMIF(U$88,"③",V34)+SUMIF(X$88,"③",Z34)+SUMIF(AA$88,"③",AC34)+SUMIF(AD$88,"③",AF34)+SUMIF(AG$88,"③",AI34)+SUMIF(AJ$88,"③",AL34)+SUMIF(AM$88,"③",AO34)+SUMIF(AP$88,"③",AR34)+SUMIF(AS$88,"③",AU34)</f>
        <v>73</v>
      </c>
      <c r="BG34" s="1093"/>
      <c r="BH34" s="1093">
        <f t="shared" ref="BH34:BH44" si="70">SUMIF(G$88,"④",I34)+SUMIF(J$88,"④",L34)+SUMIF(M$88,"④",O34)+SUMIF(P$88,"④",R34)+SUMIF(S$88,"④",S34)+SUMIF(S$88,"④",T34)+SUMIF(U$88,"④",U34)+SUMIF(U$88,"④",V34)+SUMIF(X$88,"④",Z34)+SUMIF(AA$88,"④",AC34)+SUMIF(AD$88,"④",AF34)+SUMIF(AG$88,"④",AI34)+SUMIF(AJ$88,"④",AL34)+SUMIF(AM$88,"④",AO34)+SUMIF(AP$88,"④",AR34)+SUMIF(AS$88,"④",AU34)</f>
        <v>0</v>
      </c>
      <c r="BI34" s="1093"/>
      <c r="BJ34" s="1093">
        <f t="shared" ref="BJ34:BJ44" si="71">SUMIF(G$88,"⑤",I34)+SUMIF(J$88,"⑤",L34)+SUMIF(M$88,"⑤",O34)+SUMIF(P$88,"⑤",R34)+SUMIF(S$88,"⑤",S34)+SUMIF(S$88,"⑤",T34)+SUMIF(U$88,"⑤",U34)+SUMIF(U$88,"⑤",V34)+SUMIF(X$88,"⑤",Z34)+SUMIF(AA$88,"⑤",AC34)+SUMIF(AD$88,"⑤",AF34)+SUMIF(AG$88,"⑤",AI34)+SUMIF(AJ$88,"⑤",AL34)+SUMIF(AM$88,"⑤",AO34)+SUMIF(AP$88,"⑤",AR34)+SUMIF(AS$88,"⑤",AU34)</f>
        <v>0</v>
      </c>
      <c r="BK34" s="1093"/>
      <c r="BL34" s="1096">
        <f t="shared" ref="BL34:BL44" si="72">IF($AY34="-",0,BB34*$AX34)</f>
        <v>0</v>
      </c>
      <c r="BM34" s="1093"/>
      <c r="BN34" s="1093">
        <f t="shared" ref="BN34:BN44" si="73">IF($AY34="-",0,BD34*$AX34)</f>
        <v>0</v>
      </c>
      <c r="BO34" s="1093"/>
      <c r="BP34" s="1093">
        <f t="shared" ref="BP34:BP44" si="74">IF($AY34="-",0,BF34*$AX34)</f>
        <v>17885</v>
      </c>
      <c r="BQ34" s="1093"/>
      <c r="BR34" s="1093">
        <f t="shared" ref="BR34:BR44" si="75">IF($AY34="-",0,BH34*$AX34)</f>
        <v>0</v>
      </c>
      <c r="BS34" s="1093"/>
      <c r="BT34" s="1093">
        <f t="shared" ref="BT34:BT44" si="76">IF($AY34="-",0,BJ34*$AX34)</f>
        <v>0</v>
      </c>
      <c r="BU34" s="1165"/>
      <c r="BV34" s="78"/>
    </row>
    <row r="35" spans="2:74" ht="13.5" customHeight="1">
      <c r="B35" s="1551"/>
      <c r="C35" s="1255"/>
      <c r="D35" s="1263"/>
      <c r="E35" s="1263"/>
      <c r="F35" s="76">
        <v>500</v>
      </c>
      <c r="G35" s="59" t="str">
        <f>IF('C10(1)-1管路(初期設定)'!$F$10="","-",IF('C10(1)-1管路(初期設定)'!$F$10="○",'C3(1)-1管路'!G35,IF('C3(1)-1管路'!F35="-","-",'C10(1)-1管路(初期設定)'!$F$10*'C3(1)-1管路'!G35)))</f>
        <v>-</v>
      </c>
      <c r="H35" s="69" t="str">
        <f>IF('C10(1)-1管路(初期設定)'!$G$10="","-",IF('C10(1)-1管路(初期設定)'!$G$10="○",'C3(1)-1管路'!H35,IF('C3(1)-1管路'!H35="-","-",'C10(1)-1管路(初期設定)'!$G$10*'C3(1)-1管路'!H35)))</f>
        <v>-</v>
      </c>
      <c r="I35" s="54" t="str">
        <f t="shared" si="52"/>
        <v>-</v>
      </c>
      <c r="J35" s="59" t="str">
        <f>IF('C10(1)-1管路(初期設定)'!$H$10="","-",IF('C10(1)-1管路(初期設定)'!$H$10="○",'C3(1)-1管路'!J35,IF('C3(1)-1管路'!J35="-","-",'C10(1)-1管路(初期設定)'!$H$10*'C3(1)-1管路'!J35)))</f>
        <v>-</v>
      </c>
      <c r="K35" s="69" t="str">
        <f>IF('C10(1)-1管路(初期設定)'!$I$10="","-",IF('C10(1)-1管路(初期設定)'!$I$10="○",'C3(1)-1管路'!K35,IF('C3(1)-1管路'!K35="-","-",'C10(1)-1管路(初期設定)'!$I$10*'C3(1)-1管路'!K35)))</f>
        <v>-</v>
      </c>
      <c r="L35" s="54" t="str">
        <f t="shared" si="53"/>
        <v>-</v>
      </c>
      <c r="M35" s="59" t="str">
        <f>IF('C10(1)-1管路(初期設定)'!$J$10="","-",IF('C10(1)-1管路(初期設定)'!$J$10="○",'C3(1)-1管路'!M35,IF('C3(1)-1管路'!M35="-","-",'C10(1)-1管路(初期設定)'!$J$10*'C3(1)-1管路'!M35)))</f>
        <v>-</v>
      </c>
      <c r="N35" s="69" t="str">
        <f>IF('C10(1)-1管路(初期設定)'!$K$10="","-",IF('C10(1)-1管路(初期設定)'!$K$10="○",'C3(1)-1管路'!N35,IF('C3(1)-1管路'!N35="-","-",'C10(1)-1管路(初期設定)'!$K$10*'C3(1)-1管路'!N35)))</f>
        <v>-</v>
      </c>
      <c r="O35" s="54" t="str">
        <f t="shared" si="54"/>
        <v>-</v>
      </c>
      <c r="P35" s="59" t="str">
        <f>IF('C10(1)-1管路(初期設定)'!$L$10="","-",IF('C10(1)-1管路(初期設定)'!$L$10="○",'C3(1)-1管路'!P35,IF('C3(1)-1管路'!P35="-","-",'C10(1)-1管路(初期設定)'!$L$10*'C3(1)-1管路'!P35)))</f>
        <v>-</v>
      </c>
      <c r="Q35" s="69" t="str">
        <f>IF('C10(1)-1管路(初期設定)'!$M$10="","-",IF('C10(1)-1管路(初期設定)'!$M$10="○",'C3(1)-1管路'!Q35,IF('C3(1)-1管路'!Q35="-","-",'C10(1)-1管路(初期設定)'!$M$10*'C3(1)-1管路'!Q35)))</f>
        <v>-</v>
      </c>
      <c r="R35" s="54" t="str">
        <f t="shared" si="55"/>
        <v>-</v>
      </c>
      <c r="S35" s="59" t="str">
        <f>IF('C10(1)-1管路(初期設定)'!$N$10="","-",IF('C10(1)-1管路(初期設定)'!$N$10="○",'C3(1)-1管路'!S35,IF('C3(1)-1管路'!S35="-","-",'C10(1)-1管路(初期設定)'!$N$10*'C3(1)-1管路'!S35)))</f>
        <v>-</v>
      </c>
      <c r="T35" s="189" t="str">
        <f>IF('C10(1)-1管路(初期設定)'!$O$10="","-",IF('C10(1)-1管路(初期設定)'!$O$10="○",'C3(1)-1管路'!T35,IF('C3(1)-1管路'!T35="-","-",'C10(1)-1管路(初期設定)'!$O$10*'C3(1)-1管路'!T35)))</f>
        <v>-</v>
      </c>
      <c r="U35" s="189" t="str">
        <f>IF('C10(1)-1管路(初期設定)'!$P$10="","-",IF('C10(1)-1管路(初期設定)'!$P$10="○",'C3(1)-1管路'!U35,IF('C3(1)-1管路'!U35="-","-",'C10(1)-1管路(初期設定)'!$P$10*'C3(1)-1管路'!U35)))</f>
        <v>-</v>
      </c>
      <c r="V35" s="69" t="str">
        <f>IF('C10(1)-1管路(初期設定)'!$Q$10="","-",IF('C10(1)-1管路(初期設定)'!$Q$10="○",'C3(1)-1管路'!V35,IF('C3(1)-1管路'!V35="-","-",'C10(1)-1管路(初期設定)'!$Q$10*'C3(1)-1管路'!V35)))</f>
        <v>-</v>
      </c>
      <c r="W35" s="54" t="str">
        <f t="shared" si="56"/>
        <v>-</v>
      </c>
      <c r="X35" s="59" t="str">
        <f>IF('C10(1)-1管路(初期設定)'!$R$10="","-",IF('C10(1)-1管路(初期設定)'!$R$10="○",'C3(1)-1管路'!X35,IF('C3(1)-1管路'!X35="-","-",'C10(1)-1管路(初期設定)'!$R$10*'C3(1)-1管路'!X35)))</f>
        <v>-</v>
      </c>
      <c r="Y35" s="69">
        <f>IF('C10(1)-1管路(初期設定)'!$S$10="","-",IF('C10(1)-1管路(初期設定)'!$S$10="○",'C3(1)-1管路'!Y35,IF('C3(1)-1管路'!Y35="-","-",'C10(1)-1管路(初期設定)'!$S$10*'C3(1)-1管路'!Y35)))</f>
        <v>71</v>
      </c>
      <c r="Z35" s="54">
        <f t="shared" si="57"/>
        <v>71</v>
      </c>
      <c r="AA35" s="59" t="str">
        <f>IF('C10(1)-1管路(初期設定)'!$T$10="","-",IF('C10(1)-1管路(初期設定)'!$T$10="○",'C3(1)-1管路'!AA35,IF('C3(1)-1管路'!AA35="-","-",'C10(1)-1管路(初期設定)'!$T$10*'C3(1)-1管路'!AA35)))</f>
        <v>-</v>
      </c>
      <c r="AB35" s="69" t="str">
        <f>IF('C10(1)-1管路(初期設定)'!$U$10="","-",IF('C10(1)-1管路(初期設定)'!$U$10="○",'C3(1)-1管路'!AB35,IF('C3(1)-1管路'!AB35="-","-",'C10(1)-1管路(初期設定)'!$U$10*'C3(1)-1管路'!AB35)))</f>
        <v>-</v>
      </c>
      <c r="AC35" s="54" t="str">
        <f t="shared" si="58"/>
        <v>-</v>
      </c>
      <c r="AD35" s="59" t="str">
        <f>IF('C10(1)-1管路(初期設定)'!$V$10="","-",IF('C10(1)-1管路(初期設定)'!$V$10="○",'C3(1)-1管路'!AD35,IF('C3(1)-1管路'!AD35="-","-",'C10(1)-1管路(初期設定)'!$V$10*'C3(1)-1管路'!AD35)))</f>
        <v>-</v>
      </c>
      <c r="AE35" s="69" t="str">
        <f>IF('C10(1)-1管路(初期設定)'!$W$10="","-",IF('C10(1)-1管路(初期設定)'!$W$10="○",'C3(1)-1管路'!AE35,IF('C3(1)-1管路'!AE35="-","-",'C10(1)-1管路(初期設定)'!$W$10*'C3(1)-1管路'!AE35)))</f>
        <v>-</v>
      </c>
      <c r="AF35" s="54" t="str">
        <f t="shared" si="59"/>
        <v>-</v>
      </c>
      <c r="AG35" s="59" t="str">
        <f>IF('C10(1)-1管路(初期設定)'!$X$8="","-",IF('C10(1)-1管路(初期設定)'!$X$8="○",'C3(1)-1管路'!AG35,IF('C3(1)-1管路'!AZ35="-","-",'C10(1)-1管路(初期設定)'!$X$8*'C3(1)-1管路'!AG35)))</f>
        <v>-</v>
      </c>
      <c r="AH35" s="69" t="str">
        <f>IF('C10(1)-1管路(初期設定)'!$Y$10="","-",IF('C10(1)-1管路(初期設定)'!$Y$10="○",'C3(1)-1管路'!AH35,IF('C3(1)-1管路'!AH35="-","-",'C10(1)-1管路(初期設定)'!$Y$10*'C3(1)-1管路'!AH35)))</f>
        <v>-</v>
      </c>
      <c r="AI35" s="54" t="str">
        <f t="shared" si="60"/>
        <v>-</v>
      </c>
      <c r="AJ35" s="59" t="str">
        <f>IF('C10(1)-1管路(初期設定)'!$Z$10="","-",IF('C10(1)-1管路(初期設定)'!$Z$10="○",'C3(1)-1管路'!AJ35,IF('C3(1)-1管路'!AJ35="-","-",'C10(1)-1管路(初期設定)'!$Z$10*'C3(1)-1管路'!AJ35)))</f>
        <v>-</v>
      </c>
      <c r="AK35" s="69" t="str">
        <f>IF('C10(1)-1管路(初期設定)'!$AA$10="","-",IF('C10(1)-1管路(初期設定)'!$AA$10="○",'C3(1)-1管路'!AK35,IF('C3(1)-1管路'!AK35="-","-",'C10(1)-1管路(初期設定)'!$AA$10*'C3(1)-1管路'!AK35)))</f>
        <v>-</v>
      </c>
      <c r="AL35" s="54" t="str">
        <f t="shared" si="61"/>
        <v>-</v>
      </c>
      <c r="AM35" s="59" t="str">
        <f>IF('C10(1)-1管路(初期設定)'!$AB$10="","-",IF('C10(1)-1管路(初期設定)'!$AB$10="○",'C3(1)-1管路'!AM35,IF('C3(1)-1管路'!AM35="-","-",'C10(1)-1管路(初期設定)'!$AB$10*'C3(1)-1管路'!AM35)))</f>
        <v>-</v>
      </c>
      <c r="AN35" s="69" t="str">
        <f>IF('C10(1)-1管路(初期設定)'!$AC$10="","-",IF('C10(1)-1管路(初期設定)'!$AC$10="○",'C3(1)-1管路'!AN35,IF('C3(1)-1管路'!AN35="-","-",'C10(1)-1管路(初期設定)'!$AC$10*'C3(1)-1管路'!AN35)))</f>
        <v>-</v>
      </c>
      <c r="AO35" s="54" t="str">
        <f t="shared" si="62"/>
        <v>-</v>
      </c>
      <c r="AP35" s="59" t="str">
        <f>IF('C10(1)-1管路(初期設定)'!$AD$10="","-",IF('C10(1)-1管路(初期設定)'!$AD$10="○",'C3(1)-1管路'!AP35,IF('C3(1)-1管路'!AP35="-","-",'C10(1)-1管路(初期設定)'!$AD$10*'C3(1)-1管路'!AP35)))</f>
        <v>-</v>
      </c>
      <c r="AQ35" s="69" t="str">
        <f>IF('C10(1)-1管路(初期設定)'!$AE$10="","-",IF('C10(1)-1管路(初期設定)'!$AE$10="○",'C3(1)-1管路'!AQ35,IF('C3(1)-1管路'!AQ35="-","-",'C10(1)-1管路(初期設定)'!$AE$10*'C3(1)-1管路'!AQ35)))</f>
        <v>-</v>
      </c>
      <c r="AR35" s="54" t="str">
        <f t="shared" si="63"/>
        <v>-</v>
      </c>
      <c r="AS35" s="59" t="str">
        <f>IF('C10(1)-1管路(初期設定)'!$AF$10="","-",IF('C10(1)-1管路(初期設定)'!$AF$10="○",'C3(1)-1管路'!AS35,IF('C3(1)-1管路'!AS35="-","-",'C10(1)-1管路(初期設定)'!$AF$10*'C3(1)-1管路'!AS35)))</f>
        <v>-</v>
      </c>
      <c r="AT35" s="69" t="str">
        <f>IF('C10(1)-1管路(初期設定)'!$AG$10="","-",IF('C10(1)-1管路(初期設定)'!$AG$10="○",'C3(1)-1管路'!AT35,IF('C3(1)-1管路'!AT35="-","-",'C10(1)-1管路(初期設定)'!$AG$10*'C3(1)-1管路'!AT35)))</f>
        <v>-</v>
      </c>
      <c r="AU35" s="54" t="str">
        <f t="shared" si="64"/>
        <v>-</v>
      </c>
      <c r="AV35" s="64">
        <f t="shared" si="65"/>
        <v>71</v>
      </c>
      <c r="AW35" s="90" t="s">
        <v>549</v>
      </c>
      <c r="AX35" s="67">
        <v>189</v>
      </c>
      <c r="AY35" s="42">
        <f t="shared" si="66"/>
        <v>13419</v>
      </c>
      <c r="BB35" s="1071">
        <f t="shared" si="67"/>
        <v>0</v>
      </c>
      <c r="BC35" s="1070"/>
      <c r="BD35" s="1070">
        <f t="shared" si="68"/>
        <v>0</v>
      </c>
      <c r="BE35" s="1070"/>
      <c r="BF35" s="1070">
        <f t="shared" si="69"/>
        <v>71</v>
      </c>
      <c r="BG35" s="1070"/>
      <c r="BH35" s="1070">
        <f t="shared" si="70"/>
        <v>0</v>
      </c>
      <c r="BI35" s="1070"/>
      <c r="BJ35" s="1070">
        <f t="shared" si="71"/>
        <v>0</v>
      </c>
      <c r="BK35" s="1070"/>
      <c r="BL35" s="1071">
        <f t="shared" si="72"/>
        <v>0</v>
      </c>
      <c r="BM35" s="1070"/>
      <c r="BN35" s="1070">
        <f t="shared" si="73"/>
        <v>0</v>
      </c>
      <c r="BO35" s="1070"/>
      <c r="BP35" s="1070">
        <f t="shared" si="74"/>
        <v>13419</v>
      </c>
      <c r="BQ35" s="1070"/>
      <c r="BR35" s="1070">
        <f t="shared" si="75"/>
        <v>0</v>
      </c>
      <c r="BS35" s="1070"/>
      <c r="BT35" s="1070">
        <f t="shared" si="76"/>
        <v>0</v>
      </c>
      <c r="BU35" s="1073"/>
      <c r="BV35" s="78"/>
    </row>
    <row r="36" spans="2:74" ht="13.5" customHeight="1">
      <c r="B36" s="1551"/>
      <c r="C36" s="1255"/>
      <c r="D36" s="1263"/>
      <c r="E36" s="1263"/>
      <c r="F36" s="76">
        <v>450</v>
      </c>
      <c r="G36" s="59" t="str">
        <f>IF('C10(1)-1管路(初期設定)'!$F$10="","-",IF('C10(1)-1管路(初期設定)'!$F$10="○",'C3(1)-1管路'!G36,IF('C3(1)-1管路'!F36="-","-",'C10(1)-1管路(初期設定)'!$F$10*'C3(1)-1管路'!G36)))</f>
        <v>-</v>
      </c>
      <c r="H36" s="69" t="str">
        <f>IF('C10(1)-1管路(初期設定)'!$G$10="","-",IF('C10(1)-1管路(初期設定)'!$G$10="○",'C3(1)-1管路'!H36,IF('C3(1)-1管路'!H36="-","-",'C10(1)-1管路(初期設定)'!$G$10*'C3(1)-1管路'!H36)))</f>
        <v>-</v>
      </c>
      <c r="I36" s="54" t="str">
        <f t="shared" si="52"/>
        <v>-</v>
      </c>
      <c r="J36" s="59" t="str">
        <f>IF('C10(1)-1管路(初期設定)'!$H$10="","-",IF('C10(1)-1管路(初期設定)'!$H$10="○",'C3(1)-1管路'!J36,IF('C3(1)-1管路'!J36="-","-",'C10(1)-1管路(初期設定)'!$H$10*'C3(1)-1管路'!J36)))</f>
        <v>-</v>
      </c>
      <c r="K36" s="69" t="str">
        <f>IF('C10(1)-1管路(初期設定)'!$I$10="","-",IF('C10(1)-1管路(初期設定)'!$I$10="○",'C3(1)-1管路'!K36,IF('C3(1)-1管路'!K36="-","-",'C10(1)-1管路(初期設定)'!$I$10*'C3(1)-1管路'!K36)))</f>
        <v>-</v>
      </c>
      <c r="L36" s="54" t="str">
        <f t="shared" si="53"/>
        <v>-</v>
      </c>
      <c r="M36" s="59" t="str">
        <f>IF('C10(1)-1管路(初期設定)'!$J$10="","-",IF('C10(1)-1管路(初期設定)'!$J$10="○",'C3(1)-1管路'!M36,IF('C3(1)-1管路'!M36="-","-",'C10(1)-1管路(初期設定)'!$J$10*'C3(1)-1管路'!M36)))</f>
        <v>-</v>
      </c>
      <c r="N36" s="69" t="str">
        <f>IF('C10(1)-1管路(初期設定)'!$K$10="","-",IF('C10(1)-1管路(初期設定)'!$K$10="○",'C3(1)-1管路'!N36,IF('C3(1)-1管路'!N36="-","-",'C10(1)-1管路(初期設定)'!$K$10*'C3(1)-1管路'!N36)))</f>
        <v>-</v>
      </c>
      <c r="O36" s="54" t="str">
        <f t="shared" si="54"/>
        <v>-</v>
      </c>
      <c r="P36" s="59" t="str">
        <f>IF('C10(1)-1管路(初期設定)'!$L$10="","-",IF('C10(1)-1管路(初期設定)'!$L$10="○",'C3(1)-1管路'!P36,IF('C3(1)-1管路'!P36="-","-",'C10(1)-1管路(初期設定)'!$L$10*'C3(1)-1管路'!P36)))</f>
        <v>-</v>
      </c>
      <c r="Q36" s="69" t="str">
        <f>IF('C10(1)-1管路(初期設定)'!$M$10="","-",IF('C10(1)-1管路(初期設定)'!$M$10="○",'C3(1)-1管路'!Q36,IF('C3(1)-1管路'!Q36="-","-",'C10(1)-1管路(初期設定)'!$M$10*'C3(1)-1管路'!Q36)))</f>
        <v>-</v>
      </c>
      <c r="R36" s="54" t="str">
        <f t="shared" si="55"/>
        <v>-</v>
      </c>
      <c r="S36" s="59" t="str">
        <f>IF('C10(1)-1管路(初期設定)'!$N$10="","-",IF('C10(1)-1管路(初期設定)'!$N$10="○",'C3(1)-1管路'!S36,IF('C3(1)-1管路'!S36="-","-",'C10(1)-1管路(初期設定)'!$N$10*'C3(1)-1管路'!S36)))</f>
        <v>-</v>
      </c>
      <c r="T36" s="189" t="str">
        <f>IF('C10(1)-1管路(初期設定)'!$O$10="","-",IF('C10(1)-1管路(初期設定)'!$O$10="○",'C3(1)-1管路'!T36,IF('C3(1)-1管路'!T36="-","-",'C10(1)-1管路(初期設定)'!$O$10*'C3(1)-1管路'!T36)))</f>
        <v>-</v>
      </c>
      <c r="U36" s="189" t="str">
        <f>IF('C10(1)-1管路(初期設定)'!$P$10="","-",IF('C10(1)-1管路(初期設定)'!$P$10="○",'C3(1)-1管路'!U36,IF('C3(1)-1管路'!U36="-","-",'C10(1)-1管路(初期設定)'!$P$10*'C3(1)-1管路'!U36)))</f>
        <v>-</v>
      </c>
      <c r="V36" s="69" t="str">
        <f>IF('C10(1)-1管路(初期設定)'!$Q$10="","-",IF('C10(1)-1管路(初期設定)'!$Q$10="○",'C3(1)-1管路'!V36,IF('C3(1)-1管路'!V36="-","-",'C10(1)-1管路(初期設定)'!$Q$10*'C3(1)-1管路'!V36)))</f>
        <v>-</v>
      </c>
      <c r="W36" s="54" t="str">
        <f t="shared" si="56"/>
        <v>-</v>
      </c>
      <c r="X36" s="59" t="str">
        <f>IF('C10(1)-1管路(初期設定)'!$R$10="","-",IF('C10(1)-1管路(初期設定)'!$R$10="○",'C3(1)-1管路'!X36,IF('C3(1)-1管路'!X36="-","-",'C10(1)-1管路(初期設定)'!$R$10*'C3(1)-1管路'!X36)))</f>
        <v>-</v>
      </c>
      <c r="Y36" s="69">
        <f>IF('C10(1)-1管路(初期設定)'!$S$10="","-",IF('C10(1)-1管路(初期設定)'!$S$10="○",'C3(1)-1管路'!Y36,IF('C3(1)-1管路'!Y36="-","-",'C10(1)-1管路(初期設定)'!$S$10*'C3(1)-1管路'!Y36)))</f>
        <v>342</v>
      </c>
      <c r="Z36" s="54">
        <f t="shared" si="57"/>
        <v>342</v>
      </c>
      <c r="AA36" s="59" t="str">
        <f>IF('C10(1)-1管路(初期設定)'!$T$10="","-",IF('C10(1)-1管路(初期設定)'!$T$10="○",'C3(1)-1管路'!AA36,IF('C3(1)-1管路'!AA36="-","-",'C10(1)-1管路(初期設定)'!$T$10*'C3(1)-1管路'!AA36)))</f>
        <v>-</v>
      </c>
      <c r="AB36" s="69" t="str">
        <f>IF('C10(1)-1管路(初期設定)'!$U$10="","-",IF('C10(1)-1管路(初期設定)'!$U$10="○",'C3(1)-1管路'!AB36,IF('C3(1)-1管路'!AB36="-","-",'C10(1)-1管路(初期設定)'!$U$10*'C3(1)-1管路'!AB36)))</f>
        <v>-</v>
      </c>
      <c r="AC36" s="54" t="str">
        <f t="shared" si="58"/>
        <v>-</v>
      </c>
      <c r="AD36" s="59" t="str">
        <f>IF('C10(1)-1管路(初期設定)'!$V$10="","-",IF('C10(1)-1管路(初期設定)'!$V$10="○",'C3(1)-1管路'!AD36,IF('C3(1)-1管路'!AD36="-","-",'C10(1)-1管路(初期設定)'!$V$10*'C3(1)-1管路'!AD36)))</f>
        <v>-</v>
      </c>
      <c r="AE36" s="69" t="str">
        <f>IF('C10(1)-1管路(初期設定)'!$W$10="","-",IF('C10(1)-1管路(初期設定)'!$W$10="○",'C3(1)-1管路'!AE36,IF('C3(1)-1管路'!AE36="-","-",'C10(1)-1管路(初期設定)'!$W$10*'C3(1)-1管路'!AE36)))</f>
        <v>-</v>
      </c>
      <c r="AF36" s="54" t="str">
        <f t="shared" si="59"/>
        <v>-</v>
      </c>
      <c r="AG36" s="59" t="str">
        <f>IF('C10(1)-1管路(初期設定)'!$X$8="","-",IF('C10(1)-1管路(初期設定)'!$X$8="○",'C3(1)-1管路'!AG36,IF('C3(1)-1管路'!AZ36="-","-",'C10(1)-1管路(初期設定)'!$X$8*'C3(1)-1管路'!AG36)))</f>
        <v>-</v>
      </c>
      <c r="AH36" s="69" t="str">
        <f>IF('C10(1)-1管路(初期設定)'!$Y$10="","-",IF('C10(1)-1管路(初期設定)'!$Y$10="○",'C3(1)-1管路'!AH36,IF('C3(1)-1管路'!AH36="-","-",'C10(1)-1管路(初期設定)'!$Y$10*'C3(1)-1管路'!AH36)))</f>
        <v>-</v>
      </c>
      <c r="AI36" s="54" t="str">
        <f t="shared" si="60"/>
        <v>-</v>
      </c>
      <c r="AJ36" s="59" t="str">
        <f>IF('C10(1)-1管路(初期設定)'!$Z$10="","-",IF('C10(1)-1管路(初期設定)'!$Z$10="○",'C3(1)-1管路'!AJ36,IF('C3(1)-1管路'!AJ36="-","-",'C10(1)-1管路(初期設定)'!$Z$10*'C3(1)-1管路'!AJ36)))</f>
        <v>-</v>
      </c>
      <c r="AK36" s="69" t="str">
        <f>IF('C10(1)-1管路(初期設定)'!$AA$10="","-",IF('C10(1)-1管路(初期設定)'!$AA$10="○",'C3(1)-1管路'!AK36,IF('C3(1)-1管路'!AK36="-","-",'C10(1)-1管路(初期設定)'!$AA$10*'C3(1)-1管路'!AK36)))</f>
        <v>-</v>
      </c>
      <c r="AL36" s="54" t="str">
        <f t="shared" si="61"/>
        <v>-</v>
      </c>
      <c r="AM36" s="59" t="str">
        <f>IF('C10(1)-1管路(初期設定)'!$AB$10="","-",IF('C10(1)-1管路(初期設定)'!$AB$10="○",'C3(1)-1管路'!AM36,IF('C3(1)-1管路'!AM36="-","-",'C10(1)-1管路(初期設定)'!$AB$10*'C3(1)-1管路'!AM36)))</f>
        <v>-</v>
      </c>
      <c r="AN36" s="69" t="str">
        <f>IF('C10(1)-1管路(初期設定)'!$AC$10="","-",IF('C10(1)-1管路(初期設定)'!$AC$10="○",'C3(1)-1管路'!AN36,IF('C3(1)-1管路'!AN36="-","-",'C10(1)-1管路(初期設定)'!$AC$10*'C3(1)-1管路'!AN36)))</f>
        <v>-</v>
      </c>
      <c r="AO36" s="54" t="str">
        <f t="shared" si="62"/>
        <v>-</v>
      </c>
      <c r="AP36" s="59" t="str">
        <f>IF('C10(1)-1管路(初期設定)'!$AD$10="","-",IF('C10(1)-1管路(初期設定)'!$AD$10="○",'C3(1)-1管路'!AP36,IF('C3(1)-1管路'!AP36="-","-",'C10(1)-1管路(初期設定)'!$AD$10*'C3(1)-1管路'!AP36)))</f>
        <v>-</v>
      </c>
      <c r="AQ36" s="69" t="str">
        <f>IF('C10(1)-1管路(初期設定)'!$AE$10="","-",IF('C10(1)-1管路(初期設定)'!$AE$10="○",'C3(1)-1管路'!AQ36,IF('C3(1)-1管路'!AQ36="-","-",'C10(1)-1管路(初期設定)'!$AE$10*'C3(1)-1管路'!AQ36)))</f>
        <v>-</v>
      </c>
      <c r="AR36" s="54" t="str">
        <f t="shared" si="63"/>
        <v>-</v>
      </c>
      <c r="AS36" s="59" t="str">
        <f>IF('C10(1)-1管路(初期設定)'!$AF$10="","-",IF('C10(1)-1管路(初期設定)'!$AF$10="○",'C3(1)-1管路'!AS36,IF('C3(1)-1管路'!AS36="-","-",'C10(1)-1管路(初期設定)'!$AF$10*'C3(1)-1管路'!AS36)))</f>
        <v>-</v>
      </c>
      <c r="AT36" s="69" t="str">
        <f>IF('C10(1)-1管路(初期設定)'!$AG$10="","-",IF('C10(1)-1管路(初期設定)'!$AG$10="○",'C3(1)-1管路'!AT36,IF('C3(1)-1管路'!AT36="-","-",'C10(1)-1管路(初期設定)'!$AG$10*'C3(1)-1管路'!AT36)))</f>
        <v>-</v>
      </c>
      <c r="AU36" s="54" t="str">
        <f t="shared" si="64"/>
        <v>-</v>
      </c>
      <c r="AV36" s="64">
        <f t="shared" si="65"/>
        <v>342</v>
      </c>
      <c r="AW36" s="90" t="s">
        <v>549</v>
      </c>
      <c r="AX36" s="67">
        <v>166</v>
      </c>
      <c r="AY36" s="42">
        <f t="shared" si="66"/>
        <v>56772</v>
      </c>
      <c r="BB36" s="1071">
        <f t="shared" si="67"/>
        <v>0</v>
      </c>
      <c r="BC36" s="1070"/>
      <c r="BD36" s="1070">
        <f t="shared" si="68"/>
        <v>0</v>
      </c>
      <c r="BE36" s="1070"/>
      <c r="BF36" s="1070">
        <f t="shared" si="69"/>
        <v>342</v>
      </c>
      <c r="BG36" s="1070"/>
      <c r="BH36" s="1070">
        <f t="shared" si="70"/>
        <v>0</v>
      </c>
      <c r="BI36" s="1070"/>
      <c r="BJ36" s="1070">
        <f t="shared" si="71"/>
        <v>0</v>
      </c>
      <c r="BK36" s="1070"/>
      <c r="BL36" s="1071">
        <f t="shared" si="72"/>
        <v>0</v>
      </c>
      <c r="BM36" s="1070"/>
      <c r="BN36" s="1070">
        <f t="shared" si="73"/>
        <v>0</v>
      </c>
      <c r="BO36" s="1070"/>
      <c r="BP36" s="1070">
        <f t="shared" si="74"/>
        <v>56772</v>
      </c>
      <c r="BQ36" s="1070"/>
      <c r="BR36" s="1070">
        <f t="shared" si="75"/>
        <v>0</v>
      </c>
      <c r="BS36" s="1070"/>
      <c r="BT36" s="1070">
        <f t="shared" si="76"/>
        <v>0</v>
      </c>
      <c r="BU36" s="1073"/>
      <c r="BV36" s="78"/>
    </row>
    <row r="37" spans="2:74" ht="13.5" customHeight="1">
      <c r="B37" s="1551"/>
      <c r="C37" s="1255"/>
      <c r="D37" s="1263"/>
      <c r="E37" s="1263"/>
      <c r="F37" s="76">
        <v>400</v>
      </c>
      <c r="G37" s="59" t="str">
        <f>IF('C10(1)-1管路(初期設定)'!$F$10="","-",IF('C10(1)-1管路(初期設定)'!$F$10="○",'C3(1)-1管路'!G37,IF('C3(1)-1管路'!F37="-","-",'C10(1)-1管路(初期設定)'!$F$10*'C3(1)-1管路'!G37)))</f>
        <v>-</v>
      </c>
      <c r="H37" s="69" t="str">
        <f>IF('C10(1)-1管路(初期設定)'!$G$10="","-",IF('C10(1)-1管路(初期設定)'!$G$10="○",'C3(1)-1管路'!H37,IF('C3(1)-1管路'!H37="-","-",'C10(1)-1管路(初期設定)'!$G$10*'C3(1)-1管路'!H37)))</f>
        <v>-</v>
      </c>
      <c r="I37" s="54" t="str">
        <f t="shared" si="52"/>
        <v>-</v>
      </c>
      <c r="J37" s="59" t="str">
        <f>IF('C10(1)-1管路(初期設定)'!$H$10="","-",IF('C10(1)-1管路(初期設定)'!$H$10="○",'C3(1)-1管路'!J37,IF('C3(1)-1管路'!J37="-","-",'C10(1)-1管路(初期設定)'!$H$10*'C3(1)-1管路'!J37)))</f>
        <v>-</v>
      </c>
      <c r="K37" s="69" t="str">
        <f>IF('C10(1)-1管路(初期設定)'!$I$10="","-",IF('C10(1)-1管路(初期設定)'!$I$10="○",'C3(1)-1管路'!K37,IF('C3(1)-1管路'!K37="-","-",'C10(1)-1管路(初期設定)'!$I$10*'C3(1)-1管路'!K37)))</f>
        <v>-</v>
      </c>
      <c r="L37" s="54" t="str">
        <f t="shared" si="53"/>
        <v>-</v>
      </c>
      <c r="M37" s="59" t="str">
        <f>IF('C10(1)-1管路(初期設定)'!$J$10="","-",IF('C10(1)-1管路(初期設定)'!$J$10="○",'C3(1)-1管路'!M37,IF('C3(1)-1管路'!M37="-","-",'C10(1)-1管路(初期設定)'!$J$10*'C3(1)-1管路'!M37)))</f>
        <v>-</v>
      </c>
      <c r="N37" s="69" t="str">
        <f>IF('C10(1)-1管路(初期設定)'!$K$10="","-",IF('C10(1)-1管路(初期設定)'!$K$10="○",'C3(1)-1管路'!N37,IF('C3(1)-1管路'!N37="-","-",'C10(1)-1管路(初期設定)'!$K$10*'C3(1)-1管路'!N37)))</f>
        <v>-</v>
      </c>
      <c r="O37" s="54" t="str">
        <f t="shared" si="54"/>
        <v>-</v>
      </c>
      <c r="P37" s="59" t="str">
        <f>IF('C10(1)-1管路(初期設定)'!$L$10="","-",IF('C10(1)-1管路(初期設定)'!$L$10="○",'C3(1)-1管路'!P37,IF('C3(1)-1管路'!P37="-","-",'C10(1)-1管路(初期設定)'!$L$10*'C3(1)-1管路'!P37)))</f>
        <v>-</v>
      </c>
      <c r="Q37" s="69" t="str">
        <f>IF('C10(1)-1管路(初期設定)'!$M$10="","-",IF('C10(1)-1管路(初期設定)'!$M$10="○",'C3(1)-1管路'!Q37,IF('C3(1)-1管路'!Q37="-","-",'C10(1)-1管路(初期設定)'!$M$10*'C3(1)-1管路'!Q37)))</f>
        <v>-</v>
      </c>
      <c r="R37" s="54" t="str">
        <f t="shared" si="55"/>
        <v>-</v>
      </c>
      <c r="S37" s="59" t="str">
        <f>IF('C10(1)-1管路(初期設定)'!$N$10="","-",IF('C10(1)-1管路(初期設定)'!$N$10="○",'C3(1)-1管路'!S37,IF('C3(1)-1管路'!S37="-","-",'C10(1)-1管路(初期設定)'!$N$10*'C3(1)-1管路'!S37)))</f>
        <v>-</v>
      </c>
      <c r="T37" s="189" t="str">
        <f>IF('C10(1)-1管路(初期設定)'!$O$10="","-",IF('C10(1)-1管路(初期設定)'!$O$10="○",'C3(1)-1管路'!T37,IF('C3(1)-1管路'!T37="-","-",'C10(1)-1管路(初期設定)'!$O$10*'C3(1)-1管路'!T37)))</f>
        <v>-</v>
      </c>
      <c r="U37" s="189" t="str">
        <f>IF('C10(1)-1管路(初期設定)'!$P$10="","-",IF('C10(1)-1管路(初期設定)'!$P$10="○",'C3(1)-1管路'!U37,IF('C3(1)-1管路'!U37="-","-",'C10(1)-1管路(初期設定)'!$P$10*'C3(1)-1管路'!U37)))</f>
        <v>-</v>
      </c>
      <c r="V37" s="69" t="str">
        <f>IF('C10(1)-1管路(初期設定)'!$Q$10="","-",IF('C10(1)-1管路(初期設定)'!$Q$10="○",'C3(1)-1管路'!V37,IF('C3(1)-1管路'!V37="-","-",'C10(1)-1管路(初期設定)'!$Q$10*'C3(1)-1管路'!V37)))</f>
        <v>-</v>
      </c>
      <c r="W37" s="54" t="str">
        <f t="shared" si="56"/>
        <v>-</v>
      </c>
      <c r="X37" s="59" t="str">
        <f>IF('C10(1)-1管路(初期設定)'!$R$10="","-",IF('C10(1)-1管路(初期設定)'!$R$10="○",'C3(1)-1管路'!X37,IF('C3(1)-1管路'!X37="-","-",'C10(1)-1管路(初期設定)'!$R$10*'C3(1)-1管路'!X37)))</f>
        <v>-</v>
      </c>
      <c r="Y37" s="69">
        <f>IF('C10(1)-1管路(初期設定)'!$S$10="","-",IF('C10(1)-1管路(初期設定)'!$S$10="○",'C3(1)-1管路'!Y37,IF('C3(1)-1管路'!Y37="-","-",'C10(1)-1管路(初期設定)'!$S$10*'C3(1)-1管路'!Y37)))</f>
        <v>12</v>
      </c>
      <c r="Z37" s="54">
        <f t="shared" si="57"/>
        <v>12</v>
      </c>
      <c r="AA37" s="59" t="str">
        <f>IF('C10(1)-1管路(初期設定)'!$T$10="","-",IF('C10(1)-1管路(初期設定)'!$T$10="○",'C3(1)-1管路'!AA37,IF('C3(1)-1管路'!AA37="-","-",'C10(1)-1管路(初期設定)'!$T$10*'C3(1)-1管路'!AA37)))</f>
        <v>-</v>
      </c>
      <c r="AB37" s="69" t="str">
        <f>IF('C10(1)-1管路(初期設定)'!$U$10="","-",IF('C10(1)-1管路(初期設定)'!$U$10="○",'C3(1)-1管路'!AB37,IF('C3(1)-1管路'!AB37="-","-",'C10(1)-1管路(初期設定)'!$U$10*'C3(1)-1管路'!AB37)))</f>
        <v>-</v>
      </c>
      <c r="AC37" s="54" t="str">
        <f t="shared" si="58"/>
        <v>-</v>
      </c>
      <c r="AD37" s="59" t="str">
        <f>IF('C10(1)-1管路(初期設定)'!$V$10="","-",IF('C10(1)-1管路(初期設定)'!$V$10="○",'C3(1)-1管路'!AD37,IF('C3(1)-1管路'!AD37="-","-",'C10(1)-1管路(初期設定)'!$V$10*'C3(1)-1管路'!AD37)))</f>
        <v>-</v>
      </c>
      <c r="AE37" s="69" t="str">
        <f>IF('C10(1)-1管路(初期設定)'!$W$10="","-",IF('C10(1)-1管路(初期設定)'!$W$10="○",'C3(1)-1管路'!AE37,IF('C3(1)-1管路'!AE37="-","-",'C10(1)-1管路(初期設定)'!$W$10*'C3(1)-1管路'!AE37)))</f>
        <v>-</v>
      </c>
      <c r="AF37" s="54" t="str">
        <f t="shared" si="59"/>
        <v>-</v>
      </c>
      <c r="AG37" s="59" t="str">
        <f>IF('C10(1)-1管路(初期設定)'!$X$8="","-",IF('C10(1)-1管路(初期設定)'!$X$8="○",'C3(1)-1管路'!AG37,IF('C3(1)-1管路'!AZ37="-","-",'C10(1)-1管路(初期設定)'!$X$8*'C3(1)-1管路'!AG37)))</f>
        <v>-</v>
      </c>
      <c r="AH37" s="69" t="str">
        <f>IF('C10(1)-1管路(初期設定)'!$Y$10="","-",IF('C10(1)-1管路(初期設定)'!$Y$10="○",'C3(1)-1管路'!AH37,IF('C3(1)-1管路'!AH37="-","-",'C10(1)-1管路(初期設定)'!$Y$10*'C3(1)-1管路'!AH37)))</f>
        <v>-</v>
      </c>
      <c r="AI37" s="54" t="str">
        <f t="shared" si="60"/>
        <v>-</v>
      </c>
      <c r="AJ37" s="59" t="str">
        <f>IF('C10(1)-1管路(初期設定)'!$Z$10="","-",IF('C10(1)-1管路(初期設定)'!$Z$10="○",'C3(1)-1管路'!AJ37,IF('C3(1)-1管路'!AJ37="-","-",'C10(1)-1管路(初期設定)'!$Z$10*'C3(1)-1管路'!AJ37)))</f>
        <v>-</v>
      </c>
      <c r="AK37" s="69" t="str">
        <f>IF('C10(1)-1管路(初期設定)'!$AA$10="","-",IF('C10(1)-1管路(初期設定)'!$AA$10="○",'C3(1)-1管路'!AK37,IF('C3(1)-1管路'!AK37="-","-",'C10(1)-1管路(初期設定)'!$AA$10*'C3(1)-1管路'!AK37)))</f>
        <v>-</v>
      </c>
      <c r="AL37" s="54" t="str">
        <f t="shared" si="61"/>
        <v>-</v>
      </c>
      <c r="AM37" s="59" t="str">
        <f>IF('C10(1)-1管路(初期設定)'!$AB$10="","-",IF('C10(1)-1管路(初期設定)'!$AB$10="○",'C3(1)-1管路'!AM37,IF('C3(1)-1管路'!AM37="-","-",'C10(1)-1管路(初期設定)'!$AB$10*'C3(1)-1管路'!AM37)))</f>
        <v>-</v>
      </c>
      <c r="AN37" s="69" t="str">
        <f>IF('C10(1)-1管路(初期設定)'!$AC$10="","-",IF('C10(1)-1管路(初期設定)'!$AC$10="○",'C3(1)-1管路'!AN37,IF('C3(1)-1管路'!AN37="-","-",'C10(1)-1管路(初期設定)'!$AC$10*'C3(1)-1管路'!AN37)))</f>
        <v>-</v>
      </c>
      <c r="AO37" s="54" t="str">
        <f t="shared" si="62"/>
        <v>-</v>
      </c>
      <c r="AP37" s="59" t="str">
        <f>IF('C10(1)-1管路(初期設定)'!$AD$10="","-",IF('C10(1)-1管路(初期設定)'!$AD$10="○",'C3(1)-1管路'!AP37,IF('C3(1)-1管路'!AP37="-","-",'C10(1)-1管路(初期設定)'!$AD$10*'C3(1)-1管路'!AP37)))</f>
        <v>-</v>
      </c>
      <c r="AQ37" s="69" t="str">
        <f>IF('C10(1)-1管路(初期設定)'!$AE$10="","-",IF('C10(1)-1管路(初期設定)'!$AE$10="○",'C3(1)-1管路'!AQ37,IF('C3(1)-1管路'!AQ37="-","-",'C10(1)-1管路(初期設定)'!$AE$10*'C3(1)-1管路'!AQ37)))</f>
        <v>-</v>
      </c>
      <c r="AR37" s="54" t="str">
        <f t="shared" si="63"/>
        <v>-</v>
      </c>
      <c r="AS37" s="59" t="str">
        <f>IF('C10(1)-1管路(初期設定)'!$AF$10="","-",IF('C10(1)-1管路(初期設定)'!$AF$10="○",'C3(1)-1管路'!AS37,IF('C3(1)-1管路'!AS37="-","-",'C10(1)-1管路(初期設定)'!$AF$10*'C3(1)-1管路'!AS37)))</f>
        <v>-</v>
      </c>
      <c r="AT37" s="69" t="str">
        <f>IF('C10(1)-1管路(初期設定)'!$AG$10="","-",IF('C10(1)-1管路(初期設定)'!$AG$10="○",'C3(1)-1管路'!AT37,IF('C3(1)-1管路'!AT37="-","-",'C10(1)-1管路(初期設定)'!$AG$10*'C3(1)-1管路'!AT37)))</f>
        <v>-</v>
      </c>
      <c r="AU37" s="54" t="str">
        <f t="shared" si="64"/>
        <v>-</v>
      </c>
      <c r="AV37" s="64">
        <f t="shared" si="65"/>
        <v>12</v>
      </c>
      <c r="AW37" s="90" t="s">
        <v>549</v>
      </c>
      <c r="AX37" s="67">
        <v>146</v>
      </c>
      <c r="AY37" s="42">
        <f t="shared" si="66"/>
        <v>1752</v>
      </c>
      <c r="BB37" s="1071">
        <f t="shared" si="67"/>
        <v>0</v>
      </c>
      <c r="BC37" s="1070"/>
      <c r="BD37" s="1070">
        <f t="shared" si="68"/>
        <v>0</v>
      </c>
      <c r="BE37" s="1070"/>
      <c r="BF37" s="1070">
        <f t="shared" si="69"/>
        <v>12</v>
      </c>
      <c r="BG37" s="1070"/>
      <c r="BH37" s="1070">
        <f t="shared" si="70"/>
        <v>0</v>
      </c>
      <c r="BI37" s="1070"/>
      <c r="BJ37" s="1070">
        <f t="shared" si="71"/>
        <v>0</v>
      </c>
      <c r="BK37" s="1070"/>
      <c r="BL37" s="1071">
        <f t="shared" si="72"/>
        <v>0</v>
      </c>
      <c r="BM37" s="1070"/>
      <c r="BN37" s="1070">
        <f t="shared" si="73"/>
        <v>0</v>
      </c>
      <c r="BO37" s="1070"/>
      <c r="BP37" s="1070">
        <f t="shared" si="74"/>
        <v>1752</v>
      </c>
      <c r="BQ37" s="1070"/>
      <c r="BR37" s="1070">
        <f t="shared" si="75"/>
        <v>0</v>
      </c>
      <c r="BS37" s="1070"/>
      <c r="BT37" s="1070">
        <f t="shared" si="76"/>
        <v>0</v>
      </c>
      <c r="BU37" s="1073"/>
      <c r="BV37" s="78"/>
    </row>
    <row r="38" spans="2:74" ht="13.5" customHeight="1">
      <c r="B38" s="1551"/>
      <c r="C38" s="1255"/>
      <c r="D38" s="1263"/>
      <c r="E38" s="1263"/>
      <c r="F38" s="76">
        <v>350</v>
      </c>
      <c r="G38" s="59" t="str">
        <f>IF('C10(1)-1管路(初期設定)'!$F$10="","-",IF('C10(1)-1管路(初期設定)'!$F$10="○",'C3(1)-1管路'!G38,IF('C3(1)-1管路'!F38="-","-",'C10(1)-1管路(初期設定)'!$F$10*'C3(1)-1管路'!G38)))</f>
        <v>-</v>
      </c>
      <c r="H38" s="69" t="str">
        <f>IF('C10(1)-1管路(初期設定)'!$G$10="","-",IF('C10(1)-1管路(初期設定)'!$G$10="○",'C3(1)-1管路'!H38,IF('C3(1)-1管路'!H38="-","-",'C10(1)-1管路(初期設定)'!$G$10*'C3(1)-1管路'!H38)))</f>
        <v>-</v>
      </c>
      <c r="I38" s="54" t="str">
        <f t="shared" si="52"/>
        <v>-</v>
      </c>
      <c r="J38" s="59" t="str">
        <f>IF('C10(1)-1管路(初期設定)'!$H$10="","-",IF('C10(1)-1管路(初期設定)'!$H$10="○",'C3(1)-1管路'!J38,IF('C3(1)-1管路'!J38="-","-",'C10(1)-1管路(初期設定)'!$H$10*'C3(1)-1管路'!J38)))</f>
        <v>-</v>
      </c>
      <c r="K38" s="69" t="str">
        <f>IF('C10(1)-1管路(初期設定)'!$I$10="","-",IF('C10(1)-1管路(初期設定)'!$I$10="○",'C3(1)-1管路'!K38,IF('C3(1)-1管路'!K38="-","-",'C10(1)-1管路(初期設定)'!$I$10*'C3(1)-1管路'!K38)))</f>
        <v>-</v>
      </c>
      <c r="L38" s="54" t="str">
        <f t="shared" si="53"/>
        <v>-</v>
      </c>
      <c r="M38" s="59" t="str">
        <f>IF('C10(1)-1管路(初期設定)'!$J$10="","-",IF('C10(1)-1管路(初期設定)'!$J$10="○",'C3(1)-1管路'!M38,IF('C3(1)-1管路'!M38="-","-",'C10(1)-1管路(初期設定)'!$J$10*'C3(1)-1管路'!M38)))</f>
        <v>-</v>
      </c>
      <c r="N38" s="69" t="str">
        <f>IF('C10(1)-1管路(初期設定)'!$K$10="","-",IF('C10(1)-1管路(初期設定)'!$K$10="○",'C3(1)-1管路'!N38,IF('C3(1)-1管路'!N38="-","-",'C10(1)-1管路(初期設定)'!$K$10*'C3(1)-1管路'!N38)))</f>
        <v>-</v>
      </c>
      <c r="O38" s="54" t="str">
        <f t="shared" si="54"/>
        <v>-</v>
      </c>
      <c r="P38" s="59" t="str">
        <f>IF('C10(1)-1管路(初期設定)'!$L$10="","-",IF('C10(1)-1管路(初期設定)'!$L$10="○",'C3(1)-1管路'!P38,IF('C3(1)-1管路'!P38="-","-",'C10(1)-1管路(初期設定)'!$L$10*'C3(1)-1管路'!P38)))</f>
        <v>-</v>
      </c>
      <c r="Q38" s="69" t="str">
        <f>IF('C10(1)-1管路(初期設定)'!$M$10="","-",IF('C10(1)-1管路(初期設定)'!$M$10="○",'C3(1)-1管路'!Q38,IF('C3(1)-1管路'!Q38="-","-",'C10(1)-1管路(初期設定)'!$M$10*'C3(1)-1管路'!Q38)))</f>
        <v>-</v>
      </c>
      <c r="R38" s="54" t="str">
        <f t="shared" si="55"/>
        <v>-</v>
      </c>
      <c r="S38" s="59" t="str">
        <f>IF('C10(1)-1管路(初期設定)'!$N$10="","-",IF('C10(1)-1管路(初期設定)'!$N$10="○",'C3(1)-1管路'!S38,IF('C3(1)-1管路'!S38="-","-",'C10(1)-1管路(初期設定)'!$N$10*'C3(1)-1管路'!S38)))</f>
        <v>-</v>
      </c>
      <c r="T38" s="189" t="str">
        <f>IF('C10(1)-1管路(初期設定)'!$O$10="","-",IF('C10(1)-1管路(初期設定)'!$O$10="○",'C3(1)-1管路'!T38,IF('C3(1)-1管路'!T38="-","-",'C10(1)-1管路(初期設定)'!$O$10*'C3(1)-1管路'!T38)))</f>
        <v>-</v>
      </c>
      <c r="U38" s="189" t="str">
        <f>IF('C10(1)-1管路(初期設定)'!$P$10="","-",IF('C10(1)-1管路(初期設定)'!$P$10="○",'C3(1)-1管路'!U38,IF('C3(1)-1管路'!U38="-","-",'C10(1)-1管路(初期設定)'!$P$10*'C3(1)-1管路'!U38)))</f>
        <v>-</v>
      </c>
      <c r="V38" s="69" t="str">
        <f>IF('C10(1)-1管路(初期設定)'!$Q$10="","-",IF('C10(1)-1管路(初期設定)'!$Q$10="○",'C3(1)-1管路'!V38,IF('C3(1)-1管路'!V38="-","-",'C10(1)-1管路(初期設定)'!$Q$10*'C3(1)-1管路'!V38)))</f>
        <v>-</v>
      </c>
      <c r="W38" s="54" t="str">
        <f t="shared" si="56"/>
        <v>-</v>
      </c>
      <c r="X38" s="59" t="str">
        <f>IF('C10(1)-1管路(初期設定)'!$R$10="","-",IF('C10(1)-1管路(初期設定)'!$R$10="○",'C3(1)-1管路'!X38,IF('C3(1)-1管路'!X38="-","-",'C10(1)-1管路(初期設定)'!$R$10*'C3(1)-1管路'!X38)))</f>
        <v>-</v>
      </c>
      <c r="Y38" s="69">
        <f>IF('C10(1)-1管路(初期設定)'!$S$10="","-",IF('C10(1)-1管路(初期設定)'!$S$10="○",'C3(1)-1管路'!Y38,IF('C3(1)-1管路'!Y38="-","-",'C10(1)-1管路(初期設定)'!$S$10*'C3(1)-1管路'!Y38)))</f>
        <v>29</v>
      </c>
      <c r="Z38" s="54">
        <f t="shared" si="57"/>
        <v>29</v>
      </c>
      <c r="AA38" s="59" t="str">
        <f>IF('C10(1)-1管路(初期設定)'!$T$10="","-",IF('C10(1)-1管路(初期設定)'!$T$10="○",'C3(1)-1管路'!AA38,IF('C3(1)-1管路'!AA38="-","-",'C10(1)-1管路(初期設定)'!$T$10*'C3(1)-1管路'!AA38)))</f>
        <v>-</v>
      </c>
      <c r="AB38" s="69" t="str">
        <f>IF('C10(1)-1管路(初期設定)'!$U$10="","-",IF('C10(1)-1管路(初期設定)'!$U$10="○",'C3(1)-1管路'!AB38,IF('C3(1)-1管路'!AB38="-","-",'C10(1)-1管路(初期設定)'!$U$10*'C3(1)-1管路'!AB38)))</f>
        <v>-</v>
      </c>
      <c r="AC38" s="54" t="str">
        <f t="shared" si="58"/>
        <v>-</v>
      </c>
      <c r="AD38" s="59" t="str">
        <f>IF('C10(1)-1管路(初期設定)'!$V$10="","-",IF('C10(1)-1管路(初期設定)'!$V$10="○",'C3(1)-1管路'!AD38,IF('C3(1)-1管路'!AD38="-","-",'C10(1)-1管路(初期設定)'!$V$10*'C3(1)-1管路'!AD38)))</f>
        <v>-</v>
      </c>
      <c r="AE38" s="69" t="str">
        <f>IF('C10(1)-1管路(初期設定)'!$W$10="","-",IF('C10(1)-1管路(初期設定)'!$W$10="○",'C3(1)-1管路'!AE38,IF('C3(1)-1管路'!AE38="-","-",'C10(1)-1管路(初期設定)'!$W$10*'C3(1)-1管路'!AE38)))</f>
        <v>-</v>
      </c>
      <c r="AF38" s="54" t="str">
        <f t="shared" si="59"/>
        <v>-</v>
      </c>
      <c r="AG38" s="59" t="str">
        <f>IF('C10(1)-1管路(初期設定)'!$X$8="","-",IF('C10(1)-1管路(初期設定)'!$X$8="○",'C3(1)-1管路'!AG38,IF('C3(1)-1管路'!AZ38="-","-",'C10(1)-1管路(初期設定)'!$X$8*'C3(1)-1管路'!AG38)))</f>
        <v>-</v>
      </c>
      <c r="AH38" s="69" t="str">
        <f>IF('C10(1)-1管路(初期設定)'!$Y$10="","-",IF('C10(1)-1管路(初期設定)'!$Y$10="○",'C3(1)-1管路'!AH38,IF('C3(1)-1管路'!AH38="-","-",'C10(1)-1管路(初期設定)'!$Y$10*'C3(1)-1管路'!AH38)))</f>
        <v>-</v>
      </c>
      <c r="AI38" s="54" t="str">
        <f t="shared" si="60"/>
        <v>-</v>
      </c>
      <c r="AJ38" s="59" t="str">
        <f>IF('C10(1)-1管路(初期設定)'!$Z$10="","-",IF('C10(1)-1管路(初期設定)'!$Z$10="○",'C3(1)-1管路'!AJ38,IF('C3(1)-1管路'!AJ38="-","-",'C10(1)-1管路(初期設定)'!$Z$10*'C3(1)-1管路'!AJ38)))</f>
        <v>-</v>
      </c>
      <c r="AK38" s="69" t="str">
        <f>IF('C10(1)-1管路(初期設定)'!$AA$10="","-",IF('C10(1)-1管路(初期設定)'!$AA$10="○",'C3(1)-1管路'!AK38,IF('C3(1)-1管路'!AK38="-","-",'C10(1)-1管路(初期設定)'!$AA$10*'C3(1)-1管路'!AK38)))</f>
        <v>-</v>
      </c>
      <c r="AL38" s="54" t="str">
        <f t="shared" si="61"/>
        <v>-</v>
      </c>
      <c r="AM38" s="59" t="str">
        <f>IF('C10(1)-1管路(初期設定)'!$AB$10="","-",IF('C10(1)-1管路(初期設定)'!$AB$10="○",'C3(1)-1管路'!AM38,IF('C3(1)-1管路'!AM38="-","-",'C10(1)-1管路(初期設定)'!$AB$10*'C3(1)-1管路'!AM38)))</f>
        <v>-</v>
      </c>
      <c r="AN38" s="69" t="str">
        <f>IF('C10(1)-1管路(初期設定)'!$AC$10="","-",IF('C10(1)-1管路(初期設定)'!$AC$10="○",'C3(1)-1管路'!AN38,IF('C3(1)-1管路'!AN38="-","-",'C10(1)-1管路(初期設定)'!$AC$10*'C3(1)-1管路'!AN38)))</f>
        <v>-</v>
      </c>
      <c r="AO38" s="54" t="str">
        <f t="shared" si="62"/>
        <v>-</v>
      </c>
      <c r="AP38" s="59" t="str">
        <f>IF('C10(1)-1管路(初期設定)'!$AD$10="","-",IF('C10(1)-1管路(初期設定)'!$AD$10="○",'C3(1)-1管路'!AP38,IF('C3(1)-1管路'!AP38="-","-",'C10(1)-1管路(初期設定)'!$AD$10*'C3(1)-1管路'!AP38)))</f>
        <v>-</v>
      </c>
      <c r="AQ38" s="69" t="str">
        <f>IF('C10(1)-1管路(初期設定)'!$AE$10="","-",IF('C10(1)-1管路(初期設定)'!$AE$10="○",'C3(1)-1管路'!AQ38,IF('C3(1)-1管路'!AQ38="-","-",'C10(1)-1管路(初期設定)'!$AE$10*'C3(1)-1管路'!AQ38)))</f>
        <v>-</v>
      </c>
      <c r="AR38" s="54" t="str">
        <f t="shared" si="63"/>
        <v>-</v>
      </c>
      <c r="AS38" s="59" t="str">
        <f>IF('C10(1)-1管路(初期設定)'!$AF$10="","-",IF('C10(1)-1管路(初期設定)'!$AF$10="○",'C3(1)-1管路'!AS38,IF('C3(1)-1管路'!AS38="-","-",'C10(1)-1管路(初期設定)'!$AF$10*'C3(1)-1管路'!AS38)))</f>
        <v>-</v>
      </c>
      <c r="AT38" s="69" t="str">
        <f>IF('C10(1)-1管路(初期設定)'!$AG$10="","-",IF('C10(1)-1管路(初期設定)'!$AG$10="○",'C3(1)-1管路'!AT38,IF('C3(1)-1管路'!AT38="-","-",'C10(1)-1管路(初期設定)'!$AG$10*'C3(1)-1管路'!AT38)))</f>
        <v>-</v>
      </c>
      <c r="AU38" s="54" t="str">
        <f t="shared" si="64"/>
        <v>-</v>
      </c>
      <c r="AV38" s="64">
        <f t="shared" si="65"/>
        <v>29</v>
      </c>
      <c r="AW38" s="90" t="s">
        <v>549</v>
      </c>
      <c r="AX38" s="67">
        <v>128</v>
      </c>
      <c r="AY38" s="42">
        <f t="shared" si="66"/>
        <v>3712</v>
      </c>
      <c r="BB38" s="1071">
        <f t="shared" si="67"/>
        <v>0</v>
      </c>
      <c r="BC38" s="1070"/>
      <c r="BD38" s="1070">
        <f t="shared" si="68"/>
        <v>0</v>
      </c>
      <c r="BE38" s="1070"/>
      <c r="BF38" s="1070">
        <f t="shared" si="69"/>
        <v>29</v>
      </c>
      <c r="BG38" s="1070"/>
      <c r="BH38" s="1070">
        <f t="shared" si="70"/>
        <v>0</v>
      </c>
      <c r="BI38" s="1070"/>
      <c r="BJ38" s="1070">
        <f t="shared" si="71"/>
        <v>0</v>
      </c>
      <c r="BK38" s="1070"/>
      <c r="BL38" s="1071">
        <f t="shared" si="72"/>
        <v>0</v>
      </c>
      <c r="BM38" s="1070"/>
      <c r="BN38" s="1070">
        <f t="shared" si="73"/>
        <v>0</v>
      </c>
      <c r="BO38" s="1070"/>
      <c r="BP38" s="1070">
        <f t="shared" si="74"/>
        <v>3712</v>
      </c>
      <c r="BQ38" s="1070"/>
      <c r="BR38" s="1070">
        <f t="shared" si="75"/>
        <v>0</v>
      </c>
      <c r="BS38" s="1070"/>
      <c r="BT38" s="1070">
        <f t="shared" si="76"/>
        <v>0</v>
      </c>
      <c r="BU38" s="1073"/>
      <c r="BV38" s="78"/>
    </row>
    <row r="39" spans="2:74" ht="13.5" customHeight="1">
      <c r="B39" s="1551"/>
      <c r="C39" s="1255"/>
      <c r="D39" s="1263"/>
      <c r="E39" s="1263"/>
      <c r="F39" s="76">
        <v>300</v>
      </c>
      <c r="G39" s="59" t="str">
        <f>IF('C10(1)-1管路(初期設定)'!$F$10="","-",IF('C10(1)-1管路(初期設定)'!$F$10="○",'C3(1)-1管路'!G39,IF('C3(1)-1管路'!F39="-","-",'C10(1)-1管路(初期設定)'!$F$10*'C3(1)-1管路'!G39)))</f>
        <v>-</v>
      </c>
      <c r="H39" s="69" t="str">
        <f>IF('C10(1)-1管路(初期設定)'!$G$10="","-",IF('C10(1)-1管路(初期設定)'!$G$10="○",'C3(1)-1管路'!H39,IF('C3(1)-1管路'!H39="-","-",'C10(1)-1管路(初期設定)'!$G$10*'C3(1)-1管路'!H39)))</f>
        <v>-</v>
      </c>
      <c r="I39" s="54" t="str">
        <f t="shared" si="52"/>
        <v>-</v>
      </c>
      <c r="J39" s="59" t="str">
        <f>IF('C10(1)-1管路(初期設定)'!$H$10="","-",IF('C10(1)-1管路(初期設定)'!$H$10="○",'C3(1)-1管路'!J39,IF('C3(1)-1管路'!J39="-","-",'C10(1)-1管路(初期設定)'!$H$10*'C3(1)-1管路'!J39)))</f>
        <v>-</v>
      </c>
      <c r="K39" s="69" t="str">
        <f>IF('C10(1)-1管路(初期設定)'!$I$10="","-",IF('C10(1)-1管路(初期設定)'!$I$10="○",'C3(1)-1管路'!K39,IF('C3(1)-1管路'!K39="-","-",'C10(1)-1管路(初期設定)'!$I$10*'C3(1)-1管路'!K39)))</f>
        <v>-</v>
      </c>
      <c r="L39" s="54" t="str">
        <f t="shared" si="53"/>
        <v>-</v>
      </c>
      <c r="M39" s="59" t="str">
        <f>IF('C10(1)-1管路(初期設定)'!$J$10="","-",IF('C10(1)-1管路(初期設定)'!$J$10="○",'C3(1)-1管路'!M39,IF('C3(1)-1管路'!M39="-","-",'C10(1)-1管路(初期設定)'!$J$10*'C3(1)-1管路'!M39)))</f>
        <v>-</v>
      </c>
      <c r="N39" s="69" t="str">
        <f>IF('C10(1)-1管路(初期設定)'!$K$10="","-",IF('C10(1)-1管路(初期設定)'!$K$10="○",'C3(1)-1管路'!N39,IF('C3(1)-1管路'!N39="-","-",'C10(1)-1管路(初期設定)'!$K$10*'C3(1)-1管路'!N39)))</f>
        <v>-</v>
      </c>
      <c r="O39" s="54" t="str">
        <f t="shared" si="54"/>
        <v>-</v>
      </c>
      <c r="P39" s="59" t="str">
        <f>IF('C10(1)-1管路(初期設定)'!$L$10="","-",IF('C10(1)-1管路(初期設定)'!$L$10="○",'C3(1)-1管路'!P39,IF('C3(1)-1管路'!P39="-","-",'C10(1)-1管路(初期設定)'!$L$10*'C3(1)-1管路'!P39)))</f>
        <v>-</v>
      </c>
      <c r="Q39" s="69" t="str">
        <f>IF('C10(1)-1管路(初期設定)'!$M$10="","-",IF('C10(1)-1管路(初期設定)'!$M$10="○",'C3(1)-1管路'!Q39,IF('C3(1)-1管路'!Q39="-","-",'C10(1)-1管路(初期設定)'!$M$10*'C3(1)-1管路'!Q39)))</f>
        <v>-</v>
      </c>
      <c r="R39" s="54" t="str">
        <f t="shared" si="55"/>
        <v>-</v>
      </c>
      <c r="S39" s="59" t="str">
        <f>IF('C10(1)-1管路(初期設定)'!$N$10="","-",IF('C10(1)-1管路(初期設定)'!$N$10="○",'C3(1)-1管路'!S39,IF('C3(1)-1管路'!S39="-","-",'C10(1)-1管路(初期設定)'!$N$10*'C3(1)-1管路'!S39)))</f>
        <v>-</v>
      </c>
      <c r="T39" s="189" t="str">
        <f>IF('C10(1)-1管路(初期設定)'!$O$10="","-",IF('C10(1)-1管路(初期設定)'!$O$10="○",'C3(1)-1管路'!T39,IF('C3(1)-1管路'!T39="-","-",'C10(1)-1管路(初期設定)'!$O$10*'C3(1)-1管路'!T39)))</f>
        <v>-</v>
      </c>
      <c r="U39" s="189" t="str">
        <f>IF('C10(1)-1管路(初期設定)'!$P$10="","-",IF('C10(1)-1管路(初期設定)'!$P$10="○",'C3(1)-1管路'!U39,IF('C3(1)-1管路'!U39="-","-",'C10(1)-1管路(初期設定)'!$P$10*'C3(1)-1管路'!U39)))</f>
        <v>-</v>
      </c>
      <c r="V39" s="69" t="str">
        <f>IF('C10(1)-1管路(初期設定)'!$Q$10="","-",IF('C10(1)-1管路(初期設定)'!$Q$10="○",'C3(1)-1管路'!V39,IF('C3(1)-1管路'!V39="-","-",'C10(1)-1管路(初期設定)'!$Q$10*'C3(1)-1管路'!V39)))</f>
        <v>-</v>
      </c>
      <c r="W39" s="54" t="str">
        <f t="shared" si="56"/>
        <v>-</v>
      </c>
      <c r="X39" s="59" t="str">
        <f>IF('C10(1)-1管路(初期設定)'!$R$10="","-",IF('C10(1)-1管路(初期設定)'!$R$10="○",'C3(1)-1管路'!X39,IF('C3(1)-1管路'!X39="-","-",'C10(1)-1管路(初期設定)'!$R$10*'C3(1)-1管路'!X39)))</f>
        <v>-</v>
      </c>
      <c r="Y39" s="69">
        <f>IF('C10(1)-1管路(初期設定)'!$S$10="","-",IF('C10(1)-1管路(初期設定)'!$S$10="○",'C3(1)-1管路'!Y39,IF('C3(1)-1管路'!Y39="-","-",'C10(1)-1管路(初期設定)'!$S$10*'C3(1)-1管路'!Y39)))</f>
        <v>180</v>
      </c>
      <c r="Z39" s="54">
        <f t="shared" si="57"/>
        <v>180</v>
      </c>
      <c r="AA39" s="59" t="str">
        <f>IF('C10(1)-1管路(初期設定)'!$T$10="","-",IF('C10(1)-1管路(初期設定)'!$T$10="○",'C3(1)-1管路'!AA39,IF('C3(1)-1管路'!AA39="-","-",'C10(1)-1管路(初期設定)'!$T$10*'C3(1)-1管路'!AA39)))</f>
        <v>-</v>
      </c>
      <c r="AB39" s="69" t="str">
        <f>IF('C10(1)-1管路(初期設定)'!$U$10="","-",IF('C10(1)-1管路(初期設定)'!$U$10="○",'C3(1)-1管路'!AB39,IF('C3(1)-1管路'!AB39="-","-",'C10(1)-1管路(初期設定)'!$U$10*'C3(1)-1管路'!AB39)))</f>
        <v>-</v>
      </c>
      <c r="AC39" s="54" t="str">
        <f t="shared" si="58"/>
        <v>-</v>
      </c>
      <c r="AD39" s="59" t="str">
        <f>IF('C10(1)-1管路(初期設定)'!$V$10="","-",IF('C10(1)-1管路(初期設定)'!$V$10="○",'C3(1)-1管路'!AD39,IF('C3(1)-1管路'!AD39="-","-",'C10(1)-1管路(初期設定)'!$V$10*'C3(1)-1管路'!AD39)))</f>
        <v>-</v>
      </c>
      <c r="AE39" s="69" t="str">
        <f>IF('C10(1)-1管路(初期設定)'!$W$10="","-",IF('C10(1)-1管路(初期設定)'!$W$10="○",'C3(1)-1管路'!AE39,IF('C3(1)-1管路'!AE39="-","-",'C10(1)-1管路(初期設定)'!$W$10*'C3(1)-1管路'!AE39)))</f>
        <v>-</v>
      </c>
      <c r="AF39" s="54" t="str">
        <f t="shared" si="59"/>
        <v>-</v>
      </c>
      <c r="AG39" s="59" t="str">
        <f>IF('C10(1)-1管路(初期設定)'!$X$8="","-",IF('C10(1)-1管路(初期設定)'!$X$8="○",'C3(1)-1管路'!AG39,IF('C3(1)-1管路'!AZ39="-","-",'C10(1)-1管路(初期設定)'!$X$8*'C3(1)-1管路'!AG39)))</f>
        <v>-</v>
      </c>
      <c r="AH39" s="69" t="str">
        <f>IF('C10(1)-1管路(初期設定)'!$Y$10="","-",IF('C10(1)-1管路(初期設定)'!$Y$10="○",'C3(1)-1管路'!AH39,IF('C3(1)-1管路'!AH39="-","-",'C10(1)-1管路(初期設定)'!$Y$10*'C3(1)-1管路'!AH39)))</f>
        <v>-</v>
      </c>
      <c r="AI39" s="54" t="str">
        <f t="shared" si="60"/>
        <v>-</v>
      </c>
      <c r="AJ39" s="59" t="str">
        <f>IF('C10(1)-1管路(初期設定)'!$Z$10="","-",IF('C10(1)-1管路(初期設定)'!$Z$10="○",'C3(1)-1管路'!AJ39,IF('C3(1)-1管路'!AJ39="-","-",'C10(1)-1管路(初期設定)'!$Z$10*'C3(1)-1管路'!AJ39)))</f>
        <v>-</v>
      </c>
      <c r="AK39" s="69" t="str">
        <f>IF('C10(1)-1管路(初期設定)'!$AA$10="","-",IF('C10(1)-1管路(初期設定)'!$AA$10="○",'C3(1)-1管路'!AK39,IF('C3(1)-1管路'!AK39="-","-",'C10(1)-1管路(初期設定)'!$AA$10*'C3(1)-1管路'!AK39)))</f>
        <v>-</v>
      </c>
      <c r="AL39" s="54" t="str">
        <f t="shared" si="61"/>
        <v>-</v>
      </c>
      <c r="AM39" s="59" t="str">
        <f>IF('C10(1)-1管路(初期設定)'!$AB$10="","-",IF('C10(1)-1管路(初期設定)'!$AB$10="○",'C3(1)-1管路'!AM39,IF('C3(1)-1管路'!AM39="-","-",'C10(1)-1管路(初期設定)'!$AB$10*'C3(1)-1管路'!AM39)))</f>
        <v>-</v>
      </c>
      <c r="AN39" s="69" t="str">
        <f>IF('C10(1)-1管路(初期設定)'!$AC$10="","-",IF('C10(1)-1管路(初期設定)'!$AC$10="○",'C3(1)-1管路'!AN39,IF('C3(1)-1管路'!AN39="-","-",'C10(1)-1管路(初期設定)'!$AC$10*'C3(1)-1管路'!AN39)))</f>
        <v>-</v>
      </c>
      <c r="AO39" s="54" t="str">
        <f t="shared" si="62"/>
        <v>-</v>
      </c>
      <c r="AP39" s="59" t="str">
        <f>IF('C10(1)-1管路(初期設定)'!$AD$10="","-",IF('C10(1)-1管路(初期設定)'!$AD$10="○",'C3(1)-1管路'!AP39,IF('C3(1)-1管路'!AP39="-","-",'C10(1)-1管路(初期設定)'!$AD$10*'C3(1)-1管路'!AP39)))</f>
        <v>-</v>
      </c>
      <c r="AQ39" s="69" t="str">
        <f>IF('C10(1)-1管路(初期設定)'!$AE$10="","-",IF('C10(1)-1管路(初期設定)'!$AE$10="○",'C3(1)-1管路'!AQ39,IF('C3(1)-1管路'!AQ39="-","-",'C10(1)-1管路(初期設定)'!$AE$10*'C3(1)-1管路'!AQ39)))</f>
        <v>-</v>
      </c>
      <c r="AR39" s="54" t="str">
        <f t="shared" si="63"/>
        <v>-</v>
      </c>
      <c r="AS39" s="59" t="str">
        <f>IF('C10(1)-1管路(初期設定)'!$AF$10="","-",IF('C10(1)-1管路(初期設定)'!$AF$10="○",'C3(1)-1管路'!AS39,IF('C3(1)-1管路'!AS39="-","-",'C10(1)-1管路(初期設定)'!$AF$10*'C3(1)-1管路'!AS39)))</f>
        <v>-</v>
      </c>
      <c r="AT39" s="69" t="str">
        <f>IF('C10(1)-1管路(初期設定)'!$AG$10="","-",IF('C10(1)-1管路(初期設定)'!$AG$10="○",'C3(1)-1管路'!AT39,IF('C3(1)-1管路'!AT39="-","-",'C10(1)-1管路(初期設定)'!$AG$10*'C3(1)-1管路'!AT39)))</f>
        <v>-</v>
      </c>
      <c r="AU39" s="54" t="str">
        <f t="shared" si="64"/>
        <v>-</v>
      </c>
      <c r="AV39" s="64">
        <f t="shared" si="65"/>
        <v>180</v>
      </c>
      <c r="AW39" s="90" t="s">
        <v>549</v>
      </c>
      <c r="AX39" s="67">
        <v>112</v>
      </c>
      <c r="AY39" s="42">
        <f t="shared" si="66"/>
        <v>20160</v>
      </c>
      <c r="BB39" s="1071">
        <f t="shared" si="67"/>
        <v>0</v>
      </c>
      <c r="BC39" s="1070"/>
      <c r="BD39" s="1070">
        <f t="shared" si="68"/>
        <v>0</v>
      </c>
      <c r="BE39" s="1070"/>
      <c r="BF39" s="1070">
        <f t="shared" si="69"/>
        <v>180</v>
      </c>
      <c r="BG39" s="1070"/>
      <c r="BH39" s="1070">
        <f t="shared" si="70"/>
        <v>0</v>
      </c>
      <c r="BI39" s="1070"/>
      <c r="BJ39" s="1070">
        <f t="shared" si="71"/>
        <v>0</v>
      </c>
      <c r="BK39" s="1070"/>
      <c r="BL39" s="1071">
        <f t="shared" si="72"/>
        <v>0</v>
      </c>
      <c r="BM39" s="1070"/>
      <c r="BN39" s="1070">
        <f t="shared" si="73"/>
        <v>0</v>
      </c>
      <c r="BO39" s="1070"/>
      <c r="BP39" s="1070">
        <f t="shared" si="74"/>
        <v>20160</v>
      </c>
      <c r="BQ39" s="1070"/>
      <c r="BR39" s="1070">
        <f t="shared" si="75"/>
        <v>0</v>
      </c>
      <c r="BS39" s="1070"/>
      <c r="BT39" s="1070">
        <f t="shared" si="76"/>
        <v>0</v>
      </c>
      <c r="BU39" s="1073"/>
      <c r="BV39" s="78"/>
    </row>
    <row r="40" spans="2:74" ht="13.5" customHeight="1">
      <c r="B40" s="1551"/>
      <c r="C40" s="1255"/>
      <c r="D40" s="1263"/>
      <c r="E40" s="1263"/>
      <c r="F40" s="76">
        <v>250</v>
      </c>
      <c r="G40" s="59" t="str">
        <f>IF('C10(1)-1管路(初期設定)'!$F$10="","-",IF('C10(1)-1管路(初期設定)'!$F$10="○",'C3(1)-1管路'!G40,IF('C3(1)-1管路'!F40="-","-",'C10(1)-1管路(初期設定)'!$F$10*'C3(1)-1管路'!G40)))</f>
        <v>-</v>
      </c>
      <c r="H40" s="69" t="str">
        <f>IF('C10(1)-1管路(初期設定)'!$G$10="","-",IF('C10(1)-1管路(初期設定)'!$G$10="○",'C3(1)-1管路'!H40,IF('C3(1)-1管路'!H40="-","-",'C10(1)-1管路(初期設定)'!$G$10*'C3(1)-1管路'!H40)))</f>
        <v>-</v>
      </c>
      <c r="I40" s="54" t="str">
        <f t="shared" si="52"/>
        <v>-</v>
      </c>
      <c r="J40" s="59" t="str">
        <f>IF('C10(1)-1管路(初期設定)'!$H$10="","-",IF('C10(1)-1管路(初期設定)'!$H$10="○",'C3(1)-1管路'!J40,IF('C3(1)-1管路'!J40="-","-",'C10(1)-1管路(初期設定)'!$H$10*'C3(1)-1管路'!J40)))</f>
        <v>-</v>
      </c>
      <c r="K40" s="69" t="str">
        <f>IF('C10(1)-1管路(初期設定)'!$I$10="","-",IF('C10(1)-1管路(初期設定)'!$I$10="○",'C3(1)-1管路'!K40,IF('C3(1)-1管路'!K40="-","-",'C10(1)-1管路(初期設定)'!$I$10*'C3(1)-1管路'!K40)))</f>
        <v>-</v>
      </c>
      <c r="L40" s="54" t="str">
        <f t="shared" si="53"/>
        <v>-</v>
      </c>
      <c r="M40" s="59" t="str">
        <f>IF('C10(1)-1管路(初期設定)'!$J$10="","-",IF('C10(1)-1管路(初期設定)'!$J$10="○",'C3(1)-1管路'!M40,IF('C3(1)-1管路'!M40="-","-",'C10(1)-1管路(初期設定)'!$J$10*'C3(1)-1管路'!M40)))</f>
        <v>-</v>
      </c>
      <c r="N40" s="69" t="str">
        <f>IF('C10(1)-1管路(初期設定)'!$K$10="","-",IF('C10(1)-1管路(初期設定)'!$K$10="○",'C3(1)-1管路'!N40,IF('C3(1)-1管路'!N40="-","-",'C10(1)-1管路(初期設定)'!$K$10*'C3(1)-1管路'!N40)))</f>
        <v>-</v>
      </c>
      <c r="O40" s="54" t="str">
        <f t="shared" si="54"/>
        <v>-</v>
      </c>
      <c r="P40" s="59" t="str">
        <f>IF('C10(1)-1管路(初期設定)'!$L$10="","-",IF('C10(1)-1管路(初期設定)'!$L$10="○",'C3(1)-1管路'!P40,IF('C3(1)-1管路'!P40="-","-",'C10(1)-1管路(初期設定)'!$L$10*'C3(1)-1管路'!P40)))</f>
        <v>-</v>
      </c>
      <c r="Q40" s="69" t="str">
        <f>IF('C10(1)-1管路(初期設定)'!$M$10="","-",IF('C10(1)-1管路(初期設定)'!$M$10="○",'C3(1)-1管路'!Q40,IF('C3(1)-1管路'!Q40="-","-",'C10(1)-1管路(初期設定)'!$M$10*'C3(1)-1管路'!Q40)))</f>
        <v>-</v>
      </c>
      <c r="R40" s="54" t="str">
        <f t="shared" si="55"/>
        <v>-</v>
      </c>
      <c r="S40" s="59" t="str">
        <f>IF('C10(1)-1管路(初期設定)'!$N$10="","-",IF('C10(1)-1管路(初期設定)'!$N$10="○",'C3(1)-1管路'!S40,IF('C3(1)-1管路'!S40="-","-",'C10(1)-1管路(初期設定)'!$N$10*'C3(1)-1管路'!S40)))</f>
        <v>-</v>
      </c>
      <c r="T40" s="189">
        <f>IF('C10(1)-1管路(初期設定)'!$O$10="","-",IF('C10(1)-1管路(初期設定)'!$O$10="○",'C3(1)-1管路'!T40,IF('C3(1)-1管路'!T40="-","-",'C10(1)-1管路(初期設定)'!$O$10*'C3(1)-1管路'!T40)))</f>
        <v>16</v>
      </c>
      <c r="U40" s="189" t="str">
        <f>IF('C10(1)-1管路(初期設定)'!$P$10="","-",IF('C10(1)-1管路(初期設定)'!$P$10="○",'C3(1)-1管路'!U40,IF('C3(1)-1管路'!U40="-","-",'C10(1)-1管路(初期設定)'!$P$10*'C3(1)-1管路'!U40)))</f>
        <v>-</v>
      </c>
      <c r="V40" s="69">
        <f>IF('C10(1)-1管路(初期設定)'!$Q$10="","-",IF('C10(1)-1管路(初期設定)'!$Q$10="○",'C3(1)-1管路'!V40,IF('C3(1)-1管路'!V40="-","-",'C10(1)-1管路(初期設定)'!$Q$10*'C3(1)-1管路'!V40)))</f>
        <v>40</v>
      </c>
      <c r="W40" s="54">
        <f t="shared" si="56"/>
        <v>56</v>
      </c>
      <c r="X40" s="59" t="str">
        <f>IF('C10(1)-1管路(初期設定)'!$R$10="","-",IF('C10(1)-1管路(初期設定)'!$R$10="○",'C3(1)-1管路'!X40,IF('C3(1)-1管路'!X40="-","-",'C10(1)-1管路(初期設定)'!$R$10*'C3(1)-1管路'!X40)))</f>
        <v>-</v>
      </c>
      <c r="Y40" s="69">
        <f>IF('C10(1)-1管路(初期設定)'!$S$10="","-",IF('C10(1)-1管路(初期設定)'!$S$10="○",'C3(1)-1管路'!Y40,IF('C3(1)-1管路'!Y40="-","-",'C10(1)-1管路(初期設定)'!$S$10*'C3(1)-1管路'!Y40)))</f>
        <v>491</v>
      </c>
      <c r="Z40" s="54">
        <f t="shared" si="57"/>
        <v>491</v>
      </c>
      <c r="AA40" s="59" t="str">
        <f>IF('C10(1)-1管路(初期設定)'!$T$10="","-",IF('C10(1)-1管路(初期設定)'!$T$10="○",'C3(1)-1管路'!AA40,IF('C3(1)-1管路'!AA40="-","-",'C10(1)-1管路(初期設定)'!$T$10*'C3(1)-1管路'!AA40)))</f>
        <v>-</v>
      </c>
      <c r="AB40" s="69" t="str">
        <f>IF('C10(1)-1管路(初期設定)'!$U$10="","-",IF('C10(1)-1管路(初期設定)'!$U$10="○",'C3(1)-1管路'!AB40,IF('C3(1)-1管路'!AB40="-","-",'C10(1)-1管路(初期設定)'!$U$10*'C3(1)-1管路'!AB40)))</f>
        <v>-</v>
      </c>
      <c r="AC40" s="54" t="str">
        <f t="shared" si="58"/>
        <v>-</v>
      </c>
      <c r="AD40" s="59" t="str">
        <f>IF('C10(1)-1管路(初期設定)'!$V$10="","-",IF('C10(1)-1管路(初期設定)'!$V$10="○",'C3(1)-1管路'!AD40,IF('C3(1)-1管路'!AD40="-","-",'C10(1)-1管路(初期設定)'!$V$10*'C3(1)-1管路'!AD40)))</f>
        <v>-</v>
      </c>
      <c r="AE40" s="69" t="str">
        <f>IF('C10(1)-1管路(初期設定)'!$W$10="","-",IF('C10(1)-1管路(初期設定)'!$W$10="○",'C3(1)-1管路'!AE40,IF('C3(1)-1管路'!AE40="-","-",'C10(1)-1管路(初期設定)'!$W$10*'C3(1)-1管路'!AE40)))</f>
        <v>-</v>
      </c>
      <c r="AF40" s="54" t="str">
        <f t="shared" si="59"/>
        <v>-</v>
      </c>
      <c r="AG40" s="59" t="str">
        <f>IF('C10(1)-1管路(初期設定)'!$X$8="","-",IF('C10(1)-1管路(初期設定)'!$X$8="○",'C3(1)-1管路'!AG40,IF('C3(1)-1管路'!AZ40="-","-",'C10(1)-1管路(初期設定)'!$X$8*'C3(1)-1管路'!AG40)))</f>
        <v>-</v>
      </c>
      <c r="AH40" s="69" t="str">
        <f>IF('C10(1)-1管路(初期設定)'!$Y$10="","-",IF('C10(1)-1管路(初期設定)'!$Y$10="○",'C3(1)-1管路'!AH40,IF('C3(1)-1管路'!AH40="-","-",'C10(1)-1管路(初期設定)'!$Y$10*'C3(1)-1管路'!AH40)))</f>
        <v>-</v>
      </c>
      <c r="AI40" s="54" t="str">
        <f t="shared" si="60"/>
        <v>-</v>
      </c>
      <c r="AJ40" s="59" t="str">
        <f>IF('C10(1)-1管路(初期設定)'!$Z$10="","-",IF('C10(1)-1管路(初期設定)'!$Z$10="○",'C3(1)-1管路'!AJ40,IF('C3(1)-1管路'!AJ40="-","-",'C10(1)-1管路(初期設定)'!$Z$10*'C3(1)-1管路'!AJ40)))</f>
        <v>-</v>
      </c>
      <c r="AK40" s="69">
        <f>IF('C10(1)-1管路(初期設定)'!$AA$10="","-",IF('C10(1)-1管路(初期設定)'!$AA$10="○",'C3(1)-1管路'!AK40,IF('C3(1)-1管路'!AK40="-","-",'C10(1)-1管路(初期設定)'!$AA$10*'C3(1)-1管路'!AK40)))</f>
        <v>683.30000000000007</v>
      </c>
      <c r="AL40" s="54">
        <f t="shared" si="61"/>
        <v>683.30000000000007</v>
      </c>
      <c r="AM40" s="59" t="str">
        <f>IF('C10(1)-1管路(初期設定)'!$AB$10="","-",IF('C10(1)-1管路(初期設定)'!$AB$10="○",'C3(1)-1管路'!AM40,IF('C3(1)-1管路'!AM40="-","-",'C10(1)-1管路(初期設定)'!$AB$10*'C3(1)-1管路'!AM40)))</f>
        <v>-</v>
      </c>
      <c r="AN40" s="69" t="str">
        <f>IF('C10(1)-1管路(初期設定)'!$AC$10="","-",IF('C10(1)-1管路(初期設定)'!$AC$10="○",'C3(1)-1管路'!AN40,IF('C3(1)-1管路'!AN40="-","-",'C10(1)-1管路(初期設定)'!$AC$10*'C3(1)-1管路'!AN40)))</f>
        <v>-</v>
      </c>
      <c r="AO40" s="54" t="str">
        <f t="shared" si="62"/>
        <v>-</v>
      </c>
      <c r="AP40" s="59" t="str">
        <f>IF('C10(1)-1管路(初期設定)'!$AD$10="","-",IF('C10(1)-1管路(初期設定)'!$AD$10="○",'C3(1)-1管路'!AP40,IF('C3(1)-1管路'!AP40="-","-",'C10(1)-1管路(初期設定)'!$AD$10*'C3(1)-1管路'!AP40)))</f>
        <v>-</v>
      </c>
      <c r="AQ40" s="69" t="str">
        <f>IF('C10(1)-1管路(初期設定)'!$AE$10="","-",IF('C10(1)-1管路(初期設定)'!$AE$10="○",'C3(1)-1管路'!AQ40,IF('C3(1)-1管路'!AQ40="-","-",'C10(1)-1管路(初期設定)'!$AE$10*'C3(1)-1管路'!AQ40)))</f>
        <v>-</v>
      </c>
      <c r="AR40" s="54" t="str">
        <f t="shared" si="63"/>
        <v>-</v>
      </c>
      <c r="AS40" s="59" t="str">
        <f>IF('C10(1)-1管路(初期設定)'!$AF$10="","-",IF('C10(1)-1管路(初期設定)'!$AF$10="○",'C3(1)-1管路'!AS40,IF('C3(1)-1管路'!AS40="-","-",'C10(1)-1管路(初期設定)'!$AF$10*'C3(1)-1管路'!AS40)))</f>
        <v>-</v>
      </c>
      <c r="AT40" s="69" t="str">
        <f>IF('C10(1)-1管路(初期設定)'!$AG$10="","-",IF('C10(1)-1管路(初期設定)'!$AG$10="○",'C3(1)-1管路'!AT40,IF('C3(1)-1管路'!AT40="-","-",'C10(1)-1管路(初期設定)'!$AG$10*'C3(1)-1管路'!AT40)))</f>
        <v>-</v>
      </c>
      <c r="AU40" s="54" t="str">
        <f t="shared" si="64"/>
        <v>-</v>
      </c>
      <c r="AV40" s="64">
        <f t="shared" si="65"/>
        <v>1230.3000000000002</v>
      </c>
      <c r="AW40" s="90" t="s">
        <v>549</v>
      </c>
      <c r="AX40" s="67">
        <v>99</v>
      </c>
      <c r="AY40" s="42">
        <f t="shared" si="66"/>
        <v>121799.70000000001</v>
      </c>
      <c r="BB40" s="1071">
        <f t="shared" si="67"/>
        <v>0</v>
      </c>
      <c r="BC40" s="1070"/>
      <c r="BD40" s="1070">
        <f t="shared" si="68"/>
        <v>16</v>
      </c>
      <c r="BE40" s="1070"/>
      <c r="BF40" s="1070">
        <f t="shared" si="69"/>
        <v>531</v>
      </c>
      <c r="BG40" s="1070"/>
      <c r="BH40" s="1070">
        <f t="shared" si="70"/>
        <v>683.30000000000007</v>
      </c>
      <c r="BI40" s="1070"/>
      <c r="BJ40" s="1070">
        <f t="shared" si="71"/>
        <v>0</v>
      </c>
      <c r="BK40" s="1070"/>
      <c r="BL40" s="1071">
        <f t="shared" si="72"/>
        <v>0</v>
      </c>
      <c r="BM40" s="1070"/>
      <c r="BN40" s="1070">
        <f t="shared" si="73"/>
        <v>1584</v>
      </c>
      <c r="BO40" s="1070"/>
      <c r="BP40" s="1070">
        <f t="shared" si="74"/>
        <v>52569</v>
      </c>
      <c r="BQ40" s="1070"/>
      <c r="BR40" s="1070">
        <f t="shared" si="75"/>
        <v>67646.700000000012</v>
      </c>
      <c r="BS40" s="1070"/>
      <c r="BT40" s="1070">
        <f t="shared" si="76"/>
        <v>0</v>
      </c>
      <c r="BU40" s="1073"/>
      <c r="BV40" s="78"/>
    </row>
    <row r="41" spans="2:74" ht="13.5" customHeight="1">
      <c r="B41" s="1551"/>
      <c r="C41" s="1255"/>
      <c r="D41" s="1263"/>
      <c r="E41" s="1263"/>
      <c r="F41" s="76">
        <v>200</v>
      </c>
      <c r="G41" s="59" t="str">
        <f>IF('C10(1)-1管路(初期設定)'!$F$10="","-",IF('C10(1)-1管路(初期設定)'!$F$10="○",'C3(1)-1管路'!G41,IF('C3(1)-1管路'!F41="-","-",'C10(1)-1管路(初期設定)'!$F$10*'C3(1)-1管路'!G41)))</f>
        <v>-</v>
      </c>
      <c r="H41" s="69" t="str">
        <f>IF('C10(1)-1管路(初期設定)'!$G$10="","-",IF('C10(1)-1管路(初期設定)'!$G$10="○",'C3(1)-1管路'!H41,IF('C3(1)-1管路'!H41="-","-",'C10(1)-1管路(初期設定)'!$G$10*'C3(1)-1管路'!H41)))</f>
        <v>-</v>
      </c>
      <c r="I41" s="54" t="str">
        <f t="shared" si="52"/>
        <v>-</v>
      </c>
      <c r="J41" s="59" t="str">
        <f>IF('C10(1)-1管路(初期設定)'!$H$10="","-",IF('C10(1)-1管路(初期設定)'!$H$10="○",'C3(1)-1管路'!J41,IF('C3(1)-1管路'!J41="-","-",'C10(1)-1管路(初期設定)'!$H$10*'C3(1)-1管路'!J41)))</f>
        <v>-</v>
      </c>
      <c r="K41" s="69" t="str">
        <f>IF('C10(1)-1管路(初期設定)'!$I$10="","-",IF('C10(1)-1管路(初期設定)'!$I$10="○",'C3(1)-1管路'!K41,IF('C3(1)-1管路'!K41="-","-",'C10(1)-1管路(初期設定)'!$I$10*'C3(1)-1管路'!K41)))</f>
        <v>-</v>
      </c>
      <c r="L41" s="54" t="str">
        <f t="shared" si="53"/>
        <v>-</v>
      </c>
      <c r="M41" s="59" t="str">
        <f>IF('C10(1)-1管路(初期設定)'!$J$10="","-",IF('C10(1)-1管路(初期設定)'!$J$10="○",'C3(1)-1管路'!M41,IF('C3(1)-1管路'!M41="-","-",'C10(1)-1管路(初期設定)'!$J$10*'C3(1)-1管路'!M41)))</f>
        <v>-</v>
      </c>
      <c r="N41" s="69" t="str">
        <f>IF('C10(1)-1管路(初期設定)'!$K$10="","-",IF('C10(1)-1管路(初期設定)'!$K$10="○",'C3(1)-1管路'!N41,IF('C3(1)-1管路'!N41="-","-",'C10(1)-1管路(初期設定)'!$K$10*'C3(1)-1管路'!N41)))</f>
        <v>-</v>
      </c>
      <c r="O41" s="54" t="str">
        <f t="shared" si="54"/>
        <v>-</v>
      </c>
      <c r="P41" s="59" t="str">
        <f>IF('C10(1)-1管路(初期設定)'!$L$10="","-",IF('C10(1)-1管路(初期設定)'!$L$10="○",'C3(1)-1管路'!P41,IF('C3(1)-1管路'!P41="-","-",'C10(1)-1管路(初期設定)'!$L$10*'C3(1)-1管路'!P41)))</f>
        <v>-</v>
      </c>
      <c r="Q41" s="69" t="str">
        <f>IF('C10(1)-1管路(初期設定)'!$M$10="","-",IF('C10(1)-1管路(初期設定)'!$M$10="○",'C3(1)-1管路'!Q41,IF('C3(1)-1管路'!Q41="-","-",'C10(1)-1管路(初期設定)'!$M$10*'C3(1)-1管路'!Q41)))</f>
        <v>-</v>
      </c>
      <c r="R41" s="54" t="str">
        <f t="shared" si="55"/>
        <v>-</v>
      </c>
      <c r="S41" s="59" t="str">
        <f>IF('C10(1)-1管路(初期設定)'!$N$10="","-",IF('C10(1)-1管路(初期設定)'!$N$10="○",'C3(1)-1管路'!S41,IF('C3(1)-1管路'!S41="-","-",'C10(1)-1管路(初期設定)'!$N$10*'C3(1)-1管路'!S41)))</f>
        <v>-</v>
      </c>
      <c r="T41" s="189">
        <f>IF('C10(1)-1管路(初期設定)'!$O$10="","-",IF('C10(1)-1管路(初期設定)'!$O$10="○",'C3(1)-1管路'!T41,IF('C3(1)-1管路'!T41="-","-",'C10(1)-1管路(初期設定)'!$O$10*'C3(1)-1管路'!T41)))</f>
        <v>50</v>
      </c>
      <c r="U41" s="189" t="str">
        <f>IF('C10(1)-1管路(初期設定)'!$P$10="","-",IF('C10(1)-1管路(初期設定)'!$P$10="○",'C3(1)-1管路'!U41,IF('C3(1)-1管路'!U41="-","-",'C10(1)-1管路(初期設定)'!$P$10*'C3(1)-1管路'!U41)))</f>
        <v>-</v>
      </c>
      <c r="V41" s="69">
        <f>IF('C10(1)-1管路(初期設定)'!$Q$10="","-",IF('C10(1)-1管路(初期設定)'!$Q$10="○",'C3(1)-1管路'!V41,IF('C3(1)-1管路'!V41="-","-",'C10(1)-1管路(初期設定)'!$Q$10*'C3(1)-1管路'!V41)))</f>
        <v>125</v>
      </c>
      <c r="W41" s="54">
        <f t="shared" si="56"/>
        <v>175</v>
      </c>
      <c r="X41" s="59" t="str">
        <f>IF('C10(1)-1管路(初期設定)'!$R$10="","-",IF('C10(1)-1管路(初期設定)'!$R$10="○",'C3(1)-1管路'!X41,IF('C3(1)-1管路'!X41="-","-",'C10(1)-1管路(初期設定)'!$R$10*'C3(1)-1管路'!X41)))</f>
        <v>-</v>
      </c>
      <c r="Y41" s="69">
        <f>IF('C10(1)-1管路(初期設定)'!$S$10="","-",IF('C10(1)-1管路(初期設定)'!$S$10="○",'C3(1)-1管路'!Y41,IF('C3(1)-1管路'!Y41="-","-",'C10(1)-1管路(初期設定)'!$S$10*'C3(1)-1管路'!Y41)))</f>
        <v>1182</v>
      </c>
      <c r="Z41" s="54">
        <f t="shared" si="57"/>
        <v>1182</v>
      </c>
      <c r="AA41" s="59" t="str">
        <f>IF('C10(1)-1管路(初期設定)'!$T$10="","-",IF('C10(1)-1管路(初期設定)'!$T$10="○",'C3(1)-1管路'!AA41,IF('C3(1)-1管路'!AA41="-","-",'C10(1)-1管路(初期設定)'!$T$10*'C3(1)-1管路'!AA41)))</f>
        <v>-</v>
      </c>
      <c r="AB41" s="69" t="str">
        <f>IF('C10(1)-1管路(初期設定)'!$U$10="","-",IF('C10(1)-1管路(初期設定)'!$U$10="○",'C3(1)-1管路'!AB41,IF('C3(1)-1管路'!AB41="-","-",'C10(1)-1管路(初期設定)'!$U$10*'C3(1)-1管路'!AB41)))</f>
        <v>-</v>
      </c>
      <c r="AC41" s="54" t="str">
        <f t="shared" si="58"/>
        <v>-</v>
      </c>
      <c r="AD41" s="59" t="str">
        <f>IF('C10(1)-1管路(初期設定)'!$V$10="","-",IF('C10(1)-1管路(初期設定)'!$V$10="○",'C3(1)-1管路'!AD41,IF('C3(1)-1管路'!AD41="-","-",'C10(1)-1管路(初期設定)'!$V$10*'C3(1)-1管路'!AD41)))</f>
        <v>-</v>
      </c>
      <c r="AE41" s="69" t="str">
        <f>IF('C10(1)-1管路(初期設定)'!$W$10="","-",IF('C10(1)-1管路(初期設定)'!$W$10="○",'C3(1)-1管路'!AE41,IF('C3(1)-1管路'!AE41="-","-",'C10(1)-1管路(初期設定)'!$W$10*'C3(1)-1管路'!AE41)))</f>
        <v>-</v>
      </c>
      <c r="AF41" s="54" t="str">
        <f t="shared" si="59"/>
        <v>-</v>
      </c>
      <c r="AG41" s="59" t="str">
        <f>IF('C10(1)-1管路(初期設定)'!$X$8="","-",IF('C10(1)-1管路(初期設定)'!$X$8="○",'C3(1)-1管路'!AG41,IF('C3(1)-1管路'!AZ41="-","-",'C10(1)-1管路(初期設定)'!$X$8*'C3(1)-1管路'!AG41)))</f>
        <v>-</v>
      </c>
      <c r="AH41" s="69" t="str">
        <f>IF('C10(1)-1管路(初期設定)'!$Y$10="","-",IF('C10(1)-1管路(初期設定)'!$Y$10="○",'C3(1)-1管路'!AH41,IF('C3(1)-1管路'!AH41="-","-",'C10(1)-1管路(初期設定)'!$Y$10*'C3(1)-1管路'!AH41)))</f>
        <v>-</v>
      </c>
      <c r="AI41" s="54" t="str">
        <f t="shared" si="60"/>
        <v>-</v>
      </c>
      <c r="AJ41" s="59" t="str">
        <f>IF('C10(1)-1管路(初期設定)'!$Z$10="","-",IF('C10(1)-1管路(初期設定)'!$Z$10="○",'C3(1)-1管路'!AJ41,IF('C3(1)-1管路'!AJ41="-","-",'C10(1)-1管路(初期設定)'!$Z$10*'C3(1)-1管路'!AJ41)))</f>
        <v>-</v>
      </c>
      <c r="AK41" s="69">
        <f>IF('C10(1)-1管路(初期設定)'!$AA$10="","-",IF('C10(1)-1管路(初期設定)'!$AA$10="○",'C3(1)-1管路'!AK41,IF('C3(1)-1管路'!AK41="-","-",'C10(1)-1管路(初期設定)'!$AA$10*'C3(1)-1管路'!AK41)))</f>
        <v>1989.4</v>
      </c>
      <c r="AL41" s="54">
        <f t="shared" si="61"/>
        <v>1989.4</v>
      </c>
      <c r="AM41" s="59" t="str">
        <f>IF('C10(1)-1管路(初期設定)'!$AB$10="","-",IF('C10(1)-1管路(初期設定)'!$AB$10="○",'C3(1)-1管路'!AM41,IF('C3(1)-1管路'!AM41="-","-",'C10(1)-1管路(初期設定)'!$AB$10*'C3(1)-1管路'!AM41)))</f>
        <v>-</v>
      </c>
      <c r="AN41" s="69" t="str">
        <f>IF('C10(1)-1管路(初期設定)'!$AC$10="","-",IF('C10(1)-1管路(初期設定)'!$AC$10="○",'C3(1)-1管路'!AN41,IF('C3(1)-1管路'!AN41="-","-",'C10(1)-1管路(初期設定)'!$AC$10*'C3(1)-1管路'!AN41)))</f>
        <v>-</v>
      </c>
      <c r="AO41" s="54" t="str">
        <f t="shared" si="62"/>
        <v>-</v>
      </c>
      <c r="AP41" s="59" t="str">
        <f>IF('C10(1)-1管路(初期設定)'!$AD$10="","-",IF('C10(1)-1管路(初期設定)'!$AD$10="○",'C3(1)-1管路'!AP41,IF('C3(1)-1管路'!AP41="-","-",'C10(1)-1管路(初期設定)'!$AD$10*'C3(1)-1管路'!AP41)))</f>
        <v>-</v>
      </c>
      <c r="AQ41" s="69" t="str">
        <f>IF('C10(1)-1管路(初期設定)'!$AE$10="","-",IF('C10(1)-1管路(初期設定)'!$AE$10="○",'C3(1)-1管路'!AQ41,IF('C3(1)-1管路'!AQ41="-","-",'C10(1)-1管路(初期設定)'!$AE$10*'C3(1)-1管路'!AQ41)))</f>
        <v>-</v>
      </c>
      <c r="AR41" s="54" t="str">
        <f t="shared" si="63"/>
        <v>-</v>
      </c>
      <c r="AS41" s="59" t="str">
        <f>IF('C10(1)-1管路(初期設定)'!$AF$10="","-",IF('C10(1)-1管路(初期設定)'!$AF$10="○",'C3(1)-1管路'!AS41,IF('C3(1)-1管路'!AS41="-","-",'C10(1)-1管路(初期設定)'!$AF$10*'C3(1)-1管路'!AS41)))</f>
        <v>-</v>
      </c>
      <c r="AT41" s="69" t="str">
        <f>IF('C10(1)-1管路(初期設定)'!$AG$10="","-",IF('C10(1)-1管路(初期設定)'!$AG$10="○",'C3(1)-1管路'!AT41,IF('C3(1)-1管路'!AT41="-","-",'C10(1)-1管路(初期設定)'!$AG$10*'C3(1)-1管路'!AT41)))</f>
        <v>-</v>
      </c>
      <c r="AU41" s="54" t="str">
        <f t="shared" si="64"/>
        <v>-</v>
      </c>
      <c r="AV41" s="64">
        <f t="shared" si="65"/>
        <v>3346.4</v>
      </c>
      <c r="AW41" s="90" t="s">
        <v>549</v>
      </c>
      <c r="AX41" s="67">
        <v>87</v>
      </c>
      <c r="AY41" s="42">
        <f t="shared" si="66"/>
        <v>291136.8</v>
      </c>
      <c r="BB41" s="1071">
        <f t="shared" si="67"/>
        <v>0</v>
      </c>
      <c r="BC41" s="1070"/>
      <c r="BD41" s="1070">
        <f t="shared" si="68"/>
        <v>50</v>
      </c>
      <c r="BE41" s="1070"/>
      <c r="BF41" s="1070">
        <f t="shared" si="69"/>
        <v>1307</v>
      </c>
      <c r="BG41" s="1070"/>
      <c r="BH41" s="1070">
        <f t="shared" si="70"/>
        <v>1989.4</v>
      </c>
      <c r="BI41" s="1070"/>
      <c r="BJ41" s="1070">
        <f t="shared" si="71"/>
        <v>0</v>
      </c>
      <c r="BK41" s="1070"/>
      <c r="BL41" s="1071">
        <f t="shared" si="72"/>
        <v>0</v>
      </c>
      <c r="BM41" s="1070"/>
      <c r="BN41" s="1070">
        <f t="shared" si="73"/>
        <v>4350</v>
      </c>
      <c r="BO41" s="1070"/>
      <c r="BP41" s="1070">
        <f t="shared" si="74"/>
        <v>113709</v>
      </c>
      <c r="BQ41" s="1070"/>
      <c r="BR41" s="1070">
        <f t="shared" si="75"/>
        <v>173077.80000000002</v>
      </c>
      <c r="BS41" s="1070"/>
      <c r="BT41" s="1070">
        <f t="shared" si="76"/>
        <v>0</v>
      </c>
      <c r="BU41" s="1073"/>
      <c r="BV41" s="78"/>
    </row>
    <row r="42" spans="2:74" ht="13.5" customHeight="1">
      <c r="B42" s="1551"/>
      <c r="C42" s="1255"/>
      <c r="D42" s="1263"/>
      <c r="E42" s="1263"/>
      <c r="F42" s="76">
        <v>150</v>
      </c>
      <c r="G42" s="59" t="str">
        <f>IF('C10(1)-1管路(初期設定)'!$F$10="","-",IF('C10(1)-1管路(初期設定)'!$F$10="○",'C3(1)-1管路'!G42,IF('C3(1)-1管路'!F42="-","-",'C10(1)-1管路(初期設定)'!$F$10*'C3(1)-1管路'!G42)))</f>
        <v>-</v>
      </c>
      <c r="H42" s="69" t="str">
        <f>IF('C10(1)-1管路(初期設定)'!$G$10="","-",IF('C10(1)-1管路(初期設定)'!$G$10="○",'C3(1)-1管路'!H42,IF('C3(1)-1管路'!H42="-","-",'C10(1)-1管路(初期設定)'!$G$10*'C3(1)-1管路'!H42)))</f>
        <v>-</v>
      </c>
      <c r="I42" s="54" t="str">
        <f t="shared" si="52"/>
        <v>-</v>
      </c>
      <c r="J42" s="59" t="str">
        <f>IF('C10(1)-1管路(初期設定)'!$H$10="","-",IF('C10(1)-1管路(初期設定)'!$H$10="○",'C3(1)-1管路'!J42,IF('C3(1)-1管路'!J42="-","-",'C10(1)-1管路(初期設定)'!$H$10*'C3(1)-1管路'!J42)))</f>
        <v>-</v>
      </c>
      <c r="K42" s="69" t="str">
        <f>IF('C10(1)-1管路(初期設定)'!$I$10="","-",IF('C10(1)-1管路(初期設定)'!$I$10="○",'C3(1)-1管路'!K42,IF('C3(1)-1管路'!K42="-","-",'C10(1)-1管路(初期設定)'!$I$10*'C3(1)-1管路'!K42)))</f>
        <v>-</v>
      </c>
      <c r="L42" s="54" t="str">
        <f t="shared" si="53"/>
        <v>-</v>
      </c>
      <c r="M42" s="59" t="str">
        <f>IF('C10(1)-1管路(初期設定)'!$J$10="","-",IF('C10(1)-1管路(初期設定)'!$J$10="○",'C3(1)-1管路'!M42,IF('C3(1)-1管路'!M42="-","-",'C10(1)-1管路(初期設定)'!$J$10*'C3(1)-1管路'!M42)))</f>
        <v>-</v>
      </c>
      <c r="N42" s="69" t="str">
        <f>IF('C10(1)-1管路(初期設定)'!$K$10="","-",IF('C10(1)-1管路(初期設定)'!$K$10="○",'C3(1)-1管路'!N42,IF('C3(1)-1管路'!N42="-","-",'C10(1)-1管路(初期設定)'!$K$10*'C3(1)-1管路'!N42)))</f>
        <v>-</v>
      </c>
      <c r="O42" s="54" t="str">
        <f t="shared" si="54"/>
        <v>-</v>
      </c>
      <c r="P42" s="59" t="str">
        <f>IF('C10(1)-1管路(初期設定)'!$L$10="","-",IF('C10(1)-1管路(初期設定)'!$L$10="○",'C3(1)-1管路'!P42,IF('C3(1)-1管路'!P42="-","-",'C10(1)-1管路(初期設定)'!$L$10*'C3(1)-1管路'!P42)))</f>
        <v>-</v>
      </c>
      <c r="Q42" s="69" t="str">
        <f>IF('C10(1)-1管路(初期設定)'!$M$10="","-",IF('C10(1)-1管路(初期設定)'!$M$10="○",'C3(1)-1管路'!Q42,IF('C3(1)-1管路'!Q42="-","-",'C10(1)-1管路(初期設定)'!$M$10*'C3(1)-1管路'!Q42)))</f>
        <v>-</v>
      </c>
      <c r="R42" s="54" t="str">
        <f t="shared" si="55"/>
        <v>-</v>
      </c>
      <c r="S42" s="59" t="str">
        <f>IF('C10(1)-1管路(初期設定)'!$N$10="","-",IF('C10(1)-1管路(初期設定)'!$N$10="○",'C3(1)-1管路'!S42,IF('C3(1)-1管路'!S42="-","-",'C10(1)-1管路(初期設定)'!$N$10*'C3(1)-1管路'!S42)))</f>
        <v>-</v>
      </c>
      <c r="T42" s="189">
        <f>IF('C10(1)-1管路(初期設定)'!$O$10="","-",IF('C10(1)-1管路(初期設定)'!$O$10="○",'C3(1)-1管路'!T42,IF('C3(1)-1管路'!T42="-","-",'C10(1)-1管路(初期設定)'!$O$10*'C3(1)-1管路'!T42)))</f>
        <v>77</v>
      </c>
      <c r="U42" s="189" t="str">
        <f>IF('C10(1)-1管路(初期設定)'!$P$10="","-",IF('C10(1)-1管路(初期設定)'!$P$10="○",'C3(1)-1管路'!U42,IF('C3(1)-1管路'!U42="-","-",'C10(1)-1管路(初期設定)'!$P$10*'C3(1)-1管路'!U42)))</f>
        <v>-</v>
      </c>
      <c r="V42" s="69">
        <f>IF('C10(1)-1管路(初期設定)'!$Q$10="","-",IF('C10(1)-1管路(初期設定)'!$Q$10="○",'C3(1)-1管路'!V42,IF('C3(1)-1管路'!V42="-","-",'C10(1)-1管路(初期設定)'!$Q$10*'C3(1)-1管路'!V42)))</f>
        <v>191</v>
      </c>
      <c r="W42" s="54">
        <f t="shared" si="56"/>
        <v>268</v>
      </c>
      <c r="X42" s="59" t="str">
        <f>IF('C10(1)-1管路(初期設定)'!$R$10="","-",IF('C10(1)-1管路(初期設定)'!$R$10="○",'C3(1)-1管路'!X42,IF('C3(1)-1管路'!X42="-","-",'C10(1)-1管路(初期設定)'!$R$10*'C3(1)-1管路'!X42)))</f>
        <v>-</v>
      </c>
      <c r="Y42" s="69">
        <f>IF('C10(1)-1管路(初期設定)'!$S$10="","-",IF('C10(1)-1管路(初期設定)'!$S$10="○",'C3(1)-1管路'!Y42,IF('C3(1)-1管路'!Y42="-","-",'C10(1)-1管路(初期設定)'!$S$10*'C3(1)-1管路'!Y42)))</f>
        <v>1618</v>
      </c>
      <c r="Z42" s="54">
        <f t="shared" si="57"/>
        <v>1618</v>
      </c>
      <c r="AA42" s="59" t="str">
        <f>IF('C10(1)-1管路(初期設定)'!$T$10="","-",IF('C10(1)-1管路(初期設定)'!$T$10="○",'C3(1)-1管路'!AA42,IF('C3(1)-1管路'!AA42="-","-",'C10(1)-1管路(初期設定)'!$T$10*'C3(1)-1管路'!AA42)))</f>
        <v>-</v>
      </c>
      <c r="AB42" s="69" t="str">
        <f>IF('C10(1)-1管路(初期設定)'!$U$10="","-",IF('C10(1)-1管路(初期設定)'!$U$10="○",'C3(1)-1管路'!AB42,IF('C3(1)-1管路'!AB42="-","-",'C10(1)-1管路(初期設定)'!$U$10*'C3(1)-1管路'!AB42)))</f>
        <v>-</v>
      </c>
      <c r="AC42" s="54" t="str">
        <f t="shared" si="58"/>
        <v>-</v>
      </c>
      <c r="AD42" s="59" t="str">
        <f>IF('C10(1)-1管路(初期設定)'!$V$10="","-",IF('C10(1)-1管路(初期設定)'!$V$10="○",'C3(1)-1管路'!AD42,IF('C3(1)-1管路'!AD42="-","-",'C10(1)-1管路(初期設定)'!$V$10*'C3(1)-1管路'!AD42)))</f>
        <v>-</v>
      </c>
      <c r="AE42" s="69" t="str">
        <f>IF('C10(1)-1管路(初期設定)'!$W$10="","-",IF('C10(1)-1管路(初期設定)'!$W$10="○",'C3(1)-1管路'!AE42,IF('C3(1)-1管路'!AE42="-","-",'C10(1)-1管路(初期設定)'!$W$10*'C3(1)-1管路'!AE42)))</f>
        <v>-</v>
      </c>
      <c r="AF42" s="54" t="str">
        <f t="shared" si="59"/>
        <v>-</v>
      </c>
      <c r="AG42" s="59" t="str">
        <f>IF('C10(1)-1管路(初期設定)'!$X$8="","-",IF('C10(1)-1管路(初期設定)'!$X$8="○",'C3(1)-1管路'!AG42,IF('C3(1)-1管路'!AZ42="-","-",'C10(1)-1管路(初期設定)'!$X$8*'C3(1)-1管路'!AG42)))</f>
        <v>-</v>
      </c>
      <c r="AH42" s="69">
        <f>IF('C10(1)-1管路(初期設定)'!$Y$10="","-",IF('C10(1)-1管路(初期設定)'!$Y$10="○",'C3(1)-1管路'!AH42,IF('C3(1)-1管路'!AH42="-","-",'C10(1)-1管路(初期設定)'!$Y$10*'C3(1)-1管路'!AH42)))</f>
        <v>363</v>
      </c>
      <c r="AI42" s="54">
        <f t="shared" si="60"/>
        <v>363</v>
      </c>
      <c r="AJ42" s="59" t="str">
        <f>IF('C10(1)-1管路(初期設定)'!$Z$10="","-",IF('C10(1)-1管路(初期設定)'!$Z$10="○",'C3(1)-1管路'!AJ42,IF('C3(1)-1管路'!AJ42="-","-",'C10(1)-1管路(初期設定)'!$Z$10*'C3(1)-1管路'!AJ42)))</f>
        <v>-</v>
      </c>
      <c r="AK42" s="69">
        <f>IF('C10(1)-1管路(初期設定)'!$AA$10="","-",IF('C10(1)-1管路(初期設定)'!$AA$10="○",'C3(1)-1管路'!AK42,IF('C3(1)-1管路'!AK42="-","-",'C10(1)-1管路(初期設定)'!$AA$10*'C3(1)-1管路'!AK42)))</f>
        <v>974.5</v>
      </c>
      <c r="AL42" s="54">
        <f t="shared" si="61"/>
        <v>974.5</v>
      </c>
      <c r="AM42" s="59" t="str">
        <f>IF('C10(1)-1管路(初期設定)'!$AB$10="","-",IF('C10(1)-1管路(初期設定)'!$AB$10="○",'C3(1)-1管路'!AM42,IF('C3(1)-1管路'!AM42="-","-",'C10(1)-1管路(初期設定)'!$AB$10*'C3(1)-1管路'!AM42)))</f>
        <v>-</v>
      </c>
      <c r="AN42" s="69" t="str">
        <f>IF('C10(1)-1管路(初期設定)'!$AC$10="","-",IF('C10(1)-1管路(初期設定)'!$AC$10="○",'C3(1)-1管路'!AN42,IF('C3(1)-1管路'!AN42="-","-",'C10(1)-1管路(初期設定)'!$AC$10*'C3(1)-1管路'!AN42)))</f>
        <v>-</v>
      </c>
      <c r="AO42" s="54" t="str">
        <f t="shared" si="62"/>
        <v>-</v>
      </c>
      <c r="AP42" s="59" t="str">
        <f>IF('C10(1)-1管路(初期設定)'!$AD$10="","-",IF('C10(1)-1管路(初期設定)'!$AD$10="○",'C3(1)-1管路'!AP42,IF('C3(1)-1管路'!AP42="-","-",'C10(1)-1管路(初期設定)'!$AD$10*'C3(1)-1管路'!AP42)))</f>
        <v>-</v>
      </c>
      <c r="AQ42" s="69" t="str">
        <f>IF('C10(1)-1管路(初期設定)'!$AE$10="","-",IF('C10(1)-1管路(初期設定)'!$AE$10="○",'C3(1)-1管路'!AQ42,IF('C3(1)-1管路'!AQ42="-","-",'C10(1)-1管路(初期設定)'!$AE$10*'C3(1)-1管路'!AQ42)))</f>
        <v>-</v>
      </c>
      <c r="AR42" s="54" t="str">
        <f t="shared" si="63"/>
        <v>-</v>
      </c>
      <c r="AS42" s="59" t="str">
        <f>IF('C10(1)-1管路(初期設定)'!$AF$10="","-",IF('C10(1)-1管路(初期設定)'!$AF$10="○",'C3(1)-1管路'!AS42,IF('C3(1)-1管路'!AS42="-","-",'C10(1)-1管路(初期設定)'!$AF$10*'C3(1)-1管路'!AS42)))</f>
        <v>-</v>
      </c>
      <c r="AT42" s="69" t="str">
        <f>IF('C10(1)-1管路(初期設定)'!$AG$10="","-",IF('C10(1)-1管路(初期設定)'!$AG$10="○",'C3(1)-1管路'!AT42,IF('C3(1)-1管路'!AT42="-","-",'C10(1)-1管路(初期設定)'!$AG$10*'C3(1)-1管路'!AT42)))</f>
        <v>-</v>
      </c>
      <c r="AU42" s="54" t="str">
        <f t="shared" si="64"/>
        <v>-</v>
      </c>
      <c r="AV42" s="64">
        <f t="shared" si="65"/>
        <v>3223.5</v>
      </c>
      <c r="AW42" s="90" t="s">
        <v>549</v>
      </c>
      <c r="AX42" s="67">
        <v>76</v>
      </c>
      <c r="AY42" s="42">
        <f t="shared" si="66"/>
        <v>244986</v>
      </c>
      <c r="BB42" s="1071">
        <f t="shared" si="67"/>
        <v>0</v>
      </c>
      <c r="BC42" s="1070"/>
      <c r="BD42" s="1070">
        <f t="shared" si="68"/>
        <v>77</v>
      </c>
      <c r="BE42" s="1070"/>
      <c r="BF42" s="1070">
        <f t="shared" si="69"/>
        <v>1809</v>
      </c>
      <c r="BG42" s="1070"/>
      <c r="BH42" s="1070">
        <f t="shared" si="70"/>
        <v>1337.5</v>
      </c>
      <c r="BI42" s="1070"/>
      <c r="BJ42" s="1070">
        <f t="shared" si="71"/>
        <v>0</v>
      </c>
      <c r="BK42" s="1070"/>
      <c r="BL42" s="1071">
        <f t="shared" si="72"/>
        <v>0</v>
      </c>
      <c r="BM42" s="1070"/>
      <c r="BN42" s="1070">
        <f t="shared" si="73"/>
        <v>5852</v>
      </c>
      <c r="BO42" s="1070"/>
      <c r="BP42" s="1070">
        <f t="shared" si="74"/>
        <v>137484</v>
      </c>
      <c r="BQ42" s="1070"/>
      <c r="BR42" s="1070">
        <f t="shared" si="75"/>
        <v>101650</v>
      </c>
      <c r="BS42" s="1070"/>
      <c r="BT42" s="1070">
        <f t="shared" si="76"/>
        <v>0</v>
      </c>
      <c r="BU42" s="1073"/>
      <c r="BV42" s="78"/>
    </row>
    <row r="43" spans="2:74" ht="13.5" customHeight="1">
      <c r="B43" s="1551"/>
      <c r="C43" s="1255"/>
      <c r="D43" s="1263"/>
      <c r="E43" s="1263"/>
      <c r="F43" s="76">
        <v>100</v>
      </c>
      <c r="G43" s="59" t="str">
        <f>IF('C10(1)-1管路(初期設定)'!$F$10="","-",IF('C10(1)-1管路(初期設定)'!$F$10="○",'C3(1)-1管路'!G43,IF('C3(1)-1管路'!F43="-","-",'C10(1)-1管路(初期設定)'!$F$10*'C3(1)-1管路'!G43)))</f>
        <v>-</v>
      </c>
      <c r="H43" s="69" t="str">
        <f>IF('C10(1)-1管路(初期設定)'!$G$10="","-",IF('C10(1)-1管路(初期設定)'!$G$10="○",'C3(1)-1管路'!H43,IF('C3(1)-1管路'!H43="-","-",'C10(1)-1管路(初期設定)'!$G$10*'C3(1)-1管路'!H43)))</f>
        <v>-</v>
      </c>
      <c r="I43" s="54" t="str">
        <f t="shared" si="52"/>
        <v>-</v>
      </c>
      <c r="J43" s="59" t="str">
        <f>IF('C10(1)-1管路(初期設定)'!$H$10="","-",IF('C10(1)-1管路(初期設定)'!$H$10="○",'C3(1)-1管路'!J43,IF('C3(1)-1管路'!J43="-","-",'C10(1)-1管路(初期設定)'!$H$10*'C3(1)-1管路'!J43)))</f>
        <v>-</v>
      </c>
      <c r="K43" s="69" t="str">
        <f>IF('C10(1)-1管路(初期設定)'!$I$10="","-",IF('C10(1)-1管路(初期設定)'!$I$10="○",'C3(1)-1管路'!K43,IF('C3(1)-1管路'!K43="-","-",'C10(1)-1管路(初期設定)'!$I$10*'C3(1)-1管路'!K43)))</f>
        <v>-</v>
      </c>
      <c r="L43" s="54" t="str">
        <f t="shared" si="53"/>
        <v>-</v>
      </c>
      <c r="M43" s="59" t="str">
        <f>IF('C10(1)-1管路(初期設定)'!$J$10="","-",IF('C10(1)-1管路(初期設定)'!$J$10="○",'C3(1)-1管路'!M43,IF('C3(1)-1管路'!M43="-","-",'C10(1)-1管路(初期設定)'!$J$10*'C3(1)-1管路'!M43)))</f>
        <v>-</v>
      </c>
      <c r="N43" s="69" t="str">
        <f>IF('C10(1)-1管路(初期設定)'!$K$10="","-",IF('C10(1)-1管路(初期設定)'!$K$10="○",'C3(1)-1管路'!N43,IF('C3(1)-1管路'!N43="-","-",'C10(1)-1管路(初期設定)'!$K$10*'C3(1)-1管路'!N43)))</f>
        <v>-</v>
      </c>
      <c r="O43" s="54" t="str">
        <f t="shared" si="54"/>
        <v>-</v>
      </c>
      <c r="P43" s="59" t="str">
        <f>IF('C10(1)-1管路(初期設定)'!$L$10="","-",IF('C10(1)-1管路(初期設定)'!$L$10="○",'C3(1)-1管路'!P43,IF('C3(1)-1管路'!P43="-","-",'C10(1)-1管路(初期設定)'!$L$10*'C3(1)-1管路'!P43)))</f>
        <v>-</v>
      </c>
      <c r="Q43" s="69" t="str">
        <f>IF('C10(1)-1管路(初期設定)'!$M$10="","-",IF('C10(1)-1管路(初期設定)'!$M$10="○",'C3(1)-1管路'!Q43,IF('C3(1)-1管路'!Q43="-","-",'C10(1)-1管路(初期設定)'!$M$10*'C3(1)-1管路'!Q43)))</f>
        <v>-</v>
      </c>
      <c r="R43" s="54" t="str">
        <f t="shared" si="55"/>
        <v>-</v>
      </c>
      <c r="S43" s="59" t="str">
        <f>IF('C10(1)-1管路(初期設定)'!$N$10="","-",IF('C10(1)-1管路(初期設定)'!$N$10="○",'C3(1)-1管路'!S43,IF('C3(1)-1管路'!S43="-","-",'C10(1)-1管路(初期設定)'!$N$10*'C3(1)-1管路'!S43)))</f>
        <v>-</v>
      </c>
      <c r="T43" s="189">
        <f>IF('C10(1)-1管路(初期設定)'!$O$10="","-",IF('C10(1)-1管路(初期設定)'!$O$10="○",'C3(1)-1管路'!T43,IF('C3(1)-1管路'!T43="-","-",'C10(1)-1管路(初期設定)'!$O$10*'C3(1)-1管路'!T43)))</f>
        <v>10</v>
      </c>
      <c r="U43" s="189" t="str">
        <f>IF('C10(1)-1管路(初期設定)'!$P$10="","-",IF('C10(1)-1管路(初期設定)'!$P$10="○",'C3(1)-1管路'!U43,IF('C3(1)-1管路'!U43="-","-",'C10(1)-1管路(初期設定)'!$P$10*'C3(1)-1管路'!U43)))</f>
        <v>-</v>
      </c>
      <c r="V43" s="69">
        <f>IF('C10(1)-1管路(初期設定)'!$Q$10="","-",IF('C10(1)-1管路(初期設定)'!$Q$10="○",'C3(1)-1管路'!V43,IF('C3(1)-1管路'!V43="-","-",'C10(1)-1管路(初期設定)'!$Q$10*'C3(1)-1管路'!V43)))</f>
        <v>25</v>
      </c>
      <c r="W43" s="54">
        <f t="shared" si="56"/>
        <v>35</v>
      </c>
      <c r="X43" s="59" t="str">
        <f>IF('C10(1)-1管路(初期設定)'!$R$10="","-",IF('C10(1)-1管路(初期設定)'!$R$10="○",'C3(1)-1管路'!X43,IF('C3(1)-1管路'!X43="-","-",'C10(1)-1管路(初期設定)'!$R$10*'C3(1)-1管路'!X43)))</f>
        <v>-</v>
      </c>
      <c r="Y43" s="69">
        <f>IF('C10(1)-1管路(初期設定)'!$S$10="","-",IF('C10(1)-1管路(初期設定)'!$S$10="○",'C3(1)-1管路'!Y43,IF('C3(1)-1管路'!Y43="-","-",'C10(1)-1管路(初期設定)'!$S$10*'C3(1)-1管路'!Y43)))</f>
        <v>263</v>
      </c>
      <c r="Z43" s="54">
        <f t="shared" si="57"/>
        <v>263</v>
      </c>
      <c r="AA43" s="59" t="str">
        <f>IF('C10(1)-1管路(初期設定)'!$T$10="","-",IF('C10(1)-1管路(初期設定)'!$T$10="○",'C3(1)-1管路'!AA43,IF('C3(1)-1管路'!AA43="-","-",'C10(1)-1管路(初期設定)'!$T$10*'C3(1)-1管路'!AA43)))</f>
        <v>-</v>
      </c>
      <c r="AB43" s="69" t="str">
        <f>IF('C10(1)-1管路(初期設定)'!$U$10="","-",IF('C10(1)-1管路(初期設定)'!$U$10="○",'C3(1)-1管路'!AB43,IF('C3(1)-1管路'!AB43="-","-",'C10(1)-1管路(初期設定)'!$U$10*'C3(1)-1管路'!AB43)))</f>
        <v>-</v>
      </c>
      <c r="AC43" s="54" t="str">
        <f t="shared" si="58"/>
        <v>-</v>
      </c>
      <c r="AD43" s="59" t="str">
        <f>IF('C10(1)-1管路(初期設定)'!$V$10="","-",IF('C10(1)-1管路(初期設定)'!$V$10="○",'C3(1)-1管路'!AD43,IF('C3(1)-1管路'!AD43="-","-",'C10(1)-1管路(初期設定)'!$V$10*'C3(1)-1管路'!AD43)))</f>
        <v>-</v>
      </c>
      <c r="AE43" s="69" t="str">
        <f>IF('C10(1)-1管路(初期設定)'!$W$10="","-",IF('C10(1)-1管路(初期設定)'!$W$10="○",'C3(1)-1管路'!AE43,IF('C3(1)-1管路'!AE43="-","-",'C10(1)-1管路(初期設定)'!$W$10*'C3(1)-1管路'!AE43)))</f>
        <v>-</v>
      </c>
      <c r="AF43" s="54" t="str">
        <f t="shared" si="59"/>
        <v>-</v>
      </c>
      <c r="AG43" s="59" t="str">
        <f>IF('C10(1)-1管路(初期設定)'!$X$8="","-",IF('C10(1)-1管路(初期設定)'!$X$8="○",'C3(1)-1管路'!AG43,IF('C3(1)-1管路'!AZ43="-","-",'C10(1)-1管路(初期設定)'!$X$8*'C3(1)-1管路'!AG43)))</f>
        <v>-</v>
      </c>
      <c r="AH43" s="69">
        <f>IF('C10(1)-1管路(初期設定)'!$Y$10="","-",IF('C10(1)-1管路(初期設定)'!$Y$10="○",'C3(1)-1管路'!AH43,IF('C3(1)-1管路'!AH43="-","-",'C10(1)-1管路(初期設定)'!$Y$10*'C3(1)-1管路'!AH43)))</f>
        <v>116</v>
      </c>
      <c r="AI43" s="54">
        <f t="shared" si="60"/>
        <v>116</v>
      </c>
      <c r="AJ43" s="59" t="str">
        <f>IF('C10(1)-1管路(初期設定)'!$Z$10="","-",IF('C10(1)-1管路(初期設定)'!$Z$10="○",'C3(1)-1管路'!AJ43,IF('C3(1)-1管路'!AJ43="-","-",'C10(1)-1管路(初期設定)'!$Z$10*'C3(1)-1管路'!AJ43)))</f>
        <v>-</v>
      </c>
      <c r="AK43" s="69">
        <f>IF('C10(1)-1管路(初期設定)'!$AA$10="","-",IF('C10(1)-1管路(初期設定)'!$AA$10="○",'C3(1)-1管路'!AK43,IF('C3(1)-1管路'!AK43="-","-",'C10(1)-1管路(初期設定)'!$AA$10*'C3(1)-1管路'!AK43)))</f>
        <v>264.20000000000005</v>
      </c>
      <c r="AL43" s="54">
        <f t="shared" si="61"/>
        <v>264.20000000000005</v>
      </c>
      <c r="AM43" s="59" t="str">
        <f>IF('C10(1)-1管路(初期設定)'!$AB$10="","-",IF('C10(1)-1管路(初期設定)'!$AB$10="○",'C3(1)-1管路'!AM43,IF('C3(1)-1管路'!AM43="-","-",'C10(1)-1管路(初期設定)'!$AB$10*'C3(1)-1管路'!AM43)))</f>
        <v>-</v>
      </c>
      <c r="AN43" s="69" t="str">
        <f>IF('C10(1)-1管路(初期設定)'!$AC$10="","-",IF('C10(1)-1管路(初期設定)'!$AC$10="○",'C3(1)-1管路'!AN43,IF('C3(1)-1管路'!AN43="-","-",'C10(1)-1管路(初期設定)'!$AC$10*'C3(1)-1管路'!AN43)))</f>
        <v>-</v>
      </c>
      <c r="AO43" s="54" t="str">
        <f t="shared" si="62"/>
        <v>-</v>
      </c>
      <c r="AP43" s="59" t="str">
        <f>IF('C10(1)-1管路(初期設定)'!$AD$10="","-",IF('C10(1)-1管路(初期設定)'!$AD$10="○",'C3(1)-1管路'!AP43,IF('C3(1)-1管路'!AP43="-","-",'C10(1)-1管路(初期設定)'!$AD$10*'C3(1)-1管路'!AP43)))</f>
        <v>-</v>
      </c>
      <c r="AQ43" s="69" t="str">
        <f>IF('C10(1)-1管路(初期設定)'!$AE$10="","-",IF('C10(1)-1管路(初期設定)'!$AE$10="○",'C3(1)-1管路'!AQ43,IF('C3(1)-1管路'!AQ43="-","-",'C10(1)-1管路(初期設定)'!$AE$10*'C3(1)-1管路'!AQ43)))</f>
        <v>-</v>
      </c>
      <c r="AR43" s="54" t="str">
        <f t="shared" si="63"/>
        <v>-</v>
      </c>
      <c r="AS43" s="59" t="str">
        <f>IF('C10(1)-1管路(初期設定)'!$AF$10="","-",IF('C10(1)-1管路(初期設定)'!$AF$10="○",'C3(1)-1管路'!AS43,IF('C3(1)-1管路'!AS43="-","-",'C10(1)-1管路(初期設定)'!$AF$10*'C3(1)-1管路'!AS43)))</f>
        <v>-</v>
      </c>
      <c r="AT43" s="69" t="str">
        <f>IF('C10(1)-1管路(初期設定)'!$AG$10="","-",IF('C10(1)-1管路(初期設定)'!$AG$10="○",'C3(1)-1管路'!AT43,IF('C3(1)-1管路'!AT43="-","-",'C10(1)-1管路(初期設定)'!$AG$10*'C3(1)-1管路'!AT43)))</f>
        <v>-</v>
      </c>
      <c r="AU43" s="54" t="str">
        <f t="shared" si="64"/>
        <v>-</v>
      </c>
      <c r="AV43" s="64">
        <f t="shared" si="65"/>
        <v>678.2</v>
      </c>
      <c r="AW43" s="90" t="s">
        <v>549</v>
      </c>
      <c r="AX43" s="67">
        <v>67</v>
      </c>
      <c r="AY43" s="42">
        <f t="shared" si="66"/>
        <v>45439.4</v>
      </c>
      <c r="BB43" s="1071">
        <f t="shared" si="67"/>
        <v>0</v>
      </c>
      <c r="BC43" s="1070"/>
      <c r="BD43" s="1070">
        <f t="shared" si="68"/>
        <v>10</v>
      </c>
      <c r="BE43" s="1070"/>
      <c r="BF43" s="1070">
        <f t="shared" si="69"/>
        <v>288</v>
      </c>
      <c r="BG43" s="1070"/>
      <c r="BH43" s="1070">
        <f t="shared" si="70"/>
        <v>380.20000000000005</v>
      </c>
      <c r="BI43" s="1070"/>
      <c r="BJ43" s="1070">
        <f t="shared" si="71"/>
        <v>0</v>
      </c>
      <c r="BK43" s="1070"/>
      <c r="BL43" s="1071">
        <f t="shared" si="72"/>
        <v>0</v>
      </c>
      <c r="BM43" s="1070"/>
      <c r="BN43" s="1070">
        <f t="shared" si="73"/>
        <v>670</v>
      </c>
      <c r="BO43" s="1070"/>
      <c r="BP43" s="1070">
        <f t="shared" si="74"/>
        <v>19296</v>
      </c>
      <c r="BQ43" s="1070"/>
      <c r="BR43" s="1070">
        <f t="shared" si="75"/>
        <v>25473.4</v>
      </c>
      <c r="BS43" s="1070"/>
      <c r="BT43" s="1070">
        <f t="shared" si="76"/>
        <v>0</v>
      </c>
      <c r="BU43" s="1073"/>
      <c r="BV43" s="78"/>
    </row>
    <row r="44" spans="2:74" ht="13.5" customHeight="1">
      <c r="B44" s="1551"/>
      <c r="C44" s="1255"/>
      <c r="D44" s="1263"/>
      <c r="E44" s="1263"/>
      <c r="F44" s="77" t="s">
        <v>136</v>
      </c>
      <c r="G44" s="59" t="str">
        <f>IF('C10(1)-1管路(初期設定)'!$F$10="","-",IF('C10(1)-1管路(初期設定)'!$F$10="○",'C3(1)-1管路'!G44,IF('C3(1)-1管路'!F44="-","-",'C10(1)-1管路(初期設定)'!$F$10*'C3(1)-1管路'!G44)))</f>
        <v>-</v>
      </c>
      <c r="H44" s="69" t="str">
        <f>IF('C10(1)-1管路(初期設定)'!$G$10="","-",IF('C10(1)-1管路(初期設定)'!$G$10="○",'C3(1)-1管路'!H44,IF('C3(1)-1管路'!H44="-","-",'C10(1)-1管路(初期設定)'!$G$10*'C3(1)-1管路'!H44)))</f>
        <v>-</v>
      </c>
      <c r="I44" s="54" t="str">
        <f t="shared" si="52"/>
        <v>-</v>
      </c>
      <c r="J44" s="59" t="str">
        <f>IF('C10(1)-1管路(初期設定)'!$H$10="","-",IF('C10(1)-1管路(初期設定)'!$H$10="○",'C3(1)-1管路'!J44,IF('C3(1)-1管路'!J44="-","-",'C10(1)-1管路(初期設定)'!$H$10*'C3(1)-1管路'!J44)))</f>
        <v>-</v>
      </c>
      <c r="K44" s="69" t="str">
        <f>IF('C10(1)-1管路(初期設定)'!$I$10="","-",IF('C10(1)-1管路(初期設定)'!$I$10="○",'C3(1)-1管路'!K44,IF('C3(1)-1管路'!K44="-","-",'C10(1)-1管路(初期設定)'!$I$10*'C3(1)-1管路'!K44)))</f>
        <v>-</v>
      </c>
      <c r="L44" s="54" t="str">
        <f t="shared" si="53"/>
        <v>-</v>
      </c>
      <c r="M44" s="59" t="str">
        <f>IF('C10(1)-1管路(初期設定)'!$J$10="","-",IF('C10(1)-1管路(初期設定)'!$J$10="○",'C3(1)-1管路'!M44,IF('C3(1)-1管路'!M44="-","-",'C10(1)-1管路(初期設定)'!$J$10*'C3(1)-1管路'!M44)))</f>
        <v>-</v>
      </c>
      <c r="N44" s="69" t="str">
        <f>IF('C10(1)-1管路(初期設定)'!$K$10="","-",IF('C10(1)-1管路(初期設定)'!$K$10="○",'C3(1)-1管路'!N44,IF('C3(1)-1管路'!N44="-","-",'C10(1)-1管路(初期設定)'!$K$10*'C3(1)-1管路'!N44)))</f>
        <v>-</v>
      </c>
      <c r="O44" s="54" t="str">
        <f t="shared" si="54"/>
        <v>-</v>
      </c>
      <c r="P44" s="59" t="str">
        <f>IF('C10(1)-1管路(初期設定)'!$L$10="","-",IF('C10(1)-1管路(初期設定)'!$L$10="○",'C3(1)-1管路'!P44,IF('C3(1)-1管路'!P44="-","-",'C10(1)-1管路(初期設定)'!$L$10*'C3(1)-1管路'!P44)))</f>
        <v>-</v>
      </c>
      <c r="Q44" s="69" t="str">
        <f>IF('C10(1)-1管路(初期設定)'!$M$10="","-",IF('C10(1)-1管路(初期設定)'!$M$10="○",'C3(1)-1管路'!Q44,IF('C3(1)-1管路'!Q44="-","-",'C10(1)-1管路(初期設定)'!$M$10*'C3(1)-1管路'!Q44)))</f>
        <v>-</v>
      </c>
      <c r="R44" s="54" t="str">
        <f t="shared" si="55"/>
        <v>-</v>
      </c>
      <c r="S44" s="59" t="str">
        <f>IF('C10(1)-1管路(初期設定)'!$N$10="","-",IF('C10(1)-1管路(初期設定)'!$N$10="○",'C3(1)-1管路'!S44,IF('C3(1)-1管路'!S44="-","-",'C10(1)-1管路(初期設定)'!$N$10*'C3(1)-1管路'!S44)))</f>
        <v>-</v>
      </c>
      <c r="T44" s="189" t="str">
        <f>IF('C10(1)-1管路(初期設定)'!$O$10="","-",IF('C10(1)-1管路(初期設定)'!$O$10="○",'C3(1)-1管路'!T44,IF('C3(1)-1管路'!T44="-","-",'C10(1)-1管路(初期設定)'!$O$10*'C3(1)-1管路'!T44)))</f>
        <v>-</v>
      </c>
      <c r="U44" s="189" t="str">
        <f>IF('C10(1)-1管路(初期設定)'!$P$10="","-",IF('C10(1)-1管路(初期設定)'!$P$10="○",'C3(1)-1管路'!U44,IF('C3(1)-1管路'!U44="-","-",'C10(1)-1管路(初期設定)'!$P$10*'C3(1)-1管路'!U44)))</f>
        <v>-</v>
      </c>
      <c r="V44" s="69" t="str">
        <f>IF('C10(1)-1管路(初期設定)'!$Q$10="","-",IF('C10(1)-1管路(初期設定)'!$Q$10="○",'C3(1)-1管路'!V44,IF('C3(1)-1管路'!V44="-","-",'C10(1)-1管路(初期設定)'!$Q$10*'C3(1)-1管路'!V44)))</f>
        <v>-</v>
      </c>
      <c r="W44" s="54" t="str">
        <f t="shared" si="56"/>
        <v>-</v>
      </c>
      <c r="X44" s="59" t="str">
        <f>IF('C10(1)-1管路(初期設定)'!$R$10="","-",IF('C10(1)-1管路(初期設定)'!$R$10="○",'C3(1)-1管路'!X44,IF('C3(1)-1管路'!X44="-","-",'C10(1)-1管路(初期設定)'!$R$10*'C3(1)-1管路'!X44)))</f>
        <v>-</v>
      </c>
      <c r="Y44" s="69">
        <f>IF('C10(1)-1管路(初期設定)'!$S$10="","-",IF('C10(1)-1管路(初期設定)'!$S$10="○",'C3(1)-1管路'!Y44,IF('C3(1)-1管路'!Y44="-","-",'C10(1)-1管路(初期設定)'!$S$10*'C3(1)-1管路'!Y44)))</f>
        <v>27</v>
      </c>
      <c r="Z44" s="54">
        <f t="shared" si="57"/>
        <v>27</v>
      </c>
      <c r="AA44" s="59" t="str">
        <f>IF('C10(1)-1管路(初期設定)'!$T$10="","-",IF('C10(1)-1管路(初期設定)'!$T$10="○",'C3(1)-1管路'!AA44,IF('C3(1)-1管路'!AA44="-","-",'C10(1)-1管路(初期設定)'!$T$10*'C3(1)-1管路'!AA44)))</f>
        <v>-</v>
      </c>
      <c r="AB44" s="69" t="str">
        <f>IF('C10(1)-1管路(初期設定)'!$U$10="","-",IF('C10(1)-1管路(初期設定)'!$U$10="○",'C3(1)-1管路'!AB44,IF('C3(1)-1管路'!AB44="-","-",'C10(1)-1管路(初期設定)'!$U$10*'C3(1)-1管路'!AB44)))</f>
        <v>-</v>
      </c>
      <c r="AC44" s="54" t="str">
        <f t="shared" si="58"/>
        <v>-</v>
      </c>
      <c r="AD44" s="59" t="str">
        <f>IF('C10(1)-1管路(初期設定)'!$V$10="","-",IF('C10(1)-1管路(初期設定)'!$V$10="○",'C3(1)-1管路'!AD44,IF('C3(1)-1管路'!AD44="-","-",'C10(1)-1管路(初期設定)'!$V$10*'C3(1)-1管路'!AD44)))</f>
        <v>-</v>
      </c>
      <c r="AE44" s="69">
        <f>IF('C10(1)-1管路(初期設定)'!$W$10="","-",IF('C10(1)-1管路(初期設定)'!$W$10="○",'C3(1)-1管路'!AE44,IF('C3(1)-1管路'!AE44="-","-",'C10(1)-1管路(初期設定)'!$W$10*'C3(1)-1管路'!AE44)))</f>
        <v>36</v>
      </c>
      <c r="AF44" s="54">
        <f t="shared" si="59"/>
        <v>36</v>
      </c>
      <c r="AG44" s="59" t="str">
        <f>IF('C10(1)-1管路(初期設定)'!$X$8="","-",IF('C10(1)-1管路(初期設定)'!$X$8="○",'C3(1)-1管路'!AG44,IF('C3(1)-1管路'!AZ44="-","-",'C10(1)-1管路(初期設定)'!$X$8*'C3(1)-1管路'!AG44)))</f>
        <v>-</v>
      </c>
      <c r="AH44" s="69">
        <f>IF('C10(1)-1管路(初期設定)'!$Y$10="","-",IF('C10(1)-1管路(初期設定)'!$Y$10="○",'C3(1)-1管路'!AH44,IF('C3(1)-1管路'!AH44="-","-",'C10(1)-1管路(初期設定)'!$Y$10*'C3(1)-1管路'!AH44)))</f>
        <v>262</v>
      </c>
      <c r="AI44" s="54">
        <f t="shared" si="60"/>
        <v>262</v>
      </c>
      <c r="AJ44" s="59" t="str">
        <f>IF('C10(1)-1管路(初期設定)'!$Z$10="","-",IF('C10(1)-1管路(初期設定)'!$Z$10="○",'C3(1)-1管路'!AJ44,IF('C3(1)-1管路'!AJ44="-","-",'C10(1)-1管路(初期設定)'!$Z$10*'C3(1)-1管路'!AJ44)))</f>
        <v>-</v>
      </c>
      <c r="AK44" s="69" t="str">
        <f>IF('C10(1)-1管路(初期設定)'!$AA$10="","-",IF('C10(1)-1管路(初期設定)'!$AA$10="○",'C3(1)-1管路'!AK44,IF('C3(1)-1管路'!AK44="-","-",'C10(1)-1管路(初期設定)'!$AA$10*'C3(1)-1管路'!AK44)))</f>
        <v>-</v>
      </c>
      <c r="AL44" s="54" t="str">
        <f t="shared" si="61"/>
        <v>-</v>
      </c>
      <c r="AM44" s="59" t="str">
        <f>IF('C10(1)-1管路(初期設定)'!$AB$10="","-",IF('C10(1)-1管路(初期設定)'!$AB$10="○",'C3(1)-1管路'!AM44,IF('C3(1)-1管路'!AM44="-","-",'C10(1)-1管路(初期設定)'!$AB$10*'C3(1)-1管路'!AM44)))</f>
        <v>-</v>
      </c>
      <c r="AN44" s="69" t="str">
        <f>IF('C10(1)-1管路(初期設定)'!$AC$10="","-",IF('C10(1)-1管路(初期設定)'!$AC$10="○",'C3(1)-1管路'!AN44,IF('C3(1)-1管路'!AN44="-","-",'C10(1)-1管路(初期設定)'!$AC$10*'C3(1)-1管路'!AN44)))</f>
        <v>-</v>
      </c>
      <c r="AO44" s="54" t="str">
        <f t="shared" si="62"/>
        <v>-</v>
      </c>
      <c r="AP44" s="59" t="str">
        <f>IF('C10(1)-1管路(初期設定)'!$AD$10="","-",IF('C10(1)-1管路(初期設定)'!$AD$10="○",'C3(1)-1管路'!AP44,IF('C3(1)-1管路'!AP44="-","-",'C10(1)-1管路(初期設定)'!$AD$10*'C3(1)-1管路'!AP44)))</f>
        <v>-</v>
      </c>
      <c r="AQ44" s="69" t="str">
        <f>IF('C10(1)-1管路(初期設定)'!$AE$10="","-",IF('C10(1)-1管路(初期設定)'!$AE$10="○",'C3(1)-1管路'!AQ44,IF('C3(1)-1管路'!AQ44="-","-",'C10(1)-1管路(初期設定)'!$AE$10*'C3(1)-1管路'!AQ44)))</f>
        <v>-</v>
      </c>
      <c r="AR44" s="54" t="str">
        <f t="shared" si="63"/>
        <v>-</v>
      </c>
      <c r="AS44" s="59" t="str">
        <f>IF('C10(1)-1管路(初期設定)'!$AF$10="","-",IF('C10(1)-1管路(初期設定)'!$AF$10="○",'C3(1)-1管路'!AS44,IF('C3(1)-1管路'!AS44="-","-",'C10(1)-1管路(初期設定)'!$AF$10*'C3(1)-1管路'!AS44)))</f>
        <v>-</v>
      </c>
      <c r="AT44" s="69" t="str">
        <f>IF('C10(1)-1管路(初期設定)'!$AG$10="","-",IF('C10(1)-1管路(初期設定)'!$AG$10="○",'C3(1)-1管路'!AT44,IF('C3(1)-1管路'!AT44="-","-",'C10(1)-1管路(初期設定)'!$AG$10*'C3(1)-1管路'!AT44)))</f>
        <v>-</v>
      </c>
      <c r="AU44" s="54" t="str">
        <f t="shared" si="64"/>
        <v>-</v>
      </c>
      <c r="AV44" s="64">
        <f t="shared" si="65"/>
        <v>325</v>
      </c>
      <c r="AW44" s="90" t="s">
        <v>550</v>
      </c>
      <c r="AX44" s="67">
        <v>42</v>
      </c>
      <c r="AY44" s="42">
        <f t="shared" si="66"/>
        <v>13650</v>
      </c>
      <c r="BB44" s="1071">
        <f t="shared" si="67"/>
        <v>0</v>
      </c>
      <c r="BC44" s="1070"/>
      <c r="BD44" s="1070">
        <f t="shared" si="68"/>
        <v>0</v>
      </c>
      <c r="BE44" s="1070"/>
      <c r="BF44" s="1070">
        <f t="shared" si="69"/>
        <v>63</v>
      </c>
      <c r="BG44" s="1070"/>
      <c r="BH44" s="1070">
        <f t="shared" si="70"/>
        <v>262</v>
      </c>
      <c r="BI44" s="1070"/>
      <c r="BJ44" s="1070">
        <f t="shared" si="71"/>
        <v>0</v>
      </c>
      <c r="BK44" s="1070"/>
      <c r="BL44" s="1071">
        <f t="shared" si="72"/>
        <v>0</v>
      </c>
      <c r="BM44" s="1070"/>
      <c r="BN44" s="1070">
        <f t="shared" si="73"/>
        <v>0</v>
      </c>
      <c r="BO44" s="1070"/>
      <c r="BP44" s="1070">
        <f t="shared" si="74"/>
        <v>2646</v>
      </c>
      <c r="BQ44" s="1070"/>
      <c r="BR44" s="1070">
        <f t="shared" si="75"/>
        <v>11004</v>
      </c>
      <c r="BS44" s="1070"/>
      <c r="BT44" s="1070">
        <f t="shared" si="76"/>
        <v>0</v>
      </c>
      <c r="BU44" s="1073"/>
      <c r="BV44" s="78"/>
    </row>
    <row r="45" spans="2:74" ht="13.5" customHeight="1">
      <c r="B45" s="1551"/>
      <c r="C45" s="1255"/>
      <c r="D45" s="1263"/>
      <c r="E45" s="1264"/>
      <c r="F45" s="772" t="s">
        <v>69</v>
      </c>
      <c r="G45" s="306" t="str">
        <f t="shared" ref="G45:AV45" si="77">IF(SUM(G34:G44)=0,"-",SUM(G34:G44))</f>
        <v>-</v>
      </c>
      <c r="H45" s="56" t="str">
        <f t="shared" si="77"/>
        <v>-</v>
      </c>
      <c r="I45" s="57" t="str">
        <f t="shared" si="77"/>
        <v>-</v>
      </c>
      <c r="J45" s="55" t="str">
        <f t="shared" si="77"/>
        <v>-</v>
      </c>
      <c r="K45" s="56" t="str">
        <f t="shared" si="77"/>
        <v>-</v>
      </c>
      <c r="L45" s="57" t="str">
        <f t="shared" si="77"/>
        <v>-</v>
      </c>
      <c r="M45" s="55" t="str">
        <f t="shared" si="77"/>
        <v>-</v>
      </c>
      <c r="N45" s="56" t="str">
        <f t="shared" si="77"/>
        <v>-</v>
      </c>
      <c r="O45" s="57" t="str">
        <f t="shared" si="77"/>
        <v>-</v>
      </c>
      <c r="P45" s="55" t="str">
        <f t="shared" si="77"/>
        <v>-</v>
      </c>
      <c r="Q45" s="56" t="str">
        <f t="shared" si="77"/>
        <v>-</v>
      </c>
      <c r="R45" s="57" t="str">
        <f t="shared" si="77"/>
        <v>-</v>
      </c>
      <c r="S45" s="55" t="str">
        <f t="shared" si="77"/>
        <v>-</v>
      </c>
      <c r="T45" s="190">
        <f t="shared" si="77"/>
        <v>153</v>
      </c>
      <c r="U45" s="190" t="str">
        <f t="shared" si="77"/>
        <v>-</v>
      </c>
      <c r="V45" s="56">
        <f t="shared" si="77"/>
        <v>381</v>
      </c>
      <c r="W45" s="57">
        <f t="shared" si="77"/>
        <v>534</v>
      </c>
      <c r="X45" s="55" t="str">
        <f t="shared" si="77"/>
        <v>-</v>
      </c>
      <c r="Y45" s="56">
        <f t="shared" si="77"/>
        <v>4288</v>
      </c>
      <c r="Z45" s="57">
        <f t="shared" si="77"/>
        <v>4288</v>
      </c>
      <c r="AA45" s="55" t="str">
        <f t="shared" si="77"/>
        <v>-</v>
      </c>
      <c r="AB45" s="56" t="str">
        <f t="shared" si="77"/>
        <v>-</v>
      </c>
      <c r="AC45" s="57" t="str">
        <f t="shared" si="77"/>
        <v>-</v>
      </c>
      <c r="AD45" s="55" t="str">
        <f t="shared" si="77"/>
        <v>-</v>
      </c>
      <c r="AE45" s="56">
        <f t="shared" si="77"/>
        <v>36</v>
      </c>
      <c r="AF45" s="57">
        <f t="shared" si="77"/>
        <v>36</v>
      </c>
      <c r="AG45" s="306" t="str">
        <f t="shared" si="77"/>
        <v>-</v>
      </c>
      <c r="AH45" s="56">
        <f t="shared" si="77"/>
        <v>741</v>
      </c>
      <c r="AI45" s="57">
        <f t="shared" si="77"/>
        <v>741</v>
      </c>
      <c r="AJ45" s="55" t="str">
        <f t="shared" si="77"/>
        <v>-</v>
      </c>
      <c r="AK45" s="56">
        <f t="shared" si="77"/>
        <v>3911.4000000000005</v>
      </c>
      <c r="AL45" s="57">
        <f t="shared" si="77"/>
        <v>3911.4000000000005</v>
      </c>
      <c r="AM45" s="55" t="str">
        <f t="shared" si="77"/>
        <v>-</v>
      </c>
      <c r="AN45" s="56" t="str">
        <f t="shared" si="77"/>
        <v>-</v>
      </c>
      <c r="AO45" s="57" t="str">
        <f t="shared" si="77"/>
        <v>-</v>
      </c>
      <c r="AP45" s="55" t="str">
        <f t="shared" si="77"/>
        <v>-</v>
      </c>
      <c r="AQ45" s="56" t="str">
        <f t="shared" si="77"/>
        <v>-</v>
      </c>
      <c r="AR45" s="57" t="str">
        <f t="shared" si="77"/>
        <v>-</v>
      </c>
      <c r="AS45" s="55" t="str">
        <f t="shared" si="77"/>
        <v>-</v>
      </c>
      <c r="AT45" s="56" t="str">
        <f t="shared" si="77"/>
        <v>-</v>
      </c>
      <c r="AU45" s="57" t="str">
        <f t="shared" si="77"/>
        <v>-</v>
      </c>
      <c r="AV45" s="65">
        <f t="shared" si="77"/>
        <v>9510.4000000000015</v>
      </c>
      <c r="AW45" s="92"/>
      <c r="AX45" s="48" t="s">
        <v>411</v>
      </c>
      <c r="AY45" s="48">
        <f>IF(SUM(AY34:AY44)=0,"-",SUM(AY34:AY44))</f>
        <v>830711.9</v>
      </c>
      <c r="BB45" s="1065" t="str">
        <f>IF(SUM(BB34:BC44)=0,"-",SUM(BB34:BC44))</f>
        <v>-</v>
      </c>
      <c r="BC45" s="1066"/>
      <c r="BD45" s="1066">
        <f>IF(SUM(BD34:BE44)=0,"-",SUM(BD34:BE44))</f>
        <v>153</v>
      </c>
      <c r="BE45" s="1066"/>
      <c r="BF45" s="1066">
        <f>IF(SUM(BF34:BG44)=0,"-",SUM(BF34:BG44))</f>
        <v>4705</v>
      </c>
      <c r="BG45" s="1066"/>
      <c r="BH45" s="1066">
        <f>IF(SUM(BH34:BI44)=0,"-",SUM(BH34:BI44))</f>
        <v>4652.4000000000005</v>
      </c>
      <c r="BI45" s="1066"/>
      <c r="BJ45" s="1066" t="str">
        <f>IF(SUM(BJ34:BK44)=0,"-",SUM(BJ34:BK44))</f>
        <v>-</v>
      </c>
      <c r="BK45" s="1066"/>
      <c r="BL45" s="1065" t="str">
        <f>IF(SUM(BL34:BM44)=0,"-",SUM(BL34:BM44))</f>
        <v>-</v>
      </c>
      <c r="BM45" s="1066"/>
      <c r="BN45" s="1066">
        <f>IF(SUM(BN34:BO44)=0,"-",SUM(BN34:BO44))</f>
        <v>12456</v>
      </c>
      <c r="BO45" s="1066"/>
      <c r="BP45" s="1066">
        <f>IF(SUM(BP34:BQ44)=0,"-",SUM(BP34:BQ44))</f>
        <v>439404</v>
      </c>
      <c r="BQ45" s="1066"/>
      <c r="BR45" s="1066">
        <f>IF(SUM(BR34:BS44)=0,"-",SUM(BR34:BS44))</f>
        <v>378851.9</v>
      </c>
      <c r="BS45" s="1066"/>
      <c r="BT45" s="1066" t="str">
        <f>IF(SUM(BT34:BU44)=0,"-",SUM(BT34:BU44))</f>
        <v>-</v>
      </c>
      <c r="BU45" s="1068"/>
      <c r="BV45" s="78"/>
    </row>
    <row r="46" spans="2:74" ht="13.5" customHeight="1">
      <c r="B46" s="1551"/>
      <c r="C46" s="1255"/>
      <c r="D46" s="1264"/>
      <c r="E46" s="1168" t="s">
        <v>207</v>
      </c>
      <c r="F46" s="1168"/>
      <c r="G46" s="491" t="str">
        <f>IF(SUM(G21,G33,G45)=0,"-",SUM(G21,G33,G45))</f>
        <v>-</v>
      </c>
      <c r="H46" s="492" t="str">
        <f>IF(SUM(H21,H33,H45)=0,"-",SUM(H21,H33,H45))</f>
        <v>-</v>
      </c>
      <c r="I46" s="775" t="str">
        <f>IF(SUM(G46:H46)=0,"-",SUM(G46:H46))</f>
        <v>-</v>
      </c>
      <c r="J46" s="491" t="str">
        <f>IF(SUM(J21,J33,J45)=0,"-",SUM(J21,J33,J45))</f>
        <v>-</v>
      </c>
      <c r="K46" s="492" t="str">
        <f>IF(SUM(K21,K33,K45)=0,"-",SUM(K21,K33,K45))</f>
        <v>-</v>
      </c>
      <c r="L46" s="775" t="str">
        <f>IF(SUM(J46:K46)=0,"-",SUM(J46:K46))</f>
        <v>-</v>
      </c>
      <c r="M46" s="491" t="str">
        <f>IF(SUM(M21,M33,M45)=0,"-",SUM(M21,M33,M45))</f>
        <v>-</v>
      </c>
      <c r="N46" s="492" t="str">
        <f>IF(SUM(N21,N33,N45)=0,"-",SUM(N21,N33,N45))</f>
        <v>-</v>
      </c>
      <c r="O46" s="775" t="str">
        <f>IF(SUM(M46:N46)=0,"-",SUM(M46:N46))</f>
        <v>-</v>
      </c>
      <c r="P46" s="491" t="str">
        <f>IF(SUM(P21,P33,P45)=0,"-",SUM(P21,P33,P45))</f>
        <v>-</v>
      </c>
      <c r="Q46" s="492" t="str">
        <f>IF(SUM(Q21,Q33,Q45)=0,"-",SUM(Q21,Q33,Q45))</f>
        <v>-</v>
      </c>
      <c r="R46" s="775" t="str">
        <f>IF(SUM(P46:Q46)=0,"-",SUM(P46:Q46))</f>
        <v>-</v>
      </c>
      <c r="S46" s="491" t="str">
        <f>IF(SUM(S21,S33,S45)=0,"-",SUM(S21,S33,S45))</f>
        <v>-</v>
      </c>
      <c r="T46" s="493">
        <f>IF(SUM(T21,T33,T45)=0,"-",SUM(T21,T33,T45))</f>
        <v>177</v>
      </c>
      <c r="U46" s="493" t="str">
        <f>IF(SUM(U21,U33,U45)=0,"-",SUM(U21,U33,U45))</f>
        <v>-</v>
      </c>
      <c r="V46" s="492">
        <f>IF(SUM(V21,V33,V45)=0,"-",SUM(V21,V33,V45))</f>
        <v>442</v>
      </c>
      <c r="W46" s="775">
        <f>IF(SUM(S46:V46)=0,"-",SUM(S46:V46))</f>
        <v>619</v>
      </c>
      <c r="X46" s="491" t="str">
        <f>IF(SUM(X21,X33,X45)=0,"-",SUM(X21,X33,X45))</f>
        <v>-</v>
      </c>
      <c r="Y46" s="492">
        <f>IF(SUM(Y21,Y33,Y45)=0,"-",SUM(Y21,Y33,Y45))</f>
        <v>5021</v>
      </c>
      <c r="Z46" s="775">
        <f>IF(SUM(X46:Y46)=0,"-",SUM(X46:Y46))</f>
        <v>5021</v>
      </c>
      <c r="AA46" s="491" t="str">
        <f>IF(SUM(AA21,AA33,AA45)=0,"-",SUM(AA21,AA33,AA45))</f>
        <v>-</v>
      </c>
      <c r="AB46" s="492" t="str">
        <f>IF(SUM(AB21,AB33,AB45)=0,"-",SUM(AB21,AB33,AB45))</f>
        <v>-</v>
      </c>
      <c r="AC46" s="775" t="str">
        <f>IF(SUM(AA46:AB46)=0,"-",SUM(AA46:AB46))</f>
        <v>-</v>
      </c>
      <c r="AD46" s="491" t="str">
        <f>IF(SUM(AD21,AD33,AD45)=0,"-",SUM(AD21,AD33,AD45))</f>
        <v>-</v>
      </c>
      <c r="AE46" s="492">
        <f>IF(SUM(AE21,AE33,AE45)=0,"-",SUM(AE21,AE33,AE45))</f>
        <v>403</v>
      </c>
      <c r="AF46" s="775">
        <f>IF(SUM(AD46:AE46)=0,"-",SUM(AD46:AE46))</f>
        <v>403</v>
      </c>
      <c r="AG46" s="491" t="str">
        <f>IF(SUM(AG21,AG33,AG45)=0,"-",SUM(AG21,AG33,AG45))</f>
        <v>-</v>
      </c>
      <c r="AH46" s="492">
        <f>IF(SUM(AH21,AH33,AH45)=0,"-",SUM(AH21,AH33,AH45))</f>
        <v>811</v>
      </c>
      <c r="AI46" s="775">
        <f>IF(SUM(AG46:AH46)=0,"-",SUM(AG46:AH46))</f>
        <v>811</v>
      </c>
      <c r="AJ46" s="491" t="str">
        <f>IF(SUM(AJ21,AJ33,AJ45)=0,"-",SUM(AJ21,AJ33,AJ45))</f>
        <v>-</v>
      </c>
      <c r="AK46" s="492">
        <f>IF(SUM(AK21,AK33,AK45)=0,"-",SUM(AK21,AK33,AK45))</f>
        <v>3911.4000000000005</v>
      </c>
      <c r="AL46" s="775">
        <f>IF(SUM(AJ46:AK46)=0,"-",SUM(AJ46:AK46))</f>
        <v>3911.4000000000005</v>
      </c>
      <c r="AM46" s="491" t="str">
        <f>IF(SUM(AM21,AM33,AM45)=0,"-",SUM(AM21,AM33,AM45))</f>
        <v>-</v>
      </c>
      <c r="AN46" s="492" t="str">
        <f>IF(SUM(AN21,AN33,AN45)=0,"-",SUM(AN21,AN33,AN45))</f>
        <v>-</v>
      </c>
      <c r="AO46" s="775" t="str">
        <f>IF(SUM(AM46:AN46)=0,"-",SUM(AM46:AN46))</f>
        <v>-</v>
      </c>
      <c r="AP46" s="491" t="str">
        <f>IF(SUM(AP21,AP33,AP45)=0,"-",SUM(AP21,AP33,AP45))</f>
        <v>-</v>
      </c>
      <c r="AQ46" s="492">
        <f>IF(SUM(AQ21,AQ33,AQ45)=0,"-",SUM(AQ21,AQ33,AQ45))</f>
        <v>783.19999999999993</v>
      </c>
      <c r="AR46" s="775">
        <f>IF(SUM(AP46:AQ46)=0,"-",SUM(AP46:AQ46))</f>
        <v>783.19999999999993</v>
      </c>
      <c r="AS46" s="491" t="str">
        <f>IF(SUM(AS21,AS33,AS45)=0,"-",SUM(AS21,AS33,AS45))</f>
        <v>-</v>
      </c>
      <c r="AT46" s="492" t="str">
        <f>IF(SUM(AT21,AT33,AT45)=0,"-",SUM(AT21,AT33,AT45))</f>
        <v>-</v>
      </c>
      <c r="AU46" s="775" t="str">
        <f>IF(SUM(AS46:AT46)=0,"-",SUM(AS46:AT46))</f>
        <v>-</v>
      </c>
      <c r="AV46" s="94">
        <f>IF(SUM(AV21,AV33,AV45)=0,"-",SUM(AV21,AV33,AV45))</f>
        <v>11548.600000000002</v>
      </c>
      <c r="AW46" s="95"/>
      <c r="AX46" s="48" t="s">
        <v>889</v>
      </c>
      <c r="AY46" s="48">
        <f>IF(SUM(AY21,AY33,AY45)=0,"-",SUM(AY21,AY33,AY45))</f>
        <v>974943.8</v>
      </c>
      <c r="BB46" s="1065" t="str">
        <f t="shared" ref="BB46:BU46" si="78">IF(SUM(BB21,BB33,BB45)=0,"-",SUM(BB21,BB33,BB45))</f>
        <v>-</v>
      </c>
      <c r="BC46" s="1066" t="str">
        <f t="shared" si="78"/>
        <v>-</v>
      </c>
      <c r="BD46" s="1066">
        <f t="shared" si="78"/>
        <v>177</v>
      </c>
      <c r="BE46" s="1066" t="str">
        <f t="shared" si="78"/>
        <v>-</v>
      </c>
      <c r="BF46" s="1066">
        <f t="shared" si="78"/>
        <v>5866</v>
      </c>
      <c r="BG46" s="1066" t="str">
        <f t="shared" si="78"/>
        <v>-</v>
      </c>
      <c r="BH46" s="1066">
        <f t="shared" si="78"/>
        <v>5505.6</v>
      </c>
      <c r="BI46" s="1066" t="str">
        <f t="shared" si="78"/>
        <v>-</v>
      </c>
      <c r="BJ46" s="1066" t="str">
        <f t="shared" si="78"/>
        <v>-</v>
      </c>
      <c r="BK46" s="1066" t="str">
        <f t="shared" si="78"/>
        <v>-</v>
      </c>
      <c r="BL46" s="1065" t="str">
        <f t="shared" si="78"/>
        <v>-</v>
      </c>
      <c r="BM46" s="1066" t="str">
        <f t="shared" si="78"/>
        <v>-</v>
      </c>
      <c r="BN46" s="1066">
        <f t="shared" si="78"/>
        <v>14560</v>
      </c>
      <c r="BO46" s="1066" t="str">
        <f t="shared" si="78"/>
        <v>-</v>
      </c>
      <c r="BP46" s="1066">
        <f t="shared" si="78"/>
        <v>539896</v>
      </c>
      <c r="BQ46" s="1066" t="str">
        <f t="shared" si="78"/>
        <v>-</v>
      </c>
      <c r="BR46" s="1066">
        <f t="shared" si="78"/>
        <v>420487.80000000005</v>
      </c>
      <c r="BS46" s="1066" t="str">
        <f t="shared" si="78"/>
        <v>-</v>
      </c>
      <c r="BT46" s="1066" t="str">
        <f t="shared" si="78"/>
        <v>-</v>
      </c>
      <c r="BU46" s="1068" t="str">
        <f t="shared" si="78"/>
        <v>-</v>
      </c>
      <c r="BV46" s="78"/>
    </row>
    <row r="47" spans="2:74" ht="13.5" customHeight="1">
      <c r="B47" s="1551"/>
      <c r="C47" s="1255"/>
      <c r="D47" s="1263" t="s">
        <v>66</v>
      </c>
      <c r="E47" s="1251" t="s">
        <v>767</v>
      </c>
      <c r="F47" s="75">
        <v>300</v>
      </c>
      <c r="G47" s="58" t="str">
        <f>IF('C10(1)-1管路(初期設定)'!$F$11="","-",IF('C10(1)-1管路(初期設定)'!$F$11="○",'C3(1)-1管路'!G47,IF('C3(1)-1管路'!F47="-","-",'C10(1)-1管路(初期設定)'!$F$11*'C3(1)-1管路'!G47)))</f>
        <v>-</v>
      </c>
      <c r="H47" s="68" t="str">
        <f>IF('C10(1)-1管路(初期設定)'!$G$11="","-",IF('C10(1)-1管路(初期設定)'!$G$11="○",'C3(1)-1管路'!H47,IF('C3(1)-1管路'!H47="-","-",'C10(1)-1管路(初期設定)'!$G$11*'C3(1)-1管路'!H47)))</f>
        <v>-</v>
      </c>
      <c r="I47" s="51" t="str">
        <f t="shared" ref="I47:I52" si="79">IF(SUM(G47:H47)=0,"-",SUM(G47:H47))</f>
        <v>-</v>
      </c>
      <c r="J47" s="58" t="str">
        <f>IF('C10(1)-1管路(初期設定)'!$H$11="","-",IF('C10(1)-1管路(初期設定)'!$H$11="○",'C3(1)-1管路'!J47,IF('C3(1)-1管路'!J47="-","-",'C10(1)-1管路(初期設定)'!$H$11*'C3(1)-1管路'!J47)))</f>
        <v>-</v>
      </c>
      <c r="K47" s="68" t="str">
        <f>IF('C10(1)-1管路(初期設定)'!$I$11="","-",IF('C10(1)-1管路(初期設定)'!$I$11="○",'C3(1)-1管路'!K47,IF('C3(1)-1管路'!K47="-","-",'C10(1)-1管路(初期設定)'!$I$11*'C3(1)-1管路'!K47)))</f>
        <v>-</v>
      </c>
      <c r="L47" s="51" t="str">
        <f t="shared" ref="L47:L52" si="80">IF(SUM(J47:K47)=0,"-",SUM(J47:K47))</f>
        <v>-</v>
      </c>
      <c r="M47" s="58" t="str">
        <f>IF('C10(1)-1管路(初期設定)'!$J$11="","-",IF('C10(1)-1管路(初期設定)'!$J$11="○",'C3(1)-1管路'!M47,IF('C3(1)-1管路'!M47="-","-",'C10(1)-1管路(初期設定)'!$J$11*'C3(1)-1管路'!M47)))</f>
        <v>-</v>
      </c>
      <c r="N47" s="68" t="str">
        <f>IF('C10(1)-1管路(初期設定)'!$K$11="","-",IF('C10(1)-1管路(初期設定)'!$K$11="○",'C3(1)-1管路'!N47,IF('C3(1)-1管路'!N47="-","-",'C10(1)-1管路(初期設定)'!$K$11*'C3(1)-1管路'!N47)))</f>
        <v>-</v>
      </c>
      <c r="O47" s="51" t="str">
        <f t="shared" ref="O47:O52" si="81">IF(SUM(M47:N47)=0,"-",SUM(M47:N47))</f>
        <v>-</v>
      </c>
      <c r="P47" s="58" t="str">
        <f>IF('C10(1)-1管路(初期設定)'!$L$11="","-",IF('C10(1)-1管路(初期設定)'!$L$11="○",'C3(1)-1管路'!P47,IF('C3(1)-1管路'!P47="-","-",'C10(1)-1管路(初期設定)'!$L$11*'C3(1)-1管路'!P47)))</f>
        <v>-</v>
      </c>
      <c r="Q47" s="68" t="str">
        <f>IF('C10(1)-1管路(初期設定)'!$M$11="","-",IF('C10(1)-1管路(初期設定)'!$M$11="○",'C3(1)-1管路'!Q47,IF('C3(1)-1管路'!Q47="-","-",'C10(1)-1管路(初期設定)'!$M$11*'C3(1)-1管路'!Q47)))</f>
        <v>-</v>
      </c>
      <c r="R47" s="51" t="str">
        <f t="shared" ref="R47:R52" si="82">IF(SUM(P47:Q47)=0,"-",SUM(P47:Q47))</f>
        <v>-</v>
      </c>
      <c r="S47" s="58" t="str">
        <f>IF('C10(1)-1管路(初期設定)'!$N$11="","-",IF('C10(1)-1管路(初期設定)'!$N$11="○",'C3(1)-1管路'!S47,IF('C3(1)-1管路'!S47="-","-",'C10(1)-1管路(初期設定)'!$N$11*'C3(1)-1管路'!S47)))</f>
        <v>-</v>
      </c>
      <c r="T47" s="187" t="str">
        <f>IF('C10(1)-1管路(初期設定)'!$O$11="","-",IF('C10(1)-1管路(初期設定)'!$O$11="○",'C3(1)-1管路'!T47,IF('C3(1)-1管路'!T47="-","-",'C10(1)-1管路(初期設定)'!$O$11*'C3(1)-1管路'!T47)))</f>
        <v>-</v>
      </c>
      <c r="U47" s="187" t="str">
        <f>IF('C10(1)-1管路(初期設定)'!$P$11="","-",IF('C10(1)-1管路(初期設定)'!$P$11="○",'C3(1)-1管路'!U47,IF('C3(1)-1管路'!U47="-","-",'C10(1)-1管路(初期設定)'!$P$11*'C3(1)-1管路'!U47)))</f>
        <v>-</v>
      </c>
      <c r="V47" s="68" t="str">
        <f>IF('C10(1)-1管路(初期設定)'!$Q$11="","-",IF('C10(1)-1管路(初期設定)'!$Q$11="○",'C3(1)-1管路'!V47,IF('C3(1)-1管路'!V47="-","-",'C10(1)-1管路(初期設定)'!$Q$11*'C3(1)-1管路'!V47)))</f>
        <v>-</v>
      </c>
      <c r="W47" s="51" t="str">
        <f t="shared" ref="W47:W52" si="83">IF(SUM(S47:V47)=0,"-",SUM(S47:V47))</f>
        <v>-</v>
      </c>
      <c r="X47" s="58" t="str">
        <f>IF('C10(1)-1管路(初期設定)'!$R$11="","-",IF('C10(1)-1管路(初期設定)'!$R$11="○",'C3(1)-1管路'!X47,IF('C3(1)-1管路'!X47="-","-",'C10(1)-1管路(初期設定)'!$R$11*'C3(1)-1管路'!X47)))</f>
        <v>-</v>
      </c>
      <c r="Y47" s="68">
        <f>IF('C10(1)-1管路(初期設定)'!$S$11="","-",IF('C10(1)-1管路(初期設定)'!$S$11="○",'C3(1)-1管路'!Y47,IF('C3(1)-1管路'!Y47="-","-",'C10(1)-1管路(初期設定)'!$S$11*'C3(1)-1管路'!Y47)))</f>
        <v>1</v>
      </c>
      <c r="Z47" s="51">
        <f t="shared" ref="Z47:Z52" si="84">IF(SUM(X47:Y47)=0,"-",SUM(X47:Y47))</f>
        <v>1</v>
      </c>
      <c r="AA47" s="58" t="str">
        <f>IF('C10(1)-1管路(初期設定)'!$T$11="","-",IF('C10(1)-1管路(初期設定)'!$T$11="○",'C3(1)-1管路'!AA47,IF('C3(1)-1管路'!AA47="-","-",'C10(1)-1管路(初期設定)'!$T$11*'C3(1)-1管路'!AA47)))</f>
        <v>-</v>
      </c>
      <c r="AB47" s="68" t="str">
        <f>IF('C10(1)-1管路(初期設定)'!$U$11="","-",IF('C10(1)-1管路(初期設定)'!$U$11="○",'C3(1)-1管路'!AB47,IF('C3(1)-1管路'!AB47="-","-",'C10(1)-1管路(初期設定)'!$U$11*'C3(1)-1管路'!AB47)))</f>
        <v>-</v>
      </c>
      <c r="AC47" s="51" t="str">
        <f t="shared" ref="AC47:AC52" si="85">IF(SUM(AA47:AB47)=0,"-",SUM(AA47:AB47))</f>
        <v>-</v>
      </c>
      <c r="AD47" s="58" t="str">
        <f>IF('C10(1)-1管路(初期設定)'!$V$11="","-",IF('C10(1)-1管路(初期設定)'!$V$11="○",'C3(1)-1管路'!AD47,IF('C3(1)-1管路'!AD47="-","-",'C10(1)-1管路(初期設定)'!$V$11*'C3(1)-1管路'!AD47)))</f>
        <v>-</v>
      </c>
      <c r="AE47" s="68" t="str">
        <f>IF('C10(1)-1管路(初期設定)'!$W$11="","-",IF('C10(1)-1管路(初期設定)'!$W$11="○",'C3(1)-1管路'!AE47,IF('C3(1)-1管路'!AE47="-","-",'C10(1)-1管路(初期設定)'!$W$11*'C3(1)-1管路'!AE47)))</f>
        <v>-</v>
      </c>
      <c r="AF47" s="51" t="str">
        <f t="shared" ref="AF47:AF52" si="86">IF(SUM(AD47:AE47)=0,"-",SUM(AD47:AE47))</f>
        <v>-</v>
      </c>
      <c r="AG47" s="58" t="str">
        <f>IF('C10(1)-1管路(初期設定)'!$X$8="","-",IF('C10(1)-1管路(初期設定)'!$X$8="○",'C3(1)-1管路'!AG47,IF('C3(1)-1管路'!AZ47="-","-",'C10(1)-1管路(初期設定)'!$X$8*'C3(1)-1管路'!AG47)))</f>
        <v>-</v>
      </c>
      <c r="AH47" s="68" t="str">
        <f>IF('C10(1)-1管路(初期設定)'!$Y$11="","-",IF('C10(1)-1管路(初期設定)'!$Y$11="○",'C3(1)-1管路'!AH47,IF('C3(1)-1管路'!AH47="-","-",'C10(1)-1管路(初期設定)'!$Y$11*'C3(1)-1管路'!AH47)))</f>
        <v>-</v>
      </c>
      <c r="AI47" s="51" t="str">
        <f t="shared" ref="AI47:AI52" si="87">IF(SUM(AG47:AH47)=0,"-",SUM(AG47:AH47))</f>
        <v>-</v>
      </c>
      <c r="AJ47" s="58" t="str">
        <f>IF('C10(1)-1管路(初期設定)'!$Z$11="","-",IF('C10(1)-1管路(初期設定)'!$Z$11="○",'C3(1)-1管路'!AJ47,IF('C3(1)-1管路'!AJ47="-","-",'C10(1)-1管路(初期設定)'!$Z$11*'C3(1)-1管路'!AJ47)))</f>
        <v>-</v>
      </c>
      <c r="AK47" s="68" t="str">
        <f>IF('C10(1)-1管路(初期設定)'!$AA$11="","-",IF('C10(1)-1管路(初期設定)'!$AA$11="○",'C3(1)-1管路'!AK47,IF('C3(1)-1管路'!AK47="-","-",'C10(1)-1管路(初期設定)'!$AA$11*'C3(1)-1管路'!AK47)))</f>
        <v>-</v>
      </c>
      <c r="AL47" s="51" t="str">
        <f t="shared" ref="AL47:AL52" si="88">IF(SUM(AJ47:AK47)=0,"-",SUM(AJ47:AK47))</f>
        <v>-</v>
      </c>
      <c r="AM47" s="58" t="str">
        <f>IF('C10(1)-1管路(初期設定)'!$AB$11="","-",IF('C10(1)-1管路(初期設定)'!$AB$11="○",'C3(1)-1管路'!AM47,IF('C3(1)-1管路'!AM47="-","-",'C10(1)-1管路(初期設定)'!$AB$11*'C3(1)-1管路'!AM47)))</f>
        <v>-</v>
      </c>
      <c r="AN47" s="68" t="str">
        <f>IF('C10(1)-1管路(初期設定)'!$AC$11="","-",IF('C10(1)-1管路(初期設定)'!$AC$11="○",'C3(1)-1管路'!AN47,IF('C3(1)-1管路'!AN47="-","-",'C10(1)-1管路(初期設定)'!$AC$11*'C3(1)-1管路'!AN47)))</f>
        <v>-</v>
      </c>
      <c r="AO47" s="51" t="str">
        <f t="shared" ref="AO47:AO52" si="89">IF(SUM(AM47:AN47)=0,"-",SUM(AM47:AN47))</f>
        <v>-</v>
      </c>
      <c r="AP47" s="58" t="str">
        <f>IF('C10(1)-1管路(初期設定)'!$AD$11="","-",IF('C10(1)-1管路(初期設定)'!$AD$11="○",'C3(1)-1管路'!AP47,IF('C3(1)-1管路'!AP47="-","-",'C10(1)-1管路(初期設定)'!$AD$11*'C3(1)-1管路'!AP47)))</f>
        <v>-</v>
      </c>
      <c r="AQ47" s="68" t="str">
        <f>IF('C10(1)-1管路(初期設定)'!$AE$11="","-",IF('C10(1)-1管路(初期設定)'!$AE$11="○",'C3(1)-1管路'!AQ47,IF('C3(1)-1管路'!AQ47="-","-",'C10(1)-1管路(初期設定)'!$AE$11*'C3(1)-1管路'!AQ47)))</f>
        <v>-</v>
      </c>
      <c r="AR47" s="51" t="str">
        <f t="shared" ref="AR47:AR52" si="90">IF(SUM(AP47:AQ47)=0,"-",SUM(AP47:AQ47))</f>
        <v>-</v>
      </c>
      <c r="AS47" s="58" t="str">
        <f>IF('C10(1)-1管路(初期設定)'!$AF$11="","-",IF('C10(1)-1管路(初期設定)'!$AF$11="○",'C3(1)-1管路'!AS47,IF('C3(1)-1管路'!AS47="-","-",'C10(1)-1管路(初期設定)'!$AF$11*'C3(1)-1管路'!AS47)))</f>
        <v>-</v>
      </c>
      <c r="AT47" s="68" t="str">
        <f>IF('C10(1)-1管路(初期設定)'!$AG$11="","-",IF('C10(1)-1管路(初期設定)'!$AG$11="○",'C3(1)-1管路'!AT47,IF('C3(1)-1管路'!AT47="-","-",'C10(1)-1管路(初期設定)'!$AG$11*'C3(1)-1管路'!AT47)))</f>
        <v>-</v>
      </c>
      <c r="AU47" s="51" t="str">
        <f t="shared" ref="AU47:AU52" si="91">IF(SUM(AS47:AT47)=0,"-",SUM(AS47:AT47))</f>
        <v>-</v>
      </c>
      <c r="AV47" s="63">
        <f t="shared" ref="AV47:AV52" si="92">IF(SUM(I47,L47,O47,R47,W47,Z47,AC47,AF47,AI47,AL47,AO47,AR47,AU47)=0,"-",SUM(I47,L47,O47,R47,W47,Z47,AC47,AF47,AI47,AL47,AO47,AR47,AU47))</f>
        <v>1</v>
      </c>
      <c r="AW47" s="91" t="s">
        <v>549</v>
      </c>
      <c r="AX47" s="66">
        <v>112</v>
      </c>
      <c r="AY47" s="47">
        <f t="shared" ref="AY47:AY52" si="93">IF(AV47="-","-",AX47*AV47)</f>
        <v>112</v>
      </c>
      <c r="BB47" s="1096">
        <f t="shared" ref="BB47:BB52" si="94">SUMIF(G$88,"①",I47)+SUMIF(J$88,"①",L47)+SUMIF(M$88,"①",O47)+SUMIF(P$88,"①",R47)+SUMIF(S$88,"①",S47)+SUMIF(S$88,"①",T47)+SUMIF(U$88,"①",U47)+SUMIF(U$88,"①",V47)+SUMIF(X$88,"①",Z47)+SUMIF(AA$88,"①",AC47)+SUMIF(AD$88,"①",AF47)+SUMIF(AG$88,"①",AI47)+SUMIF(AJ$88,"①",AL47)+SUMIF(AM$88,"①",AO47)+SUMIF(AP$88,"①",AR47)+SUMIF(AS$88,"①",AU47)</f>
        <v>0</v>
      </c>
      <c r="BC47" s="1093"/>
      <c r="BD47" s="1093">
        <f t="shared" ref="BD47:BD52" si="95">SUMIF(G$88,"②",I47)+SUMIF(J$88,"②",L47)+SUMIF(M$88,"②",O47)+SUMIF(P$88,"②",R47)+SUMIF(S$88,"②",S47)+SUMIF(S$88,"②",T47)+SUMIF(U$88,"②",U47)+SUMIF(U$88,"②",V47)+SUMIF(X$88,"②",Z47)+SUMIF(AA$88,"②",AC47)+SUMIF(AD$88,"②",AF47)+SUMIF(AG$88,"②",AI47)+SUMIF(AJ$88,"②",AL47)+SUMIF(AM$88,"②",AO47)+SUMIF(AP$88,"②",AR47)+SUMIF(AS$88,"②",AU47)</f>
        <v>0</v>
      </c>
      <c r="BE47" s="1093"/>
      <c r="BF47" s="1093">
        <f t="shared" ref="BF47:BF52" si="96">SUMIF(G$88,"③",I47)+SUMIF(J$88,"③",L47)+SUMIF(M$88,"③",O47)+SUMIF(P$88,"③",R47)+SUMIF(S$88,"③",S47)+SUMIF(S$88,"③",T47)+SUMIF(U$88,"③",U47)+SUMIF(U$88,"③",V47)+SUMIF(X$88,"③",Z47)+SUMIF(AA$88,"③",AC47)+SUMIF(AD$88,"③",AF47)+SUMIF(AG$88,"③",AI47)+SUMIF(AJ$88,"③",AL47)+SUMIF(AM$88,"③",AO47)+SUMIF(AP$88,"③",AR47)+SUMIF(AS$88,"③",AU47)</f>
        <v>1</v>
      </c>
      <c r="BG47" s="1093"/>
      <c r="BH47" s="1093">
        <f t="shared" ref="BH47:BH52" si="97">SUMIF(G$88,"④",I47)+SUMIF(J$88,"④",L47)+SUMIF(M$88,"④",O47)+SUMIF(P$88,"④",R47)+SUMIF(S$88,"④",S47)+SUMIF(S$88,"④",T47)+SUMIF(U$88,"④",U47)+SUMIF(U$88,"④",V47)+SUMIF(X$88,"④",Z47)+SUMIF(AA$88,"④",AC47)+SUMIF(AD$88,"④",AF47)+SUMIF(AG$88,"④",AI47)+SUMIF(AJ$88,"④",AL47)+SUMIF(AM$88,"④",AO47)+SUMIF(AP$88,"④",AR47)+SUMIF(AS$88,"④",AU47)</f>
        <v>0</v>
      </c>
      <c r="BI47" s="1093"/>
      <c r="BJ47" s="1093">
        <f t="shared" ref="BJ47:BJ52" si="98">SUMIF(G$88,"⑤",I47)+SUMIF(J$88,"⑤",L47)+SUMIF(M$88,"⑤",O47)+SUMIF(P$88,"⑤",R47)+SUMIF(S$88,"⑤",S47)+SUMIF(S$88,"⑤",T47)+SUMIF(U$88,"⑤",U47)+SUMIF(U$88,"⑤",V47)+SUMIF(X$88,"⑤",Z47)+SUMIF(AA$88,"⑤",AC47)+SUMIF(AD$88,"⑤",AF47)+SUMIF(AG$88,"⑤",AI47)+SUMIF(AJ$88,"⑤",AL47)+SUMIF(AM$88,"⑤",AO47)+SUMIF(AP$88,"⑤",AR47)+SUMIF(AS$88,"⑤",AU47)</f>
        <v>0</v>
      </c>
      <c r="BK47" s="1093"/>
      <c r="BL47" s="1096">
        <f t="shared" ref="BL47:BL52" si="99">IF($AY47="-",0,BB47*$AX47)</f>
        <v>0</v>
      </c>
      <c r="BM47" s="1093"/>
      <c r="BN47" s="1093">
        <f t="shared" ref="BN47:BN52" si="100">IF($AY47="-",0,BD47*$AX47)</f>
        <v>0</v>
      </c>
      <c r="BO47" s="1093"/>
      <c r="BP47" s="1093">
        <f t="shared" ref="BP47:BP52" si="101">IF($AY47="-",0,BF47*$AX47)</f>
        <v>112</v>
      </c>
      <c r="BQ47" s="1093"/>
      <c r="BR47" s="1093">
        <f t="shared" ref="BR47:BR52" si="102">IF($AY47="-",0,BH47*$AX47)</f>
        <v>0</v>
      </c>
      <c r="BS47" s="1093"/>
      <c r="BT47" s="1093">
        <f t="shared" ref="BT47:BT52" si="103">IF($AY47="-",0,BJ47*$AX47)</f>
        <v>0</v>
      </c>
      <c r="BU47" s="1165"/>
      <c r="BV47" s="78"/>
    </row>
    <row r="48" spans="2:74" ht="13.5" customHeight="1">
      <c r="B48" s="1551"/>
      <c r="C48" s="1255"/>
      <c r="D48" s="1263"/>
      <c r="E48" s="1252"/>
      <c r="F48" s="76">
        <v>250</v>
      </c>
      <c r="G48" s="59" t="str">
        <f>IF('C10(1)-1管路(初期設定)'!$F$11="","-",IF('C10(1)-1管路(初期設定)'!$F$11="○",'C3(1)-1管路'!G48,IF('C3(1)-1管路'!F48="-","-",'C10(1)-1管路(初期設定)'!$F$11*'C3(1)-1管路'!G48)))</f>
        <v>-</v>
      </c>
      <c r="H48" s="69" t="str">
        <f>IF('C10(1)-1管路(初期設定)'!$G$11="","-",IF('C10(1)-1管路(初期設定)'!$G$11="○",'C3(1)-1管路'!H48,IF('C3(1)-1管路'!H48="-","-",'C10(1)-1管路(初期設定)'!$G$11*'C3(1)-1管路'!H48)))</f>
        <v>-</v>
      </c>
      <c r="I48" s="54" t="str">
        <f t="shared" si="79"/>
        <v>-</v>
      </c>
      <c r="J48" s="59" t="str">
        <f>IF('C10(1)-1管路(初期設定)'!$H$11="","-",IF('C10(1)-1管路(初期設定)'!$H$11="○",'C3(1)-1管路'!J48,IF('C3(1)-1管路'!J48="-","-",'C10(1)-1管路(初期設定)'!$H$11*'C3(1)-1管路'!J48)))</f>
        <v>-</v>
      </c>
      <c r="K48" s="69" t="str">
        <f>IF('C10(1)-1管路(初期設定)'!$I$11="","-",IF('C10(1)-1管路(初期設定)'!$I$11="○",'C3(1)-1管路'!K48,IF('C3(1)-1管路'!K48="-","-",'C10(1)-1管路(初期設定)'!$I$11*'C3(1)-1管路'!K48)))</f>
        <v>-</v>
      </c>
      <c r="L48" s="54" t="str">
        <f t="shared" si="80"/>
        <v>-</v>
      </c>
      <c r="M48" s="59" t="str">
        <f>IF('C10(1)-1管路(初期設定)'!$J$11="","-",IF('C10(1)-1管路(初期設定)'!$J$11="○",'C3(1)-1管路'!M48,IF('C3(1)-1管路'!M48="-","-",'C10(1)-1管路(初期設定)'!$J$11*'C3(1)-1管路'!M48)))</f>
        <v>-</v>
      </c>
      <c r="N48" s="69" t="str">
        <f>IF('C10(1)-1管路(初期設定)'!$K$11="","-",IF('C10(1)-1管路(初期設定)'!$K$11="○",'C3(1)-1管路'!N48,IF('C3(1)-1管路'!N48="-","-",'C10(1)-1管路(初期設定)'!$K$11*'C3(1)-1管路'!N48)))</f>
        <v>-</v>
      </c>
      <c r="O48" s="54" t="str">
        <f t="shared" si="81"/>
        <v>-</v>
      </c>
      <c r="P48" s="59" t="str">
        <f>IF('C10(1)-1管路(初期設定)'!$L$11="","-",IF('C10(1)-1管路(初期設定)'!$L$11="○",'C3(1)-1管路'!P48,IF('C3(1)-1管路'!P48="-","-",'C10(1)-1管路(初期設定)'!$L$11*'C3(1)-1管路'!P48)))</f>
        <v>-</v>
      </c>
      <c r="Q48" s="69" t="str">
        <f>IF('C10(1)-1管路(初期設定)'!$M$11="","-",IF('C10(1)-1管路(初期設定)'!$M$11="○",'C3(1)-1管路'!Q48,IF('C3(1)-1管路'!Q48="-","-",'C10(1)-1管路(初期設定)'!$M$11*'C3(1)-1管路'!Q48)))</f>
        <v>-</v>
      </c>
      <c r="R48" s="54" t="str">
        <f t="shared" si="82"/>
        <v>-</v>
      </c>
      <c r="S48" s="59" t="str">
        <f>IF('C10(1)-1管路(初期設定)'!$N$11="","-",IF('C10(1)-1管路(初期設定)'!$N$11="○",'C3(1)-1管路'!S48,IF('C3(1)-1管路'!S48="-","-",'C10(1)-1管路(初期設定)'!$N$11*'C3(1)-1管路'!S48)))</f>
        <v>-</v>
      </c>
      <c r="T48" s="189" t="str">
        <f>IF('C10(1)-1管路(初期設定)'!$O$11="","-",IF('C10(1)-1管路(初期設定)'!$O$11="○",'C3(1)-1管路'!T48,IF('C3(1)-1管路'!T48="-","-",'C10(1)-1管路(初期設定)'!$O$11*'C3(1)-1管路'!T48)))</f>
        <v>-</v>
      </c>
      <c r="U48" s="189" t="str">
        <f>IF('C10(1)-1管路(初期設定)'!$P$11="","-",IF('C10(1)-1管路(初期設定)'!$P$11="○",'C3(1)-1管路'!U48,IF('C3(1)-1管路'!U48="-","-",'C10(1)-1管路(初期設定)'!$P$11*'C3(1)-1管路'!U48)))</f>
        <v>-</v>
      </c>
      <c r="V48" s="69">
        <f>IF('C10(1)-1管路(初期設定)'!$Q$11="","-",IF('C10(1)-1管路(初期設定)'!$Q$11="○",'C3(1)-1管路'!V48,IF('C3(1)-1管路'!V48="-","-",'C10(1)-1管路(初期設定)'!$Q$11*'C3(1)-1管路'!V48)))</f>
        <v>1</v>
      </c>
      <c r="W48" s="54">
        <f t="shared" si="83"/>
        <v>1</v>
      </c>
      <c r="X48" s="59" t="str">
        <f>IF('C10(1)-1管路(初期設定)'!$R$11="","-",IF('C10(1)-1管路(初期設定)'!$R$11="○",'C3(1)-1管路'!X48,IF('C3(1)-1管路'!X48="-","-",'C10(1)-1管路(初期設定)'!$R$11*'C3(1)-1管路'!X48)))</f>
        <v>-</v>
      </c>
      <c r="Y48" s="69" t="str">
        <f>IF('C10(1)-1管路(初期設定)'!$S$11="","-",IF('C10(1)-1管路(初期設定)'!$S$11="○",'C3(1)-1管路'!Y48,IF('C3(1)-1管路'!Y48="-","-",'C10(1)-1管路(初期設定)'!$S$11*'C3(1)-1管路'!Y48)))</f>
        <v>-</v>
      </c>
      <c r="Z48" s="54" t="str">
        <f t="shared" si="84"/>
        <v>-</v>
      </c>
      <c r="AA48" s="59" t="str">
        <f>IF('C10(1)-1管路(初期設定)'!$T$11="","-",IF('C10(1)-1管路(初期設定)'!$T$11="○",'C3(1)-1管路'!AA48,IF('C3(1)-1管路'!AA48="-","-",'C10(1)-1管路(初期設定)'!$T$11*'C3(1)-1管路'!AA48)))</f>
        <v>-</v>
      </c>
      <c r="AB48" s="69" t="str">
        <f>IF('C10(1)-1管路(初期設定)'!$U$11="","-",IF('C10(1)-1管路(初期設定)'!$U$11="○",'C3(1)-1管路'!AB48,IF('C3(1)-1管路'!AB48="-","-",'C10(1)-1管路(初期設定)'!$U$11*'C3(1)-1管路'!AB48)))</f>
        <v>-</v>
      </c>
      <c r="AC48" s="54" t="str">
        <f t="shared" si="85"/>
        <v>-</v>
      </c>
      <c r="AD48" s="59" t="str">
        <f>IF('C10(1)-1管路(初期設定)'!$V$11="","-",IF('C10(1)-1管路(初期設定)'!$V$11="○",'C3(1)-1管路'!AD48,IF('C3(1)-1管路'!AD48="-","-",'C10(1)-1管路(初期設定)'!$V$11*'C3(1)-1管路'!AD48)))</f>
        <v>-</v>
      </c>
      <c r="AE48" s="69" t="str">
        <f>IF('C10(1)-1管路(初期設定)'!$W$11="","-",IF('C10(1)-1管路(初期設定)'!$W$11="○",'C3(1)-1管路'!AE48,IF('C3(1)-1管路'!AE48="-","-",'C10(1)-1管路(初期設定)'!$W$11*'C3(1)-1管路'!AE48)))</f>
        <v>-</v>
      </c>
      <c r="AF48" s="54" t="str">
        <f t="shared" si="86"/>
        <v>-</v>
      </c>
      <c r="AG48" s="59" t="str">
        <f>IF('C10(1)-1管路(初期設定)'!$X$8="","-",IF('C10(1)-1管路(初期設定)'!$X$8="○",'C3(1)-1管路'!AG48,IF('C3(1)-1管路'!AZ48="-","-",'C10(1)-1管路(初期設定)'!$X$8*'C3(1)-1管路'!AG48)))</f>
        <v>-</v>
      </c>
      <c r="AH48" s="69" t="str">
        <f>IF('C10(1)-1管路(初期設定)'!$Y$11="","-",IF('C10(1)-1管路(初期設定)'!$Y$11="○",'C3(1)-1管路'!AH48,IF('C3(1)-1管路'!AH48="-","-",'C10(1)-1管路(初期設定)'!$Y$11*'C3(1)-1管路'!AH48)))</f>
        <v>-</v>
      </c>
      <c r="AI48" s="54" t="str">
        <f t="shared" si="87"/>
        <v>-</v>
      </c>
      <c r="AJ48" s="59" t="str">
        <f>IF('C10(1)-1管路(初期設定)'!$Z$11="","-",IF('C10(1)-1管路(初期設定)'!$Z$11="○",'C3(1)-1管路'!AJ48,IF('C3(1)-1管路'!AJ48="-","-",'C10(1)-1管路(初期設定)'!$Z$11*'C3(1)-1管路'!AJ48)))</f>
        <v>-</v>
      </c>
      <c r="AK48" s="69" t="str">
        <f>IF('C10(1)-1管路(初期設定)'!$AA$11="","-",IF('C10(1)-1管路(初期設定)'!$AA$11="○",'C3(1)-1管路'!AK48,IF('C3(1)-1管路'!AK48="-","-",'C10(1)-1管路(初期設定)'!$AA$11*'C3(1)-1管路'!AK48)))</f>
        <v>-</v>
      </c>
      <c r="AL48" s="54" t="str">
        <f t="shared" si="88"/>
        <v>-</v>
      </c>
      <c r="AM48" s="59" t="str">
        <f>IF('C10(1)-1管路(初期設定)'!$AB$11="","-",IF('C10(1)-1管路(初期設定)'!$AB$11="○",'C3(1)-1管路'!AM48,IF('C3(1)-1管路'!AM48="-","-",'C10(1)-1管路(初期設定)'!$AB$11*'C3(1)-1管路'!AM48)))</f>
        <v>-</v>
      </c>
      <c r="AN48" s="69" t="str">
        <f>IF('C10(1)-1管路(初期設定)'!$AC$11="","-",IF('C10(1)-1管路(初期設定)'!$AC$11="○",'C3(1)-1管路'!AN48,IF('C3(1)-1管路'!AN48="-","-",'C10(1)-1管路(初期設定)'!$AC$11*'C3(1)-1管路'!AN48)))</f>
        <v>-</v>
      </c>
      <c r="AO48" s="54" t="str">
        <f t="shared" si="89"/>
        <v>-</v>
      </c>
      <c r="AP48" s="59" t="str">
        <f>IF('C10(1)-1管路(初期設定)'!$AD$11="","-",IF('C10(1)-1管路(初期設定)'!$AD$11="○",'C3(1)-1管路'!AP48,IF('C3(1)-1管路'!AP48="-","-",'C10(1)-1管路(初期設定)'!$AD$11*'C3(1)-1管路'!AP48)))</f>
        <v>-</v>
      </c>
      <c r="AQ48" s="69" t="str">
        <f>IF('C10(1)-1管路(初期設定)'!$AE$11="","-",IF('C10(1)-1管路(初期設定)'!$AE$11="○",'C3(1)-1管路'!AQ48,IF('C3(1)-1管路'!AQ48="-","-",'C10(1)-1管路(初期設定)'!$AE$11*'C3(1)-1管路'!AQ48)))</f>
        <v>-</v>
      </c>
      <c r="AR48" s="54" t="str">
        <f t="shared" si="90"/>
        <v>-</v>
      </c>
      <c r="AS48" s="59" t="str">
        <f>IF('C10(1)-1管路(初期設定)'!$AF$11="","-",IF('C10(1)-1管路(初期設定)'!$AF$11="○",'C3(1)-1管路'!AS48,IF('C3(1)-1管路'!AS48="-","-",'C10(1)-1管路(初期設定)'!$AF$11*'C3(1)-1管路'!AS48)))</f>
        <v>-</v>
      </c>
      <c r="AT48" s="69" t="str">
        <f>IF('C10(1)-1管路(初期設定)'!$AG$11="","-",IF('C10(1)-1管路(初期設定)'!$AG$11="○",'C3(1)-1管路'!AT48,IF('C3(1)-1管路'!AT48="-","-",'C10(1)-1管路(初期設定)'!$AG$11*'C3(1)-1管路'!AT48)))</f>
        <v>-</v>
      </c>
      <c r="AU48" s="54" t="str">
        <f t="shared" si="91"/>
        <v>-</v>
      </c>
      <c r="AV48" s="64">
        <f t="shared" si="92"/>
        <v>1</v>
      </c>
      <c r="AW48" s="90" t="s">
        <v>549</v>
      </c>
      <c r="AX48" s="67">
        <v>99</v>
      </c>
      <c r="AY48" s="42">
        <f t="shared" si="93"/>
        <v>99</v>
      </c>
      <c r="BB48" s="1071">
        <f t="shared" si="94"/>
        <v>0</v>
      </c>
      <c r="BC48" s="1070"/>
      <c r="BD48" s="1070">
        <f t="shared" si="95"/>
        <v>0</v>
      </c>
      <c r="BE48" s="1070"/>
      <c r="BF48" s="1070">
        <f t="shared" si="96"/>
        <v>1</v>
      </c>
      <c r="BG48" s="1070"/>
      <c r="BH48" s="1070">
        <f t="shared" si="97"/>
        <v>0</v>
      </c>
      <c r="BI48" s="1070"/>
      <c r="BJ48" s="1070">
        <f t="shared" si="98"/>
        <v>0</v>
      </c>
      <c r="BK48" s="1070"/>
      <c r="BL48" s="1071">
        <f t="shared" si="99"/>
        <v>0</v>
      </c>
      <c r="BM48" s="1070"/>
      <c r="BN48" s="1070">
        <f t="shared" si="100"/>
        <v>0</v>
      </c>
      <c r="BO48" s="1070"/>
      <c r="BP48" s="1070">
        <f t="shared" si="101"/>
        <v>99</v>
      </c>
      <c r="BQ48" s="1070"/>
      <c r="BR48" s="1070">
        <f t="shared" si="102"/>
        <v>0</v>
      </c>
      <c r="BS48" s="1070"/>
      <c r="BT48" s="1070">
        <f t="shared" si="103"/>
        <v>0</v>
      </c>
      <c r="BU48" s="1073"/>
      <c r="BV48" s="78"/>
    </row>
    <row r="49" spans="2:74" ht="13.5" customHeight="1">
      <c r="B49" s="1551"/>
      <c r="C49" s="1255"/>
      <c r="D49" s="1263"/>
      <c r="E49" s="1252"/>
      <c r="F49" s="76">
        <v>200</v>
      </c>
      <c r="G49" s="59" t="str">
        <f>IF('C10(1)-1管路(初期設定)'!$F$11="","-",IF('C10(1)-1管路(初期設定)'!$F$11="○",'C3(1)-1管路'!G49,IF('C3(1)-1管路'!F49="-","-",'C10(1)-1管路(初期設定)'!$F$11*'C3(1)-1管路'!G49)))</f>
        <v>-</v>
      </c>
      <c r="H49" s="69" t="str">
        <f>IF('C10(1)-1管路(初期設定)'!$G$11="","-",IF('C10(1)-1管路(初期設定)'!$G$11="○",'C3(1)-1管路'!H49,IF('C3(1)-1管路'!H49="-","-",'C10(1)-1管路(初期設定)'!$G$11*'C3(1)-1管路'!H49)))</f>
        <v>-</v>
      </c>
      <c r="I49" s="54" t="str">
        <f t="shared" si="79"/>
        <v>-</v>
      </c>
      <c r="J49" s="59" t="str">
        <f>IF('C10(1)-1管路(初期設定)'!$H$11="","-",IF('C10(1)-1管路(初期設定)'!$H$11="○",'C3(1)-1管路'!J49,IF('C3(1)-1管路'!J49="-","-",'C10(1)-1管路(初期設定)'!$H$11*'C3(1)-1管路'!J49)))</f>
        <v>-</v>
      </c>
      <c r="K49" s="69" t="str">
        <f>IF('C10(1)-1管路(初期設定)'!$I$11="","-",IF('C10(1)-1管路(初期設定)'!$I$11="○",'C3(1)-1管路'!K49,IF('C3(1)-1管路'!K49="-","-",'C10(1)-1管路(初期設定)'!$I$11*'C3(1)-1管路'!K49)))</f>
        <v>-</v>
      </c>
      <c r="L49" s="54" t="str">
        <f t="shared" si="80"/>
        <v>-</v>
      </c>
      <c r="M49" s="59" t="str">
        <f>IF('C10(1)-1管路(初期設定)'!$J$11="","-",IF('C10(1)-1管路(初期設定)'!$J$11="○",'C3(1)-1管路'!M49,IF('C3(1)-1管路'!M49="-","-",'C10(1)-1管路(初期設定)'!$J$11*'C3(1)-1管路'!M49)))</f>
        <v>-</v>
      </c>
      <c r="N49" s="69" t="str">
        <f>IF('C10(1)-1管路(初期設定)'!$K$11="","-",IF('C10(1)-1管路(初期設定)'!$K$11="○",'C3(1)-1管路'!N49,IF('C3(1)-1管路'!N49="-","-",'C10(1)-1管路(初期設定)'!$K$11*'C3(1)-1管路'!N49)))</f>
        <v>-</v>
      </c>
      <c r="O49" s="54" t="str">
        <f t="shared" si="81"/>
        <v>-</v>
      </c>
      <c r="P49" s="59" t="str">
        <f>IF('C10(1)-1管路(初期設定)'!$L$11="","-",IF('C10(1)-1管路(初期設定)'!$L$11="○",'C3(1)-1管路'!P49,IF('C3(1)-1管路'!P49="-","-",'C10(1)-1管路(初期設定)'!$L$11*'C3(1)-1管路'!P49)))</f>
        <v>-</v>
      </c>
      <c r="Q49" s="69" t="str">
        <f>IF('C10(1)-1管路(初期設定)'!$M$11="","-",IF('C10(1)-1管路(初期設定)'!$M$11="○",'C3(1)-1管路'!Q49,IF('C3(1)-1管路'!Q49="-","-",'C10(1)-1管路(初期設定)'!$M$11*'C3(1)-1管路'!Q49)))</f>
        <v>-</v>
      </c>
      <c r="R49" s="54" t="str">
        <f t="shared" si="82"/>
        <v>-</v>
      </c>
      <c r="S49" s="59" t="str">
        <f>IF('C10(1)-1管路(初期設定)'!$N$11="","-",IF('C10(1)-1管路(初期設定)'!$N$11="○",'C3(1)-1管路'!S49,IF('C3(1)-1管路'!S49="-","-",'C10(1)-1管路(初期設定)'!$N$11*'C3(1)-1管路'!S49)))</f>
        <v>-</v>
      </c>
      <c r="T49" s="189">
        <f>IF('C10(1)-1管路(初期設定)'!$O$11="","-",IF('C10(1)-1管路(初期設定)'!$O$11="○",'C3(1)-1管路'!T49,IF('C3(1)-1管路'!T49="-","-",'C10(1)-1管路(初期設定)'!$O$11*'C3(1)-1管路'!T49)))</f>
        <v>1</v>
      </c>
      <c r="U49" s="189" t="str">
        <f>IF('C10(1)-1管路(初期設定)'!$P$11="","-",IF('C10(1)-1管路(初期設定)'!$P$11="○",'C3(1)-1管路'!U49,IF('C3(1)-1管路'!U49="-","-",'C10(1)-1管路(初期設定)'!$P$11*'C3(1)-1管路'!U49)))</f>
        <v>-</v>
      </c>
      <c r="V49" s="69">
        <f>IF('C10(1)-1管路(初期設定)'!$Q$11="","-",IF('C10(1)-1管路(初期設定)'!$Q$11="○",'C3(1)-1管路'!V49,IF('C3(1)-1管路'!V49="-","-",'C10(1)-1管路(初期設定)'!$Q$11*'C3(1)-1管路'!V49)))</f>
        <v>2</v>
      </c>
      <c r="W49" s="54">
        <f t="shared" si="83"/>
        <v>3</v>
      </c>
      <c r="X49" s="59" t="str">
        <f>IF('C10(1)-1管路(初期設定)'!$R$11="","-",IF('C10(1)-1管路(初期設定)'!$R$11="○",'C3(1)-1管路'!X49,IF('C3(1)-1管路'!X49="-","-",'C10(1)-1管路(初期設定)'!$R$11*'C3(1)-1管路'!X49)))</f>
        <v>-</v>
      </c>
      <c r="Y49" s="69">
        <f>IF('C10(1)-1管路(初期設定)'!$S$11="","-",IF('C10(1)-1管路(初期設定)'!$S$11="○",'C3(1)-1管路'!Y49,IF('C3(1)-1管路'!Y49="-","-",'C10(1)-1管路(初期設定)'!$S$11*'C3(1)-1管路'!Y49)))</f>
        <v>3</v>
      </c>
      <c r="Z49" s="54">
        <f t="shared" si="84"/>
        <v>3</v>
      </c>
      <c r="AA49" s="59" t="str">
        <f>IF('C10(1)-1管路(初期設定)'!$T$11="","-",IF('C10(1)-1管路(初期設定)'!$T$11="○",'C3(1)-1管路'!AA49,IF('C3(1)-1管路'!AA49="-","-",'C10(1)-1管路(初期設定)'!$T$11*'C3(1)-1管路'!AA49)))</f>
        <v>-</v>
      </c>
      <c r="AB49" s="69" t="str">
        <f>IF('C10(1)-1管路(初期設定)'!$U$11="","-",IF('C10(1)-1管路(初期設定)'!$U$11="○",'C3(1)-1管路'!AB49,IF('C3(1)-1管路'!AB49="-","-",'C10(1)-1管路(初期設定)'!$U$11*'C3(1)-1管路'!AB49)))</f>
        <v>-</v>
      </c>
      <c r="AC49" s="54" t="str">
        <f t="shared" si="85"/>
        <v>-</v>
      </c>
      <c r="AD49" s="59" t="str">
        <f>IF('C10(1)-1管路(初期設定)'!$V$11="","-",IF('C10(1)-1管路(初期設定)'!$V$11="○",'C3(1)-1管路'!AD49,IF('C3(1)-1管路'!AD49="-","-",'C10(1)-1管路(初期設定)'!$V$11*'C3(1)-1管路'!AD49)))</f>
        <v>-</v>
      </c>
      <c r="AE49" s="69" t="str">
        <f>IF('C10(1)-1管路(初期設定)'!$W$11="","-",IF('C10(1)-1管路(初期設定)'!$W$11="○",'C3(1)-1管路'!AE49,IF('C3(1)-1管路'!AE49="-","-",'C10(1)-1管路(初期設定)'!$W$11*'C3(1)-1管路'!AE49)))</f>
        <v>-</v>
      </c>
      <c r="AF49" s="54" t="str">
        <f t="shared" si="86"/>
        <v>-</v>
      </c>
      <c r="AG49" s="59" t="str">
        <f>IF('C10(1)-1管路(初期設定)'!$X$8="","-",IF('C10(1)-1管路(初期設定)'!$X$8="○",'C3(1)-1管路'!AG49,IF('C3(1)-1管路'!AZ49="-","-",'C10(1)-1管路(初期設定)'!$X$8*'C3(1)-1管路'!AG49)))</f>
        <v>-</v>
      </c>
      <c r="AH49" s="69" t="str">
        <f>IF('C10(1)-1管路(初期設定)'!$Y$11="","-",IF('C10(1)-1管路(初期設定)'!$Y$11="○",'C3(1)-1管路'!AH49,IF('C3(1)-1管路'!AH49="-","-",'C10(1)-1管路(初期設定)'!$Y$11*'C3(1)-1管路'!AH49)))</f>
        <v>-</v>
      </c>
      <c r="AI49" s="54" t="str">
        <f t="shared" si="87"/>
        <v>-</v>
      </c>
      <c r="AJ49" s="59" t="str">
        <f>IF('C10(1)-1管路(初期設定)'!$Z$11="","-",IF('C10(1)-1管路(初期設定)'!$Z$11="○",'C3(1)-1管路'!AJ49,IF('C3(1)-1管路'!AJ49="-","-",'C10(1)-1管路(初期設定)'!$Z$11*'C3(1)-1管路'!AJ49)))</f>
        <v>-</v>
      </c>
      <c r="AK49" s="69" t="str">
        <f>IF('C10(1)-1管路(初期設定)'!$AA$11="","-",IF('C10(1)-1管路(初期設定)'!$AA$11="○",'C3(1)-1管路'!AK49,IF('C3(1)-1管路'!AK49="-","-",'C10(1)-1管路(初期設定)'!$AA$11*'C3(1)-1管路'!AK49)))</f>
        <v>-</v>
      </c>
      <c r="AL49" s="54" t="str">
        <f t="shared" si="88"/>
        <v>-</v>
      </c>
      <c r="AM49" s="59" t="str">
        <f>IF('C10(1)-1管路(初期設定)'!$AB$11="","-",IF('C10(1)-1管路(初期設定)'!$AB$11="○",'C3(1)-1管路'!AM49,IF('C3(1)-1管路'!AM49="-","-",'C10(1)-1管路(初期設定)'!$AB$11*'C3(1)-1管路'!AM49)))</f>
        <v>-</v>
      </c>
      <c r="AN49" s="69" t="str">
        <f>IF('C10(1)-1管路(初期設定)'!$AC$11="","-",IF('C10(1)-1管路(初期設定)'!$AC$11="○",'C3(1)-1管路'!AN49,IF('C3(1)-1管路'!AN49="-","-",'C10(1)-1管路(初期設定)'!$AC$11*'C3(1)-1管路'!AN49)))</f>
        <v>-</v>
      </c>
      <c r="AO49" s="54" t="str">
        <f t="shared" si="89"/>
        <v>-</v>
      </c>
      <c r="AP49" s="59" t="str">
        <f>IF('C10(1)-1管路(初期設定)'!$AD$11="","-",IF('C10(1)-1管路(初期設定)'!$AD$11="○",'C3(1)-1管路'!AP49,IF('C3(1)-1管路'!AP49="-","-",'C10(1)-1管路(初期設定)'!$AD$11*'C3(1)-1管路'!AP49)))</f>
        <v>-</v>
      </c>
      <c r="AQ49" s="69" t="str">
        <f>IF('C10(1)-1管路(初期設定)'!$AE$11="","-",IF('C10(1)-1管路(初期設定)'!$AE$11="○",'C3(1)-1管路'!AQ49,IF('C3(1)-1管路'!AQ49="-","-",'C10(1)-1管路(初期設定)'!$AE$11*'C3(1)-1管路'!AQ49)))</f>
        <v>-</v>
      </c>
      <c r="AR49" s="54" t="str">
        <f t="shared" si="90"/>
        <v>-</v>
      </c>
      <c r="AS49" s="59" t="str">
        <f>IF('C10(1)-1管路(初期設定)'!$AF$11="","-",IF('C10(1)-1管路(初期設定)'!$AF$11="○",'C3(1)-1管路'!AS49,IF('C3(1)-1管路'!AS49="-","-",'C10(1)-1管路(初期設定)'!$AF$11*'C3(1)-1管路'!AS49)))</f>
        <v>-</v>
      </c>
      <c r="AT49" s="69" t="str">
        <f>IF('C10(1)-1管路(初期設定)'!$AG$11="","-",IF('C10(1)-1管路(初期設定)'!$AG$11="○",'C3(1)-1管路'!AT49,IF('C3(1)-1管路'!AT49="-","-",'C10(1)-1管路(初期設定)'!$AG$11*'C3(1)-1管路'!AT49)))</f>
        <v>-</v>
      </c>
      <c r="AU49" s="54" t="str">
        <f t="shared" si="91"/>
        <v>-</v>
      </c>
      <c r="AV49" s="64">
        <f t="shared" si="92"/>
        <v>6</v>
      </c>
      <c r="AW49" s="90" t="s">
        <v>549</v>
      </c>
      <c r="AX49" s="67">
        <v>87</v>
      </c>
      <c r="AY49" s="42">
        <f t="shared" si="93"/>
        <v>522</v>
      </c>
      <c r="BB49" s="1071">
        <f t="shared" si="94"/>
        <v>0</v>
      </c>
      <c r="BC49" s="1070"/>
      <c r="BD49" s="1070">
        <f t="shared" si="95"/>
        <v>1</v>
      </c>
      <c r="BE49" s="1070"/>
      <c r="BF49" s="1070">
        <f t="shared" si="96"/>
        <v>5</v>
      </c>
      <c r="BG49" s="1070"/>
      <c r="BH49" s="1070">
        <f t="shared" si="97"/>
        <v>0</v>
      </c>
      <c r="BI49" s="1070"/>
      <c r="BJ49" s="1070">
        <f t="shared" si="98"/>
        <v>0</v>
      </c>
      <c r="BK49" s="1070"/>
      <c r="BL49" s="1071">
        <f t="shared" si="99"/>
        <v>0</v>
      </c>
      <c r="BM49" s="1070"/>
      <c r="BN49" s="1070">
        <f t="shared" si="100"/>
        <v>87</v>
      </c>
      <c r="BO49" s="1070"/>
      <c r="BP49" s="1070">
        <f t="shared" si="101"/>
        <v>435</v>
      </c>
      <c r="BQ49" s="1070"/>
      <c r="BR49" s="1070">
        <f t="shared" si="102"/>
        <v>0</v>
      </c>
      <c r="BS49" s="1070"/>
      <c r="BT49" s="1070">
        <f t="shared" si="103"/>
        <v>0</v>
      </c>
      <c r="BU49" s="1073"/>
      <c r="BV49" s="78"/>
    </row>
    <row r="50" spans="2:74" ht="13.5" customHeight="1">
      <c r="B50" s="1551"/>
      <c r="C50" s="1255"/>
      <c r="D50" s="1263"/>
      <c r="E50" s="1252"/>
      <c r="F50" s="76">
        <v>150</v>
      </c>
      <c r="G50" s="59" t="str">
        <f>IF('C10(1)-1管路(初期設定)'!$F$11="","-",IF('C10(1)-1管路(初期設定)'!$F$11="○",'C3(1)-1管路'!G50,IF('C3(1)-1管路'!F50="-","-",'C10(1)-1管路(初期設定)'!$F$11*'C3(1)-1管路'!G50)))</f>
        <v>-</v>
      </c>
      <c r="H50" s="69" t="str">
        <f>IF('C10(1)-1管路(初期設定)'!$G$11="","-",IF('C10(1)-1管路(初期設定)'!$G$11="○",'C3(1)-1管路'!H50,IF('C3(1)-1管路'!H50="-","-",'C10(1)-1管路(初期設定)'!$G$11*'C3(1)-1管路'!H50)))</f>
        <v>-</v>
      </c>
      <c r="I50" s="54" t="str">
        <f t="shared" si="79"/>
        <v>-</v>
      </c>
      <c r="J50" s="59" t="str">
        <f>IF('C10(1)-1管路(初期設定)'!$H$11="","-",IF('C10(1)-1管路(初期設定)'!$H$11="○",'C3(1)-1管路'!J50,IF('C3(1)-1管路'!J50="-","-",'C10(1)-1管路(初期設定)'!$H$11*'C3(1)-1管路'!J50)))</f>
        <v>-</v>
      </c>
      <c r="K50" s="69" t="str">
        <f>IF('C10(1)-1管路(初期設定)'!$I$11="","-",IF('C10(1)-1管路(初期設定)'!$I$11="○",'C3(1)-1管路'!K50,IF('C3(1)-1管路'!K50="-","-",'C10(1)-1管路(初期設定)'!$I$11*'C3(1)-1管路'!K50)))</f>
        <v>-</v>
      </c>
      <c r="L50" s="54" t="str">
        <f t="shared" si="80"/>
        <v>-</v>
      </c>
      <c r="M50" s="59" t="str">
        <f>IF('C10(1)-1管路(初期設定)'!$J$11="","-",IF('C10(1)-1管路(初期設定)'!$J$11="○",'C3(1)-1管路'!M50,IF('C3(1)-1管路'!M50="-","-",'C10(1)-1管路(初期設定)'!$J$11*'C3(1)-1管路'!M50)))</f>
        <v>-</v>
      </c>
      <c r="N50" s="69" t="str">
        <f>IF('C10(1)-1管路(初期設定)'!$K$11="","-",IF('C10(1)-1管路(初期設定)'!$K$11="○",'C3(1)-1管路'!N50,IF('C3(1)-1管路'!N50="-","-",'C10(1)-1管路(初期設定)'!$K$11*'C3(1)-1管路'!N50)))</f>
        <v>-</v>
      </c>
      <c r="O50" s="54" t="str">
        <f t="shared" si="81"/>
        <v>-</v>
      </c>
      <c r="P50" s="59" t="str">
        <f>IF('C10(1)-1管路(初期設定)'!$L$11="","-",IF('C10(1)-1管路(初期設定)'!$L$11="○",'C3(1)-1管路'!P50,IF('C3(1)-1管路'!P50="-","-",'C10(1)-1管路(初期設定)'!$L$11*'C3(1)-1管路'!P50)))</f>
        <v>-</v>
      </c>
      <c r="Q50" s="69" t="str">
        <f>IF('C10(1)-1管路(初期設定)'!$M$11="","-",IF('C10(1)-1管路(初期設定)'!$M$11="○",'C3(1)-1管路'!Q50,IF('C3(1)-1管路'!Q50="-","-",'C10(1)-1管路(初期設定)'!$M$11*'C3(1)-1管路'!Q50)))</f>
        <v>-</v>
      </c>
      <c r="R50" s="54" t="str">
        <f t="shared" si="82"/>
        <v>-</v>
      </c>
      <c r="S50" s="59" t="str">
        <f>IF('C10(1)-1管路(初期設定)'!$N$11="","-",IF('C10(1)-1管路(初期設定)'!$N$11="○",'C3(1)-1管路'!S50,IF('C3(1)-1管路'!S50="-","-",'C10(1)-1管路(初期設定)'!$N$11*'C3(1)-1管路'!S50)))</f>
        <v>-</v>
      </c>
      <c r="T50" s="189">
        <f>IF('C10(1)-1管路(初期設定)'!$O$11="","-",IF('C10(1)-1管路(初期設定)'!$O$11="○",'C3(1)-1管路'!T50,IF('C3(1)-1管路'!T50="-","-",'C10(1)-1管路(初期設定)'!$O$11*'C3(1)-1管路'!T50)))</f>
        <v>2</v>
      </c>
      <c r="U50" s="189" t="str">
        <f>IF('C10(1)-1管路(初期設定)'!$P$11="","-",IF('C10(1)-1管路(初期設定)'!$P$11="○",'C3(1)-1管路'!U50,IF('C3(1)-1管路'!U50="-","-",'C10(1)-1管路(初期設定)'!$P$11*'C3(1)-1管路'!U50)))</f>
        <v>-</v>
      </c>
      <c r="V50" s="69">
        <f>IF('C10(1)-1管路(初期設定)'!$Q$11="","-",IF('C10(1)-1管路(初期設定)'!$Q$11="○",'C3(1)-1管路'!V50,IF('C3(1)-1管路'!V50="-","-",'C10(1)-1管路(初期設定)'!$Q$11*'C3(1)-1管路'!V50)))</f>
        <v>4</v>
      </c>
      <c r="W50" s="54">
        <f t="shared" si="83"/>
        <v>6</v>
      </c>
      <c r="X50" s="59" t="str">
        <f>IF('C10(1)-1管路(初期設定)'!$R$11="","-",IF('C10(1)-1管路(初期設定)'!$R$11="○",'C3(1)-1管路'!X50,IF('C3(1)-1管路'!X50="-","-",'C10(1)-1管路(初期設定)'!$R$11*'C3(1)-1管路'!X50)))</f>
        <v>-</v>
      </c>
      <c r="Y50" s="69">
        <f>IF('C10(1)-1管路(初期設定)'!$S$11="","-",IF('C10(1)-1管路(初期設定)'!$S$11="○",'C3(1)-1管路'!Y50,IF('C3(1)-1管路'!Y50="-","-",'C10(1)-1管路(初期設定)'!$S$11*'C3(1)-1管路'!Y50)))</f>
        <v>24</v>
      </c>
      <c r="Z50" s="54">
        <f t="shared" si="84"/>
        <v>24</v>
      </c>
      <c r="AA50" s="59" t="str">
        <f>IF('C10(1)-1管路(初期設定)'!$T$11="","-",IF('C10(1)-1管路(初期設定)'!$T$11="○",'C3(1)-1管路'!AA50,IF('C3(1)-1管路'!AA50="-","-",'C10(1)-1管路(初期設定)'!$T$11*'C3(1)-1管路'!AA50)))</f>
        <v>-</v>
      </c>
      <c r="AB50" s="69" t="str">
        <f>IF('C10(1)-1管路(初期設定)'!$U$11="","-",IF('C10(1)-1管路(初期設定)'!$U$11="○",'C3(1)-1管路'!AB50,IF('C3(1)-1管路'!AB50="-","-",'C10(1)-1管路(初期設定)'!$U$11*'C3(1)-1管路'!AB50)))</f>
        <v>-</v>
      </c>
      <c r="AC50" s="54" t="str">
        <f t="shared" si="85"/>
        <v>-</v>
      </c>
      <c r="AD50" s="59" t="str">
        <f>IF('C10(1)-1管路(初期設定)'!$V$11="","-",IF('C10(1)-1管路(初期設定)'!$V$11="○",'C3(1)-1管路'!AD50,IF('C3(1)-1管路'!AD50="-","-",'C10(1)-1管路(初期設定)'!$V$11*'C3(1)-1管路'!AD50)))</f>
        <v>-</v>
      </c>
      <c r="AE50" s="69">
        <f>IF('C10(1)-1管路(初期設定)'!$W$11="","-",IF('C10(1)-1管路(初期設定)'!$W$11="○",'C3(1)-1管路'!AE50,IF('C3(1)-1管路'!AE50="-","-",'C10(1)-1管路(初期設定)'!$W$11*'C3(1)-1管路'!AE50)))</f>
        <v>1</v>
      </c>
      <c r="AF50" s="54">
        <f t="shared" si="86"/>
        <v>1</v>
      </c>
      <c r="AG50" s="59" t="str">
        <f>IF('C10(1)-1管路(初期設定)'!$X$8="","-",IF('C10(1)-1管路(初期設定)'!$X$8="○",'C3(1)-1管路'!AG50,IF('C3(1)-1管路'!AZ50="-","-",'C10(1)-1管路(初期設定)'!$X$8*'C3(1)-1管路'!AG50)))</f>
        <v>-</v>
      </c>
      <c r="AH50" s="69" t="str">
        <f>IF('C10(1)-1管路(初期設定)'!$Y$11="","-",IF('C10(1)-1管路(初期設定)'!$Y$11="○",'C3(1)-1管路'!AH50,IF('C3(1)-1管路'!AH50="-","-",'C10(1)-1管路(初期設定)'!$Y$11*'C3(1)-1管路'!AH50)))</f>
        <v>-</v>
      </c>
      <c r="AI50" s="54" t="str">
        <f t="shared" si="87"/>
        <v>-</v>
      </c>
      <c r="AJ50" s="59" t="str">
        <f>IF('C10(1)-1管路(初期設定)'!$Z$11="","-",IF('C10(1)-1管路(初期設定)'!$Z$11="○",'C3(1)-1管路'!AJ50,IF('C3(1)-1管路'!AJ50="-","-",'C10(1)-1管路(初期設定)'!$Z$11*'C3(1)-1管路'!AJ50)))</f>
        <v>-</v>
      </c>
      <c r="AK50" s="69" t="str">
        <f>IF('C10(1)-1管路(初期設定)'!$AA$11="","-",IF('C10(1)-1管路(初期設定)'!$AA$11="○",'C3(1)-1管路'!AK50,IF('C3(1)-1管路'!AK50="-","-",'C10(1)-1管路(初期設定)'!$AA$11*'C3(1)-1管路'!AK50)))</f>
        <v>-</v>
      </c>
      <c r="AL50" s="54" t="str">
        <f t="shared" si="88"/>
        <v>-</v>
      </c>
      <c r="AM50" s="59" t="str">
        <f>IF('C10(1)-1管路(初期設定)'!$AB$11="","-",IF('C10(1)-1管路(初期設定)'!$AB$11="○",'C3(1)-1管路'!AM50,IF('C3(1)-1管路'!AM50="-","-",'C10(1)-1管路(初期設定)'!$AB$11*'C3(1)-1管路'!AM50)))</f>
        <v>-</v>
      </c>
      <c r="AN50" s="69" t="str">
        <f>IF('C10(1)-1管路(初期設定)'!$AC$11="","-",IF('C10(1)-1管路(初期設定)'!$AC$11="○",'C3(1)-1管路'!AN50,IF('C3(1)-1管路'!AN50="-","-",'C10(1)-1管路(初期設定)'!$AC$11*'C3(1)-1管路'!AN50)))</f>
        <v>-</v>
      </c>
      <c r="AO50" s="54" t="str">
        <f t="shared" si="89"/>
        <v>-</v>
      </c>
      <c r="AP50" s="59" t="str">
        <f>IF('C10(1)-1管路(初期設定)'!$AD$11="","-",IF('C10(1)-1管路(初期設定)'!$AD$11="○",'C3(1)-1管路'!AP50,IF('C3(1)-1管路'!AP50="-","-",'C10(1)-1管路(初期設定)'!$AD$11*'C3(1)-1管路'!AP50)))</f>
        <v>-</v>
      </c>
      <c r="AQ50" s="69" t="str">
        <f>IF('C10(1)-1管路(初期設定)'!$AE$11="","-",IF('C10(1)-1管路(初期設定)'!$AE$11="○",'C3(1)-1管路'!AQ50,IF('C3(1)-1管路'!AQ50="-","-",'C10(1)-1管路(初期設定)'!$AE$11*'C3(1)-1管路'!AQ50)))</f>
        <v>-</v>
      </c>
      <c r="AR50" s="54" t="str">
        <f t="shared" si="90"/>
        <v>-</v>
      </c>
      <c r="AS50" s="59" t="str">
        <f>IF('C10(1)-1管路(初期設定)'!$AF$11="","-",IF('C10(1)-1管路(初期設定)'!$AF$11="○",'C3(1)-1管路'!AS50,IF('C3(1)-1管路'!AS50="-","-",'C10(1)-1管路(初期設定)'!$AF$11*'C3(1)-1管路'!AS50)))</f>
        <v>-</v>
      </c>
      <c r="AT50" s="69" t="str">
        <f>IF('C10(1)-1管路(初期設定)'!$AG$11="","-",IF('C10(1)-1管路(初期設定)'!$AG$11="○",'C3(1)-1管路'!AT50,IF('C3(1)-1管路'!AT50="-","-",'C10(1)-1管路(初期設定)'!$AG$11*'C3(1)-1管路'!AT50)))</f>
        <v>-</v>
      </c>
      <c r="AU50" s="54" t="str">
        <f t="shared" si="91"/>
        <v>-</v>
      </c>
      <c r="AV50" s="64">
        <f t="shared" si="92"/>
        <v>31</v>
      </c>
      <c r="AW50" s="90" t="s">
        <v>549</v>
      </c>
      <c r="AX50" s="67">
        <v>76</v>
      </c>
      <c r="AY50" s="42">
        <f t="shared" si="93"/>
        <v>2356</v>
      </c>
      <c r="BB50" s="1071">
        <f t="shared" si="94"/>
        <v>0</v>
      </c>
      <c r="BC50" s="1070"/>
      <c r="BD50" s="1070">
        <f t="shared" si="95"/>
        <v>2</v>
      </c>
      <c r="BE50" s="1070"/>
      <c r="BF50" s="1070">
        <f t="shared" si="96"/>
        <v>29</v>
      </c>
      <c r="BG50" s="1070"/>
      <c r="BH50" s="1070">
        <f t="shared" si="97"/>
        <v>0</v>
      </c>
      <c r="BI50" s="1070"/>
      <c r="BJ50" s="1070">
        <f t="shared" si="98"/>
        <v>0</v>
      </c>
      <c r="BK50" s="1070"/>
      <c r="BL50" s="1071">
        <f t="shared" si="99"/>
        <v>0</v>
      </c>
      <c r="BM50" s="1070"/>
      <c r="BN50" s="1070">
        <f t="shared" si="100"/>
        <v>152</v>
      </c>
      <c r="BO50" s="1070"/>
      <c r="BP50" s="1070">
        <f t="shared" si="101"/>
        <v>2204</v>
      </c>
      <c r="BQ50" s="1070"/>
      <c r="BR50" s="1070">
        <f t="shared" si="102"/>
        <v>0</v>
      </c>
      <c r="BS50" s="1070"/>
      <c r="BT50" s="1070">
        <f t="shared" si="103"/>
        <v>0</v>
      </c>
      <c r="BU50" s="1073"/>
      <c r="BV50" s="78"/>
    </row>
    <row r="51" spans="2:74" ht="13.5" customHeight="1">
      <c r="B51" s="1551"/>
      <c r="C51" s="1255"/>
      <c r="D51" s="1263"/>
      <c r="E51" s="1252"/>
      <c r="F51" s="76">
        <v>100</v>
      </c>
      <c r="G51" s="59" t="str">
        <f>IF('C10(1)-1管路(初期設定)'!$F$11="","-",IF('C10(1)-1管路(初期設定)'!$F$11="○",'C3(1)-1管路'!G51,IF('C3(1)-1管路'!F51="-","-",'C10(1)-1管路(初期設定)'!$F$11*'C3(1)-1管路'!G51)))</f>
        <v>-</v>
      </c>
      <c r="H51" s="69" t="str">
        <f>IF('C10(1)-1管路(初期設定)'!$G$11="","-",IF('C10(1)-1管路(初期設定)'!$G$11="○",'C3(1)-1管路'!H51,IF('C3(1)-1管路'!H51="-","-",'C10(1)-1管路(初期設定)'!$G$11*'C3(1)-1管路'!H51)))</f>
        <v>-</v>
      </c>
      <c r="I51" s="54" t="str">
        <f t="shared" si="79"/>
        <v>-</v>
      </c>
      <c r="J51" s="59" t="str">
        <f>IF('C10(1)-1管路(初期設定)'!$H$11="","-",IF('C10(1)-1管路(初期設定)'!$H$11="○",'C3(1)-1管路'!J51,IF('C3(1)-1管路'!J51="-","-",'C10(1)-1管路(初期設定)'!$H$11*'C3(1)-1管路'!J51)))</f>
        <v>-</v>
      </c>
      <c r="K51" s="69" t="str">
        <f>IF('C10(1)-1管路(初期設定)'!$I$11="","-",IF('C10(1)-1管路(初期設定)'!$I$11="○",'C3(1)-1管路'!K51,IF('C3(1)-1管路'!K51="-","-",'C10(1)-1管路(初期設定)'!$I$11*'C3(1)-1管路'!K51)))</f>
        <v>-</v>
      </c>
      <c r="L51" s="54" t="str">
        <f t="shared" si="80"/>
        <v>-</v>
      </c>
      <c r="M51" s="59" t="str">
        <f>IF('C10(1)-1管路(初期設定)'!$J$11="","-",IF('C10(1)-1管路(初期設定)'!$J$11="○",'C3(1)-1管路'!M51,IF('C3(1)-1管路'!M51="-","-",'C10(1)-1管路(初期設定)'!$J$11*'C3(1)-1管路'!M51)))</f>
        <v>-</v>
      </c>
      <c r="N51" s="69" t="str">
        <f>IF('C10(1)-1管路(初期設定)'!$K$11="","-",IF('C10(1)-1管路(初期設定)'!$K$11="○",'C3(1)-1管路'!N51,IF('C3(1)-1管路'!N51="-","-",'C10(1)-1管路(初期設定)'!$K$11*'C3(1)-1管路'!N51)))</f>
        <v>-</v>
      </c>
      <c r="O51" s="54" t="str">
        <f t="shared" si="81"/>
        <v>-</v>
      </c>
      <c r="P51" s="59" t="str">
        <f>IF('C10(1)-1管路(初期設定)'!$L$11="","-",IF('C10(1)-1管路(初期設定)'!$L$11="○",'C3(1)-1管路'!P51,IF('C3(1)-1管路'!P51="-","-",'C10(1)-1管路(初期設定)'!$L$11*'C3(1)-1管路'!P51)))</f>
        <v>-</v>
      </c>
      <c r="Q51" s="69" t="str">
        <f>IF('C10(1)-1管路(初期設定)'!$M$11="","-",IF('C10(1)-1管路(初期設定)'!$M$11="○",'C3(1)-1管路'!Q51,IF('C3(1)-1管路'!Q51="-","-",'C10(1)-1管路(初期設定)'!$M$11*'C3(1)-1管路'!Q51)))</f>
        <v>-</v>
      </c>
      <c r="R51" s="54" t="str">
        <f t="shared" si="82"/>
        <v>-</v>
      </c>
      <c r="S51" s="59" t="str">
        <f>IF('C10(1)-1管路(初期設定)'!$N$11="","-",IF('C10(1)-1管路(初期設定)'!$N$11="○",'C3(1)-1管路'!S51,IF('C3(1)-1管路'!S51="-","-",'C10(1)-1管路(初期設定)'!$N$11*'C3(1)-1管路'!S51)))</f>
        <v>-</v>
      </c>
      <c r="T51" s="189">
        <f>IF('C10(1)-1管路(初期設定)'!$O$11="","-",IF('C10(1)-1管路(初期設定)'!$O$11="○",'C3(1)-1管路'!T51,IF('C3(1)-1管路'!T51="-","-",'C10(1)-1管路(初期設定)'!$O$11*'C3(1)-1管路'!T51)))</f>
        <v>4</v>
      </c>
      <c r="U51" s="189" t="str">
        <f>IF('C10(1)-1管路(初期設定)'!$P$11="","-",IF('C10(1)-1管路(初期設定)'!$P$11="○",'C3(1)-1管路'!U51,IF('C3(1)-1管路'!U51="-","-",'C10(1)-1管路(初期設定)'!$P$11*'C3(1)-1管路'!U51)))</f>
        <v>-</v>
      </c>
      <c r="V51" s="69">
        <f>IF('C10(1)-1管路(初期設定)'!$Q$11="","-",IF('C10(1)-1管路(初期設定)'!$Q$11="○",'C3(1)-1管路'!V51,IF('C3(1)-1管路'!V51="-","-",'C10(1)-1管路(初期設定)'!$Q$11*'C3(1)-1管路'!V51)))</f>
        <v>10</v>
      </c>
      <c r="W51" s="54">
        <f t="shared" si="83"/>
        <v>14</v>
      </c>
      <c r="X51" s="59" t="str">
        <f>IF('C10(1)-1管路(初期設定)'!$R$11="","-",IF('C10(1)-1管路(初期設定)'!$R$11="○",'C3(1)-1管路'!X51,IF('C3(1)-1管路'!X51="-","-",'C10(1)-1管路(初期設定)'!$R$11*'C3(1)-1管路'!X51)))</f>
        <v>-</v>
      </c>
      <c r="Y51" s="69">
        <f>IF('C10(1)-1管路(初期設定)'!$S$11="","-",IF('C10(1)-1管路(初期設定)'!$S$11="○",'C3(1)-1管路'!Y51,IF('C3(1)-1管路'!Y51="-","-",'C10(1)-1管路(初期設定)'!$S$11*'C3(1)-1管路'!Y51)))</f>
        <v>65</v>
      </c>
      <c r="Z51" s="54">
        <f t="shared" si="84"/>
        <v>65</v>
      </c>
      <c r="AA51" s="59" t="str">
        <f>IF('C10(1)-1管路(初期設定)'!$T$11="","-",IF('C10(1)-1管路(初期設定)'!$T$11="○",'C3(1)-1管路'!AA51,IF('C3(1)-1管路'!AA51="-","-",'C10(1)-1管路(初期設定)'!$T$11*'C3(1)-1管路'!AA51)))</f>
        <v>-</v>
      </c>
      <c r="AB51" s="69" t="str">
        <f>IF('C10(1)-1管路(初期設定)'!$U$11="","-",IF('C10(1)-1管路(初期設定)'!$U$11="○",'C3(1)-1管路'!AB51,IF('C3(1)-1管路'!AB51="-","-",'C10(1)-1管路(初期設定)'!$U$11*'C3(1)-1管路'!AB51)))</f>
        <v>-</v>
      </c>
      <c r="AC51" s="54" t="str">
        <f t="shared" si="85"/>
        <v>-</v>
      </c>
      <c r="AD51" s="59" t="str">
        <f>IF('C10(1)-1管路(初期設定)'!$V$11="","-",IF('C10(1)-1管路(初期設定)'!$V$11="○",'C3(1)-1管路'!AD51,IF('C3(1)-1管路'!AD51="-","-",'C10(1)-1管路(初期設定)'!$V$11*'C3(1)-1管路'!AD51)))</f>
        <v>-</v>
      </c>
      <c r="AE51" s="69">
        <f>IF('C10(1)-1管路(初期設定)'!$W$11="","-",IF('C10(1)-1管路(初期設定)'!$W$11="○",'C3(1)-1管路'!AE51,IF('C3(1)-1管路'!AE51="-","-",'C10(1)-1管路(初期設定)'!$W$11*'C3(1)-1管路'!AE51)))</f>
        <v>1</v>
      </c>
      <c r="AF51" s="54">
        <f t="shared" si="86"/>
        <v>1</v>
      </c>
      <c r="AG51" s="59" t="str">
        <f>IF('C10(1)-1管路(初期設定)'!$X$8="","-",IF('C10(1)-1管路(初期設定)'!$X$8="○",'C3(1)-1管路'!AG51,IF('C3(1)-1管路'!AZ51="-","-",'C10(1)-1管路(初期設定)'!$X$8*'C3(1)-1管路'!AG51)))</f>
        <v>-</v>
      </c>
      <c r="AH51" s="69" t="str">
        <f>IF('C10(1)-1管路(初期設定)'!$Y$11="","-",IF('C10(1)-1管路(初期設定)'!$Y$11="○",'C3(1)-1管路'!AH51,IF('C3(1)-1管路'!AH51="-","-",'C10(1)-1管路(初期設定)'!$Y$11*'C3(1)-1管路'!AH51)))</f>
        <v>-</v>
      </c>
      <c r="AI51" s="54" t="str">
        <f t="shared" si="87"/>
        <v>-</v>
      </c>
      <c r="AJ51" s="59" t="str">
        <f>IF('C10(1)-1管路(初期設定)'!$Z$11="","-",IF('C10(1)-1管路(初期設定)'!$Z$11="○",'C3(1)-1管路'!AJ51,IF('C3(1)-1管路'!AJ51="-","-",'C10(1)-1管路(初期設定)'!$Z$11*'C3(1)-1管路'!AJ51)))</f>
        <v>-</v>
      </c>
      <c r="AK51" s="69" t="str">
        <f>IF('C10(1)-1管路(初期設定)'!$AA$11="","-",IF('C10(1)-1管路(初期設定)'!$AA$11="○",'C3(1)-1管路'!AK51,IF('C3(1)-1管路'!AK51="-","-",'C10(1)-1管路(初期設定)'!$AA$11*'C3(1)-1管路'!AK51)))</f>
        <v>-</v>
      </c>
      <c r="AL51" s="54" t="str">
        <f t="shared" si="88"/>
        <v>-</v>
      </c>
      <c r="AM51" s="59" t="str">
        <f>IF('C10(1)-1管路(初期設定)'!$AB$11="","-",IF('C10(1)-1管路(初期設定)'!$AB$11="○",'C3(1)-1管路'!AM51,IF('C3(1)-1管路'!AM51="-","-",'C10(1)-1管路(初期設定)'!$AB$11*'C3(1)-1管路'!AM51)))</f>
        <v>-</v>
      </c>
      <c r="AN51" s="69" t="str">
        <f>IF('C10(1)-1管路(初期設定)'!$AC$11="","-",IF('C10(1)-1管路(初期設定)'!$AC$11="○",'C3(1)-1管路'!AN51,IF('C3(1)-1管路'!AN51="-","-",'C10(1)-1管路(初期設定)'!$AC$11*'C3(1)-1管路'!AN51)))</f>
        <v>-</v>
      </c>
      <c r="AO51" s="54" t="str">
        <f t="shared" si="89"/>
        <v>-</v>
      </c>
      <c r="AP51" s="59" t="str">
        <f>IF('C10(1)-1管路(初期設定)'!$AD$11="","-",IF('C10(1)-1管路(初期設定)'!$AD$11="○",'C3(1)-1管路'!AP51,IF('C3(1)-1管路'!AP51="-","-",'C10(1)-1管路(初期設定)'!$AD$11*'C3(1)-1管路'!AP51)))</f>
        <v>-</v>
      </c>
      <c r="AQ51" s="69">
        <f>IF('C10(1)-1管路(初期設定)'!$AE$11="","-",IF('C10(1)-1管路(初期設定)'!$AE$11="○",'C3(1)-1管路'!AQ51,IF('C3(1)-1管路'!AQ51="-","-",'C10(1)-1管路(初期設定)'!$AE$11*'C3(1)-1管路'!AQ51)))</f>
        <v>2</v>
      </c>
      <c r="AR51" s="54">
        <f t="shared" si="90"/>
        <v>2</v>
      </c>
      <c r="AS51" s="59" t="str">
        <f>IF('C10(1)-1管路(初期設定)'!$AF$11="","-",IF('C10(1)-1管路(初期設定)'!$AF$11="○",'C3(1)-1管路'!AS51,IF('C3(1)-1管路'!AS51="-","-",'C10(1)-1管路(初期設定)'!$AF$11*'C3(1)-1管路'!AS51)))</f>
        <v>-</v>
      </c>
      <c r="AT51" s="69" t="str">
        <f>IF('C10(1)-1管路(初期設定)'!$AG$11="","-",IF('C10(1)-1管路(初期設定)'!$AG$11="○",'C3(1)-1管路'!AT51,IF('C3(1)-1管路'!AT51="-","-",'C10(1)-1管路(初期設定)'!$AG$11*'C3(1)-1管路'!AT51)))</f>
        <v>-</v>
      </c>
      <c r="AU51" s="54" t="str">
        <f t="shared" si="91"/>
        <v>-</v>
      </c>
      <c r="AV51" s="64">
        <f t="shared" si="92"/>
        <v>82</v>
      </c>
      <c r="AW51" s="90" t="s">
        <v>549</v>
      </c>
      <c r="AX51" s="67">
        <v>67</v>
      </c>
      <c r="AY51" s="42">
        <f t="shared" si="93"/>
        <v>5494</v>
      </c>
      <c r="BB51" s="1071">
        <f t="shared" si="94"/>
        <v>0</v>
      </c>
      <c r="BC51" s="1070"/>
      <c r="BD51" s="1070">
        <f t="shared" si="95"/>
        <v>4</v>
      </c>
      <c r="BE51" s="1070"/>
      <c r="BF51" s="1070">
        <f t="shared" si="96"/>
        <v>76</v>
      </c>
      <c r="BG51" s="1070"/>
      <c r="BH51" s="1070">
        <f t="shared" si="97"/>
        <v>2</v>
      </c>
      <c r="BI51" s="1070"/>
      <c r="BJ51" s="1070">
        <f t="shared" si="98"/>
        <v>0</v>
      </c>
      <c r="BK51" s="1070"/>
      <c r="BL51" s="1071">
        <f t="shared" si="99"/>
        <v>0</v>
      </c>
      <c r="BM51" s="1070"/>
      <c r="BN51" s="1070">
        <f t="shared" si="100"/>
        <v>268</v>
      </c>
      <c r="BO51" s="1070"/>
      <c r="BP51" s="1070">
        <f t="shared" si="101"/>
        <v>5092</v>
      </c>
      <c r="BQ51" s="1070"/>
      <c r="BR51" s="1070">
        <f t="shared" si="102"/>
        <v>134</v>
      </c>
      <c r="BS51" s="1070"/>
      <c r="BT51" s="1070">
        <f t="shared" si="103"/>
        <v>0</v>
      </c>
      <c r="BU51" s="1073"/>
      <c r="BV51" s="78"/>
    </row>
    <row r="52" spans="2:74" ht="13.5" customHeight="1">
      <c r="B52" s="1551"/>
      <c r="C52" s="1255"/>
      <c r="D52" s="1263"/>
      <c r="E52" s="1252"/>
      <c r="F52" s="76">
        <v>75</v>
      </c>
      <c r="G52" s="59" t="str">
        <f>IF('C10(1)-1管路(初期設定)'!$F$11="","-",IF('C10(1)-1管路(初期設定)'!$F$11="○",'C3(1)-1管路'!G52,IF('C3(1)-1管路'!F52="-","-",'C10(1)-1管路(初期設定)'!$F$11*'C3(1)-1管路'!G52)))</f>
        <v>-</v>
      </c>
      <c r="H52" s="69" t="str">
        <f>IF('C10(1)-1管路(初期設定)'!$G$11="","-",IF('C10(1)-1管路(初期設定)'!$G$11="○",'C3(1)-1管路'!H52,IF('C3(1)-1管路'!H52="-","-",'C10(1)-1管路(初期設定)'!$G$11*'C3(1)-1管路'!H52)))</f>
        <v>-</v>
      </c>
      <c r="I52" s="54" t="str">
        <f t="shared" si="79"/>
        <v>-</v>
      </c>
      <c r="J52" s="59" t="str">
        <f>IF('C10(1)-1管路(初期設定)'!$H$11="","-",IF('C10(1)-1管路(初期設定)'!$H$11="○",'C3(1)-1管路'!J52,IF('C3(1)-1管路'!J52="-","-",'C10(1)-1管路(初期設定)'!$H$11*'C3(1)-1管路'!J52)))</f>
        <v>-</v>
      </c>
      <c r="K52" s="69" t="str">
        <f>IF('C10(1)-1管路(初期設定)'!$I$11="","-",IF('C10(1)-1管路(初期設定)'!$I$11="○",'C3(1)-1管路'!K52,IF('C3(1)-1管路'!K52="-","-",'C10(1)-1管路(初期設定)'!$I$11*'C3(1)-1管路'!K52)))</f>
        <v>-</v>
      </c>
      <c r="L52" s="54" t="str">
        <f t="shared" si="80"/>
        <v>-</v>
      </c>
      <c r="M52" s="59" t="str">
        <f>IF('C10(1)-1管路(初期設定)'!$J$11="","-",IF('C10(1)-1管路(初期設定)'!$J$11="○",'C3(1)-1管路'!M52,IF('C3(1)-1管路'!M52="-","-",'C10(1)-1管路(初期設定)'!$J$11*'C3(1)-1管路'!M52)))</f>
        <v>-</v>
      </c>
      <c r="N52" s="69" t="str">
        <f>IF('C10(1)-1管路(初期設定)'!$K$11="","-",IF('C10(1)-1管路(初期設定)'!$K$11="○",'C3(1)-1管路'!N52,IF('C3(1)-1管路'!N52="-","-",'C10(1)-1管路(初期設定)'!$K$11*'C3(1)-1管路'!N52)))</f>
        <v>-</v>
      </c>
      <c r="O52" s="54" t="str">
        <f t="shared" si="81"/>
        <v>-</v>
      </c>
      <c r="P52" s="59" t="str">
        <f>IF('C10(1)-1管路(初期設定)'!$L$11="","-",IF('C10(1)-1管路(初期設定)'!$L$11="○",'C3(1)-1管路'!P52,IF('C3(1)-1管路'!P52="-","-",'C10(1)-1管路(初期設定)'!$L$11*'C3(1)-1管路'!P52)))</f>
        <v>-</v>
      </c>
      <c r="Q52" s="69" t="str">
        <f>IF('C10(1)-1管路(初期設定)'!$M$11="","-",IF('C10(1)-1管路(初期設定)'!$M$11="○",'C3(1)-1管路'!Q52,IF('C3(1)-1管路'!Q52="-","-",'C10(1)-1管路(初期設定)'!$M$11*'C3(1)-1管路'!Q52)))</f>
        <v>-</v>
      </c>
      <c r="R52" s="54" t="str">
        <f t="shared" si="82"/>
        <v>-</v>
      </c>
      <c r="S52" s="59" t="str">
        <f>IF('C10(1)-1管路(初期設定)'!$N$11="","-",IF('C10(1)-1管路(初期設定)'!$N$11="○",'C3(1)-1管路'!S52,IF('C3(1)-1管路'!S52="-","-",'C10(1)-1管路(初期設定)'!$N$11*'C3(1)-1管路'!S52)))</f>
        <v>-</v>
      </c>
      <c r="T52" s="189">
        <f>IF('C10(1)-1管路(初期設定)'!$O$11="","-",IF('C10(1)-1管路(初期設定)'!$O$11="○",'C3(1)-1管路'!T52,IF('C3(1)-1管路'!T52="-","-",'C10(1)-1管路(初期設定)'!$O$11*'C3(1)-1管路'!T52)))</f>
        <v>1</v>
      </c>
      <c r="U52" s="189" t="str">
        <f>IF('C10(1)-1管路(初期設定)'!$P$11="","-",IF('C10(1)-1管路(初期設定)'!$P$11="○",'C3(1)-1管路'!U52,IF('C3(1)-1管路'!U52="-","-",'C10(1)-1管路(初期設定)'!$P$11*'C3(1)-1管路'!U52)))</f>
        <v>-</v>
      </c>
      <c r="V52" s="69">
        <f>IF('C10(1)-1管路(初期設定)'!$Q$11="","-",IF('C10(1)-1管路(初期設定)'!$Q$11="○",'C3(1)-1管路'!V52,IF('C3(1)-1管路'!V52="-","-",'C10(1)-1管路(初期設定)'!$Q$11*'C3(1)-1管路'!V52)))</f>
        <v>2</v>
      </c>
      <c r="W52" s="54">
        <f t="shared" si="83"/>
        <v>3</v>
      </c>
      <c r="X52" s="59" t="str">
        <f>IF('C10(1)-1管路(初期設定)'!$R$11="","-",IF('C10(1)-1管路(初期設定)'!$R$11="○",'C3(1)-1管路'!X52,IF('C3(1)-1管路'!X52="-","-",'C10(1)-1管路(初期設定)'!$R$11*'C3(1)-1管路'!X52)))</f>
        <v>-</v>
      </c>
      <c r="Y52" s="69">
        <f>IF('C10(1)-1管路(初期設定)'!$S$11="","-",IF('C10(1)-1管路(初期設定)'!$S$11="○",'C3(1)-1管路'!Y52,IF('C3(1)-1管路'!Y52="-","-",'C10(1)-1管路(初期設定)'!$S$11*'C3(1)-1管路'!Y52)))</f>
        <v>20</v>
      </c>
      <c r="Z52" s="54">
        <f t="shared" si="84"/>
        <v>20</v>
      </c>
      <c r="AA52" s="59" t="str">
        <f>IF('C10(1)-1管路(初期設定)'!$T$11="","-",IF('C10(1)-1管路(初期設定)'!$T$11="○",'C3(1)-1管路'!AA52,IF('C3(1)-1管路'!AA52="-","-",'C10(1)-1管路(初期設定)'!$T$11*'C3(1)-1管路'!AA52)))</f>
        <v>-</v>
      </c>
      <c r="AB52" s="69" t="str">
        <f>IF('C10(1)-1管路(初期設定)'!$U$11="","-",IF('C10(1)-1管路(初期設定)'!$U$11="○",'C3(1)-1管路'!AB52,IF('C3(1)-1管路'!AB52="-","-",'C10(1)-1管路(初期設定)'!$U$11*'C3(1)-1管路'!AB52)))</f>
        <v>-</v>
      </c>
      <c r="AC52" s="54" t="str">
        <f t="shared" si="85"/>
        <v>-</v>
      </c>
      <c r="AD52" s="59" t="str">
        <f>IF('C10(1)-1管路(初期設定)'!$V$11="","-",IF('C10(1)-1管路(初期設定)'!$V$11="○",'C3(1)-1管路'!AD52,IF('C3(1)-1管路'!AD52="-","-",'C10(1)-1管路(初期設定)'!$V$11*'C3(1)-1管路'!AD52)))</f>
        <v>-</v>
      </c>
      <c r="AE52" s="69">
        <f>IF('C10(1)-1管路(初期設定)'!$W$11="","-",IF('C10(1)-1管路(初期設定)'!$W$11="○",'C3(1)-1管路'!AE52,IF('C3(1)-1管路'!AE52="-","-",'C10(1)-1管路(初期設定)'!$W$11*'C3(1)-1管路'!AE52)))</f>
        <v>9</v>
      </c>
      <c r="AF52" s="54">
        <f t="shared" si="86"/>
        <v>9</v>
      </c>
      <c r="AG52" s="59" t="str">
        <f>IF('C10(1)-1管路(初期設定)'!$X$8="","-",IF('C10(1)-1管路(初期設定)'!$X$8="○",'C3(1)-1管路'!AG52,IF('C3(1)-1管路'!AZ52="-","-",'C10(1)-1管路(初期設定)'!$X$8*'C3(1)-1管路'!AG52)))</f>
        <v>-</v>
      </c>
      <c r="AH52" s="69" t="str">
        <f>IF('C10(1)-1管路(初期設定)'!$Y$11="","-",IF('C10(1)-1管路(初期設定)'!$Y$11="○",'C3(1)-1管路'!AH52,IF('C3(1)-1管路'!AH52="-","-",'C10(1)-1管路(初期設定)'!$Y$11*'C3(1)-1管路'!AH52)))</f>
        <v>-</v>
      </c>
      <c r="AI52" s="54" t="str">
        <f t="shared" si="87"/>
        <v>-</v>
      </c>
      <c r="AJ52" s="59" t="str">
        <f>IF('C10(1)-1管路(初期設定)'!$Z$11="","-",IF('C10(1)-1管路(初期設定)'!$Z$11="○",'C3(1)-1管路'!AJ52,IF('C3(1)-1管路'!AJ52="-","-",'C10(1)-1管路(初期設定)'!$Z$11*'C3(1)-1管路'!AJ52)))</f>
        <v>-</v>
      </c>
      <c r="AK52" s="69" t="str">
        <f>IF('C10(1)-1管路(初期設定)'!$AA$11="","-",IF('C10(1)-1管路(初期設定)'!$AA$11="○",'C3(1)-1管路'!AK52,IF('C3(1)-1管路'!AK52="-","-",'C10(1)-1管路(初期設定)'!$AA$11*'C3(1)-1管路'!AK52)))</f>
        <v>-</v>
      </c>
      <c r="AL52" s="54" t="str">
        <f t="shared" si="88"/>
        <v>-</v>
      </c>
      <c r="AM52" s="59" t="str">
        <f>IF('C10(1)-1管路(初期設定)'!$AB$11="","-",IF('C10(1)-1管路(初期設定)'!$AB$11="○",'C3(1)-1管路'!AM52,IF('C3(1)-1管路'!AM52="-","-",'C10(1)-1管路(初期設定)'!$AB$11*'C3(1)-1管路'!AM52)))</f>
        <v>-</v>
      </c>
      <c r="AN52" s="69" t="str">
        <f>IF('C10(1)-1管路(初期設定)'!$AC$11="","-",IF('C10(1)-1管路(初期設定)'!$AC$11="○",'C3(1)-1管路'!AN52,IF('C3(1)-1管路'!AN52="-","-",'C10(1)-1管路(初期設定)'!$AC$11*'C3(1)-1管路'!AN52)))</f>
        <v>-</v>
      </c>
      <c r="AO52" s="54" t="str">
        <f t="shared" si="89"/>
        <v>-</v>
      </c>
      <c r="AP52" s="59" t="str">
        <f>IF('C10(1)-1管路(初期設定)'!$AD$11="","-",IF('C10(1)-1管路(初期設定)'!$AD$11="○",'C3(1)-1管路'!AP52,IF('C3(1)-1管路'!AP52="-","-",'C10(1)-1管路(初期設定)'!$AD$11*'C3(1)-1管路'!AP52)))</f>
        <v>-</v>
      </c>
      <c r="AQ52" s="69">
        <f>IF('C10(1)-1管路(初期設定)'!$AE$11="","-",IF('C10(1)-1管路(初期設定)'!$AE$11="○",'C3(1)-1管路'!AQ52,IF('C3(1)-1管路'!AQ52="-","-",'C10(1)-1管路(初期設定)'!$AE$11*'C3(1)-1管路'!AQ52)))</f>
        <v>2</v>
      </c>
      <c r="AR52" s="54">
        <f t="shared" si="90"/>
        <v>2</v>
      </c>
      <c r="AS52" s="59" t="str">
        <f>IF('C10(1)-1管路(初期設定)'!$AF$11="","-",IF('C10(1)-1管路(初期設定)'!$AF$11="○",'C3(1)-1管路'!AS52,IF('C3(1)-1管路'!AS52="-","-",'C10(1)-1管路(初期設定)'!$AF$11*'C3(1)-1管路'!AS52)))</f>
        <v>-</v>
      </c>
      <c r="AT52" s="69" t="str">
        <f>IF('C10(1)-1管路(初期設定)'!$AG$11="","-",IF('C10(1)-1管路(初期設定)'!$AG$11="○",'C3(1)-1管路'!AT52,IF('C3(1)-1管路'!AT52="-","-",'C10(1)-1管路(初期設定)'!$AG$11*'C3(1)-1管路'!AT52)))</f>
        <v>-</v>
      </c>
      <c r="AU52" s="54" t="str">
        <f t="shared" si="91"/>
        <v>-</v>
      </c>
      <c r="AV52" s="64">
        <f t="shared" si="92"/>
        <v>34</v>
      </c>
      <c r="AW52" s="90" t="s">
        <v>550</v>
      </c>
      <c r="AX52" s="67">
        <v>42</v>
      </c>
      <c r="AY52" s="42">
        <f t="shared" si="93"/>
        <v>1428</v>
      </c>
      <c r="BB52" s="1560">
        <f t="shared" si="94"/>
        <v>0</v>
      </c>
      <c r="BC52" s="1561"/>
      <c r="BD52" s="1561">
        <f t="shared" si="95"/>
        <v>1</v>
      </c>
      <c r="BE52" s="1561"/>
      <c r="BF52" s="1561">
        <f t="shared" si="96"/>
        <v>31</v>
      </c>
      <c r="BG52" s="1561"/>
      <c r="BH52" s="1561">
        <f t="shared" si="97"/>
        <v>2</v>
      </c>
      <c r="BI52" s="1561"/>
      <c r="BJ52" s="1561">
        <f t="shared" si="98"/>
        <v>0</v>
      </c>
      <c r="BK52" s="1561"/>
      <c r="BL52" s="1560">
        <f t="shared" si="99"/>
        <v>0</v>
      </c>
      <c r="BM52" s="1561"/>
      <c r="BN52" s="1561">
        <f t="shared" si="100"/>
        <v>42</v>
      </c>
      <c r="BO52" s="1561"/>
      <c r="BP52" s="1561">
        <f t="shared" si="101"/>
        <v>1302</v>
      </c>
      <c r="BQ52" s="1561"/>
      <c r="BR52" s="1561">
        <f t="shared" si="102"/>
        <v>84</v>
      </c>
      <c r="BS52" s="1561"/>
      <c r="BT52" s="1561">
        <f t="shared" si="103"/>
        <v>0</v>
      </c>
      <c r="BU52" s="1562"/>
      <c r="BV52" s="78"/>
    </row>
    <row r="53" spans="2:74" ht="13.5" customHeight="1">
      <c r="B53" s="1551"/>
      <c r="C53" s="1255"/>
      <c r="D53" s="1263"/>
      <c r="E53" s="1253"/>
      <c r="F53" s="772" t="s">
        <v>69</v>
      </c>
      <c r="G53" s="306" t="str">
        <f t="shared" ref="G53:AV53" si="104">IF(SUM(G47:G52)=0,"-",SUM(G47:G52))</f>
        <v>-</v>
      </c>
      <c r="H53" s="56" t="str">
        <f t="shared" si="104"/>
        <v>-</v>
      </c>
      <c r="I53" s="57" t="str">
        <f t="shared" si="104"/>
        <v>-</v>
      </c>
      <c r="J53" s="55" t="str">
        <f t="shared" si="104"/>
        <v>-</v>
      </c>
      <c r="K53" s="56" t="str">
        <f t="shared" si="104"/>
        <v>-</v>
      </c>
      <c r="L53" s="57" t="str">
        <f t="shared" si="104"/>
        <v>-</v>
      </c>
      <c r="M53" s="55" t="str">
        <f t="shared" si="104"/>
        <v>-</v>
      </c>
      <c r="N53" s="56" t="str">
        <f t="shared" si="104"/>
        <v>-</v>
      </c>
      <c r="O53" s="57" t="str">
        <f t="shared" si="104"/>
        <v>-</v>
      </c>
      <c r="P53" s="55" t="str">
        <f t="shared" si="104"/>
        <v>-</v>
      </c>
      <c r="Q53" s="56" t="str">
        <f t="shared" si="104"/>
        <v>-</v>
      </c>
      <c r="R53" s="57" t="str">
        <f t="shared" si="104"/>
        <v>-</v>
      </c>
      <c r="S53" s="55" t="str">
        <f t="shared" si="104"/>
        <v>-</v>
      </c>
      <c r="T53" s="190">
        <f t="shared" si="104"/>
        <v>8</v>
      </c>
      <c r="U53" s="190" t="str">
        <f t="shared" si="104"/>
        <v>-</v>
      </c>
      <c r="V53" s="56">
        <f t="shared" si="104"/>
        <v>19</v>
      </c>
      <c r="W53" s="57">
        <f t="shared" si="104"/>
        <v>27</v>
      </c>
      <c r="X53" s="55" t="str">
        <f t="shared" si="104"/>
        <v>-</v>
      </c>
      <c r="Y53" s="56">
        <f t="shared" si="104"/>
        <v>113</v>
      </c>
      <c r="Z53" s="57">
        <f t="shared" si="104"/>
        <v>113</v>
      </c>
      <c r="AA53" s="55" t="str">
        <f t="shared" si="104"/>
        <v>-</v>
      </c>
      <c r="AB53" s="56" t="str">
        <f t="shared" si="104"/>
        <v>-</v>
      </c>
      <c r="AC53" s="57" t="str">
        <f t="shared" si="104"/>
        <v>-</v>
      </c>
      <c r="AD53" s="55" t="str">
        <f t="shared" si="104"/>
        <v>-</v>
      </c>
      <c r="AE53" s="56">
        <f t="shared" si="104"/>
        <v>11</v>
      </c>
      <c r="AF53" s="57">
        <f t="shared" si="104"/>
        <v>11</v>
      </c>
      <c r="AG53" s="306" t="str">
        <f t="shared" si="104"/>
        <v>-</v>
      </c>
      <c r="AH53" s="56" t="str">
        <f t="shared" si="104"/>
        <v>-</v>
      </c>
      <c r="AI53" s="57" t="str">
        <f t="shared" si="104"/>
        <v>-</v>
      </c>
      <c r="AJ53" s="55" t="str">
        <f t="shared" si="104"/>
        <v>-</v>
      </c>
      <c r="AK53" s="56" t="str">
        <f t="shared" si="104"/>
        <v>-</v>
      </c>
      <c r="AL53" s="57" t="str">
        <f t="shared" si="104"/>
        <v>-</v>
      </c>
      <c r="AM53" s="55" t="str">
        <f t="shared" si="104"/>
        <v>-</v>
      </c>
      <c r="AN53" s="56" t="str">
        <f t="shared" si="104"/>
        <v>-</v>
      </c>
      <c r="AO53" s="57" t="str">
        <f t="shared" si="104"/>
        <v>-</v>
      </c>
      <c r="AP53" s="55" t="str">
        <f t="shared" si="104"/>
        <v>-</v>
      </c>
      <c r="AQ53" s="56">
        <f t="shared" si="104"/>
        <v>4</v>
      </c>
      <c r="AR53" s="57">
        <f t="shared" si="104"/>
        <v>4</v>
      </c>
      <c r="AS53" s="55" t="str">
        <f t="shared" si="104"/>
        <v>-</v>
      </c>
      <c r="AT53" s="56" t="str">
        <f t="shared" si="104"/>
        <v>-</v>
      </c>
      <c r="AU53" s="57" t="str">
        <f t="shared" si="104"/>
        <v>-</v>
      </c>
      <c r="AV53" s="65">
        <f t="shared" si="104"/>
        <v>155</v>
      </c>
      <c r="AW53" s="92"/>
      <c r="AX53" s="98" t="s">
        <v>411</v>
      </c>
      <c r="AY53" s="48">
        <f>IF(SUM(AY47:AY52)=0,"-",SUM(AY47:AY52))</f>
        <v>10011</v>
      </c>
      <c r="BB53" s="1065" t="str">
        <f>IF(SUM(BB47:BC52)=0,"-",SUM(BB47:BC52))</f>
        <v>-</v>
      </c>
      <c r="BC53" s="1066"/>
      <c r="BD53" s="1066">
        <f>IF(SUM(BD47:BE52)=0,"-",SUM(BD47:BE52))</f>
        <v>8</v>
      </c>
      <c r="BE53" s="1066"/>
      <c r="BF53" s="1066">
        <f>IF(SUM(BF47:BG52)=0,"-",SUM(BF47:BG52))</f>
        <v>143</v>
      </c>
      <c r="BG53" s="1066"/>
      <c r="BH53" s="1066">
        <f>IF(SUM(BH47:BI52)=0,"-",SUM(BH47:BI52))</f>
        <v>4</v>
      </c>
      <c r="BI53" s="1066"/>
      <c r="BJ53" s="1066" t="str">
        <f>IF(SUM(BJ47:BK52)=0,"-",SUM(BJ47:BK52))</f>
        <v>-</v>
      </c>
      <c r="BK53" s="1066"/>
      <c r="BL53" s="1065" t="str">
        <f>IF(SUM(BL47:BM52)=0,"-",SUM(BL47:BM52))</f>
        <v>-</v>
      </c>
      <c r="BM53" s="1066"/>
      <c r="BN53" s="1066">
        <f>IF(SUM(BN47:BO52)=0,"-",SUM(BN47:BO52))</f>
        <v>549</v>
      </c>
      <c r="BO53" s="1066"/>
      <c r="BP53" s="1066">
        <f>IF(SUM(BP47:BQ52)=0,"-",SUM(BP47:BQ52))</f>
        <v>9244</v>
      </c>
      <c r="BQ53" s="1066"/>
      <c r="BR53" s="1066">
        <f>IF(SUM(BR47:BS52)=0,"-",SUM(BR47:BS52))</f>
        <v>218</v>
      </c>
      <c r="BS53" s="1066"/>
      <c r="BT53" s="1066" t="str">
        <f>IF(SUM(BT47:BU52)=0,"-",SUM(BT47:BU52))</f>
        <v>-</v>
      </c>
      <c r="BU53" s="1068"/>
      <c r="BV53" s="78"/>
    </row>
    <row r="54" spans="2:74" ht="13.5" customHeight="1">
      <c r="B54" s="1551"/>
      <c r="C54" s="1255"/>
      <c r="D54" s="1263"/>
      <c r="E54" s="1260" t="s">
        <v>547</v>
      </c>
      <c r="F54" s="75">
        <v>600</v>
      </c>
      <c r="G54" s="400" t="str">
        <f>IF('C10(1)-1管路(初期設定)'!$F$12="","-",IF('C10(1)-1管路(初期設定)'!$F$12="○",'C3(1)-1管路'!G54,IF('C3(1)-1管路'!F54="-","-",'C10(1)-1管路(初期設定)'!$F$12*'C3(1)-1管路'!G54)))</f>
        <v>-</v>
      </c>
      <c r="H54" s="397" t="str">
        <f>IF('C10(1)-1管路(初期設定)'!$G$12="","-",IF('C10(1)-1管路(初期設定)'!$G$12="○",'C3(1)-1管路'!H54,IF('C3(1)-1管路'!H54="-","-",'C10(1)-1管路(初期設定)'!$G$12*'C3(1)-1管路'!H54)))</f>
        <v>-</v>
      </c>
      <c r="I54" s="398" t="str">
        <f t="shared" ref="I54:I64" si="105">IF(SUM(G54:H54)=0,"-",SUM(G54:H54))</f>
        <v>-</v>
      </c>
      <c r="J54" s="400" t="str">
        <f>IF('C10(1)-1管路(初期設定)'!$H$12="","-",IF('C10(1)-1管路(初期設定)'!$H$12="○",'C3(1)-1管路'!J54,IF('C3(1)-1管路'!J54="-","-",'C10(1)-1管路(初期設定)'!$H$12*'C3(1)-1管路'!J54)))</f>
        <v>-</v>
      </c>
      <c r="K54" s="397" t="str">
        <f>IF('C10(1)-1管路(初期設定)'!$I$12="","-",IF('C10(1)-1管路(初期設定)'!$I$12="○",'C3(1)-1管路'!K54,IF('C3(1)-1管路'!K54="-","-",'C10(1)-1管路(初期設定)'!$I$12*'C3(1)-1管路'!K54)))</f>
        <v>-</v>
      </c>
      <c r="L54" s="398" t="str">
        <f t="shared" ref="L54:L64" si="106">IF(SUM(J54:K54)=0,"-",SUM(J54:K54))</f>
        <v>-</v>
      </c>
      <c r="M54" s="400" t="str">
        <f>IF('C10(1)-1管路(初期設定)'!$J$12="","-",IF('C10(1)-1管路(初期設定)'!$J$12="○",'C3(1)-1管路'!M54,IF('C3(1)-1管路'!M54="-","-",'C10(1)-1管路(初期設定)'!$J$12*'C3(1)-1管路'!M54)))</f>
        <v>-</v>
      </c>
      <c r="N54" s="397" t="str">
        <f>IF('C10(1)-1管路(初期設定)'!$K$12="","-",IF('C10(1)-1管路(初期設定)'!$K$12="○",'C3(1)-1管路'!N54,IF('C3(1)-1管路'!N54="-","-",'C10(1)-1管路(初期設定)'!$K$12*'C3(1)-1管路'!N54)))</f>
        <v>-</v>
      </c>
      <c r="O54" s="398" t="str">
        <f t="shared" ref="O54:O64" si="107">IF(SUM(M54:N54)=0,"-",SUM(M54:N54))</f>
        <v>-</v>
      </c>
      <c r="P54" s="400" t="str">
        <f>IF('C10(1)-1管路(初期設定)'!$L$12="","-",IF('C10(1)-1管路(初期設定)'!$L$12="○",'C3(1)-1管路'!P54,IF('C3(1)-1管路'!P54="-","-",'C10(1)-1管路(初期設定)'!$L$12*'C3(1)-1管路'!P54)))</f>
        <v>-</v>
      </c>
      <c r="Q54" s="397" t="str">
        <f>IF('C10(1)-1管路(初期設定)'!$M$12="","-",IF('C10(1)-1管路(初期設定)'!$M$12="○",'C3(1)-1管路'!Q54,IF('C3(1)-1管路'!Q54="-","-",'C10(1)-1管路(初期設定)'!$M$12*'C3(1)-1管路'!Q54)))</f>
        <v>-</v>
      </c>
      <c r="R54" s="398" t="str">
        <f t="shared" ref="R54:R64" si="108">IF(SUM(P54:Q54)=0,"-",SUM(P54:Q54))</f>
        <v>-</v>
      </c>
      <c r="S54" s="400" t="str">
        <f>IF('C10(1)-1管路(初期設定)'!$N$12="","-",IF('C10(1)-1管路(初期設定)'!$N$12="○",'C3(1)-1管路'!S54,IF('C3(1)-1管路'!S54="-","-",'C10(1)-1管路(初期設定)'!$N$12*'C3(1)-1管路'!S54)))</f>
        <v>-</v>
      </c>
      <c r="T54" s="387" t="str">
        <f>IF('C10(1)-1管路(初期設定)'!$O$12="","-",IF('C10(1)-1管路(初期設定)'!$O$12="○",'C3(1)-1管路'!T54,IF('C3(1)-1管路'!T54="-","-",'C10(1)-1管路(初期設定)'!$O$12*'C3(1)-1管路'!T54)))</f>
        <v>-</v>
      </c>
      <c r="U54" s="387" t="str">
        <f>IF('C10(1)-1管路(初期設定)'!$P$12="","-",IF('C10(1)-1管路(初期設定)'!$P$12="○",'C3(1)-1管路'!U54,IF('C3(1)-1管路'!U54="-","-",'C10(1)-1管路(初期設定)'!$P$12*'C3(1)-1管路'!U54)))</f>
        <v>-</v>
      </c>
      <c r="V54" s="397" t="str">
        <f>IF('C10(1)-1管路(初期設定)'!$Q$12="","-",IF('C10(1)-1管路(初期設定)'!$Q$12="○",'C3(1)-1管路'!V54,IF('C3(1)-1管路'!V54="-","-",'C10(1)-1管路(初期設定)'!$Q$12*'C3(1)-1管路'!V54)))</f>
        <v>-</v>
      </c>
      <c r="W54" s="398" t="str">
        <f t="shared" ref="W54:W64" si="109">IF(SUM(S54:V54)=0,"-",SUM(S54:V54))</f>
        <v>-</v>
      </c>
      <c r="X54" s="400" t="str">
        <f>IF('C10(1)-1管路(初期設定)'!$R$12="","-",IF('C10(1)-1管路(初期設定)'!$R$12="○",'C3(1)-1管路'!X54,IF('C3(1)-1管路'!X54="-","-",'C10(1)-1管路(初期設定)'!$R$12*'C3(1)-1管路'!X54)))</f>
        <v>-</v>
      </c>
      <c r="Y54" s="397" t="str">
        <f>IF('C10(1)-1管路(初期設定)'!$S$12="","-",IF('C10(1)-1管路(初期設定)'!$S$12="○",'C3(1)-1管路'!Y54,IF('C3(1)-1管路'!Y54="-","-",'C10(1)-1管路(初期設定)'!$S$12*'C3(1)-1管路'!Y54)))</f>
        <v>-</v>
      </c>
      <c r="Z54" s="398" t="str">
        <f t="shared" ref="Z54:Z64" si="110">IF(SUM(X54:Y54)=0,"-",SUM(X54:Y54))</f>
        <v>-</v>
      </c>
      <c r="AA54" s="400" t="str">
        <f>IF('C10(1)-1管路(初期設定)'!$T$12="","-",IF('C10(1)-1管路(初期設定)'!$T$12="○",'C3(1)-1管路'!AA54,IF('C3(1)-1管路'!AA54="-","-",'C10(1)-1管路(初期設定)'!$T$12*'C3(1)-1管路'!AA54)))</f>
        <v>-</v>
      </c>
      <c r="AB54" s="397" t="str">
        <f>IF('C10(1)-1管路(初期設定)'!$U$12="","-",IF('C10(1)-1管路(初期設定)'!$U$12="○",'C3(1)-1管路'!AB54,IF('C3(1)-1管路'!AB54="-","-",'C10(1)-1管路(初期設定)'!$U$12*'C3(1)-1管路'!AB54)))</f>
        <v>-</v>
      </c>
      <c r="AC54" s="398" t="str">
        <f t="shared" ref="AC54:AC64" si="111">IF(SUM(AA54:AB54)=0,"-",SUM(AA54:AB54))</f>
        <v>-</v>
      </c>
      <c r="AD54" s="400" t="str">
        <f>IF('C10(1)-1管路(初期設定)'!$V$12="","-",IF('C10(1)-1管路(初期設定)'!$V$12="○",'C3(1)-1管路'!AD54,IF('C3(1)-1管路'!AD54="-","-",'C10(1)-1管路(初期設定)'!$V$12*'C3(1)-1管路'!AD54)))</f>
        <v>-</v>
      </c>
      <c r="AE54" s="397" t="str">
        <f>IF('C10(1)-1管路(初期設定)'!$W$12="","-",IF('C10(1)-1管路(初期設定)'!$W$12="○",'C3(1)-1管路'!AE54,IF('C3(1)-1管路'!AE54="-","-",'C10(1)-1管路(初期設定)'!$W$12*'C3(1)-1管路'!AE54)))</f>
        <v>-</v>
      </c>
      <c r="AF54" s="398" t="str">
        <f t="shared" ref="AF54:AF64" si="112">IF(SUM(AD54:AE54)=0,"-",SUM(AD54:AE54))</f>
        <v>-</v>
      </c>
      <c r="AG54" s="400" t="str">
        <f>IF('C10(1)-1管路(初期設定)'!$X$8="","-",IF('C10(1)-1管路(初期設定)'!$X$8="○",'C3(1)-1管路'!AG54,IF('C3(1)-1管路'!AZ54="-","-",'C10(1)-1管路(初期設定)'!$X$8*'C3(1)-1管路'!AG54)))</f>
        <v>-</v>
      </c>
      <c r="AH54" s="397" t="str">
        <f>IF('C10(1)-1管路(初期設定)'!$Y$12="","-",IF('C10(1)-1管路(初期設定)'!$Y$12="○",'C3(1)-1管路'!AH54,IF('C3(1)-1管路'!AH54="-","-",'C10(1)-1管路(初期設定)'!$Y$12*'C3(1)-1管路'!AH54)))</f>
        <v>-</v>
      </c>
      <c r="AI54" s="398" t="str">
        <f t="shared" ref="AI54:AI64" si="113">IF(SUM(AG54:AH54)=0,"-",SUM(AG54:AH54))</f>
        <v>-</v>
      </c>
      <c r="AJ54" s="400" t="str">
        <f>IF('C10(1)-1管路(初期設定)'!$Z$12="","-",IF('C10(1)-1管路(初期設定)'!$Z$12="○",'C3(1)-1管路'!AJ54,IF('C3(1)-1管路'!AJ54="-","-",'C10(1)-1管路(初期設定)'!$Z$12*'C3(1)-1管路'!AJ54)))</f>
        <v>-</v>
      </c>
      <c r="AK54" s="397" t="str">
        <f>IF('C10(1)-1管路(初期設定)'!$AA$12="","-",IF('C10(1)-1管路(初期設定)'!$AA$12="○",'C3(1)-1管路'!AK54,IF('C3(1)-1管路'!AK54="-","-",'C10(1)-1管路(初期設定)'!$AA$12*'C3(1)-1管路'!AK54)))</f>
        <v>-</v>
      </c>
      <c r="AL54" s="398" t="str">
        <f t="shared" ref="AL54:AL64" si="114">IF(SUM(AJ54:AK54)=0,"-",SUM(AJ54:AK54))</f>
        <v>-</v>
      </c>
      <c r="AM54" s="400" t="str">
        <f>IF('C10(1)-1管路(初期設定)'!$AB$12="","-",IF('C10(1)-1管路(初期設定)'!$AB$12="○",'C3(1)-1管路'!AM54,IF('C3(1)-1管路'!AM54="-","-",'C10(1)-1管路(初期設定)'!$AB$12*'C3(1)-1管路'!AM54)))</f>
        <v>-</v>
      </c>
      <c r="AN54" s="397" t="str">
        <f>IF('C10(1)-1管路(初期設定)'!$AC$12="","-",IF('C10(1)-1管路(初期設定)'!$AC$12="○",'C3(1)-1管路'!AN54,IF('C3(1)-1管路'!AN54="-","-",'C10(1)-1管路(初期設定)'!$AC$12*'C3(1)-1管路'!AN54)))</f>
        <v>-</v>
      </c>
      <c r="AO54" s="398" t="str">
        <f t="shared" ref="AO54:AO64" si="115">IF(SUM(AM54:AN54)=0,"-",SUM(AM54:AN54))</f>
        <v>-</v>
      </c>
      <c r="AP54" s="400" t="str">
        <f>IF('C10(1)-1管路(初期設定)'!$AD$12="","-",IF('C10(1)-1管路(初期設定)'!$AD$12="○",'C3(1)-1管路'!AP54,IF('C3(1)-1管路'!AP54="-","-",'C10(1)-1管路(初期設定)'!$AD$12*'C3(1)-1管路'!AP54)))</f>
        <v>-</v>
      </c>
      <c r="AQ54" s="397" t="str">
        <f>IF('C10(1)-1管路(初期設定)'!$AE$12="","-",IF('C10(1)-1管路(初期設定)'!$AE$12="○",'C3(1)-1管路'!AQ54,IF('C3(1)-1管路'!AQ54="-","-",'C10(1)-1管路(初期設定)'!$AE$12*'C3(1)-1管路'!AQ54)))</f>
        <v>-</v>
      </c>
      <c r="AR54" s="398" t="str">
        <f t="shared" ref="AR54:AR64" si="116">IF(SUM(AP54:AQ54)=0,"-",SUM(AP54:AQ54))</f>
        <v>-</v>
      </c>
      <c r="AS54" s="400" t="str">
        <f>IF('C10(1)-1管路(初期設定)'!$AF$12="","-",IF('C10(1)-1管路(初期設定)'!$AF$12="○",'C3(1)-1管路'!AS54,IF('C3(1)-1管路'!AS54="-","-",'C10(1)-1管路(初期設定)'!$AF$12*'C3(1)-1管路'!AS54)))</f>
        <v>-</v>
      </c>
      <c r="AT54" s="397" t="str">
        <f>IF('C10(1)-1管路(初期設定)'!$AG$12="","-",IF('C10(1)-1管路(初期設定)'!$AG$12="○",'C3(1)-1管路'!AT54,IF('C3(1)-1管路'!AT54="-","-",'C10(1)-1管路(初期設定)'!$AG$12*'C3(1)-1管路'!AT54)))</f>
        <v>-</v>
      </c>
      <c r="AU54" s="398" t="str">
        <f t="shared" ref="AU54:AU64" si="117">IF(SUM(AS54:AT54)=0,"-",SUM(AS54:AT54))</f>
        <v>-</v>
      </c>
      <c r="AV54" s="399" t="str">
        <f t="shared" ref="AV54:AV64" si="118">IF(SUM(I54,L54,O54,R54,W54,Z54,AC54,AF54,AI54,AL54,AO54,AR54,AU54)=0,"-",SUM(I54,L54,O54,R54,W54,Z54,AC54,AF54,AI54,AL54,AO54,AR54,AU54))</f>
        <v>-</v>
      </c>
      <c r="AW54" s="91" t="s">
        <v>549</v>
      </c>
      <c r="AX54" s="66">
        <v>245</v>
      </c>
      <c r="AY54" s="47" t="str">
        <f t="shared" ref="AY54:AY64" si="119">IF(AV54="-","-",AX54*AV54)</f>
        <v>-</v>
      </c>
      <c r="BB54" s="1096">
        <f t="shared" ref="BB54:BB64" si="120">SUMIF(G$88,"①",I54)+SUMIF(J$88,"①",L54)+SUMIF(M$88,"①",O54)+SUMIF(P$88,"①",R54)+SUMIF(S$88,"①",S54)+SUMIF(S$88,"①",T54)+SUMIF(U$88,"①",U54)+SUMIF(U$88,"①",V54)+SUMIF(X$88,"①",Z54)+SUMIF(AA$88,"①",AC54)+SUMIF(AD$88,"①",AF54)+SUMIF(AG$88,"①",AI54)+SUMIF(AJ$88,"①",AL54)+SUMIF(AM$88,"①",AO54)+SUMIF(AP$88,"①",AR54)+SUMIF(AS$88,"①",AU54)</f>
        <v>0</v>
      </c>
      <c r="BC54" s="1093"/>
      <c r="BD54" s="1093">
        <f t="shared" ref="BD54:BD64" si="121">SUMIF(G$88,"②",I54)+SUMIF(J$88,"②",L54)+SUMIF(M$88,"②",O54)+SUMIF(P$88,"②",R54)+SUMIF(S$88,"②",S54)+SUMIF(S$88,"②",T54)+SUMIF(U$88,"②",U54)+SUMIF(U$88,"②",V54)+SUMIF(X$88,"②",Z54)+SUMIF(AA$88,"②",AC54)+SUMIF(AD$88,"②",AF54)+SUMIF(AG$88,"②",AI54)+SUMIF(AJ$88,"②",AL54)+SUMIF(AM$88,"②",AO54)+SUMIF(AP$88,"②",AR54)+SUMIF(AS$88,"②",AU54)</f>
        <v>0</v>
      </c>
      <c r="BE54" s="1093"/>
      <c r="BF54" s="1093">
        <f t="shared" ref="BF54:BF64" si="122">SUMIF(G$88,"③",I54)+SUMIF(J$88,"③",L54)+SUMIF(M$88,"③",O54)+SUMIF(P$88,"③",R54)+SUMIF(S$88,"③",S54)+SUMIF(S$88,"③",T54)+SUMIF(U$88,"③",U54)+SUMIF(U$88,"③",V54)+SUMIF(X$88,"③",Z54)+SUMIF(AA$88,"③",AC54)+SUMIF(AD$88,"③",AF54)+SUMIF(AG$88,"③",AI54)+SUMIF(AJ$88,"③",AL54)+SUMIF(AM$88,"③",AO54)+SUMIF(AP$88,"③",AR54)+SUMIF(AS$88,"③",AU54)</f>
        <v>0</v>
      </c>
      <c r="BG54" s="1093"/>
      <c r="BH54" s="1093">
        <f t="shared" ref="BH54:BH64" si="123">SUMIF(G$88,"④",I54)+SUMIF(J$88,"④",L54)+SUMIF(M$88,"④",O54)+SUMIF(P$88,"④",R54)+SUMIF(S$88,"④",S54)+SUMIF(S$88,"④",T54)+SUMIF(U$88,"④",U54)+SUMIF(U$88,"④",V54)+SUMIF(X$88,"④",Z54)+SUMIF(AA$88,"④",AC54)+SUMIF(AD$88,"④",AF54)+SUMIF(AG$88,"④",AI54)+SUMIF(AJ$88,"④",AL54)+SUMIF(AM$88,"④",AO54)+SUMIF(AP$88,"④",AR54)+SUMIF(AS$88,"④",AU54)</f>
        <v>0</v>
      </c>
      <c r="BI54" s="1093"/>
      <c r="BJ54" s="1093">
        <f t="shared" ref="BJ54:BJ64" si="124">SUMIF(G$88,"⑤",I54)+SUMIF(J$88,"⑤",L54)+SUMIF(M$88,"⑤",O54)+SUMIF(P$88,"⑤",R54)+SUMIF(S$88,"⑤",S54)+SUMIF(S$88,"⑤",T54)+SUMIF(U$88,"⑤",U54)+SUMIF(U$88,"⑤",V54)+SUMIF(X$88,"⑤",Z54)+SUMIF(AA$88,"⑤",AC54)+SUMIF(AD$88,"⑤",AF54)+SUMIF(AG$88,"⑤",AI54)+SUMIF(AJ$88,"⑤",AL54)+SUMIF(AM$88,"⑤",AO54)+SUMIF(AP$88,"⑤",AR54)+SUMIF(AS$88,"⑤",AU54)</f>
        <v>0</v>
      </c>
      <c r="BK54" s="1093"/>
      <c r="BL54" s="1096">
        <f t="shared" ref="BL54:BL64" si="125">IF($AY54="-",0,BB54*$AX54)</f>
        <v>0</v>
      </c>
      <c r="BM54" s="1093"/>
      <c r="BN54" s="1093">
        <f t="shared" ref="BN54:BN64" si="126">IF($AY54="-",0,BD54*$AX54)</f>
        <v>0</v>
      </c>
      <c r="BO54" s="1093"/>
      <c r="BP54" s="1093">
        <f t="shared" ref="BP54:BP64" si="127">IF($AY54="-",0,BF54*$AX54)</f>
        <v>0</v>
      </c>
      <c r="BQ54" s="1093"/>
      <c r="BR54" s="1093">
        <f t="shared" ref="BR54:BR64" si="128">IF($AY54="-",0,BH54*$AX54)</f>
        <v>0</v>
      </c>
      <c r="BS54" s="1093"/>
      <c r="BT54" s="1093">
        <f t="shared" ref="BT54:BT64" si="129">IF($AY54="-",0,BJ54*$AX54)</f>
        <v>0</v>
      </c>
      <c r="BU54" s="1165"/>
      <c r="BV54" s="78"/>
    </row>
    <row r="55" spans="2:74" ht="13.5" customHeight="1">
      <c r="B55" s="1551"/>
      <c r="C55" s="1255"/>
      <c r="D55" s="1263"/>
      <c r="E55" s="1265"/>
      <c r="F55" s="76">
        <v>500</v>
      </c>
      <c r="G55" s="382" t="str">
        <f>IF('C10(1)-1管路(初期設定)'!$F$12="","-",IF('C10(1)-1管路(初期設定)'!$F$12="○",'C3(1)-1管路'!G55,IF('C3(1)-1管路'!F55="-","-",'C10(1)-1管路(初期設定)'!$F$12*'C3(1)-1管路'!G55)))</f>
        <v>-</v>
      </c>
      <c r="H55" s="376" t="str">
        <f>IF('C10(1)-1管路(初期設定)'!$G$12="","-",IF('C10(1)-1管路(初期設定)'!$G$12="○",'C3(1)-1管路'!H55,IF('C3(1)-1管路'!H55="-","-",'C10(1)-1管路(初期設定)'!$G$12*'C3(1)-1管路'!H55)))</f>
        <v>-</v>
      </c>
      <c r="I55" s="377" t="str">
        <f t="shared" si="105"/>
        <v>-</v>
      </c>
      <c r="J55" s="382" t="str">
        <f>IF('C10(1)-1管路(初期設定)'!$H$12="","-",IF('C10(1)-1管路(初期設定)'!$H$12="○",'C3(1)-1管路'!J55,IF('C3(1)-1管路'!J55="-","-",'C10(1)-1管路(初期設定)'!$H$12*'C3(1)-1管路'!J55)))</f>
        <v>-</v>
      </c>
      <c r="K55" s="376" t="str">
        <f>IF('C10(1)-1管路(初期設定)'!$I$12="","-",IF('C10(1)-1管路(初期設定)'!$I$12="○",'C3(1)-1管路'!K55,IF('C3(1)-1管路'!K55="-","-",'C10(1)-1管路(初期設定)'!$I$12*'C3(1)-1管路'!K55)))</f>
        <v>-</v>
      </c>
      <c r="L55" s="377" t="str">
        <f t="shared" si="106"/>
        <v>-</v>
      </c>
      <c r="M55" s="382" t="str">
        <f>IF('C10(1)-1管路(初期設定)'!$J$12="","-",IF('C10(1)-1管路(初期設定)'!$J$12="○",'C3(1)-1管路'!M55,IF('C3(1)-1管路'!M55="-","-",'C10(1)-1管路(初期設定)'!$J$12*'C3(1)-1管路'!M55)))</f>
        <v>-</v>
      </c>
      <c r="N55" s="376" t="str">
        <f>IF('C10(1)-1管路(初期設定)'!$K$12="","-",IF('C10(1)-1管路(初期設定)'!$K$12="○",'C3(1)-1管路'!N55,IF('C3(1)-1管路'!N55="-","-",'C10(1)-1管路(初期設定)'!$K$12*'C3(1)-1管路'!N55)))</f>
        <v>-</v>
      </c>
      <c r="O55" s="377" t="str">
        <f t="shared" si="107"/>
        <v>-</v>
      </c>
      <c r="P55" s="382" t="str">
        <f>IF('C10(1)-1管路(初期設定)'!$L$12="","-",IF('C10(1)-1管路(初期設定)'!$L$12="○",'C3(1)-1管路'!P55,IF('C3(1)-1管路'!P55="-","-",'C10(1)-1管路(初期設定)'!$L$12*'C3(1)-1管路'!P55)))</f>
        <v>-</v>
      </c>
      <c r="Q55" s="376" t="str">
        <f>IF('C10(1)-1管路(初期設定)'!$M$12="","-",IF('C10(1)-1管路(初期設定)'!$M$12="○",'C3(1)-1管路'!Q55,IF('C3(1)-1管路'!Q55="-","-",'C10(1)-1管路(初期設定)'!$M$12*'C3(1)-1管路'!Q55)))</f>
        <v>-</v>
      </c>
      <c r="R55" s="377" t="str">
        <f t="shared" si="108"/>
        <v>-</v>
      </c>
      <c r="S55" s="382" t="str">
        <f>IF('C10(1)-1管路(初期設定)'!$N$12="","-",IF('C10(1)-1管路(初期設定)'!$N$12="○",'C3(1)-1管路'!S55,IF('C3(1)-1管路'!S55="-","-",'C10(1)-1管路(初期設定)'!$N$12*'C3(1)-1管路'!S55)))</f>
        <v>-</v>
      </c>
      <c r="T55" s="388" t="str">
        <f>IF('C10(1)-1管路(初期設定)'!$O$12="","-",IF('C10(1)-1管路(初期設定)'!$O$12="○",'C3(1)-1管路'!T55,IF('C3(1)-1管路'!T55="-","-",'C10(1)-1管路(初期設定)'!$O$12*'C3(1)-1管路'!T55)))</f>
        <v>-</v>
      </c>
      <c r="U55" s="388" t="str">
        <f>IF('C10(1)-1管路(初期設定)'!$P$12="","-",IF('C10(1)-1管路(初期設定)'!$P$12="○",'C3(1)-1管路'!U55,IF('C3(1)-1管路'!U55="-","-",'C10(1)-1管路(初期設定)'!$P$12*'C3(1)-1管路'!U55)))</f>
        <v>-</v>
      </c>
      <c r="V55" s="376" t="str">
        <f>IF('C10(1)-1管路(初期設定)'!$Q$12="","-",IF('C10(1)-1管路(初期設定)'!$Q$12="○",'C3(1)-1管路'!V55,IF('C3(1)-1管路'!V55="-","-",'C10(1)-1管路(初期設定)'!$Q$12*'C3(1)-1管路'!V55)))</f>
        <v>-</v>
      </c>
      <c r="W55" s="377" t="str">
        <f t="shared" si="109"/>
        <v>-</v>
      </c>
      <c r="X55" s="382" t="str">
        <f>IF('C10(1)-1管路(初期設定)'!$R$12="","-",IF('C10(1)-1管路(初期設定)'!$R$12="○",'C3(1)-1管路'!X55,IF('C3(1)-1管路'!X55="-","-",'C10(1)-1管路(初期設定)'!$R$12*'C3(1)-1管路'!X55)))</f>
        <v>-</v>
      </c>
      <c r="Y55" s="376" t="str">
        <f>IF('C10(1)-1管路(初期設定)'!$S$12="","-",IF('C10(1)-1管路(初期設定)'!$S$12="○",'C3(1)-1管路'!Y55,IF('C3(1)-1管路'!Y55="-","-",'C10(1)-1管路(初期設定)'!$S$12*'C3(1)-1管路'!Y55)))</f>
        <v>-</v>
      </c>
      <c r="Z55" s="377" t="str">
        <f t="shared" si="110"/>
        <v>-</v>
      </c>
      <c r="AA55" s="382" t="str">
        <f>IF('C10(1)-1管路(初期設定)'!$T$12="","-",IF('C10(1)-1管路(初期設定)'!$T$12="○",'C3(1)-1管路'!AA55,IF('C3(1)-1管路'!AA55="-","-",'C10(1)-1管路(初期設定)'!$T$12*'C3(1)-1管路'!AA55)))</f>
        <v>-</v>
      </c>
      <c r="AB55" s="376" t="str">
        <f>IF('C10(1)-1管路(初期設定)'!$U$12="","-",IF('C10(1)-1管路(初期設定)'!$U$12="○",'C3(1)-1管路'!AB55,IF('C3(1)-1管路'!AB55="-","-",'C10(1)-1管路(初期設定)'!$U$12*'C3(1)-1管路'!AB55)))</f>
        <v>-</v>
      </c>
      <c r="AC55" s="377" t="str">
        <f t="shared" si="111"/>
        <v>-</v>
      </c>
      <c r="AD55" s="382" t="str">
        <f>IF('C10(1)-1管路(初期設定)'!$V$12="","-",IF('C10(1)-1管路(初期設定)'!$V$12="○",'C3(1)-1管路'!AD55,IF('C3(1)-1管路'!AD55="-","-",'C10(1)-1管路(初期設定)'!$V$12*'C3(1)-1管路'!AD55)))</f>
        <v>-</v>
      </c>
      <c r="AE55" s="376" t="str">
        <f>IF('C10(1)-1管路(初期設定)'!$W$12="","-",IF('C10(1)-1管路(初期設定)'!$W$12="○",'C3(1)-1管路'!AE55,IF('C3(1)-1管路'!AE55="-","-",'C10(1)-1管路(初期設定)'!$W$12*'C3(1)-1管路'!AE55)))</f>
        <v>-</v>
      </c>
      <c r="AF55" s="377" t="str">
        <f t="shared" si="112"/>
        <v>-</v>
      </c>
      <c r="AG55" s="382" t="str">
        <f>IF('C10(1)-1管路(初期設定)'!$X$8="","-",IF('C10(1)-1管路(初期設定)'!$X$8="○",'C3(1)-1管路'!AG55,IF('C3(1)-1管路'!AZ55="-","-",'C10(1)-1管路(初期設定)'!$X$8*'C3(1)-1管路'!AG55)))</f>
        <v>-</v>
      </c>
      <c r="AH55" s="376" t="str">
        <f>IF('C10(1)-1管路(初期設定)'!$Y$12="","-",IF('C10(1)-1管路(初期設定)'!$Y$12="○",'C3(1)-1管路'!AH55,IF('C3(1)-1管路'!AH55="-","-",'C10(1)-1管路(初期設定)'!$Y$12*'C3(1)-1管路'!AH55)))</f>
        <v>-</v>
      </c>
      <c r="AI55" s="377" t="str">
        <f t="shared" si="113"/>
        <v>-</v>
      </c>
      <c r="AJ55" s="382" t="str">
        <f>IF('C10(1)-1管路(初期設定)'!$Z$12="","-",IF('C10(1)-1管路(初期設定)'!$Z$12="○",'C3(1)-1管路'!AJ55,IF('C3(1)-1管路'!AJ55="-","-",'C10(1)-1管路(初期設定)'!$Z$12*'C3(1)-1管路'!AJ55)))</f>
        <v>-</v>
      </c>
      <c r="AK55" s="376" t="str">
        <f>IF('C10(1)-1管路(初期設定)'!$AA$12="","-",IF('C10(1)-1管路(初期設定)'!$AA$12="○",'C3(1)-1管路'!AK55,IF('C3(1)-1管路'!AK55="-","-",'C10(1)-1管路(初期設定)'!$AA$12*'C3(1)-1管路'!AK55)))</f>
        <v>-</v>
      </c>
      <c r="AL55" s="377" t="str">
        <f t="shared" si="114"/>
        <v>-</v>
      </c>
      <c r="AM55" s="382" t="str">
        <f>IF('C10(1)-1管路(初期設定)'!$AB$12="","-",IF('C10(1)-1管路(初期設定)'!$AB$12="○",'C3(1)-1管路'!AM55,IF('C3(1)-1管路'!AM55="-","-",'C10(1)-1管路(初期設定)'!$AB$12*'C3(1)-1管路'!AM55)))</f>
        <v>-</v>
      </c>
      <c r="AN55" s="376" t="str">
        <f>IF('C10(1)-1管路(初期設定)'!$AC$12="","-",IF('C10(1)-1管路(初期設定)'!$AC$12="○",'C3(1)-1管路'!AN55,IF('C3(1)-1管路'!AN55="-","-",'C10(1)-1管路(初期設定)'!$AC$12*'C3(1)-1管路'!AN55)))</f>
        <v>-</v>
      </c>
      <c r="AO55" s="377" t="str">
        <f t="shared" si="115"/>
        <v>-</v>
      </c>
      <c r="AP55" s="382" t="str">
        <f>IF('C10(1)-1管路(初期設定)'!$AD$12="","-",IF('C10(1)-1管路(初期設定)'!$AD$12="○",'C3(1)-1管路'!AP55,IF('C3(1)-1管路'!AP55="-","-",'C10(1)-1管路(初期設定)'!$AD$12*'C3(1)-1管路'!AP55)))</f>
        <v>-</v>
      </c>
      <c r="AQ55" s="376" t="str">
        <f>IF('C10(1)-1管路(初期設定)'!$AE$12="","-",IF('C10(1)-1管路(初期設定)'!$AE$12="○",'C3(1)-1管路'!AQ55,IF('C3(1)-1管路'!AQ55="-","-",'C10(1)-1管路(初期設定)'!$AE$12*'C3(1)-1管路'!AQ55)))</f>
        <v>-</v>
      </c>
      <c r="AR55" s="377" t="str">
        <f t="shared" si="116"/>
        <v>-</v>
      </c>
      <c r="AS55" s="382" t="str">
        <f>IF('C10(1)-1管路(初期設定)'!$AF$12="","-",IF('C10(1)-1管路(初期設定)'!$AF$12="○",'C3(1)-1管路'!AS55,IF('C3(1)-1管路'!AS55="-","-",'C10(1)-1管路(初期設定)'!$AF$12*'C3(1)-1管路'!AS55)))</f>
        <v>-</v>
      </c>
      <c r="AT55" s="376" t="str">
        <f>IF('C10(1)-1管路(初期設定)'!$AG$12="","-",IF('C10(1)-1管路(初期設定)'!$AG$12="○",'C3(1)-1管路'!AT55,IF('C3(1)-1管路'!AT55="-","-",'C10(1)-1管路(初期設定)'!$AG$12*'C3(1)-1管路'!AT55)))</f>
        <v>-</v>
      </c>
      <c r="AU55" s="377" t="str">
        <f t="shared" si="117"/>
        <v>-</v>
      </c>
      <c r="AV55" s="395" t="str">
        <f t="shared" si="118"/>
        <v>-</v>
      </c>
      <c r="AW55" s="90" t="s">
        <v>549</v>
      </c>
      <c r="AX55" s="67">
        <v>189</v>
      </c>
      <c r="AY55" s="42" t="str">
        <f t="shared" si="119"/>
        <v>-</v>
      </c>
      <c r="BB55" s="1071">
        <f t="shared" si="120"/>
        <v>0</v>
      </c>
      <c r="BC55" s="1070"/>
      <c r="BD55" s="1070">
        <f t="shared" si="121"/>
        <v>0</v>
      </c>
      <c r="BE55" s="1070"/>
      <c r="BF55" s="1070">
        <f t="shared" si="122"/>
        <v>0</v>
      </c>
      <c r="BG55" s="1070"/>
      <c r="BH55" s="1070">
        <f t="shared" si="123"/>
        <v>0</v>
      </c>
      <c r="BI55" s="1070"/>
      <c r="BJ55" s="1070">
        <f t="shared" si="124"/>
        <v>0</v>
      </c>
      <c r="BK55" s="1070"/>
      <c r="BL55" s="1071">
        <f t="shared" si="125"/>
        <v>0</v>
      </c>
      <c r="BM55" s="1070"/>
      <c r="BN55" s="1070">
        <f t="shared" si="126"/>
        <v>0</v>
      </c>
      <c r="BO55" s="1070"/>
      <c r="BP55" s="1070">
        <f t="shared" si="127"/>
        <v>0</v>
      </c>
      <c r="BQ55" s="1070"/>
      <c r="BR55" s="1070">
        <f t="shared" si="128"/>
        <v>0</v>
      </c>
      <c r="BS55" s="1070"/>
      <c r="BT55" s="1070">
        <f t="shared" si="129"/>
        <v>0</v>
      </c>
      <c r="BU55" s="1073"/>
      <c r="BV55" s="78"/>
    </row>
    <row r="56" spans="2:74" ht="13.5" customHeight="1">
      <c r="B56" s="1551"/>
      <c r="C56" s="1255"/>
      <c r="D56" s="1263"/>
      <c r="E56" s="1265"/>
      <c r="F56" s="76">
        <v>450</v>
      </c>
      <c r="G56" s="382" t="str">
        <f>IF('C10(1)-1管路(初期設定)'!$F$12="","-",IF('C10(1)-1管路(初期設定)'!$F$12="○",'C3(1)-1管路'!G56,IF('C3(1)-1管路'!F56="-","-",'C10(1)-1管路(初期設定)'!$F$12*'C3(1)-1管路'!G56)))</f>
        <v>-</v>
      </c>
      <c r="H56" s="376" t="str">
        <f>IF('C10(1)-1管路(初期設定)'!$G$12="","-",IF('C10(1)-1管路(初期設定)'!$G$12="○",'C3(1)-1管路'!H56,IF('C3(1)-1管路'!H56="-","-",'C10(1)-1管路(初期設定)'!$G$12*'C3(1)-1管路'!H56)))</f>
        <v>-</v>
      </c>
      <c r="I56" s="377" t="str">
        <f t="shared" si="105"/>
        <v>-</v>
      </c>
      <c r="J56" s="382" t="str">
        <f>IF('C10(1)-1管路(初期設定)'!$H$12="","-",IF('C10(1)-1管路(初期設定)'!$H$12="○",'C3(1)-1管路'!J56,IF('C3(1)-1管路'!J56="-","-",'C10(1)-1管路(初期設定)'!$H$12*'C3(1)-1管路'!J56)))</f>
        <v>-</v>
      </c>
      <c r="K56" s="376" t="str">
        <f>IF('C10(1)-1管路(初期設定)'!$I$12="","-",IF('C10(1)-1管路(初期設定)'!$I$12="○",'C3(1)-1管路'!K56,IF('C3(1)-1管路'!K56="-","-",'C10(1)-1管路(初期設定)'!$I$12*'C3(1)-1管路'!K56)))</f>
        <v>-</v>
      </c>
      <c r="L56" s="377" t="str">
        <f t="shared" si="106"/>
        <v>-</v>
      </c>
      <c r="M56" s="382" t="str">
        <f>IF('C10(1)-1管路(初期設定)'!$J$12="","-",IF('C10(1)-1管路(初期設定)'!$J$12="○",'C3(1)-1管路'!M56,IF('C3(1)-1管路'!M56="-","-",'C10(1)-1管路(初期設定)'!$J$12*'C3(1)-1管路'!M56)))</f>
        <v>-</v>
      </c>
      <c r="N56" s="376" t="str">
        <f>IF('C10(1)-1管路(初期設定)'!$K$12="","-",IF('C10(1)-1管路(初期設定)'!$K$12="○",'C3(1)-1管路'!N56,IF('C3(1)-1管路'!N56="-","-",'C10(1)-1管路(初期設定)'!$K$12*'C3(1)-1管路'!N56)))</f>
        <v>-</v>
      </c>
      <c r="O56" s="377" t="str">
        <f t="shared" si="107"/>
        <v>-</v>
      </c>
      <c r="P56" s="382" t="str">
        <f>IF('C10(1)-1管路(初期設定)'!$L$12="","-",IF('C10(1)-1管路(初期設定)'!$L$12="○",'C3(1)-1管路'!P56,IF('C3(1)-1管路'!P56="-","-",'C10(1)-1管路(初期設定)'!$L$12*'C3(1)-1管路'!P56)))</f>
        <v>-</v>
      </c>
      <c r="Q56" s="376" t="str">
        <f>IF('C10(1)-1管路(初期設定)'!$M$12="","-",IF('C10(1)-1管路(初期設定)'!$M$12="○",'C3(1)-1管路'!Q56,IF('C3(1)-1管路'!Q56="-","-",'C10(1)-1管路(初期設定)'!$M$12*'C3(1)-1管路'!Q56)))</f>
        <v>-</v>
      </c>
      <c r="R56" s="377" t="str">
        <f t="shared" si="108"/>
        <v>-</v>
      </c>
      <c r="S56" s="382" t="str">
        <f>IF('C10(1)-1管路(初期設定)'!$N$12="","-",IF('C10(1)-1管路(初期設定)'!$N$12="○",'C3(1)-1管路'!S56,IF('C3(1)-1管路'!S56="-","-",'C10(1)-1管路(初期設定)'!$N$12*'C3(1)-1管路'!S56)))</f>
        <v>-</v>
      </c>
      <c r="T56" s="388" t="str">
        <f>IF('C10(1)-1管路(初期設定)'!$O$12="","-",IF('C10(1)-1管路(初期設定)'!$O$12="○",'C3(1)-1管路'!T56,IF('C3(1)-1管路'!T56="-","-",'C10(1)-1管路(初期設定)'!$O$12*'C3(1)-1管路'!T56)))</f>
        <v>-</v>
      </c>
      <c r="U56" s="388" t="str">
        <f>IF('C10(1)-1管路(初期設定)'!$P$12="","-",IF('C10(1)-1管路(初期設定)'!$P$12="○",'C3(1)-1管路'!U56,IF('C3(1)-1管路'!U56="-","-",'C10(1)-1管路(初期設定)'!$P$12*'C3(1)-1管路'!U56)))</f>
        <v>-</v>
      </c>
      <c r="V56" s="376" t="str">
        <f>IF('C10(1)-1管路(初期設定)'!$Q$12="","-",IF('C10(1)-1管路(初期設定)'!$Q$12="○",'C3(1)-1管路'!V56,IF('C3(1)-1管路'!V56="-","-",'C10(1)-1管路(初期設定)'!$Q$12*'C3(1)-1管路'!V56)))</f>
        <v>-</v>
      </c>
      <c r="W56" s="377" t="str">
        <f t="shared" si="109"/>
        <v>-</v>
      </c>
      <c r="X56" s="382" t="str">
        <f>IF('C10(1)-1管路(初期設定)'!$R$12="","-",IF('C10(1)-1管路(初期設定)'!$R$12="○",'C3(1)-1管路'!X56,IF('C3(1)-1管路'!X56="-","-",'C10(1)-1管路(初期設定)'!$R$12*'C3(1)-1管路'!X56)))</f>
        <v>-</v>
      </c>
      <c r="Y56" s="376" t="str">
        <f>IF('C10(1)-1管路(初期設定)'!$S$12="","-",IF('C10(1)-1管路(初期設定)'!$S$12="○",'C3(1)-1管路'!Y56,IF('C3(1)-1管路'!Y56="-","-",'C10(1)-1管路(初期設定)'!$S$12*'C3(1)-1管路'!Y56)))</f>
        <v>-</v>
      </c>
      <c r="Z56" s="377" t="str">
        <f t="shared" si="110"/>
        <v>-</v>
      </c>
      <c r="AA56" s="382" t="str">
        <f>IF('C10(1)-1管路(初期設定)'!$T$12="","-",IF('C10(1)-1管路(初期設定)'!$T$12="○",'C3(1)-1管路'!AA56,IF('C3(1)-1管路'!AA56="-","-",'C10(1)-1管路(初期設定)'!$T$12*'C3(1)-1管路'!AA56)))</f>
        <v>-</v>
      </c>
      <c r="AB56" s="376" t="str">
        <f>IF('C10(1)-1管路(初期設定)'!$U$12="","-",IF('C10(1)-1管路(初期設定)'!$U$12="○",'C3(1)-1管路'!AB56,IF('C3(1)-1管路'!AB56="-","-",'C10(1)-1管路(初期設定)'!$U$12*'C3(1)-1管路'!AB56)))</f>
        <v>-</v>
      </c>
      <c r="AC56" s="377" t="str">
        <f t="shared" si="111"/>
        <v>-</v>
      </c>
      <c r="AD56" s="382" t="str">
        <f>IF('C10(1)-1管路(初期設定)'!$V$12="","-",IF('C10(1)-1管路(初期設定)'!$V$12="○",'C3(1)-1管路'!AD56,IF('C3(1)-1管路'!AD56="-","-",'C10(1)-1管路(初期設定)'!$V$12*'C3(1)-1管路'!AD56)))</f>
        <v>-</v>
      </c>
      <c r="AE56" s="376" t="str">
        <f>IF('C10(1)-1管路(初期設定)'!$W$12="","-",IF('C10(1)-1管路(初期設定)'!$W$12="○",'C3(1)-1管路'!AE56,IF('C3(1)-1管路'!AE56="-","-",'C10(1)-1管路(初期設定)'!$W$12*'C3(1)-1管路'!AE56)))</f>
        <v>-</v>
      </c>
      <c r="AF56" s="377" t="str">
        <f t="shared" si="112"/>
        <v>-</v>
      </c>
      <c r="AG56" s="382" t="str">
        <f>IF('C10(1)-1管路(初期設定)'!$X$8="","-",IF('C10(1)-1管路(初期設定)'!$X$8="○",'C3(1)-1管路'!AG56,IF('C3(1)-1管路'!AZ56="-","-",'C10(1)-1管路(初期設定)'!$X$8*'C3(1)-1管路'!AG56)))</f>
        <v>-</v>
      </c>
      <c r="AH56" s="376" t="str">
        <f>IF('C10(1)-1管路(初期設定)'!$Y$12="","-",IF('C10(1)-1管路(初期設定)'!$Y$12="○",'C3(1)-1管路'!AH56,IF('C3(1)-1管路'!AH56="-","-",'C10(1)-1管路(初期設定)'!$Y$12*'C3(1)-1管路'!AH56)))</f>
        <v>-</v>
      </c>
      <c r="AI56" s="377" t="str">
        <f t="shared" si="113"/>
        <v>-</v>
      </c>
      <c r="AJ56" s="382" t="str">
        <f>IF('C10(1)-1管路(初期設定)'!$Z$12="","-",IF('C10(1)-1管路(初期設定)'!$Z$12="○",'C3(1)-1管路'!AJ56,IF('C3(1)-1管路'!AJ56="-","-",'C10(1)-1管路(初期設定)'!$Z$12*'C3(1)-1管路'!AJ56)))</f>
        <v>-</v>
      </c>
      <c r="AK56" s="376" t="str">
        <f>IF('C10(1)-1管路(初期設定)'!$AA$12="","-",IF('C10(1)-1管路(初期設定)'!$AA$12="○",'C3(1)-1管路'!AK56,IF('C3(1)-1管路'!AK56="-","-",'C10(1)-1管路(初期設定)'!$AA$12*'C3(1)-1管路'!AK56)))</f>
        <v>-</v>
      </c>
      <c r="AL56" s="377" t="str">
        <f t="shared" si="114"/>
        <v>-</v>
      </c>
      <c r="AM56" s="382" t="str">
        <f>IF('C10(1)-1管路(初期設定)'!$AB$12="","-",IF('C10(1)-1管路(初期設定)'!$AB$12="○",'C3(1)-1管路'!AM56,IF('C3(1)-1管路'!AM56="-","-",'C10(1)-1管路(初期設定)'!$AB$12*'C3(1)-1管路'!AM56)))</f>
        <v>-</v>
      </c>
      <c r="AN56" s="376" t="str">
        <f>IF('C10(1)-1管路(初期設定)'!$AC$12="","-",IF('C10(1)-1管路(初期設定)'!$AC$12="○",'C3(1)-1管路'!AN56,IF('C3(1)-1管路'!AN56="-","-",'C10(1)-1管路(初期設定)'!$AC$12*'C3(1)-1管路'!AN56)))</f>
        <v>-</v>
      </c>
      <c r="AO56" s="377" t="str">
        <f t="shared" si="115"/>
        <v>-</v>
      </c>
      <c r="AP56" s="382" t="str">
        <f>IF('C10(1)-1管路(初期設定)'!$AD$12="","-",IF('C10(1)-1管路(初期設定)'!$AD$12="○",'C3(1)-1管路'!AP56,IF('C3(1)-1管路'!AP56="-","-",'C10(1)-1管路(初期設定)'!$AD$12*'C3(1)-1管路'!AP56)))</f>
        <v>-</v>
      </c>
      <c r="AQ56" s="376" t="str">
        <f>IF('C10(1)-1管路(初期設定)'!$AE$12="","-",IF('C10(1)-1管路(初期設定)'!$AE$12="○",'C3(1)-1管路'!AQ56,IF('C3(1)-1管路'!AQ56="-","-",'C10(1)-1管路(初期設定)'!$AE$12*'C3(1)-1管路'!AQ56)))</f>
        <v>-</v>
      </c>
      <c r="AR56" s="377" t="str">
        <f t="shared" si="116"/>
        <v>-</v>
      </c>
      <c r="AS56" s="382" t="str">
        <f>IF('C10(1)-1管路(初期設定)'!$AF$12="","-",IF('C10(1)-1管路(初期設定)'!$AF$12="○",'C3(1)-1管路'!AS56,IF('C3(1)-1管路'!AS56="-","-",'C10(1)-1管路(初期設定)'!$AF$12*'C3(1)-1管路'!AS56)))</f>
        <v>-</v>
      </c>
      <c r="AT56" s="376" t="str">
        <f>IF('C10(1)-1管路(初期設定)'!$AG$12="","-",IF('C10(1)-1管路(初期設定)'!$AG$12="○",'C3(1)-1管路'!AT56,IF('C3(1)-1管路'!AT56="-","-",'C10(1)-1管路(初期設定)'!$AG$12*'C3(1)-1管路'!AT56)))</f>
        <v>-</v>
      </c>
      <c r="AU56" s="377" t="str">
        <f t="shared" si="117"/>
        <v>-</v>
      </c>
      <c r="AV56" s="395" t="str">
        <f t="shared" si="118"/>
        <v>-</v>
      </c>
      <c r="AW56" s="90" t="s">
        <v>549</v>
      </c>
      <c r="AX56" s="67">
        <v>166</v>
      </c>
      <c r="AY56" s="42" t="str">
        <f t="shared" si="119"/>
        <v>-</v>
      </c>
      <c r="BB56" s="1071">
        <f t="shared" si="120"/>
        <v>0</v>
      </c>
      <c r="BC56" s="1070"/>
      <c r="BD56" s="1070">
        <f t="shared" si="121"/>
        <v>0</v>
      </c>
      <c r="BE56" s="1070"/>
      <c r="BF56" s="1070">
        <f t="shared" si="122"/>
        <v>0</v>
      </c>
      <c r="BG56" s="1070"/>
      <c r="BH56" s="1070">
        <f t="shared" si="123"/>
        <v>0</v>
      </c>
      <c r="BI56" s="1070"/>
      <c r="BJ56" s="1070">
        <f t="shared" si="124"/>
        <v>0</v>
      </c>
      <c r="BK56" s="1070"/>
      <c r="BL56" s="1071">
        <f t="shared" si="125"/>
        <v>0</v>
      </c>
      <c r="BM56" s="1070"/>
      <c r="BN56" s="1070">
        <f t="shared" si="126"/>
        <v>0</v>
      </c>
      <c r="BO56" s="1070"/>
      <c r="BP56" s="1070">
        <f t="shared" si="127"/>
        <v>0</v>
      </c>
      <c r="BQ56" s="1070"/>
      <c r="BR56" s="1070">
        <f t="shared" si="128"/>
        <v>0</v>
      </c>
      <c r="BS56" s="1070"/>
      <c r="BT56" s="1070">
        <f t="shared" si="129"/>
        <v>0</v>
      </c>
      <c r="BU56" s="1073"/>
      <c r="BV56" s="78"/>
    </row>
    <row r="57" spans="2:74" ht="13.5" customHeight="1">
      <c r="B57" s="1551"/>
      <c r="C57" s="1255"/>
      <c r="D57" s="1263"/>
      <c r="E57" s="1265"/>
      <c r="F57" s="76">
        <v>400</v>
      </c>
      <c r="G57" s="382" t="str">
        <f>IF('C10(1)-1管路(初期設定)'!$F$12="","-",IF('C10(1)-1管路(初期設定)'!$F$12="○",'C3(1)-1管路'!G57,IF('C3(1)-1管路'!F57="-","-",'C10(1)-1管路(初期設定)'!$F$12*'C3(1)-1管路'!G57)))</f>
        <v>-</v>
      </c>
      <c r="H57" s="376" t="str">
        <f>IF('C10(1)-1管路(初期設定)'!$G$12="","-",IF('C10(1)-1管路(初期設定)'!$G$12="○",'C3(1)-1管路'!H57,IF('C3(1)-1管路'!H57="-","-",'C10(1)-1管路(初期設定)'!$G$12*'C3(1)-1管路'!H57)))</f>
        <v>-</v>
      </c>
      <c r="I57" s="377" t="str">
        <f t="shared" si="105"/>
        <v>-</v>
      </c>
      <c r="J57" s="382" t="str">
        <f>IF('C10(1)-1管路(初期設定)'!$H$12="","-",IF('C10(1)-1管路(初期設定)'!$H$12="○",'C3(1)-1管路'!J57,IF('C3(1)-1管路'!J57="-","-",'C10(1)-1管路(初期設定)'!$H$12*'C3(1)-1管路'!J57)))</f>
        <v>-</v>
      </c>
      <c r="K57" s="376" t="str">
        <f>IF('C10(1)-1管路(初期設定)'!$I$12="","-",IF('C10(1)-1管路(初期設定)'!$I$12="○",'C3(1)-1管路'!K57,IF('C3(1)-1管路'!K57="-","-",'C10(1)-1管路(初期設定)'!$I$12*'C3(1)-1管路'!K57)))</f>
        <v>-</v>
      </c>
      <c r="L57" s="377" t="str">
        <f t="shared" si="106"/>
        <v>-</v>
      </c>
      <c r="M57" s="382" t="str">
        <f>IF('C10(1)-1管路(初期設定)'!$J$12="","-",IF('C10(1)-1管路(初期設定)'!$J$12="○",'C3(1)-1管路'!M57,IF('C3(1)-1管路'!M57="-","-",'C10(1)-1管路(初期設定)'!$J$12*'C3(1)-1管路'!M57)))</f>
        <v>-</v>
      </c>
      <c r="N57" s="376" t="str">
        <f>IF('C10(1)-1管路(初期設定)'!$K$12="","-",IF('C10(1)-1管路(初期設定)'!$K$12="○",'C3(1)-1管路'!N57,IF('C3(1)-1管路'!N57="-","-",'C10(1)-1管路(初期設定)'!$K$12*'C3(1)-1管路'!N57)))</f>
        <v>-</v>
      </c>
      <c r="O57" s="377" t="str">
        <f t="shared" si="107"/>
        <v>-</v>
      </c>
      <c r="P57" s="382" t="str">
        <f>IF('C10(1)-1管路(初期設定)'!$L$12="","-",IF('C10(1)-1管路(初期設定)'!$L$12="○",'C3(1)-1管路'!P57,IF('C3(1)-1管路'!P57="-","-",'C10(1)-1管路(初期設定)'!$L$12*'C3(1)-1管路'!P57)))</f>
        <v>-</v>
      </c>
      <c r="Q57" s="376" t="str">
        <f>IF('C10(1)-1管路(初期設定)'!$M$12="","-",IF('C10(1)-1管路(初期設定)'!$M$12="○",'C3(1)-1管路'!Q57,IF('C3(1)-1管路'!Q57="-","-",'C10(1)-1管路(初期設定)'!$M$12*'C3(1)-1管路'!Q57)))</f>
        <v>-</v>
      </c>
      <c r="R57" s="377" t="str">
        <f t="shared" si="108"/>
        <v>-</v>
      </c>
      <c r="S57" s="382" t="str">
        <f>IF('C10(1)-1管路(初期設定)'!$N$12="","-",IF('C10(1)-1管路(初期設定)'!$N$12="○",'C3(1)-1管路'!S57,IF('C3(1)-1管路'!S57="-","-",'C10(1)-1管路(初期設定)'!$N$12*'C3(1)-1管路'!S57)))</f>
        <v>-</v>
      </c>
      <c r="T57" s="388" t="str">
        <f>IF('C10(1)-1管路(初期設定)'!$O$12="","-",IF('C10(1)-1管路(初期設定)'!$O$12="○",'C3(1)-1管路'!T57,IF('C3(1)-1管路'!T57="-","-",'C10(1)-1管路(初期設定)'!$O$12*'C3(1)-1管路'!T57)))</f>
        <v>-</v>
      </c>
      <c r="U57" s="388" t="str">
        <f>IF('C10(1)-1管路(初期設定)'!$P$12="","-",IF('C10(1)-1管路(初期設定)'!$P$12="○",'C3(1)-1管路'!U57,IF('C3(1)-1管路'!U57="-","-",'C10(1)-1管路(初期設定)'!$P$12*'C3(1)-1管路'!U57)))</f>
        <v>-</v>
      </c>
      <c r="V57" s="376" t="str">
        <f>IF('C10(1)-1管路(初期設定)'!$Q$12="","-",IF('C10(1)-1管路(初期設定)'!$Q$12="○",'C3(1)-1管路'!V57,IF('C3(1)-1管路'!V57="-","-",'C10(1)-1管路(初期設定)'!$Q$12*'C3(1)-1管路'!V57)))</f>
        <v>-</v>
      </c>
      <c r="W57" s="377" t="str">
        <f t="shared" si="109"/>
        <v>-</v>
      </c>
      <c r="X57" s="382" t="str">
        <f>IF('C10(1)-1管路(初期設定)'!$R$12="","-",IF('C10(1)-1管路(初期設定)'!$R$12="○",'C3(1)-1管路'!X57,IF('C3(1)-1管路'!X57="-","-",'C10(1)-1管路(初期設定)'!$R$12*'C3(1)-1管路'!X57)))</f>
        <v>-</v>
      </c>
      <c r="Y57" s="376" t="str">
        <f>IF('C10(1)-1管路(初期設定)'!$S$12="","-",IF('C10(1)-1管路(初期設定)'!$S$12="○",'C3(1)-1管路'!Y57,IF('C3(1)-1管路'!Y57="-","-",'C10(1)-1管路(初期設定)'!$S$12*'C3(1)-1管路'!Y57)))</f>
        <v>-</v>
      </c>
      <c r="Z57" s="377" t="str">
        <f t="shared" si="110"/>
        <v>-</v>
      </c>
      <c r="AA57" s="382" t="str">
        <f>IF('C10(1)-1管路(初期設定)'!$T$12="","-",IF('C10(1)-1管路(初期設定)'!$T$12="○",'C3(1)-1管路'!AA57,IF('C3(1)-1管路'!AA57="-","-",'C10(1)-1管路(初期設定)'!$T$12*'C3(1)-1管路'!AA57)))</f>
        <v>-</v>
      </c>
      <c r="AB57" s="376" t="str">
        <f>IF('C10(1)-1管路(初期設定)'!$U$12="","-",IF('C10(1)-1管路(初期設定)'!$U$12="○",'C3(1)-1管路'!AB57,IF('C3(1)-1管路'!AB57="-","-",'C10(1)-1管路(初期設定)'!$U$12*'C3(1)-1管路'!AB57)))</f>
        <v>-</v>
      </c>
      <c r="AC57" s="377" t="str">
        <f t="shared" si="111"/>
        <v>-</v>
      </c>
      <c r="AD57" s="382" t="str">
        <f>IF('C10(1)-1管路(初期設定)'!$V$12="","-",IF('C10(1)-1管路(初期設定)'!$V$12="○",'C3(1)-1管路'!AD57,IF('C3(1)-1管路'!AD57="-","-",'C10(1)-1管路(初期設定)'!$V$12*'C3(1)-1管路'!AD57)))</f>
        <v>-</v>
      </c>
      <c r="AE57" s="376" t="str">
        <f>IF('C10(1)-1管路(初期設定)'!$W$12="","-",IF('C10(1)-1管路(初期設定)'!$W$12="○",'C3(1)-1管路'!AE57,IF('C3(1)-1管路'!AE57="-","-",'C10(1)-1管路(初期設定)'!$W$12*'C3(1)-1管路'!AE57)))</f>
        <v>-</v>
      </c>
      <c r="AF57" s="377" t="str">
        <f t="shared" si="112"/>
        <v>-</v>
      </c>
      <c r="AG57" s="382" t="str">
        <f>IF('C10(1)-1管路(初期設定)'!$X$8="","-",IF('C10(1)-1管路(初期設定)'!$X$8="○",'C3(1)-1管路'!AG57,IF('C3(1)-1管路'!AZ57="-","-",'C10(1)-1管路(初期設定)'!$X$8*'C3(1)-1管路'!AG57)))</f>
        <v>-</v>
      </c>
      <c r="AH57" s="376" t="str">
        <f>IF('C10(1)-1管路(初期設定)'!$Y$12="","-",IF('C10(1)-1管路(初期設定)'!$Y$12="○",'C3(1)-1管路'!AH57,IF('C3(1)-1管路'!AH57="-","-",'C10(1)-1管路(初期設定)'!$Y$12*'C3(1)-1管路'!AH57)))</f>
        <v>-</v>
      </c>
      <c r="AI57" s="377" t="str">
        <f t="shared" si="113"/>
        <v>-</v>
      </c>
      <c r="AJ57" s="382" t="str">
        <f>IF('C10(1)-1管路(初期設定)'!$Z$12="","-",IF('C10(1)-1管路(初期設定)'!$Z$12="○",'C3(1)-1管路'!AJ57,IF('C3(1)-1管路'!AJ57="-","-",'C10(1)-1管路(初期設定)'!$Z$12*'C3(1)-1管路'!AJ57)))</f>
        <v>-</v>
      </c>
      <c r="AK57" s="376" t="str">
        <f>IF('C10(1)-1管路(初期設定)'!$AA$12="","-",IF('C10(1)-1管路(初期設定)'!$AA$12="○",'C3(1)-1管路'!AK57,IF('C3(1)-1管路'!AK57="-","-",'C10(1)-1管路(初期設定)'!$AA$12*'C3(1)-1管路'!AK57)))</f>
        <v>-</v>
      </c>
      <c r="AL57" s="377" t="str">
        <f t="shared" si="114"/>
        <v>-</v>
      </c>
      <c r="AM57" s="382" t="str">
        <f>IF('C10(1)-1管路(初期設定)'!$AB$12="","-",IF('C10(1)-1管路(初期設定)'!$AB$12="○",'C3(1)-1管路'!AM57,IF('C3(1)-1管路'!AM57="-","-",'C10(1)-1管路(初期設定)'!$AB$12*'C3(1)-1管路'!AM57)))</f>
        <v>-</v>
      </c>
      <c r="AN57" s="376" t="str">
        <f>IF('C10(1)-1管路(初期設定)'!$AC$12="","-",IF('C10(1)-1管路(初期設定)'!$AC$12="○",'C3(1)-1管路'!AN57,IF('C3(1)-1管路'!AN57="-","-",'C10(1)-1管路(初期設定)'!$AC$12*'C3(1)-1管路'!AN57)))</f>
        <v>-</v>
      </c>
      <c r="AO57" s="377" t="str">
        <f t="shared" si="115"/>
        <v>-</v>
      </c>
      <c r="AP57" s="382" t="str">
        <f>IF('C10(1)-1管路(初期設定)'!$AD$12="","-",IF('C10(1)-1管路(初期設定)'!$AD$12="○",'C3(1)-1管路'!AP57,IF('C3(1)-1管路'!AP57="-","-",'C10(1)-1管路(初期設定)'!$AD$12*'C3(1)-1管路'!AP57)))</f>
        <v>-</v>
      </c>
      <c r="AQ57" s="376" t="str">
        <f>IF('C10(1)-1管路(初期設定)'!$AE$12="","-",IF('C10(1)-1管路(初期設定)'!$AE$12="○",'C3(1)-1管路'!AQ57,IF('C3(1)-1管路'!AQ57="-","-",'C10(1)-1管路(初期設定)'!$AE$12*'C3(1)-1管路'!AQ57)))</f>
        <v>-</v>
      </c>
      <c r="AR57" s="377" t="str">
        <f t="shared" si="116"/>
        <v>-</v>
      </c>
      <c r="AS57" s="382" t="str">
        <f>IF('C10(1)-1管路(初期設定)'!$AF$12="","-",IF('C10(1)-1管路(初期設定)'!$AF$12="○",'C3(1)-1管路'!AS57,IF('C3(1)-1管路'!AS57="-","-",'C10(1)-1管路(初期設定)'!$AF$12*'C3(1)-1管路'!AS57)))</f>
        <v>-</v>
      </c>
      <c r="AT57" s="376" t="str">
        <f>IF('C10(1)-1管路(初期設定)'!$AG$12="","-",IF('C10(1)-1管路(初期設定)'!$AG$12="○",'C3(1)-1管路'!AT57,IF('C3(1)-1管路'!AT57="-","-",'C10(1)-1管路(初期設定)'!$AG$12*'C3(1)-1管路'!AT57)))</f>
        <v>-</v>
      </c>
      <c r="AU57" s="377" t="str">
        <f t="shared" si="117"/>
        <v>-</v>
      </c>
      <c r="AV57" s="395" t="str">
        <f t="shared" si="118"/>
        <v>-</v>
      </c>
      <c r="AW57" s="90" t="s">
        <v>549</v>
      </c>
      <c r="AX57" s="67">
        <v>146</v>
      </c>
      <c r="AY57" s="42" t="str">
        <f t="shared" si="119"/>
        <v>-</v>
      </c>
      <c r="BB57" s="1071">
        <f t="shared" si="120"/>
        <v>0</v>
      </c>
      <c r="BC57" s="1070"/>
      <c r="BD57" s="1070">
        <f t="shared" si="121"/>
        <v>0</v>
      </c>
      <c r="BE57" s="1070"/>
      <c r="BF57" s="1070">
        <f t="shared" si="122"/>
        <v>0</v>
      </c>
      <c r="BG57" s="1070"/>
      <c r="BH57" s="1070">
        <f t="shared" si="123"/>
        <v>0</v>
      </c>
      <c r="BI57" s="1070"/>
      <c r="BJ57" s="1070">
        <f t="shared" si="124"/>
        <v>0</v>
      </c>
      <c r="BK57" s="1070"/>
      <c r="BL57" s="1071">
        <f t="shared" si="125"/>
        <v>0</v>
      </c>
      <c r="BM57" s="1070"/>
      <c r="BN57" s="1070">
        <f t="shared" si="126"/>
        <v>0</v>
      </c>
      <c r="BO57" s="1070"/>
      <c r="BP57" s="1070">
        <f t="shared" si="127"/>
        <v>0</v>
      </c>
      <c r="BQ57" s="1070"/>
      <c r="BR57" s="1070">
        <f t="shared" si="128"/>
        <v>0</v>
      </c>
      <c r="BS57" s="1070"/>
      <c r="BT57" s="1070">
        <f t="shared" si="129"/>
        <v>0</v>
      </c>
      <c r="BU57" s="1073"/>
      <c r="BV57" s="78"/>
    </row>
    <row r="58" spans="2:74" ht="13.5" customHeight="1">
      <c r="B58" s="1551"/>
      <c r="C58" s="1255"/>
      <c r="D58" s="1263"/>
      <c r="E58" s="1265"/>
      <c r="F58" s="76">
        <v>350</v>
      </c>
      <c r="G58" s="382" t="str">
        <f>IF('C10(1)-1管路(初期設定)'!$F$12="","-",IF('C10(1)-1管路(初期設定)'!$F$12="○",'C3(1)-1管路'!G58,IF('C3(1)-1管路'!F58="-","-",'C10(1)-1管路(初期設定)'!$F$12*'C3(1)-1管路'!G58)))</f>
        <v>-</v>
      </c>
      <c r="H58" s="376" t="str">
        <f>IF('C10(1)-1管路(初期設定)'!$G$12="","-",IF('C10(1)-1管路(初期設定)'!$G$12="○",'C3(1)-1管路'!H58,IF('C3(1)-1管路'!H58="-","-",'C10(1)-1管路(初期設定)'!$G$12*'C3(1)-1管路'!H58)))</f>
        <v>-</v>
      </c>
      <c r="I58" s="377" t="str">
        <f t="shared" si="105"/>
        <v>-</v>
      </c>
      <c r="J58" s="382" t="str">
        <f>IF('C10(1)-1管路(初期設定)'!$H$12="","-",IF('C10(1)-1管路(初期設定)'!$H$12="○",'C3(1)-1管路'!J58,IF('C3(1)-1管路'!J58="-","-",'C10(1)-1管路(初期設定)'!$H$12*'C3(1)-1管路'!J58)))</f>
        <v>-</v>
      </c>
      <c r="K58" s="376" t="str">
        <f>IF('C10(1)-1管路(初期設定)'!$I$12="","-",IF('C10(1)-1管路(初期設定)'!$I$12="○",'C3(1)-1管路'!K58,IF('C3(1)-1管路'!K58="-","-",'C10(1)-1管路(初期設定)'!$I$12*'C3(1)-1管路'!K58)))</f>
        <v>-</v>
      </c>
      <c r="L58" s="377" t="str">
        <f t="shared" si="106"/>
        <v>-</v>
      </c>
      <c r="M58" s="382" t="str">
        <f>IF('C10(1)-1管路(初期設定)'!$J$12="","-",IF('C10(1)-1管路(初期設定)'!$J$12="○",'C3(1)-1管路'!M58,IF('C3(1)-1管路'!M58="-","-",'C10(1)-1管路(初期設定)'!$J$12*'C3(1)-1管路'!M58)))</f>
        <v>-</v>
      </c>
      <c r="N58" s="376" t="str">
        <f>IF('C10(1)-1管路(初期設定)'!$K$12="","-",IF('C10(1)-1管路(初期設定)'!$K$12="○",'C3(1)-1管路'!N58,IF('C3(1)-1管路'!N58="-","-",'C10(1)-1管路(初期設定)'!$K$12*'C3(1)-1管路'!N58)))</f>
        <v>-</v>
      </c>
      <c r="O58" s="377" t="str">
        <f t="shared" si="107"/>
        <v>-</v>
      </c>
      <c r="P58" s="382" t="str">
        <f>IF('C10(1)-1管路(初期設定)'!$L$12="","-",IF('C10(1)-1管路(初期設定)'!$L$12="○",'C3(1)-1管路'!P58,IF('C3(1)-1管路'!P58="-","-",'C10(1)-1管路(初期設定)'!$L$12*'C3(1)-1管路'!P58)))</f>
        <v>-</v>
      </c>
      <c r="Q58" s="376" t="str">
        <f>IF('C10(1)-1管路(初期設定)'!$M$12="","-",IF('C10(1)-1管路(初期設定)'!$M$12="○",'C3(1)-1管路'!Q58,IF('C3(1)-1管路'!Q58="-","-",'C10(1)-1管路(初期設定)'!$M$12*'C3(1)-1管路'!Q58)))</f>
        <v>-</v>
      </c>
      <c r="R58" s="377" t="str">
        <f t="shared" si="108"/>
        <v>-</v>
      </c>
      <c r="S58" s="382" t="str">
        <f>IF('C10(1)-1管路(初期設定)'!$N$12="","-",IF('C10(1)-1管路(初期設定)'!$N$12="○",'C3(1)-1管路'!S58,IF('C3(1)-1管路'!S58="-","-",'C10(1)-1管路(初期設定)'!$N$12*'C3(1)-1管路'!S58)))</f>
        <v>-</v>
      </c>
      <c r="T58" s="388" t="str">
        <f>IF('C10(1)-1管路(初期設定)'!$O$12="","-",IF('C10(1)-1管路(初期設定)'!$O$12="○",'C3(1)-1管路'!T58,IF('C3(1)-1管路'!T58="-","-",'C10(1)-1管路(初期設定)'!$O$12*'C3(1)-1管路'!T58)))</f>
        <v>-</v>
      </c>
      <c r="U58" s="388" t="str">
        <f>IF('C10(1)-1管路(初期設定)'!$P$12="","-",IF('C10(1)-1管路(初期設定)'!$P$12="○",'C3(1)-1管路'!U58,IF('C3(1)-1管路'!U58="-","-",'C10(1)-1管路(初期設定)'!$P$12*'C3(1)-1管路'!U58)))</f>
        <v>-</v>
      </c>
      <c r="V58" s="376" t="str">
        <f>IF('C10(1)-1管路(初期設定)'!$Q$12="","-",IF('C10(1)-1管路(初期設定)'!$Q$12="○",'C3(1)-1管路'!V58,IF('C3(1)-1管路'!V58="-","-",'C10(1)-1管路(初期設定)'!$Q$12*'C3(1)-1管路'!V58)))</f>
        <v>-</v>
      </c>
      <c r="W58" s="377" t="str">
        <f t="shared" si="109"/>
        <v>-</v>
      </c>
      <c r="X58" s="382" t="str">
        <f>IF('C10(1)-1管路(初期設定)'!$R$12="","-",IF('C10(1)-1管路(初期設定)'!$R$12="○",'C3(1)-1管路'!X58,IF('C3(1)-1管路'!X58="-","-",'C10(1)-1管路(初期設定)'!$R$12*'C3(1)-1管路'!X58)))</f>
        <v>-</v>
      </c>
      <c r="Y58" s="376" t="str">
        <f>IF('C10(1)-1管路(初期設定)'!$S$12="","-",IF('C10(1)-1管路(初期設定)'!$S$12="○",'C3(1)-1管路'!Y58,IF('C3(1)-1管路'!Y58="-","-",'C10(1)-1管路(初期設定)'!$S$12*'C3(1)-1管路'!Y58)))</f>
        <v>-</v>
      </c>
      <c r="Z58" s="377" t="str">
        <f t="shared" si="110"/>
        <v>-</v>
      </c>
      <c r="AA58" s="382" t="str">
        <f>IF('C10(1)-1管路(初期設定)'!$T$12="","-",IF('C10(1)-1管路(初期設定)'!$T$12="○",'C3(1)-1管路'!AA58,IF('C3(1)-1管路'!AA58="-","-",'C10(1)-1管路(初期設定)'!$T$12*'C3(1)-1管路'!AA58)))</f>
        <v>-</v>
      </c>
      <c r="AB58" s="376" t="str">
        <f>IF('C10(1)-1管路(初期設定)'!$U$12="","-",IF('C10(1)-1管路(初期設定)'!$U$12="○",'C3(1)-1管路'!AB58,IF('C3(1)-1管路'!AB58="-","-",'C10(1)-1管路(初期設定)'!$U$12*'C3(1)-1管路'!AB58)))</f>
        <v>-</v>
      </c>
      <c r="AC58" s="377" t="str">
        <f t="shared" si="111"/>
        <v>-</v>
      </c>
      <c r="AD58" s="382" t="str">
        <f>IF('C10(1)-1管路(初期設定)'!$V$12="","-",IF('C10(1)-1管路(初期設定)'!$V$12="○",'C3(1)-1管路'!AD58,IF('C3(1)-1管路'!AD58="-","-",'C10(1)-1管路(初期設定)'!$V$12*'C3(1)-1管路'!AD58)))</f>
        <v>-</v>
      </c>
      <c r="AE58" s="376" t="str">
        <f>IF('C10(1)-1管路(初期設定)'!$W$12="","-",IF('C10(1)-1管路(初期設定)'!$W$12="○",'C3(1)-1管路'!AE58,IF('C3(1)-1管路'!AE58="-","-",'C10(1)-1管路(初期設定)'!$W$12*'C3(1)-1管路'!AE58)))</f>
        <v>-</v>
      </c>
      <c r="AF58" s="377" t="str">
        <f t="shared" si="112"/>
        <v>-</v>
      </c>
      <c r="AG58" s="382" t="str">
        <f>IF('C10(1)-1管路(初期設定)'!$X$8="","-",IF('C10(1)-1管路(初期設定)'!$X$8="○",'C3(1)-1管路'!AG58,IF('C3(1)-1管路'!AZ58="-","-",'C10(1)-1管路(初期設定)'!$X$8*'C3(1)-1管路'!AG58)))</f>
        <v>-</v>
      </c>
      <c r="AH58" s="376" t="str">
        <f>IF('C10(1)-1管路(初期設定)'!$Y$12="","-",IF('C10(1)-1管路(初期設定)'!$Y$12="○",'C3(1)-1管路'!AH58,IF('C3(1)-1管路'!AH58="-","-",'C10(1)-1管路(初期設定)'!$Y$12*'C3(1)-1管路'!AH58)))</f>
        <v>-</v>
      </c>
      <c r="AI58" s="377" t="str">
        <f t="shared" si="113"/>
        <v>-</v>
      </c>
      <c r="AJ58" s="382" t="str">
        <f>IF('C10(1)-1管路(初期設定)'!$Z$12="","-",IF('C10(1)-1管路(初期設定)'!$Z$12="○",'C3(1)-1管路'!AJ58,IF('C3(1)-1管路'!AJ58="-","-",'C10(1)-1管路(初期設定)'!$Z$12*'C3(1)-1管路'!AJ58)))</f>
        <v>-</v>
      </c>
      <c r="AK58" s="376" t="str">
        <f>IF('C10(1)-1管路(初期設定)'!$AA$12="","-",IF('C10(1)-1管路(初期設定)'!$AA$12="○",'C3(1)-1管路'!AK58,IF('C3(1)-1管路'!AK58="-","-",'C10(1)-1管路(初期設定)'!$AA$12*'C3(1)-1管路'!AK58)))</f>
        <v>-</v>
      </c>
      <c r="AL58" s="377" t="str">
        <f t="shared" si="114"/>
        <v>-</v>
      </c>
      <c r="AM58" s="382" t="str">
        <f>IF('C10(1)-1管路(初期設定)'!$AB$12="","-",IF('C10(1)-1管路(初期設定)'!$AB$12="○",'C3(1)-1管路'!AM58,IF('C3(1)-1管路'!AM58="-","-",'C10(1)-1管路(初期設定)'!$AB$12*'C3(1)-1管路'!AM58)))</f>
        <v>-</v>
      </c>
      <c r="AN58" s="376" t="str">
        <f>IF('C10(1)-1管路(初期設定)'!$AC$12="","-",IF('C10(1)-1管路(初期設定)'!$AC$12="○",'C3(1)-1管路'!AN58,IF('C3(1)-1管路'!AN58="-","-",'C10(1)-1管路(初期設定)'!$AC$12*'C3(1)-1管路'!AN58)))</f>
        <v>-</v>
      </c>
      <c r="AO58" s="377" t="str">
        <f t="shared" si="115"/>
        <v>-</v>
      </c>
      <c r="AP58" s="382" t="str">
        <f>IF('C10(1)-1管路(初期設定)'!$AD$12="","-",IF('C10(1)-1管路(初期設定)'!$AD$12="○",'C3(1)-1管路'!AP58,IF('C3(1)-1管路'!AP58="-","-",'C10(1)-1管路(初期設定)'!$AD$12*'C3(1)-1管路'!AP58)))</f>
        <v>-</v>
      </c>
      <c r="AQ58" s="376" t="str">
        <f>IF('C10(1)-1管路(初期設定)'!$AE$12="","-",IF('C10(1)-1管路(初期設定)'!$AE$12="○",'C3(1)-1管路'!AQ58,IF('C3(1)-1管路'!AQ58="-","-",'C10(1)-1管路(初期設定)'!$AE$12*'C3(1)-1管路'!AQ58)))</f>
        <v>-</v>
      </c>
      <c r="AR58" s="377" t="str">
        <f t="shared" si="116"/>
        <v>-</v>
      </c>
      <c r="AS58" s="382" t="str">
        <f>IF('C10(1)-1管路(初期設定)'!$AF$12="","-",IF('C10(1)-1管路(初期設定)'!$AF$12="○",'C3(1)-1管路'!AS58,IF('C3(1)-1管路'!AS58="-","-",'C10(1)-1管路(初期設定)'!$AF$12*'C3(1)-1管路'!AS58)))</f>
        <v>-</v>
      </c>
      <c r="AT58" s="376" t="str">
        <f>IF('C10(1)-1管路(初期設定)'!$AG$12="","-",IF('C10(1)-1管路(初期設定)'!$AG$12="○",'C3(1)-1管路'!AT58,IF('C3(1)-1管路'!AT58="-","-",'C10(1)-1管路(初期設定)'!$AG$12*'C3(1)-1管路'!AT58)))</f>
        <v>-</v>
      </c>
      <c r="AU58" s="377" t="str">
        <f t="shared" si="117"/>
        <v>-</v>
      </c>
      <c r="AV58" s="395" t="str">
        <f t="shared" si="118"/>
        <v>-</v>
      </c>
      <c r="AW58" s="90" t="s">
        <v>549</v>
      </c>
      <c r="AX58" s="67">
        <v>128</v>
      </c>
      <c r="AY58" s="42" t="str">
        <f t="shared" si="119"/>
        <v>-</v>
      </c>
      <c r="BB58" s="1071">
        <f t="shared" si="120"/>
        <v>0</v>
      </c>
      <c r="BC58" s="1070"/>
      <c r="BD58" s="1070">
        <f t="shared" si="121"/>
        <v>0</v>
      </c>
      <c r="BE58" s="1070"/>
      <c r="BF58" s="1070">
        <f t="shared" si="122"/>
        <v>0</v>
      </c>
      <c r="BG58" s="1070"/>
      <c r="BH58" s="1070">
        <f t="shared" si="123"/>
        <v>0</v>
      </c>
      <c r="BI58" s="1070"/>
      <c r="BJ58" s="1070">
        <f t="shared" si="124"/>
        <v>0</v>
      </c>
      <c r="BK58" s="1070"/>
      <c r="BL58" s="1071">
        <f t="shared" si="125"/>
        <v>0</v>
      </c>
      <c r="BM58" s="1070"/>
      <c r="BN58" s="1070">
        <f t="shared" si="126"/>
        <v>0</v>
      </c>
      <c r="BO58" s="1070"/>
      <c r="BP58" s="1070">
        <f t="shared" si="127"/>
        <v>0</v>
      </c>
      <c r="BQ58" s="1070"/>
      <c r="BR58" s="1070">
        <f t="shared" si="128"/>
        <v>0</v>
      </c>
      <c r="BS58" s="1070"/>
      <c r="BT58" s="1070">
        <f t="shared" si="129"/>
        <v>0</v>
      </c>
      <c r="BU58" s="1073"/>
      <c r="BV58" s="78"/>
    </row>
    <row r="59" spans="2:74" ht="13.5" customHeight="1">
      <c r="B59" s="1551"/>
      <c r="C59" s="1255"/>
      <c r="D59" s="1263"/>
      <c r="E59" s="1265"/>
      <c r="F59" s="76">
        <v>300</v>
      </c>
      <c r="G59" s="382" t="str">
        <f>IF('C10(1)-1管路(初期設定)'!$F$12="","-",IF('C10(1)-1管路(初期設定)'!$F$12="○",'C3(1)-1管路'!G59,IF('C3(1)-1管路'!F59="-","-",'C10(1)-1管路(初期設定)'!$F$12*'C3(1)-1管路'!G59)))</f>
        <v>-</v>
      </c>
      <c r="H59" s="376" t="str">
        <f>IF('C10(1)-1管路(初期設定)'!$G$12="","-",IF('C10(1)-1管路(初期設定)'!$G$12="○",'C3(1)-1管路'!H59,IF('C3(1)-1管路'!H59="-","-",'C10(1)-1管路(初期設定)'!$G$12*'C3(1)-1管路'!H59)))</f>
        <v>-</v>
      </c>
      <c r="I59" s="377" t="str">
        <f t="shared" si="105"/>
        <v>-</v>
      </c>
      <c r="J59" s="382" t="str">
        <f>IF('C10(1)-1管路(初期設定)'!$H$12="","-",IF('C10(1)-1管路(初期設定)'!$H$12="○",'C3(1)-1管路'!J59,IF('C3(1)-1管路'!J59="-","-",'C10(1)-1管路(初期設定)'!$H$12*'C3(1)-1管路'!J59)))</f>
        <v>-</v>
      </c>
      <c r="K59" s="376" t="str">
        <f>IF('C10(1)-1管路(初期設定)'!$I$12="","-",IF('C10(1)-1管路(初期設定)'!$I$12="○",'C3(1)-1管路'!K59,IF('C3(1)-1管路'!K59="-","-",'C10(1)-1管路(初期設定)'!$I$12*'C3(1)-1管路'!K59)))</f>
        <v>-</v>
      </c>
      <c r="L59" s="377" t="str">
        <f t="shared" si="106"/>
        <v>-</v>
      </c>
      <c r="M59" s="382" t="str">
        <f>IF('C10(1)-1管路(初期設定)'!$J$12="","-",IF('C10(1)-1管路(初期設定)'!$J$12="○",'C3(1)-1管路'!M59,IF('C3(1)-1管路'!M59="-","-",'C10(1)-1管路(初期設定)'!$J$12*'C3(1)-1管路'!M59)))</f>
        <v>-</v>
      </c>
      <c r="N59" s="376" t="str">
        <f>IF('C10(1)-1管路(初期設定)'!$K$12="","-",IF('C10(1)-1管路(初期設定)'!$K$12="○",'C3(1)-1管路'!N59,IF('C3(1)-1管路'!N59="-","-",'C10(1)-1管路(初期設定)'!$K$12*'C3(1)-1管路'!N59)))</f>
        <v>-</v>
      </c>
      <c r="O59" s="377" t="str">
        <f t="shared" si="107"/>
        <v>-</v>
      </c>
      <c r="P59" s="382" t="str">
        <f>IF('C10(1)-1管路(初期設定)'!$L$12="","-",IF('C10(1)-1管路(初期設定)'!$L$12="○",'C3(1)-1管路'!P59,IF('C3(1)-1管路'!P59="-","-",'C10(1)-1管路(初期設定)'!$L$12*'C3(1)-1管路'!P59)))</f>
        <v>-</v>
      </c>
      <c r="Q59" s="376" t="str">
        <f>IF('C10(1)-1管路(初期設定)'!$M$12="","-",IF('C10(1)-1管路(初期設定)'!$M$12="○",'C3(1)-1管路'!Q59,IF('C3(1)-1管路'!Q59="-","-",'C10(1)-1管路(初期設定)'!$M$12*'C3(1)-1管路'!Q59)))</f>
        <v>-</v>
      </c>
      <c r="R59" s="377" t="str">
        <f t="shared" si="108"/>
        <v>-</v>
      </c>
      <c r="S59" s="382" t="str">
        <f>IF('C10(1)-1管路(初期設定)'!$N$12="","-",IF('C10(1)-1管路(初期設定)'!$N$12="○",'C3(1)-1管路'!S59,IF('C3(1)-1管路'!S59="-","-",'C10(1)-1管路(初期設定)'!$N$12*'C3(1)-1管路'!S59)))</f>
        <v>-</v>
      </c>
      <c r="T59" s="388" t="str">
        <f>IF('C10(1)-1管路(初期設定)'!$O$12="","-",IF('C10(1)-1管路(初期設定)'!$O$12="○",'C3(1)-1管路'!T59,IF('C3(1)-1管路'!T59="-","-",'C10(1)-1管路(初期設定)'!$O$12*'C3(1)-1管路'!T59)))</f>
        <v>-</v>
      </c>
      <c r="U59" s="388" t="str">
        <f>IF('C10(1)-1管路(初期設定)'!$P$12="","-",IF('C10(1)-1管路(初期設定)'!$P$12="○",'C3(1)-1管路'!U59,IF('C3(1)-1管路'!U59="-","-",'C10(1)-1管路(初期設定)'!$P$12*'C3(1)-1管路'!U59)))</f>
        <v>-</v>
      </c>
      <c r="V59" s="376" t="str">
        <f>IF('C10(1)-1管路(初期設定)'!$Q$12="","-",IF('C10(1)-1管路(初期設定)'!$Q$12="○",'C3(1)-1管路'!V59,IF('C3(1)-1管路'!V59="-","-",'C10(1)-1管路(初期設定)'!$Q$12*'C3(1)-1管路'!V59)))</f>
        <v>-</v>
      </c>
      <c r="W59" s="377" t="str">
        <f t="shared" si="109"/>
        <v>-</v>
      </c>
      <c r="X59" s="382" t="str">
        <f>IF('C10(1)-1管路(初期設定)'!$R$12="","-",IF('C10(1)-1管路(初期設定)'!$R$12="○",'C3(1)-1管路'!X59,IF('C3(1)-1管路'!X59="-","-",'C10(1)-1管路(初期設定)'!$R$12*'C3(1)-1管路'!X59)))</f>
        <v>-</v>
      </c>
      <c r="Y59" s="376" t="str">
        <f>IF('C10(1)-1管路(初期設定)'!$S$12="","-",IF('C10(1)-1管路(初期設定)'!$S$12="○",'C3(1)-1管路'!Y59,IF('C3(1)-1管路'!Y59="-","-",'C10(1)-1管路(初期設定)'!$S$12*'C3(1)-1管路'!Y59)))</f>
        <v>-</v>
      </c>
      <c r="Z59" s="377" t="str">
        <f t="shared" si="110"/>
        <v>-</v>
      </c>
      <c r="AA59" s="382" t="str">
        <f>IF('C10(1)-1管路(初期設定)'!$T$12="","-",IF('C10(1)-1管路(初期設定)'!$T$12="○",'C3(1)-1管路'!AA59,IF('C3(1)-1管路'!AA59="-","-",'C10(1)-1管路(初期設定)'!$T$12*'C3(1)-1管路'!AA59)))</f>
        <v>-</v>
      </c>
      <c r="AB59" s="376" t="str">
        <f>IF('C10(1)-1管路(初期設定)'!$U$12="","-",IF('C10(1)-1管路(初期設定)'!$U$12="○",'C3(1)-1管路'!AB59,IF('C3(1)-1管路'!AB59="-","-",'C10(1)-1管路(初期設定)'!$U$12*'C3(1)-1管路'!AB59)))</f>
        <v>-</v>
      </c>
      <c r="AC59" s="377" t="str">
        <f t="shared" si="111"/>
        <v>-</v>
      </c>
      <c r="AD59" s="382" t="str">
        <f>IF('C10(1)-1管路(初期設定)'!$V$12="","-",IF('C10(1)-1管路(初期設定)'!$V$12="○",'C3(1)-1管路'!AD59,IF('C3(1)-1管路'!AD59="-","-",'C10(1)-1管路(初期設定)'!$V$12*'C3(1)-1管路'!AD59)))</f>
        <v>-</v>
      </c>
      <c r="AE59" s="376" t="str">
        <f>IF('C10(1)-1管路(初期設定)'!$W$12="","-",IF('C10(1)-1管路(初期設定)'!$W$12="○",'C3(1)-1管路'!AE59,IF('C3(1)-1管路'!AE59="-","-",'C10(1)-1管路(初期設定)'!$W$12*'C3(1)-1管路'!AE59)))</f>
        <v>-</v>
      </c>
      <c r="AF59" s="377" t="str">
        <f t="shared" si="112"/>
        <v>-</v>
      </c>
      <c r="AG59" s="382" t="str">
        <f>IF('C10(1)-1管路(初期設定)'!$X$8="","-",IF('C10(1)-1管路(初期設定)'!$X$8="○",'C3(1)-1管路'!AG59,IF('C3(1)-1管路'!AZ59="-","-",'C10(1)-1管路(初期設定)'!$X$8*'C3(1)-1管路'!AG59)))</f>
        <v>-</v>
      </c>
      <c r="AH59" s="376" t="str">
        <f>IF('C10(1)-1管路(初期設定)'!$Y$12="","-",IF('C10(1)-1管路(初期設定)'!$Y$12="○",'C3(1)-1管路'!AH59,IF('C3(1)-1管路'!AH59="-","-",'C10(1)-1管路(初期設定)'!$Y$12*'C3(1)-1管路'!AH59)))</f>
        <v>-</v>
      </c>
      <c r="AI59" s="377" t="str">
        <f t="shared" si="113"/>
        <v>-</v>
      </c>
      <c r="AJ59" s="382" t="str">
        <f>IF('C10(1)-1管路(初期設定)'!$Z$12="","-",IF('C10(1)-1管路(初期設定)'!$Z$12="○",'C3(1)-1管路'!AJ59,IF('C3(1)-1管路'!AJ59="-","-",'C10(1)-1管路(初期設定)'!$Z$12*'C3(1)-1管路'!AJ59)))</f>
        <v>-</v>
      </c>
      <c r="AK59" s="376" t="str">
        <f>IF('C10(1)-1管路(初期設定)'!$AA$12="","-",IF('C10(1)-1管路(初期設定)'!$AA$12="○",'C3(1)-1管路'!AK59,IF('C3(1)-1管路'!AK59="-","-",'C10(1)-1管路(初期設定)'!$AA$12*'C3(1)-1管路'!AK59)))</f>
        <v>-</v>
      </c>
      <c r="AL59" s="377" t="str">
        <f t="shared" si="114"/>
        <v>-</v>
      </c>
      <c r="AM59" s="382" t="str">
        <f>IF('C10(1)-1管路(初期設定)'!$AB$12="","-",IF('C10(1)-1管路(初期設定)'!$AB$12="○",'C3(1)-1管路'!AM59,IF('C3(1)-1管路'!AM59="-","-",'C10(1)-1管路(初期設定)'!$AB$12*'C3(1)-1管路'!AM59)))</f>
        <v>-</v>
      </c>
      <c r="AN59" s="376" t="str">
        <f>IF('C10(1)-1管路(初期設定)'!$AC$12="","-",IF('C10(1)-1管路(初期設定)'!$AC$12="○",'C3(1)-1管路'!AN59,IF('C3(1)-1管路'!AN59="-","-",'C10(1)-1管路(初期設定)'!$AC$12*'C3(1)-1管路'!AN59)))</f>
        <v>-</v>
      </c>
      <c r="AO59" s="377" t="str">
        <f t="shared" si="115"/>
        <v>-</v>
      </c>
      <c r="AP59" s="382" t="str">
        <f>IF('C10(1)-1管路(初期設定)'!$AD$12="","-",IF('C10(1)-1管路(初期設定)'!$AD$12="○",'C3(1)-1管路'!AP59,IF('C3(1)-1管路'!AP59="-","-",'C10(1)-1管路(初期設定)'!$AD$12*'C3(1)-1管路'!AP59)))</f>
        <v>-</v>
      </c>
      <c r="AQ59" s="376" t="str">
        <f>IF('C10(1)-1管路(初期設定)'!$AE$12="","-",IF('C10(1)-1管路(初期設定)'!$AE$12="○",'C3(1)-1管路'!AQ59,IF('C3(1)-1管路'!AQ59="-","-",'C10(1)-1管路(初期設定)'!$AE$12*'C3(1)-1管路'!AQ59)))</f>
        <v>-</v>
      </c>
      <c r="AR59" s="377" t="str">
        <f t="shared" si="116"/>
        <v>-</v>
      </c>
      <c r="AS59" s="382" t="str">
        <f>IF('C10(1)-1管路(初期設定)'!$AF$12="","-",IF('C10(1)-1管路(初期設定)'!$AF$12="○",'C3(1)-1管路'!AS59,IF('C3(1)-1管路'!AS59="-","-",'C10(1)-1管路(初期設定)'!$AF$12*'C3(1)-1管路'!AS59)))</f>
        <v>-</v>
      </c>
      <c r="AT59" s="376" t="str">
        <f>IF('C10(1)-1管路(初期設定)'!$AG$12="","-",IF('C10(1)-1管路(初期設定)'!$AG$12="○",'C3(1)-1管路'!AT59,IF('C3(1)-1管路'!AT59="-","-",'C10(1)-1管路(初期設定)'!$AG$12*'C3(1)-1管路'!AT59)))</f>
        <v>-</v>
      </c>
      <c r="AU59" s="377" t="str">
        <f t="shared" si="117"/>
        <v>-</v>
      </c>
      <c r="AV59" s="395" t="str">
        <f t="shared" si="118"/>
        <v>-</v>
      </c>
      <c r="AW59" s="90" t="s">
        <v>549</v>
      </c>
      <c r="AX59" s="67">
        <v>112</v>
      </c>
      <c r="AY59" s="42" t="str">
        <f t="shared" si="119"/>
        <v>-</v>
      </c>
      <c r="BB59" s="1071">
        <f t="shared" si="120"/>
        <v>0</v>
      </c>
      <c r="BC59" s="1070"/>
      <c r="BD59" s="1070">
        <f t="shared" si="121"/>
        <v>0</v>
      </c>
      <c r="BE59" s="1070"/>
      <c r="BF59" s="1070">
        <f t="shared" si="122"/>
        <v>0</v>
      </c>
      <c r="BG59" s="1070"/>
      <c r="BH59" s="1070">
        <f t="shared" si="123"/>
        <v>0</v>
      </c>
      <c r="BI59" s="1070"/>
      <c r="BJ59" s="1070">
        <f t="shared" si="124"/>
        <v>0</v>
      </c>
      <c r="BK59" s="1070"/>
      <c r="BL59" s="1071">
        <f t="shared" si="125"/>
        <v>0</v>
      </c>
      <c r="BM59" s="1070"/>
      <c r="BN59" s="1070">
        <f t="shared" si="126"/>
        <v>0</v>
      </c>
      <c r="BO59" s="1070"/>
      <c r="BP59" s="1070">
        <f t="shared" si="127"/>
        <v>0</v>
      </c>
      <c r="BQ59" s="1070"/>
      <c r="BR59" s="1070">
        <f t="shared" si="128"/>
        <v>0</v>
      </c>
      <c r="BS59" s="1070"/>
      <c r="BT59" s="1070">
        <f t="shared" si="129"/>
        <v>0</v>
      </c>
      <c r="BU59" s="1073"/>
      <c r="BV59" s="78"/>
    </row>
    <row r="60" spans="2:74" ht="13.5" customHeight="1">
      <c r="B60" s="1551"/>
      <c r="C60" s="1255"/>
      <c r="D60" s="1263"/>
      <c r="E60" s="1265"/>
      <c r="F60" s="76">
        <v>250</v>
      </c>
      <c r="G60" s="382" t="str">
        <f>IF('C10(1)-1管路(初期設定)'!$F$12="","-",IF('C10(1)-1管路(初期設定)'!$F$12="○",'C3(1)-1管路'!G60,IF('C3(1)-1管路'!F60="-","-",'C10(1)-1管路(初期設定)'!$F$12*'C3(1)-1管路'!G60)))</f>
        <v>-</v>
      </c>
      <c r="H60" s="376" t="str">
        <f>IF('C10(1)-1管路(初期設定)'!$G$12="","-",IF('C10(1)-1管路(初期設定)'!$G$12="○",'C3(1)-1管路'!H60,IF('C3(1)-1管路'!H60="-","-",'C10(1)-1管路(初期設定)'!$G$12*'C3(1)-1管路'!H60)))</f>
        <v>-</v>
      </c>
      <c r="I60" s="377" t="str">
        <f t="shared" si="105"/>
        <v>-</v>
      </c>
      <c r="J60" s="382" t="str">
        <f>IF('C10(1)-1管路(初期設定)'!$H$12="","-",IF('C10(1)-1管路(初期設定)'!$H$12="○",'C3(1)-1管路'!J60,IF('C3(1)-1管路'!J60="-","-",'C10(1)-1管路(初期設定)'!$H$12*'C3(1)-1管路'!J60)))</f>
        <v>-</v>
      </c>
      <c r="K60" s="376" t="str">
        <f>IF('C10(1)-1管路(初期設定)'!$I$12="","-",IF('C10(1)-1管路(初期設定)'!$I$12="○",'C3(1)-1管路'!K60,IF('C3(1)-1管路'!K60="-","-",'C10(1)-1管路(初期設定)'!$I$12*'C3(1)-1管路'!K60)))</f>
        <v>-</v>
      </c>
      <c r="L60" s="377" t="str">
        <f t="shared" si="106"/>
        <v>-</v>
      </c>
      <c r="M60" s="382" t="str">
        <f>IF('C10(1)-1管路(初期設定)'!$J$12="","-",IF('C10(1)-1管路(初期設定)'!$J$12="○",'C3(1)-1管路'!M60,IF('C3(1)-1管路'!M60="-","-",'C10(1)-1管路(初期設定)'!$J$12*'C3(1)-1管路'!M60)))</f>
        <v>-</v>
      </c>
      <c r="N60" s="376" t="str">
        <f>IF('C10(1)-1管路(初期設定)'!$K$12="","-",IF('C10(1)-1管路(初期設定)'!$K$12="○",'C3(1)-1管路'!N60,IF('C3(1)-1管路'!N60="-","-",'C10(1)-1管路(初期設定)'!$K$12*'C3(1)-1管路'!N60)))</f>
        <v>-</v>
      </c>
      <c r="O60" s="377" t="str">
        <f t="shared" si="107"/>
        <v>-</v>
      </c>
      <c r="P60" s="382" t="str">
        <f>IF('C10(1)-1管路(初期設定)'!$L$12="","-",IF('C10(1)-1管路(初期設定)'!$L$12="○",'C3(1)-1管路'!P60,IF('C3(1)-1管路'!P60="-","-",'C10(1)-1管路(初期設定)'!$L$12*'C3(1)-1管路'!P60)))</f>
        <v>-</v>
      </c>
      <c r="Q60" s="376" t="str">
        <f>IF('C10(1)-1管路(初期設定)'!$M$12="","-",IF('C10(1)-1管路(初期設定)'!$M$12="○",'C3(1)-1管路'!Q60,IF('C3(1)-1管路'!Q60="-","-",'C10(1)-1管路(初期設定)'!$M$12*'C3(1)-1管路'!Q60)))</f>
        <v>-</v>
      </c>
      <c r="R60" s="377" t="str">
        <f t="shared" si="108"/>
        <v>-</v>
      </c>
      <c r="S60" s="382" t="str">
        <f>IF('C10(1)-1管路(初期設定)'!$N$12="","-",IF('C10(1)-1管路(初期設定)'!$N$12="○",'C3(1)-1管路'!S60,IF('C3(1)-1管路'!S60="-","-",'C10(1)-1管路(初期設定)'!$N$12*'C3(1)-1管路'!S60)))</f>
        <v>-</v>
      </c>
      <c r="T60" s="388" t="str">
        <f>IF('C10(1)-1管路(初期設定)'!$O$12="","-",IF('C10(1)-1管路(初期設定)'!$O$12="○",'C3(1)-1管路'!T60,IF('C3(1)-1管路'!T60="-","-",'C10(1)-1管路(初期設定)'!$O$12*'C3(1)-1管路'!T60)))</f>
        <v>-</v>
      </c>
      <c r="U60" s="388" t="str">
        <f>IF('C10(1)-1管路(初期設定)'!$P$12="","-",IF('C10(1)-1管路(初期設定)'!$P$12="○",'C3(1)-1管路'!U60,IF('C3(1)-1管路'!U60="-","-",'C10(1)-1管路(初期設定)'!$P$12*'C3(1)-1管路'!U60)))</f>
        <v>-</v>
      </c>
      <c r="V60" s="376" t="str">
        <f>IF('C10(1)-1管路(初期設定)'!$Q$12="","-",IF('C10(1)-1管路(初期設定)'!$Q$12="○",'C3(1)-1管路'!V60,IF('C3(1)-1管路'!V60="-","-",'C10(1)-1管路(初期設定)'!$Q$12*'C3(1)-1管路'!V60)))</f>
        <v>-</v>
      </c>
      <c r="W60" s="377" t="str">
        <f t="shared" si="109"/>
        <v>-</v>
      </c>
      <c r="X60" s="382" t="str">
        <f>IF('C10(1)-1管路(初期設定)'!$R$12="","-",IF('C10(1)-1管路(初期設定)'!$R$12="○",'C3(1)-1管路'!X60,IF('C3(1)-1管路'!X60="-","-",'C10(1)-1管路(初期設定)'!$R$12*'C3(1)-1管路'!X60)))</f>
        <v>-</v>
      </c>
      <c r="Y60" s="376" t="str">
        <f>IF('C10(1)-1管路(初期設定)'!$S$12="","-",IF('C10(1)-1管路(初期設定)'!$S$12="○",'C3(1)-1管路'!Y60,IF('C3(1)-1管路'!Y60="-","-",'C10(1)-1管路(初期設定)'!$S$12*'C3(1)-1管路'!Y60)))</f>
        <v>-</v>
      </c>
      <c r="Z60" s="377" t="str">
        <f t="shared" si="110"/>
        <v>-</v>
      </c>
      <c r="AA60" s="382" t="str">
        <f>IF('C10(1)-1管路(初期設定)'!$T$12="","-",IF('C10(1)-1管路(初期設定)'!$T$12="○",'C3(1)-1管路'!AA60,IF('C3(1)-1管路'!AA60="-","-",'C10(1)-1管路(初期設定)'!$T$12*'C3(1)-1管路'!AA60)))</f>
        <v>-</v>
      </c>
      <c r="AB60" s="376" t="str">
        <f>IF('C10(1)-1管路(初期設定)'!$U$12="","-",IF('C10(1)-1管路(初期設定)'!$U$12="○",'C3(1)-1管路'!AB60,IF('C3(1)-1管路'!AB60="-","-",'C10(1)-1管路(初期設定)'!$U$12*'C3(1)-1管路'!AB60)))</f>
        <v>-</v>
      </c>
      <c r="AC60" s="377" t="str">
        <f t="shared" si="111"/>
        <v>-</v>
      </c>
      <c r="AD60" s="382" t="str">
        <f>IF('C10(1)-1管路(初期設定)'!$V$12="","-",IF('C10(1)-1管路(初期設定)'!$V$12="○",'C3(1)-1管路'!AD60,IF('C3(1)-1管路'!AD60="-","-",'C10(1)-1管路(初期設定)'!$V$12*'C3(1)-1管路'!AD60)))</f>
        <v>-</v>
      </c>
      <c r="AE60" s="376" t="str">
        <f>IF('C10(1)-1管路(初期設定)'!$W$12="","-",IF('C10(1)-1管路(初期設定)'!$W$12="○",'C3(1)-1管路'!AE60,IF('C3(1)-1管路'!AE60="-","-",'C10(1)-1管路(初期設定)'!$W$12*'C3(1)-1管路'!AE60)))</f>
        <v>-</v>
      </c>
      <c r="AF60" s="377" t="str">
        <f t="shared" si="112"/>
        <v>-</v>
      </c>
      <c r="AG60" s="382" t="str">
        <f>IF('C10(1)-1管路(初期設定)'!$X$8="","-",IF('C10(1)-1管路(初期設定)'!$X$8="○",'C3(1)-1管路'!AG60,IF('C3(1)-1管路'!AZ60="-","-",'C10(1)-1管路(初期設定)'!$X$8*'C3(1)-1管路'!AG60)))</f>
        <v>-</v>
      </c>
      <c r="AH60" s="376" t="str">
        <f>IF('C10(1)-1管路(初期設定)'!$Y$12="","-",IF('C10(1)-1管路(初期設定)'!$Y$12="○",'C3(1)-1管路'!AH60,IF('C3(1)-1管路'!AH60="-","-",'C10(1)-1管路(初期設定)'!$Y$12*'C3(1)-1管路'!AH60)))</f>
        <v>-</v>
      </c>
      <c r="AI60" s="377" t="str">
        <f t="shared" si="113"/>
        <v>-</v>
      </c>
      <c r="AJ60" s="382" t="str">
        <f>IF('C10(1)-1管路(初期設定)'!$Z$12="","-",IF('C10(1)-1管路(初期設定)'!$Z$12="○",'C3(1)-1管路'!AJ60,IF('C3(1)-1管路'!AJ60="-","-",'C10(1)-1管路(初期設定)'!$Z$12*'C3(1)-1管路'!AJ60)))</f>
        <v>-</v>
      </c>
      <c r="AK60" s="376" t="str">
        <f>IF('C10(1)-1管路(初期設定)'!$AA$12="","-",IF('C10(1)-1管路(初期設定)'!$AA$12="○",'C3(1)-1管路'!AK60,IF('C3(1)-1管路'!AK60="-","-",'C10(1)-1管路(初期設定)'!$AA$12*'C3(1)-1管路'!AK60)))</f>
        <v>-</v>
      </c>
      <c r="AL60" s="377" t="str">
        <f t="shared" si="114"/>
        <v>-</v>
      </c>
      <c r="AM60" s="382" t="str">
        <f>IF('C10(1)-1管路(初期設定)'!$AB$12="","-",IF('C10(1)-1管路(初期設定)'!$AB$12="○",'C3(1)-1管路'!AM60,IF('C3(1)-1管路'!AM60="-","-",'C10(1)-1管路(初期設定)'!$AB$12*'C3(1)-1管路'!AM60)))</f>
        <v>-</v>
      </c>
      <c r="AN60" s="376" t="str">
        <f>IF('C10(1)-1管路(初期設定)'!$AC$12="","-",IF('C10(1)-1管路(初期設定)'!$AC$12="○",'C3(1)-1管路'!AN60,IF('C3(1)-1管路'!AN60="-","-",'C10(1)-1管路(初期設定)'!$AC$12*'C3(1)-1管路'!AN60)))</f>
        <v>-</v>
      </c>
      <c r="AO60" s="377" t="str">
        <f t="shared" si="115"/>
        <v>-</v>
      </c>
      <c r="AP60" s="382" t="str">
        <f>IF('C10(1)-1管路(初期設定)'!$AD$12="","-",IF('C10(1)-1管路(初期設定)'!$AD$12="○",'C3(1)-1管路'!AP60,IF('C3(1)-1管路'!AP60="-","-",'C10(1)-1管路(初期設定)'!$AD$12*'C3(1)-1管路'!AP60)))</f>
        <v>-</v>
      </c>
      <c r="AQ60" s="376" t="str">
        <f>IF('C10(1)-1管路(初期設定)'!$AE$12="","-",IF('C10(1)-1管路(初期設定)'!$AE$12="○",'C3(1)-1管路'!AQ60,IF('C3(1)-1管路'!AQ60="-","-",'C10(1)-1管路(初期設定)'!$AE$12*'C3(1)-1管路'!AQ60)))</f>
        <v>-</v>
      </c>
      <c r="AR60" s="377" t="str">
        <f t="shared" si="116"/>
        <v>-</v>
      </c>
      <c r="AS60" s="382" t="str">
        <f>IF('C10(1)-1管路(初期設定)'!$AF$12="","-",IF('C10(1)-1管路(初期設定)'!$AF$12="○",'C3(1)-1管路'!AS60,IF('C3(1)-1管路'!AS60="-","-",'C10(1)-1管路(初期設定)'!$AF$12*'C3(1)-1管路'!AS60)))</f>
        <v>-</v>
      </c>
      <c r="AT60" s="376" t="str">
        <f>IF('C10(1)-1管路(初期設定)'!$AG$12="","-",IF('C10(1)-1管路(初期設定)'!$AG$12="○",'C3(1)-1管路'!AT60,IF('C3(1)-1管路'!AT60="-","-",'C10(1)-1管路(初期設定)'!$AG$12*'C3(1)-1管路'!AT60)))</f>
        <v>-</v>
      </c>
      <c r="AU60" s="377" t="str">
        <f t="shared" si="117"/>
        <v>-</v>
      </c>
      <c r="AV60" s="395" t="str">
        <f t="shared" si="118"/>
        <v>-</v>
      </c>
      <c r="AW60" s="90" t="s">
        <v>549</v>
      </c>
      <c r="AX60" s="67">
        <v>99</v>
      </c>
      <c r="AY60" s="42" t="str">
        <f t="shared" si="119"/>
        <v>-</v>
      </c>
      <c r="BB60" s="1071">
        <f t="shared" si="120"/>
        <v>0</v>
      </c>
      <c r="BC60" s="1070"/>
      <c r="BD60" s="1070">
        <f t="shared" si="121"/>
        <v>0</v>
      </c>
      <c r="BE60" s="1070"/>
      <c r="BF60" s="1070">
        <f t="shared" si="122"/>
        <v>0</v>
      </c>
      <c r="BG60" s="1070"/>
      <c r="BH60" s="1070">
        <f t="shared" si="123"/>
        <v>0</v>
      </c>
      <c r="BI60" s="1070"/>
      <c r="BJ60" s="1070">
        <f t="shared" si="124"/>
        <v>0</v>
      </c>
      <c r="BK60" s="1070"/>
      <c r="BL60" s="1071">
        <f t="shared" si="125"/>
        <v>0</v>
      </c>
      <c r="BM60" s="1070"/>
      <c r="BN60" s="1070">
        <f t="shared" si="126"/>
        <v>0</v>
      </c>
      <c r="BO60" s="1070"/>
      <c r="BP60" s="1070">
        <f t="shared" si="127"/>
        <v>0</v>
      </c>
      <c r="BQ60" s="1070"/>
      <c r="BR60" s="1070">
        <f t="shared" si="128"/>
        <v>0</v>
      </c>
      <c r="BS60" s="1070"/>
      <c r="BT60" s="1070">
        <f t="shared" si="129"/>
        <v>0</v>
      </c>
      <c r="BU60" s="1073"/>
      <c r="BV60" s="78"/>
    </row>
    <row r="61" spans="2:74" ht="13.5" customHeight="1">
      <c r="B61" s="1551"/>
      <c r="C61" s="1255"/>
      <c r="D61" s="1263"/>
      <c r="E61" s="1265"/>
      <c r="F61" s="76">
        <v>200</v>
      </c>
      <c r="G61" s="382" t="str">
        <f>IF('C10(1)-1管路(初期設定)'!$F$12="","-",IF('C10(1)-1管路(初期設定)'!$F$12="○",'C3(1)-1管路'!G61,IF('C3(1)-1管路'!F61="-","-",'C10(1)-1管路(初期設定)'!$F$12*'C3(1)-1管路'!G61)))</f>
        <v>-</v>
      </c>
      <c r="H61" s="376" t="str">
        <f>IF('C10(1)-1管路(初期設定)'!$G$12="","-",IF('C10(1)-1管路(初期設定)'!$G$12="○",'C3(1)-1管路'!H61,IF('C3(1)-1管路'!H61="-","-",'C10(1)-1管路(初期設定)'!$G$12*'C3(1)-1管路'!H61)))</f>
        <v>-</v>
      </c>
      <c r="I61" s="377" t="str">
        <f t="shared" si="105"/>
        <v>-</v>
      </c>
      <c r="J61" s="382" t="str">
        <f>IF('C10(1)-1管路(初期設定)'!$H$12="","-",IF('C10(1)-1管路(初期設定)'!$H$12="○",'C3(1)-1管路'!J61,IF('C3(1)-1管路'!J61="-","-",'C10(1)-1管路(初期設定)'!$H$12*'C3(1)-1管路'!J61)))</f>
        <v>-</v>
      </c>
      <c r="K61" s="376" t="str">
        <f>IF('C10(1)-1管路(初期設定)'!$I$12="","-",IF('C10(1)-1管路(初期設定)'!$I$12="○",'C3(1)-1管路'!K61,IF('C3(1)-1管路'!K61="-","-",'C10(1)-1管路(初期設定)'!$I$12*'C3(1)-1管路'!K61)))</f>
        <v>-</v>
      </c>
      <c r="L61" s="377" t="str">
        <f t="shared" si="106"/>
        <v>-</v>
      </c>
      <c r="M61" s="382" t="str">
        <f>IF('C10(1)-1管路(初期設定)'!$J$12="","-",IF('C10(1)-1管路(初期設定)'!$J$12="○",'C3(1)-1管路'!M61,IF('C3(1)-1管路'!M61="-","-",'C10(1)-1管路(初期設定)'!$J$12*'C3(1)-1管路'!M61)))</f>
        <v>-</v>
      </c>
      <c r="N61" s="376" t="str">
        <f>IF('C10(1)-1管路(初期設定)'!$K$12="","-",IF('C10(1)-1管路(初期設定)'!$K$12="○",'C3(1)-1管路'!N61,IF('C3(1)-1管路'!N61="-","-",'C10(1)-1管路(初期設定)'!$K$12*'C3(1)-1管路'!N61)))</f>
        <v>-</v>
      </c>
      <c r="O61" s="377" t="str">
        <f t="shared" si="107"/>
        <v>-</v>
      </c>
      <c r="P61" s="382" t="str">
        <f>IF('C10(1)-1管路(初期設定)'!$L$12="","-",IF('C10(1)-1管路(初期設定)'!$L$12="○",'C3(1)-1管路'!P61,IF('C3(1)-1管路'!P61="-","-",'C10(1)-1管路(初期設定)'!$L$12*'C3(1)-1管路'!P61)))</f>
        <v>-</v>
      </c>
      <c r="Q61" s="376" t="str">
        <f>IF('C10(1)-1管路(初期設定)'!$M$12="","-",IF('C10(1)-1管路(初期設定)'!$M$12="○",'C3(1)-1管路'!Q61,IF('C3(1)-1管路'!Q61="-","-",'C10(1)-1管路(初期設定)'!$M$12*'C3(1)-1管路'!Q61)))</f>
        <v>-</v>
      </c>
      <c r="R61" s="377" t="str">
        <f t="shared" si="108"/>
        <v>-</v>
      </c>
      <c r="S61" s="382" t="str">
        <f>IF('C10(1)-1管路(初期設定)'!$N$12="","-",IF('C10(1)-1管路(初期設定)'!$N$12="○",'C3(1)-1管路'!S61,IF('C3(1)-1管路'!S61="-","-",'C10(1)-1管路(初期設定)'!$N$12*'C3(1)-1管路'!S61)))</f>
        <v>-</v>
      </c>
      <c r="T61" s="388" t="str">
        <f>IF('C10(1)-1管路(初期設定)'!$O$12="","-",IF('C10(1)-1管路(初期設定)'!$O$12="○",'C3(1)-1管路'!T61,IF('C3(1)-1管路'!T61="-","-",'C10(1)-1管路(初期設定)'!$O$12*'C3(1)-1管路'!T61)))</f>
        <v>-</v>
      </c>
      <c r="U61" s="388" t="str">
        <f>IF('C10(1)-1管路(初期設定)'!$P$12="","-",IF('C10(1)-1管路(初期設定)'!$P$12="○",'C3(1)-1管路'!U61,IF('C3(1)-1管路'!U61="-","-",'C10(1)-1管路(初期設定)'!$P$12*'C3(1)-1管路'!U61)))</f>
        <v>-</v>
      </c>
      <c r="V61" s="376" t="str">
        <f>IF('C10(1)-1管路(初期設定)'!$Q$12="","-",IF('C10(1)-1管路(初期設定)'!$Q$12="○",'C3(1)-1管路'!V61,IF('C3(1)-1管路'!V61="-","-",'C10(1)-1管路(初期設定)'!$Q$12*'C3(1)-1管路'!V61)))</f>
        <v>-</v>
      </c>
      <c r="W61" s="377" t="str">
        <f t="shared" si="109"/>
        <v>-</v>
      </c>
      <c r="X61" s="382" t="str">
        <f>IF('C10(1)-1管路(初期設定)'!$R$12="","-",IF('C10(1)-1管路(初期設定)'!$R$12="○",'C3(1)-1管路'!X61,IF('C3(1)-1管路'!X61="-","-",'C10(1)-1管路(初期設定)'!$R$12*'C3(1)-1管路'!X61)))</f>
        <v>-</v>
      </c>
      <c r="Y61" s="376" t="str">
        <f>IF('C10(1)-1管路(初期設定)'!$S$12="","-",IF('C10(1)-1管路(初期設定)'!$S$12="○",'C3(1)-1管路'!Y61,IF('C3(1)-1管路'!Y61="-","-",'C10(1)-1管路(初期設定)'!$S$12*'C3(1)-1管路'!Y61)))</f>
        <v>-</v>
      </c>
      <c r="Z61" s="377" t="str">
        <f t="shared" si="110"/>
        <v>-</v>
      </c>
      <c r="AA61" s="382" t="str">
        <f>IF('C10(1)-1管路(初期設定)'!$T$12="","-",IF('C10(1)-1管路(初期設定)'!$T$12="○",'C3(1)-1管路'!AA61,IF('C3(1)-1管路'!AA61="-","-",'C10(1)-1管路(初期設定)'!$T$12*'C3(1)-1管路'!AA61)))</f>
        <v>-</v>
      </c>
      <c r="AB61" s="376" t="str">
        <f>IF('C10(1)-1管路(初期設定)'!$U$12="","-",IF('C10(1)-1管路(初期設定)'!$U$12="○",'C3(1)-1管路'!AB61,IF('C3(1)-1管路'!AB61="-","-",'C10(1)-1管路(初期設定)'!$U$12*'C3(1)-1管路'!AB61)))</f>
        <v>-</v>
      </c>
      <c r="AC61" s="377" t="str">
        <f t="shared" si="111"/>
        <v>-</v>
      </c>
      <c r="AD61" s="382" t="str">
        <f>IF('C10(1)-1管路(初期設定)'!$V$12="","-",IF('C10(1)-1管路(初期設定)'!$V$12="○",'C3(1)-1管路'!AD61,IF('C3(1)-1管路'!AD61="-","-",'C10(1)-1管路(初期設定)'!$V$12*'C3(1)-1管路'!AD61)))</f>
        <v>-</v>
      </c>
      <c r="AE61" s="376" t="str">
        <f>IF('C10(1)-1管路(初期設定)'!$W$12="","-",IF('C10(1)-1管路(初期設定)'!$W$12="○",'C3(1)-1管路'!AE61,IF('C3(1)-1管路'!AE61="-","-",'C10(1)-1管路(初期設定)'!$W$12*'C3(1)-1管路'!AE61)))</f>
        <v>-</v>
      </c>
      <c r="AF61" s="377" t="str">
        <f t="shared" si="112"/>
        <v>-</v>
      </c>
      <c r="AG61" s="382" t="str">
        <f>IF('C10(1)-1管路(初期設定)'!$X$8="","-",IF('C10(1)-1管路(初期設定)'!$X$8="○",'C3(1)-1管路'!AG61,IF('C3(1)-1管路'!AZ61="-","-",'C10(1)-1管路(初期設定)'!$X$8*'C3(1)-1管路'!AG61)))</f>
        <v>-</v>
      </c>
      <c r="AH61" s="376" t="str">
        <f>IF('C10(1)-1管路(初期設定)'!$Y$12="","-",IF('C10(1)-1管路(初期設定)'!$Y$12="○",'C3(1)-1管路'!AH61,IF('C3(1)-1管路'!AH61="-","-",'C10(1)-1管路(初期設定)'!$Y$12*'C3(1)-1管路'!AH61)))</f>
        <v>-</v>
      </c>
      <c r="AI61" s="377" t="str">
        <f t="shared" si="113"/>
        <v>-</v>
      </c>
      <c r="AJ61" s="382" t="str">
        <f>IF('C10(1)-1管路(初期設定)'!$Z$12="","-",IF('C10(1)-1管路(初期設定)'!$Z$12="○",'C3(1)-1管路'!AJ61,IF('C3(1)-1管路'!AJ61="-","-",'C10(1)-1管路(初期設定)'!$Z$12*'C3(1)-1管路'!AJ61)))</f>
        <v>-</v>
      </c>
      <c r="AK61" s="376" t="str">
        <f>IF('C10(1)-1管路(初期設定)'!$AA$12="","-",IF('C10(1)-1管路(初期設定)'!$AA$12="○",'C3(1)-1管路'!AK61,IF('C3(1)-1管路'!AK61="-","-",'C10(1)-1管路(初期設定)'!$AA$12*'C3(1)-1管路'!AK61)))</f>
        <v>-</v>
      </c>
      <c r="AL61" s="377" t="str">
        <f t="shared" si="114"/>
        <v>-</v>
      </c>
      <c r="AM61" s="382" t="str">
        <f>IF('C10(1)-1管路(初期設定)'!$AB$12="","-",IF('C10(1)-1管路(初期設定)'!$AB$12="○",'C3(1)-1管路'!AM61,IF('C3(1)-1管路'!AM61="-","-",'C10(1)-1管路(初期設定)'!$AB$12*'C3(1)-1管路'!AM61)))</f>
        <v>-</v>
      </c>
      <c r="AN61" s="376" t="str">
        <f>IF('C10(1)-1管路(初期設定)'!$AC$12="","-",IF('C10(1)-1管路(初期設定)'!$AC$12="○",'C3(1)-1管路'!AN61,IF('C3(1)-1管路'!AN61="-","-",'C10(1)-1管路(初期設定)'!$AC$12*'C3(1)-1管路'!AN61)))</f>
        <v>-</v>
      </c>
      <c r="AO61" s="377" t="str">
        <f t="shared" si="115"/>
        <v>-</v>
      </c>
      <c r="AP61" s="382" t="str">
        <f>IF('C10(1)-1管路(初期設定)'!$AD$12="","-",IF('C10(1)-1管路(初期設定)'!$AD$12="○",'C3(1)-1管路'!AP61,IF('C3(1)-1管路'!AP61="-","-",'C10(1)-1管路(初期設定)'!$AD$12*'C3(1)-1管路'!AP61)))</f>
        <v>-</v>
      </c>
      <c r="AQ61" s="376" t="str">
        <f>IF('C10(1)-1管路(初期設定)'!$AE$12="","-",IF('C10(1)-1管路(初期設定)'!$AE$12="○",'C3(1)-1管路'!AQ61,IF('C3(1)-1管路'!AQ61="-","-",'C10(1)-1管路(初期設定)'!$AE$12*'C3(1)-1管路'!AQ61)))</f>
        <v>-</v>
      </c>
      <c r="AR61" s="377" t="str">
        <f t="shared" si="116"/>
        <v>-</v>
      </c>
      <c r="AS61" s="382" t="str">
        <f>IF('C10(1)-1管路(初期設定)'!$AF$12="","-",IF('C10(1)-1管路(初期設定)'!$AF$12="○",'C3(1)-1管路'!AS61,IF('C3(1)-1管路'!AS61="-","-",'C10(1)-1管路(初期設定)'!$AF$12*'C3(1)-1管路'!AS61)))</f>
        <v>-</v>
      </c>
      <c r="AT61" s="376" t="str">
        <f>IF('C10(1)-1管路(初期設定)'!$AG$12="","-",IF('C10(1)-1管路(初期設定)'!$AG$12="○",'C3(1)-1管路'!AT61,IF('C3(1)-1管路'!AT61="-","-",'C10(1)-1管路(初期設定)'!$AG$12*'C3(1)-1管路'!AT61)))</f>
        <v>-</v>
      </c>
      <c r="AU61" s="377" t="str">
        <f t="shared" si="117"/>
        <v>-</v>
      </c>
      <c r="AV61" s="395" t="str">
        <f t="shared" si="118"/>
        <v>-</v>
      </c>
      <c r="AW61" s="90" t="s">
        <v>549</v>
      </c>
      <c r="AX61" s="67">
        <v>87</v>
      </c>
      <c r="AY61" s="42" t="str">
        <f t="shared" si="119"/>
        <v>-</v>
      </c>
      <c r="BB61" s="1071">
        <f t="shared" si="120"/>
        <v>0</v>
      </c>
      <c r="BC61" s="1070"/>
      <c r="BD61" s="1070">
        <f t="shared" si="121"/>
        <v>0</v>
      </c>
      <c r="BE61" s="1070"/>
      <c r="BF61" s="1070">
        <f t="shared" si="122"/>
        <v>0</v>
      </c>
      <c r="BG61" s="1070"/>
      <c r="BH61" s="1070">
        <f t="shared" si="123"/>
        <v>0</v>
      </c>
      <c r="BI61" s="1070"/>
      <c r="BJ61" s="1070">
        <f t="shared" si="124"/>
        <v>0</v>
      </c>
      <c r="BK61" s="1070"/>
      <c r="BL61" s="1071">
        <f t="shared" si="125"/>
        <v>0</v>
      </c>
      <c r="BM61" s="1070"/>
      <c r="BN61" s="1070">
        <f t="shared" si="126"/>
        <v>0</v>
      </c>
      <c r="BO61" s="1070"/>
      <c r="BP61" s="1070">
        <f t="shared" si="127"/>
        <v>0</v>
      </c>
      <c r="BQ61" s="1070"/>
      <c r="BR61" s="1070">
        <f t="shared" si="128"/>
        <v>0</v>
      </c>
      <c r="BS61" s="1070"/>
      <c r="BT61" s="1070">
        <f t="shared" si="129"/>
        <v>0</v>
      </c>
      <c r="BU61" s="1073"/>
      <c r="BV61" s="78"/>
    </row>
    <row r="62" spans="2:74" ht="13.5" customHeight="1">
      <c r="B62" s="1551"/>
      <c r="C62" s="1255"/>
      <c r="D62" s="1263"/>
      <c r="E62" s="1265"/>
      <c r="F62" s="76">
        <v>150</v>
      </c>
      <c r="G62" s="382" t="str">
        <f>IF('C10(1)-1管路(初期設定)'!$F$12="","-",IF('C10(1)-1管路(初期設定)'!$F$12="○",'C3(1)-1管路'!G62,IF('C3(1)-1管路'!F62="-","-",'C10(1)-1管路(初期設定)'!$F$12*'C3(1)-1管路'!G62)))</f>
        <v>-</v>
      </c>
      <c r="H62" s="376" t="str">
        <f>IF('C10(1)-1管路(初期設定)'!$G$12="","-",IF('C10(1)-1管路(初期設定)'!$G$12="○",'C3(1)-1管路'!H62,IF('C3(1)-1管路'!H62="-","-",'C10(1)-1管路(初期設定)'!$G$12*'C3(1)-1管路'!H62)))</f>
        <v>-</v>
      </c>
      <c r="I62" s="377" t="str">
        <f t="shared" si="105"/>
        <v>-</v>
      </c>
      <c r="J62" s="382" t="str">
        <f>IF('C10(1)-1管路(初期設定)'!$H$12="","-",IF('C10(1)-1管路(初期設定)'!$H$12="○",'C3(1)-1管路'!J62,IF('C3(1)-1管路'!J62="-","-",'C10(1)-1管路(初期設定)'!$H$12*'C3(1)-1管路'!J62)))</f>
        <v>-</v>
      </c>
      <c r="K62" s="376" t="str">
        <f>IF('C10(1)-1管路(初期設定)'!$I$12="","-",IF('C10(1)-1管路(初期設定)'!$I$12="○",'C3(1)-1管路'!K62,IF('C3(1)-1管路'!K62="-","-",'C10(1)-1管路(初期設定)'!$I$12*'C3(1)-1管路'!K62)))</f>
        <v>-</v>
      </c>
      <c r="L62" s="377" t="str">
        <f t="shared" si="106"/>
        <v>-</v>
      </c>
      <c r="M62" s="382" t="str">
        <f>IF('C10(1)-1管路(初期設定)'!$J$12="","-",IF('C10(1)-1管路(初期設定)'!$J$12="○",'C3(1)-1管路'!M62,IF('C3(1)-1管路'!M62="-","-",'C10(1)-1管路(初期設定)'!$J$12*'C3(1)-1管路'!M62)))</f>
        <v>-</v>
      </c>
      <c r="N62" s="376" t="str">
        <f>IF('C10(1)-1管路(初期設定)'!$K$12="","-",IF('C10(1)-1管路(初期設定)'!$K$12="○",'C3(1)-1管路'!N62,IF('C3(1)-1管路'!N62="-","-",'C10(1)-1管路(初期設定)'!$K$12*'C3(1)-1管路'!N62)))</f>
        <v>-</v>
      </c>
      <c r="O62" s="377" t="str">
        <f t="shared" si="107"/>
        <v>-</v>
      </c>
      <c r="P62" s="382" t="str">
        <f>IF('C10(1)-1管路(初期設定)'!$L$12="","-",IF('C10(1)-1管路(初期設定)'!$L$12="○",'C3(1)-1管路'!P62,IF('C3(1)-1管路'!P62="-","-",'C10(1)-1管路(初期設定)'!$L$12*'C3(1)-1管路'!P62)))</f>
        <v>-</v>
      </c>
      <c r="Q62" s="376" t="str">
        <f>IF('C10(1)-1管路(初期設定)'!$M$12="","-",IF('C10(1)-1管路(初期設定)'!$M$12="○",'C3(1)-1管路'!Q62,IF('C3(1)-1管路'!Q62="-","-",'C10(1)-1管路(初期設定)'!$M$12*'C3(1)-1管路'!Q62)))</f>
        <v>-</v>
      </c>
      <c r="R62" s="377" t="str">
        <f t="shared" si="108"/>
        <v>-</v>
      </c>
      <c r="S62" s="382" t="str">
        <f>IF('C10(1)-1管路(初期設定)'!$N$12="","-",IF('C10(1)-1管路(初期設定)'!$N$12="○",'C3(1)-1管路'!S62,IF('C3(1)-1管路'!S62="-","-",'C10(1)-1管路(初期設定)'!$N$12*'C3(1)-1管路'!S62)))</f>
        <v>-</v>
      </c>
      <c r="T62" s="388" t="str">
        <f>IF('C10(1)-1管路(初期設定)'!$O$12="","-",IF('C10(1)-1管路(初期設定)'!$O$12="○",'C3(1)-1管路'!T62,IF('C3(1)-1管路'!T62="-","-",'C10(1)-1管路(初期設定)'!$O$12*'C3(1)-1管路'!T62)))</f>
        <v>-</v>
      </c>
      <c r="U62" s="388" t="str">
        <f>IF('C10(1)-1管路(初期設定)'!$P$12="","-",IF('C10(1)-1管路(初期設定)'!$P$12="○",'C3(1)-1管路'!U62,IF('C3(1)-1管路'!U62="-","-",'C10(1)-1管路(初期設定)'!$P$12*'C3(1)-1管路'!U62)))</f>
        <v>-</v>
      </c>
      <c r="V62" s="376" t="str">
        <f>IF('C10(1)-1管路(初期設定)'!$Q$12="","-",IF('C10(1)-1管路(初期設定)'!$Q$12="○",'C3(1)-1管路'!V62,IF('C3(1)-1管路'!V62="-","-",'C10(1)-1管路(初期設定)'!$Q$12*'C3(1)-1管路'!V62)))</f>
        <v>-</v>
      </c>
      <c r="W62" s="377" t="str">
        <f t="shared" si="109"/>
        <v>-</v>
      </c>
      <c r="X62" s="382" t="str">
        <f>IF('C10(1)-1管路(初期設定)'!$R$12="","-",IF('C10(1)-1管路(初期設定)'!$R$12="○",'C3(1)-1管路'!X62,IF('C3(1)-1管路'!X62="-","-",'C10(1)-1管路(初期設定)'!$R$12*'C3(1)-1管路'!X62)))</f>
        <v>-</v>
      </c>
      <c r="Y62" s="376" t="str">
        <f>IF('C10(1)-1管路(初期設定)'!$S$12="","-",IF('C10(1)-1管路(初期設定)'!$S$12="○",'C3(1)-1管路'!Y62,IF('C3(1)-1管路'!Y62="-","-",'C10(1)-1管路(初期設定)'!$S$12*'C3(1)-1管路'!Y62)))</f>
        <v>-</v>
      </c>
      <c r="Z62" s="377" t="str">
        <f t="shared" si="110"/>
        <v>-</v>
      </c>
      <c r="AA62" s="382" t="str">
        <f>IF('C10(1)-1管路(初期設定)'!$T$12="","-",IF('C10(1)-1管路(初期設定)'!$T$12="○",'C3(1)-1管路'!AA62,IF('C3(1)-1管路'!AA62="-","-",'C10(1)-1管路(初期設定)'!$T$12*'C3(1)-1管路'!AA62)))</f>
        <v>-</v>
      </c>
      <c r="AB62" s="376" t="str">
        <f>IF('C10(1)-1管路(初期設定)'!$U$12="","-",IF('C10(1)-1管路(初期設定)'!$U$12="○",'C3(1)-1管路'!AB62,IF('C3(1)-1管路'!AB62="-","-",'C10(1)-1管路(初期設定)'!$U$12*'C3(1)-1管路'!AB62)))</f>
        <v>-</v>
      </c>
      <c r="AC62" s="377" t="str">
        <f t="shared" si="111"/>
        <v>-</v>
      </c>
      <c r="AD62" s="382" t="str">
        <f>IF('C10(1)-1管路(初期設定)'!$V$12="","-",IF('C10(1)-1管路(初期設定)'!$V$12="○",'C3(1)-1管路'!AD62,IF('C3(1)-1管路'!AD62="-","-",'C10(1)-1管路(初期設定)'!$V$12*'C3(1)-1管路'!AD62)))</f>
        <v>-</v>
      </c>
      <c r="AE62" s="376" t="str">
        <f>IF('C10(1)-1管路(初期設定)'!$W$12="","-",IF('C10(1)-1管路(初期設定)'!$W$12="○",'C3(1)-1管路'!AE62,IF('C3(1)-1管路'!AE62="-","-",'C10(1)-1管路(初期設定)'!$W$12*'C3(1)-1管路'!AE62)))</f>
        <v>-</v>
      </c>
      <c r="AF62" s="377" t="str">
        <f t="shared" si="112"/>
        <v>-</v>
      </c>
      <c r="AG62" s="382" t="str">
        <f>IF('C10(1)-1管路(初期設定)'!$X$8="","-",IF('C10(1)-1管路(初期設定)'!$X$8="○",'C3(1)-1管路'!AG62,IF('C3(1)-1管路'!AZ62="-","-",'C10(1)-1管路(初期設定)'!$X$8*'C3(1)-1管路'!AG62)))</f>
        <v>-</v>
      </c>
      <c r="AH62" s="376" t="str">
        <f>IF('C10(1)-1管路(初期設定)'!$Y$12="","-",IF('C10(1)-1管路(初期設定)'!$Y$12="○",'C3(1)-1管路'!AH62,IF('C3(1)-1管路'!AH62="-","-",'C10(1)-1管路(初期設定)'!$Y$12*'C3(1)-1管路'!AH62)))</f>
        <v>-</v>
      </c>
      <c r="AI62" s="377" t="str">
        <f t="shared" si="113"/>
        <v>-</v>
      </c>
      <c r="AJ62" s="382" t="str">
        <f>IF('C10(1)-1管路(初期設定)'!$Z$12="","-",IF('C10(1)-1管路(初期設定)'!$Z$12="○",'C3(1)-1管路'!AJ62,IF('C3(1)-1管路'!AJ62="-","-",'C10(1)-1管路(初期設定)'!$Z$12*'C3(1)-1管路'!AJ62)))</f>
        <v>-</v>
      </c>
      <c r="AK62" s="376" t="str">
        <f>IF('C10(1)-1管路(初期設定)'!$AA$12="","-",IF('C10(1)-1管路(初期設定)'!$AA$12="○",'C3(1)-1管路'!AK62,IF('C3(1)-1管路'!AK62="-","-",'C10(1)-1管路(初期設定)'!$AA$12*'C3(1)-1管路'!AK62)))</f>
        <v>-</v>
      </c>
      <c r="AL62" s="377" t="str">
        <f t="shared" si="114"/>
        <v>-</v>
      </c>
      <c r="AM62" s="382" t="str">
        <f>IF('C10(1)-1管路(初期設定)'!$AB$12="","-",IF('C10(1)-1管路(初期設定)'!$AB$12="○",'C3(1)-1管路'!AM62,IF('C3(1)-1管路'!AM62="-","-",'C10(1)-1管路(初期設定)'!$AB$12*'C3(1)-1管路'!AM62)))</f>
        <v>-</v>
      </c>
      <c r="AN62" s="376" t="str">
        <f>IF('C10(1)-1管路(初期設定)'!$AC$12="","-",IF('C10(1)-1管路(初期設定)'!$AC$12="○",'C3(1)-1管路'!AN62,IF('C3(1)-1管路'!AN62="-","-",'C10(1)-1管路(初期設定)'!$AC$12*'C3(1)-1管路'!AN62)))</f>
        <v>-</v>
      </c>
      <c r="AO62" s="377" t="str">
        <f t="shared" si="115"/>
        <v>-</v>
      </c>
      <c r="AP62" s="382" t="str">
        <f>IF('C10(1)-1管路(初期設定)'!$AD$12="","-",IF('C10(1)-1管路(初期設定)'!$AD$12="○",'C3(1)-1管路'!AP62,IF('C3(1)-1管路'!AP62="-","-",'C10(1)-1管路(初期設定)'!$AD$12*'C3(1)-1管路'!AP62)))</f>
        <v>-</v>
      </c>
      <c r="AQ62" s="376" t="str">
        <f>IF('C10(1)-1管路(初期設定)'!$AE$12="","-",IF('C10(1)-1管路(初期設定)'!$AE$12="○",'C3(1)-1管路'!AQ62,IF('C3(1)-1管路'!AQ62="-","-",'C10(1)-1管路(初期設定)'!$AE$12*'C3(1)-1管路'!AQ62)))</f>
        <v>-</v>
      </c>
      <c r="AR62" s="377" t="str">
        <f t="shared" si="116"/>
        <v>-</v>
      </c>
      <c r="AS62" s="382" t="str">
        <f>IF('C10(1)-1管路(初期設定)'!$AF$12="","-",IF('C10(1)-1管路(初期設定)'!$AF$12="○",'C3(1)-1管路'!AS62,IF('C3(1)-1管路'!AS62="-","-",'C10(1)-1管路(初期設定)'!$AF$12*'C3(1)-1管路'!AS62)))</f>
        <v>-</v>
      </c>
      <c r="AT62" s="376" t="str">
        <f>IF('C10(1)-1管路(初期設定)'!$AG$12="","-",IF('C10(1)-1管路(初期設定)'!$AG$12="○",'C3(1)-1管路'!AT62,IF('C3(1)-1管路'!AT62="-","-",'C10(1)-1管路(初期設定)'!$AG$12*'C3(1)-1管路'!AT62)))</f>
        <v>-</v>
      </c>
      <c r="AU62" s="377" t="str">
        <f t="shared" si="117"/>
        <v>-</v>
      </c>
      <c r="AV62" s="395" t="str">
        <f t="shared" si="118"/>
        <v>-</v>
      </c>
      <c r="AW62" s="90" t="s">
        <v>549</v>
      </c>
      <c r="AX62" s="67">
        <v>76</v>
      </c>
      <c r="AY62" s="42" t="str">
        <f t="shared" si="119"/>
        <v>-</v>
      </c>
      <c r="BB62" s="1071">
        <f t="shared" si="120"/>
        <v>0</v>
      </c>
      <c r="BC62" s="1070"/>
      <c r="BD62" s="1070">
        <f t="shared" si="121"/>
        <v>0</v>
      </c>
      <c r="BE62" s="1070"/>
      <c r="BF62" s="1070">
        <f t="shared" si="122"/>
        <v>0</v>
      </c>
      <c r="BG62" s="1070"/>
      <c r="BH62" s="1070">
        <f t="shared" si="123"/>
        <v>0</v>
      </c>
      <c r="BI62" s="1070"/>
      <c r="BJ62" s="1070">
        <f t="shared" si="124"/>
        <v>0</v>
      </c>
      <c r="BK62" s="1070"/>
      <c r="BL62" s="1071">
        <f t="shared" si="125"/>
        <v>0</v>
      </c>
      <c r="BM62" s="1070"/>
      <c r="BN62" s="1070">
        <f t="shared" si="126"/>
        <v>0</v>
      </c>
      <c r="BO62" s="1070"/>
      <c r="BP62" s="1070">
        <f t="shared" si="127"/>
        <v>0</v>
      </c>
      <c r="BQ62" s="1070"/>
      <c r="BR62" s="1070">
        <f t="shared" si="128"/>
        <v>0</v>
      </c>
      <c r="BS62" s="1070"/>
      <c r="BT62" s="1070">
        <f t="shared" si="129"/>
        <v>0</v>
      </c>
      <c r="BU62" s="1073"/>
      <c r="BV62" s="78"/>
    </row>
    <row r="63" spans="2:74" ht="13.5" customHeight="1">
      <c r="B63" s="1551"/>
      <c r="C63" s="1255"/>
      <c r="D63" s="1263"/>
      <c r="E63" s="1265"/>
      <c r="F63" s="76">
        <v>100</v>
      </c>
      <c r="G63" s="382" t="str">
        <f>IF('C10(1)-1管路(初期設定)'!$F$12="","-",IF('C10(1)-1管路(初期設定)'!$F$12="○",'C3(1)-1管路'!G63,IF('C3(1)-1管路'!F63="-","-",'C10(1)-1管路(初期設定)'!$F$12*'C3(1)-1管路'!G63)))</f>
        <v>-</v>
      </c>
      <c r="H63" s="376" t="str">
        <f>IF('C10(1)-1管路(初期設定)'!$G$12="","-",IF('C10(1)-1管路(初期設定)'!$G$12="○",'C3(1)-1管路'!H63,IF('C3(1)-1管路'!H63="-","-",'C10(1)-1管路(初期設定)'!$G$12*'C3(1)-1管路'!H63)))</f>
        <v>-</v>
      </c>
      <c r="I63" s="377" t="str">
        <f t="shared" si="105"/>
        <v>-</v>
      </c>
      <c r="J63" s="382" t="str">
        <f>IF('C10(1)-1管路(初期設定)'!$H$12="","-",IF('C10(1)-1管路(初期設定)'!$H$12="○",'C3(1)-1管路'!J63,IF('C3(1)-1管路'!J63="-","-",'C10(1)-1管路(初期設定)'!$H$12*'C3(1)-1管路'!J63)))</f>
        <v>-</v>
      </c>
      <c r="K63" s="376" t="str">
        <f>IF('C10(1)-1管路(初期設定)'!$I$12="","-",IF('C10(1)-1管路(初期設定)'!$I$12="○",'C3(1)-1管路'!K63,IF('C3(1)-1管路'!K63="-","-",'C10(1)-1管路(初期設定)'!$I$12*'C3(1)-1管路'!K63)))</f>
        <v>-</v>
      </c>
      <c r="L63" s="377" t="str">
        <f t="shared" si="106"/>
        <v>-</v>
      </c>
      <c r="M63" s="382" t="str">
        <f>IF('C10(1)-1管路(初期設定)'!$J$12="","-",IF('C10(1)-1管路(初期設定)'!$J$12="○",'C3(1)-1管路'!M63,IF('C3(1)-1管路'!M63="-","-",'C10(1)-1管路(初期設定)'!$J$12*'C3(1)-1管路'!M63)))</f>
        <v>-</v>
      </c>
      <c r="N63" s="376" t="str">
        <f>IF('C10(1)-1管路(初期設定)'!$K$12="","-",IF('C10(1)-1管路(初期設定)'!$K$12="○",'C3(1)-1管路'!N63,IF('C3(1)-1管路'!N63="-","-",'C10(1)-1管路(初期設定)'!$K$12*'C3(1)-1管路'!N63)))</f>
        <v>-</v>
      </c>
      <c r="O63" s="377" t="str">
        <f t="shared" si="107"/>
        <v>-</v>
      </c>
      <c r="P63" s="382" t="str">
        <f>IF('C10(1)-1管路(初期設定)'!$L$12="","-",IF('C10(1)-1管路(初期設定)'!$L$12="○",'C3(1)-1管路'!P63,IF('C3(1)-1管路'!P63="-","-",'C10(1)-1管路(初期設定)'!$L$12*'C3(1)-1管路'!P63)))</f>
        <v>-</v>
      </c>
      <c r="Q63" s="376" t="str">
        <f>IF('C10(1)-1管路(初期設定)'!$M$12="","-",IF('C10(1)-1管路(初期設定)'!$M$12="○",'C3(1)-1管路'!Q63,IF('C3(1)-1管路'!Q63="-","-",'C10(1)-1管路(初期設定)'!$M$12*'C3(1)-1管路'!Q63)))</f>
        <v>-</v>
      </c>
      <c r="R63" s="377" t="str">
        <f t="shared" si="108"/>
        <v>-</v>
      </c>
      <c r="S63" s="382" t="str">
        <f>IF('C10(1)-1管路(初期設定)'!$N$12="","-",IF('C10(1)-1管路(初期設定)'!$N$12="○",'C3(1)-1管路'!S63,IF('C3(1)-1管路'!S63="-","-",'C10(1)-1管路(初期設定)'!$N$12*'C3(1)-1管路'!S63)))</f>
        <v>-</v>
      </c>
      <c r="T63" s="388" t="str">
        <f>IF('C10(1)-1管路(初期設定)'!$O$12="","-",IF('C10(1)-1管路(初期設定)'!$O$12="○",'C3(1)-1管路'!T63,IF('C3(1)-1管路'!T63="-","-",'C10(1)-1管路(初期設定)'!$O$12*'C3(1)-1管路'!T63)))</f>
        <v>-</v>
      </c>
      <c r="U63" s="388" t="str">
        <f>IF('C10(1)-1管路(初期設定)'!$P$12="","-",IF('C10(1)-1管路(初期設定)'!$P$12="○",'C3(1)-1管路'!U63,IF('C3(1)-1管路'!U63="-","-",'C10(1)-1管路(初期設定)'!$P$12*'C3(1)-1管路'!U63)))</f>
        <v>-</v>
      </c>
      <c r="V63" s="376" t="str">
        <f>IF('C10(1)-1管路(初期設定)'!$Q$12="","-",IF('C10(1)-1管路(初期設定)'!$Q$12="○",'C3(1)-1管路'!V63,IF('C3(1)-1管路'!V63="-","-",'C10(1)-1管路(初期設定)'!$Q$12*'C3(1)-1管路'!V63)))</f>
        <v>-</v>
      </c>
      <c r="W63" s="377" t="str">
        <f t="shared" si="109"/>
        <v>-</v>
      </c>
      <c r="X63" s="382" t="str">
        <f>IF('C10(1)-1管路(初期設定)'!$R$12="","-",IF('C10(1)-1管路(初期設定)'!$R$12="○",'C3(1)-1管路'!X63,IF('C3(1)-1管路'!X63="-","-",'C10(1)-1管路(初期設定)'!$R$12*'C3(1)-1管路'!X63)))</f>
        <v>-</v>
      </c>
      <c r="Y63" s="376" t="str">
        <f>IF('C10(1)-1管路(初期設定)'!$S$12="","-",IF('C10(1)-1管路(初期設定)'!$S$12="○",'C3(1)-1管路'!Y63,IF('C3(1)-1管路'!Y63="-","-",'C10(1)-1管路(初期設定)'!$S$12*'C3(1)-1管路'!Y63)))</f>
        <v>-</v>
      </c>
      <c r="Z63" s="377" t="str">
        <f t="shared" si="110"/>
        <v>-</v>
      </c>
      <c r="AA63" s="382" t="str">
        <f>IF('C10(1)-1管路(初期設定)'!$T$12="","-",IF('C10(1)-1管路(初期設定)'!$T$12="○",'C3(1)-1管路'!AA63,IF('C3(1)-1管路'!AA63="-","-",'C10(1)-1管路(初期設定)'!$T$12*'C3(1)-1管路'!AA63)))</f>
        <v>-</v>
      </c>
      <c r="AB63" s="376" t="str">
        <f>IF('C10(1)-1管路(初期設定)'!$U$12="","-",IF('C10(1)-1管路(初期設定)'!$U$12="○",'C3(1)-1管路'!AB63,IF('C3(1)-1管路'!AB63="-","-",'C10(1)-1管路(初期設定)'!$U$12*'C3(1)-1管路'!AB63)))</f>
        <v>-</v>
      </c>
      <c r="AC63" s="377" t="str">
        <f t="shared" si="111"/>
        <v>-</v>
      </c>
      <c r="AD63" s="382" t="str">
        <f>IF('C10(1)-1管路(初期設定)'!$V$12="","-",IF('C10(1)-1管路(初期設定)'!$V$12="○",'C3(1)-1管路'!AD63,IF('C3(1)-1管路'!AD63="-","-",'C10(1)-1管路(初期設定)'!$V$12*'C3(1)-1管路'!AD63)))</f>
        <v>-</v>
      </c>
      <c r="AE63" s="376" t="str">
        <f>IF('C10(1)-1管路(初期設定)'!$W$12="","-",IF('C10(1)-1管路(初期設定)'!$W$12="○",'C3(1)-1管路'!AE63,IF('C3(1)-1管路'!AE63="-","-",'C10(1)-1管路(初期設定)'!$W$12*'C3(1)-1管路'!AE63)))</f>
        <v>-</v>
      </c>
      <c r="AF63" s="377" t="str">
        <f t="shared" si="112"/>
        <v>-</v>
      </c>
      <c r="AG63" s="382" t="str">
        <f>IF('C10(1)-1管路(初期設定)'!$X$8="","-",IF('C10(1)-1管路(初期設定)'!$X$8="○",'C3(1)-1管路'!AG63,IF('C3(1)-1管路'!AZ63="-","-",'C10(1)-1管路(初期設定)'!$X$8*'C3(1)-1管路'!AG63)))</f>
        <v>-</v>
      </c>
      <c r="AH63" s="376" t="str">
        <f>IF('C10(1)-1管路(初期設定)'!$Y$12="","-",IF('C10(1)-1管路(初期設定)'!$Y$12="○",'C3(1)-1管路'!AH63,IF('C3(1)-1管路'!AH63="-","-",'C10(1)-1管路(初期設定)'!$Y$12*'C3(1)-1管路'!AH63)))</f>
        <v>-</v>
      </c>
      <c r="AI63" s="377" t="str">
        <f t="shared" si="113"/>
        <v>-</v>
      </c>
      <c r="AJ63" s="382" t="str">
        <f>IF('C10(1)-1管路(初期設定)'!$Z$12="","-",IF('C10(1)-1管路(初期設定)'!$Z$12="○",'C3(1)-1管路'!AJ63,IF('C3(1)-1管路'!AJ63="-","-",'C10(1)-1管路(初期設定)'!$Z$12*'C3(1)-1管路'!AJ63)))</f>
        <v>-</v>
      </c>
      <c r="AK63" s="376" t="str">
        <f>IF('C10(1)-1管路(初期設定)'!$AA$12="","-",IF('C10(1)-1管路(初期設定)'!$AA$12="○",'C3(1)-1管路'!AK63,IF('C3(1)-1管路'!AK63="-","-",'C10(1)-1管路(初期設定)'!$AA$12*'C3(1)-1管路'!AK63)))</f>
        <v>-</v>
      </c>
      <c r="AL63" s="377" t="str">
        <f t="shared" si="114"/>
        <v>-</v>
      </c>
      <c r="AM63" s="382" t="str">
        <f>IF('C10(1)-1管路(初期設定)'!$AB$12="","-",IF('C10(1)-1管路(初期設定)'!$AB$12="○",'C3(1)-1管路'!AM63,IF('C3(1)-1管路'!AM63="-","-",'C10(1)-1管路(初期設定)'!$AB$12*'C3(1)-1管路'!AM63)))</f>
        <v>-</v>
      </c>
      <c r="AN63" s="376" t="str">
        <f>IF('C10(1)-1管路(初期設定)'!$AC$12="","-",IF('C10(1)-1管路(初期設定)'!$AC$12="○",'C3(1)-1管路'!AN63,IF('C3(1)-1管路'!AN63="-","-",'C10(1)-1管路(初期設定)'!$AC$12*'C3(1)-1管路'!AN63)))</f>
        <v>-</v>
      </c>
      <c r="AO63" s="377" t="str">
        <f t="shared" si="115"/>
        <v>-</v>
      </c>
      <c r="AP63" s="382" t="str">
        <f>IF('C10(1)-1管路(初期設定)'!$AD$12="","-",IF('C10(1)-1管路(初期設定)'!$AD$12="○",'C3(1)-1管路'!AP63,IF('C3(1)-1管路'!AP63="-","-",'C10(1)-1管路(初期設定)'!$AD$12*'C3(1)-1管路'!AP63)))</f>
        <v>-</v>
      </c>
      <c r="AQ63" s="376" t="str">
        <f>IF('C10(1)-1管路(初期設定)'!$AE$12="","-",IF('C10(1)-1管路(初期設定)'!$AE$12="○",'C3(1)-1管路'!AQ63,IF('C3(1)-1管路'!AQ63="-","-",'C10(1)-1管路(初期設定)'!$AE$12*'C3(1)-1管路'!AQ63)))</f>
        <v>-</v>
      </c>
      <c r="AR63" s="377" t="str">
        <f t="shared" si="116"/>
        <v>-</v>
      </c>
      <c r="AS63" s="382" t="str">
        <f>IF('C10(1)-1管路(初期設定)'!$AF$12="","-",IF('C10(1)-1管路(初期設定)'!$AF$12="○",'C3(1)-1管路'!AS63,IF('C3(1)-1管路'!AS63="-","-",'C10(1)-1管路(初期設定)'!$AF$12*'C3(1)-1管路'!AS63)))</f>
        <v>-</v>
      </c>
      <c r="AT63" s="376" t="str">
        <f>IF('C10(1)-1管路(初期設定)'!$AG$12="","-",IF('C10(1)-1管路(初期設定)'!$AG$12="○",'C3(1)-1管路'!AT63,IF('C3(1)-1管路'!AT63="-","-",'C10(1)-1管路(初期設定)'!$AG$12*'C3(1)-1管路'!AT63)))</f>
        <v>-</v>
      </c>
      <c r="AU63" s="377" t="str">
        <f t="shared" si="117"/>
        <v>-</v>
      </c>
      <c r="AV63" s="395" t="str">
        <f t="shared" si="118"/>
        <v>-</v>
      </c>
      <c r="AW63" s="90" t="s">
        <v>549</v>
      </c>
      <c r="AX63" s="67">
        <v>67</v>
      </c>
      <c r="AY63" s="42" t="str">
        <f t="shared" si="119"/>
        <v>-</v>
      </c>
      <c r="BB63" s="1071">
        <f t="shared" si="120"/>
        <v>0</v>
      </c>
      <c r="BC63" s="1070"/>
      <c r="BD63" s="1070">
        <f t="shared" si="121"/>
        <v>0</v>
      </c>
      <c r="BE63" s="1070"/>
      <c r="BF63" s="1070">
        <f t="shared" si="122"/>
        <v>0</v>
      </c>
      <c r="BG63" s="1070"/>
      <c r="BH63" s="1070">
        <f t="shared" si="123"/>
        <v>0</v>
      </c>
      <c r="BI63" s="1070"/>
      <c r="BJ63" s="1070">
        <f t="shared" si="124"/>
        <v>0</v>
      </c>
      <c r="BK63" s="1070"/>
      <c r="BL63" s="1071">
        <f t="shared" si="125"/>
        <v>0</v>
      </c>
      <c r="BM63" s="1070"/>
      <c r="BN63" s="1070">
        <f t="shared" si="126"/>
        <v>0</v>
      </c>
      <c r="BO63" s="1070"/>
      <c r="BP63" s="1070">
        <f t="shared" si="127"/>
        <v>0</v>
      </c>
      <c r="BQ63" s="1070"/>
      <c r="BR63" s="1070">
        <f t="shared" si="128"/>
        <v>0</v>
      </c>
      <c r="BS63" s="1070"/>
      <c r="BT63" s="1070">
        <f t="shared" si="129"/>
        <v>0</v>
      </c>
      <c r="BU63" s="1073"/>
      <c r="BV63" s="78"/>
    </row>
    <row r="64" spans="2:74" ht="13.5" customHeight="1">
      <c r="B64" s="1551"/>
      <c r="C64" s="1255"/>
      <c r="D64" s="1263"/>
      <c r="E64" s="1265"/>
      <c r="F64" s="77" t="s">
        <v>136</v>
      </c>
      <c r="G64" s="382" t="str">
        <f>IF('C10(1)-1管路(初期設定)'!$F$12="","-",IF('C10(1)-1管路(初期設定)'!$F$12="○",'C3(1)-1管路'!G64,IF('C3(1)-1管路'!F64="-","-",'C10(1)-1管路(初期設定)'!$F$12*'C3(1)-1管路'!G64)))</f>
        <v>-</v>
      </c>
      <c r="H64" s="376" t="str">
        <f>IF('C10(1)-1管路(初期設定)'!$G$12="","-",IF('C10(1)-1管路(初期設定)'!$G$12="○",'C3(1)-1管路'!H64,IF('C3(1)-1管路'!H64="-","-",'C10(1)-1管路(初期設定)'!$G$12*'C3(1)-1管路'!H64)))</f>
        <v>-</v>
      </c>
      <c r="I64" s="377" t="str">
        <f t="shared" si="105"/>
        <v>-</v>
      </c>
      <c r="J64" s="382" t="str">
        <f>IF('C10(1)-1管路(初期設定)'!$H$12="","-",IF('C10(1)-1管路(初期設定)'!$H$12="○",'C3(1)-1管路'!J64,IF('C3(1)-1管路'!J64="-","-",'C10(1)-1管路(初期設定)'!$H$12*'C3(1)-1管路'!J64)))</f>
        <v>-</v>
      </c>
      <c r="K64" s="376" t="str">
        <f>IF('C10(1)-1管路(初期設定)'!$I$12="","-",IF('C10(1)-1管路(初期設定)'!$I$12="○",'C3(1)-1管路'!K64,IF('C3(1)-1管路'!K64="-","-",'C10(1)-1管路(初期設定)'!$I$12*'C3(1)-1管路'!K64)))</f>
        <v>-</v>
      </c>
      <c r="L64" s="377" t="str">
        <f t="shared" si="106"/>
        <v>-</v>
      </c>
      <c r="M64" s="382" t="str">
        <f>IF('C10(1)-1管路(初期設定)'!$J$12="","-",IF('C10(1)-1管路(初期設定)'!$J$12="○",'C3(1)-1管路'!M64,IF('C3(1)-1管路'!M64="-","-",'C10(1)-1管路(初期設定)'!$J$12*'C3(1)-1管路'!M64)))</f>
        <v>-</v>
      </c>
      <c r="N64" s="376" t="str">
        <f>IF('C10(1)-1管路(初期設定)'!$K$12="","-",IF('C10(1)-1管路(初期設定)'!$K$12="○",'C3(1)-1管路'!N64,IF('C3(1)-1管路'!N64="-","-",'C10(1)-1管路(初期設定)'!$K$12*'C3(1)-1管路'!N64)))</f>
        <v>-</v>
      </c>
      <c r="O64" s="377" t="str">
        <f t="shared" si="107"/>
        <v>-</v>
      </c>
      <c r="P64" s="382" t="str">
        <f>IF('C10(1)-1管路(初期設定)'!$L$12="","-",IF('C10(1)-1管路(初期設定)'!$L$12="○",'C3(1)-1管路'!P64,IF('C3(1)-1管路'!P64="-","-",'C10(1)-1管路(初期設定)'!$L$12*'C3(1)-1管路'!P64)))</f>
        <v>-</v>
      </c>
      <c r="Q64" s="376" t="str">
        <f>IF('C10(1)-1管路(初期設定)'!$M$12="","-",IF('C10(1)-1管路(初期設定)'!$M$12="○",'C3(1)-1管路'!Q64,IF('C3(1)-1管路'!Q64="-","-",'C10(1)-1管路(初期設定)'!$M$12*'C3(1)-1管路'!Q64)))</f>
        <v>-</v>
      </c>
      <c r="R64" s="377" t="str">
        <f t="shared" si="108"/>
        <v>-</v>
      </c>
      <c r="S64" s="382" t="str">
        <f>IF('C10(1)-1管路(初期設定)'!$N$12="","-",IF('C10(1)-1管路(初期設定)'!$N$12="○",'C3(1)-1管路'!S64,IF('C3(1)-1管路'!S64="-","-",'C10(1)-1管路(初期設定)'!$N$12*'C3(1)-1管路'!S64)))</f>
        <v>-</v>
      </c>
      <c r="T64" s="388" t="str">
        <f>IF('C10(1)-1管路(初期設定)'!$O$12="","-",IF('C10(1)-1管路(初期設定)'!$O$12="○",'C3(1)-1管路'!T64,IF('C3(1)-1管路'!T64="-","-",'C10(1)-1管路(初期設定)'!$O$12*'C3(1)-1管路'!T64)))</f>
        <v>-</v>
      </c>
      <c r="U64" s="388" t="str">
        <f>IF('C10(1)-1管路(初期設定)'!$P$12="","-",IF('C10(1)-1管路(初期設定)'!$P$12="○",'C3(1)-1管路'!U64,IF('C3(1)-1管路'!U64="-","-",'C10(1)-1管路(初期設定)'!$P$12*'C3(1)-1管路'!U64)))</f>
        <v>-</v>
      </c>
      <c r="V64" s="376" t="str">
        <f>IF('C10(1)-1管路(初期設定)'!$Q$12="","-",IF('C10(1)-1管路(初期設定)'!$Q$12="○",'C3(1)-1管路'!V64,IF('C3(1)-1管路'!V64="-","-",'C10(1)-1管路(初期設定)'!$Q$12*'C3(1)-1管路'!V64)))</f>
        <v>-</v>
      </c>
      <c r="W64" s="377" t="str">
        <f t="shared" si="109"/>
        <v>-</v>
      </c>
      <c r="X64" s="382" t="str">
        <f>IF('C10(1)-1管路(初期設定)'!$R$12="","-",IF('C10(1)-1管路(初期設定)'!$R$12="○",'C3(1)-1管路'!X64,IF('C3(1)-1管路'!X64="-","-",'C10(1)-1管路(初期設定)'!$R$12*'C3(1)-1管路'!X64)))</f>
        <v>-</v>
      </c>
      <c r="Y64" s="376" t="str">
        <f>IF('C10(1)-1管路(初期設定)'!$S$12="","-",IF('C10(1)-1管路(初期設定)'!$S$12="○",'C3(1)-1管路'!Y64,IF('C3(1)-1管路'!Y64="-","-",'C10(1)-1管路(初期設定)'!$S$12*'C3(1)-1管路'!Y64)))</f>
        <v>-</v>
      </c>
      <c r="Z64" s="377" t="str">
        <f t="shared" si="110"/>
        <v>-</v>
      </c>
      <c r="AA64" s="382" t="str">
        <f>IF('C10(1)-1管路(初期設定)'!$T$12="","-",IF('C10(1)-1管路(初期設定)'!$T$12="○",'C3(1)-1管路'!AA64,IF('C3(1)-1管路'!AA64="-","-",'C10(1)-1管路(初期設定)'!$T$12*'C3(1)-1管路'!AA64)))</f>
        <v>-</v>
      </c>
      <c r="AB64" s="376" t="str">
        <f>IF('C10(1)-1管路(初期設定)'!$U$12="","-",IF('C10(1)-1管路(初期設定)'!$U$12="○",'C3(1)-1管路'!AB64,IF('C3(1)-1管路'!AB64="-","-",'C10(1)-1管路(初期設定)'!$U$12*'C3(1)-1管路'!AB64)))</f>
        <v>-</v>
      </c>
      <c r="AC64" s="377" t="str">
        <f t="shared" si="111"/>
        <v>-</v>
      </c>
      <c r="AD64" s="382" t="str">
        <f>IF('C10(1)-1管路(初期設定)'!$V$12="","-",IF('C10(1)-1管路(初期設定)'!$V$12="○",'C3(1)-1管路'!AD64,IF('C3(1)-1管路'!AD64="-","-",'C10(1)-1管路(初期設定)'!$V$12*'C3(1)-1管路'!AD64)))</f>
        <v>-</v>
      </c>
      <c r="AE64" s="376" t="str">
        <f>IF('C10(1)-1管路(初期設定)'!$W$12="","-",IF('C10(1)-1管路(初期設定)'!$W$12="○",'C3(1)-1管路'!AE64,IF('C3(1)-1管路'!AE64="-","-",'C10(1)-1管路(初期設定)'!$W$12*'C3(1)-1管路'!AE64)))</f>
        <v>-</v>
      </c>
      <c r="AF64" s="377" t="str">
        <f t="shared" si="112"/>
        <v>-</v>
      </c>
      <c r="AG64" s="382" t="str">
        <f>IF('C10(1)-1管路(初期設定)'!$X$8="","-",IF('C10(1)-1管路(初期設定)'!$X$8="○",'C3(1)-1管路'!AG64,IF('C3(1)-1管路'!AZ64="-","-",'C10(1)-1管路(初期設定)'!$X$8*'C3(1)-1管路'!AG64)))</f>
        <v>-</v>
      </c>
      <c r="AH64" s="376" t="str">
        <f>IF('C10(1)-1管路(初期設定)'!$Y$12="","-",IF('C10(1)-1管路(初期設定)'!$Y$12="○",'C3(1)-1管路'!AH64,IF('C3(1)-1管路'!AH64="-","-",'C10(1)-1管路(初期設定)'!$Y$12*'C3(1)-1管路'!AH64)))</f>
        <v>-</v>
      </c>
      <c r="AI64" s="377" t="str">
        <f t="shared" si="113"/>
        <v>-</v>
      </c>
      <c r="AJ64" s="382" t="str">
        <f>IF('C10(1)-1管路(初期設定)'!$Z$12="","-",IF('C10(1)-1管路(初期設定)'!$Z$12="○",'C3(1)-1管路'!AJ64,IF('C3(1)-1管路'!AJ64="-","-",'C10(1)-1管路(初期設定)'!$Z$12*'C3(1)-1管路'!AJ64)))</f>
        <v>-</v>
      </c>
      <c r="AK64" s="376" t="str">
        <f>IF('C10(1)-1管路(初期設定)'!$AA$12="","-",IF('C10(1)-1管路(初期設定)'!$AA$12="○",'C3(1)-1管路'!AK64,IF('C3(1)-1管路'!AK64="-","-",'C10(1)-1管路(初期設定)'!$AA$12*'C3(1)-1管路'!AK64)))</f>
        <v>-</v>
      </c>
      <c r="AL64" s="377" t="str">
        <f t="shared" si="114"/>
        <v>-</v>
      </c>
      <c r="AM64" s="382" t="str">
        <f>IF('C10(1)-1管路(初期設定)'!$AB$12="","-",IF('C10(1)-1管路(初期設定)'!$AB$12="○",'C3(1)-1管路'!AM64,IF('C3(1)-1管路'!AM64="-","-",'C10(1)-1管路(初期設定)'!$AB$12*'C3(1)-1管路'!AM64)))</f>
        <v>-</v>
      </c>
      <c r="AN64" s="376" t="str">
        <f>IF('C10(1)-1管路(初期設定)'!$AC$12="","-",IF('C10(1)-1管路(初期設定)'!$AC$12="○",'C3(1)-1管路'!AN64,IF('C3(1)-1管路'!AN64="-","-",'C10(1)-1管路(初期設定)'!$AC$12*'C3(1)-1管路'!AN64)))</f>
        <v>-</v>
      </c>
      <c r="AO64" s="377" t="str">
        <f t="shared" si="115"/>
        <v>-</v>
      </c>
      <c r="AP64" s="382" t="str">
        <f>IF('C10(1)-1管路(初期設定)'!$AD$12="","-",IF('C10(1)-1管路(初期設定)'!$AD$12="○",'C3(1)-1管路'!AP64,IF('C3(1)-1管路'!AP64="-","-",'C10(1)-1管路(初期設定)'!$AD$12*'C3(1)-1管路'!AP64)))</f>
        <v>-</v>
      </c>
      <c r="AQ64" s="376" t="str">
        <f>IF('C10(1)-1管路(初期設定)'!$AE$12="","-",IF('C10(1)-1管路(初期設定)'!$AE$12="○",'C3(1)-1管路'!AQ64,IF('C3(1)-1管路'!AQ64="-","-",'C10(1)-1管路(初期設定)'!$AE$12*'C3(1)-1管路'!AQ64)))</f>
        <v>-</v>
      </c>
      <c r="AR64" s="377" t="str">
        <f t="shared" si="116"/>
        <v>-</v>
      </c>
      <c r="AS64" s="382" t="str">
        <f>IF('C10(1)-1管路(初期設定)'!$AF$12="","-",IF('C10(1)-1管路(初期設定)'!$AF$12="○",'C3(1)-1管路'!AS64,IF('C3(1)-1管路'!AS64="-","-",'C10(1)-1管路(初期設定)'!$AF$12*'C3(1)-1管路'!AS64)))</f>
        <v>-</v>
      </c>
      <c r="AT64" s="376" t="str">
        <f>IF('C10(1)-1管路(初期設定)'!$AG$12="","-",IF('C10(1)-1管路(初期設定)'!$AG$12="○",'C3(1)-1管路'!AT64,IF('C3(1)-1管路'!AT64="-","-",'C10(1)-1管路(初期設定)'!$AG$12*'C3(1)-1管路'!AT64)))</f>
        <v>-</v>
      </c>
      <c r="AU64" s="377" t="str">
        <f t="shared" si="117"/>
        <v>-</v>
      </c>
      <c r="AV64" s="395" t="str">
        <f t="shared" si="118"/>
        <v>-</v>
      </c>
      <c r="AW64" s="90" t="s">
        <v>550</v>
      </c>
      <c r="AX64" s="67">
        <v>42</v>
      </c>
      <c r="AY64" s="42" t="str">
        <f t="shared" si="119"/>
        <v>-</v>
      </c>
      <c r="BB64" s="1071">
        <f t="shared" si="120"/>
        <v>0</v>
      </c>
      <c r="BC64" s="1070"/>
      <c r="BD64" s="1070">
        <f t="shared" si="121"/>
        <v>0</v>
      </c>
      <c r="BE64" s="1070"/>
      <c r="BF64" s="1070">
        <f t="shared" si="122"/>
        <v>0</v>
      </c>
      <c r="BG64" s="1070"/>
      <c r="BH64" s="1070">
        <f t="shared" si="123"/>
        <v>0</v>
      </c>
      <c r="BI64" s="1070"/>
      <c r="BJ64" s="1070">
        <f t="shared" si="124"/>
        <v>0</v>
      </c>
      <c r="BK64" s="1070"/>
      <c r="BL64" s="1071">
        <f t="shared" si="125"/>
        <v>0</v>
      </c>
      <c r="BM64" s="1070"/>
      <c r="BN64" s="1070">
        <f t="shared" si="126"/>
        <v>0</v>
      </c>
      <c r="BO64" s="1070"/>
      <c r="BP64" s="1070">
        <f t="shared" si="127"/>
        <v>0</v>
      </c>
      <c r="BQ64" s="1070"/>
      <c r="BR64" s="1070">
        <f t="shared" si="128"/>
        <v>0</v>
      </c>
      <c r="BS64" s="1070"/>
      <c r="BT64" s="1070">
        <f t="shared" si="129"/>
        <v>0</v>
      </c>
      <c r="BU64" s="1073"/>
      <c r="BV64" s="78"/>
    </row>
    <row r="65" spans="2:74" ht="13.5" customHeight="1">
      <c r="B65" s="1551"/>
      <c r="C65" s="1255"/>
      <c r="D65" s="1263"/>
      <c r="E65" s="1266"/>
      <c r="F65" s="772" t="s">
        <v>69</v>
      </c>
      <c r="G65" s="391" t="str">
        <f t="shared" ref="G65:AV65" si="130">IF(SUM(G54:G64)=0,"-",SUM(G54:G64))</f>
        <v>-</v>
      </c>
      <c r="H65" s="378" t="str">
        <f t="shared" si="130"/>
        <v>-</v>
      </c>
      <c r="I65" s="379" t="str">
        <f t="shared" si="130"/>
        <v>-</v>
      </c>
      <c r="J65" s="391" t="str">
        <f t="shared" si="130"/>
        <v>-</v>
      </c>
      <c r="K65" s="378" t="str">
        <f t="shared" si="130"/>
        <v>-</v>
      </c>
      <c r="L65" s="379" t="str">
        <f t="shared" si="130"/>
        <v>-</v>
      </c>
      <c r="M65" s="391" t="str">
        <f t="shared" si="130"/>
        <v>-</v>
      </c>
      <c r="N65" s="378" t="str">
        <f t="shared" si="130"/>
        <v>-</v>
      </c>
      <c r="O65" s="379" t="str">
        <f t="shared" si="130"/>
        <v>-</v>
      </c>
      <c r="P65" s="391" t="str">
        <f t="shared" si="130"/>
        <v>-</v>
      </c>
      <c r="Q65" s="378" t="str">
        <f t="shared" si="130"/>
        <v>-</v>
      </c>
      <c r="R65" s="379" t="str">
        <f t="shared" si="130"/>
        <v>-</v>
      </c>
      <c r="S65" s="391" t="str">
        <f t="shared" si="130"/>
        <v>-</v>
      </c>
      <c r="T65" s="389" t="str">
        <f t="shared" si="130"/>
        <v>-</v>
      </c>
      <c r="U65" s="389" t="str">
        <f t="shared" si="130"/>
        <v>-</v>
      </c>
      <c r="V65" s="378" t="str">
        <f t="shared" si="130"/>
        <v>-</v>
      </c>
      <c r="W65" s="379" t="str">
        <f t="shared" si="130"/>
        <v>-</v>
      </c>
      <c r="X65" s="391" t="str">
        <f t="shared" si="130"/>
        <v>-</v>
      </c>
      <c r="Y65" s="378" t="str">
        <f t="shared" si="130"/>
        <v>-</v>
      </c>
      <c r="Z65" s="379" t="str">
        <f t="shared" si="130"/>
        <v>-</v>
      </c>
      <c r="AA65" s="391" t="str">
        <f t="shared" si="130"/>
        <v>-</v>
      </c>
      <c r="AB65" s="378" t="str">
        <f t="shared" si="130"/>
        <v>-</v>
      </c>
      <c r="AC65" s="379" t="str">
        <f t="shared" si="130"/>
        <v>-</v>
      </c>
      <c r="AD65" s="391" t="str">
        <f t="shared" si="130"/>
        <v>-</v>
      </c>
      <c r="AE65" s="378" t="str">
        <f t="shared" si="130"/>
        <v>-</v>
      </c>
      <c r="AF65" s="379" t="str">
        <f t="shared" si="130"/>
        <v>-</v>
      </c>
      <c r="AG65" s="391" t="str">
        <f t="shared" si="130"/>
        <v>-</v>
      </c>
      <c r="AH65" s="378" t="str">
        <f t="shared" si="130"/>
        <v>-</v>
      </c>
      <c r="AI65" s="379" t="str">
        <f t="shared" si="130"/>
        <v>-</v>
      </c>
      <c r="AJ65" s="391" t="str">
        <f t="shared" si="130"/>
        <v>-</v>
      </c>
      <c r="AK65" s="378" t="str">
        <f t="shared" si="130"/>
        <v>-</v>
      </c>
      <c r="AL65" s="379" t="str">
        <f t="shared" si="130"/>
        <v>-</v>
      </c>
      <c r="AM65" s="391" t="str">
        <f t="shared" si="130"/>
        <v>-</v>
      </c>
      <c r="AN65" s="378" t="str">
        <f t="shared" si="130"/>
        <v>-</v>
      </c>
      <c r="AO65" s="379" t="str">
        <f t="shared" si="130"/>
        <v>-</v>
      </c>
      <c r="AP65" s="391" t="str">
        <f t="shared" si="130"/>
        <v>-</v>
      </c>
      <c r="AQ65" s="378" t="str">
        <f t="shared" si="130"/>
        <v>-</v>
      </c>
      <c r="AR65" s="379" t="str">
        <f t="shared" si="130"/>
        <v>-</v>
      </c>
      <c r="AS65" s="391" t="str">
        <f t="shared" si="130"/>
        <v>-</v>
      </c>
      <c r="AT65" s="378" t="str">
        <f t="shared" si="130"/>
        <v>-</v>
      </c>
      <c r="AU65" s="379" t="str">
        <f t="shared" si="130"/>
        <v>-</v>
      </c>
      <c r="AV65" s="394" t="str">
        <f t="shared" si="130"/>
        <v>-</v>
      </c>
      <c r="AW65" s="92"/>
      <c r="AX65" s="48" t="s">
        <v>135</v>
      </c>
      <c r="AY65" s="48" t="str">
        <f>IF(SUM(AY54:AY64)=0,"-",SUM(AY54:AY64))</f>
        <v>-</v>
      </c>
      <c r="BB65" s="1065" t="str">
        <f>IF(SUM(BB54:BC64)=0,"-",SUM(BB54:BC64))</f>
        <v>-</v>
      </c>
      <c r="BC65" s="1066"/>
      <c r="BD65" s="1066" t="str">
        <f>IF(SUM(BD54:BE64)=0,"-",SUM(BD54:BE64))</f>
        <v>-</v>
      </c>
      <c r="BE65" s="1066"/>
      <c r="BF65" s="1066" t="str">
        <f>IF(SUM(BF54:BG64)=0,"-",SUM(BF54:BG64))</f>
        <v>-</v>
      </c>
      <c r="BG65" s="1066"/>
      <c r="BH65" s="1066" t="str">
        <f>IF(SUM(BH54:BI64)=0,"-",SUM(BH54:BI64))</f>
        <v>-</v>
      </c>
      <c r="BI65" s="1066"/>
      <c r="BJ65" s="1066" t="str">
        <f>IF(SUM(BJ54:BK64)=0,"-",SUM(BJ54:BK64))</f>
        <v>-</v>
      </c>
      <c r="BK65" s="1066"/>
      <c r="BL65" s="1065" t="str">
        <f>IF(SUM(BL54:BM64)=0,"-",SUM(BL54:BM64))</f>
        <v>-</v>
      </c>
      <c r="BM65" s="1066"/>
      <c r="BN65" s="1066" t="str">
        <f>IF(SUM(BN54:BO64)=0,"-",SUM(BN54:BO64))</f>
        <v>-</v>
      </c>
      <c r="BO65" s="1066"/>
      <c r="BP65" s="1066" t="str">
        <f>IF(SUM(BP54:BQ64)=0,"-",SUM(BP54:BQ64))</f>
        <v>-</v>
      </c>
      <c r="BQ65" s="1066"/>
      <c r="BR65" s="1066" t="str">
        <f>IF(SUM(BR54:BS64)=0,"-",SUM(BR54:BS64))</f>
        <v>-</v>
      </c>
      <c r="BS65" s="1066"/>
      <c r="BT65" s="1066" t="str">
        <f>IF(SUM(BT54:BU64)=0,"-",SUM(BT54:BU64))</f>
        <v>-</v>
      </c>
      <c r="BU65" s="1068"/>
      <c r="BV65" s="78"/>
    </row>
    <row r="66" spans="2:74" ht="13.5" customHeight="1">
      <c r="B66" s="1551"/>
      <c r="C66" s="1255"/>
      <c r="D66" s="1263"/>
      <c r="E66" s="1260" t="s">
        <v>548</v>
      </c>
      <c r="F66" s="75">
        <v>600</v>
      </c>
      <c r="G66" s="400" t="str">
        <f>IF('C10(1)-1管路(初期設定)'!$F$13="","-",IF('C10(1)-1管路(初期設定)'!$F$13="○",'C3(1)-1管路'!G66,IF('C3(1)-1管路'!F66="-","-",'C10(1)-1管路(初期設定)'!$F$13*'C3(1)-1管路'!G66)))</f>
        <v>-</v>
      </c>
      <c r="H66" s="397" t="str">
        <f>IF('C10(1)-1管路(初期設定)'!$G$13="","-",IF('C10(1)-1管路(初期設定)'!$G$13="○",'C3(1)-1管路'!H66,IF('C3(1)-1管路'!H66="-","-",'C10(1)-1管路(初期設定)'!$G$13*'C3(1)-1管路'!H66)))</f>
        <v>-</v>
      </c>
      <c r="I66" s="398" t="str">
        <f t="shared" ref="I66:I76" si="131">IF(SUM(G66:H66)=0,"-",SUM(G66:H66))</f>
        <v>-</v>
      </c>
      <c r="J66" s="400" t="str">
        <f>IF('C10(1)-1管路(初期設定)'!$H$13="","-",IF('C10(1)-1管路(初期設定)'!$H$13="○",'C3(1)-1管路'!J66,IF('C3(1)-1管路'!J66="-","-",'C10(1)-1管路(初期設定)'!$H$13*'C3(1)-1管路'!J66)))</f>
        <v>-</v>
      </c>
      <c r="K66" s="397" t="str">
        <f>IF('C10(1)-1管路(初期設定)'!$I$13="","-",IF('C10(1)-1管路(初期設定)'!$I$13="○",'C3(1)-1管路'!K66,IF('C3(1)-1管路'!K66="-","-",'C10(1)-1管路(初期設定)'!$I$13*'C3(1)-1管路'!K66)))</f>
        <v>-</v>
      </c>
      <c r="L66" s="398" t="str">
        <f t="shared" ref="L66:L76" si="132">IF(SUM(J66:K66)=0,"-",SUM(J66:K66))</f>
        <v>-</v>
      </c>
      <c r="M66" s="400" t="str">
        <f>IF('C10(1)-1管路(初期設定)'!$J$13="","-",IF('C10(1)-1管路(初期設定)'!$J$13="○",'C3(1)-1管路'!M66,IF('C3(1)-1管路'!M66="-","-",'C10(1)-1管路(初期設定)'!$J$13*'C3(1)-1管路'!M66)))</f>
        <v>-</v>
      </c>
      <c r="N66" s="397" t="str">
        <f>IF('C10(1)-1管路(初期設定)'!$K$13="","-",IF('C10(1)-1管路(初期設定)'!$K$13="○",'C3(1)-1管路'!N66,IF('C3(1)-1管路'!N66="-","-",'C10(1)-1管路(初期設定)'!$K$13*'C3(1)-1管路'!N66)))</f>
        <v>-</v>
      </c>
      <c r="O66" s="398" t="str">
        <f t="shared" ref="O66:O76" si="133">IF(SUM(M66:N66)=0,"-",SUM(M66:N66))</f>
        <v>-</v>
      </c>
      <c r="P66" s="400" t="str">
        <f>IF('C10(1)-1管路(初期設定)'!$L$13="","-",IF('C10(1)-1管路(初期設定)'!$L$13="○",'C3(1)-1管路'!P66,IF('C3(1)-1管路'!P66="-","-",'C10(1)-1管路(初期設定)'!$L$13*'C3(1)-1管路'!P66)))</f>
        <v>-</v>
      </c>
      <c r="Q66" s="397" t="str">
        <f>IF('C10(1)-1管路(初期設定)'!$M$13="","-",IF('C10(1)-1管路(初期設定)'!$M$13="○",'C3(1)-1管路'!Q66,IF('C3(1)-1管路'!Q66="-","-",'C10(1)-1管路(初期設定)'!$M$13*'C3(1)-1管路'!Q66)))</f>
        <v>-</v>
      </c>
      <c r="R66" s="398" t="str">
        <f t="shared" ref="R66:R76" si="134">IF(SUM(P66:Q66)=0,"-",SUM(P66:Q66))</f>
        <v>-</v>
      </c>
      <c r="S66" s="400" t="str">
        <f>IF('C10(1)-1管路(初期設定)'!$N$13="","-",IF('C10(1)-1管路(初期設定)'!$N$13="○",'C3(1)-1管路'!S66,IF('C3(1)-1管路'!S66="-","-",'C10(1)-1管路(初期設定)'!$N$13*'C3(1)-1管路'!S66)))</f>
        <v>-</v>
      </c>
      <c r="T66" s="387" t="str">
        <f>IF('C10(1)-1管路(初期設定)'!$O$13="","-",IF('C10(1)-1管路(初期設定)'!$O$13="○",'C3(1)-1管路'!T66,IF('C3(1)-1管路'!T66="-","-",'C10(1)-1管路(初期設定)'!$O$13*'C3(1)-1管路'!T66)))</f>
        <v>-</v>
      </c>
      <c r="U66" s="387" t="str">
        <f>IF('C10(1)-1管路(初期設定)'!$P$13="","-",IF('C10(1)-1管路(初期設定)'!$P$13="○",'C3(1)-1管路'!U66,IF('C3(1)-1管路'!U66="-","-",'C10(1)-1管路(初期設定)'!$P$13*'C3(1)-1管路'!U66)))</f>
        <v>-</v>
      </c>
      <c r="V66" s="397" t="str">
        <f>IF('C10(1)-1管路(初期設定)'!$Q$13="","-",IF('C10(1)-1管路(初期設定)'!$Q$13="○",'C3(1)-1管路'!V66,IF('C3(1)-1管路'!V66="-","-",'C10(1)-1管路(初期設定)'!$Q$13*'C3(1)-1管路'!V66)))</f>
        <v>-</v>
      </c>
      <c r="W66" s="398" t="str">
        <f t="shared" ref="W66:W76" si="135">IF(SUM(S66:V66)=0,"-",SUM(S66:V66))</f>
        <v>-</v>
      </c>
      <c r="X66" s="400" t="str">
        <f>IF('C10(1)-1管路(初期設定)'!$R$13="","-",IF('C10(1)-1管路(初期設定)'!$R$13="○",'C3(1)-1管路'!X66,IF('C3(1)-1管路'!X66="-","-",'C10(1)-1管路(初期設定)'!$R$13*'C3(1)-1管路'!X66)))</f>
        <v>-</v>
      </c>
      <c r="Y66" s="397" t="str">
        <f>IF('C10(1)-1管路(初期設定)'!$S$13="","-",IF('C10(1)-1管路(初期設定)'!$S$13="○",'C3(1)-1管路'!Y66,IF('C3(1)-1管路'!Y66="-","-",'C10(1)-1管路(初期設定)'!$S$13*'C3(1)-1管路'!Y66)))</f>
        <v>-</v>
      </c>
      <c r="Z66" s="398" t="str">
        <f t="shared" ref="Z66:Z76" si="136">IF(SUM(X66:Y66)=0,"-",SUM(X66:Y66))</f>
        <v>-</v>
      </c>
      <c r="AA66" s="400" t="str">
        <f>IF('C10(1)-1管路(初期設定)'!$T$13="","-",IF('C10(1)-1管路(初期設定)'!$T$13="○",'C3(1)-1管路'!AA66,IF('C3(1)-1管路'!AA66="-","-",'C10(1)-1管路(初期設定)'!$T$13*'C3(1)-1管路'!AA66)))</f>
        <v>-</v>
      </c>
      <c r="AB66" s="397" t="str">
        <f>IF('C10(1)-1管路(初期設定)'!$U$13="","-",IF('C10(1)-1管路(初期設定)'!$U$13="○",'C3(1)-1管路'!AB66,IF('C3(1)-1管路'!AB66="-","-",'C10(1)-1管路(初期設定)'!$U$13*'C3(1)-1管路'!AB66)))</f>
        <v>-</v>
      </c>
      <c r="AC66" s="398" t="str">
        <f t="shared" ref="AC66:AC76" si="137">IF(SUM(AA66:AB66)=0,"-",SUM(AA66:AB66))</f>
        <v>-</v>
      </c>
      <c r="AD66" s="400" t="str">
        <f>IF('C10(1)-1管路(初期設定)'!$V$13="","-",IF('C10(1)-1管路(初期設定)'!$V$13="○",'C3(1)-1管路'!AD66,IF('C3(1)-1管路'!AD66="-","-",'C10(1)-1管路(初期設定)'!$V$13*'C3(1)-1管路'!AD66)))</f>
        <v>-</v>
      </c>
      <c r="AE66" s="397" t="str">
        <f>IF('C10(1)-1管路(初期設定)'!$W$13="","-",IF('C10(1)-1管路(初期設定)'!$W$13="○",'C3(1)-1管路'!AE66,IF('C3(1)-1管路'!AE66="-","-",'C10(1)-1管路(初期設定)'!$W$13*'C3(1)-1管路'!AE66)))</f>
        <v>-</v>
      </c>
      <c r="AF66" s="398" t="str">
        <f t="shared" ref="AF66:AF76" si="138">IF(SUM(AD66:AE66)=0,"-",SUM(AD66:AE66))</f>
        <v>-</v>
      </c>
      <c r="AG66" s="400" t="str">
        <f>IF('C10(1)-1管路(初期設定)'!$X$8="","-",IF('C10(1)-1管路(初期設定)'!$X$8="○",'C3(1)-1管路'!AG66,IF('C3(1)-1管路'!AZ66="-","-",'C10(1)-1管路(初期設定)'!$X$8*'C3(1)-1管路'!AG66)))</f>
        <v>-</v>
      </c>
      <c r="AH66" s="397" t="str">
        <f>IF('C10(1)-1管路(初期設定)'!$Y$13="","-",IF('C10(1)-1管路(初期設定)'!$Y$13="○",'C3(1)-1管路'!AH66,IF('C3(1)-1管路'!AH66="-","-",'C10(1)-1管路(初期設定)'!$Y$13*'C3(1)-1管路'!AH66)))</f>
        <v>-</v>
      </c>
      <c r="AI66" s="398" t="str">
        <f t="shared" ref="AI66:AI76" si="139">IF(SUM(AG66:AH66)=0,"-",SUM(AG66:AH66))</f>
        <v>-</v>
      </c>
      <c r="AJ66" s="400" t="str">
        <f>IF('C10(1)-1管路(初期設定)'!$Z$13="","-",IF('C10(1)-1管路(初期設定)'!$Z$13="○",'C3(1)-1管路'!AJ66,IF('C3(1)-1管路'!AJ66="-","-",'C10(1)-1管路(初期設定)'!$Z$13*'C3(1)-1管路'!AJ66)))</f>
        <v>-</v>
      </c>
      <c r="AK66" s="397" t="str">
        <f>IF('C10(1)-1管路(初期設定)'!$AA$13="","-",IF('C10(1)-1管路(初期設定)'!$AA$13="○",'C3(1)-1管路'!AK66,IF('C3(1)-1管路'!AK66="-","-",'C10(1)-1管路(初期設定)'!$AA$13*'C3(1)-1管路'!AK66)))</f>
        <v>-</v>
      </c>
      <c r="AL66" s="398" t="str">
        <f t="shared" ref="AL66:AL76" si="140">IF(SUM(AJ66:AK66)=0,"-",SUM(AJ66:AK66))</f>
        <v>-</v>
      </c>
      <c r="AM66" s="400" t="str">
        <f>IF('C10(1)-1管路(初期設定)'!$AB$13="","-",IF('C10(1)-1管路(初期設定)'!$AB$13="○",'C3(1)-1管路'!AM66,IF('C3(1)-1管路'!AM66="-","-",'C10(1)-1管路(初期設定)'!$AB$13*'C3(1)-1管路'!AM66)))</f>
        <v>-</v>
      </c>
      <c r="AN66" s="397" t="str">
        <f>IF('C10(1)-1管路(初期設定)'!$AC$13="","-",IF('C10(1)-1管路(初期設定)'!$AC$13="○",'C3(1)-1管路'!AN66,IF('C3(1)-1管路'!AN66="-","-",'C10(1)-1管路(初期設定)'!$AC$13*'C3(1)-1管路'!AN66)))</f>
        <v>-</v>
      </c>
      <c r="AO66" s="398" t="str">
        <f t="shared" ref="AO66:AO76" si="141">IF(SUM(AM66:AN66)=0,"-",SUM(AM66:AN66))</f>
        <v>-</v>
      </c>
      <c r="AP66" s="400" t="str">
        <f>IF('C10(1)-1管路(初期設定)'!$AD$13="","-",IF('C10(1)-1管路(初期設定)'!$AD$13="○",'C3(1)-1管路'!AP66,IF('C3(1)-1管路'!AP66="-","-",'C10(1)-1管路(初期設定)'!$AD$13*'C3(1)-1管路'!AP66)))</f>
        <v>-</v>
      </c>
      <c r="AQ66" s="397" t="str">
        <f>IF('C10(1)-1管路(初期設定)'!$AE$13="","-",IF('C10(1)-1管路(初期設定)'!$AE$13="○",'C3(1)-1管路'!AQ66,IF('C3(1)-1管路'!AQ66="-","-",'C10(1)-1管路(初期設定)'!$AE$13*'C3(1)-1管路'!AQ66)))</f>
        <v>-</v>
      </c>
      <c r="AR66" s="398" t="str">
        <f t="shared" ref="AR66:AR76" si="142">IF(SUM(AP66:AQ66)=0,"-",SUM(AP66:AQ66))</f>
        <v>-</v>
      </c>
      <c r="AS66" s="400" t="str">
        <f>IF('C10(1)-1管路(初期設定)'!$AF$13="","-",IF('C10(1)-1管路(初期設定)'!$AF$13="○",'C3(1)-1管路'!AS66,IF('C3(1)-1管路'!AS66="-","-",'C10(1)-1管路(初期設定)'!$AF$13*'C3(1)-1管路'!AS66)))</f>
        <v>-</v>
      </c>
      <c r="AT66" s="397" t="str">
        <f>IF('C10(1)-1管路(初期設定)'!$AG$13="","-",IF('C10(1)-1管路(初期設定)'!$AG$13="○",'C3(1)-1管路'!AT66,IF('C3(1)-1管路'!AT66="-","-",'C10(1)-1管路(初期設定)'!$AG$13*'C3(1)-1管路'!AT66)))</f>
        <v>-</v>
      </c>
      <c r="AU66" s="398" t="str">
        <f t="shared" ref="AU66:AU76" si="143">IF(SUM(AS66:AT66)=0,"-",SUM(AS66:AT66))</f>
        <v>-</v>
      </c>
      <c r="AV66" s="399" t="str">
        <f t="shared" ref="AV66:AV76" si="144">IF(SUM(I66,L66,O66,R66,W66,Z66,AC66,AF66,AI66,AL66,AO66,AR66,AU66)=0,"-",SUM(I66,L66,O66,R66,W66,Z66,AC66,AF66,AI66,AL66,AO66,AR66,AU66))</f>
        <v>-</v>
      </c>
      <c r="AW66" s="91" t="s">
        <v>549</v>
      </c>
      <c r="AX66" s="66">
        <v>245</v>
      </c>
      <c r="AY66" s="47" t="str">
        <f t="shared" ref="AY66:AY76" si="145">IF(AV66="-","-",AX66*AV66)</f>
        <v>-</v>
      </c>
      <c r="BB66" s="1096">
        <f t="shared" ref="BB66:BB76" si="146">SUMIF(G$88,"①",I66)+SUMIF(J$88,"①",L66)+SUMIF(M$88,"①",O66)+SUMIF(P$88,"①",R66)+SUMIF(S$88,"①",S66)+SUMIF(S$88,"①",T66)+SUMIF(U$88,"①",U66)+SUMIF(U$88,"①",V66)+SUMIF(X$88,"①",Z66)+SUMIF(AA$88,"①",AC66)+SUMIF(AD$88,"①",AF66)+SUMIF(AG$88,"①",AI66)+SUMIF(AJ$88,"①",AL66)+SUMIF(AM$88,"①",AO66)+SUMIF(AP$88,"①",AR66)+SUMIF(AS$88,"①",AU66)</f>
        <v>0</v>
      </c>
      <c r="BC66" s="1093"/>
      <c r="BD66" s="1093">
        <f t="shared" ref="BD66:BD76" si="147">SUMIF(G$88,"②",I66)+SUMIF(J$88,"②",L66)+SUMIF(M$88,"②",O66)+SUMIF(P$88,"②",R66)+SUMIF(S$88,"②",S66)+SUMIF(S$88,"②",T66)+SUMIF(U$88,"②",U66)+SUMIF(U$88,"②",V66)+SUMIF(X$88,"②",Z66)+SUMIF(AA$88,"②",AC66)+SUMIF(AD$88,"②",AF66)+SUMIF(AG$88,"②",AI66)+SUMIF(AJ$88,"②",AL66)+SUMIF(AM$88,"②",AO66)+SUMIF(AP$88,"②",AR66)+SUMIF(AS$88,"②",AU66)</f>
        <v>0</v>
      </c>
      <c r="BE66" s="1093"/>
      <c r="BF66" s="1093">
        <f t="shared" ref="BF66:BF76" si="148">SUMIF(G$88,"③",I66)+SUMIF(J$88,"③",L66)+SUMIF(M$88,"③",O66)+SUMIF(P$88,"③",R66)+SUMIF(S$88,"③",S66)+SUMIF(S$88,"③",T66)+SUMIF(U$88,"③",U66)+SUMIF(U$88,"③",V66)+SUMIF(X$88,"③",Z66)+SUMIF(AA$88,"③",AC66)+SUMIF(AD$88,"③",AF66)+SUMIF(AG$88,"③",AI66)+SUMIF(AJ$88,"③",AL66)+SUMIF(AM$88,"③",AO66)+SUMIF(AP$88,"③",AR66)+SUMIF(AS$88,"③",AU66)</f>
        <v>0</v>
      </c>
      <c r="BG66" s="1093"/>
      <c r="BH66" s="1093">
        <f t="shared" ref="BH66:BH76" si="149">SUMIF(G$88,"④",I66)+SUMIF(J$88,"④",L66)+SUMIF(M$88,"④",O66)+SUMIF(P$88,"④",R66)+SUMIF(S$88,"④",S66)+SUMIF(S$88,"④",T66)+SUMIF(U$88,"④",U66)+SUMIF(U$88,"④",V66)+SUMIF(X$88,"④",Z66)+SUMIF(AA$88,"④",AC66)+SUMIF(AD$88,"④",AF66)+SUMIF(AG$88,"④",AI66)+SUMIF(AJ$88,"④",AL66)+SUMIF(AM$88,"④",AO66)+SUMIF(AP$88,"④",AR66)+SUMIF(AS$88,"④",AU66)</f>
        <v>0</v>
      </c>
      <c r="BI66" s="1093"/>
      <c r="BJ66" s="1093">
        <f t="shared" ref="BJ66:BJ76" si="150">SUMIF(G$88,"⑤",I66)+SUMIF(J$88,"⑤",L66)+SUMIF(M$88,"⑤",O66)+SUMIF(P$88,"⑤",R66)+SUMIF(S$88,"⑤",S66)+SUMIF(S$88,"⑤",T66)+SUMIF(U$88,"⑤",U66)+SUMIF(U$88,"⑤",V66)+SUMIF(X$88,"⑤",Z66)+SUMIF(AA$88,"⑤",AC66)+SUMIF(AD$88,"⑤",AF66)+SUMIF(AG$88,"⑤",AI66)+SUMIF(AJ$88,"⑤",AL66)+SUMIF(AM$88,"⑤",AO66)+SUMIF(AP$88,"⑤",AR66)+SUMIF(AS$88,"⑤",AU66)</f>
        <v>0</v>
      </c>
      <c r="BK66" s="1093"/>
      <c r="BL66" s="1096">
        <f t="shared" ref="BL66:BL76" si="151">IF($AY66="-",0,BB66*$AX66)</f>
        <v>0</v>
      </c>
      <c r="BM66" s="1093"/>
      <c r="BN66" s="1093">
        <f t="shared" ref="BN66:BN76" si="152">IF($AY66="-",0,BD66*$AX66)</f>
        <v>0</v>
      </c>
      <c r="BO66" s="1093"/>
      <c r="BP66" s="1093">
        <f t="shared" ref="BP66:BP76" si="153">IF($AY66="-",0,BF66*$AX66)</f>
        <v>0</v>
      </c>
      <c r="BQ66" s="1093"/>
      <c r="BR66" s="1093">
        <f t="shared" ref="BR66:BR76" si="154">IF($AY66="-",0,BH66*$AX66)</f>
        <v>0</v>
      </c>
      <c r="BS66" s="1093"/>
      <c r="BT66" s="1093">
        <f t="shared" ref="BT66:BT76" si="155">IF($AY66="-",0,BJ66*$AX66)</f>
        <v>0</v>
      </c>
      <c r="BU66" s="1165"/>
      <c r="BV66" s="78"/>
    </row>
    <row r="67" spans="2:74" ht="13.5" customHeight="1">
      <c r="B67" s="1551"/>
      <c r="C67" s="1255"/>
      <c r="D67" s="1263"/>
      <c r="E67" s="1263"/>
      <c r="F67" s="76">
        <v>500</v>
      </c>
      <c r="G67" s="382" t="str">
        <f>IF('C10(1)-1管路(初期設定)'!$F$13="","-",IF('C10(1)-1管路(初期設定)'!$F$13="○",'C3(1)-1管路'!G67,IF('C3(1)-1管路'!F67="-","-",'C10(1)-1管路(初期設定)'!$F$13*'C3(1)-1管路'!G67)))</f>
        <v>-</v>
      </c>
      <c r="H67" s="376" t="str">
        <f>IF('C10(1)-1管路(初期設定)'!$G$13="","-",IF('C10(1)-1管路(初期設定)'!$G$13="○",'C3(1)-1管路'!H67,IF('C3(1)-1管路'!H67="-","-",'C10(1)-1管路(初期設定)'!$G$13*'C3(1)-1管路'!H67)))</f>
        <v>-</v>
      </c>
      <c r="I67" s="377" t="str">
        <f t="shared" si="131"/>
        <v>-</v>
      </c>
      <c r="J67" s="382" t="str">
        <f>IF('C10(1)-1管路(初期設定)'!$H$13="","-",IF('C10(1)-1管路(初期設定)'!$H$13="○",'C3(1)-1管路'!J67,IF('C3(1)-1管路'!J67="-","-",'C10(1)-1管路(初期設定)'!$H$13*'C3(1)-1管路'!J67)))</f>
        <v>-</v>
      </c>
      <c r="K67" s="376" t="str">
        <f>IF('C10(1)-1管路(初期設定)'!$I$13="","-",IF('C10(1)-1管路(初期設定)'!$I$13="○",'C3(1)-1管路'!K67,IF('C3(1)-1管路'!K67="-","-",'C10(1)-1管路(初期設定)'!$I$13*'C3(1)-1管路'!K67)))</f>
        <v>-</v>
      </c>
      <c r="L67" s="377" t="str">
        <f t="shared" si="132"/>
        <v>-</v>
      </c>
      <c r="M67" s="382" t="str">
        <f>IF('C10(1)-1管路(初期設定)'!$J$13="","-",IF('C10(1)-1管路(初期設定)'!$J$13="○",'C3(1)-1管路'!M67,IF('C3(1)-1管路'!M67="-","-",'C10(1)-1管路(初期設定)'!$J$13*'C3(1)-1管路'!M67)))</f>
        <v>-</v>
      </c>
      <c r="N67" s="376" t="str">
        <f>IF('C10(1)-1管路(初期設定)'!$K$13="","-",IF('C10(1)-1管路(初期設定)'!$K$13="○",'C3(1)-1管路'!N67,IF('C3(1)-1管路'!N67="-","-",'C10(1)-1管路(初期設定)'!$K$13*'C3(1)-1管路'!N67)))</f>
        <v>-</v>
      </c>
      <c r="O67" s="377" t="str">
        <f t="shared" si="133"/>
        <v>-</v>
      </c>
      <c r="P67" s="382" t="str">
        <f>IF('C10(1)-1管路(初期設定)'!$L$13="","-",IF('C10(1)-1管路(初期設定)'!$L$13="○",'C3(1)-1管路'!P67,IF('C3(1)-1管路'!P67="-","-",'C10(1)-1管路(初期設定)'!$L$13*'C3(1)-1管路'!P67)))</f>
        <v>-</v>
      </c>
      <c r="Q67" s="376" t="str">
        <f>IF('C10(1)-1管路(初期設定)'!$M$13="","-",IF('C10(1)-1管路(初期設定)'!$M$13="○",'C3(1)-1管路'!Q67,IF('C3(1)-1管路'!Q67="-","-",'C10(1)-1管路(初期設定)'!$M$13*'C3(1)-1管路'!Q67)))</f>
        <v>-</v>
      </c>
      <c r="R67" s="377" t="str">
        <f t="shared" si="134"/>
        <v>-</v>
      </c>
      <c r="S67" s="382" t="str">
        <f>IF('C10(1)-1管路(初期設定)'!$N$13="","-",IF('C10(1)-1管路(初期設定)'!$N$13="○",'C3(1)-1管路'!S67,IF('C3(1)-1管路'!S67="-","-",'C10(1)-1管路(初期設定)'!$N$13*'C3(1)-1管路'!S67)))</f>
        <v>-</v>
      </c>
      <c r="T67" s="388" t="str">
        <f>IF('C10(1)-1管路(初期設定)'!$O$13="","-",IF('C10(1)-1管路(初期設定)'!$O$13="○",'C3(1)-1管路'!T67,IF('C3(1)-1管路'!T67="-","-",'C10(1)-1管路(初期設定)'!$O$13*'C3(1)-1管路'!T67)))</f>
        <v>-</v>
      </c>
      <c r="U67" s="388" t="str">
        <f>IF('C10(1)-1管路(初期設定)'!$P$13="","-",IF('C10(1)-1管路(初期設定)'!$P$13="○",'C3(1)-1管路'!U67,IF('C3(1)-1管路'!U67="-","-",'C10(1)-1管路(初期設定)'!$P$13*'C3(1)-1管路'!U67)))</f>
        <v>-</v>
      </c>
      <c r="V67" s="376" t="str">
        <f>IF('C10(1)-1管路(初期設定)'!$Q$13="","-",IF('C10(1)-1管路(初期設定)'!$Q$13="○",'C3(1)-1管路'!V67,IF('C3(1)-1管路'!V67="-","-",'C10(1)-1管路(初期設定)'!$Q$13*'C3(1)-1管路'!V67)))</f>
        <v>-</v>
      </c>
      <c r="W67" s="377" t="str">
        <f t="shared" si="135"/>
        <v>-</v>
      </c>
      <c r="X67" s="382" t="str">
        <f>IF('C10(1)-1管路(初期設定)'!$R$13="","-",IF('C10(1)-1管路(初期設定)'!$R$13="○",'C3(1)-1管路'!X67,IF('C3(1)-1管路'!X67="-","-",'C10(1)-1管路(初期設定)'!$R$13*'C3(1)-1管路'!X67)))</f>
        <v>-</v>
      </c>
      <c r="Y67" s="376" t="str">
        <f>IF('C10(1)-1管路(初期設定)'!$S$13="","-",IF('C10(1)-1管路(初期設定)'!$S$13="○",'C3(1)-1管路'!Y67,IF('C3(1)-1管路'!Y67="-","-",'C10(1)-1管路(初期設定)'!$S$13*'C3(1)-1管路'!Y67)))</f>
        <v>-</v>
      </c>
      <c r="Z67" s="377" t="str">
        <f t="shared" si="136"/>
        <v>-</v>
      </c>
      <c r="AA67" s="382" t="str">
        <f>IF('C10(1)-1管路(初期設定)'!$T$13="","-",IF('C10(1)-1管路(初期設定)'!$T$13="○",'C3(1)-1管路'!AA67,IF('C3(1)-1管路'!AA67="-","-",'C10(1)-1管路(初期設定)'!$T$13*'C3(1)-1管路'!AA67)))</f>
        <v>-</v>
      </c>
      <c r="AB67" s="376" t="str">
        <f>IF('C10(1)-1管路(初期設定)'!$U$13="","-",IF('C10(1)-1管路(初期設定)'!$U$13="○",'C3(1)-1管路'!AB67,IF('C3(1)-1管路'!AB67="-","-",'C10(1)-1管路(初期設定)'!$U$13*'C3(1)-1管路'!AB67)))</f>
        <v>-</v>
      </c>
      <c r="AC67" s="377" t="str">
        <f t="shared" si="137"/>
        <v>-</v>
      </c>
      <c r="AD67" s="382" t="str">
        <f>IF('C10(1)-1管路(初期設定)'!$V$13="","-",IF('C10(1)-1管路(初期設定)'!$V$13="○",'C3(1)-1管路'!AD67,IF('C3(1)-1管路'!AD67="-","-",'C10(1)-1管路(初期設定)'!$V$13*'C3(1)-1管路'!AD67)))</f>
        <v>-</v>
      </c>
      <c r="AE67" s="376" t="str">
        <f>IF('C10(1)-1管路(初期設定)'!$W$13="","-",IF('C10(1)-1管路(初期設定)'!$W$13="○",'C3(1)-1管路'!AE67,IF('C3(1)-1管路'!AE67="-","-",'C10(1)-1管路(初期設定)'!$W$13*'C3(1)-1管路'!AE67)))</f>
        <v>-</v>
      </c>
      <c r="AF67" s="377" t="str">
        <f t="shared" si="138"/>
        <v>-</v>
      </c>
      <c r="AG67" s="382" t="str">
        <f>IF('C10(1)-1管路(初期設定)'!$X$8="","-",IF('C10(1)-1管路(初期設定)'!$X$8="○",'C3(1)-1管路'!AG67,IF('C3(1)-1管路'!AZ67="-","-",'C10(1)-1管路(初期設定)'!$X$8*'C3(1)-1管路'!AG67)))</f>
        <v>-</v>
      </c>
      <c r="AH67" s="376" t="str">
        <f>IF('C10(1)-1管路(初期設定)'!$Y$13="","-",IF('C10(1)-1管路(初期設定)'!$Y$13="○",'C3(1)-1管路'!AH67,IF('C3(1)-1管路'!AH67="-","-",'C10(1)-1管路(初期設定)'!$Y$13*'C3(1)-1管路'!AH67)))</f>
        <v>-</v>
      </c>
      <c r="AI67" s="377" t="str">
        <f t="shared" si="139"/>
        <v>-</v>
      </c>
      <c r="AJ67" s="382" t="str">
        <f>IF('C10(1)-1管路(初期設定)'!$Z$13="","-",IF('C10(1)-1管路(初期設定)'!$Z$13="○",'C3(1)-1管路'!AJ67,IF('C3(1)-1管路'!AJ67="-","-",'C10(1)-1管路(初期設定)'!$Z$13*'C3(1)-1管路'!AJ67)))</f>
        <v>-</v>
      </c>
      <c r="AK67" s="376" t="str">
        <f>IF('C10(1)-1管路(初期設定)'!$AA$13="","-",IF('C10(1)-1管路(初期設定)'!$AA$13="○",'C3(1)-1管路'!AK67,IF('C3(1)-1管路'!AK67="-","-",'C10(1)-1管路(初期設定)'!$AA$13*'C3(1)-1管路'!AK67)))</f>
        <v>-</v>
      </c>
      <c r="AL67" s="377" t="str">
        <f t="shared" si="140"/>
        <v>-</v>
      </c>
      <c r="AM67" s="382" t="str">
        <f>IF('C10(1)-1管路(初期設定)'!$AB$13="","-",IF('C10(1)-1管路(初期設定)'!$AB$13="○",'C3(1)-1管路'!AM67,IF('C3(1)-1管路'!AM67="-","-",'C10(1)-1管路(初期設定)'!$AB$13*'C3(1)-1管路'!AM67)))</f>
        <v>-</v>
      </c>
      <c r="AN67" s="376" t="str">
        <f>IF('C10(1)-1管路(初期設定)'!$AC$13="","-",IF('C10(1)-1管路(初期設定)'!$AC$13="○",'C3(1)-1管路'!AN67,IF('C3(1)-1管路'!AN67="-","-",'C10(1)-1管路(初期設定)'!$AC$13*'C3(1)-1管路'!AN67)))</f>
        <v>-</v>
      </c>
      <c r="AO67" s="377" t="str">
        <f t="shared" si="141"/>
        <v>-</v>
      </c>
      <c r="AP67" s="382" t="str">
        <f>IF('C10(1)-1管路(初期設定)'!$AD$13="","-",IF('C10(1)-1管路(初期設定)'!$AD$13="○",'C3(1)-1管路'!AP67,IF('C3(1)-1管路'!AP67="-","-",'C10(1)-1管路(初期設定)'!$AD$13*'C3(1)-1管路'!AP67)))</f>
        <v>-</v>
      </c>
      <c r="AQ67" s="376" t="str">
        <f>IF('C10(1)-1管路(初期設定)'!$AE$13="","-",IF('C10(1)-1管路(初期設定)'!$AE$13="○",'C3(1)-1管路'!AQ67,IF('C3(1)-1管路'!AQ67="-","-",'C10(1)-1管路(初期設定)'!$AE$13*'C3(1)-1管路'!AQ67)))</f>
        <v>-</v>
      </c>
      <c r="AR67" s="377" t="str">
        <f t="shared" si="142"/>
        <v>-</v>
      </c>
      <c r="AS67" s="382" t="str">
        <f>IF('C10(1)-1管路(初期設定)'!$AF$13="","-",IF('C10(1)-1管路(初期設定)'!$AF$13="○",'C3(1)-1管路'!AS67,IF('C3(1)-1管路'!AS67="-","-",'C10(1)-1管路(初期設定)'!$AF$13*'C3(1)-1管路'!AS67)))</f>
        <v>-</v>
      </c>
      <c r="AT67" s="376" t="str">
        <f>IF('C10(1)-1管路(初期設定)'!$AG$13="","-",IF('C10(1)-1管路(初期設定)'!$AG$13="○",'C3(1)-1管路'!AT67,IF('C3(1)-1管路'!AT67="-","-",'C10(1)-1管路(初期設定)'!$AG$13*'C3(1)-1管路'!AT67)))</f>
        <v>-</v>
      </c>
      <c r="AU67" s="377" t="str">
        <f t="shared" si="143"/>
        <v>-</v>
      </c>
      <c r="AV67" s="395" t="str">
        <f t="shared" si="144"/>
        <v>-</v>
      </c>
      <c r="AW67" s="90" t="s">
        <v>549</v>
      </c>
      <c r="AX67" s="67">
        <v>189</v>
      </c>
      <c r="AY67" s="42" t="str">
        <f t="shared" si="145"/>
        <v>-</v>
      </c>
      <c r="BB67" s="1071">
        <f t="shared" si="146"/>
        <v>0</v>
      </c>
      <c r="BC67" s="1070"/>
      <c r="BD67" s="1070">
        <f t="shared" si="147"/>
        <v>0</v>
      </c>
      <c r="BE67" s="1070"/>
      <c r="BF67" s="1070">
        <f t="shared" si="148"/>
        <v>0</v>
      </c>
      <c r="BG67" s="1070"/>
      <c r="BH67" s="1070">
        <f t="shared" si="149"/>
        <v>0</v>
      </c>
      <c r="BI67" s="1070"/>
      <c r="BJ67" s="1070">
        <f t="shared" si="150"/>
        <v>0</v>
      </c>
      <c r="BK67" s="1070"/>
      <c r="BL67" s="1071">
        <f t="shared" si="151"/>
        <v>0</v>
      </c>
      <c r="BM67" s="1070"/>
      <c r="BN67" s="1070">
        <f t="shared" si="152"/>
        <v>0</v>
      </c>
      <c r="BO67" s="1070"/>
      <c r="BP67" s="1070">
        <f t="shared" si="153"/>
        <v>0</v>
      </c>
      <c r="BQ67" s="1070"/>
      <c r="BR67" s="1070">
        <f t="shared" si="154"/>
        <v>0</v>
      </c>
      <c r="BS67" s="1070"/>
      <c r="BT67" s="1070">
        <f t="shared" si="155"/>
        <v>0</v>
      </c>
      <c r="BU67" s="1073"/>
      <c r="BV67" s="78"/>
    </row>
    <row r="68" spans="2:74" ht="13.5" customHeight="1">
      <c r="B68" s="1551"/>
      <c r="C68" s="1255"/>
      <c r="D68" s="1263"/>
      <c r="E68" s="1263"/>
      <c r="F68" s="76">
        <v>450</v>
      </c>
      <c r="G68" s="382" t="str">
        <f>IF('C10(1)-1管路(初期設定)'!$F$13="","-",IF('C10(1)-1管路(初期設定)'!$F$13="○",'C3(1)-1管路'!G68,IF('C3(1)-1管路'!F68="-","-",'C10(1)-1管路(初期設定)'!$F$13*'C3(1)-1管路'!G68)))</f>
        <v>-</v>
      </c>
      <c r="H68" s="376" t="str">
        <f>IF('C10(1)-1管路(初期設定)'!$G$13="","-",IF('C10(1)-1管路(初期設定)'!$G$13="○",'C3(1)-1管路'!H68,IF('C3(1)-1管路'!H68="-","-",'C10(1)-1管路(初期設定)'!$G$13*'C3(1)-1管路'!H68)))</f>
        <v>-</v>
      </c>
      <c r="I68" s="377" t="str">
        <f t="shared" si="131"/>
        <v>-</v>
      </c>
      <c r="J68" s="382" t="str">
        <f>IF('C10(1)-1管路(初期設定)'!$H$13="","-",IF('C10(1)-1管路(初期設定)'!$H$13="○",'C3(1)-1管路'!J68,IF('C3(1)-1管路'!J68="-","-",'C10(1)-1管路(初期設定)'!$H$13*'C3(1)-1管路'!J68)))</f>
        <v>-</v>
      </c>
      <c r="K68" s="376" t="str">
        <f>IF('C10(1)-1管路(初期設定)'!$I$13="","-",IF('C10(1)-1管路(初期設定)'!$I$13="○",'C3(1)-1管路'!K68,IF('C3(1)-1管路'!K68="-","-",'C10(1)-1管路(初期設定)'!$I$13*'C3(1)-1管路'!K68)))</f>
        <v>-</v>
      </c>
      <c r="L68" s="377" t="str">
        <f t="shared" si="132"/>
        <v>-</v>
      </c>
      <c r="M68" s="382" t="str">
        <f>IF('C10(1)-1管路(初期設定)'!$J$13="","-",IF('C10(1)-1管路(初期設定)'!$J$13="○",'C3(1)-1管路'!M68,IF('C3(1)-1管路'!M68="-","-",'C10(1)-1管路(初期設定)'!$J$13*'C3(1)-1管路'!M68)))</f>
        <v>-</v>
      </c>
      <c r="N68" s="376" t="str">
        <f>IF('C10(1)-1管路(初期設定)'!$K$13="","-",IF('C10(1)-1管路(初期設定)'!$K$13="○",'C3(1)-1管路'!N68,IF('C3(1)-1管路'!N68="-","-",'C10(1)-1管路(初期設定)'!$K$13*'C3(1)-1管路'!N68)))</f>
        <v>-</v>
      </c>
      <c r="O68" s="377" t="str">
        <f t="shared" si="133"/>
        <v>-</v>
      </c>
      <c r="P68" s="382" t="str">
        <f>IF('C10(1)-1管路(初期設定)'!$L$13="","-",IF('C10(1)-1管路(初期設定)'!$L$13="○",'C3(1)-1管路'!P68,IF('C3(1)-1管路'!P68="-","-",'C10(1)-1管路(初期設定)'!$L$13*'C3(1)-1管路'!P68)))</f>
        <v>-</v>
      </c>
      <c r="Q68" s="376" t="str">
        <f>IF('C10(1)-1管路(初期設定)'!$M$13="","-",IF('C10(1)-1管路(初期設定)'!$M$13="○",'C3(1)-1管路'!Q68,IF('C3(1)-1管路'!Q68="-","-",'C10(1)-1管路(初期設定)'!$M$13*'C3(1)-1管路'!Q68)))</f>
        <v>-</v>
      </c>
      <c r="R68" s="377" t="str">
        <f t="shared" si="134"/>
        <v>-</v>
      </c>
      <c r="S68" s="382" t="str">
        <f>IF('C10(1)-1管路(初期設定)'!$N$13="","-",IF('C10(1)-1管路(初期設定)'!$N$13="○",'C3(1)-1管路'!S68,IF('C3(1)-1管路'!S68="-","-",'C10(1)-1管路(初期設定)'!$N$13*'C3(1)-1管路'!S68)))</f>
        <v>-</v>
      </c>
      <c r="T68" s="388" t="str">
        <f>IF('C10(1)-1管路(初期設定)'!$O$13="","-",IF('C10(1)-1管路(初期設定)'!$O$13="○",'C3(1)-1管路'!T68,IF('C3(1)-1管路'!T68="-","-",'C10(1)-1管路(初期設定)'!$O$13*'C3(1)-1管路'!T68)))</f>
        <v>-</v>
      </c>
      <c r="U68" s="388" t="str">
        <f>IF('C10(1)-1管路(初期設定)'!$P$13="","-",IF('C10(1)-1管路(初期設定)'!$P$13="○",'C3(1)-1管路'!U68,IF('C3(1)-1管路'!U68="-","-",'C10(1)-1管路(初期設定)'!$P$13*'C3(1)-1管路'!U68)))</f>
        <v>-</v>
      </c>
      <c r="V68" s="376" t="str">
        <f>IF('C10(1)-1管路(初期設定)'!$Q$13="","-",IF('C10(1)-1管路(初期設定)'!$Q$13="○",'C3(1)-1管路'!V68,IF('C3(1)-1管路'!V68="-","-",'C10(1)-1管路(初期設定)'!$Q$13*'C3(1)-1管路'!V68)))</f>
        <v>-</v>
      </c>
      <c r="W68" s="377" t="str">
        <f t="shared" si="135"/>
        <v>-</v>
      </c>
      <c r="X68" s="382" t="str">
        <f>IF('C10(1)-1管路(初期設定)'!$R$13="","-",IF('C10(1)-1管路(初期設定)'!$R$13="○",'C3(1)-1管路'!X68,IF('C3(1)-1管路'!X68="-","-",'C10(1)-1管路(初期設定)'!$R$13*'C3(1)-1管路'!X68)))</f>
        <v>-</v>
      </c>
      <c r="Y68" s="376" t="str">
        <f>IF('C10(1)-1管路(初期設定)'!$S$13="","-",IF('C10(1)-1管路(初期設定)'!$S$13="○",'C3(1)-1管路'!Y68,IF('C3(1)-1管路'!Y68="-","-",'C10(1)-1管路(初期設定)'!$S$13*'C3(1)-1管路'!Y68)))</f>
        <v>-</v>
      </c>
      <c r="Z68" s="377" t="str">
        <f t="shared" si="136"/>
        <v>-</v>
      </c>
      <c r="AA68" s="382" t="str">
        <f>IF('C10(1)-1管路(初期設定)'!$T$13="","-",IF('C10(1)-1管路(初期設定)'!$T$13="○",'C3(1)-1管路'!AA68,IF('C3(1)-1管路'!AA68="-","-",'C10(1)-1管路(初期設定)'!$T$13*'C3(1)-1管路'!AA68)))</f>
        <v>-</v>
      </c>
      <c r="AB68" s="376" t="str">
        <f>IF('C10(1)-1管路(初期設定)'!$U$13="","-",IF('C10(1)-1管路(初期設定)'!$U$13="○",'C3(1)-1管路'!AB68,IF('C3(1)-1管路'!AB68="-","-",'C10(1)-1管路(初期設定)'!$U$13*'C3(1)-1管路'!AB68)))</f>
        <v>-</v>
      </c>
      <c r="AC68" s="377" t="str">
        <f t="shared" si="137"/>
        <v>-</v>
      </c>
      <c r="AD68" s="382" t="str">
        <f>IF('C10(1)-1管路(初期設定)'!$V$13="","-",IF('C10(1)-1管路(初期設定)'!$V$13="○",'C3(1)-1管路'!AD68,IF('C3(1)-1管路'!AD68="-","-",'C10(1)-1管路(初期設定)'!$V$13*'C3(1)-1管路'!AD68)))</f>
        <v>-</v>
      </c>
      <c r="AE68" s="376" t="str">
        <f>IF('C10(1)-1管路(初期設定)'!$W$13="","-",IF('C10(1)-1管路(初期設定)'!$W$13="○",'C3(1)-1管路'!AE68,IF('C3(1)-1管路'!AE68="-","-",'C10(1)-1管路(初期設定)'!$W$13*'C3(1)-1管路'!AE68)))</f>
        <v>-</v>
      </c>
      <c r="AF68" s="377" t="str">
        <f t="shared" si="138"/>
        <v>-</v>
      </c>
      <c r="AG68" s="382" t="str">
        <f>IF('C10(1)-1管路(初期設定)'!$X$8="","-",IF('C10(1)-1管路(初期設定)'!$X$8="○",'C3(1)-1管路'!AG68,IF('C3(1)-1管路'!AZ68="-","-",'C10(1)-1管路(初期設定)'!$X$8*'C3(1)-1管路'!AG68)))</f>
        <v>-</v>
      </c>
      <c r="AH68" s="376" t="str">
        <f>IF('C10(1)-1管路(初期設定)'!$Y$13="","-",IF('C10(1)-1管路(初期設定)'!$Y$13="○",'C3(1)-1管路'!AH68,IF('C3(1)-1管路'!AH68="-","-",'C10(1)-1管路(初期設定)'!$Y$13*'C3(1)-1管路'!AH68)))</f>
        <v>-</v>
      </c>
      <c r="AI68" s="377" t="str">
        <f t="shared" si="139"/>
        <v>-</v>
      </c>
      <c r="AJ68" s="382" t="str">
        <f>IF('C10(1)-1管路(初期設定)'!$Z$13="","-",IF('C10(1)-1管路(初期設定)'!$Z$13="○",'C3(1)-1管路'!AJ68,IF('C3(1)-1管路'!AJ68="-","-",'C10(1)-1管路(初期設定)'!$Z$13*'C3(1)-1管路'!AJ68)))</f>
        <v>-</v>
      </c>
      <c r="AK68" s="376" t="str">
        <f>IF('C10(1)-1管路(初期設定)'!$AA$13="","-",IF('C10(1)-1管路(初期設定)'!$AA$13="○",'C3(1)-1管路'!AK68,IF('C3(1)-1管路'!AK68="-","-",'C10(1)-1管路(初期設定)'!$AA$13*'C3(1)-1管路'!AK68)))</f>
        <v>-</v>
      </c>
      <c r="AL68" s="377" t="str">
        <f t="shared" si="140"/>
        <v>-</v>
      </c>
      <c r="AM68" s="382" t="str">
        <f>IF('C10(1)-1管路(初期設定)'!$AB$13="","-",IF('C10(1)-1管路(初期設定)'!$AB$13="○",'C3(1)-1管路'!AM68,IF('C3(1)-1管路'!AM68="-","-",'C10(1)-1管路(初期設定)'!$AB$13*'C3(1)-1管路'!AM68)))</f>
        <v>-</v>
      </c>
      <c r="AN68" s="376" t="str">
        <f>IF('C10(1)-1管路(初期設定)'!$AC$13="","-",IF('C10(1)-1管路(初期設定)'!$AC$13="○",'C3(1)-1管路'!AN68,IF('C3(1)-1管路'!AN68="-","-",'C10(1)-1管路(初期設定)'!$AC$13*'C3(1)-1管路'!AN68)))</f>
        <v>-</v>
      </c>
      <c r="AO68" s="377" t="str">
        <f t="shared" si="141"/>
        <v>-</v>
      </c>
      <c r="AP68" s="382" t="str">
        <f>IF('C10(1)-1管路(初期設定)'!$AD$13="","-",IF('C10(1)-1管路(初期設定)'!$AD$13="○",'C3(1)-1管路'!AP68,IF('C3(1)-1管路'!AP68="-","-",'C10(1)-1管路(初期設定)'!$AD$13*'C3(1)-1管路'!AP68)))</f>
        <v>-</v>
      </c>
      <c r="AQ68" s="376" t="str">
        <f>IF('C10(1)-1管路(初期設定)'!$AE$13="","-",IF('C10(1)-1管路(初期設定)'!$AE$13="○",'C3(1)-1管路'!AQ68,IF('C3(1)-1管路'!AQ68="-","-",'C10(1)-1管路(初期設定)'!$AE$13*'C3(1)-1管路'!AQ68)))</f>
        <v>-</v>
      </c>
      <c r="AR68" s="377" t="str">
        <f t="shared" si="142"/>
        <v>-</v>
      </c>
      <c r="AS68" s="382" t="str">
        <f>IF('C10(1)-1管路(初期設定)'!$AF$13="","-",IF('C10(1)-1管路(初期設定)'!$AF$13="○",'C3(1)-1管路'!AS68,IF('C3(1)-1管路'!AS68="-","-",'C10(1)-1管路(初期設定)'!$AF$13*'C3(1)-1管路'!AS68)))</f>
        <v>-</v>
      </c>
      <c r="AT68" s="376" t="str">
        <f>IF('C10(1)-1管路(初期設定)'!$AG$13="","-",IF('C10(1)-1管路(初期設定)'!$AG$13="○",'C3(1)-1管路'!AT68,IF('C3(1)-1管路'!AT68="-","-",'C10(1)-1管路(初期設定)'!$AG$13*'C3(1)-1管路'!AT68)))</f>
        <v>-</v>
      </c>
      <c r="AU68" s="377" t="str">
        <f t="shared" si="143"/>
        <v>-</v>
      </c>
      <c r="AV68" s="395" t="str">
        <f t="shared" si="144"/>
        <v>-</v>
      </c>
      <c r="AW68" s="90" t="s">
        <v>549</v>
      </c>
      <c r="AX68" s="67">
        <v>166</v>
      </c>
      <c r="AY68" s="42" t="str">
        <f t="shared" si="145"/>
        <v>-</v>
      </c>
      <c r="BB68" s="1071">
        <f t="shared" si="146"/>
        <v>0</v>
      </c>
      <c r="BC68" s="1070"/>
      <c r="BD68" s="1070">
        <f t="shared" si="147"/>
        <v>0</v>
      </c>
      <c r="BE68" s="1070"/>
      <c r="BF68" s="1070">
        <f t="shared" si="148"/>
        <v>0</v>
      </c>
      <c r="BG68" s="1070"/>
      <c r="BH68" s="1070">
        <f t="shared" si="149"/>
        <v>0</v>
      </c>
      <c r="BI68" s="1070"/>
      <c r="BJ68" s="1070">
        <f t="shared" si="150"/>
        <v>0</v>
      </c>
      <c r="BK68" s="1070"/>
      <c r="BL68" s="1071">
        <f t="shared" si="151"/>
        <v>0</v>
      </c>
      <c r="BM68" s="1070"/>
      <c r="BN68" s="1070">
        <f t="shared" si="152"/>
        <v>0</v>
      </c>
      <c r="BO68" s="1070"/>
      <c r="BP68" s="1070">
        <f t="shared" si="153"/>
        <v>0</v>
      </c>
      <c r="BQ68" s="1070"/>
      <c r="BR68" s="1070">
        <f t="shared" si="154"/>
        <v>0</v>
      </c>
      <c r="BS68" s="1070"/>
      <c r="BT68" s="1070">
        <f t="shared" si="155"/>
        <v>0</v>
      </c>
      <c r="BU68" s="1073"/>
      <c r="BV68" s="78"/>
    </row>
    <row r="69" spans="2:74" ht="13.5" customHeight="1">
      <c r="B69" s="1551"/>
      <c r="C69" s="1255"/>
      <c r="D69" s="1263"/>
      <c r="E69" s="1263"/>
      <c r="F69" s="76">
        <v>400</v>
      </c>
      <c r="G69" s="382" t="str">
        <f>IF('C10(1)-1管路(初期設定)'!$F$13="","-",IF('C10(1)-1管路(初期設定)'!$F$13="○",'C3(1)-1管路'!G69,IF('C3(1)-1管路'!F69="-","-",'C10(1)-1管路(初期設定)'!$F$13*'C3(1)-1管路'!G69)))</f>
        <v>-</v>
      </c>
      <c r="H69" s="376" t="str">
        <f>IF('C10(1)-1管路(初期設定)'!$G$13="","-",IF('C10(1)-1管路(初期設定)'!$G$13="○",'C3(1)-1管路'!H69,IF('C3(1)-1管路'!H69="-","-",'C10(1)-1管路(初期設定)'!$G$13*'C3(1)-1管路'!H69)))</f>
        <v>-</v>
      </c>
      <c r="I69" s="377" t="str">
        <f t="shared" si="131"/>
        <v>-</v>
      </c>
      <c r="J69" s="382" t="str">
        <f>IF('C10(1)-1管路(初期設定)'!$H$13="","-",IF('C10(1)-1管路(初期設定)'!$H$13="○",'C3(1)-1管路'!J69,IF('C3(1)-1管路'!J69="-","-",'C10(1)-1管路(初期設定)'!$H$13*'C3(1)-1管路'!J69)))</f>
        <v>-</v>
      </c>
      <c r="K69" s="376" t="str">
        <f>IF('C10(1)-1管路(初期設定)'!$I$13="","-",IF('C10(1)-1管路(初期設定)'!$I$13="○",'C3(1)-1管路'!K69,IF('C3(1)-1管路'!K69="-","-",'C10(1)-1管路(初期設定)'!$I$13*'C3(1)-1管路'!K69)))</f>
        <v>-</v>
      </c>
      <c r="L69" s="377" t="str">
        <f t="shared" si="132"/>
        <v>-</v>
      </c>
      <c r="M69" s="382" t="str">
        <f>IF('C10(1)-1管路(初期設定)'!$J$13="","-",IF('C10(1)-1管路(初期設定)'!$J$13="○",'C3(1)-1管路'!M69,IF('C3(1)-1管路'!M69="-","-",'C10(1)-1管路(初期設定)'!$J$13*'C3(1)-1管路'!M69)))</f>
        <v>-</v>
      </c>
      <c r="N69" s="376" t="str">
        <f>IF('C10(1)-1管路(初期設定)'!$K$13="","-",IF('C10(1)-1管路(初期設定)'!$K$13="○",'C3(1)-1管路'!N69,IF('C3(1)-1管路'!N69="-","-",'C10(1)-1管路(初期設定)'!$K$13*'C3(1)-1管路'!N69)))</f>
        <v>-</v>
      </c>
      <c r="O69" s="377" t="str">
        <f t="shared" si="133"/>
        <v>-</v>
      </c>
      <c r="P69" s="382" t="str">
        <f>IF('C10(1)-1管路(初期設定)'!$L$13="","-",IF('C10(1)-1管路(初期設定)'!$L$13="○",'C3(1)-1管路'!P69,IF('C3(1)-1管路'!P69="-","-",'C10(1)-1管路(初期設定)'!$L$13*'C3(1)-1管路'!P69)))</f>
        <v>-</v>
      </c>
      <c r="Q69" s="376" t="str">
        <f>IF('C10(1)-1管路(初期設定)'!$M$13="","-",IF('C10(1)-1管路(初期設定)'!$M$13="○",'C3(1)-1管路'!Q69,IF('C3(1)-1管路'!Q69="-","-",'C10(1)-1管路(初期設定)'!$M$13*'C3(1)-1管路'!Q69)))</f>
        <v>-</v>
      </c>
      <c r="R69" s="377" t="str">
        <f t="shared" si="134"/>
        <v>-</v>
      </c>
      <c r="S69" s="382" t="str">
        <f>IF('C10(1)-1管路(初期設定)'!$N$13="","-",IF('C10(1)-1管路(初期設定)'!$N$13="○",'C3(1)-1管路'!S69,IF('C3(1)-1管路'!S69="-","-",'C10(1)-1管路(初期設定)'!$N$13*'C3(1)-1管路'!S69)))</f>
        <v>-</v>
      </c>
      <c r="T69" s="388" t="str">
        <f>IF('C10(1)-1管路(初期設定)'!$O$13="","-",IF('C10(1)-1管路(初期設定)'!$O$13="○",'C3(1)-1管路'!T69,IF('C3(1)-1管路'!T69="-","-",'C10(1)-1管路(初期設定)'!$O$13*'C3(1)-1管路'!T69)))</f>
        <v>-</v>
      </c>
      <c r="U69" s="388" t="str">
        <f>IF('C10(1)-1管路(初期設定)'!$P$13="","-",IF('C10(1)-1管路(初期設定)'!$P$13="○",'C3(1)-1管路'!U69,IF('C3(1)-1管路'!U69="-","-",'C10(1)-1管路(初期設定)'!$P$13*'C3(1)-1管路'!U69)))</f>
        <v>-</v>
      </c>
      <c r="V69" s="376" t="str">
        <f>IF('C10(1)-1管路(初期設定)'!$Q$13="","-",IF('C10(1)-1管路(初期設定)'!$Q$13="○",'C3(1)-1管路'!V69,IF('C3(1)-1管路'!V69="-","-",'C10(1)-1管路(初期設定)'!$Q$13*'C3(1)-1管路'!V69)))</f>
        <v>-</v>
      </c>
      <c r="W69" s="377" t="str">
        <f t="shared" si="135"/>
        <v>-</v>
      </c>
      <c r="X69" s="382" t="str">
        <f>IF('C10(1)-1管路(初期設定)'!$R$13="","-",IF('C10(1)-1管路(初期設定)'!$R$13="○",'C3(1)-1管路'!X69,IF('C3(1)-1管路'!X69="-","-",'C10(1)-1管路(初期設定)'!$R$13*'C3(1)-1管路'!X69)))</f>
        <v>-</v>
      </c>
      <c r="Y69" s="376" t="str">
        <f>IF('C10(1)-1管路(初期設定)'!$S$13="","-",IF('C10(1)-1管路(初期設定)'!$S$13="○",'C3(1)-1管路'!Y69,IF('C3(1)-1管路'!Y69="-","-",'C10(1)-1管路(初期設定)'!$S$13*'C3(1)-1管路'!Y69)))</f>
        <v>-</v>
      </c>
      <c r="Z69" s="377" t="str">
        <f t="shared" si="136"/>
        <v>-</v>
      </c>
      <c r="AA69" s="382" t="str">
        <f>IF('C10(1)-1管路(初期設定)'!$T$13="","-",IF('C10(1)-1管路(初期設定)'!$T$13="○",'C3(1)-1管路'!AA69,IF('C3(1)-1管路'!AA69="-","-",'C10(1)-1管路(初期設定)'!$T$13*'C3(1)-1管路'!AA69)))</f>
        <v>-</v>
      </c>
      <c r="AB69" s="376" t="str">
        <f>IF('C10(1)-1管路(初期設定)'!$U$13="","-",IF('C10(1)-1管路(初期設定)'!$U$13="○",'C3(1)-1管路'!AB69,IF('C3(1)-1管路'!AB69="-","-",'C10(1)-1管路(初期設定)'!$U$13*'C3(1)-1管路'!AB69)))</f>
        <v>-</v>
      </c>
      <c r="AC69" s="377" t="str">
        <f t="shared" si="137"/>
        <v>-</v>
      </c>
      <c r="AD69" s="382" t="str">
        <f>IF('C10(1)-1管路(初期設定)'!$V$13="","-",IF('C10(1)-1管路(初期設定)'!$V$13="○",'C3(1)-1管路'!AD69,IF('C3(1)-1管路'!AD69="-","-",'C10(1)-1管路(初期設定)'!$V$13*'C3(1)-1管路'!AD69)))</f>
        <v>-</v>
      </c>
      <c r="AE69" s="376" t="str">
        <f>IF('C10(1)-1管路(初期設定)'!$W$13="","-",IF('C10(1)-1管路(初期設定)'!$W$13="○",'C3(1)-1管路'!AE69,IF('C3(1)-1管路'!AE69="-","-",'C10(1)-1管路(初期設定)'!$W$13*'C3(1)-1管路'!AE69)))</f>
        <v>-</v>
      </c>
      <c r="AF69" s="377" t="str">
        <f t="shared" si="138"/>
        <v>-</v>
      </c>
      <c r="AG69" s="382" t="str">
        <f>IF('C10(1)-1管路(初期設定)'!$X$8="","-",IF('C10(1)-1管路(初期設定)'!$X$8="○",'C3(1)-1管路'!AG69,IF('C3(1)-1管路'!AZ69="-","-",'C10(1)-1管路(初期設定)'!$X$8*'C3(1)-1管路'!AG69)))</f>
        <v>-</v>
      </c>
      <c r="AH69" s="376" t="str">
        <f>IF('C10(1)-1管路(初期設定)'!$Y$13="","-",IF('C10(1)-1管路(初期設定)'!$Y$13="○",'C3(1)-1管路'!AH69,IF('C3(1)-1管路'!AH69="-","-",'C10(1)-1管路(初期設定)'!$Y$13*'C3(1)-1管路'!AH69)))</f>
        <v>-</v>
      </c>
      <c r="AI69" s="377" t="str">
        <f t="shared" si="139"/>
        <v>-</v>
      </c>
      <c r="AJ69" s="382" t="str">
        <f>IF('C10(1)-1管路(初期設定)'!$Z$13="","-",IF('C10(1)-1管路(初期設定)'!$Z$13="○",'C3(1)-1管路'!AJ69,IF('C3(1)-1管路'!AJ69="-","-",'C10(1)-1管路(初期設定)'!$Z$13*'C3(1)-1管路'!AJ69)))</f>
        <v>-</v>
      </c>
      <c r="AK69" s="376" t="str">
        <f>IF('C10(1)-1管路(初期設定)'!$AA$13="","-",IF('C10(1)-1管路(初期設定)'!$AA$13="○",'C3(1)-1管路'!AK69,IF('C3(1)-1管路'!AK69="-","-",'C10(1)-1管路(初期設定)'!$AA$13*'C3(1)-1管路'!AK69)))</f>
        <v>-</v>
      </c>
      <c r="AL69" s="377" t="str">
        <f t="shared" si="140"/>
        <v>-</v>
      </c>
      <c r="AM69" s="382" t="str">
        <f>IF('C10(1)-1管路(初期設定)'!$AB$13="","-",IF('C10(1)-1管路(初期設定)'!$AB$13="○",'C3(1)-1管路'!AM69,IF('C3(1)-1管路'!AM69="-","-",'C10(1)-1管路(初期設定)'!$AB$13*'C3(1)-1管路'!AM69)))</f>
        <v>-</v>
      </c>
      <c r="AN69" s="376" t="str">
        <f>IF('C10(1)-1管路(初期設定)'!$AC$13="","-",IF('C10(1)-1管路(初期設定)'!$AC$13="○",'C3(1)-1管路'!AN69,IF('C3(1)-1管路'!AN69="-","-",'C10(1)-1管路(初期設定)'!$AC$13*'C3(1)-1管路'!AN69)))</f>
        <v>-</v>
      </c>
      <c r="AO69" s="377" t="str">
        <f t="shared" si="141"/>
        <v>-</v>
      </c>
      <c r="AP69" s="382" t="str">
        <f>IF('C10(1)-1管路(初期設定)'!$AD$13="","-",IF('C10(1)-1管路(初期設定)'!$AD$13="○",'C3(1)-1管路'!AP69,IF('C3(1)-1管路'!AP69="-","-",'C10(1)-1管路(初期設定)'!$AD$13*'C3(1)-1管路'!AP69)))</f>
        <v>-</v>
      </c>
      <c r="AQ69" s="376" t="str">
        <f>IF('C10(1)-1管路(初期設定)'!$AE$13="","-",IF('C10(1)-1管路(初期設定)'!$AE$13="○",'C3(1)-1管路'!AQ69,IF('C3(1)-1管路'!AQ69="-","-",'C10(1)-1管路(初期設定)'!$AE$13*'C3(1)-1管路'!AQ69)))</f>
        <v>-</v>
      </c>
      <c r="AR69" s="377" t="str">
        <f t="shared" si="142"/>
        <v>-</v>
      </c>
      <c r="AS69" s="382" t="str">
        <f>IF('C10(1)-1管路(初期設定)'!$AF$13="","-",IF('C10(1)-1管路(初期設定)'!$AF$13="○",'C3(1)-1管路'!AS69,IF('C3(1)-1管路'!AS69="-","-",'C10(1)-1管路(初期設定)'!$AF$13*'C3(1)-1管路'!AS69)))</f>
        <v>-</v>
      </c>
      <c r="AT69" s="376" t="str">
        <f>IF('C10(1)-1管路(初期設定)'!$AG$13="","-",IF('C10(1)-1管路(初期設定)'!$AG$13="○",'C3(1)-1管路'!AT69,IF('C3(1)-1管路'!AT69="-","-",'C10(1)-1管路(初期設定)'!$AG$13*'C3(1)-1管路'!AT69)))</f>
        <v>-</v>
      </c>
      <c r="AU69" s="377" t="str">
        <f t="shared" si="143"/>
        <v>-</v>
      </c>
      <c r="AV69" s="395" t="str">
        <f t="shared" si="144"/>
        <v>-</v>
      </c>
      <c r="AW69" s="90" t="s">
        <v>549</v>
      </c>
      <c r="AX69" s="67">
        <v>146</v>
      </c>
      <c r="AY69" s="42" t="str">
        <f t="shared" si="145"/>
        <v>-</v>
      </c>
      <c r="BB69" s="1071">
        <f t="shared" si="146"/>
        <v>0</v>
      </c>
      <c r="BC69" s="1070"/>
      <c r="BD69" s="1070">
        <f t="shared" si="147"/>
        <v>0</v>
      </c>
      <c r="BE69" s="1070"/>
      <c r="BF69" s="1070">
        <f t="shared" si="148"/>
        <v>0</v>
      </c>
      <c r="BG69" s="1070"/>
      <c r="BH69" s="1070">
        <f t="shared" si="149"/>
        <v>0</v>
      </c>
      <c r="BI69" s="1070"/>
      <c r="BJ69" s="1070">
        <f t="shared" si="150"/>
        <v>0</v>
      </c>
      <c r="BK69" s="1070"/>
      <c r="BL69" s="1071">
        <f t="shared" si="151"/>
        <v>0</v>
      </c>
      <c r="BM69" s="1070"/>
      <c r="BN69" s="1070">
        <f t="shared" si="152"/>
        <v>0</v>
      </c>
      <c r="BO69" s="1070"/>
      <c r="BP69" s="1070">
        <f t="shared" si="153"/>
        <v>0</v>
      </c>
      <c r="BQ69" s="1070"/>
      <c r="BR69" s="1070">
        <f t="shared" si="154"/>
        <v>0</v>
      </c>
      <c r="BS69" s="1070"/>
      <c r="BT69" s="1070">
        <f t="shared" si="155"/>
        <v>0</v>
      </c>
      <c r="BU69" s="1073"/>
      <c r="BV69" s="78"/>
    </row>
    <row r="70" spans="2:74" ht="13.5" customHeight="1">
      <c r="B70" s="1551"/>
      <c r="C70" s="1255"/>
      <c r="D70" s="1263"/>
      <c r="E70" s="1263"/>
      <c r="F70" s="76">
        <v>350</v>
      </c>
      <c r="G70" s="382" t="str">
        <f>IF('C10(1)-1管路(初期設定)'!$F$13="","-",IF('C10(1)-1管路(初期設定)'!$F$13="○",'C3(1)-1管路'!G70,IF('C3(1)-1管路'!F70="-","-",'C10(1)-1管路(初期設定)'!$F$13*'C3(1)-1管路'!G70)))</f>
        <v>-</v>
      </c>
      <c r="H70" s="376" t="str">
        <f>IF('C10(1)-1管路(初期設定)'!$G$13="","-",IF('C10(1)-1管路(初期設定)'!$G$13="○",'C3(1)-1管路'!H70,IF('C3(1)-1管路'!H70="-","-",'C10(1)-1管路(初期設定)'!$G$13*'C3(1)-1管路'!H70)))</f>
        <v>-</v>
      </c>
      <c r="I70" s="377" t="str">
        <f t="shared" si="131"/>
        <v>-</v>
      </c>
      <c r="J70" s="382" t="str">
        <f>IF('C10(1)-1管路(初期設定)'!$H$13="","-",IF('C10(1)-1管路(初期設定)'!$H$13="○",'C3(1)-1管路'!J70,IF('C3(1)-1管路'!J70="-","-",'C10(1)-1管路(初期設定)'!$H$13*'C3(1)-1管路'!J70)))</f>
        <v>-</v>
      </c>
      <c r="K70" s="376" t="str">
        <f>IF('C10(1)-1管路(初期設定)'!$I$13="","-",IF('C10(1)-1管路(初期設定)'!$I$13="○",'C3(1)-1管路'!K70,IF('C3(1)-1管路'!K70="-","-",'C10(1)-1管路(初期設定)'!$I$13*'C3(1)-1管路'!K70)))</f>
        <v>-</v>
      </c>
      <c r="L70" s="377" t="str">
        <f t="shared" si="132"/>
        <v>-</v>
      </c>
      <c r="M70" s="382" t="str">
        <f>IF('C10(1)-1管路(初期設定)'!$J$13="","-",IF('C10(1)-1管路(初期設定)'!$J$13="○",'C3(1)-1管路'!M70,IF('C3(1)-1管路'!M70="-","-",'C10(1)-1管路(初期設定)'!$J$13*'C3(1)-1管路'!M70)))</f>
        <v>-</v>
      </c>
      <c r="N70" s="376" t="str">
        <f>IF('C10(1)-1管路(初期設定)'!$K$13="","-",IF('C10(1)-1管路(初期設定)'!$K$13="○",'C3(1)-1管路'!N70,IF('C3(1)-1管路'!N70="-","-",'C10(1)-1管路(初期設定)'!$K$13*'C3(1)-1管路'!N70)))</f>
        <v>-</v>
      </c>
      <c r="O70" s="377" t="str">
        <f t="shared" si="133"/>
        <v>-</v>
      </c>
      <c r="P70" s="382" t="str">
        <f>IF('C10(1)-1管路(初期設定)'!$L$13="","-",IF('C10(1)-1管路(初期設定)'!$L$13="○",'C3(1)-1管路'!P70,IF('C3(1)-1管路'!P70="-","-",'C10(1)-1管路(初期設定)'!$L$13*'C3(1)-1管路'!P70)))</f>
        <v>-</v>
      </c>
      <c r="Q70" s="376" t="str">
        <f>IF('C10(1)-1管路(初期設定)'!$M$13="","-",IF('C10(1)-1管路(初期設定)'!$M$13="○",'C3(1)-1管路'!Q70,IF('C3(1)-1管路'!Q70="-","-",'C10(1)-1管路(初期設定)'!$M$13*'C3(1)-1管路'!Q70)))</f>
        <v>-</v>
      </c>
      <c r="R70" s="377" t="str">
        <f t="shared" si="134"/>
        <v>-</v>
      </c>
      <c r="S70" s="382" t="str">
        <f>IF('C10(1)-1管路(初期設定)'!$N$13="","-",IF('C10(1)-1管路(初期設定)'!$N$13="○",'C3(1)-1管路'!S70,IF('C3(1)-1管路'!S70="-","-",'C10(1)-1管路(初期設定)'!$N$13*'C3(1)-1管路'!S70)))</f>
        <v>-</v>
      </c>
      <c r="T70" s="388" t="str">
        <f>IF('C10(1)-1管路(初期設定)'!$O$13="","-",IF('C10(1)-1管路(初期設定)'!$O$13="○",'C3(1)-1管路'!T70,IF('C3(1)-1管路'!T70="-","-",'C10(1)-1管路(初期設定)'!$O$13*'C3(1)-1管路'!T70)))</f>
        <v>-</v>
      </c>
      <c r="U70" s="388" t="str">
        <f>IF('C10(1)-1管路(初期設定)'!$P$13="","-",IF('C10(1)-1管路(初期設定)'!$P$13="○",'C3(1)-1管路'!U70,IF('C3(1)-1管路'!U70="-","-",'C10(1)-1管路(初期設定)'!$P$13*'C3(1)-1管路'!U70)))</f>
        <v>-</v>
      </c>
      <c r="V70" s="376" t="str">
        <f>IF('C10(1)-1管路(初期設定)'!$Q$13="","-",IF('C10(1)-1管路(初期設定)'!$Q$13="○",'C3(1)-1管路'!V70,IF('C3(1)-1管路'!V70="-","-",'C10(1)-1管路(初期設定)'!$Q$13*'C3(1)-1管路'!V70)))</f>
        <v>-</v>
      </c>
      <c r="W70" s="377" t="str">
        <f t="shared" si="135"/>
        <v>-</v>
      </c>
      <c r="X70" s="382" t="str">
        <f>IF('C10(1)-1管路(初期設定)'!$R$13="","-",IF('C10(1)-1管路(初期設定)'!$R$13="○",'C3(1)-1管路'!X70,IF('C3(1)-1管路'!X70="-","-",'C10(1)-1管路(初期設定)'!$R$13*'C3(1)-1管路'!X70)))</f>
        <v>-</v>
      </c>
      <c r="Y70" s="376" t="str">
        <f>IF('C10(1)-1管路(初期設定)'!$S$13="","-",IF('C10(1)-1管路(初期設定)'!$S$13="○",'C3(1)-1管路'!Y70,IF('C3(1)-1管路'!Y70="-","-",'C10(1)-1管路(初期設定)'!$S$13*'C3(1)-1管路'!Y70)))</f>
        <v>-</v>
      </c>
      <c r="Z70" s="377" t="str">
        <f t="shared" si="136"/>
        <v>-</v>
      </c>
      <c r="AA70" s="382" t="str">
        <f>IF('C10(1)-1管路(初期設定)'!$T$13="","-",IF('C10(1)-1管路(初期設定)'!$T$13="○",'C3(1)-1管路'!AA70,IF('C3(1)-1管路'!AA70="-","-",'C10(1)-1管路(初期設定)'!$T$13*'C3(1)-1管路'!AA70)))</f>
        <v>-</v>
      </c>
      <c r="AB70" s="376" t="str">
        <f>IF('C10(1)-1管路(初期設定)'!$U$13="","-",IF('C10(1)-1管路(初期設定)'!$U$13="○",'C3(1)-1管路'!AB70,IF('C3(1)-1管路'!AB70="-","-",'C10(1)-1管路(初期設定)'!$U$13*'C3(1)-1管路'!AB70)))</f>
        <v>-</v>
      </c>
      <c r="AC70" s="377" t="str">
        <f t="shared" si="137"/>
        <v>-</v>
      </c>
      <c r="AD70" s="382" t="str">
        <f>IF('C10(1)-1管路(初期設定)'!$V$13="","-",IF('C10(1)-1管路(初期設定)'!$V$13="○",'C3(1)-1管路'!AD70,IF('C3(1)-1管路'!AD70="-","-",'C10(1)-1管路(初期設定)'!$V$13*'C3(1)-1管路'!AD70)))</f>
        <v>-</v>
      </c>
      <c r="AE70" s="376" t="str">
        <f>IF('C10(1)-1管路(初期設定)'!$W$13="","-",IF('C10(1)-1管路(初期設定)'!$W$13="○",'C3(1)-1管路'!AE70,IF('C3(1)-1管路'!AE70="-","-",'C10(1)-1管路(初期設定)'!$W$13*'C3(1)-1管路'!AE70)))</f>
        <v>-</v>
      </c>
      <c r="AF70" s="377" t="str">
        <f t="shared" si="138"/>
        <v>-</v>
      </c>
      <c r="AG70" s="382" t="str">
        <f>IF('C10(1)-1管路(初期設定)'!$X$8="","-",IF('C10(1)-1管路(初期設定)'!$X$8="○",'C3(1)-1管路'!AG70,IF('C3(1)-1管路'!AZ70="-","-",'C10(1)-1管路(初期設定)'!$X$8*'C3(1)-1管路'!AG70)))</f>
        <v>-</v>
      </c>
      <c r="AH70" s="376" t="str">
        <f>IF('C10(1)-1管路(初期設定)'!$Y$13="","-",IF('C10(1)-1管路(初期設定)'!$Y$13="○",'C3(1)-1管路'!AH70,IF('C3(1)-1管路'!AH70="-","-",'C10(1)-1管路(初期設定)'!$Y$13*'C3(1)-1管路'!AH70)))</f>
        <v>-</v>
      </c>
      <c r="AI70" s="377" t="str">
        <f t="shared" si="139"/>
        <v>-</v>
      </c>
      <c r="AJ70" s="382" t="str">
        <f>IF('C10(1)-1管路(初期設定)'!$Z$13="","-",IF('C10(1)-1管路(初期設定)'!$Z$13="○",'C3(1)-1管路'!AJ70,IF('C3(1)-1管路'!AJ70="-","-",'C10(1)-1管路(初期設定)'!$Z$13*'C3(1)-1管路'!AJ70)))</f>
        <v>-</v>
      </c>
      <c r="AK70" s="376" t="str">
        <f>IF('C10(1)-1管路(初期設定)'!$AA$13="","-",IF('C10(1)-1管路(初期設定)'!$AA$13="○",'C3(1)-1管路'!AK70,IF('C3(1)-1管路'!AK70="-","-",'C10(1)-1管路(初期設定)'!$AA$13*'C3(1)-1管路'!AK70)))</f>
        <v>-</v>
      </c>
      <c r="AL70" s="377" t="str">
        <f t="shared" si="140"/>
        <v>-</v>
      </c>
      <c r="AM70" s="382" t="str">
        <f>IF('C10(1)-1管路(初期設定)'!$AB$13="","-",IF('C10(1)-1管路(初期設定)'!$AB$13="○",'C3(1)-1管路'!AM70,IF('C3(1)-1管路'!AM70="-","-",'C10(1)-1管路(初期設定)'!$AB$13*'C3(1)-1管路'!AM70)))</f>
        <v>-</v>
      </c>
      <c r="AN70" s="376" t="str">
        <f>IF('C10(1)-1管路(初期設定)'!$AC$13="","-",IF('C10(1)-1管路(初期設定)'!$AC$13="○",'C3(1)-1管路'!AN70,IF('C3(1)-1管路'!AN70="-","-",'C10(1)-1管路(初期設定)'!$AC$13*'C3(1)-1管路'!AN70)))</f>
        <v>-</v>
      </c>
      <c r="AO70" s="377" t="str">
        <f t="shared" si="141"/>
        <v>-</v>
      </c>
      <c r="AP70" s="382" t="str">
        <f>IF('C10(1)-1管路(初期設定)'!$AD$13="","-",IF('C10(1)-1管路(初期設定)'!$AD$13="○",'C3(1)-1管路'!AP70,IF('C3(1)-1管路'!AP70="-","-",'C10(1)-1管路(初期設定)'!$AD$13*'C3(1)-1管路'!AP70)))</f>
        <v>-</v>
      </c>
      <c r="AQ70" s="376" t="str">
        <f>IF('C10(1)-1管路(初期設定)'!$AE$13="","-",IF('C10(1)-1管路(初期設定)'!$AE$13="○",'C3(1)-1管路'!AQ70,IF('C3(1)-1管路'!AQ70="-","-",'C10(1)-1管路(初期設定)'!$AE$13*'C3(1)-1管路'!AQ70)))</f>
        <v>-</v>
      </c>
      <c r="AR70" s="377" t="str">
        <f t="shared" si="142"/>
        <v>-</v>
      </c>
      <c r="AS70" s="382" t="str">
        <f>IF('C10(1)-1管路(初期設定)'!$AF$13="","-",IF('C10(1)-1管路(初期設定)'!$AF$13="○",'C3(1)-1管路'!AS70,IF('C3(1)-1管路'!AS70="-","-",'C10(1)-1管路(初期設定)'!$AF$13*'C3(1)-1管路'!AS70)))</f>
        <v>-</v>
      </c>
      <c r="AT70" s="376" t="str">
        <f>IF('C10(1)-1管路(初期設定)'!$AG$13="","-",IF('C10(1)-1管路(初期設定)'!$AG$13="○",'C3(1)-1管路'!AT70,IF('C3(1)-1管路'!AT70="-","-",'C10(1)-1管路(初期設定)'!$AG$13*'C3(1)-1管路'!AT70)))</f>
        <v>-</v>
      </c>
      <c r="AU70" s="377" t="str">
        <f t="shared" si="143"/>
        <v>-</v>
      </c>
      <c r="AV70" s="395" t="str">
        <f t="shared" si="144"/>
        <v>-</v>
      </c>
      <c r="AW70" s="90" t="s">
        <v>549</v>
      </c>
      <c r="AX70" s="67">
        <v>128</v>
      </c>
      <c r="AY70" s="42" t="str">
        <f t="shared" si="145"/>
        <v>-</v>
      </c>
      <c r="BB70" s="1071">
        <f t="shared" si="146"/>
        <v>0</v>
      </c>
      <c r="BC70" s="1070"/>
      <c r="BD70" s="1070">
        <f t="shared" si="147"/>
        <v>0</v>
      </c>
      <c r="BE70" s="1070"/>
      <c r="BF70" s="1070">
        <f t="shared" si="148"/>
        <v>0</v>
      </c>
      <c r="BG70" s="1070"/>
      <c r="BH70" s="1070">
        <f t="shared" si="149"/>
        <v>0</v>
      </c>
      <c r="BI70" s="1070"/>
      <c r="BJ70" s="1070">
        <f t="shared" si="150"/>
        <v>0</v>
      </c>
      <c r="BK70" s="1070"/>
      <c r="BL70" s="1071">
        <f t="shared" si="151"/>
        <v>0</v>
      </c>
      <c r="BM70" s="1070"/>
      <c r="BN70" s="1070">
        <f t="shared" si="152"/>
        <v>0</v>
      </c>
      <c r="BO70" s="1070"/>
      <c r="BP70" s="1070">
        <f t="shared" si="153"/>
        <v>0</v>
      </c>
      <c r="BQ70" s="1070"/>
      <c r="BR70" s="1070">
        <f t="shared" si="154"/>
        <v>0</v>
      </c>
      <c r="BS70" s="1070"/>
      <c r="BT70" s="1070">
        <f t="shared" si="155"/>
        <v>0</v>
      </c>
      <c r="BU70" s="1073"/>
      <c r="BV70" s="78"/>
    </row>
    <row r="71" spans="2:74" ht="13.5" customHeight="1">
      <c r="B71" s="1551"/>
      <c r="C71" s="1255"/>
      <c r="D71" s="1263"/>
      <c r="E71" s="1263"/>
      <c r="F71" s="76">
        <v>300</v>
      </c>
      <c r="G71" s="382" t="str">
        <f>IF('C10(1)-1管路(初期設定)'!$F$13="","-",IF('C10(1)-1管路(初期設定)'!$F$13="○",'C3(1)-1管路'!G71,IF('C3(1)-1管路'!F71="-","-",'C10(1)-1管路(初期設定)'!$F$13*'C3(1)-1管路'!G71)))</f>
        <v>-</v>
      </c>
      <c r="H71" s="376" t="str">
        <f>IF('C10(1)-1管路(初期設定)'!$G$13="","-",IF('C10(1)-1管路(初期設定)'!$G$13="○",'C3(1)-1管路'!H71,IF('C3(1)-1管路'!H71="-","-",'C10(1)-1管路(初期設定)'!$G$13*'C3(1)-1管路'!H71)))</f>
        <v>-</v>
      </c>
      <c r="I71" s="377" t="str">
        <f t="shared" si="131"/>
        <v>-</v>
      </c>
      <c r="J71" s="382" t="str">
        <f>IF('C10(1)-1管路(初期設定)'!$H$13="","-",IF('C10(1)-1管路(初期設定)'!$H$13="○",'C3(1)-1管路'!J71,IF('C3(1)-1管路'!J71="-","-",'C10(1)-1管路(初期設定)'!$H$13*'C3(1)-1管路'!J71)))</f>
        <v>-</v>
      </c>
      <c r="K71" s="376" t="str">
        <f>IF('C10(1)-1管路(初期設定)'!$I$13="","-",IF('C10(1)-1管路(初期設定)'!$I$13="○",'C3(1)-1管路'!K71,IF('C3(1)-1管路'!K71="-","-",'C10(1)-1管路(初期設定)'!$I$13*'C3(1)-1管路'!K71)))</f>
        <v>-</v>
      </c>
      <c r="L71" s="377" t="str">
        <f t="shared" si="132"/>
        <v>-</v>
      </c>
      <c r="M71" s="382" t="str">
        <f>IF('C10(1)-1管路(初期設定)'!$J$13="","-",IF('C10(1)-1管路(初期設定)'!$J$13="○",'C3(1)-1管路'!M71,IF('C3(1)-1管路'!M71="-","-",'C10(1)-1管路(初期設定)'!$J$13*'C3(1)-1管路'!M71)))</f>
        <v>-</v>
      </c>
      <c r="N71" s="376" t="str">
        <f>IF('C10(1)-1管路(初期設定)'!$K$13="","-",IF('C10(1)-1管路(初期設定)'!$K$13="○",'C3(1)-1管路'!N71,IF('C3(1)-1管路'!N71="-","-",'C10(1)-1管路(初期設定)'!$K$13*'C3(1)-1管路'!N71)))</f>
        <v>-</v>
      </c>
      <c r="O71" s="377" t="str">
        <f t="shared" si="133"/>
        <v>-</v>
      </c>
      <c r="P71" s="382" t="str">
        <f>IF('C10(1)-1管路(初期設定)'!$L$13="","-",IF('C10(1)-1管路(初期設定)'!$L$13="○",'C3(1)-1管路'!P71,IF('C3(1)-1管路'!P71="-","-",'C10(1)-1管路(初期設定)'!$L$13*'C3(1)-1管路'!P71)))</f>
        <v>-</v>
      </c>
      <c r="Q71" s="376" t="str">
        <f>IF('C10(1)-1管路(初期設定)'!$M$13="","-",IF('C10(1)-1管路(初期設定)'!$M$13="○",'C3(1)-1管路'!Q71,IF('C3(1)-1管路'!Q71="-","-",'C10(1)-1管路(初期設定)'!$M$13*'C3(1)-1管路'!Q71)))</f>
        <v>-</v>
      </c>
      <c r="R71" s="377" t="str">
        <f t="shared" si="134"/>
        <v>-</v>
      </c>
      <c r="S71" s="382" t="str">
        <f>IF('C10(1)-1管路(初期設定)'!$N$13="","-",IF('C10(1)-1管路(初期設定)'!$N$13="○",'C3(1)-1管路'!S71,IF('C3(1)-1管路'!S71="-","-",'C10(1)-1管路(初期設定)'!$N$13*'C3(1)-1管路'!S71)))</f>
        <v>-</v>
      </c>
      <c r="T71" s="388" t="str">
        <f>IF('C10(1)-1管路(初期設定)'!$O$13="","-",IF('C10(1)-1管路(初期設定)'!$O$13="○",'C3(1)-1管路'!T71,IF('C3(1)-1管路'!T71="-","-",'C10(1)-1管路(初期設定)'!$O$13*'C3(1)-1管路'!T71)))</f>
        <v>-</v>
      </c>
      <c r="U71" s="388" t="str">
        <f>IF('C10(1)-1管路(初期設定)'!$P$13="","-",IF('C10(1)-1管路(初期設定)'!$P$13="○",'C3(1)-1管路'!U71,IF('C3(1)-1管路'!U71="-","-",'C10(1)-1管路(初期設定)'!$P$13*'C3(1)-1管路'!U71)))</f>
        <v>-</v>
      </c>
      <c r="V71" s="376" t="str">
        <f>IF('C10(1)-1管路(初期設定)'!$Q$13="","-",IF('C10(1)-1管路(初期設定)'!$Q$13="○",'C3(1)-1管路'!V71,IF('C3(1)-1管路'!V71="-","-",'C10(1)-1管路(初期設定)'!$Q$13*'C3(1)-1管路'!V71)))</f>
        <v>-</v>
      </c>
      <c r="W71" s="377" t="str">
        <f t="shared" si="135"/>
        <v>-</v>
      </c>
      <c r="X71" s="382" t="str">
        <f>IF('C10(1)-1管路(初期設定)'!$R$13="","-",IF('C10(1)-1管路(初期設定)'!$R$13="○",'C3(1)-1管路'!X71,IF('C3(1)-1管路'!X71="-","-",'C10(1)-1管路(初期設定)'!$R$13*'C3(1)-1管路'!X71)))</f>
        <v>-</v>
      </c>
      <c r="Y71" s="376" t="str">
        <f>IF('C10(1)-1管路(初期設定)'!$S$13="","-",IF('C10(1)-1管路(初期設定)'!$S$13="○",'C3(1)-1管路'!Y71,IF('C3(1)-1管路'!Y71="-","-",'C10(1)-1管路(初期設定)'!$S$13*'C3(1)-1管路'!Y71)))</f>
        <v>-</v>
      </c>
      <c r="Z71" s="377" t="str">
        <f t="shared" si="136"/>
        <v>-</v>
      </c>
      <c r="AA71" s="382" t="str">
        <f>IF('C10(1)-1管路(初期設定)'!$T$13="","-",IF('C10(1)-1管路(初期設定)'!$T$13="○",'C3(1)-1管路'!AA71,IF('C3(1)-1管路'!AA71="-","-",'C10(1)-1管路(初期設定)'!$T$13*'C3(1)-1管路'!AA71)))</f>
        <v>-</v>
      </c>
      <c r="AB71" s="376" t="str">
        <f>IF('C10(1)-1管路(初期設定)'!$U$13="","-",IF('C10(1)-1管路(初期設定)'!$U$13="○",'C3(1)-1管路'!AB71,IF('C3(1)-1管路'!AB71="-","-",'C10(1)-1管路(初期設定)'!$U$13*'C3(1)-1管路'!AB71)))</f>
        <v>-</v>
      </c>
      <c r="AC71" s="377" t="str">
        <f t="shared" si="137"/>
        <v>-</v>
      </c>
      <c r="AD71" s="382" t="str">
        <f>IF('C10(1)-1管路(初期設定)'!$V$13="","-",IF('C10(1)-1管路(初期設定)'!$V$13="○",'C3(1)-1管路'!AD71,IF('C3(1)-1管路'!AD71="-","-",'C10(1)-1管路(初期設定)'!$V$13*'C3(1)-1管路'!AD71)))</f>
        <v>-</v>
      </c>
      <c r="AE71" s="376" t="str">
        <f>IF('C10(1)-1管路(初期設定)'!$W$13="","-",IF('C10(1)-1管路(初期設定)'!$W$13="○",'C3(1)-1管路'!AE71,IF('C3(1)-1管路'!AE71="-","-",'C10(1)-1管路(初期設定)'!$W$13*'C3(1)-1管路'!AE71)))</f>
        <v>-</v>
      </c>
      <c r="AF71" s="377" t="str">
        <f t="shared" si="138"/>
        <v>-</v>
      </c>
      <c r="AG71" s="382" t="str">
        <f>IF('C10(1)-1管路(初期設定)'!$X$8="","-",IF('C10(1)-1管路(初期設定)'!$X$8="○",'C3(1)-1管路'!AG71,IF('C3(1)-1管路'!AZ71="-","-",'C10(1)-1管路(初期設定)'!$X$8*'C3(1)-1管路'!AG71)))</f>
        <v>-</v>
      </c>
      <c r="AH71" s="376" t="str">
        <f>IF('C10(1)-1管路(初期設定)'!$Y$13="","-",IF('C10(1)-1管路(初期設定)'!$Y$13="○",'C3(1)-1管路'!AH71,IF('C3(1)-1管路'!AH71="-","-",'C10(1)-1管路(初期設定)'!$Y$13*'C3(1)-1管路'!AH71)))</f>
        <v>-</v>
      </c>
      <c r="AI71" s="377" t="str">
        <f t="shared" si="139"/>
        <v>-</v>
      </c>
      <c r="AJ71" s="382" t="str">
        <f>IF('C10(1)-1管路(初期設定)'!$Z$13="","-",IF('C10(1)-1管路(初期設定)'!$Z$13="○",'C3(1)-1管路'!AJ71,IF('C3(1)-1管路'!AJ71="-","-",'C10(1)-1管路(初期設定)'!$Z$13*'C3(1)-1管路'!AJ71)))</f>
        <v>-</v>
      </c>
      <c r="AK71" s="376">
        <f>IF('C10(1)-1管路(初期設定)'!$AA$13="","-",IF('C10(1)-1管路(初期設定)'!$AA$13="○",'C3(1)-1管路'!AK71,IF('C3(1)-1管路'!AK71="-","-",'C10(1)-1管路(初期設定)'!$AA$13*'C3(1)-1管路'!AK71)))</f>
        <v>265</v>
      </c>
      <c r="AL71" s="377">
        <f t="shared" si="140"/>
        <v>265</v>
      </c>
      <c r="AM71" s="382" t="str">
        <f>IF('C10(1)-1管路(初期設定)'!$AB$13="","-",IF('C10(1)-1管路(初期設定)'!$AB$13="○",'C3(1)-1管路'!AM71,IF('C3(1)-1管路'!AM71="-","-",'C10(1)-1管路(初期設定)'!$AB$13*'C3(1)-1管路'!AM71)))</f>
        <v>-</v>
      </c>
      <c r="AN71" s="376" t="str">
        <f>IF('C10(1)-1管路(初期設定)'!$AC$13="","-",IF('C10(1)-1管路(初期設定)'!$AC$13="○",'C3(1)-1管路'!AN71,IF('C3(1)-1管路'!AN71="-","-",'C10(1)-1管路(初期設定)'!$AC$13*'C3(1)-1管路'!AN71)))</f>
        <v>-</v>
      </c>
      <c r="AO71" s="377" t="str">
        <f t="shared" si="141"/>
        <v>-</v>
      </c>
      <c r="AP71" s="382" t="str">
        <f>IF('C10(1)-1管路(初期設定)'!$AD$13="","-",IF('C10(1)-1管路(初期設定)'!$AD$13="○",'C3(1)-1管路'!AP71,IF('C3(1)-1管路'!AP71="-","-",'C10(1)-1管路(初期設定)'!$AD$13*'C3(1)-1管路'!AP71)))</f>
        <v>-</v>
      </c>
      <c r="AQ71" s="376" t="str">
        <f>IF('C10(1)-1管路(初期設定)'!$AE$13="","-",IF('C10(1)-1管路(初期設定)'!$AE$13="○",'C3(1)-1管路'!AQ71,IF('C3(1)-1管路'!AQ71="-","-",'C10(1)-1管路(初期設定)'!$AE$13*'C3(1)-1管路'!AQ71)))</f>
        <v>-</v>
      </c>
      <c r="AR71" s="377" t="str">
        <f t="shared" si="142"/>
        <v>-</v>
      </c>
      <c r="AS71" s="382" t="str">
        <f>IF('C10(1)-1管路(初期設定)'!$AF$13="","-",IF('C10(1)-1管路(初期設定)'!$AF$13="○",'C3(1)-1管路'!AS71,IF('C3(1)-1管路'!AS71="-","-",'C10(1)-1管路(初期設定)'!$AF$13*'C3(1)-1管路'!AS71)))</f>
        <v>-</v>
      </c>
      <c r="AT71" s="376" t="str">
        <f>IF('C10(1)-1管路(初期設定)'!$AG$13="","-",IF('C10(1)-1管路(初期設定)'!$AG$13="○",'C3(1)-1管路'!AT71,IF('C3(1)-1管路'!AT71="-","-",'C10(1)-1管路(初期設定)'!$AG$13*'C3(1)-1管路'!AT71)))</f>
        <v>-</v>
      </c>
      <c r="AU71" s="377" t="str">
        <f t="shared" si="143"/>
        <v>-</v>
      </c>
      <c r="AV71" s="395">
        <f t="shared" si="144"/>
        <v>265</v>
      </c>
      <c r="AW71" s="90" t="s">
        <v>549</v>
      </c>
      <c r="AX71" s="67">
        <v>112</v>
      </c>
      <c r="AY71" s="42">
        <f t="shared" si="145"/>
        <v>29680</v>
      </c>
      <c r="BB71" s="1071">
        <f t="shared" si="146"/>
        <v>0</v>
      </c>
      <c r="BC71" s="1070"/>
      <c r="BD71" s="1070">
        <f t="shared" si="147"/>
        <v>0</v>
      </c>
      <c r="BE71" s="1070"/>
      <c r="BF71" s="1070">
        <f t="shared" si="148"/>
        <v>0</v>
      </c>
      <c r="BG71" s="1070"/>
      <c r="BH71" s="1070">
        <f t="shared" si="149"/>
        <v>265</v>
      </c>
      <c r="BI71" s="1070"/>
      <c r="BJ71" s="1070">
        <f t="shared" si="150"/>
        <v>0</v>
      </c>
      <c r="BK71" s="1070"/>
      <c r="BL71" s="1071">
        <f t="shared" si="151"/>
        <v>0</v>
      </c>
      <c r="BM71" s="1070"/>
      <c r="BN71" s="1070">
        <f t="shared" si="152"/>
        <v>0</v>
      </c>
      <c r="BO71" s="1070"/>
      <c r="BP71" s="1070">
        <f t="shared" si="153"/>
        <v>0</v>
      </c>
      <c r="BQ71" s="1070"/>
      <c r="BR71" s="1070">
        <f t="shared" si="154"/>
        <v>29680</v>
      </c>
      <c r="BS71" s="1070"/>
      <c r="BT71" s="1070">
        <f t="shared" si="155"/>
        <v>0</v>
      </c>
      <c r="BU71" s="1073"/>
      <c r="BV71" s="78"/>
    </row>
    <row r="72" spans="2:74" ht="13.5" customHeight="1">
      <c r="B72" s="1551"/>
      <c r="C72" s="1255"/>
      <c r="D72" s="1263"/>
      <c r="E72" s="1263"/>
      <c r="F72" s="76">
        <v>250</v>
      </c>
      <c r="G72" s="382" t="str">
        <f>IF('C10(1)-1管路(初期設定)'!$F$13="","-",IF('C10(1)-1管路(初期設定)'!$F$13="○",'C3(1)-1管路'!G72,IF('C3(1)-1管路'!F72="-","-",'C10(1)-1管路(初期設定)'!$F$13*'C3(1)-1管路'!G72)))</f>
        <v>-</v>
      </c>
      <c r="H72" s="376" t="str">
        <f>IF('C10(1)-1管路(初期設定)'!$G$13="","-",IF('C10(1)-1管路(初期設定)'!$G$13="○",'C3(1)-1管路'!H72,IF('C3(1)-1管路'!H72="-","-",'C10(1)-1管路(初期設定)'!$G$13*'C3(1)-1管路'!H72)))</f>
        <v>-</v>
      </c>
      <c r="I72" s="377" t="str">
        <f t="shared" si="131"/>
        <v>-</v>
      </c>
      <c r="J72" s="382" t="str">
        <f>IF('C10(1)-1管路(初期設定)'!$H$13="","-",IF('C10(1)-1管路(初期設定)'!$H$13="○",'C3(1)-1管路'!J72,IF('C3(1)-1管路'!J72="-","-",'C10(1)-1管路(初期設定)'!$H$13*'C3(1)-1管路'!J72)))</f>
        <v>-</v>
      </c>
      <c r="K72" s="376" t="str">
        <f>IF('C10(1)-1管路(初期設定)'!$I$13="","-",IF('C10(1)-1管路(初期設定)'!$I$13="○",'C3(1)-1管路'!K72,IF('C3(1)-1管路'!K72="-","-",'C10(1)-1管路(初期設定)'!$I$13*'C3(1)-1管路'!K72)))</f>
        <v>-</v>
      </c>
      <c r="L72" s="377" t="str">
        <f t="shared" si="132"/>
        <v>-</v>
      </c>
      <c r="M72" s="382" t="str">
        <f>IF('C10(1)-1管路(初期設定)'!$J$13="","-",IF('C10(1)-1管路(初期設定)'!$J$13="○",'C3(1)-1管路'!M72,IF('C3(1)-1管路'!M72="-","-",'C10(1)-1管路(初期設定)'!$J$13*'C3(1)-1管路'!M72)))</f>
        <v>-</v>
      </c>
      <c r="N72" s="376" t="str">
        <f>IF('C10(1)-1管路(初期設定)'!$K$13="","-",IF('C10(1)-1管路(初期設定)'!$K$13="○",'C3(1)-1管路'!N72,IF('C3(1)-1管路'!N72="-","-",'C10(1)-1管路(初期設定)'!$K$13*'C3(1)-1管路'!N72)))</f>
        <v>-</v>
      </c>
      <c r="O72" s="377" t="str">
        <f t="shared" si="133"/>
        <v>-</v>
      </c>
      <c r="P72" s="382" t="str">
        <f>IF('C10(1)-1管路(初期設定)'!$L$13="","-",IF('C10(1)-1管路(初期設定)'!$L$13="○",'C3(1)-1管路'!P72,IF('C3(1)-1管路'!P72="-","-",'C10(1)-1管路(初期設定)'!$L$13*'C3(1)-1管路'!P72)))</f>
        <v>-</v>
      </c>
      <c r="Q72" s="376" t="str">
        <f>IF('C10(1)-1管路(初期設定)'!$M$13="","-",IF('C10(1)-1管路(初期設定)'!$M$13="○",'C3(1)-1管路'!Q72,IF('C3(1)-1管路'!Q72="-","-",'C10(1)-1管路(初期設定)'!$M$13*'C3(1)-1管路'!Q72)))</f>
        <v>-</v>
      </c>
      <c r="R72" s="377" t="str">
        <f t="shared" si="134"/>
        <v>-</v>
      </c>
      <c r="S72" s="382" t="str">
        <f>IF('C10(1)-1管路(初期設定)'!$N$13="","-",IF('C10(1)-1管路(初期設定)'!$N$13="○",'C3(1)-1管路'!S72,IF('C3(1)-1管路'!S72="-","-",'C10(1)-1管路(初期設定)'!$N$13*'C3(1)-1管路'!S72)))</f>
        <v>-</v>
      </c>
      <c r="T72" s="388" t="str">
        <f>IF('C10(1)-1管路(初期設定)'!$O$13="","-",IF('C10(1)-1管路(初期設定)'!$O$13="○",'C3(1)-1管路'!T72,IF('C3(1)-1管路'!T72="-","-",'C10(1)-1管路(初期設定)'!$O$13*'C3(1)-1管路'!T72)))</f>
        <v>-</v>
      </c>
      <c r="U72" s="388" t="str">
        <f>IF('C10(1)-1管路(初期設定)'!$P$13="","-",IF('C10(1)-1管路(初期設定)'!$P$13="○",'C3(1)-1管路'!U72,IF('C3(1)-1管路'!U72="-","-",'C10(1)-1管路(初期設定)'!$P$13*'C3(1)-1管路'!U72)))</f>
        <v>-</v>
      </c>
      <c r="V72" s="376" t="str">
        <f>IF('C10(1)-1管路(初期設定)'!$Q$13="","-",IF('C10(1)-1管路(初期設定)'!$Q$13="○",'C3(1)-1管路'!V72,IF('C3(1)-1管路'!V72="-","-",'C10(1)-1管路(初期設定)'!$Q$13*'C3(1)-1管路'!V72)))</f>
        <v>-</v>
      </c>
      <c r="W72" s="377" t="str">
        <f t="shared" si="135"/>
        <v>-</v>
      </c>
      <c r="X72" s="382" t="str">
        <f>IF('C10(1)-1管路(初期設定)'!$R$13="","-",IF('C10(1)-1管路(初期設定)'!$R$13="○",'C3(1)-1管路'!X72,IF('C3(1)-1管路'!X72="-","-",'C10(1)-1管路(初期設定)'!$R$13*'C3(1)-1管路'!X72)))</f>
        <v>-</v>
      </c>
      <c r="Y72" s="376" t="str">
        <f>IF('C10(1)-1管路(初期設定)'!$S$13="","-",IF('C10(1)-1管路(初期設定)'!$S$13="○",'C3(1)-1管路'!Y72,IF('C3(1)-1管路'!Y72="-","-",'C10(1)-1管路(初期設定)'!$S$13*'C3(1)-1管路'!Y72)))</f>
        <v>-</v>
      </c>
      <c r="Z72" s="377" t="str">
        <f t="shared" si="136"/>
        <v>-</v>
      </c>
      <c r="AA72" s="382" t="str">
        <f>IF('C10(1)-1管路(初期設定)'!$T$13="","-",IF('C10(1)-1管路(初期設定)'!$T$13="○",'C3(1)-1管路'!AA72,IF('C3(1)-1管路'!AA72="-","-",'C10(1)-1管路(初期設定)'!$T$13*'C3(1)-1管路'!AA72)))</f>
        <v>-</v>
      </c>
      <c r="AB72" s="376" t="str">
        <f>IF('C10(1)-1管路(初期設定)'!$U$13="","-",IF('C10(1)-1管路(初期設定)'!$U$13="○",'C3(1)-1管路'!AB72,IF('C3(1)-1管路'!AB72="-","-",'C10(1)-1管路(初期設定)'!$U$13*'C3(1)-1管路'!AB72)))</f>
        <v>-</v>
      </c>
      <c r="AC72" s="377" t="str">
        <f t="shared" si="137"/>
        <v>-</v>
      </c>
      <c r="AD72" s="382" t="str">
        <f>IF('C10(1)-1管路(初期設定)'!$V$13="","-",IF('C10(1)-1管路(初期設定)'!$V$13="○",'C3(1)-1管路'!AD72,IF('C3(1)-1管路'!AD72="-","-",'C10(1)-1管路(初期設定)'!$V$13*'C3(1)-1管路'!AD72)))</f>
        <v>-</v>
      </c>
      <c r="AE72" s="376" t="str">
        <f>IF('C10(1)-1管路(初期設定)'!$W$13="","-",IF('C10(1)-1管路(初期設定)'!$W$13="○",'C3(1)-1管路'!AE72,IF('C3(1)-1管路'!AE72="-","-",'C10(1)-1管路(初期設定)'!$W$13*'C3(1)-1管路'!AE72)))</f>
        <v>-</v>
      </c>
      <c r="AF72" s="377" t="str">
        <f t="shared" si="138"/>
        <v>-</v>
      </c>
      <c r="AG72" s="382" t="str">
        <f>IF('C10(1)-1管路(初期設定)'!$X$8="","-",IF('C10(1)-1管路(初期設定)'!$X$8="○",'C3(1)-1管路'!AG72,IF('C3(1)-1管路'!AZ72="-","-",'C10(1)-1管路(初期設定)'!$X$8*'C3(1)-1管路'!AG72)))</f>
        <v>-</v>
      </c>
      <c r="AH72" s="376" t="str">
        <f>IF('C10(1)-1管路(初期設定)'!$Y$13="","-",IF('C10(1)-1管路(初期設定)'!$Y$13="○",'C3(1)-1管路'!AH72,IF('C3(1)-1管路'!AH72="-","-",'C10(1)-1管路(初期設定)'!$Y$13*'C3(1)-1管路'!AH72)))</f>
        <v>-</v>
      </c>
      <c r="AI72" s="377" t="str">
        <f t="shared" si="139"/>
        <v>-</v>
      </c>
      <c r="AJ72" s="382" t="str">
        <f>IF('C10(1)-1管路(初期設定)'!$Z$13="","-",IF('C10(1)-1管路(初期設定)'!$Z$13="○",'C3(1)-1管路'!AJ72,IF('C3(1)-1管路'!AJ72="-","-",'C10(1)-1管路(初期設定)'!$Z$13*'C3(1)-1管路'!AJ72)))</f>
        <v>-</v>
      </c>
      <c r="AK72" s="376" t="str">
        <f>IF('C10(1)-1管路(初期設定)'!$AA$13="","-",IF('C10(1)-1管路(初期設定)'!$AA$13="○",'C3(1)-1管路'!AK72,IF('C3(1)-1管路'!AK72="-","-",'C10(1)-1管路(初期設定)'!$AA$13*'C3(1)-1管路'!AK72)))</f>
        <v>-</v>
      </c>
      <c r="AL72" s="377" t="str">
        <f t="shared" si="140"/>
        <v>-</v>
      </c>
      <c r="AM72" s="382" t="str">
        <f>IF('C10(1)-1管路(初期設定)'!$AB$13="","-",IF('C10(1)-1管路(初期設定)'!$AB$13="○",'C3(1)-1管路'!AM72,IF('C3(1)-1管路'!AM72="-","-",'C10(1)-1管路(初期設定)'!$AB$13*'C3(1)-1管路'!AM72)))</f>
        <v>-</v>
      </c>
      <c r="AN72" s="376" t="str">
        <f>IF('C10(1)-1管路(初期設定)'!$AC$13="","-",IF('C10(1)-1管路(初期設定)'!$AC$13="○",'C3(1)-1管路'!AN72,IF('C3(1)-1管路'!AN72="-","-",'C10(1)-1管路(初期設定)'!$AC$13*'C3(1)-1管路'!AN72)))</f>
        <v>-</v>
      </c>
      <c r="AO72" s="377" t="str">
        <f t="shared" si="141"/>
        <v>-</v>
      </c>
      <c r="AP72" s="382" t="str">
        <f>IF('C10(1)-1管路(初期設定)'!$AD$13="","-",IF('C10(1)-1管路(初期設定)'!$AD$13="○",'C3(1)-1管路'!AP72,IF('C3(1)-1管路'!AP72="-","-",'C10(1)-1管路(初期設定)'!$AD$13*'C3(1)-1管路'!AP72)))</f>
        <v>-</v>
      </c>
      <c r="AQ72" s="376" t="str">
        <f>IF('C10(1)-1管路(初期設定)'!$AE$13="","-",IF('C10(1)-1管路(初期設定)'!$AE$13="○",'C3(1)-1管路'!AQ72,IF('C3(1)-1管路'!AQ72="-","-",'C10(1)-1管路(初期設定)'!$AE$13*'C3(1)-1管路'!AQ72)))</f>
        <v>-</v>
      </c>
      <c r="AR72" s="377" t="str">
        <f t="shared" si="142"/>
        <v>-</v>
      </c>
      <c r="AS72" s="382" t="str">
        <f>IF('C10(1)-1管路(初期設定)'!$AF$13="","-",IF('C10(1)-1管路(初期設定)'!$AF$13="○",'C3(1)-1管路'!AS72,IF('C3(1)-1管路'!AS72="-","-",'C10(1)-1管路(初期設定)'!$AF$13*'C3(1)-1管路'!AS72)))</f>
        <v>-</v>
      </c>
      <c r="AT72" s="376" t="str">
        <f>IF('C10(1)-1管路(初期設定)'!$AG$13="","-",IF('C10(1)-1管路(初期設定)'!$AG$13="○",'C3(1)-1管路'!AT72,IF('C3(1)-1管路'!AT72="-","-",'C10(1)-1管路(初期設定)'!$AG$13*'C3(1)-1管路'!AT72)))</f>
        <v>-</v>
      </c>
      <c r="AU72" s="377" t="str">
        <f t="shared" si="143"/>
        <v>-</v>
      </c>
      <c r="AV72" s="395" t="str">
        <f t="shared" si="144"/>
        <v>-</v>
      </c>
      <c r="AW72" s="90" t="s">
        <v>549</v>
      </c>
      <c r="AX72" s="67">
        <v>99</v>
      </c>
      <c r="AY72" s="42" t="str">
        <f t="shared" si="145"/>
        <v>-</v>
      </c>
      <c r="BB72" s="1071">
        <f t="shared" si="146"/>
        <v>0</v>
      </c>
      <c r="BC72" s="1070"/>
      <c r="BD72" s="1070">
        <f t="shared" si="147"/>
        <v>0</v>
      </c>
      <c r="BE72" s="1070"/>
      <c r="BF72" s="1070">
        <f t="shared" si="148"/>
        <v>0</v>
      </c>
      <c r="BG72" s="1070"/>
      <c r="BH72" s="1070">
        <f t="shared" si="149"/>
        <v>0</v>
      </c>
      <c r="BI72" s="1070"/>
      <c r="BJ72" s="1070">
        <f t="shared" si="150"/>
        <v>0</v>
      </c>
      <c r="BK72" s="1070"/>
      <c r="BL72" s="1071">
        <f t="shared" si="151"/>
        <v>0</v>
      </c>
      <c r="BM72" s="1070"/>
      <c r="BN72" s="1070">
        <f t="shared" si="152"/>
        <v>0</v>
      </c>
      <c r="BO72" s="1070"/>
      <c r="BP72" s="1070">
        <f t="shared" si="153"/>
        <v>0</v>
      </c>
      <c r="BQ72" s="1070"/>
      <c r="BR72" s="1070">
        <f t="shared" si="154"/>
        <v>0</v>
      </c>
      <c r="BS72" s="1070"/>
      <c r="BT72" s="1070">
        <f t="shared" si="155"/>
        <v>0</v>
      </c>
      <c r="BU72" s="1073"/>
      <c r="BV72" s="78"/>
    </row>
    <row r="73" spans="2:74" ht="13.5" customHeight="1">
      <c r="B73" s="1551"/>
      <c r="C73" s="1255"/>
      <c r="D73" s="1263"/>
      <c r="E73" s="1263"/>
      <c r="F73" s="76">
        <v>200</v>
      </c>
      <c r="G73" s="382" t="str">
        <f>IF('C10(1)-1管路(初期設定)'!$F$13="","-",IF('C10(1)-1管路(初期設定)'!$F$13="○",'C3(1)-1管路'!G73,IF('C3(1)-1管路'!F73="-","-",'C10(1)-1管路(初期設定)'!$F$13*'C3(1)-1管路'!G73)))</f>
        <v>-</v>
      </c>
      <c r="H73" s="376" t="str">
        <f>IF('C10(1)-1管路(初期設定)'!$G$13="","-",IF('C10(1)-1管路(初期設定)'!$G$13="○",'C3(1)-1管路'!H73,IF('C3(1)-1管路'!H73="-","-",'C10(1)-1管路(初期設定)'!$G$13*'C3(1)-1管路'!H73)))</f>
        <v>-</v>
      </c>
      <c r="I73" s="377" t="str">
        <f t="shared" si="131"/>
        <v>-</v>
      </c>
      <c r="J73" s="382" t="str">
        <f>IF('C10(1)-1管路(初期設定)'!$H$13="","-",IF('C10(1)-1管路(初期設定)'!$H$13="○",'C3(1)-1管路'!J73,IF('C3(1)-1管路'!J73="-","-",'C10(1)-1管路(初期設定)'!$H$13*'C3(1)-1管路'!J73)))</f>
        <v>-</v>
      </c>
      <c r="K73" s="376" t="str">
        <f>IF('C10(1)-1管路(初期設定)'!$I$13="","-",IF('C10(1)-1管路(初期設定)'!$I$13="○",'C3(1)-1管路'!K73,IF('C3(1)-1管路'!K73="-","-",'C10(1)-1管路(初期設定)'!$I$13*'C3(1)-1管路'!K73)))</f>
        <v>-</v>
      </c>
      <c r="L73" s="377" t="str">
        <f t="shared" si="132"/>
        <v>-</v>
      </c>
      <c r="M73" s="382" t="str">
        <f>IF('C10(1)-1管路(初期設定)'!$J$13="","-",IF('C10(1)-1管路(初期設定)'!$J$13="○",'C3(1)-1管路'!M73,IF('C3(1)-1管路'!M73="-","-",'C10(1)-1管路(初期設定)'!$J$13*'C3(1)-1管路'!M73)))</f>
        <v>-</v>
      </c>
      <c r="N73" s="376" t="str">
        <f>IF('C10(1)-1管路(初期設定)'!$K$13="","-",IF('C10(1)-1管路(初期設定)'!$K$13="○",'C3(1)-1管路'!N73,IF('C3(1)-1管路'!N73="-","-",'C10(1)-1管路(初期設定)'!$K$13*'C3(1)-1管路'!N73)))</f>
        <v>-</v>
      </c>
      <c r="O73" s="377" t="str">
        <f t="shared" si="133"/>
        <v>-</v>
      </c>
      <c r="P73" s="382" t="str">
        <f>IF('C10(1)-1管路(初期設定)'!$L$13="","-",IF('C10(1)-1管路(初期設定)'!$L$13="○",'C3(1)-1管路'!P73,IF('C3(1)-1管路'!P73="-","-",'C10(1)-1管路(初期設定)'!$L$13*'C3(1)-1管路'!P73)))</f>
        <v>-</v>
      </c>
      <c r="Q73" s="376" t="str">
        <f>IF('C10(1)-1管路(初期設定)'!$M$13="","-",IF('C10(1)-1管路(初期設定)'!$M$13="○",'C3(1)-1管路'!Q73,IF('C3(1)-1管路'!Q73="-","-",'C10(1)-1管路(初期設定)'!$M$13*'C3(1)-1管路'!Q73)))</f>
        <v>-</v>
      </c>
      <c r="R73" s="377" t="str">
        <f t="shared" si="134"/>
        <v>-</v>
      </c>
      <c r="S73" s="382" t="str">
        <f>IF('C10(1)-1管路(初期設定)'!$N$13="","-",IF('C10(1)-1管路(初期設定)'!$N$13="○",'C3(1)-1管路'!S73,IF('C3(1)-1管路'!S73="-","-",'C10(1)-1管路(初期設定)'!$N$13*'C3(1)-1管路'!S73)))</f>
        <v>-</v>
      </c>
      <c r="T73" s="388" t="str">
        <f>IF('C10(1)-1管路(初期設定)'!$O$13="","-",IF('C10(1)-1管路(初期設定)'!$O$13="○",'C3(1)-1管路'!T73,IF('C3(1)-1管路'!T73="-","-",'C10(1)-1管路(初期設定)'!$O$13*'C3(1)-1管路'!T73)))</f>
        <v>-</v>
      </c>
      <c r="U73" s="388" t="str">
        <f>IF('C10(1)-1管路(初期設定)'!$P$13="","-",IF('C10(1)-1管路(初期設定)'!$P$13="○",'C3(1)-1管路'!U73,IF('C3(1)-1管路'!U73="-","-",'C10(1)-1管路(初期設定)'!$P$13*'C3(1)-1管路'!U73)))</f>
        <v>-</v>
      </c>
      <c r="V73" s="376" t="str">
        <f>IF('C10(1)-1管路(初期設定)'!$Q$13="","-",IF('C10(1)-1管路(初期設定)'!$Q$13="○",'C3(1)-1管路'!V73,IF('C3(1)-1管路'!V73="-","-",'C10(1)-1管路(初期設定)'!$Q$13*'C3(1)-1管路'!V73)))</f>
        <v>-</v>
      </c>
      <c r="W73" s="377" t="str">
        <f t="shared" si="135"/>
        <v>-</v>
      </c>
      <c r="X73" s="382" t="str">
        <f>IF('C10(1)-1管路(初期設定)'!$R$13="","-",IF('C10(1)-1管路(初期設定)'!$R$13="○",'C3(1)-1管路'!X73,IF('C3(1)-1管路'!X73="-","-",'C10(1)-1管路(初期設定)'!$R$13*'C3(1)-1管路'!X73)))</f>
        <v>-</v>
      </c>
      <c r="Y73" s="376" t="str">
        <f>IF('C10(1)-1管路(初期設定)'!$S$13="","-",IF('C10(1)-1管路(初期設定)'!$S$13="○",'C3(1)-1管路'!Y73,IF('C3(1)-1管路'!Y73="-","-",'C10(1)-1管路(初期設定)'!$S$13*'C3(1)-1管路'!Y73)))</f>
        <v>-</v>
      </c>
      <c r="Z73" s="377" t="str">
        <f t="shared" si="136"/>
        <v>-</v>
      </c>
      <c r="AA73" s="382" t="str">
        <f>IF('C10(1)-1管路(初期設定)'!$T$13="","-",IF('C10(1)-1管路(初期設定)'!$T$13="○",'C3(1)-1管路'!AA73,IF('C3(1)-1管路'!AA73="-","-",'C10(1)-1管路(初期設定)'!$T$13*'C3(1)-1管路'!AA73)))</f>
        <v>-</v>
      </c>
      <c r="AB73" s="376" t="str">
        <f>IF('C10(1)-1管路(初期設定)'!$U$13="","-",IF('C10(1)-1管路(初期設定)'!$U$13="○",'C3(1)-1管路'!AB73,IF('C3(1)-1管路'!AB73="-","-",'C10(1)-1管路(初期設定)'!$U$13*'C3(1)-1管路'!AB73)))</f>
        <v>-</v>
      </c>
      <c r="AC73" s="377" t="str">
        <f t="shared" si="137"/>
        <v>-</v>
      </c>
      <c r="AD73" s="382" t="str">
        <f>IF('C10(1)-1管路(初期設定)'!$V$13="","-",IF('C10(1)-1管路(初期設定)'!$V$13="○",'C3(1)-1管路'!AD73,IF('C3(1)-1管路'!AD73="-","-",'C10(1)-1管路(初期設定)'!$V$13*'C3(1)-1管路'!AD73)))</f>
        <v>-</v>
      </c>
      <c r="AE73" s="376" t="str">
        <f>IF('C10(1)-1管路(初期設定)'!$W$13="","-",IF('C10(1)-1管路(初期設定)'!$W$13="○",'C3(1)-1管路'!AE73,IF('C3(1)-1管路'!AE73="-","-",'C10(1)-1管路(初期設定)'!$W$13*'C3(1)-1管路'!AE73)))</f>
        <v>-</v>
      </c>
      <c r="AF73" s="377" t="str">
        <f t="shared" si="138"/>
        <v>-</v>
      </c>
      <c r="AG73" s="382" t="str">
        <f>IF('C10(1)-1管路(初期設定)'!$X$8="","-",IF('C10(1)-1管路(初期設定)'!$X$8="○",'C3(1)-1管路'!AG73,IF('C3(1)-1管路'!AZ73="-","-",'C10(1)-1管路(初期設定)'!$X$8*'C3(1)-1管路'!AG73)))</f>
        <v>-</v>
      </c>
      <c r="AH73" s="376" t="str">
        <f>IF('C10(1)-1管路(初期設定)'!$Y$13="","-",IF('C10(1)-1管路(初期設定)'!$Y$13="○",'C3(1)-1管路'!AH73,IF('C3(1)-1管路'!AH73="-","-",'C10(1)-1管路(初期設定)'!$Y$13*'C3(1)-1管路'!AH73)))</f>
        <v>-</v>
      </c>
      <c r="AI73" s="377" t="str">
        <f t="shared" si="139"/>
        <v>-</v>
      </c>
      <c r="AJ73" s="382" t="str">
        <f>IF('C10(1)-1管路(初期設定)'!$Z$13="","-",IF('C10(1)-1管路(初期設定)'!$Z$13="○",'C3(1)-1管路'!AJ73,IF('C3(1)-1管路'!AJ73="-","-",'C10(1)-1管路(初期設定)'!$Z$13*'C3(1)-1管路'!AJ73)))</f>
        <v>-</v>
      </c>
      <c r="AK73" s="376">
        <f>IF('C10(1)-1管路(初期設定)'!$AA$13="","-",IF('C10(1)-1管路(初期設定)'!$AA$13="○",'C3(1)-1管路'!AK73,IF('C3(1)-1管路'!AK73="-","-",'C10(1)-1管路(初期設定)'!$AA$13*'C3(1)-1管路'!AK73)))</f>
        <v>560</v>
      </c>
      <c r="AL73" s="377">
        <f t="shared" si="140"/>
        <v>560</v>
      </c>
      <c r="AM73" s="382" t="str">
        <f>IF('C10(1)-1管路(初期設定)'!$AB$13="","-",IF('C10(1)-1管路(初期設定)'!$AB$13="○",'C3(1)-1管路'!AM73,IF('C3(1)-1管路'!AM73="-","-",'C10(1)-1管路(初期設定)'!$AB$13*'C3(1)-1管路'!AM73)))</f>
        <v>-</v>
      </c>
      <c r="AN73" s="376" t="str">
        <f>IF('C10(1)-1管路(初期設定)'!$AC$13="","-",IF('C10(1)-1管路(初期設定)'!$AC$13="○",'C3(1)-1管路'!AN73,IF('C3(1)-1管路'!AN73="-","-",'C10(1)-1管路(初期設定)'!$AC$13*'C3(1)-1管路'!AN73)))</f>
        <v>-</v>
      </c>
      <c r="AO73" s="377" t="str">
        <f t="shared" si="141"/>
        <v>-</v>
      </c>
      <c r="AP73" s="382" t="str">
        <f>IF('C10(1)-1管路(初期設定)'!$AD$13="","-",IF('C10(1)-1管路(初期設定)'!$AD$13="○",'C3(1)-1管路'!AP73,IF('C3(1)-1管路'!AP73="-","-",'C10(1)-1管路(初期設定)'!$AD$13*'C3(1)-1管路'!AP73)))</f>
        <v>-</v>
      </c>
      <c r="AQ73" s="376" t="str">
        <f>IF('C10(1)-1管路(初期設定)'!$AE$13="","-",IF('C10(1)-1管路(初期設定)'!$AE$13="○",'C3(1)-1管路'!AQ73,IF('C3(1)-1管路'!AQ73="-","-",'C10(1)-1管路(初期設定)'!$AE$13*'C3(1)-1管路'!AQ73)))</f>
        <v>-</v>
      </c>
      <c r="AR73" s="377" t="str">
        <f t="shared" si="142"/>
        <v>-</v>
      </c>
      <c r="AS73" s="382" t="str">
        <f>IF('C10(1)-1管路(初期設定)'!$AF$13="","-",IF('C10(1)-1管路(初期設定)'!$AF$13="○",'C3(1)-1管路'!AS73,IF('C3(1)-1管路'!AS73="-","-",'C10(1)-1管路(初期設定)'!$AF$13*'C3(1)-1管路'!AS73)))</f>
        <v>-</v>
      </c>
      <c r="AT73" s="376" t="str">
        <f>IF('C10(1)-1管路(初期設定)'!$AG$13="","-",IF('C10(1)-1管路(初期設定)'!$AG$13="○",'C3(1)-1管路'!AT73,IF('C3(1)-1管路'!AT73="-","-",'C10(1)-1管路(初期設定)'!$AG$13*'C3(1)-1管路'!AT73)))</f>
        <v>-</v>
      </c>
      <c r="AU73" s="377" t="str">
        <f t="shared" si="143"/>
        <v>-</v>
      </c>
      <c r="AV73" s="395">
        <f t="shared" si="144"/>
        <v>560</v>
      </c>
      <c r="AW73" s="90" t="s">
        <v>549</v>
      </c>
      <c r="AX73" s="67">
        <v>87</v>
      </c>
      <c r="AY73" s="42">
        <f t="shared" si="145"/>
        <v>48720</v>
      </c>
      <c r="BB73" s="1071">
        <f t="shared" si="146"/>
        <v>0</v>
      </c>
      <c r="BC73" s="1070"/>
      <c r="BD73" s="1070">
        <f t="shared" si="147"/>
        <v>0</v>
      </c>
      <c r="BE73" s="1070"/>
      <c r="BF73" s="1070">
        <f t="shared" si="148"/>
        <v>0</v>
      </c>
      <c r="BG73" s="1070"/>
      <c r="BH73" s="1070">
        <f t="shared" si="149"/>
        <v>560</v>
      </c>
      <c r="BI73" s="1070"/>
      <c r="BJ73" s="1070">
        <f t="shared" si="150"/>
        <v>0</v>
      </c>
      <c r="BK73" s="1070"/>
      <c r="BL73" s="1071">
        <f t="shared" si="151"/>
        <v>0</v>
      </c>
      <c r="BM73" s="1070"/>
      <c r="BN73" s="1070">
        <f t="shared" si="152"/>
        <v>0</v>
      </c>
      <c r="BO73" s="1070"/>
      <c r="BP73" s="1070">
        <f t="shared" si="153"/>
        <v>0</v>
      </c>
      <c r="BQ73" s="1070"/>
      <c r="BR73" s="1070">
        <f t="shared" si="154"/>
        <v>48720</v>
      </c>
      <c r="BS73" s="1070"/>
      <c r="BT73" s="1070">
        <f t="shared" si="155"/>
        <v>0</v>
      </c>
      <c r="BU73" s="1073"/>
      <c r="BV73" s="78"/>
    </row>
    <row r="74" spans="2:74" ht="13.5" customHeight="1">
      <c r="B74" s="1551"/>
      <c r="C74" s="1255"/>
      <c r="D74" s="1263"/>
      <c r="E74" s="1263"/>
      <c r="F74" s="76">
        <v>150</v>
      </c>
      <c r="G74" s="382" t="str">
        <f>IF('C10(1)-1管路(初期設定)'!$F$13="","-",IF('C10(1)-1管路(初期設定)'!$F$13="○",'C3(1)-1管路'!G74,IF('C3(1)-1管路'!F74="-","-",'C10(1)-1管路(初期設定)'!$F$13*'C3(1)-1管路'!G74)))</f>
        <v>-</v>
      </c>
      <c r="H74" s="376" t="str">
        <f>IF('C10(1)-1管路(初期設定)'!$G$13="","-",IF('C10(1)-1管路(初期設定)'!$G$13="○",'C3(1)-1管路'!H74,IF('C3(1)-1管路'!H74="-","-",'C10(1)-1管路(初期設定)'!$G$13*'C3(1)-1管路'!H74)))</f>
        <v>-</v>
      </c>
      <c r="I74" s="377" t="str">
        <f t="shared" si="131"/>
        <v>-</v>
      </c>
      <c r="J74" s="382" t="str">
        <f>IF('C10(1)-1管路(初期設定)'!$H$13="","-",IF('C10(1)-1管路(初期設定)'!$H$13="○",'C3(1)-1管路'!J74,IF('C3(1)-1管路'!J74="-","-",'C10(1)-1管路(初期設定)'!$H$13*'C3(1)-1管路'!J74)))</f>
        <v>-</v>
      </c>
      <c r="K74" s="376" t="str">
        <f>IF('C10(1)-1管路(初期設定)'!$I$13="","-",IF('C10(1)-1管路(初期設定)'!$I$13="○",'C3(1)-1管路'!K74,IF('C3(1)-1管路'!K74="-","-",'C10(1)-1管路(初期設定)'!$I$13*'C3(1)-1管路'!K74)))</f>
        <v>-</v>
      </c>
      <c r="L74" s="377" t="str">
        <f t="shared" si="132"/>
        <v>-</v>
      </c>
      <c r="M74" s="382" t="str">
        <f>IF('C10(1)-1管路(初期設定)'!$J$13="","-",IF('C10(1)-1管路(初期設定)'!$J$13="○",'C3(1)-1管路'!M74,IF('C3(1)-1管路'!M74="-","-",'C10(1)-1管路(初期設定)'!$J$13*'C3(1)-1管路'!M74)))</f>
        <v>-</v>
      </c>
      <c r="N74" s="376" t="str">
        <f>IF('C10(1)-1管路(初期設定)'!$K$13="","-",IF('C10(1)-1管路(初期設定)'!$K$13="○",'C3(1)-1管路'!N74,IF('C3(1)-1管路'!N74="-","-",'C10(1)-1管路(初期設定)'!$K$13*'C3(1)-1管路'!N74)))</f>
        <v>-</v>
      </c>
      <c r="O74" s="377" t="str">
        <f t="shared" si="133"/>
        <v>-</v>
      </c>
      <c r="P74" s="382" t="str">
        <f>IF('C10(1)-1管路(初期設定)'!$L$13="","-",IF('C10(1)-1管路(初期設定)'!$L$13="○",'C3(1)-1管路'!P74,IF('C3(1)-1管路'!P74="-","-",'C10(1)-1管路(初期設定)'!$L$13*'C3(1)-1管路'!P74)))</f>
        <v>-</v>
      </c>
      <c r="Q74" s="376" t="str">
        <f>IF('C10(1)-1管路(初期設定)'!$M$13="","-",IF('C10(1)-1管路(初期設定)'!$M$13="○",'C3(1)-1管路'!Q74,IF('C3(1)-1管路'!Q74="-","-",'C10(1)-1管路(初期設定)'!$M$13*'C3(1)-1管路'!Q74)))</f>
        <v>-</v>
      </c>
      <c r="R74" s="377" t="str">
        <f t="shared" si="134"/>
        <v>-</v>
      </c>
      <c r="S74" s="382" t="str">
        <f>IF('C10(1)-1管路(初期設定)'!$N$13="","-",IF('C10(1)-1管路(初期設定)'!$N$13="○",'C3(1)-1管路'!S74,IF('C3(1)-1管路'!S74="-","-",'C10(1)-1管路(初期設定)'!$N$13*'C3(1)-1管路'!S74)))</f>
        <v>-</v>
      </c>
      <c r="T74" s="388" t="str">
        <f>IF('C10(1)-1管路(初期設定)'!$O$13="","-",IF('C10(1)-1管路(初期設定)'!$O$13="○",'C3(1)-1管路'!T74,IF('C3(1)-1管路'!T74="-","-",'C10(1)-1管路(初期設定)'!$O$13*'C3(1)-1管路'!T74)))</f>
        <v>-</v>
      </c>
      <c r="U74" s="388" t="str">
        <f>IF('C10(1)-1管路(初期設定)'!$P$13="","-",IF('C10(1)-1管路(初期設定)'!$P$13="○",'C3(1)-1管路'!U74,IF('C3(1)-1管路'!U74="-","-",'C10(1)-1管路(初期設定)'!$P$13*'C3(1)-1管路'!U74)))</f>
        <v>-</v>
      </c>
      <c r="V74" s="376" t="str">
        <f>IF('C10(1)-1管路(初期設定)'!$Q$13="","-",IF('C10(1)-1管路(初期設定)'!$Q$13="○",'C3(1)-1管路'!V74,IF('C3(1)-1管路'!V74="-","-",'C10(1)-1管路(初期設定)'!$Q$13*'C3(1)-1管路'!V74)))</f>
        <v>-</v>
      </c>
      <c r="W74" s="377" t="str">
        <f t="shared" si="135"/>
        <v>-</v>
      </c>
      <c r="X74" s="382" t="str">
        <f>IF('C10(1)-1管路(初期設定)'!$R$13="","-",IF('C10(1)-1管路(初期設定)'!$R$13="○",'C3(1)-1管路'!X74,IF('C3(1)-1管路'!X74="-","-",'C10(1)-1管路(初期設定)'!$R$13*'C3(1)-1管路'!X74)))</f>
        <v>-</v>
      </c>
      <c r="Y74" s="376" t="str">
        <f>IF('C10(1)-1管路(初期設定)'!$S$13="","-",IF('C10(1)-1管路(初期設定)'!$S$13="○",'C3(1)-1管路'!Y74,IF('C3(1)-1管路'!Y74="-","-",'C10(1)-1管路(初期設定)'!$S$13*'C3(1)-1管路'!Y74)))</f>
        <v>-</v>
      </c>
      <c r="Z74" s="377" t="str">
        <f t="shared" si="136"/>
        <v>-</v>
      </c>
      <c r="AA74" s="382" t="str">
        <f>IF('C10(1)-1管路(初期設定)'!$T$13="","-",IF('C10(1)-1管路(初期設定)'!$T$13="○",'C3(1)-1管路'!AA74,IF('C3(1)-1管路'!AA74="-","-",'C10(1)-1管路(初期設定)'!$T$13*'C3(1)-1管路'!AA74)))</f>
        <v>-</v>
      </c>
      <c r="AB74" s="376" t="str">
        <f>IF('C10(1)-1管路(初期設定)'!$U$13="","-",IF('C10(1)-1管路(初期設定)'!$U$13="○",'C3(1)-1管路'!AB74,IF('C3(1)-1管路'!AB74="-","-",'C10(1)-1管路(初期設定)'!$U$13*'C3(1)-1管路'!AB74)))</f>
        <v>-</v>
      </c>
      <c r="AC74" s="377" t="str">
        <f t="shared" si="137"/>
        <v>-</v>
      </c>
      <c r="AD74" s="382" t="str">
        <f>IF('C10(1)-1管路(初期設定)'!$V$13="","-",IF('C10(1)-1管路(初期設定)'!$V$13="○",'C3(1)-1管路'!AD74,IF('C3(1)-1管路'!AD74="-","-",'C10(1)-1管路(初期設定)'!$V$13*'C3(1)-1管路'!AD74)))</f>
        <v>-</v>
      </c>
      <c r="AE74" s="376" t="str">
        <f>IF('C10(1)-1管路(初期設定)'!$W$13="","-",IF('C10(1)-1管路(初期設定)'!$W$13="○",'C3(1)-1管路'!AE74,IF('C3(1)-1管路'!AE74="-","-",'C10(1)-1管路(初期設定)'!$W$13*'C3(1)-1管路'!AE74)))</f>
        <v>-</v>
      </c>
      <c r="AF74" s="377" t="str">
        <f t="shared" si="138"/>
        <v>-</v>
      </c>
      <c r="AG74" s="382" t="str">
        <f>IF('C10(1)-1管路(初期設定)'!$X$8="","-",IF('C10(1)-1管路(初期設定)'!$X$8="○",'C3(1)-1管路'!AG74,IF('C3(1)-1管路'!AZ74="-","-",'C10(1)-1管路(初期設定)'!$X$8*'C3(1)-1管路'!AG74)))</f>
        <v>-</v>
      </c>
      <c r="AH74" s="376" t="str">
        <f>IF('C10(1)-1管路(初期設定)'!$Y$13="","-",IF('C10(1)-1管路(初期設定)'!$Y$13="○",'C3(1)-1管路'!AH74,IF('C3(1)-1管路'!AH74="-","-",'C10(1)-1管路(初期設定)'!$Y$13*'C3(1)-1管路'!AH74)))</f>
        <v>-</v>
      </c>
      <c r="AI74" s="377" t="str">
        <f t="shared" si="139"/>
        <v>-</v>
      </c>
      <c r="AJ74" s="382" t="str">
        <f>IF('C10(1)-1管路(初期設定)'!$Z$13="","-",IF('C10(1)-1管路(初期設定)'!$Z$13="○",'C3(1)-1管路'!AJ74,IF('C3(1)-1管路'!AJ74="-","-",'C10(1)-1管路(初期設定)'!$Z$13*'C3(1)-1管路'!AJ74)))</f>
        <v>-</v>
      </c>
      <c r="AK74" s="376">
        <f>IF('C10(1)-1管路(初期設定)'!$AA$13="","-",IF('C10(1)-1管路(初期設定)'!$AA$13="○",'C3(1)-1管路'!AK74,IF('C3(1)-1管路'!AK74="-","-",'C10(1)-1管路(初期設定)'!$AA$13*'C3(1)-1管路'!AK74)))</f>
        <v>373</v>
      </c>
      <c r="AL74" s="377">
        <f t="shared" si="140"/>
        <v>373</v>
      </c>
      <c r="AM74" s="382" t="str">
        <f>IF('C10(1)-1管路(初期設定)'!$AB$13="","-",IF('C10(1)-1管路(初期設定)'!$AB$13="○",'C3(1)-1管路'!AM74,IF('C3(1)-1管路'!AM74="-","-",'C10(1)-1管路(初期設定)'!$AB$13*'C3(1)-1管路'!AM74)))</f>
        <v>-</v>
      </c>
      <c r="AN74" s="376" t="str">
        <f>IF('C10(1)-1管路(初期設定)'!$AC$13="","-",IF('C10(1)-1管路(初期設定)'!$AC$13="○",'C3(1)-1管路'!AN74,IF('C3(1)-1管路'!AN74="-","-",'C10(1)-1管路(初期設定)'!$AC$13*'C3(1)-1管路'!AN74)))</f>
        <v>-</v>
      </c>
      <c r="AO74" s="377" t="str">
        <f t="shared" si="141"/>
        <v>-</v>
      </c>
      <c r="AP74" s="382" t="str">
        <f>IF('C10(1)-1管路(初期設定)'!$AD$13="","-",IF('C10(1)-1管路(初期設定)'!$AD$13="○",'C3(1)-1管路'!AP74,IF('C3(1)-1管路'!AP74="-","-",'C10(1)-1管路(初期設定)'!$AD$13*'C3(1)-1管路'!AP74)))</f>
        <v>-</v>
      </c>
      <c r="AQ74" s="376" t="str">
        <f>IF('C10(1)-1管路(初期設定)'!$AE$13="","-",IF('C10(1)-1管路(初期設定)'!$AE$13="○",'C3(1)-1管路'!AQ74,IF('C3(1)-1管路'!AQ74="-","-",'C10(1)-1管路(初期設定)'!$AE$13*'C3(1)-1管路'!AQ74)))</f>
        <v>-</v>
      </c>
      <c r="AR74" s="377" t="str">
        <f t="shared" si="142"/>
        <v>-</v>
      </c>
      <c r="AS74" s="382" t="str">
        <f>IF('C10(1)-1管路(初期設定)'!$AF$13="","-",IF('C10(1)-1管路(初期設定)'!$AF$13="○",'C3(1)-1管路'!AS74,IF('C3(1)-1管路'!AS74="-","-",'C10(1)-1管路(初期設定)'!$AF$13*'C3(1)-1管路'!AS74)))</f>
        <v>-</v>
      </c>
      <c r="AT74" s="376" t="str">
        <f>IF('C10(1)-1管路(初期設定)'!$AG$13="","-",IF('C10(1)-1管路(初期設定)'!$AG$13="○",'C3(1)-1管路'!AT74,IF('C3(1)-1管路'!AT74="-","-",'C10(1)-1管路(初期設定)'!$AG$13*'C3(1)-1管路'!AT74)))</f>
        <v>-</v>
      </c>
      <c r="AU74" s="377" t="str">
        <f t="shared" si="143"/>
        <v>-</v>
      </c>
      <c r="AV74" s="395">
        <f t="shared" si="144"/>
        <v>373</v>
      </c>
      <c r="AW74" s="90" t="s">
        <v>549</v>
      </c>
      <c r="AX74" s="67">
        <v>76</v>
      </c>
      <c r="AY74" s="42">
        <f t="shared" si="145"/>
        <v>28348</v>
      </c>
      <c r="BB74" s="1071">
        <f t="shared" si="146"/>
        <v>0</v>
      </c>
      <c r="BC74" s="1070"/>
      <c r="BD74" s="1070">
        <f t="shared" si="147"/>
        <v>0</v>
      </c>
      <c r="BE74" s="1070"/>
      <c r="BF74" s="1070">
        <f t="shared" si="148"/>
        <v>0</v>
      </c>
      <c r="BG74" s="1070"/>
      <c r="BH74" s="1070">
        <f t="shared" si="149"/>
        <v>373</v>
      </c>
      <c r="BI74" s="1070"/>
      <c r="BJ74" s="1070">
        <f t="shared" si="150"/>
        <v>0</v>
      </c>
      <c r="BK74" s="1070"/>
      <c r="BL74" s="1071">
        <f t="shared" si="151"/>
        <v>0</v>
      </c>
      <c r="BM74" s="1070"/>
      <c r="BN74" s="1070">
        <f t="shared" si="152"/>
        <v>0</v>
      </c>
      <c r="BO74" s="1070"/>
      <c r="BP74" s="1070">
        <f t="shared" si="153"/>
        <v>0</v>
      </c>
      <c r="BQ74" s="1070"/>
      <c r="BR74" s="1070">
        <f t="shared" si="154"/>
        <v>28348</v>
      </c>
      <c r="BS74" s="1070"/>
      <c r="BT74" s="1070">
        <f t="shared" si="155"/>
        <v>0</v>
      </c>
      <c r="BU74" s="1073"/>
      <c r="BV74" s="78"/>
    </row>
    <row r="75" spans="2:74" ht="13.5" customHeight="1">
      <c r="B75" s="1551"/>
      <c r="C75" s="1255"/>
      <c r="D75" s="1263"/>
      <c r="E75" s="1263"/>
      <c r="F75" s="76">
        <v>100</v>
      </c>
      <c r="G75" s="382" t="str">
        <f>IF('C10(1)-1管路(初期設定)'!$F$13="","-",IF('C10(1)-1管路(初期設定)'!$F$13="○",'C3(1)-1管路'!G75,IF('C3(1)-1管路'!F75="-","-",'C10(1)-1管路(初期設定)'!$F$13*'C3(1)-1管路'!G75)))</f>
        <v>-</v>
      </c>
      <c r="H75" s="376" t="str">
        <f>IF('C10(1)-1管路(初期設定)'!$G$13="","-",IF('C10(1)-1管路(初期設定)'!$G$13="○",'C3(1)-1管路'!H75,IF('C3(1)-1管路'!H75="-","-",'C10(1)-1管路(初期設定)'!$G$13*'C3(1)-1管路'!H75)))</f>
        <v>-</v>
      </c>
      <c r="I75" s="377" t="str">
        <f t="shared" si="131"/>
        <v>-</v>
      </c>
      <c r="J75" s="382" t="str">
        <f>IF('C10(1)-1管路(初期設定)'!$H$13="","-",IF('C10(1)-1管路(初期設定)'!$H$13="○",'C3(1)-1管路'!J75,IF('C3(1)-1管路'!J75="-","-",'C10(1)-1管路(初期設定)'!$H$13*'C3(1)-1管路'!J75)))</f>
        <v>-</v>
      </c>
      <c r="K75" s="376" t="str">
        <f>IF('C10(1)-1管路(初期設定)'!$I$13="","-",IF('C10(1)-1管路(初期設定)'!$I$13="○",'C3(1)-1管路'!K75,IF('C3(1)-1管路'!K75="-","-",'C10(1)-1管路(初期設定)'!$I$13*'C3(1)-1管路'!K75)))</f>
        <v>-</v>
      </c>
      <c r="L75" s="377" t="str">
        <f t="shared" si="132"/>
        <v>-</v>
      </c>
      <c r="M75" s="382" t="str">
        <f>IF('C10(1)-1管路(初期設定)'!$J$13="","-",IF('C10(1)-1管路(初期設定)'!$J$13="○",'C3(1)-1管路'!M75,IF('C3(1)-1管路'!M75="-","-",'C10(1)-1管路(初期設定)'!$J$13*'C3(1)-1管路'!M75)))</f>
        <v>-</v>
      </c>
      <c r="N75" s="376" t="str">
        <f>IF('C10(1)-1管路(初期設定)'!$K$13="","-",IF('C10(1)-1管路(初期設定)'!$K$13="○",'C3(1)-1管路'!N75,IF('C3(1)-1管路'!N75="-","-",'C10(1)-1管路(初期設定)'!$K$13*'C3(1)-1管路'!N75)))</f>
        <v>-</v>
      </c>
      <c r="O75" s="377" t="str">
        <f t="shared" si="133"/>
        <v>-</v>
      </c>
      <c r="P75" s="382" t="str">
        <f>IF('C10(1)-1管路(初期設定)'!$L$13="","-",IF('C10(1)-1管路(初期設定)'!$L$13="○",'C3(1)-1管路'!P75,IF('C3(1)-1管路'!P75="-","-",'C10(1)-1管路(初期設定)'!$L$13*'C3(1)-1管路'!P75)))</f>
        <v>-</v>
      </c>
      <c r="Q75" s="376" t="str">
        <f>IF('C10(1)-1管路(初期設定)'!$M$13="","-",IF('C10(1)-1管路(初期設定)'!$M$13="○",'C3(1)-1管路'!Q75,IF('C3(1)-1管路'!Q75="-","-",'C10(1)-1管路(初期設定)'!$M$13*'C3(1)-1管路'!Q75)))</f>
        <v>-</v>
      </c>
      <c r="R75" s="377" t="str">
        <f t="shared" si="134"/>
        <v>-</v>
      </c>
      <c r="S75" s="382" t="str">
        <f>IF('C10(1)-1管路(初期設定)'!$N$13="","-",IF('C10(1)-1管路(初期設定)'!$N$13="○",'C3(1)-1管路'!S75,IF('C3(1)-1管路'!S75="-","-",'C10(1)-1管路(初期設定)'!$N$13*'C3(1)-1管路'!S75)))</f>
        <v>-</v>
      </c>
      <c r="T75" s="388" t="str">
        <f>IF('C10(1)-1管路(初期設定)'!$O$13="","-",IF('C10(1)-1管路(初期設定)'!$O$13="○",'C3(1)-1管路'!T75,IF('C3(1)-1管路'!T75="-","-",'C10(1)-1管路(初期設定)'!$O$13*'C3(1)-1管路'!T75)))</f>
        <v>-</v>
      </c>
      <c r="U75" s="388" t="str">
        <f>IF('C10(1)-1管路(初期設定)'!$P$13="","-",IF('C10(1)-1管路(初期設定)'!$P$13="○",'C3(1)-1管路'!U75,IF('C3(1)-1管路'!U75="-","-",'C10(1)-1管路(初期設定)'!$P$13*'C3(1)-1管路'!U75)))</f>
        <v>-</v>
      </c>
      <c r="V75" s="376" t="str">
        <f>IF('C10(1)-1管路(初期設定)'!$Q$13="","-",IF('C10(1)-1管路(初期設定)'!$Q$13="○",'C3(1)-1管路'!V75,IF('C3(1)-1管路'!V75="-","-",'C10(1)-1管路(初期設定)'!$Q$13*'C3(1)-1管路'!V75)))</f>
        <v>-</v>
      </c>
      <c r="W75" s="377" t="str">
        <f t="shared" si="135"/>
        <v>-</v>
      </c>
      <c r="X75" s="382" t="str">
        <f>IF('C10(1)-1管路(初期設定)'!$R$13="","-",IF('C10(1)-1管路(初期設定)'!$R$13="○",'C3(1)-1管路'!X75,IF('C3(1)-1管路'!X75="-","-",'C10(1)-1管路(初期設定)'!$R$13*'C3(1)-1管路'!X75)))</f>
        <v>-</v>
      </c>
      <c r="Y75" s="376" t="str">
        <f>IF('C10(1)-1管路(初期設定)'!$S$13="","-",IF('C10(1)-1管路(初期設定)'!$S$13="○",'C3(1)-1管路'!Y75,IF('C3(1)-1管路'!Y75="-","-",'C10(1)-1管路(初期設定)'!$S$13*'C3(1)-1管路'!Y75)))</f>
        <v>-</v>
      </c>
      <c r="Z75" s="377" t="str">
        <f t="shared" si="136"/>
        <v>-</v>
      </c>
      <c r="AA75" s="382" t="str">
        <f>IF('C10(1)-1管路(初期設定)'!$T$13="","-",IF('C10(1)-1管路(初期設定)'!$T$13="○",'C3(1)-1管路'!AA75,IF('C3(1)-1管路'!AA75="-","-",'C10(1)-1管路(初期設定)'!$T$13*'C3(1)-1管路'!AA75)))</f>
        <v>-</v>
      </c>
      <c r="AB75" s="376" t="str">
        <f>IF('C10(1)-1管路(初期設定)'!$U$13="","-",IF('C10(1)-1管路(初期設定)'!$U$13="○",'C3(1)-1管路'!AB75,IF('C3(1)-1管路'!AB75="-","-",'C10(1)-1管路(初期設定)'!$U$13*'C3(1)-1管路'!AB75)))</f>
        <v>-</v>
      </c>
      <c r="AC75" s="377" t="str">
        <f t="shared" si="137"/>
        <v>-</v>
      </c>
      <c r="AD75" s="382" t="str">
        <f>IF('C10(1)-1管路(初期設定)'!$V$13="","-",IF('C10(1)-1管路(初期設定)'!$V$13="○",'C3(1)-1管路'!AD75,IF('C3(1)-1管路'!AD75="-","-",'C10(1)-1管路(初期設定)'!$V$13*'C3(1)-1管路'!AD75)))</f>
        <v>-</v>
      </c>
      <c r="AE75" s="376" t="str">
        <f>IF('C10(1)-1管路(初期設定)'!$W$13="","-",IF('C10(1)-1管路(初期設定)'!$W$13="○",'C3(1)-1管路'!AE75,IF('C3(1)-1管路'!AE75="-","-",'C10(1)-1管路(初期設定)'!$W$13*'C3(1)-1管路'!AE75)))</f>
        <v>-</v>
      </c>
      <c r="AF75" s="377" t="str">
        <f t="shared" si="138"/>
        <v>-</v>
      </c>
      <c r="AG75" s="382" t="str">
        <f>IF('C10(1)-1管路(初期設定)'!$X$8="","-",IF('C10(1)-1管路(初期設定)'!$X$8="○",'C3(1)-1管路'!AG75,IF('C3(1)-1管路'!AZ75="-","-",'C10(1)-1管路(初期設定)'!$X$8*'C3(1)-1管路'!AG75)))</f>
        <v>-</v>
      </c>
      <c r="AH75" s="376" t="str">
        <f>IF('C10(1)-1管路(初期設定)'!$Y$13="","-",IF('C10(1)-1管路(初期設定)'!$Y$13="○",'C3(1)-1管路'!AH75,IF('C3(1)-1管路'!AH75="-","-",'C10(1)-1管路(初期設定)'!$Y$13*'C3(1)-1管路'!AH75)))</f>
        <v>-</v>
      </c>
      <c r="AI75" s="377" t="str">
        <f t="shared" si="139"/>
        <v>-</v>
      </c>
      <c r="AJ75" s="382" t="str">
        <f>IF('C10(1)-1管路(初期設定)'!$Z$13="","-",IF('C10(1)-1管路(初期設定)'!$Z$13="○",'C3(1)-1管路'!AJ75,IF('C3(1)-1管路'!AJ75="-","-",'C10(1)-1管路(初期設定)'!$Z$13*'C3(1)-1管路'!AJ75)))</f>
        <v>-</v>
      </c>
      <c r="AK75" s="376" t="str">
        <f>IF('C10(1)-1管路(初期設定)'!$AA$13="","-",IF('C10(1)-1管路(初期設定)'!$AA$13="○",'C3(1)-1管路'!AK75,IF('C3(1)-1管路'!AK75="-","-",'C10(1)-1管路(初期設定)'!$AA$13*'C3(1)-1管路'!AK75)))</f>
        <v>-</v>
      </c>
      <c r="AL75" s="377" t="str">
        <f t="shared" si="140"/>
        <v>-</v>
      </c>
      <c r="AM75" s="382" t="str">
        <f>IF('C10(1)-1管路(初期設定)'!$AB$13="","-",IF('C10(1)-1管路(初期設定)'!$AB$13="○",'C3(1)-1管路'!AM75,IF('C3(1)-1管路'!AM75="-","-",'C10(1)-1管路(初期設定)'!$AB$13*'C3(1)-1管路'!AM75)))</f>
        <v>-</v>
      </c>
      <c r="AN75" s="376" t="str">
        <f>IF('C10(1)-1管路(初期設定)'!$AC$13="","-",IF('C10(1)-1管路(初期設定)'!$AC$13="○",'C3(1)-1管路'!AN75,IF('C3(1)-1管路'!AN75="-","-",'C10(1)-1管路(初期設定)'!$AC$13*'C3(1)-1管路'!AN75)))</f>
        <v>-</v>
      </c>
      <c r="AO75" s="377" t="str">
        <f t="shared" si="141"/>
        <v>-</v>
      </c>
      <c r="AP75" s="382" t="str">
        <f>IF('C10(1)-1管路(初期設定)'!$AD$13="","-",IF('C10(1)-1管路(初期設定)'!$AD$13="○",'C3(1)-1管路'!AP75,IF('C3(1)-1管路'!AP75="-","-",'C10(1)-1管路(初期設定)'!$AD$13*'C3(1)-1管路'!AP75)))</f>
        <v>-</v>
      </c>
      <c r="AQ75" s="376" t="str">
        <f>IF('C10(1)-1管路(初期設定)'!$AE$13="","-",IF('C10(1)-1管路(初期設定)'!$AE$13="○",'C3(1)-1管路'!AQ75,IF('C3(1)-1管路'!AQ75="-","-",'C10(1)-1管路(初期設定)'!$AE$13*'C3(1)-1管路'!AQ75)))</f>
        <v>-</v>
      </c>
      <c r="AR75" s="377" t="str">
        <f t="shared" si="142"/>
        <v>-</v>
      </c>
      <c r="AS75" s="382" t="str">
        <f>IF('C10(1)-1管路(初期設定)'!$AF$13="","-",IF('C10(1)-1管路(初期設定)'!$AF$13="○",'C3(1)-1管路'!AS75,IF('C3(1)-1管路'!AS75="-","-",'C10(1)-1管路(初期設定)'!$AF$13*'C3(1)-1管路'!AS75)))</f>
        <v>-</v>
      </c>
      <c r="AT75" s="376" t="str">
        <f>IF('C10(1)-1管路(初期設定)'!$AG$13="","-",IF('C10(1)-1管路(初期設定)'!$AG$13="○",'C3(1)-1管路'!AT75,IF('C3(1)-1管路'!AT75="-","-",'C10(1)-1管路(初期設定)'!$AG$13*'C3(1)-1管路'!AT75)))</f>
        <v>-</v>
      </c>
      <c r="AU75" s="377" t="str">
        <f t="shared" si="143"/>
        <v>-</v>
      </c>
      <c r="AV75" s="395" t="str">
        <f t="shared" si="144"/>
        <v>-</v>
      </c>
      <c r="AW75" s="90" t="s">
        <v>549</v>
      </c>
      <c r="AX75" s="67">
        <v>67</v>
      </c>
      <c r="AY75" s="42" t="str">
        <f t="shared" si="145"/>
        <v>-</v>
      </c>
      <c r="BB75" s="1071">
        <f t="shared" si="146"/>
        <v>0</v>
      </c>
      <c r="BC75" s="1070"/>
      <c r="BD75" s="1070">
        <f t="shared" si="147"/>
        <v>0</v>
      </c>
      <c r="BE75" s="1070"/>
      <c r="BF75" s="1070">
        <f t="shared" si="148"/>
        <v>0</v>
      </c>
      <c r="BG75" s="1070"/>
      <c r="BH75" s="1070">
        <f t="shared" si="149"/>
        <v>0</v>
      </c>
      <c r="BI75" s="1070"/>
      <c r="BJ75" s="1070">
        <f t="shared" si="150"/>
        <v>0</v>
      </c>
      <c r="BK75" s="1070"/>
      <c r="BL75" s="1071">
        <f t="shared" si="151"/>
        <v>0</v>
      </c>
      <c r="BM75" s="1070"/>
      <c r="BN75" s="1070">
        <f t="shared" si="152"/>
        <v>0</v>
      </c>
      <c r="BO75" s="1070"/>
      <c r="BP75" s="1070">
        <f t="shared" si="153"/>
        <v>0</v>
      </c>
      <c r="BQ75" s="1070"/>
      <c r="BR75" s="1070">
        <f t="shared" si="154"/>
        <v>0</v>
      </c>
      <c r="BS75" s="1070"/>
      <c r="BT75" s="1070">
        <f t="shared" si="155"/>
        <v>0</v>
      </c>
      <c r="BU75" s="1073"/>
      <c r="BV75" s="78"/>
    </row>
    <row r="76" spans="2:74" ht="13.5" customHeight="1">
      <c r="B76" s="1551"/>
      <c r="C76" s="1255"/>
      <c r="D76" s="1263"/>
      <c r="E76" s="1263"/>
      <c r="F76" s="77" t="s">
        <v>136</v>
      </c>
      <c r="G76" s="382" t="str">
        <f>IF('C10(1)-1管路(初期設定)'!$F$13="","-",IF('C10(1)-1管路(初期設定)'!$F$13="○",'C3(1)-1管路'!G76,IF('C3(1)-1管路'!F76="-","-",'C10(1)-1管路(初期設定)'!$F$13*'C3(1)-1管路'!G76)))</f>
        <v>-</v>
      </c>
      <c r="H76" s="376" t="str">
        <f>IF('C10(1)-1管路(初期設定)'!$G$13="","-",IF('C10(1)-1管路(初期設定)'!$G$13="○",'C3(1)-1管路'!H76,IF('C3(1)-1管路'!H76="-","-",'C10(1)-1管路(初期設定)'!$G$13*'C3(1)-1管路'!H76)))</f>
        <v>-</v>
      </c>
      <c r="I76" s="377" t="str">
        <f t="shared" si="131"/>
        <v>-</v>
      </c>
      <c r="J76" s="382" t="str">
        <f>IF('C10(1)-1管路(初期設定)'!$H$13="","-",IF('C10(1)-1管路(初期設定)'!$H$13="○",'C3(1)-1管路'!J76,IF('C3(1)-1管路'!J76="-","-",'C10(1)-1管路(初期設定)'!$H$13*'C3(1)-1管路'!J76)))</f>
        <v>-</v>
      </c>
      <c r="K76" s="376" t="str">
        <f>IF('C10(1)-1管路(初期設定)'!$I$13="","-",IF('C10(1)-1管路(初期設定)'!$I$13="○",'C3(1)-1管路'!K76,IF('C3(1)-1管路'!K76="-","-",'C10(1)-1管路(初期設定)'!$I$13*'C3(1)-1管路'!K76)))</f>
        <v>-</v>
      </c>
      <c r="L76" s="377" t="str">
        <f t="shared" si="132"/>
        <v>-</v>
      </c>
      <c r="M76" s="382" t="str">
        <f>IF('C10(1)-1管路(初期設定)'!$J$13="","-",IF('C10(1)-1管路(初期設定)'!$J$13="○",'C3(1)-1管路'!M76,IF('C3(1)-1管路'!M76="-","-",'C10(1)-1管路(初期設定)'!$J$13*'C3(1)-1管路'!M76)))</f>
        <v>-</v>
      </c>
      <c r="N76" s="376" t="str">
        <f>IF('C10(1)-1管路(初期設定)'!$K$13="","-",IF('C10(1)-1管路(初期設定)'!$K$13="○",'C3(1)-1管路'!N76,IF('C3(1)-1管路'!N76="-","-",'C10(1)-1管路(初期設定)'!$K$13*'C3(1)-1管路'!N76)))</f>
        <v>-</v>
      </c>
      <c r="O76" s="377" t="str">
        <f t="shared" si="133"/>
        <v>-</v>
      </c>
      <c r="P76" s="382" t="str">
        <f>IF('C10(1)-1管路(初期設定)'!$L$13="","-",IF('C10(1)-1管路(初期設定)'!$L$13="○",'C3(1)-1管路'!P76,IF('C3(1)-1管路'!P76="-","-",'C10(1)-1管路(初期設定)'!$L$13*'C3(1)-1管路'!P76)))</f>
        <v>-</v>
      </c>
      <c r="Q76" s="376" t="str">
        <f>IF('C10(1)-1管路(初期設定)'!$M$13="","-",IF('C10(1)-1管路(初期設定)'!$M$13="○",'C3(1)-1管路'!Q76,IF('C3(1)-1管路'!Q76="-","-",'C10(1)-1管路(初期設定)'!$M$13*'C3(1)-1管路'!Q76)))</f>
        <v>-</v>
      </c>
      <c r="R76" s="377" t="str">
        <f t="shared" si="134"/>
        <v>-</v>
      </c>
      <c r="S76" s="382" t="str">
        <f>IF('C10(1)-1管路(初期設定)'!$N$13="","-",IF('C10(1)-1管路(初期設定)'!$N$13="○",'C3(1)-1管路'!S76,IF('C3(1)-1管路'!S76="-","-",'C10(1)-1管路(初期設定)'!$N$13*'C3(1)-1管路'!S76)))</f>
        <v>-</v>
      </c>
      <c r="T76" s="388" t="str">
        <f>IF('C10(1)-1管路(初期設定)'!$O$13="","-",IF('C10(1)-1管路(初期設定)'!$O$13="○",'C3(1)-1管路'!T76,IF('C3(1)-1管路'!T76="-","-",'C10(1)-1管路(初期設定)'!$O$13*'C3(1)-1管路'!T76)))</f>
        <v>-</v>
      </c>
      <c r="U76" s="388" t="str">
        <f>IF('C10(1)-1管路(初期設定)'!$P$13="","-",IF('C10(1)-1管路(初期設定)'!$P$13="○",'C3(1)-1管路'!U76,IF('C3(1)-1管路'!U76="-","-",'C10(1)-1管路(初期設定)'!$P$13*'C3(1)-1管路'!U76)))</f>
        <v>-</v>
      </c>
      <c r="V76" s="376" t="str">
        <f>IF('C10(1)-1管路(初期設定)'!$Q$13="","-",IF('C10(1)-1管路(初期設定)'!$Q$13="○",'C3(1)-1管路'!V76,IF('C3(1)-1管路'!V76="-","-",'C10(1)-1管路(初期設定)'!$Q$13*'C3(1)-1管路'!V76)))</f>
        <v>-</v>
      </c>
      <c r="W76" s="377" t="str">
        <f t="shared" si="135"/>
        <v>-</v>
      </c>
      <c r="X76" s="382" t="str">
        <f>IF('C10(1)-1管路(初期設定)'!$R$13="","-",IF('C10(1)-1管路(初期設定)'!$R$13="○",'C3(1)-1管路'!X76,IF('C3(1)-1管路'!X76="-","-",'C10(1)-1管路(初期設定)'!$R$13*'C3(1)-1管路'!X76)))</f>
        <v>-</v>
      </c>
      <c r="Y76" s="376" t="str">
        <f>IF('C10(1)-1管路(初期設定)'!$S$13="","-",IF('C10(1)-1管路(初期設定)'!$S$13="○",'C3(1)-1管路'!Y76,IF('C3(1)-1管路'!Y76="-","-",'C10(1)-1管路(初期設定)'!$S$13*'C3(1)-1管路'!Y76)))</f>
        <v>-</v>
      </c>
      <c r="Z76" s="377" t="str">
        <f t="shared" si="136"/>
        <v>-</v>
      </c>
      <c r="AA76" s="382" t="str">
        <f>IF('C10(1)-1管路(初期設定)'!$T$13="","-",IF('C10(1)-1管路(初期設定)'!$T$13="○",'C3(1)-1管路'!AA76,IF('C3(1)-1管路'!AA76="-","-",'C10(1)-1管路(初期設定)'!$T$13*'C3(1)-1管路'!AA76)))</f>
        <v>-</v>
      </c>
      <c r="AB76" s="376" t="str">
        <f>IF('C10(1)-1管路(初期設定)'!$U$13="","-",IF('C10(1)-1管路(初期設定)'!$U$13="○",'C3(1)-1管路'!AB76,IF('C3(1)-1管路'!AB76="-","-",'C10(1)-1管路(初期設定)'!$U$13*'C3(1)-1管路'!AB76)))</f>
        <v>-</v>
      </c>
      <c r="AC76" s="377" t="str">
        <f t="shared" si="137"/>
        <v>-</v>
      </c>
      <c r="AD76" s="382" t="str">
        <f>IF('C10(1)-1管路(初期設定)'!$V$13="","-",IF('C10(1)-1管路(初期設定)'!$V$13="○",'C3(1)-1管路'!AD76,IF('C3(1)-1管路'!AD76="-","-",'C10(1)-1管路(初期設定)'!$V$13*'C3(1)-1管路'!AD76)))</f>
        <v>-</v>
      </c>
      <c r="AE76" s="376" t="str">
        <f>IF('C10(1)-1管路(初期設定)'!$W$13="","-",IF('C10(1)-1管路(初期設定)'!$W$13="○",'C3(1)-1管路'!AE76,IF('C3(1)-1管路'!AE76="-","-",'C10(1)-1管路(初期設定)'!$W$13*'C3(1)-1管路'!AE76)))</f>
        <v>-</v>
      </c>
      <c r="AF76" s="377" t="str">
        <f t="shared" si="138"/>
        <v>-</v>
      </c>
      <c r="AG76" s="382" t="str">
        <f>IF('C10(1)-1管路(初期設定)'!$X$8="","-",IF('C10(1)-1管路(初期設定)'!$X$8="○",'C3(1)-1管路'!AG76,IF('C3(1)-1管路'!AZ76="-","-",'C10(1)-1管路(初期設定)'!$X$8*'C3(1)-1管路'!AG76)))</f>
        <v>-</v>
      </c>
      <c r="AH76" s="376" t="str">
        <f>IF('C10(1)-1管路(初期設定)'!$Y$13="","-",IF('C10(1)-1管路(初期設定)'!$Y$13="○",'C3(1)-1管路'!AH76,IF('C3(1)-1管路'!AH76="-","-",'C10(1)-1管路(初期設定)'!$Y$13*'C3(1)-1管路'!AH76)))</f>
        <v>-</v>
      </c>
      <c r="AI76" s="377" t="str">
        <f t="shared" si="139"/>
        <v>-</v>
      </c>
      <c r="AJ76" s="382" t="str">
        <f>IF('C10(1)-1管路(初期設定)'!$Z$13="","-",IF('C10(1)-1管路(初期設定)'!$Z$13="○",'C3(1)-1管路'!AJ76,IF('C3(1)-1管路'!AJ76="-","-",'C10(1)-1管路(初期設定)'!$Z$13*'C3(1)-1管路'!AJ76)))</f>
        <v>-</v>
      </c>
      <c r="AK76" s="376" t="str">
        <f>IF('C10(1)-1管路(初期設定)'!$AA$13="","-",IF('C10(1)-1管路(初期設定)'!$AA$13="○",'C3(1)-1管路'!AK76,IF('C3(1)-1管路'!AK76="-","-",'C10(1)-1管路(初期設定)'!$AA$13*'C3(1)-1管路'!AK76)))</f>
        <v>-</v>
      </c>
      <c r="AL76" s="377" t="str">
        <f t="shared" si="140"/>
        <v>-</v>
      </c>
      <c r="AM76" s="382" t="str">
        <f>IF('C10(1)-1管路(初期設定)'!$AB$13="","-",IF('C10(1)-1管路(初期設定)'!$AB$13="○",'C3(1)-1管路'!AM76,IF('C3(1)-1管路'!AM76="-","-",'C10(1)-1管路(初期設定)'!$AB$13*'C3(1)-1管路'!AM76)))</f>
        <v>-</v>
      </c>
      <c r="AN76" s="376" t="str">
        <f>IF('C10(1)-1管路(初期設定)'!$AC$13="","-",IF('C10(1)-1管路(初期設定)'!$AC$13="○",'C3(1)-1管路'!AN76,IF('C3(1)-1管路'!AN76="-","-",'C10(1)-1管路(初期設定)'!$AC$13*'C3(1)-1管路'!AN76)))</f>
        <v>-</v>
      </c>
      <c r="AO76" s="377" t="str">
        <f t="shared" si="141"/>
        <v>-</v>
      </c>
      <c r="AP76" s="382" t="str">
        <f>IF('C10(1)-1管路(初期設定)'!$AD$13="","-",IF('C10(1)-1管路(初期設定)'!$AD$13="○",'C3(1)-1管路'!AP76,IF('C3(1)-1管路'!AP76="-","-",'C10(1)-1管路(初期設定)'!$AD$13*'C3(1)-1管路'!AP76)))</f>
        <v>-</v>
      </c>
      <c r="AQ76" s="376" t="str">
        <f>IF('C10(1)-1管路(初期設定)'!$AE$13="","-",IF('C10(1)-1管路(初期設定)'!$AE$13="○",'C3(1)-1管路'!AQ76,IF('C3(1)-1管路'!AQ76="-","-",'C10(1)-1管路(初期設定)'!$AE$13*'C3(1)-1管路'!AQ76)))</f>
        <v>-</v>
      </c>
      <c r="AR76" s="377" t="str">
        <f t="shared" si="142"/>
        <v>-</v>
      </c>
      <c r="AS76" s="382" t="str">
        <f>IF('C10(1)-1管路(初期設定)'!$AF$13="","-",IF('C10(1)-1管路(初期設定)'!$AF$13="○",'C3(1)-1管路'!AS76,IF('C3(1)-1管路'!AS76="-","-",'C10(1)-1管路(初期設定)'!$AF$13*'C3(1)-1管路'!AS76)))</f>
        <v>-</v>
      </c>
      <c r="AT76" s="376" t="str">
        <f>IF('C10(1)-1管路(初期設定)'!$AG$13="","-",IF('C10(1)-1管路(初期設定)'!$AG$13="○",'C3(1)-1管路'!AT76,IF('C3(1)-1管路'!AT76="-","-",'C10(1)-1管路(初期設定)'!$AG$13*'C3(1)-1管路'!AT76)))</f>
        <v>-</v>
      </c>
      <c r="AU76" s="377" t="str">
        <f t="shared" si="143"/>
        <v>-</v>
      </c>
      <c r="AV76" s="395" t="str">
        <f t="shared" si="144"/>
        <v>-</v>
      </c>
      <c r="AW76" s="90" t="s">
        <v>550</v>
      </c>
      <c r="AX76" s="67">
        <v>42</v>
      </c>
      <c r="AY76" s="42" t="str">
        <f t="shared" si="145"/>
        <v>-</v>
      </c>
      <c r="BB76" s="1071">
        <f t="shared" si="146"/>
        <v>0</v>
      </c>
      <c r="BC76" s="1070"/>
      <c r="BD76" s="1070">
        <f t="shared" si="147"/>
        <v>0</v>
      </c>
      <c r="BE76" s="1070"/>
      <c r="BF76" s="1070">
        <f t="shared" si="148"/>
        <v>0</v>
      </c>
      <c r="BG76" s="1070"/>
      <c r="BH76" s="1070">
        <f t="shared" si="149"/>
        <v>0</v>
      </c>
      <c r="BI76" s="1070"/>
      <c r="BJ76" s="1070">
        <f t="shared" si="150"/>
        <v>0</v>
      </c>
      <c r="BK76" s="1070"/>
      <c r="BL76" s="1071">
        <f t="shared" si="151"/>
        <v>0</v>
      </c>
      <c r="BM76" s="1070"/>
      <c r="BN76" s="1070">
        <f t="shared" si="152"/>
        <v>0</v>
      </c>
      <c r="BO76" s="1070"/>
      <c r="BP76" s="1070">
        <f t="shared" si="153"/>
        <v>0</v>
      </c>
      <c r="BQ76" s="1070"/>
      <c r="BR76" s="1070">
        <f t="shared" si="154"/>
        <v>0</v>
      </c>
      <c r="BS76" s="1070"/>
      <c r="BT76" s="1070">
        <f t="shared" si="155"/>
        <v>0</v>
      </c>
      <c r="BU76" s="1073"/>
      <c r="BV76" s="78"/>
    </row>
    <row r="77" spans="2:74" ht="13.5" customHeight="1">
      <c r="B77" s="1551"/>
      <c r="C77" s="1255"/>
      <c r="D77" s="1263"/>
      <c r="E77" s="1264"/>
      <c r="F77" s="772" t="s">
        <v>69</v>
      </c>
      <c r="G77" s="391" t="str">
        <f t="shared" ref="G77:AV77" si="156">IF(SUM(G66:G76)=0,"-",SUM(G66:G76))</f>
        <v>-</v>
      </c>
      <c r="H77" s="378" t="str">
        <f t="shared" si="156"/>
        <v>-</v>
      </c>
      <c r="I77" s="379" t="str">
        <f t="shared" si="156"/>
        <v>-</v>
      </c>
      <c r="J77" s="391" t="str">
        <f t="shared" si="156"/>
        <v>-</v>
      </c>
      <c r="K77" s="378" t="str">
        <f t="shared" si="156"/>
        <v>-</v>
      </c>
      <c r="L77" s="379" t="str">
        <f t="shared" si="156"/>
        <v>-</v>
      </c>
      <c r="M77" s="391" t="str">
        <f t="shared" si="156"/>
        <v>-</v>
      </c>
      <c r="N77" s="378" t="str">
        <f t="shared" si="156"/>
        <v>-</v>
      </c>
      <c r="O77" s="379" t="str">
        <f t="shared" si="156"/>
        <v>-</v>
      </c>
      <c r="P77" s="391" t="str">
        <f t="shared" si="156"/>
        <v>-</v>
      </c>
      <c r="Q77" s="378" t="str">
        <f t="shared" si="156"/>
        <v>-</v>
      </c>
      <c r="R77" s="379" t="str">
        <f t="shared" si="156"/>
        <v>-</v>
      </c>
      <c r="S77" s="391" t="str">
        <f t="shared" si="156"/>
        <v>-</v>
      </c>
      <c r="T77" s="389" t="str">
        <f t="shared" si="156"/>
        <v>-</v>
      </c>
      <c r="U77" s="389" t="str">
        <f t="shared" si="156"/>
        <v>-</v>
      </c>
      <c r="V77" s="378" t="str">
        <f t="shared" si="156"/>
        <v>-</v>
      </c>
      <c r="W77" s="379" t="str">
        <f t="shared" si="156"/>
        <v>-</v>
      </c>
      <c r="X77" s="391" t="str">
        <f t="shared" si="156"/>
        <v>-</v>
      </c>
      <c r="Y77" s="378" t="str">
        <f t="shared" si="156"/>
        <v>-</v>
      </c>
      <c r="Z77" s="379" t="str">
        <f t="shared" si="156"/>
        <v>-</v>
      </c>
      <c r="AA77" s="391" t="str">
        <f t="shared" si="156"/>
        <v>-</v>
      </c>
      <c r="AB77" s="378" t="str">
        <f t="shared" si="156"/>
        <v>-</v>
      </c>
      <c r="AC77" s="379" t="str">
        <f t="shared" si="156"/>
        <v>-</v>
      </c>
      <c r="AD77" s="391" t="str">
        <f t="shared" si="156"/>
        <v>-</v>
      </c>
      <c r="AE77" s="378" t="str">
        <f t="shared" si="156"/>
        <v>-</v>
      </c>
      <c r="AF77" s="379" t="str">
        <f t="shared" si="156"/>
        <v>-</v>
      </c>
      <c r="AG77" s="391" t="str">
        <f t="shared" si="156"/>
        <v>-</v>
      </c>
      <c r="AH77" s="378" t="str">
        <f t="shared" si="156"/>
        <v>-</v>
      </c>
      <c r="AI77" s="379" t="str">
        <f t="shared" si="156"/>
        <v>-</v>
      </c>
      <c r="AJ77" s="391" t="str">
        <f t="shared" si="156"/>
        <v>-</v>
      </c>
      <c r="AK77" s="378">
        <f t="shared" si="156"/>
        <v>1198</v>
      </c>
      <c r="AL77" s="379">
        <f t="shared" si="156"/>
        <v>1198</v>
      </c>
      <c r="AM77" s="391" t="str">
        <f t="shared" si="156"/>
        <v>-</v>
      </c>
      <c r="AN77" s="378" t="str">
        <f t="shared" si="156"/>
        <v>-</v>
      </c>
      <c r="AO77" s="379" t="str">
        <f t="shared" si="156"/>
        <v>-</v>
      </c>
      <c r="AP77" s="391" t="str">
        <f t="shared" si="156"/>
        <v>-</v>
      </c>
      <c r="AQ77" s="378" t="str">
        <f t="shared" si="156"/>
        <v>-</v>
      </c>
      <c r="AR77" s="379" t="str">
        <f t="shared" si="156"/>
        <v>-</v>
      </c>
      <c r="AS77" s="391" t="str">
        <f t="shared" si="156"/>
        <v>-</v>
      </c>
      <c r="AT77" s="378" t="str">
        <f t="shared" si="156"/>
        <v>-</v>
      </c>
      <c r="AU77" s="379" t="str">
        <f t="shared" si="156"/>
        <v>-</v>
      </c>
      <c r="AV77" s="394">
        <f t="shared" si="156"/>
        <v>1198</v>
      </c>
      <c r="AW77" s="92"/>
      <c r="AX77" s="48" t="s">
        <v>135</v>
      </c>
      <c r="AY77" s="48">
        <f t="shared" ref="AY77" si="157">IF(SUM(AY66:AY76)=0,"-",SUM(AY66:AY76))</f>
        <v>106748</v>
      </c>
      <c r="BB77" s="1065" t="str">
        <f>IF(SUM(BB66:BC76)=0,"-",SUM(BB66:BC76))</f>
        <v>-</v>
      </c>
      <c r="BC77" s="1066"/>
      <c r="BD77" s="1066" t="str">
        <f>IF(SUM(BD66:BE76)=0,"-",SUM(BD66:BE76))</f>
        <v>-</v>
      </c>
      <c r="BE77" s="1066"/>
      <c r="BF77" s="1066" t="str">
        <f>IF(SUM(BF66:BG76)=0,"-",SUM(BF66:BG76))</f>
        <v>-</v>
      </c>
      <c r="BG77" s="1066"/>
      <c r="BH77" s="1066">
        <f>IF(SUM(BH66:BI76)=0,"-",SUM(BH66:BI76))</f>
        <v>1198</v>
      </c>
      <c r="BI77" s="1066"/>
      <c r="BJ77" s="1066" t="str">
        <f>IF(SUM(BJ66:BK76)=0,"-",SUM(BJ66:BK76))</f>
        <v>-</v>
      </c>
      <c r="BK77" s="1066"/>
      <c r="BL77" s="1065" t="str">
        <f>IF(SUM(BL66:BM76)=0,"-",SUM(BL66:BM76))</f>
        <v>-</v>
      </c>
      <c r="BM77" s="1066"/>
      <c r="BN77" s="1066" t="str">
        <f>IF(SUM(BN66:BO76)=0,"-",SUM(BN66:BO76))</f>
        <v>-</v>
      </c>
      <c r="BO77" s="1066"/>
      <c r="BP77" s="1066" t="str">
        <f>IF(SUM(BP66:BQ76)=0,"-",SUM(BP66:BQ76))</f>
        <v>-</v>
      </c>
      <c r="BQ77" s="1066"/>
      <c r="BR77" s="1066">
        <f>IF(SUM(BR66:BS76)=0,"-",SUM(BR66:BS76))</f>
        <v>106748</v>
      </c>
      <c r="BS77" s="1066"/>
      <c r="BT77" s="1066" t="str">
        <f>IF(SUM(BT66:BU76)=0,"-",SUM(BT66:BU76))</f>
        <v>-</v>
      </c>
      <c r="BU77" s="1068"/>
      <c r="BV77" s="78"/>
    </row>
    <row r="78" spans="2:74" ht="13.5" customHeight="1">
      <c r="B78" s="1551"/>
      <c r="C78" s="1255"/>
      <c r="D78" s="1263"/>
      <c r="E78" s="1168" t="s">
        <v>853</v>
      </c>
      <c r="F78" s="1168"/>
      <c r="G78" s="491" t="str">
        <f>IF(SUM(G21,G33,G45,G53,G65,G77)=0,"-",SUM(G21,G33,G45,G53,G65,G77))</f>
        <v>-</v>
      </c>
      <c r="H78" s="492" t="str">
        <f t="shared" ref="H78:AV78" si="158">IF(SUM(H21,H33,H45,H53,H65,H77)=0,"-",SUM(H21,H33,H45,H53,H65,H77))</f>
        <v>-</v>
      </c>
      <c r="I78" s="775" t="str">
        <f t="shared" si="158"/>
        <v>-</v>
      </c>
      <c r="J78" s="491" t="str">
        <f t="shared" si="158"/>
        <v>-</v>
      </c>
      <c r="K78" s="492" t="str">
        <f t="shared" si="158"/>
        <v>-</v>
      </c>
      <c r="L78" s="775" t="str">
        <f t="shared" si="158"/>
        <v>-</v>
      </c>
      <c r="M78" s="491" t="str">
        <f t="shared" si="158"/>
        <v>-</v>
      </c>
      <c r="N78" s="492" t="str">
        <f t="shared" si="158"/>
        <v>-</v>
      </c>
      <c r="O78" s="775" t="str">
        <f t="shared" si="158"/>
        <v>-</v>
      </c>
      <c r="P78" s="491" t="str">
        <f t="shared" si="158"/>
        <v>-</v>
      </c>
      <c r="Q78" s="492" t="str">
        <f t="shared" si="158"/>
        <v>-</v>
      </c>
      <c r="R78" s="775" t="str">
        <f t="shared" si="158"/>
        <v>-</v>
      </c>
      <c r="S78" s="491" t="str">
        <f t="shared" si="158"/>
        <v>-</v>
      </c>
      <c r="T78" s="493">
        <f t="shared" si="158"/>
        <v>185</v>
      </c>
      <c r="U78" s="493" t="str">
        <f t="shared" si="158"/>
        <v>-</v>
      </c>
      <c r="V78" s="492">
        <f t="shared" si="158"/>
        <v>461</v>
      </c>
      <c r="W78" s="775">
        <f t="shared" si="158"/>
        <v>646</v>
      </c>
      <c r="X78" s="491" t="str">
        <f t="shared" si="158"/>
        <v>-</v>
      </c>
      <c r="Y78" s="492">
        <f t="shared" si="158"/>
        <v>5134</v>
      </c>
      <c r="Z78" s="775">
        <f t="shared" si="158"/>
        <v>5134</v>
      </c>
      <c r="AA78" s="491" t="str">
        <f t="shared" si="158"/>
        <v>-</v>
      </c>
      <c r="AB78" s="492" t="str">
        <f t="shared" si="158"/>
        <v>-</v>
      </c>
      <c r="AC78" s="775" t="str">
        <f t="shared" si="158"/>
        <v>-</v>
      </c>
      <c r="AD78" s="491" t="str">
        <f t="shared" si="158"/>
        <v>-</v>
      </c>
      <c r="AE78" s="492">
        <f t="shared" si="158"/>
        <v>414</v>
      </c>
      <c r="AF78" s="775">
        <f t="shared" si="158"/>
        <v>414</v>
      </c>
      <c r="AG78" s="491" t="str">
        <f t="shared" si="158"/>
        <v>-</v>
      </c>
      <c r="AH78" s="492">
        <f t="shared" si="158"/>
        <v>811</v>
      </c>
      <c r="AI78" s="775">
        <f t="shared" si="158"/>
        <v>811</v>
      </c>
      <c r="AJ78" s="491" t="str">
        <f t="shared" si="158"/>
        <v>-</v>
      </c>
      <c r="AK78" s="492">
        <f>IF(SUM(AK21,AK33,AK45,AK53,AK65,AK77)=0,"-",SUM(AK21,AK33,AK45,AK53,AK65,AK77))</f>
        <v>5109.4000000000005</v>
      </c>
      <c r="AL78" s="775">
        <f t="shared" si="158"/>
        <v>5109.4000000000005</v>
      </c>
      <c r="AM78" s="491" t="str">
        <f t="shared" si="158"/>
        <v>-</v>
      </c>
      <c r="AN78" s="492" t="str">
        <f t="shared" si="158"/>
        <v>-</v>
      </c>
      <c r="AO78" s="775" t="str">
        <f t="shared" si="158"/>
        <v>-</v>
      </c>
      <c r="AP78" s="491" t="str">
        <f t="shared" si="158"/>
        <v>-</v>
      </c>
      <c r="AQ78" s="492">
        <f t="shared" si="158"/>
        <v>787.19999999999993</v>
      </c>
      <c r="AR78" s="775">
        <f t="shared" si="158"/>
        <v>787.19999999999993</v>
      </c>
      <c r="AS78" s="491" t="str">
        <f t="shared" si="158"/>
        <v>-</v>
      </c>
      <c r="AT78" s="492" t="str">
        <f t="shared" si="158"/>
        <v>-</v>
      </c>
      <c r="AU78" s="775" t="str">
        <f t="shared" si="158"/>
        <v>-</v>
      </c>
      <c r="AV78" s="94">
        <f t="shared" si="158"/>
        <v>12901.600000000002</v>
      </c>
      <c r="AW78" s="95"/>
      <c r="AX78" s="48" t="s">
        <v>889</v>
      </c>
      <c r="AY78" s="48">
        <f>IF(SUM(AY21,AY33,AY45,AY53,AY65,AY77)=0,"-",SUM(AY21,AY33,AY45,AY53,AY65,AY77))</f>
        <v>1091702.8</v>
      </c>
      <c r="BB78" s="1065" t="str">
        <f t="shared" ref="BB78:BU78" si="159">IF(SUM(BB21,BB33,BB45,BB53,BB65,BB77)=0,"-",SUM(BB21,BB33,BB45,BB53,BB65,BB77))</f>
        <v>-</v>
      </c>
      <c r="BC78" s="1066" t="str">
        <f t="shared" si="159"/>
        <v>-</v>
      </c>
      <c r="BD78" s="1066">
        <f t="shared" si="159"/>
        <v>185</v>
      </c>
      <c r="BE78" s="1066" t="str">
        <f t="shared" si="159"/>
        <v>-</v>
      </c>
      <c r="BF78" s="1066">
        <f t="shared" si="159"/>
        <v>6009</v>
      </c>
      <c r="BG78" s="1066" t="str">
        <f t="shared" si="159"/>
        <v>-</v>
      </c>
      <c r="BH78" s="1066">
        <f t="shared" si="159"/>
        <v>6707.6</v>
      </c>
      <c r="BI78" s="1066" t="str">
        <f t="shared" si="159"/>
        <v>-</v>
      </c>
      <c r="BJ78" s="1066" t="str">
        <f t="shared" si="159"/>
        <v>-</v>
      </c>
      <c r="BK78" s="1066" t="str">
        <f t="shared" si="159"/>
        <v>-</v>
      </c>
      <c r="BL78" s="1065" t="str">
        <f t="shared" si="159"/>
        <v>-</v>
      </c>
      <c r="BM78" s="1066" t="str">
        <f t="shared" si="159"/>
        <v>-</v>
      </c>
      <c r="BN78" s="1066">
        <f t="shared" si="159"/>
        <v>15109</v>
      </c>
      <c r="BO78" s="1066" t="str">
        <f t="shared" si="159"/>
        <v>-</v>
      </c>
      <c r="BP78" s="1066">
        <f t="shared" si="159"/>
        <v>549140</v>
      </c>
      <c r="BQ78" s="1066" t="str">
        <f t="shared" si="159"/>
        <v>-</v>
      </c>
      <c r="BR78" s="1066">
        <f t="shared" si="159"/>
        <v>527453.80000000005</v>
      </c>
      <c r="BS78" s="1066" t="str">
        <f t="shared" si="159"/>
        <v>-</v>
      </c>
      <c r="BT78" s="1066" t="str">
        <f t="shared" si="159"/>
        <v>-</v>
      </c>
      <c r="BU78" s="1068" t="str">
        <f t="shared" si="159"/>
        <v>-</v>
      </c>
      <c r="BV78" s="78"/>
    </row>
    <row r="79" spans="2:74" ht="13.5" customHeight="1">
      <c r="B79" s="1551"/>
      <c r="C79" s="1559" t="s">
        <v>640</v>
      </c>
      <c r="D79" s="1263"/>
      <c r="E79" s="1260" t="s">
        <v>770</v>
      </c>
      <c r="F79" s="75">
        <v>300</v>
      </c>
      <c r="G79" s="58" t="str">
        <f>IF('C10(1)-1管路(初期設定)'!$F$8="","-",IF('C10(1)-1管路(初期設定)'!$F$8="○",'C3(1)-1管路'!G79,IF('C3(1)-1管路'!F79="-","-",'C10(1)-1管路(初期設定)'!$F$8*'C3(1)-1管路'!G79)))</f>
        <v>-</v>
      </c>
      <c r="H79" s="68" t="str">
        <f>IF('C10(1)-1管路(初期設定)'!$G$14="","-",IF('C10(1)-1管路(初期設定)'!$G$14="○",'C3(1)-1管路'!H79,IF('C3(1)-1管路'!H79="-","-",'C10(1)-1管路(初期設定)'!$G$14*'C3(1)-1管路'!H79)))</f>
        <v>-</v>
      </c>
      <c r="I79" s="51" t="str">
        <f t="shared" ref="I79:I84" si="160">IF(SUM(G79:H79)=0,"-",SUM(G79:H79))</f>
        <v>-</v>
      </c>
      <c r="J79" s="58" t="str">
        <f>IF('C10(1)-1管路(初期設定)'!$H$14="","-",IF('C10(1)-1管路(初期設定)'!$H$14="○",'C3(1)-1管路'!J79,IF('C3(1)-1管路'!J79="-","-",'C10(1)-1管路(初期設定)'!$H$14*'C3(1)-1管路'!J79)))</f>
        <v>-</v>
      </c>
      <c r="K79" s="68" t="str">
        <f>IF('C10(1)-1管路(初期設定)'!$I$14="","-",IF('C10(1)-1管路(初期設定)'!$I$14="○",'C3(1)-1管路'!K79,IF('C3(1)-1管路'!K79="-","-",'C10(1)-1管路(初期設定)'!$I$14*'C3(1)-1管路'!K79)))</f>
        <v>-</v>
      </c>
      <c r="L79" s="51" t="str">
        <f t="shared" ref="L79:L84" si="161">IF(SUM(J79:K79)=0,"-",SUM(J79:K79))</f>
        <v>-</v>
      </c>
      <c r="M79" s="58" t="str">
        <f>IF('C10(1)-1管路(初期設定)'!$J$14="","-",IF('C10(1)-1管路(初期設定)'!$J$14="○",'C3(1)-1管路'!M79,IF('C3(1)-1管路'!M79="-","-",'C10(1)-1管路(初期設定)'!$J$14*'C3(1)-1管路'!M79)))</f>
        <v>-</v>
      </c>
      <c r="N79" s="68" t="str">
        <f>IF('C10(1)-1管路(初期設定)'!$K$14="","-",IF('C10(1)-1管路(初期設定)'!$K$14="○",'C3(1)-1管路'!N79,IF('C3(1)-1管路'!N79="-","-",'C10(1)-1管路(初期設定)'!$K$14*'C3(1)-1管路'!N79)))</f>
        <v>-</v>
      </c>
      <c r="O79" s="51" t="str">
        <f t="shared" ref="O79:O84" si="162">IF(SUM(M79:N79)=0,"-",SUM(M79:N79))</f>
        <v>-</v>
      </c>
      <c r="P79" s="58" t="str">
        <f>IF('C10(1)-1管路(初期設定)'!$L$14="","-",IF('C10(1)-1管路(初期設定)'!$L$14="○",'C3(1)-1管路'!P79,IF('C3(1)-1管路'!P79="-","-",'C10(1)-1管路(初期設定)'!$L$14*'C3(1)-1管路'!P79)))</f>
        <v>-</v>
      </c>
      <c r="Q79" s="68" t="str">
        <f>IF('C10(1)-1管路(初期設定)'!$M$14="","-",IF('C10(1)-1管路(初期設定)'!$M$14="○",'C3(1)-1管路'!Q79,IF('C3(1)-1管路'!Q79="-","-",'C10(1)-1管路(初期設定)'!$M$14*'C3(1)-1管路'!Q79)))</f>
        <v>-</v>
      </c>
      <c r="R79" s="51" t="str">
        <f t="shared" ref="R79:R84" si="163">IF(SUM(P79:Q79)=0,"-",SUM(P79:Q79))</f>
        <v>-</v>
      </c>
      <c r="S79" s="58" t="str">
        <f>IF('C10(1)-1管路(初期設定)'!$N$14="","-",IF('C10(1)-1管路(初期設定)'!$N$14="○",'C3(1)-1管路'!S79,IF('C3(1)-1管路'!S79="-","-",'C10(1)-1管路(初期設定)'!$N$14*'C3(1)-1管路'!S79)))</f>
        <v>-</v>
      </c>
      <c r="T79" s="187">
        <f>IF('C10(1)-1管路(初期設定)'!$O$14="","-",IF('C10(1)-1管路(初期設定)'!$O$14="○",'C3(1)-1管路'!T79,IF('C3(1)-1管路'!T79="-","-",'C10(1)-1管路(初期設定)'!$O$14*'C3(1)-1管路'!T79)))</f>
        <v>3</v>
      </c>
      <c r="U79" s="187" t="str">
        <f>IF('C10(1)-1管路(初期設定)'!$P$14="","-",IF('C10(1)-1管路(初期設定)'!$P$14="○",'C3(1)-1管路'!U79,IF('C3(1)-1管路'!U79="-","-",'C10(1)-1管路(初期設定)'!$P$14*'C3(1)-1管路'!U79)))</f>
        <v>-</v>
      </c>
      <c r="V79" s="68">
        <f>IF('C10(1)-1管路(初期設定)'!$Q$14="","-",IF('C10(1)-1管路(初期設定)'!$Q$14="○",'C3(1)-1管路'!V79,IF('C3(1)-1管路'!V79="-","-",'C10(1)-1管路(初期設定)'!$Q$14*'C3(1)-1管路'!V79)))</f>
        <v>9</v>
      </c>
      <c r="W79" s="51">
        <f t="shared" ref="W79:W84" si="164">IF(SUM(S79:V79)=0,"-",SUM(S79:V79))</f>
        <v>12</v>
      </c>
      <c r="X79" s="58" t="str">
        <f>IF('C10(1)-1管路(初期設定)'!$R$14="","-",IF('C10(1)-1管路(初期設定)'!$R$14="○",'C3(1)-1管路'!X79,IF('C3(1)-1管路'!X79="-","-",'C10(1)-1管路(初期設定)'!$R$14*'C3(1)-1管路'!X79)))</f>
        <v>-</v>
      </c>
      <c r="Y79" s="68">
        <f>IF('C10(1)-1管路(初期設定)'!$S$14="","-",IF('C10(1)-1管路(初期設定)'!$S$14="○",'C3(1)-1管路'!Y79,IF('C3(1)-1管路'!Y79="-","-",'C10(1)-1管路(初期設定)'!$S$14*'C3(1)-1管路'!Y79)))</f>
        <v>145</v>
      </c>
      <c r="Z79" s="51">
        <f t="shared" ref="Z79:Z84" si="165">IF(SUM(X79:Y79)=0,"-",SUM(X79:Y79))</f>
        <v>145</v>
      </c>
      <c r="AA79" s="58" t="str">
        <f>IF('C10(1)-1管路(初期設定)'!$T$14="","-",IF('C10(1)-1管路(初期設定)'!$T$14="○",'C3(1)-1管路'!AA79,IF('C3(1)-1管路'!AA79="-","-",'C10(1)-1管路(初期設定)'!$T$14*'C3(1)-1管路'!AA79)))</f>
        <v>-</v>
      </c>
      <c r="AB79" s="68" t="str">
        <f>IF('C10(1)-1管路(初期設定)'!$U$14="","-",IF('C10(1)-1管路(初期設定)'!$U$14="○",'C3(1)-1管路'!AB79,IF('C3(1)-1管路'!AB79="-","-",'C10(1)-1管路(初期設定)'!$U$14*'C3(1)-1管路'!AB79)))</f>
        <v>-</v>
      </c>
      <c r="AC79" s="51" t="str">
        <f t="shared" ref="AC79:AC84" si="166">IF(SUM(AA79:AB79)=0,"-",SUM(AA79:AB79))</f>
        <v>-</v>
      </c>
      <c r="AD79" s="58" t="str">
        <f>IF('C10(1)-1管路(初期設定)'!$V$14="","-",IF('C10(1)-1管路(初期設定)'!$V$14="○",'C3(1)-1管路'!AD79,IF('C3(1)-1管路'!AD79="-","-",'C10(1)-1管路(初期設定)'!$V$14*'C3(1)-1管路'!AD79)))</f>
        <v>-</v>
      </c>
      <c r="AE79" s="68" t="str">
        <f>IF('C10(1)-1管路(初期設定)'!$W$14="","-",IF('C10(1)-1管路(初期設定)'!$W$14="○",'C3(1)-1管路'!AE79,IF('C3(1)-1管路'!AE79="-","-",'C10(1)-1管路(初期設定)'!$W$14*'C3(1)-1管路'!AE79)))</f>
        <v>-</v>
      </c>
      <c r="AF79" s="51" t="str">
        <f t="shared" ref="AF79:AF84" si="167">IF(SUM(AD79:AE79)=0,"-",SUM(AD79:AE79))</f>
        <v>-</v>
      </c>
      <c r="AG79" s="58" t="str">
        <f>IF('C10(1)-1管路(初期設定)'!$X$8="","-",IF('C10(1)-1管路(初期設定)'!$X$8="○",'C3(1)-1管路'!AG79,IF('C3(1)-1管路'!AZ79="-","-",'C10(1)-1管路(初期設定)'!$X$8*'C3(1)-1管路'!AG79)))</f>
        <v>-</v>
      </c>
      <c r="AH79" s="68" t="str">
        <f>IF('C10(1)-1管路(初期設定)'!$Y$14="","-",IF('C10(1)-1管路(初期設定)'!$Y$14="○",'C3(1)-1管路'!AH79,IF('C3(1)-1管路'!AH79="-","-",'C10(1)-1管路(初期設定)'!$Y$14*'C3(1)-1管路'!AH79)))</f>
        <v>-</v>
      </c>
      <c r="AI79" s="51" t="str">
        <f t="shared" ref="AI79:AI84" si="168">IF(SUM(AG79:AH79)=0,"-",SUM(AG79:AH79))</f>
        <v>-</v>
      </c>
      <c r="AJ79" s="58" t="str">
        <f>IF('C10(1)-1管路(初期設定)'!$Z$14="","-",IF('C10(1)-1管路(初期設定)'!$Z$14="○",'C3(1)-1管路'!AJ79,IF('C3(1)-1管路'!AJ79="-","-",'C10(1)-1管路(初期設定)'!$Z$14*'C3(1)-1管路'!AJ79)))</f>
        <v>-</v>
      </c>
      <c r="AK79" s="68" t="str">
        <f>IF('C10(1)-1管路(初期設定)'!$AA$14="","-",IF('C10(1)-1管路(初期設定)'!$AA$14="○",'C3(1)-1管路'!AK79,IF('C3(1)-1管路'!AK79="-","-",'C10(1)-1管路(初期設定)'!$AA$14*'C3(1)-1管路'!AK79)))</f>
        <v>-</v>
      </c>
      <c r="AL79" s="51" t="str">
        <f t="shared" ref="AL79:AL84" si="169">IF(SUM(AJ79:AK79)=0,"-",SUM(AJ79:AK79))</f>
        <v>-</v>
      </c>
      <c r="AM79" s="58" t="str">
        <f>IF('C10(1)-1管路(初期設定)'!$AB$14="","-",IF('C10(1)-1管路(初期設定)'!$AB$14="○",'C3(1)-1管路'!AM79,IF('C3(1)-1管路'!AM79="-","-",'C10(1)-1管路(初期設定)'!$AB$14*'C3(1)-1管路'!AM79)))</f>
        <v>-</v>
      </c>
      <c r="AN79" s="68" t="str">
        <f>IF('C10(1)-1管路(初期設定)'!$AC$14="","-",IF('C10(1)-1管路(初期設定)'!$AC$14="○",'C3(1)-1管路'!AN79,IF('C3(1)-1管路'!AN79="-","-",'C10(1)-1管路(初期設定)'!$AC$14*'C3(1)-1管路'!AN79)))</f>
        <v>-</v>
      </c>
      <c r="AO79" s="51" t="str">
        <f t="shared" ref="AO79:AO84" si="170">IF(SUM(AM79:AN79)=0,"-",SUM(AM79:AN79))</f>
        <v>-</v>
      </c>
      <c r="AP79" s="58" t="str">
        <f>IF('C10(1)-1管路(初期設定)'!$AD$14="","-",IF('C10(1)-1管路(初期設定)'!$AD$14="○",'C3(1)-1管路'!AP79,IF('C3(1)-1管路'!AP79="-","-",'C10(1)-1管路(初期設定)'!$AD$14*'C3(1)-1管路'!AP79)))</f>
        <v>-</v>
      </c>
      <c r="AQ79" s="68" t="str">
        <f>IF('C10(1)-1管路(初期設定)'!$AE$14="","-",IF('C10(1)-1管路(初期設定)'!$AE$14="○",'C3(1)-1管路'!AQ79,IF('C3(1)-1管路'!AQ79="-","-",'C10(1)-1管路(初期設定)'!$AE$14*'C3(1)-1管路'!AQ79)))</f>
        <v>-</v>
      </c>
      <c r="AR79" s="51" t="str">
        <f t="shared" ref="AR79:AR84" si="171">IF(SUM(AP79:AQ79)=0,"-",SUM(AP79:AQ79))</f>
        <v>-</v>
      </c>
      <c r="AS79" s="58" t="str">
        <f>IF('C10(1)-1管路(初期設定)'!$AF$14="","-",IF('C10(1)-1管路(初期設定)'!$AF$14="○",'C3(1)-1管路'!AS79,IF('C3(1)-1管路'!AS79="-","-",'C10(1)-1管路(初期設定)'!$AF$14*'C3(1)-1管路'!AS79)))</f>
        <v>-</v>
      </c>
      <c r="AT79" s="68" t="str">
        <f>IF('C10(1)-1管路(初期設定)'!$AG$14="","-",IF('C10(1)-1管路(初期設定)'!$AG$14="○",'C3(1)-1管路'!AT79,IF('C3(1)-1管路'!AT79="-","-",'C10(1)-1管路(初期設定)'!$AG$14*'C3(1)-1管路'!AT79)))</f>
        <v>-</v>
      </c>
      <c r="AU79" s="51" t="str">
        <f t="shared" ref="AU79:AU84" si="172">IF(SUM(AS79:AT79)=0,"-",SUM(AS79:AT79))</f>
        <v>-</v>
      </c>
      <c r="AV79" s="63">
        <f t="shared" ref="AV79:AV84" si="173">IF(SUM(I79,L79,O79,R79,W79,Z79,AC79,AF79,AI79,AL79,AO79,AR79,AU79)=0,"-",SUM(I79,L79,O79,R79,W79,Z79,AC79,AF79,AI79,AL79,AO79,AR79,AU79))</f>
        <v>157</v>
      </c>
      <c r="AW79" s="91" t="s">
        <v>549</v>
      </c>
      <c r="AX79" s="66">
        <v>112</v>
      </c>
      <c r="AY79" s="47">
        <f t="shared" ref="AY79:AY84" si="174">IF(AV79="-","-",AX79*AV79)</f>
        <v>17584</v>
      </c>
      <c r="BB79" s="1096">
        <f t="shared" ref="BB79:BB84" si="175">SUMIF(G$89,"①",I79)+SUMIF(J$89,"①",L79)+SUMIF(M$89,"①",O79)+SUMIF(P$89,"①",R79)+SUMIF(S$89,"①",S79)+SUMIF(S$89,"①",T79)+SUMIF(U$89,"①",U79)+SUMIF(U$89,"①",V79)+SUMIF(X$89,"①",Z79)+SUMIF(AA$89,"①",AC79)+SUMIF(AD$89,"①",AF79)+SUMIF(AG$89,"①",AI79)+SUMIF(AJ$89,"①",AL79)+SUMIF(AM$89,"①",AO79)+SUMIF(AP$89,"①",AR79)+SUMIF(AS$89,"①",AU79)</f>
        <v>0</v>
      </c>
      <c r="BC79" s="1093"/>
      <c r="BD79" s="1093">
        <f t="shared" ref="BD79:BD84" si="176">SUMIF(G$89,"②",I79)+SUMIF(J$89,"②",L79)+SUMIF(M$89,"②",O79)+SUMIF(P$89,"②",R79)+SUMIF(S$89,"②",S79)+SUMIF(S$89,"②",T79)+SUMIF(U$89,"②",U79)+SUMIF(U$89,"②",V79)+SUMIF(X$89,"②",Z79)+SUMIF(AA$89,"②",AC79)+SUMIF(AD$89,"②",AF79)+SUMIF(AG$89,"②",AI79)+SUMIF(AJ$89,"②",AL79)+SUMIF(AM$89,"②",AO79)+SUMIF(AP$89,"②",AR79)+SUMIF(AS$89,"②",AU79)</f>
        <v>3</v>
      </c>
      <c r="BE79" s="1093"/>
      <c r="BF79" s="1093">
        <f t="shared" ref="BF79:BF84" si="177">SUMIF(G$89,"③",I79)+SUMIF(J$89,"③",L79)+SUMIF(M$89,"③",O79)+SUMIF(P$89,"③",R79)+SUMIF(S$89,"③",S79)+SUMIF(S$89,"③",T79)+SUMIF(U$89,"③",U79)+SUMIF(U$89,"③",V79)+SUMIF(X$89,"③",Z79)+SUMIF(AA$89,"③",AC79)+SUMIF(AD$89,"③",AF79)+SUMIF(AG$89,"③",AI79)+SUMIF(AJ$89,"③",AL79)+SUMIF(AM$89,"③",AO79)+SUMIF(AP$89,"③",AR79)+SUMIF(AS$89,"③",AU79)</f>
        <v>154</v>
      </c>
      <c r="BG79" s="1093"/>
      <c r="BH79" s="1093">
        <f t="shared" ref="BH79:BH84" si="178">SUMIF(G$89,"④",I79)+SUMIF(J$89,"④",L79)+SUMIF(M$89,"④",O79)+SUMIF(P$89,"④",R79)+SUMIF(S$89,"④",S79)+SUMIF(S$89,"④",T79)+SUMIF(U$89,"④",U79)+SUMIF(U$89,"④",V79)+SUMIF(X$89,"④",Z79)+SUMIF(AA$89,"④",AC79)+SUMIF(AD$89,"④",AF79)+SUMIF(AG$89,"④",AI79)+SUMIF(AJ$89,"④",AL79)+SUMIF(AM$89,"④",AO79)+SUMIF(AP$89,"④",AR79)+SUMIF(AS$89,"④",AU79)</f>
        <v>0</v>
      </c>
      <c r="BI79" s="1093"/>
      <c r="BJ79" s="1093">
        <f t="shared" ref="BJ79:BJ84" si="179">SUMIF(G$89,"⑤",I79)+SUMIF(J$89,"⑤",L79)+SUMIF(M$89,"⑤",O79)+SUMIF(P$89,"⑤",R79)+SUMIF(S$89,"⑤",S79)+SUMIF(S$89,"⑤",T79)+SUMIF(U$89,"⑤",U79)+SUMIF(U$89,"⑤",V79)+SUMIF(X$89,"⑤",Z79)+SUMIF(AA$89,"⑤",AC79)+SUMIF(AD$89,"⑤",AF79)+SUMIF(AG$89,"⑤",AI79)+SUMIF(AJ$89,"⑤",AL79)+SUMIF(AM$89,"⑤",AO79)+SUMIF(AP$89,"⑤",AR79)+SUMIF(AS$89,"⑤",AU79)</f>
        <v>0</v>
      </c>
      <c r="BK79" s="1093"/>
      <c r="BL79" s="1096">
        <f t="shared" ref="BL79:BL84" si="180">IF($AY79="-",0,BB79*$AX79)</f>
        <v>0</v>
      </c>
      <c r="BM79" s="1093"/>
      <c r="BN79" s="1093">
        <f t="shared" ref="BN79:BN84" si="181">IF($AY79="-",0,BD79*$AX79)</f>
        <v>336</v>
      </c>
      <c r="BO79" s="1093"/>
      <c r="BP79" s="1093">
        <f t="shared" ref="BP79:BP84" si="182">IF($AY79="-",0,BF79*$AX79)</f>
        <v>17248</v>
      </c>
      <c r="BQ79" s="1093"/>
      <c r="BR79" s="1093">
        <f t="shared" ref="BR79:BR84" si="183">IF($AY79="-",0,BH79*$AX79)</f>
        <v>0</v>
      </c>
      <c r="BS79" s="1093"/>
      <c r="BT79" s="1093">
        <f t="shared" ref="BT79:BT84" si="184">IF($AY79="-",0,BJ79*$AX79)</f>
        <v>0</v>
      </c>
      <c r="BU79" s="1165"/>
      <c r="BV79" s="78"/>
    </row>
    <row r="80" spans="2:74" ht="13.5" customHeight="1">
      <c r="B80" s="1551"/>
      <c r="C80" s="1255"/>
      <c r="D80" s="1263"/>
      <c r="E80" s="1263"/>
      <c r="F80" s="76">
        <v>250</v>
      </c>
      <c r="G80" s="59" t="str">
        <f>IF('C10(1)-1管路(初期設定)'!$F$8="","-",IF('C10(1)-1管路(初期設定)'!$F$8="○",'C3(1)-1管路'!G80,IF('C3(1)-1管路'!F80="-","-",'C10(1)-1管路(初期設定)'!$F$8*'C3(1)-1管路'!G80)))</f>
        <v>-</v>
      </c>
      <c r="H80" s="69" t="str">
        <f>IF('C10(1)-1管路(初期設定)'!$G$14="","-",IF('C10(1)-1管路(初期設定)'!$G$14="○",'C3(1)-1管路'!H80,IF('C3(1)-1管路'!H80="-","-",'C10(1)-1管路(初期設定)'!$G$14*'C3(1)-1管路'!H80)))</f>
        <v>-</v>
      </c>
      <c r="I80" s="54" t="str">
        <f t="shared" si="160"/>
        <v>-</v>
      </c>
      <c r="J80" s="59" t="str">
        <f>IF('C10(1)-1管路(初期設定)'!$H$14="","-",IF('C10(1)-1管路(初期設定)'!$H$14="○",'C3(1)-1管路'!J80,IF('C3(1)-1管路'!J80="-","-",'C10(1)-1管路(初期設定)'!$H$14*'C3(1)-1管路'!J80)))</f>
        <v>-</v>
      </c>
      <c r="K80" s="69" t="str">
        <f>IF('C10(1)-1管路(初期設定)'!$I$14="","-",IF('C10(1)-1管路(初期設定)'!$I$14="○",'C3(1)-1管路'!K80,IF('C3(1)-1管路'!K80="-","-",'C10(1)-1管路(初期設定)'!$I$14*'C3(1)-1管路'!K80)))</f>
        <v>-</v>
      </c>
      <c r="L80" s="54" t="str">
        <f t="shared" si="161"/>
        <v>-</v>
      </c>
      <c r="M80" s="59" t="str">
        <f>IF('C10(1)-1管路(初期設定)'!$J$14="","-",IF('C10(1)-1管路(初期設定)'!$J$14="○",'C3(1)-1管路'!M80,IF('C3(1)-1管路'!M80="-","-",'C10(1)-1管路(初期設定)'!$J$14*'C3(1)-1管路'!M80)))</f>
        <v>-</v>
      </c>
      <c r="N80" s="69" t="str">
        <f>IF('C10(1)-1管路(初期設定)'!$K$14="","-",IF('C10(1)-1管路(初期設定)'!$K$14="○",'C3(1)-1管路'!N80,IF('C3(1)-1管路'!N80="-","-",'C10(1)-1管路(初期設定)'!$K$14*'C3(1)-1管路'!N80)))</f>
        <v>-</v>
      </c>
      <c r="O80" s="54" t="str">
        <f t="shared" si="162"/>
        <v>-</v>
      </c>
      <c r="P80" s="59" t="str">
        <f>IF('C10(1)-1管路(初期設定)'!$L$14="","-",IF('C10(1)-1管路(初期設定)'!$L$14="○",'C3(1)-1管路'!P80,IF('C3(1)-1管路'!P80="-","-",'C10(1)-1管路(初期設定)'!$L$14*'C3(1)-1管路'!P80)))</f>
        <v>-</v>
      </c>
      <c r="Q80" s="69" t="str">
        <f>IF('C10(1)-1管路(初期設定)'!$M$14="","-",IF('C10(1)-1管路(初期設定)'!$M$14="○",'C3(1)-1管路'!Q80,IF('C3(1)-1管路'!Q80="-","-",'C10(1)-1管路(初期設定)'!$M$14*'C3(1)-1管路'!Q80)))</f>
        <v>-</v>
      </c>
      <c r="R80" s="54" t="str">
        <f t="shared" si="163"/>
        <v>-</v>
      </c>
      <c r="S80" s="59" t="str">
        <f>IF('C10(1)-1管路(初期設定)'!$N$14="","-",IF('C10(1)-1管路(初期設定)'!$N$14="○",'C3(1)-1管路'!S80,IF('C3(1)-1管路'!S80="-","-",'C10(1)-1管路(初期設定)'!$N$14*'C3(1)-1管路'!S80)))</f>
        <v>-</v>
      </c>
      <c r="T80" s="189">
        <f>IF('C10(1)-1管路(初期設定)'!$O$14="","-",IF('C10(1)-1管路(初期設定)'!$O$14="○",'C3(1)-1管路'!T80,IF('C3(1)-1管路'!T80="-","-",'C10(1)-1管路(初期設定)'!$O$14*'C3(1)-1管路'!T80)))</f>
        <v>29</v>
      </c>
      <c r="U80" s="189" t="str">
        <f>IF('C10(1)-1管路(初期設定)'!$P$14="","-",IF('C10(1)-1管路(初期設定)'!$P$14="○",'C3(1)-1管路'!U80,IF('C3(1)-1管路'!U80="-","-",'C10(1)-1管路(初期設定)'!$P$14*'C3(1)-1管路'!U80)))</f>
        <v>-</v>
      </c>
      <c r="V80" s="69">
        <f>IF('C10(1)-1管路(初期設定)'!$Q$14="","-",IF('C10(1)-1管路(初期設定)'!$Q$14="○",'C3(1)-1管路'!V80,IF('C3(1)-1管路'!V80="-","-",'C10(1)-1管路(初期設定)'!$Q$14*'C3(1)-1管路'!V80)))</f>
        <v>72</v>
      </c>
      <c r="W80" s="54">
        <f t="shared" si="164"/>
        <v>101</v>
      </c>
      <c r="X80" s="59" t="str">
        <f>IF('C10(1)-1管路(初期設定)'!$R$14="","-",IF('C10(1)-1管路(初期設定)'!$R$14="○",'C3(1)-1管路'!X80,IF('C3(1)-1管路'!X80="-","-",'C10(1)-1管路(初期設定)'!$R$14*'C3(1)-1管路'!X80)))</f>
        <v>-</v>
      </c>
      <c r="Y80" s="69">
        <f>IF('C10(1)-1管路(初期設定)'!$S$14="","-",IF('C10(1)-1管路(初期設定)'!$S$14="○",'C3(1)-1管路'!Y80,IF('C3(1)-1管路'!Y80="-","-",'C10(1)-1管路(初期設定)'!$S$14*'C3(1)-1管路'!Y80)))</f>
        <v>2</v>
      </c>
      <c r="Z80" s="54">
        <f t="shared" si="165"/>
        <v>2</v>
      </c>
      <c r="AA80" s="59" t="str">
        <f>IF('C10(1)-1管路(初期設定)'!$T$14="","-",IF('C10(1)-1管路(初期設定)'!$T$14="○",'C3(1)-1管路'!AA80,IF('C3(1)-1管路'!AA80="-","-",'C10(1)-1管路(初期設定)'!$T$14*'C3(1)-1管路'!AA80)))</f>
        <v>-</v>
      </c>
      <c r="AB80" s="69" t="str">
        <f>IF('C10(1)-1管路(初期設定)'!$U$14="","-",IF('C10(1)-1管路(初期設定)'!$U$14="○",'C3(1)-1管路'!AB80,IF('C3(1)-1管路'!AB80="-","-",'C10(1)-1管路(初期設定)'!$U$14*'C3(1)-1管路'!AB80)))</f>
        <v>-</v>
      </c>
      <c r="AC80" s="54" t="str">
        <f t="shared" si="166"/>
        <v>-</v>
      </c>
      <c r="AD80" s="59" t="str">
        <f>IF('C10(1)-1管路(初期設定)'!$V$14="","-",IF('C10(1)-1管路(初期設定)'!$V$14="○",'C3(1)-1管路'!AD80,IF('C3(1)-1管路'!AD80="-","-",'C10(1)-1管路(初期設定)'!$V$14*'C3(1)-1管路'!AD80)))</f>
        <v>-</v>
      </c>
      <c r="AE80" s="69" t="str">
        <f>IF('C10(1)-1管路(初期設定)'!$W$14="","-",IF('C10(1)-1管路(初期設定)'!$W$14="○",'C3(1)-1管路'!AE80,IF('C3(1)-1管路'!AE80="-","-",'C10(1)-1管路(初期設定)'!$W$14*'C3(1)-1管路'!AE80)))</f>
        <v>-</v>
      </c>
      <c r="AF80" s="54" t="str">
        <f t="shared" si="167"/>
        <v>-</v>
      </c>
      <c r="AG80" s="59" t="str">
        <f>IF('C10(1)-1管路(初期設定)'!$X$8="","-",IF('C10(1)-1管路(初期設定)'!$X$8="○",'C3(1)-1管路'!AG80,IF('C3(1)-1管路'!AZ80="-","-",'C10(1)-1管路(初期設定)'!$X$8*'C3(1)-1管路'!AG80)))</f>
        <v>-</v>
      </c>
      <c r="AH80" s="69" t="str">
        <f>IF('C10(1)-1管路(初期設定)'!$Y$14="","-",IF('C10(1)-1管路(初期設定)'!$Y$14="○",'C3(1)-1管路'!AH80,IF('C3(1)-1管路'!AH80="-","-",'C10(1)-1管路(初期設定)'!$Y$14*'C3(1)-1管路'!AH80)))</f>
        <v>-</v>
      </c>
      <c r="AI80" s="54" t="str">
        <f t="shared" si="168"/>
        <v>-</v>
      </c>
      <c r="AJ80" s="59" t="str">
        <f>IF('C10(1)-1管路(初期設定)'!$Z$14="","-",IF('C10(1)-1管路(初期設定)'!$Z$14="○",'C3(1)-1管路'!AJ80,IF('C3(1)-1管路'!AJ80="-","-",'C10(1)-1管路(初期設定)'!$Z$14*'C3(1)-1管路'!AJ80)))</f>
        <v>-</v>
      </c>
      <c r="AK80" s="69">
        <f>IF('C10(1)-1管路(初期設定)'!$AA$14="","-",IF('C10(1)-1管路(初期設定)'!$AA$14="○",'C3(1)-1管路'!AK80,IF('C3(1)-1管路'!AK80="-","-",'C10(1)-1管路(初期設定)'!$AA$14*'C3(1)-1管路'!AK80)))</f>
        <v>224.39999999999992</v>
      </c>
      <c r="AL80" s="54">
        <f t="shared" si="169"/>
        <v>224.39999999999992</v>
      </c>
      <c r="AM80" s="59" t="str">
        <f>IF('C10(1)-1管路(初期設定)'!$AB$14="","-",IF('C10(1)-1管路(初期設定)'!$AB$14="○",'C3(1)-1管路'!AM80,IF('C3(1)-1管路'!AM80="-","-",'C10(1)-1管路(初期設定)'!$AB$14*'C3(1)-1管路'!AM80)))</f>
        <v>-</v>
      </c>
      <c r="AN80" s="69" t="str">
        <f>IF('C10(1)-1管路(初期設定)'!$AC$14="","-",IF('C10(1)-1管路(初期設定)'!$AC$14="○",'C3(1)-1管路'!AN80,IF('C3(1)-1管路'!AN80="-","-",'C10(1)-1管路(初期設定)'!$AC$14*'C3(1)-1管路'!AN80)))</f>
        <v>-</v>
      </c>
      <c r="AO80" s="54" t="str">
        <f t="shared" si="170"/>
        <v>-</v>
      </c>
      <c r="AP80" s="59" t="str">
        <f>IF('C10(1)-1管路(初期設定)'!$AD$14="","-",IF('C10(1)-1管路(初期設定)'!$AD$14="○",'C3(1)-1管路'!AP80,IF('C3(1)-1管路'!AP80="-","-",'C10(1)-1管路(初期設定)'!$AD$14*'C3(1)-1管路'!AP80)))</f>
        <v>-</v>
      </c>
      <c r="AQ80" s="69" t="str">
        <f>IF('C10(1)-1管路(初期設定)'!$AE$14="","-",IF('C10(1)-1管路(初期設定)'!$AE$14="○",'C3(1)-1管路'!AQ80,IF('C3(1)-1管路'!AQ80="-","-",'C10(1)-1管路(初期設定)'!$AE$14*'C3(1)-1管路'!AQ80)))</f>
        <v>-</v>
      </c>
      <c r="AR80" s="54" t="str">
        <f t="shared" si="171"/>
        <v>-</v>
      </c>
      <c r="AS80" s="59" t="str">
        <f>IF('C10(1)-1管路(初期設定)'!$AF$14="","-",IF('C10(1)-1管路(初期設定)'!$AF$14="○",'C3(1)-1管路'!AS80,IF('C3(1)-1管路'!AS80="-","-",'C10(1)-1管路(初期設定)'!$AF$14*'C3(1)-1管路'!AS80)))</f>
        <v>-</v>
      </c>
      <c r="AT80" s="69" t="str">
        <f>IF('C10(1)-1管路(初期設定)'!$AG$14="","-",IF('C10(1)-1管路(初期設定)'!$AG$14="○",'C3(1)-1管路'!AT80,IF('C3(1)-1管路'!AT80="-","-",'C10(1)-1管路(初期設定)'!$AG$14*'C3(1)-1管路'!AT80)))</f>
        <v>-</v>
      </c>
      <c r="AU80" s="54" t="str">
        <f t="shared" si="172"/>
        <v>-</v>
      </c>
      <c r="AV80" s="64">
        <f t="shared" si="173"/>
        <v>327.39999999999992</v>
      </c>
      <c r="AW80" s="90" t="s">
        <v>549</v>
      </c>
      <c r="AX80" s="67">
        <v>99</v>
      </c>
      <c r="AY80" s="42">
        <f t="shared" si="174"/>
        <v>32412.599999999991</v>
      </c>
      <c r="BB80" s="1071">
        <f t="shared" si="175"/>
        <v>0</v>
      </c>
      <c r="BC80" s="1070"/>
      <c r="BD80" s="1070">
        <f t="shared" si="176"/>
        <v>29</v>
      </c>
      <c r="BE80" s="1070"/>
      <c r="BF80" s="1070">
        <f t="shared" si="177"/>
        <v>74</v>
      </c>
      <c r="BG80" s="1070"/>
      <c r="BH80" s="1070">
        <f t="shared" si="178"/>
        <v>224.39999999999992</v>
      </c>
      <c r="BI80" s="1070"/>
      <c r="BJ80" s="1070">
        <f t="shared" si="179"/>
        <v>0</v>
      </c>
      <c r="BK80" s="1070"/>
      <c r="BL80" s="1071">
        <f t="shared" si="180"/>
        <v>0</v>
      </c>
      <c r="BM80" s="1070"/>
      <c r="BN80" s="1070">
        <f t="shared" si="181"/>
        <v>2871</v>
      </c>
      <c r="BO80" s="1070"/>
      <c r="BP80" s="1070">
        <f t="shared" si="182"/>
        <v>7326</v>
      </c>
      <c r="BQ80" s="1070"/>
      <c r="BR80" s="1070">
        <f t="shared" si="183"/>
        <v>22215.599999999991</v>
      </c>
      <c r="BS80" s="1070"/>
      <c r="BT80" s="1070">
        <f t="shared" si="184"/>
        <v>0</v>
      </c>
      <c r="BU80" s="1073"/>
      <c r="BV80" s="78"/>
    </row>
    <row r="81" spans="2:74" ht="13.5" customHeight="1">
      <c r="B81" s="1551"/>
      <c r="C81" s="1255"/>
      <c r="D81" s="1263"/>
      <c r="E81" s="1263"/>
      <c r="F81" s="76">
        <v>200</v>
      </c>
      <c r="G81" s="59" t="str">
        <f>IF('C10(1)-1管路(初期設定)'!$F$8="","-",IF('C10(1)-1管路(初期設定)'!$F$8="○",'C3(1)-1管路'!G81,IF('C3(1)-1管路'!F81="-","-",'C10(1)-1管路(初期設定)'!$F$8*'C3(1)-1管路'!G81)))</f>
        <v>-</v>
      </c>
      <c r="H81" s="69" t="str">
        <f>IF('C10(1)-1管路(初期設定)'!$G$14="","-",IF('C10(1)-1管路(初期設定)'!$G$14="○",'C3(1)-1管路'!H81,IF('C3(1)-1管路'!H81="-","-",'C10(1)-1管路(初期設定)'!$G$14*'C3(1)-1管路'!H81)))</f>
        <v>-</v>
      </c>
      <c r="I81" s="54" t="str">
        <f t="shared" si="160"/>
        <v>-</v>
      </c>
      <c r="J81" s="59" t="str">
        <f>IF('C10(1)-1管路(初期設定)'!$H$14="","-",IF('C10(1)-1管路(初期設定)'!$H$14="○",'C3(1)-1管路'!J81,IF('C3(1)-1管路'!J81="-","-",'C10(1)-1管路(初期設定)'!$H$14*'C3(1)-1管路'!J81)))</f>
        <v>-</v>
      </c>
      <c r="K81" s="69" t="str">
        <f>IF('C10(1)-1管路(初期設定)'!$I$14="","-",IF('C10(1)-1管路(初期設定)'!$I$14="○",'C3(1)-1管路'!K81,IF('C3(1)-1管路'!K81="-","-",'C10(1)-1管路(初期設定)'!$I$14*'C3(1)-1管路'!K81)))</f>
        <v>-</v>
      </c>
      <c r="L81" s="54" t="str">
        <f t="shared" si="161"/>
        <v>-</v>
      </c>
      <c r="M81" s="59" t="str">
        <f>IF('C10(1)-1管路(初期設定)'!$J$14="","-",IF('C10(1)-1管路(初期設定)'!$J$14="○",'C3(1)-1管路'!M81,IF('C3(1)-1管路'!M81="-","-",'C10(1)-1管路(初期設定)'!$J$14*'C3(1)-1管路'!M81)))</f>
        <v>-</v>
      </c>
      <c r="N81" s="69" t="str">
        <f>IF('C10(1)-1管路(初期設定)'!$K$14="","-",IF('C10(1)-1管路(初期設定)'!$K$14="○",'C3(1)-1管路'!N81,IF('C3(1)-1管路'!N81="-","-",'C10(1)-1管路(初期設定)'!$K$14*'C3(1)-1管路'!N81)))</f>
        <v>-</v>
      </c>
      <c r="O81" s="54" t="str">
        <f t="shared" si="162"/>
        <v>-</v>
      </c>
      <c r="P81" s="59" t="str">
        <f>IF('C10(1)-1管路(初期設定)'!$L$14="","-",IF('C10(1)-1管路(初期設定)'!$L$14="○",'C3(1)-1管路'!P81,IF('C3(1)-1管路'!P81="-","-",'C10(1)-1管路(初期設定)'!$L$14*'C3(1)-1管路'!P81)))</f>
        <v>-</v>
      </c>
      <c r="Q81" s="69" t="str">
        <f>IF('C10(1)-1管路(初期設定)'!$M$14="","-",IF('C10(1)-1管路(初期設定)'!$M$14="○",'C3(1)-1管路'!Q81,IF('C3(1)-1管路'!Q81="-","-",'C10(1)-1管路(初期設定)'!$M$14*'C3(1)-1管路'!Q81)))</f>
        <v>-</v>
      </c>
      <c r="R81" s="54" t="str">
        <f t="shared" si="163"/>
        <v>-</v>
      </c>
      <c r="S81" s="59" t="str">
        <f>IF('C10(1)-1管路(初期設定)'!$N$14="","-",IF('C10(1)-1管路(初期設定)'!$N$14="○",'C3(1)-1管路'!S81,IF('C3(1)-1管路'!S81="-","-",'C10(1)-1管路(初期設定)'!$N$14*'C3(1)-1管路'!S81)))</f>
        <v>-</v>
      </c>
      <c r="T81" s="189">
        <f>IF('C10(1)-1管路(初期設定)'!$O$14="","-",IF('C10(1)-1管路(初期設定)'!$O$14="○",'C3(1)-1管路'!T81,IF('C3(1)-1管路'!T81="-","-",'C10(1)-1管路(初期設定)'!$O$14*'C3(1)-1管路'!T81)))</f>
        <v>69</v>
      </c>
      <c r="U81" s="189" t="str">
        <f>IF('C10(1)-1管路(初期設定)'!$P$14="","-",IF('C10(1)-1管路(初期設定)'!$P$14="○",'C3(1)-1管路'!U81,IF('C3(1)-1管路'!U81="-","-",'C10(1)-1管路(初期設定)'!$P$14*'C3(1)-1管路'!U81)))</f>
        <v>-</v>
      </c>
      <c r="V81" s="69">
        <f>IF('C10(1)-1管路(初期設定)'!$Q$14="","-",IF('C10(1)-1管路(初期設定)'!$Q$14="○",'C3(1)-1管路'!V81,IF('C3(1)-1管路'!V81="-","-",'C10(1)-1管路(初期設定)'!$Q$14*'C3(1)-1管路'!V81)))</f>
        <v>173</v>
      </c>
      <c r="W81" s="54">
        <f t="shared" si="164"/>
        <v>242</v>
      </c>
      <c r="X81" s="59" t="str">
        <f>IF('C10(1)-1管路(初期設定)'!$R$14="","-",IF('C10(1)-1管路(初期設定)'!$R$14="○",'C3(1)-1管路'!X81,IF('C3(1)-1管路'!X81="-","-",'C10(1)-1管路(初期設定)'!$R$14*'C3(1)-1管路'!X81)))</f>
        <v>-</v>
      </c>
      <c r="Y81" s="69">
        <f>IF('C10(1)-1管路(初期設定)'!$S$14="","-",IF('C10(1)-1管路(初期設定)'!$S$14="○",'C3(1)-1管路'!Y81,IF('C3(1)-1管路'!Y81="-","-",'C10(1)-1管路(初期設定)'!$S$14*'C3(1)-1管路'!Y81)))</f>
        <v>271</v>
      </c>
      <c r="Z81" s="54">
        <f t="shared" si="165"/>
        <v>271</v>
      </c>
      <c r="AA81" s="59" t="str">
        <f>IF('C10(1)-1管路(初期設定)'!$T$14="","-",IF('C10(1)-1管路(初期設定)'!$T$14="○",'C3(1)-1管路'!AA81,IF('C3(1)-1管路'!AA81="-","-",'C10(1)-1管路(初期設定)'!$T$14*'C3(1)-1管路'!AA81)))</f>
        <v>-</v>
      </c>
      <c r="AB81" s="69" t="str">
        <f>IF('C10(1)-1管路(初期設定)'!$U$14="","-",IF('C10(1)-1管路(初期設定)'!$U$14="○",'C3(1)-1管路'!AB81,IF('C3(1)-1管路'!AB81="-","-",'C10(1)-1管路(初期設定)'!$U$14*'C3(1)-1管路'!AB81)))</f>
        <v>-</v>
      </c>
      <c r="AC81" s="54" t="str">
        <f t="shared" si="166"/>
        <v>-</v>
      </c>
      <c r="AD81" s="59" t="str">
        <f>IF('C10(1)-1管路(初期設定)'!$V$14="","-",IF('C10(1)-1管路(初期設定)'!$V$14="○",'C3(1)-1管路'!AD81,IF('C3(1)-1管路'!AD81="-","-",'C10(1)-1管路(初期設定)'!$V$14*'C3(1)-1管路'!AD81)))</f>
        <v>-</v>
      </c>
      <c r="AE81" s="69" t="str">
        <f>IF('C10(1)-1管路(初期設定)'!$W$14="","-",IF('C10(1)-1管路(初期設定)'!$W$14="○",'C3(1)-1管路'!AE81,IF('C3(1)-1管路'!AE81="-","-",'C10(1)-1管路(初期設定)'!$W$14*'C3(1)-1管路'!AE81)))</f>
        <v>-</v>
      </c>
      <c r="AF81" s="54" t="str">
        <f t="shared" si="167"/>
        <v>-</v>
      </c>
      <c r="AG81" s="59" t="str">
        <f>IF('C10(1)-1管路(初期設定)'!$X$8="","-",IF('C10(1)-1管路(初期設定)'!$X$8="○",'C3(1)-1管路'!AG81,IF('C3(1)-1管路'!AZ81="-","-",'C10(1)-1管路(初期設定)'!$X$8*'C3(1)-1管路'!AG81)))</f>
        <v>-</v>
      </c>
      <c r="AH81" s="69">
        <f>IF('C10(1)-1管路(初期設定)'!$Y$14="","-",IF('C10(1)-1管路(初期設定)'!$Y$14="○",'C3(1)-1管路'!AH81,IF('C3(1)-1管路'!AH81="-","-",'C10(1)-1管路(初期設定)'!$Y$14*'C3(1)-1管路'!AH81)))</f>
        <v>8</v>
      </c>
      <c r="AI81" s="54">
        <f t="shared" si="168"/>
        <v>8</v>
      </c>
      <c r="AJ81" s="59" t="str">
        <f>IF('C10(1)-1管路(初期設定)'!$Z$14="","-",IF('C10(1)-1管路(初期設定)'!$Z$14="○",'C3(1)-1管路'!AJ81,IF('C3(1)-1管路'!AJ81="-","-",'C10(1)-1管路(初期設定)'!$Z$14*'C3(1)-1管路'!AJ81)))</f>
        <v>-</v>
      </c>
      <c r="AK81" s="69">
        <f>IF('C10(1)-1管路(初期設定)'!$AA$14="","-",IF('C10(1)-1管路(初期設定)'!$AA$14="○",'C3(1)-1管路'!AK81,IF('C3(1)-1管路'!AK81="-","-",'C10(1)-1管路(初期設定)'!$AA$14*'C3(1)-1管路'!AK81)))</f>
        <v>571.59999999999945</v>
      </c>
      <c r="AL81" s="54">
        <f t="shared" si="169"/>
        <v>571.59999999999945</v>
      </c>
      <c r="AM81" s="59" t="str">
        <f>IF('C10(1)-1管路(初期設定)'!$AB$14="","-",IF('C10(1)-1管路(初期設定)'!$AB$14="○",'C3(1)-1管路'!AM81,IF('C3(1)-1管路'!AM81="-","-",'C10(1)-1管路(初期設定)'!$AB$14*'C3(1)-1管路'!AM81)))</f>
        <v>-</v>
      </c>
      <c r="AN81" s="69" t="str">
        <f>IF('C10(1)-1管路(初期設定)'!$AC$14="","-",IF('C10(1)-1管路(初期設定)'!$AC$14="○",'C3(1)-1管路'!AN81,IF('C3(1)-1管路'!AN81="-","-",'C10(1)-1管路(初期設定)'!$AC$14*'C3(1)-1管路'!AN81)))</f>
        <v>-</v>
      </c>
      <c r="AO81" s="54" t="str">
        <f t="shared" si="170"/>
        <v>-</v>
      </c>
      <c r="AP81" s="59" t="str">
        <f>IF('C10(1)-1管路(初期設定)'!$AD$14="","-",IF('C10(1)-1管路(初期設定)'!$AD$14="○",'C3(1)-1管路'!AP81,IF('C3(1)-1管路'!AP81="-","-",'C10(1)-1管路(初期設定)'!$AD$14*'C3(1)-1管路'!AP81)))</f>
        <v>-</v>
      </c>
      <c r="AQ81" s="69" t="str">
        <f>IF('C10(1)-1管路(初期設定)'!$AE$14="","-",IF('C10(1)-1管路(初期設定)'!$AE$14="○",'C3(1)-1管路'!AQ81,IF('C3(1)-1管路'!AQ81="-","-",'C10(1)-1管路(初期設定)'!$AE$14*'C3(1)-1管路'!AQ81)))</f>
        <v>-</v>
      </c>
      <c r="AR81" s="54" t="str">
        <f t="shared" si="171"/>
        <v>-</v>
      </c>
      <c r="AS81" s="59" t="str">
        <f>IF('C10(1)-1管路(初期設定)'!$AF$14="","-",IF('C10(1)-1管路(初期設定)'!$AF$14="○",'C3(1)-1管路'!AS81,IF('C3(1)-1管路'!AS81="-","-",'C10(1)-1管路(初期設定)'!$AF$14*'C3(1)-1管路'!AS81)))</f>
        <v>-</v>
      </c>
      <c r="AT81" s="69" t="str">
        <f>IF('C10(1)-1管路(初期設定)'!$AG$14="","-",IF('C10(1)-1管路(初期設定)'!$AG$14="○",'C3(1)-1管路'!AT81,IF('C3(1)-1管路'!AT81="-","-",'C10(1)-1管路(初期設定)'!$AG$14*'C3(1)-1管路'!AT81)))</f>
        <v>-</v>
      </c>
      <c r="AU81" s="54" t="str">
        <f t="shared" si="172"/>
        <v>-</v>
      </c>
      <c r="AV81" s="64">
        <f t="shared" si="173"/>
        <v>1092.5999999999995</v>
      </c>
      <c r="AW81" s="90" t="s">
        <v>549</v>
      </c>
      <c r="AX81" s="67">
        <v>87</v>
      </c>
      <c r="AY81" s="42">
        <f t="shared" si="174"/>
        <v>95056.199999999953</v>
      </c>
      <c r="BB81" s="1071">
        <f t="shared" si="175"/>
        <v>0</v>
      </c>
      <c r="BC81" s="1070"/>
      <c r="BD81" s="1070">
        <f t="shared" si="176"/>
        <v>69</v>
      </c>
      <c r="BE81" s="1070"/>
      <c r="BF81" s="1070">
        <f t="shared" si="177"/>
        <v>444</v>
      </c>
      <c r="BG81" s="1070"/>
      <c r="BH81" s="1070">
        <f t="shared" si="178"/>
        <v>579.59999999999945</v>
      </c>
      <c r="BI81" s="1070"/>
      <c r="BJ81" s="1070">
        <f t="shared" si="179"/>
        <v>0</v>
      </c>
      <c r="BK81" s="1070"/>
      <c r="BL81" s="1071">
        <f t="shared" si="180"/>
        <v>0</v>
      </c>
      <c r="BM81" s="1070"/>
      <c r="BN81" s="1070">
        <f t="shared" si="181"/>
        <v>6003</v>
      </c>
      <c r="BO81" s="1070"/>
      <c r="BP81" s="1070">
        <f t="shared" si="182"/>
        <v>38628</v>
      </c>
      <c r="BQ81" s="1070"/>
      <c r="BR81" s="1070">
        <f t="shared" si="183"/>
        <v>50425.199999999953</v>
      </c>
      <c r="BS81" s="1070"/>
      <c r="BT81" s="1070">
        <f t="shared" si="184"/>
        <v>0</v>
      </c>
      <c r="BU81" s="1073"/>
      <c r="BV81" s="78"/>
    </row>
    <row r="82" spans="2:74" ht="13.5" customHeight="1">
      <c r="B82" s="1551"/>
      <c r="C82" s="1255"/>
      <c r="D82" s="1263"/>
      <c r="E82" s="1263"/>
      <c r="F82" s="76">
        <v>150</v>
      </c>
      <c r="G82" s="59" t="str">
        <f>IF('C10(1)-1管路(初期設定)'!$F$8="","-",IF('C10(1)-1管路(初期設定)'!$F$8="○",'C3(1)-1管路'!G82,IF('C3(1)-1管路'!F82="-","-",'C10(1)-1管路(初期設定)'!$F$8*'C3(1)-1管路'!G82)))</f>
        <v>-</v>
      </c>
      <c r="H82" s="69" t="str">
        <f>IF('C10(1)-1管路(初期設定)'!$G$14="","-",IF('C10(1)-1管路(初期設定)'!$G$14="○",'C3(1)-1管路'!H82,IF('C3(1)-1管路'!H82="-","-",'C10(1)-1管路(初期設定)'!$G$14*'C3(1)-1管路'!H82)))</f>
        <v>-</v>
      </c>
      <c r="I82" s="54" t="str">
        <f t="shared" si="160"/>
        <v>-</v>
      </c>
      <c r="J82" s="59" t="str">
        <f>IF('C10(1)-1管路(初期設定)'!$H$14="","-",IF('C10(1)-1管路(初期設定)'!$H$14="○",'C3(1)-1管路'!J82,IF('C3(1)-1管路'!J82="-","-",'C10(1)-1管路(初期設定)'!$H$14*'C3(1)-1管路'!J82)))</f>
        <v>-</v>
      </c>
      <c r="K82" s="69" t="str">
        <f>IF('C10(1)-1管路(初期設定)'!$I$14="","-",IF('C10(1)-1管路(初期設定)'!$I$14="○",'C3(1)-1管路'!K82,IF('C3(1)-1管路'!K82="-","-",'C10(1)-1管路(初期設定)'!$I$14*'C3(1)-1管路'!K82)))</f>
        <v>-</v>
      </c>
      <c r="L82" s="54" t="str">
        <f t="shared" si="161"/>
        <v>-</v>
      </c>
      <c r="M82" s="59" t="str">
        <f>IF('C10(1)-1管路(初期設定)'!$J$14="","-",IF('C10(1)-1管路(初期設定)'!$J$14="○",'C3(1)-1管路'!M82,IF('C3(1)-1管路'!M82="-","-",'C10(1)-1管路(初期設定)'!$J$14*'C3(1)-1管路'!M82)))</f>
        <v>-</v>
      </c>
      <c r="N82" s="69" t="str">
        <f>IF('C10(1)-1管路(初期設定)'!$K$14="","-",IF('C10(1)-1管路(初期設定)'!$K$14="○",'C3(1)-1管路'!N82,IF('C3(1)-1管路'!N82="-","-",'C10(1)-1管路(初期設定)'!$K$14*'C3(1)-1管路'!N82)))</f>
        <v>-</v>
      </c>
      <c r="O82" s="54" t="str">
        <f t="shared" si="162"/>
        <v>-</v>
      </c>
      <c r="P82" s="59" t="str">
        <f>IF('C10(1)-1管路(初期設定)'!$L$14="","-",IF('C10(1)-1管路(初期設定)'!$L$14="○",'C3(1)-1管路'!P82,IF('C3(1)-1管路'!P82="-","-",'C10(1)-1管路(初期設定)'!$L$14*'C3(1)-1管路'!P82)))</f>
        <v>-</v>
      </c>
      <c r="Q82" s="69" t="str">
        <f>IF('C10(1)-1管路(初期設定)'!$M$14="","-",IF('C10(1)-1管路(初期設定)'!$M$14="○",'C3(1)-1管路'!Q82,IF('C3(1)-1管路'!Q82="-","-",'C10(1)-1管路(初期設定)'!$M$14*'C3(1)-1管路'!Q82)))</f>
        <v>-</v>
      </c>
      <c r="R82" s="54" t="str">
        <f t="shared" si="163"/>
        <v>-</v>
      </c>
      <c r="S82" s="59" t="str">
        <f>IF('C10(1)-1管路(初期設定)'!$N$14="","-",IF('C10(1)-1管路(初期設定)'!$N$14="○",'C3(1)-1管路'!S82,IF('C3(1)-1管路'!S82="-","-",'C10(1)-1管路(初期設定)'!$N$14*'C3(1)-1管路'!S82)))</f>
        <v>-</v>
      </c>
      <c r="T82" s="189">
        <f>IF('C10(1)-1管路(初期設定)'!$O$14="","-",IF('C10(1)-1管路(初期設定)'!$O$14="○",'C3(1)-1管路'!T82,IF('C3(1)-1管路'!T82="-","-",'C10(1)-1管路(初期設定)'!$O$14*'C3(1)-1管路'!T82)))</f>
        <v>167</v>
      </c>
      <c r="U82" s="189" t="str">
        <f>IF('C10(1)-1管路(初期設定)'!$P$14="","-",IF('C10(1)-1管路(初期設定)'!$P$14="○",'C3(1)-1管路'!U82,IF('C3(1)-1管路'!U82="-","-",'C10(1)-1管路(初期設定)'!$P$14*'C3(1)-1管路'!U82)))</f>
        <v>-</v>
      </c>
      <c r="V82" s="69">
        <f>IF('C10(1)-1管路(初期設定)'!$Q$14="","-",IF('C10(1)-1管路(初期設定)'!$Q$14="○",'C3(1)-1管路'!V82,IF('C3(1)-1管路'!V82="-","-",'C10(1)-1管路(初期設定)'!$Q$14*'C3(1)-1管路'!V82)))</f>
        <v>417</v>
      </c>
      <c r="W82" s="54">
        <f t="shared" si="164"/>
        <v>584</v>
      </c>
      <c r="X82" s="59" t="str">
        <f>IF('C10(1)-1管路(初期設定)'!$R$14="","-",IF('C10(1)-1管路(初期設定)'!$R$14="○",'C3(1)-1管路'!X82,IF('C3(1)-1管路'!X82="-","-",'C10(1)-1管路(初期設定)'!$R$14*'C3(1)-1管路'!X82)))</f>
        <v>-</v>
      </c>
      <c r="Y82" s="69">
        <f>IF('C10(1)-1管路(初期設定)'!$S$14="","-",IF('C10(1)-1管路(初期設定)'!$S$14="○",'C3(1)-1管路'!Y82,IF('C3(1)-1管路'!Y82="-","-",'C10(1)-1管路(初期設定)'!$S$14*'C3(1)-1管路'!Y82)))</f>
        <v>2327</v>
      </c>
      <c r="Z82" s="54">
        <f t="shared" si="165"/>
        <v>2327</v>
      </c>
      <c r="AA82" s="59" t="str">
        <f>IF('C10(1)-1管路(初期設定)'!$T$14="","-",IF('C10(1)-1管路(初期設定)'!$T$14="○",'C3(1)-1管路'!AA82,IF('C3(1)-1管路'!AA82="-","-",'C10(1)-1管路(初期設定)'!$T$14*'C3(1)-1管路'!AA82)))</f>
        <v>-</v>
      </c>
      <c r="AB82" s="69" t="str">
        <f>IF('C10(1)-1管路(初期設定)'!$U$14="","-",IF('C10(1)-1管路(初期設定)'!$U$14="○",'C3(1)-1管路'!AB82,IF('C3(1)-1管路'!AB82="-","-",'C10(1)-1管路(初期設定)'!$U$14*'C3(1)-1管路'!AB82)))</f>
        <v>-</v>
      </c>
      <c r="AC82" s="54" t="str">
        <f t="shared" si="166"/>
        <v>-</v>
      </c>
      <c r="AD82" s="59" t="str">
        <f>IF('C10(1)-1管路(初期設定)'!$V$14="","-",IF('C10(1)-1管路(初期設定)'!$V$14="○",'C3(1)-1管路'!AD82,IF('C3(1)-1管路'!AD82="-","-",'C10(1)-1管路(初期設定)'!$V$14*'C3(1)-1管路'!AD82)))</f>
        <v>-</v>
      </c>
      <c r="AE82" s="69">
        <f>IF('C10(1)-1管路(初期設定)'!$W$14="","-",IF('C10(1)-1管路(初期設定)'!$W$14="○",'C3(1)-1管路'!AE82,IF('C3(1)-1管路'!AE82="-","-",'C10(1)-1管路(初期設定)'!$W$14*'C3(1)-1管路'!AE82)))</f>
        <v>62</v>
      </c>
      <c r="AF82" s="54">
        <f t="shared" si="167"/>
        <v>62</v>
      </c>
      <c r="AG82" s="59" t="str">
        <f>IF('C10(1)-1管路(初期設定)'!$X$8="","-",IF('C10(1)-1管路(初期設定)'!$X$8="○",'C3(1)-1管路'!AG82,IF('C3(1)-1管路'!AZ82="-","-",'C10(1)-1管路(初期設定)'!$X$8*'C3(1)-1管路'!AG82)))</f>
        <v>-</v>
      </c>
      <c r="AH82" s="69">
        <f>IF('C10(1)-1管路(初期設定)'!$Y$14="","-",IF('C10(1)-1管路(初期設定)'!$Y$14="○",'C3(1)-1管路'!AH82,IF('C3(1)-1管路'!AH82="-","-",'C10(1)-1管路(初期設定)'!$Y$14*'C3(1)-1管路'!AH82)))</f>
        <v>567</v>
      </c>
      <c r="AI82" s="54">
        <f t="shared" si="168"/>
        <v>567</v>
      </c>
      <c r="AJ82" s="59" t="str">
        <f>IF('C10(1)-1管路(初期設定)'!$Z$14="","-",IF('C10(1)-1管路(初期設定)'!$Z$14="○",'C3(1)-1管路'!AJ82,IF('C3(1)-1管路'!AJ82="-","-",'C10(1)-1管路(初期設定)'!$Z$14*'C3(1)-1管路'!AJ82)))</f>
        <v>-</v>
      </c>
      <c r="AK82" s="69">
        <f>IF('C10(1)-1管路(初期設定)'!$AA$14="","-",IF('C10(1)-1管路(初期設定)'!$AA$14="○",'C3(1)-1管路'!AK82,IF('C3(1)-1管路'!AK82="-","-",'C10(1)-1管路(初期設定)'!$AA$14*'C3(1)-1管路'!AK82)))</f>
        <v>7167.5</v>
      </c>
      <c r="AL82" s="54">
        <f t="shared" si="169"/>
        <v>7167.5</v>
      </c>
      <c r="AM82" s="59" t="str">
        <f>IF('C10(1)-1管路(初期設定)'!$AB$14="","-",IF('C10(1)-1管路(初期設定)'!$AB$14="○",'C3(1)-1管路'!AM82,IF('C3(1)-1管路'!AM82="-","-",'C10(1)-1管路(初期設定)'!$AB$14*'C3(1)-1管路'!AM82)))</f>
        <v>-</v>
      </c>
      <c r="AN82" s="69" t="str">
        <f>IF('C10(1)-1管路(初期設定)'!$AC$14="","-",IF('C10(1)-1管路(初期設定)'!$AC$14="○",'C3(1)-1管路'!AN82,IF('C3(1)-1管路'!AN82="-","-",'C10(1)-1管路(初期設定)'!$AC$14*'C3(1)-1管路'!AN82)))</f>
        <v>-</v>
      </c>
      <c r="AO82" s="54" t="str">
        <f t="shared" si="170"/>
        <v>-</v>
      </c>
      <c r="AP82" s="59" t="str">
        <f>IF('C10(1)-1管路(初期設定)'!$AD$14="","-",IF('C10(1)-1管路(初期設定)'!$AD$14="○",'C3(1)-1管路'!AP82,IF('C3(1)-1管路'!AP82="-","-",'C10(1)-1管路(初期設定)'!$AD$14*'C3(1)-1管路'!AP82)))</f>
        <v>-</v>
      </c>
      <c r="AQ82" s="69">
        <f>IF('C10(1)-1管路(初期設定)'!$AE$14="","-",IF('C10(1)-1管路(初期設定)'!$AE$14="○",'C3(1)-1管路'!AQ82,IF('C3(1)-1管路'!AQ82="-","-",'C10(1)-1管路(初期設定)'!$AE$14*'C3(1)-1管路'!AQ82)))</f>
        <v>28.5</v>
      </c>
      <c r="AR82" s="54">
        <f t="shared" si="171"/>
        <v>28.5</v>
      </c>
      <c r="AS82" s="59" t="str">
        <f>IF('C10(1)-1管路(初期設定)'!$AF$14="","-",IF('C10(1)-1管路(初期設定)'!$AF$14="○",'C3(1)-1管路'!AS82,IF('C3(1)-1管路'!AS82="-","-",'C10(1)-1管路(初期設定)'!$AF$14*'C3(1)-1管路'!AS82)))</f>
        <v>-</v>
      </c>
      <c r="AT82" s="69" t="str">
        <f>IF('C10(1)-1管路(初期設定)'!$AG$14="","-",IF('C10(1)-1管路(初期設定)'!$AG$14="○",'C3(1)-1管路'!AT82,IF('C3(1)-1管路'!AT82="-","-",'C10(1)-1管路(初期設定)'!$AG$14*'C3(1)-1管路'!AT82)))</f>
        <v>-</v>
      </c>
      <c r="AU82" s="54" t="str">
        <f t="shared" si="172"/>
        <v>-</v>
      </c>
      <c r="AV82" s="64">
        <f t="shared" si="173"/>
        <v>10736</v>
      </c>
      <c r="AW82" s="90" t="s">
        <v>549</v>
      </c>
      <c r="AX82" s="67">
        <v>76</v>
      </c>
      <c r="AY82" s="42">
        <f t="shared" si="174"/>
        <v>815936</v>
      </c>
      <c r="BB82" s="1071">
        <f t="shared" si="175"/>
        <v>0</v>
      </c>
      <c r="BC82" s="1070"/>
      <c r="BD82" s="1070">
        <f t="shared" si="176"/>
        <v>229</v>
      </c>
      <c r="BE82" s="1070"/>
      <c r="BF82" s="1070">
        <f t="shared" si="177"/>
        <v>2744</v>
      </c>
      <c r="BG82" s="1070"/>
      <c r="BH82" s="1070">
        <f t="shared" si="178"/>
        <v>7763</v>
      </c>
      <c r="BI82" s="1070"/>
      <c r="BJ82" s="1070">
        <f t="shared" si="179"/>
        <v>0</v>
      </c>
      <c r="BK82" s="1070"/>
      <c r="BL82" s="1071">
        <f t="shared" si="180"/>
        <v>0</v>
      </c>
      <c r="BM82" s="1070"/>
      <c r="BN82" s="1070">
        <f t="shared" si="181"/>
        <v>17404</v>
      </c>
      <c r="BO82" s="1070"/>
      <c r="BP82" s="1070">
        <f t="shared" si="182"/>
        <v>208544</v>
      </c>
      <c r="BQ82" s="1070"/>
      <c r="BR82" s="1070">
        <f t="shared" si="183"/>
        <v>589988</v>
      </c>
      <c r="BS82" s="1070"/>
      <c r="BT82" s="1070">
        <f t="shared" si="184"/>
        <v>0</v>
      </c>
      <c r="BU82" s="1073"/>
      <c r="BV82" s="78"/>
    </row>
    <row r="83" spans="2:74" ht="13.5" customHeight="1">
      <c r="B83" s="1551"/>
      <c r="C83" s="1255"/>
      <c r="D83" s="1263"/>
      <c r="E83" s="1263"/>
      <c r="F83" s="76">
        <v>100</v>
      </c>
      <c r="G83" s="59" t="str">
        <f>IF('C10(1)-1管路(初期設定)'!$F$8="","-",IF('C10(1)-1管路(初期設定)'!$F$8="○",'C3(1)-1管路'!G83,IF('C3(1)-1管路'!F83="-","-",'C10(1)-1管路(初期設定)'!$F$8*'C3(1)-1管路'!G83)))</f>
        <v>-</v>
      </c>
      <c r="H83" s="69" t="str">
        <f>IF('C10(1)-1管路(初期設定)'!$G$14="","-",IF('C10(1)-1管路(初期設定)'!$G$14="○",'C3(1)-1管路'!H83,IF('C3(1)-1管路'!H83="-","-",'C10(1)-1管路(初期設定)'!$G$14*'C3(1)-1管路'!H83)))</f>
        <v>-</v>
      </c>
      <c r="I83" s="54" t="str">
        <f t="shared" si="160"/>
        <v>-</v>
      </c>
      <c r="J83" s="59" t="str">
        <f>IF('C10(1)-1管路(初期設定)'!$H$14="","-",IF('C10(1)-1管路(初期設定)'!$H$14="○",'C3(1)-1管路'!J83,IF('C3(1)-1管路'!J83="-","-",'C10(1)-1管路(初期設定)'!$H$14*'C3(1)-1管路'!J83)))</f>
        <v>-</v>
      </c>
      <c r="K83" s="69" t="str">
        <f>IF('C10(1)-1管路(初期設定)'!$I$14="","-",IF('C10(1)-1管路(初期設定)'!$I$14="○",'C3(1)-1管路'!K83,IF('C3(1)-1管路'!K83="-","-",'C10(1)-1管路(初期設定)'!$I$14*'C3(1)-1管路'!K83)))</f>
        <v>-</v>
      </c>
      <c r="L83" s="54" t="str">
        <f t="shared" si="161"/>
        <v>-</v>
      </c>
      <c r="M83" s="59" t="str">
        <f>IF('C10(1)-1管路(初期設定)'!$J$14="","-",IF('C10(1)-1管路(初期設定)'!$J$14="○",'C3(1)-1管路'!M83,IF('C3(1)-1管路'!M83="-","-",'C10(1)-1管路(初期設定)'!$J$14*'C3(1)-1管路'!M83)))</f>
        <v>-</v>
      </c>
      <c r="N83" s="69" t="str">
        <f>IF('C10(1)-1管路(初期設定)'!$K$14="","-",IF('C10(1)-1管路(初期設定)'!$K$14="○",'C3(1)-1管路'!N83,IF('C3(1)-1管路'!N83="-","-",'C10(1)-1管路(初期設定)'!$K$14*'C3(1)-1管路'!N83)))</f>
        <v>-</v>
      </c>
      <c r="O83" s="54" t="str">
        <f t="shared" si="162"/>
        <v>-</v>
      </c>
      <c r="P83" s="59" t="str">
        <f>IF('C10(1)-1管路(初期設定)'!$L$14="","-",IF('C10(1)-1管路(初期設定)'!$L$14="○",'C3(1)-1管路'!P83,IF('C3(1)-1管路'!P83="-","-",'C10(1)-1管路(初期設定)'!$L$14*'C3(1)-1管路'!P83)))</f>
        <v>-</v>
      </c>
      <c r="Q83" s="69" t="str">
        <f>IF('C10(1)-1管路(初期設定)'!$M$14="","-",IF('C10(1)-1管路(初期設定)'!$M$14="○",'C3(1)-1管路'!Q83,IF('C3(1)-1管路'!Q83="-","-",'C10(1)-1管路(初期設定)'!$M$14*'C3(1)-1管路'!Q83)))</f>
        <v>-</v>
      </c>
      <c r="R83" s="54" t="str">
        <f t="shared" si="163"/>
        <v>-</v>
      </c>
      <c r="S83" s="59" t="str">
        <f>IF('C10(1)-1管路(初期設定)'!$N$14="","-",IF('C10(1)-1管路(初期設定)'!$N$14="○",'C3(1)-1管路'!S83,IF('C3(1)-1管路'!S83="-","-",'C10(1)-1管路(初期設定)'!$N$14*'C3(1)-1管路'!S83)))</f>
        <v>-</v>
      </c>
      <c r="T83" s="189">
        <f>IF('C10(1)-1管路(初期設定)'!$O$14="","-",IF('C10(1)-1管路(初期設定)'!$O$14="○",'C3(1)-1管路'!T83,IF('C3(1)-1管路'!T83="-","-",'C10(1)-1管路(初期設定)'!$O$14*'C3(1)-1管路'!T83)))</f>
        <v>395</v>
      </c>
      <c r="U83" s="189" t="str">
        <f>IF('C10(1)-1管路(初期設定)'!$P$14="","-",IF('C10(1)-1管路(初期設定)'!$P$14="○",'C3(1)-1管路'!U83,IF('C3(1)-1管路'!U83="-","-",'C10(1)-1管路(初期設定)'!$P$14*'C3(1)-1管路'!U83)))</f>
        <v>-</v>
      </c>
      <c r="V83" s="69">
        <f>IF('C10(1)-1管路(初期設定)'!$Q$14="","-",IF('C10(1)-1管路(初期設定)'!$Q$14="○",'C3(1)-1管路'!V83,IF('C3(1)-1管路'!V83="-","-",'C10(1)-1管路(初期設定)'!$Q$14*'C3(1)-1管路'!V83)))</f>
        <v>987</v>
      </c>
      <c r="W83" s="54">
        <f t="shared" si="164"/>
        <v>1382</v>
      </c>
      <c r="X83" s="59" t="str">
        <f>IF('C10(1)-1管路(初期設定)'!$R$14="","-",IF('C10(1)-1管路(初期設定)'!$R$14="○",'C3(1)-1管路'!X83,IF('C3(1)-1管路'!X83="-","-",'C10(1)-1管路(初期設定)'!$R$14*'C3(1)-1管路'!X83)))</f>
        <v>-</v>
      </c>
      <c r="Y83" s="69">
        <f>IF('C10(1)-1管路(初期設定)'!$S$14="","-",IF('C10(1)-1管路(初期設定)'!$S$14="○",'C3(1)-1管路'!Y83,IF('C3(1)-1管路'!Y83="-","-",'C10(1)-1管路(初期設定)'!$S$14*'C3(1)-1管路'!Y83)))</f>
        <v>6438</v>
      </c>
      <c r="Z83" s="54">
        <f t="shared" si="165"/>
        <v>6438</v>
      </c>
      <c r="AA83" s="59" t="str">
        <f>IF('C10(1)-1管路(初期設定)'!$T$14="","-",IF('C10(1)-1管路(初期設定)'!$T$14="○",'C3(1)-1管路'!AA83,IF('C3(1)-1管路'!AA83="-","-",'C10(1)-1管路(初期設定)'!$T$14*'C3(1)-1管路'!AA83)))</f>
        <v>-</v>
      </c>
      <c r="AB83" s="69" t="str">
        <f>IF('C10(1)-1管路(初期設定)'!$U$14="","-",IF('C10(1)-1管路(初期設定)'!$U$14="○",'C3(1)-1管路'!AB83,IF('C3(1)-1管路'!AB83="-","-",'C10(1)-1管路(初期設定)'!$U$14*'C3(1)-1管路'!AB83)))</f>
        <v>-</v>
      </c>
      <c r="AC83" s="54" t="str">
        <f t="shared" si="166"/>
        <v>-</v>
      </c>
      <c r="AD83" s="59" t="str">
        <f>IF('C10(1)-1管路(初期設定)'!$V$14="","-",IF('C10(1)-1管路(初期設定)'!$V$14="○",'C3(1)-1管路'!AD83,IF('C3(1)-1管路'!AD83="-","-",'C10(1)-1管路(初期設定)'!$V$14*'C3(1)-1管路'!AD83)))</f>
        <v>-</v>
      </c>
      <c r="AE83" s="69">
        <f>IF('C10(1)-1管路(初期設定)'!$W$14="","-",IF('C10(1)-1管路(初期設定)'!$W$14="○",'C3(1)-1管路'!AE83,IF('C3(1)-1管路'!AE83="-","-",'C10(1)-1管路(初期設定)'!$W$14*'C3(1)-1管路'!AE83)))</f>
        <v>111</v>
      </c>
      <c r="AF83" s="54">
        <f t="shared" si="167"/>
        <v>111</v>
      </c>
      <c r="AG83" s="59" t="str">
        <f>IF('C10(1)-1管路(初期設定)'!$X$8="","-",IF('C10(1)-1管路(初期設定)'!$X$8="○",'C3(1)-1管路'!AG83,IF('C3(1)-1管路'!AZ83="-","-",'C10(1)-1管路(初期設定)'!$X$8*'C3(1)-1管路'!AG83)))</f>
        <v>-</v>
      </c>
      <c r="AH83" s="69">
        <f>IF('C10(1)-1管路(初期設定)'!$Y$14="","-",IF('C10(1)-1管路(初期設定)'!$Y$14="○",'C3(1)-1管路'!AH83,IF('C3(1)-1管路'!AH83="-","-",'C10(1)-1管路(初期設定)'!$Y$14*'C3(1)-1管路'!AH83)))</f>
        <v>6553</v>
      </c>
      <c r="AI83" s="54">
        <f t="shared" si="168"/>
        <v>6553</v>
      </c>
      <c r="AJ83" s="59" t="str">
        <f>IF('C10(1)-1管路(初期設定)'!$Z$14="","-",IF('C10(1)-1管路(初期設定)'!$Z$14="○",'C3(1)-1管路'!AJ83,IF('C3(1)-1管路'!AJ83="-","-",'C10(1)-1管路(初期設定)'!$Z$14*'C3(1)-1管路'!AJ83)))</f>
        <v>-</v>
      </c>
      <c r="AK83" s="69">
        <f>IF('C10(1)-1管路(初期設定)'!$AA$14="","-",IF('C10(1)-1管路(初期設定)'!$AA$14="○",'C3(1)-1管路'!AK83,IF('C3(1)-1管路'!AK83="-","-",'C10(1)-1管路(初期設定)'!$AA$14*'C3(1)-1管路'!AK83)))</f>
        <v>5324.8</v>
      </c>
      <c r="AL83" s="54">
        <f t="shared" si="169"/>
        <v>5324.8</v>
      </c>
      <c r="AM83" s="59" t="str">
        <f>IF('C10(1)-1管路(初期設定)'!$AB$14="","-",IF('C10(1)-1管路(初期設定)'!$AB$14="○",'C3(1)-1管路'!AM83,IF('C3(1)-1管路'!AM83="-","-",'C10(1)-1管路(初期設定)'!$AB$14*'C3(1)-1管路'!AM83)))</f>
        <v>-</v>
      </c>
      <c r="AN83" s="69" t="str">
        <f>IF('C10(1)-1管路(初期設定)'!$AC$14="","-",IF('C10(1)-1管路(初期設定)'!$AC$14="○",'C3(1)-1管路'!AN83,IF('C3(1)-1管路'!AN83="-","-",'C10(1)-1管路(初期設定)'!$AC$14*'C3(1)-1管路'!AN83)))</f>
        <v>-</v>
      </c>
      <c r="AO83" s="54" t="str">
        <f t="shared" si="170"/>
        <v>-</v>
      </c>
      <c r="AP83" s="59" t="str">
        <f>IF('C10(1)-1管路(初期設定)'!$AD$14="","-",IF('C10(1)-1管路(初期設定)'!$AD$14="○",'C3(1)-1管路'!AP83,IF('C3(1)-1管路'!AP83="-","-",'C10(1)-1管路(初期設定)'!$AD$14*'C3(1)-1管路'!AP83)))</f>
        <v>-</v>
      </c>
      <c r="AQ83" s="69">
        <f>IF('C10(1)-1管路(初期設定)'!$AE$14="","-",IF('C10(1)-1管路(初期設定)'!$AE$14="○",'C3(1)-1管路'!AQ83,IF('C3(1)-1管路'!AQ83="-","-",'C10(1)-1管路(初期設定)'!$AE$14*'C3(1)-1管路'!AQ83)))</f>
        <v>155.5</v>
      </c>
      <c r="AR83" s="54">
        <f t="shared" si="171"/>
        <v>155.5</v>
      </c>
      <c r="AS83" s="59" t="str">
        <f>IF('C10(1)-1管路(初期設定)'!$AF$14="","-",IF('C10(1)-1管路(初期設定)'!$AF$14="○",'C3(1)-1管路'!AS83,IF('C3(1)-1管路'!AS83="-","-",'C10(1)-1管路(初期設定)'!$AF$14*'C3(1)-1管路'!AS83)))</f>
        <v>-</v>
      </c>
      <c r="AT83" s="69" t="str">
        <f>IF('C10(1)-1管路(初期設定)'!$AG$14="","-",IF('C10(1)-1管路(初期設定)'!$AG$14="○",'C3(1)-1管路'!AT83,IF('C3(1)-1管路'!AT83="-","-",'C10(1)-1管路(初期設定)'!$AG$14*'C3(1)-1管路'!AT83)))</f>
        <v>-</v>
      </c>
      <c r="AU83" s="54" t="str">
        <f t="shared" si="172"/>
        <v>-</v>
      </c>
      <c r="AV83" s="64">
        <f t="shared" si="173"/>
        <v>19964.3</v>
      </c>
      <c r="AW83" s="90" t="s">
        <v>549</v>
      </c>
      <c r="AX83" s="67">
        <v>67</v>
      </c>
      <c r="AY83" s="42">
        <f t="shared" si="174"/>
        <v>1337608.0999999999</v>
      </c>
      <c r="BB83" s="1071">
        <f t="shared" si="175"/>
        <v>0</v>
      </c>
      <c r="BC83" s="1070"/>
      <c r="BD83" s="1070">
        <f t="shared" si="176"/>
        <v>506</v>
      </c>
      <c r="BE83" s="1070"/>
      <c r="BF83" s="1070">
        <f t="shared" si="177"/>
        <v>7425</v>
      </c>
      <c r="BG83" s="1070"/>
      <c r="BH83" s="1070">
        <f t="shared" si="178"/>
        <v>12033.3</v>
      </c>
      <c r="BI83" s="1070"/>
      <c r="BJ83" s="1070">
        <f t="shared" si="179"/>
        <v>0</v>
      </c>
      <c r="BK83" s="1070"/>
      <c r="BL83" s="1071">
        <f t="shared" si="180"/>
        <v>0</v>
      </c>
      <c r="BM83" s="1070"/>
      <c r="BN83" s="1070">
        <f t="shared" si="181"/>
        <v>33902</v>
      </c>
      <c r="BO83" s="1070"/>
      <c r="BP83" s="1070">
        <f t="shared" si="182"/>
        <v>497475</v>
      </c>
      <c r="BQ83" s="1070"/>
      <c r="BR83" s="1070">
        <f t="shared" si="183"/>
        <v>806231.1</v>
      </c>
      <c r="BS83" s="1070"/>
      <c r="BT83" s="1070">
        <f t="shared" si="184"/>
        <v>0</v>
      </c>
      <c r="BU83" s="1073"/>
      <c r="BV83" s="78"/>
    </row>
    <row r="84" spans="2:74" ht="13.5" customHeight="1">
      <c r="B84" s="1551"/>
      <c r="C84" s="1255"/>
      <c r="D84" s="1263"/>
      <c r="E84" s="1263"/>
      <c r="F84" s="76">
        <v>75</v>
      </c>
      <c r="G84" s="59" t="str">
        <f>IF('C10(1)-1管路(初期設定)'!$F$8="","-",IF('C10(1)-1管路(初期設定)'!$F$8="○",'C3(1)-1管路'!G84,IF('C3(1)-1管路'!F84="-","-",'C10(1)-1管路(初期設定)'!$F$8*'C3(1)-1管路'!G84)))</f>
        <v>-</v>
      </c>
      <c r="H84" s="69" t="str">
        <f>IF('C10(1)-1管路(初期設定)'!$G$14="","-",IF('C10(1)-1管路(初期設定)'!$G$14="○",'C3(1)-1管路'!H84,IF('C3(1)-1管路'!H84="-","-",'C10(1)-1管路(初期設定)'!$G$14*'C3(1)-1管路'!H84)))</f>
        <v>-</v>
      </c>
      <c r="I84" s="54" t="str">
        <f t="shared" si="160"/>
        <v>-</v>
      </c>
      <c r="J84" s="59" t="str">
        <f>IF('C10(1)-1管路(初期設定)'!$H$14="","-",IF('C10(1)-1管路(初期設定)'!$H$14="○",'C3(1)-1管路'!J84,IF('C3(1)-1管路'!J84="-","-",'C10(1)-1管路(初期設定)'!$H$14*'C3(1)-1管路'!J84)))</f>
        <v>-</v>
      </c>
      <c r="K84" s="69" t="str">
        <f>IF('C10(1)-1管路(初期設定)'!$I$14="","-",IF('C10(1)-1管路(初期設定)'!$I$14="○",'C3(1)-1管路'!K84,IF('C3(1)-1管路'!K84="-","-",'C10(1)-1管路(初期設定)'!$I$14*'C3(1)-1管路'!K84)))</f>
        <v>-</v>
      </c>
      <c r="L84" s="54" t="str">
        <f t="shared" si="161"/>
        <v>-</v>
      </c>
      <c r="M84" s="59" t="str">
        <f>IF('C10(1)-1管路(初期設定)'!$J$14="","-",IF('C10(1)-1管路(初期設定)'!$J$14="○",'C3(1)-1管路'!M84,IF('C3(1)-1管路'!M84="-","-",'C10(1)-1管路(初期設定)'!$J$14*'C3(1)-1管路'!M84)))</f>
        <v>-</v>
      </c>
      <c r="N84" s="69" t="str">
        <f>IF('C10(1)-1管路(初期設定)'!$K$14="","-",IF('C10(1)-1管路(初期設定)'!$K$14="○",'C3(1)-1管路'!N84,IF('C3(1)-1管路'!N84="-","-",'C10(1)-1管路(初期設定)'!$K$14*'C3(1)-1管路'!N84)))</f>
        <v>-</v>
      </c>
      <c r="O84" s="54" t="str">
        <f t="shared" si="162"/>
        <v>-</v>
      </c>
      <c r="P84" s="59" t="str">
        <f>IF('C10(1)-1管路(初期設定)'!$L$14="","-",IF('C10(1)-1管路(初期設定)'!$L$14="○",'C3(1)-1管路'!P84,IF('C3(1)-1管路'!P84="-","-",'C10(1)-1管路(初期設定)'!$L$14*'C3(1)-1管路'!P84)))</f>
        <v>-</v>
      </c>
      <c r="Q84" s="69" t="str">
        <f>IF('C10(1)-1管路(初期設定)'!$M$14="","-",IF('C10(1)-1管路(初期設定)'!$M$14="○",'C3(1)-1管路'!Q84,IF('C3(1)-1管路'!Q84="-","-",'C10(1)-1管路(初期設定)'!$M$14*'C3(1)-1管路'!Q84)))</f>
        <v>-</v>
      </c>
      <c r="R84" s="54" t="str">
        <f t="shared" si="163"/>
        <v>-</v>
      </c>
      <c r="S84" s="59" t="str">
        <f>IF('C10(1)-1管路(初期設定)'!$N$14="","-",IF('C10(1)-1管路(初期設定)'!$N$14="○",'C3(1)-1管路'!S84,IF('C3(1)-1管路'!S84="-","-",'C10(1)-1管路(初期設定)'!$N$14*'C3(1)-1管路'!S84)))</f>
        <v>-</v>
      </c>
      <c r="T84" s="189">
        <f>IF('C10(1)-1管路(初期設定)'!$O$14="","-",IF('C10(1)-1管路(初期設定)'!$O$14="○",'C3(1)-1管路'!T84,IF('C3(1)-1管路'!T84="-","-",'C10(1)-1管路(初期設定)'!$O$14*'C3(1)-1管路'!T84)))</f>
        <v>95</v>
      </c>
      <c r="U84" s="189" t="str">
        <f>IF('C10(1)-1管路(初期設定)'!$P$14="","-",IF('C10(1)-1管路(初期設定)'!$P$14="○",'C3(1)-1管路'!U84,IF('C3(1)-1管路'!U84="-","-",'C10(1)-1管路(初期設定)'!$P$14*'C3(1)-1管路'!U84)))</f>
        <v>-</v>
      </c>
      <c r="V84" s="69">
        <f>IF('C10(1)-1管路(初期設定)'!$Q$14="","-",IF('C10(1)-1管路(初期設定)'!$Q$14="○",'C3(1)-1管路'!V84,IF('C3(1)-1管路'!V84="-","-",'C10(1)-1管路(初期設定)'!$Q$14*'C3(1)-1管路'!V84)))</f>
        <v>237</v>
      </c>
      <c r="W84" s="54">
        <f t="shared" si="164"/>
        <v>332</v>
      </c>
      <c r="X84" s="59" t="str">
        <f>IF('C10(1)-1管路(初期設定)'!$R$14="","-",IF('C10(1)-1管路(初期設定)'!$R$14="○",'C3(1)-1管路'!X84,IF('C3(1)-1管路'!X84="-","-",'C10(1)-1管路(初期設定)'!$R$14*'C3(1)-1管路'!X84)))</f>
        <v>-</v>
      </c>
      <c r="Y84" s="69">
        <f>IF('C10(1)-1管路(初期設定)'!$S$14="","-",IF('C10(1)-1管路(初期設定)'!$S$14="○",'C3(1)-1管路'!Y84,IF('C3(1)-1管路'!Y84="-","-",'C10(1)-1管路(初期設定)'!$S$14*'C3(1)-1管路'!Y84)))</f>
        <v>2015.0000000000002</v>
      </c>
      <c r="Z84" s="54">
        <f t="shared" si="165"/>
        <v>2015.0000000000002</v>
      </c>
      <c r="AA84" s="59" t="str">
        <f>IF('C10(1)-1管路(初期設定)'!$T$14="","-",IF('C10(1)-1管路(初期設定)'!$T$14="○",'C3(1)-1管路'!AA84,IF('C3(1)-1管路'!AA84="-","-",'C10(1)-1管路(初期設定)'!$T$14*'C3(1)-1管路'!AA84)))</f>
        <v>-</v>
      </c>
      <c r="AB84" s="69" t="str">
        <f>IF('C10(1)-1管路(初期設定)'!$U$14="","-",IF('C10(1)-1管路(初期設定)'!$U$14="○",'C3(1)-1管路'!AB84,IF('C3(1)-1管路'!AB84="-","-",'C10(1)-1管路(初期設定)'!$U$14*'C3(1)-1管路'!AB84)))</f>
        <v>-</v>
      </c>
      <c r="AC84" s="54" t="str">
        <f t="shared" si="166"/>
        <v>-</v>
      </c>
      <c r="AD84" s="59" t="str">
        <f>IF('C10(1)-1管路(初期設定)'!$V$14="","-",IF('C10(1)-1管路(初期設定)'!$V$14="○",'C3(1)-1管路'!AD84,IF('C3(1)-1管路'!AD84="-","-",'C10(1)-1管路(初期設定)'!$V$14*'C3(1)-1管路'!AD84)))</f>
        <v>-</v>
      </c>
      <c r="AE84" s="69">
        <f>IF('C10(1)-1管路(初期設定)'!$W$14="","-",IF('C10(1)-1管路(初期設定)'!$W$14="○",'C3(1)-1管路'!AE84,IF('C3(1)-1管路'!AE84="-","-",'C10(1)-1管路(初期設定)'!$W$14*'C3(1)-1管路'!AE84)))</f>
        <v>857</v>
      </c>
      <c r="AF84" s="54">
        <f t="shared" si="167"/>
        <v>857</v>
      </c>
      <c r="AG84" s="59" t="str">
        <f>IF('C10(1)-1管路(初期設定)'!$X$8="","-",IF('C10(1)-1管路(初期設定)'!$X$8="○",'C3(1)-1管路'!AG84,IF('C3(1)-1管路'!AZ84="-","-",'C10(1)-1管路(初期設定)'!$X$8*'C3(1)-1管路'!AG84)))</f>
        <v>-</v>
      </c>
      <c r="AH84" s="69">
        <f>IF('C10(1)-1管路(初期設定)'!$Y$14="","-",IF('C10(1)-1管路(初期設定)'!$Y$14="○",'C3(1)-1管路'!AH84,IF('C3(1)-1管路'!AH84="-","-",'C10(1)-1管路(初期設定)'!$Y$14*'C3(1)-1管路'!AH84)))</f>
        <v>13932</v>
      </c>
      <c r="AI84" s="54">
        <f t="shared" si="168"/>
        <v>13932</v>
      </c>
      <c r="AJ84" s="59" t="str">
        <f>IF('C10(1)-1管路(初期設定)'!$Z$14="","-",IF('C10(1)-1管路(初期設定)'!$Z$14="○",'C3(1)-1管路'!AJ84,IF('C3(1)-1管路'!AJ84="-","-",'C10(1)-1管路(初期設定)'!$Z$14*'C3(1)-1管路'!AJ84)))</f>
        <v>-</v>
      </c>
      <c r="AK84" s="69">
        <f>IF('C10(1)-1管路(初期設定)'!$AA$14="","-",IF('C10(1)-1管路(初期設定)'!$AA$14="○",'C3(1)-1管路'!AK84,IF('C3(1)-1管路'!AK84="-","-",'C10(1)-1管路(初期設定)'!$AA$14*'C3(1)-1管路'!AK84)))</f>
        <v>1759.4</v>
      </c>
      <c r="AL84" s="54">
        <f t="shared" si="169"/>
        <v>1759.4</v>
      </c>
      <c r="AM84" s="59" t="str">
        <f>IF('C10(1)-1管路(初期設定)'!$AB$14="","-",IF('C10(1)-1管路(初期設定)'!$AB$14="○",'C3(1)-1管路'!AM84,IF('C3(1)-1管路'!AM84="-","-",'C10(1)-1管路(初期設定)'!$AB$14*'C3(1)-1管路'!AM84)))</f>
        <v>-</v>
      </c>
      <c r="AN84" s="69" t="str">
        <f>IF('C10(1)-1管路(初期設定)'!$AC$14="","-",IF('C10(1)-1管路(初期設定)'!$AC$14="○",'C3(1)-1管路'!AN84,IF('C3(1)-1管路'!AN84="-","-",'C10(1)-1管路(初期設定)'!$AC$14*'C3(1)-1管路'!AN84)))</f>
        <v>-</v>
      </c>
      <c r="AO84" s="54" t="str">
        <f t="shared" si="170"/>
        <v>-</v>
      </c>
      <c r="AP84" s="59" t="str">
        <f>IF('C10(1)-1管路(初期設定)'!$AD$14="","-",IF('C10(1)-1管路(初期設定)'!$AD$14="○",'C3(1)-1管路'!AP84,IF('C3(1)-1管路'!AP84="-","-",'C10(1)-1管路(初期設定)'!$AD$14*'C3(1)-1管路'!AP84)))</f>
        <v>-</v>
      </c>
      <c r="AQ84" s="69">
        <f>IF('C10(1)-1管路(初期設定)'!$AE$14="","-",IF('C10(1)-1管路(初期設定)'!$AE$14="○",'C3(1)-1管路'!AQ84,IF('C3(1)-1管路'!AQ84="-","-",'C10(1)-1管路(初期設定)'!$AE$14*'C3(1)-1管路'!AQ84)))</f>
        <v>183.89999999999998</v>
      </c>
      <c r="AR84" s="54">
        <f t="shared" si="171"/>
        <v>183.89999999999998</v>
      </c>
      <c r="AS84" s="59" t="str">
        <f>IF('C10(1)-1管路(初期設定)'!$AF$14="","-",IF('C10(1)-1管路(初期設定)'!$AF$14="○",'C3(1)-1管路'!AS84,IF('C3(1)-1管路'!AS84="-","-",'C10(1)-1管路(初期設定)'!$AF$14*'C3(1)-1管路'!AS84)))</f>
        <v>-</v>
      </c>
      <c r="AT84" s="69" t="str">
        <f>IF('C10(1)-1管路(初期設定)'!$AG$14="","-",IF('C10(1)-1管路(初期設定)'!$AG$14="○",'C3(1)-1管路'!AT84,IF('C3(1)-1管路'!AT84="-","-",'C10(1)-1管路(初期設定)'!$AG$14*'C3(1)-1管路'!AT84)))</f>
        <v>-</v>
      </c>
      <c r="AU84" s="54" t="str">
        <f t="shared" si="172"/>
        <v>-</v>
      </c>
      <c r="AV84" s="64">
        <f t="shared" si="173"/>
        <v>19079.300000000003</v>
      </c>
      <c r="AW84" s="90" t="s">
        <v>550</v>
      </c>
      <c r="AX84" s="67">
        <v>42</v>
      </c>
      <c r="AY84" s="42">
        <f t="shared" si="174"/>
        <v>801330.60000000009</v>
      </c>
      <c r="BB84" s="1071">
        <f t="shared" si="175"/>
        <v>0</v>
      </c>
      <c r="BC84" s="1070"/>
      <c r="BD84" s="1070">
        <f t="shared" si="176"/>
        <v>952</v>
      </c>
      <c r="BE84" s="1070"/>
      <c r="BF84" s="1070">
        <f t="shared" si="177"/>
        <v>2252</v>
      </c>
      <c r="BG84" s="1070"/>
      <c r="BH84" s="1070">
        <f t="shared" si="178"/>
        <v>15875.3</v>
      </c>
      <c r="BI84" s="1070"/>
      <c r="BJ84" s="1070">
        <f t="shared" si="179"/>
        <v>0</v>
      </c>
      <c r="BK84" s="1070"/>
      <c r="BL84" s="1071">
        <f t="shared" si="180"/>
        <v>0</v>
      </c>
      <c r="BM84" s="1070"/>
      <c r="BN84" s="1070">
        <f t="shared" si="181"/>
        <v>39984</v>
      </c>
      <c r="BO84" s="1070"/>
      <c r="BP84" s="1070">
        <f t="shared" si="182"/>
        <v>94584</v>
      </c>
      <c r="BQ84" s="1070"/>
      <c r="BR84" s="1070">
        <f t="shared" si="183"/>
        <v>666762.6</v>
      </c>
      <c r="BS84" s="1070"/>
      <c r="BT84" s="1070">
        <f t="shared" si="184"/>
        <v>0</v>
      </c>
      <c r="BU84" s="1073"/>
      <c r="BV84" s="78"/>
    </row>
    <row r="85" spans="2:74" ht="13.5" customHeight="1">
      <c r="B85" s="1551"/>
      <c r="C85" s="1256"/>
      <c r="D85" s="1263"/>
      <c r="E85" s="1264"/>
      <c r="F85" s="772" t="s">
        <v>69</v>
      </c>
      <c r="G85" s="306" t="str">
        <f t="shared" ref="G85:AV85" si="185">IF(SUM(G79:G84)=0,"-",SUM(G79:G84))</f>
        <v>-</v>
      </c>
      <c r="H85" s="56" t="str">
        <f t="shared" si="185"/>
        <v>-</v>
      </c>
      <c r="I85" s="57" t="str">
        <f t="shared" si="185"/>
        <v>-</v>
      </c>
      <c r="J85" s="55" t="str">
        <f t="shared" si="185"/>
        <v>-</v>
      </c>
      <c r="K85" s="56" t="str">
        <f t="shared" si="185"/>
        <v>-</v>
      </c>
      <c r="L85" s="57" t="str">
        <f t="shared" si="185"/>
        <v>-</v>
      </c>
      <c r="M85" s="55" t="str">
        <f t="shared" si="185"/>
        <v>-</v>
      </c>
      <c r="N85" s="56" t="str">
        <f t="shared" si="185"/>
        <v>-</v>
      </c>
      <c r="O85" s="57" t="str">
        <f t="shared" si="185"/>
        <v>-</v>
      </c>
      <c r="P85" s="55" t="str">
        <f t="shared" si="185"/>
        <v>-</v>
      </c>
      <c r="Q85" s="56" t="str">
        <f t="shared" si="185"/>
        <v>-</v>
      </c>
      <c r="R85" s="57" t="str">
        <f t="shared" si="185"/>
        <v>-</v>
      </c>
      <c r="S85" s="55" t="str">
        <f t="shared" si="185"/>
        <v>-</v>
      </c>
      <c r="T85" s="190">
        <f t="shared" si="185"/>
        <v>758</v>
      </c>
      <c r="U85" s="190" t="str">
        <f t="shared" si="185"/>
        <v>-</v>
      </c>
      <c r="V85" s="56">
        <f t="shared" si="185"/>
        <v>1895</v>
      </c>
      <c r="W85" s="57">
        <f t="shared" si="185"/>
        <v>2653</v>
      </c>
      <c r="X85" s="55" t="str">
        <f t="shared" si="185"/>
        <v>-</v>
      </c>
      <c r="Y85" s="56">
        <f t="shared" si="185"/>
        <v>11198</v>
      </c>
      <c r="Z85" s="57">
        <f t="shared" si="185"/>
        <v>11198</v>
      </c>
      <c r="AA85" s="55" t="str">
        <f t="shared" si="185"/>
        <v>-</v>
      </c>
      <c r="AB85" s="56" t="str">
        <f t="shared" si="185"/>
        <v>-</v>
      </c>
      <c r="AC85" s="57" t="str">
        <f t="shared" si="185"/>
        <v>-</v>
      </c>
      <c r="AD85" s="55" t="str">
        <f t="shared" si="185"/>
        <v>-</v>
      </c>
      <c r="AE85" s="56">
        <f t="shared" si="185"/>
        <v>1030</v>
      </c>
      <c r="AF85" s="57">
        <f t="shared" si="185"/>
        <v>1030</v>
      </c>
      <c r="AG85" s="306" t="str">
        <f t="shared" si="185"/>
        <v>-</v>
      </c>
      <c r="AH85" s="56">
        <f t="shared" si="185"/>
        <v>21060</v>
      </c>
      <c r="AI85" s="57">
        <f t="shared" si="185"/>
        <v>21060</v>
      </c>
      <c r="AJ85" s="55" t="str">
        <f t="shared" si="185"/>
        <v>-</v>
      </c>
      <c r="AK85" s="56">
        <f t="shared" si="185"/>
        <v>15047.699999999999</v>
      </c>
      <c r="AL85" s="57">
        <f t="shared" si="185"/>
        <v>15047.699999999999</v>
      </c>
      <c r="AM85" s="55" t="str">
        <f t="shared" si="185"/>
        <v>-</v>
      </c>
      <c r="AN85" s="56" t="str">
        <f t="shared" si="185"/>
        <v>-</v>
      </c>
      <c r="AO85" s="57" t="str">
        <f t="shared" si="185"/>
        <v>-</v>
      </c>
      <c r="AP85" s="55" t="str">
        <f t="shared" si="185"/>
        <v>-</v>
      </c>
      <c r="AQ85" s="56">
        <f t="shared" si="185"/>
        <v>367.9</v>
      </c>
      <c r="AR85" s="57">
        <f t="shared" si="185"/>
        <v>367.9</v>
      </c>
      <c r="AS85" s="55" t="str">
        <f t="shared" si="185"/>
        <v>-</v>
      </c>
      <c r="AT85" s="56" t="str">
        <f t="shared" si="185"/>
        <v>-</v>
      </c>
      <c r="AU85" s="57" t="str">
        <f t="shared" si="185"/>
        <v>-</v>
      </c>
      <c r="AV85" s="65">
        <f t="shared" si="185"/>
        <v>51356.600000000006</v>
      </c>
      <c r="AW85" s="92"/>
      <c r="AX85" s="98" t="s">
        <v>411</v>
      </c>
      <c r="AY85" s="48">
        <f t="shared" ref="AY85" si="186">IF(SUM(AY79:AY84)=0,"-",SUM(AY79:AY84))</f>
        <v>3099927.5</v>
      </c>
      <c r="BB85" s="1065" t="str">
        <f>IF(SUM(BB79:BC84)=0,"-",SUM(BB79:BC84))</f>
        <v>-</v>
      </c>
      <c r="BC85" s="1066"/>
      <c r="BD85" s="1066">
        <f>IF(SUM(BD79:BE84)=0,"-",SUM(BD79:BE84))</f>
        <v>1788</v>
      </c>
      <c r="BE85" s="1066"/>
      <c r="BF85" s="1066">
        <f>IF(SUM(BF79:BG84)=0,"-",SUM(BF79:BG84))</f>
        <v>13093</v>
      </c>
      <c r="BG85" s="1066"/>
      <c r="BH85" s="1066">
        <f>IF(SUM(BH79:BI84)=0,"-",SUM(BH79:BI84))</f>
        <v>36475.599999999999</v>
      </c>
      <c r="BI85" s="1066"/>
      <c r="BJ85" s="1066" t="str">
        <f>IF(SUM(BJ79:BK84)=0,"-",SUM(BJ79:BK84))</f>
        <v>-</v>
      </c>
      <c r="BK85" s="1066"/>
      <c r="BL85" s="1065" t="str">
        <f>IF(SUM(BL79:BM84)=0,"-",SUM(BL79:BM84))</f>
        <v>-</v>
      </c>
      <c r="BM85" s="1066"/>
      <c r="BN85" s="1066">
        <f>IF(SUM(BN79:BO84)=0,"-",SUM(BN79:BO84))</f>
        <v>100500</v>
      </c>
      <c r="BO85" s="1066"/>
      <c r="BP85" s="1066">
        <f>IF(SUM(BP79:BQ84)=0,"-",SUM(BP79:BQ84))</f>
        <v>863805</v>
      </c>
      <c r="BQ85" s="1066"/>
      <c r="BR85" s="1066">
        <f>IF(SUM(BR79:BS84)=0,"-",SUM(BR79:BS84))</f>
        <v>2135622.5</v>
      </c>
      <c r="BS85" s="1066"/>
      <c r="BT85" s="1066" t="str">
        <f>IF(SUM(BT79:BU84)=0,"-",SUM(BT79:BU84))</f>
        <v>-</v>
      </c>
      <c r="BU85" s="1068"/>
      <c r="BV85" s="78"/>
    </row>
    <row r="86" spans="2:74" ht="13.5" customHeight="1">
      <c r="B86" s="1551"/>
      <c r="C86" s="798" t="s">
        <v>885</v>
      </c>
      <c r="D86" s="1264"/>
      <c r="E86" s="1168" t="s">
        <v>772</v>
      </c>
      <c r="F86" s="1168"/>
      <c r="G86" s="773">
        <f>SUM(G53,G65,G77,G85)</f>
        <v>0</v>
      </c>
      <c r="H86" s="774">
        <f t="shared" ref="H86:AV86" si="187">SUM(H53,H65,H77,H85)</f>
        <v>0</v>
      </c>
      <c r="I86" s="775">
        <f t="shared" si="187"/>
        <v>0</v>
      </c>
      <c r="J86" s="773">
        <f t="shared" si="187"/>
        <v>0</v>
      </c>
      <c r="K86" s="774">
        <f t="shared" si="187"/>
        <v>0</v>
      </c>
      <c r="L86" s="775">
        <f t="shared" si="187"/>
        <v>0</v>
      </c>
      <c r="M86" s="773">
        <f t="shared" si="187"/>
        <v>0</v>
      </c>
      <c r="N86" s="774">
        <f t="shared" si="187"/>
        <v>0</v>
      </c>
      <c r="O86" s="775">
        <f t="shared" si="187"/>
        <v>0</v>
      </c>
      <c r="P86" s="491">
        <f t="shared" si="187"/>
        <v>0</v>
      </c>
      <c r="Q86" s="492">
        <f t="shared" si="187"/>
        <v>0</v>
      </c>
      <c r="R86" s="93">
        <f t="shared" si="187"/>
        <v>0</v>
      </c>
      <c r="S86" s="491">
        <f t="shared" si="187"/>
        <v>0</v>
      </c>
      <c r="T86" s="493">
        <f t="shared" si="187"/>
        <v>766</v>
      </c>
      <c r="U86" s="493">
        <f t="shared" si="187"/>
        <v>0</v>
      </c>
      <c r="V86" s="492">
        <f t="shared" si="187"/>
        <v>1914</v>
      </c>
      <c r="W86" s="93">
        <f t="shared" si="187"/>
        <v>2680</v>
      </c>
      <c r="X86" s="773">
        <f t="shared" si="187"/>
        <v>0</v>
      </c>
      <c r="Y86" s="774">
        <f t="shared" si="187"/>
        <v>11311</v>
      </c>
      <c r="Z86" s="775">
        <f t="shared" si="187"/>
        <v>11311</v>
      </c>
      <c r="AA86" s="773">
        <f t="shared" si="187"/>
        <v>0</v>
      </c>
      <c r="AB86" s="774">
        <f t="shared" si="187"/>
        <v>0</v>
      </c>
      <c r="AC86" s="775">
        <f t="shared" si="187"/>
        <v>0</v>
      </c>
      <c r="AD86" s="773">
        <f t="shared" si="187"/>
        <v>0</v>
      </c>
      <c r="AE86" s="774">
        <f t="shared" si="187"/>
        <v>1041</v>
      </c>
      <c r="AF86" s="775">
        <f t="shared" si="187"/>
        <v>1041</v>
      </c>
      <c r="AG86" s="773">
        <f t="shared" si="187"/>
        <v>0</v>
      </c>
      <c r="AH86" s="774">
        <f t="shared" si="187"/>
        <v>21060</v>
      </c>
      <c r="AI86" s="775">
        <f t="shared" si="187"/>
        <v>21060</v>
      </c>
      <c r="AJ86" s="773">
        <f t="shared" si="187"/>
        <v>0</v>
      </c>
      <c r="AK86" s="774">
        <f t="shared" si="187"/>
        <v>16245.699999999999</v>
      </c>
      <c r="AL86" s="775">
        <f t="shared" si="187"/>
        <v>16245.699999999999</v>
      </c>
      <c r="AM86" s="773">
        <f t="shared" si="187"/>
        <v>0</v>
      </c>
      <c r="AN86" s="774">
        <f t="shared" si="187"/>
        <v>0</v>
      </c>
      <c r="AO86" s="775">
        <f t="shared" si="187"/>
        <v>0</v>
      </c>
      <c r="AP86" s="773">
        <f t="shared" si="187"/>
        <v>0</v>
      </c>
      <c r="AQ86" s="774">
        <f t="shared" si="187"/>
        <v>371.9</v>
      </c>
      <c r="AR86" s="793">
        <f t="shared" si="187"/>
        <v>371.9</v>
      </c>
      <c r="AS86" s="773">
        <f t="shared" si="187"/>
        <v>0</v>
      </c>
      <c r="AT86" s="774">
        <f t="shared" si="187"/>
        <v>0</v>
      </c>
      <c r="AU86" s="775">
        <f t="shared" si="187"/>
        <v>0</v>
      </c>
      <c r="AV86" s="786">
        <f t="shared" si="187"/>
        <v>52709.600000000006</v>
      </c>
      <c r="AW86" s="92"/>
      <c r="AX86" s="771"/>
      <c r="AY86" s="48">
        <f>SUM(AY53,AY65,AY77,AY85)</f>
        <v>3216686.5</v>
      </c>
      <c r="BB86" s="1065">
        <f t="shared" ref="BB86:BU86" si="188">SUM(BB53,BB65,BB77,BB85)</f>
        <v>0</v>
      </c>
      <c r="BC86" s="1066">
        <f t="shared" si="188"/>
        <v>0</v>
      </c>
      <c r="BD86" s="1067">
        <f t="shared" si="188"/>
        <v>1796</v>
      </c>
      <c r="BE86" s="1094">
        <f t="shared" si="188"/>
        <v>0</v>
      </c>
      <c r="BF86" s="1067">
        <f t="shared" si="188"/>
        <v>13236</v>
      </c>
      <c r="BG86" s="1094">
        <f t="shared" si="188"/>
        <v>0</v>
      </c>
      <c r="BH86" s="1067">
        <f t="shared" si="188"/>
        <v>37677.599999999999</v>
      </c>
      <c r="BI86" s="1094">
        <f t="shared" si="188"/>
        <v>0</v>
      </c>
      <c r="BJ86" s="1067">
        <f t="shared" si="188"/>
        <v>0</v>
      </c>
      <c r="BK86" s="1094">
        <f t="shared" si="188"/>
        <v>0</v>
      </c>
      <c r="BL86" s="1015">
        <f t="shared" si="188"/>
        <v>0</v>
      </c>
      <c r="BM86" s="1094">
        <f t="shared" si="188"/>
        <v>0</v>
      </c>
      <c r="BN86" s="1067">
        <f t="shared" si="188"/>
        <v>101049</v>
      </c>
      <c r="BO86" s="1094">
        <f t="shared" si="188"/>
        <v>0</v>
      </c>
      <c r="BP86" s="1067">
        <f t="shared" si="188"/>
        <v>873049</v>
      </c>
      <c r="BQ86" s="1094">
        <f t="shared" si="188"/>
        <v>0</v>
      </c>
      <c r="BR86" s="1067">
        <f t="shared" si="188"/>
        <v>2242588.5</v>
      </c>
      <c r="BS86" s="1094">
        <f t="shared" si="188"/>
        <v>0</v>
      </c>
      <c r="BT86" s="1067">
        <f t="shared" si="188"/>
        <v>0</v>
      </c>
      <c r="BU86" s="1167">
        <f t="shared" si="188"/>
        <v>0</v>
      </c>
      <c r="BV86" s="78"/>
    </row>
    <row r="87" spans="2:74" ht="13.5" customHeight="1">
      <c r="B87" s="1551"/>
      <c r="C87" s="1267" t="s">
        <v>67</v>
      </c>
      <c r="D87" s="1268"/>
      <c r="E87" s="1268"/>
      <c r="F87" s="1268"/>
      <c r="G87" s="773" t="str">
        <f>IF(SUM(G46,G86)=0,"-",SUM(G46,G86))</f>
        <v>-</v>
      </c>
      <c r="H87" s="774" t="str">
        <f t="shared" ref="H87:AV87" si="189">IF(SUM(H46,H86)=0,"-",SUM(H46,H86))</f>
        <v>-</v>
      </c>
      <c r="I87" s="775" t="str">
        <f t="shared" si="189"/>
        <v>-</v>
      </c>
      <c r="J87" s="773" t="str">
        <f t="shared" si="189"/>
        <v>-</v>
      </c>
      <c r="K87" s="774" t="str">
        <f t="shared" si="189"/>
        <v>-</v>
      </c>
      <c r="L87" s="775" t="str">
        <f t="shared" si="189"/>
        <v>-</v>
      </c>
      <c r="M87" s="773" t="str">
        <f t="shared" si="189"/>
        <v>-</v>
      </c>
      <c r="N87" s="774" t="str">
        <f t="shared" si="189"/>
        <v>-</v>
      </c>
      <c r="O87" s="775" t="str">
        <f t="shared" si="189"/>
        <v>-</v>
      </c>
      <c r="P87" s="773" t="str">
        <f t="shared" si="189"/>
        <v>-</v>
      </c>
      <c r="Q87" s="774" t="str">
        <f t="shared" si="189"/>
        <v>-</v>
      </c>
      <c r="R87" s="775" t="str">
        <f t="shared" si="189"/>
        <v>-</v>
      </c>
      <c r="S87" s="773" t="str">
        <f t="shared" si="189"/>
        <v>-</v>
      </c>
      <c r="T87" s="776">
        <f t="shared" si="189"/>
        <v>943</v>
      </c>
      <c r="U87" s="776" t="str">
        <f t="shared" si="189"/>
        <v>-</v>
      </c>
      <c r="V87" s="774">
        <f t="shared" si="189"/>
        <v>2356</v>
      </c>
      <c r="W87" s="775">
        <f t="shared" si="189"/>
        <v>3299</v>
      </c>
      <c r="X87" s="773" t="str">
        <f t="shared" si="189"/>
        <v>-</v>
      </c>
      <c r="Y87" s="774">
        <f t="shared" si="189"/>
        <v>16332</v>
      </c>
      <c r="Z87" s="775">
        <f t="shared" si="189"/>
        <v>16332</v>
      </c>
      <c r="AA87" s="773" t="str">
        <f t="shared" si="189"/>
        <v>-</v>
      </c>
      <c r="AB87" s="774" t="str">
        <f t="shared" si="189"/>
        <v>-</v>
      </c>
      <c r="AC87" s="775" t="str">
        <f t="shared" si="189"/>
        <v>-</v>
      </c>
      <c r="AD87" s="773" t="str">
        <f t="shared" si="189"/>
        <v>-</v>
      </c>
      <c r="AE87" s="774">
        <f t="shared" si="189"/>
        <v>1444</v>
      </c>
      <c r="AF87" s="775">
        <f t="shared" si="189"/>
        <v>1444</v>
      </c>
      <c r="AG87" s="773" t="str">
        <f t="shared" si="189"/>
        <v>-</v>
      </c>
      <c r="AH87" s="774">
        <f t="shared" si="189"/>
        <v>21871</v>
      </c>
      <c r="AI87" s="775">
        <f t="shared" si="189"/>
        <v>21871</v>
      </c>
      <c r="AJ87" s="773" t="str">
        <f t="shared" si="189"/>
        <v>-</v>
      </c>
      <c r="AK87" s="774">
        <f t="shared" si="189"/>
        <v>20157.099999999999</v>
      </c>
      <c r="AL87" s="775">
        <f t="shared" si="189"/>
        <v>20157.099999999999</v>
      </c>
      <c r="AM87" s="773" t="str">
        <f t="shared" si="189"/>
        <v>-</v>
      </c>
      <c r="AN87" s="774" t="str">
        <f t="shared" si="189"/>
        <v>-</v>
      </c>
      <c r="AO87" s="775" t="str">
        <f t="shared" si="189"/>
        <v>-</v>
      </c>
      <c r="AP87" s="773" t="str">
        <f t="shared" si="189"/>
        <v>-</v>
      </c>
      <c r="AQ87" s="774">
        <f t="shared" si="189"/>
        <v>1155.0999999999999</v>
      </c>
      <c r="AR87" s="775">
        <f t="shared" si="189"/>
        <v>1155.0999999999999</v>
      </c>
      <c r="AS87" s="773" t="str">
        <f t="shared" si="189"/>
        <v>-</v>
      </c>
      <c r="AT87" s="774" t="str">
        <f t="shared" si="189"/>
        <v>-</v>
      </c>
      <c r="AU87" s="775" t="str">
        <f t="shared" si="189"/>
        <v>-</v>
      </c>
      <c r="AV87" s="786">
        <f t="shared" si="189"/>
        <v>64258.200000000012</v>
      </c>
      <c r="AW87" s="92"/>
      <c r="AX87" s="48" t="s">
        <v>889</v>
      </c>
      <c r="AY87" s="48">
        <f>IF(SUM(AY46,AY86)=0,"-",SUM(AY46,AY86))</f>
        <v>4191630.3</v>
      </c>
      <c r="BB87" s="1062" t="str">
        <f>IF(SUM(BB46,BB86)=0,"-",SUM(BB46,BB86))</f>
        <v>-</v>
      </c>
      <c r="BC87" s="1063" t="str">
        <f t="shared" ref="BC87:BU87" si="190">IF(SUM(BC78,BC85)=0,"-",SUM(BC46,BC86))</f>
        <v>-</v>
      </c>
      <c r="BD87" s="1063">
        <f t="shared" ref="BD87" si="191">IF(SUM(BD46,BD86)=0,"-",SUM(BD46,BD86))</f>
        <v>1973</v>
      </c>
      <c r="BE87" s="1063" t="str">
        <f t="shared" si="190"/>
        <v>-</v>
      </c>
      <c r="BF87" s="1063">
        <f t="shared" ref="BF87" si="192">IF(SUM(BF46,BF86)=0,"-",SUM(BF46,BF86))</f>
        <v>19102</v>
      </c>
      <c r="BG87" s="1063" t="str">
        <f t="shared" si="190"/>
        <v>-</v>
      </c>
      <c r="BH87" s="1063">
        <f t="shared" ref="BH87" si="193">IF(SUM(BH46,BH86)=0,"-",SUM(BH46,BH86))</f>
        <v>43183.199999999997</v>
      </c>
      <c r="BI87" s="1063" t="str">
        <f t="shared" si="190"/>
        <v>-</v>
      </c>
      <c r="BJ87" s="1063" t="str">
        <f t="shared" ref="BJ87" si="194">IF(SUM(BJ46,BJ86)=0,"-",SUM(BJ46,BJ86))</f>
        <v>-</v>
      </c>
      <c r="BK87" s="1063" t="str">
        <f t="shared" si="190"/>
        <v>-</v>
      </c>
      <c r="BL87" s="1062" t="str">
        <f t="shared" ref="BL87" si="195">IF(SUM(BL46,BL86)=0,"-",SUM(BL46,BL86))</f>
        <v>-</v>
      </c>
      <c r="BM87" s="1063" t="str">
        <f t="shared" si="190"/>
        <v>-</v>
      </c>
      <c r="BN87" s="1063">
        <f t="shared" ref="BN87" si="196">IF(SUM(BN46,BN86)=0,"-",SUM(BN46,BN86))</f>
        <v>115609</v>
      </c>
      <c r="BO87" s="1063" t="str">
        <f t="shared" si="190"/>
        <v>-</v>
      </c>
      <c r="BP87" s="1063">
        <f t="shared" ref="BP87" si="197">IF(SUM(BP46,BP86)=0,"-",SUM(BP46,BP86))</f>
        <v>1412945</v>
      </c>
      <c r="BQ87" s="1063" t="str">
        <f t="shared" si="190"/>
        <v>-</v>
      </c>
      <c r="BR87" s="1063">
        <f t="shared" ref="BR87" si="198">IF(SUM(BR46,BR86)=0,"-",SUM(BR46,BR86))</f>
        <v>2663076.2999999998</v>
      </c>
      <c r="BS87" s="1063" t="str">
        <f t="shared" si="190"/>
        <v>-</v>
      </c>
      <c r="BT87" s="1063" t="str">
        <f t="shared" ref="BT87" si="199">IF(SUM(BT46,BT86)=0,"-",SUM(BT46,BT86))</f>
        <v>-</v>
      </c>
      <c r="BU87" s="1169" t="str">
        <f t="shared" si="190"/>
        <v>-</v>
      </c>
      <c r="BV87" s="78"/>
    </row>
    <row r="88" spans="2:74" ht="13.5" customHeight="1">
      <c r="B88" s="1551"/>
      <c r="C88" s="1268" t="s">
        <v>576</v>
      </c>
      <c r="D88" s="1268"/>
      <c r="E88" s="1153" t="s">
        <v>886</v>
      </c>
      <c r="F88" s="1273"/>
      <c r="G88" s="1018" t="str">
        <f>+'C3(1)-1管路'!G88</f>
        <v>①</v>
      </c>
      <c r="H88" s="1018"/>
      <c r="I88" s="1018"/>
      <c r="J88" s="1018" t="str">
        <f>+'C3(1)-1管路'!J88</f>
        <v>①</v>
      </c>
      <c r="K88" s="1018"/>
      <c r="L88" s="1018"/>
      <c r="M88" s="1018" t="str">
        <f>+'C3(1)-1管路'!M88</f>
        <v>①</v>
      </c>
      <c r="N88" s="1018"/>
      <c r="O88" s="1018"/>
      <c r="P88" s="1018" t="str">
        <f>+'C3(1)-1管路'!P88</f>
        <v>②</v>
      </c>
      <c r="Q88" s="1018"/>
      <c r="R88" s="1018"/>
      <c r="S88" s="1040" t="str">
        <f>+'C3(1)-1管路'!S88</f>
        <v>②</v>
      </c>
      <c r="T88" s="1041"/>
      <c r="U88" s="1051" t="str">
        <f>+'C3(1)-1管路'!U88</f>
        <v>③</v>
      </c>
      <c r="V88" s="1052"/>
      <c r="W88" s="797"/>
      <c r="X88" s="1018" t="str">
        <f>+'C3(1)-1管路'!X88</f>
        <v>③</v>
      </c>
      <c r="Y88" s="1018"/>
      <c r="Z88" s="1018"/>
      <c r="AA88" s="1018" t="str">
        <f>+'C3(1)-1管路'!AA88</f>
        <v>③</v>
      </c>
      <c r="AB88" s="1018"/>
      <c r="AC88" s="1018"/>
      <c r="AD88" s="1018" t="str">
        <f>+'C3(1)-1管路'!AD88</f>
        <v>③</v>
      </c>
      <c r="AE88" s="1018"/>
      <c r="AF88" s="1018"/>
      <c r="AG88" s="1018" t="str">
        <f>+'C3(1)-1管路'!AG88</f>
        <v>④</v>
      </c>
      <c r="AH88" s="1018"/>
      <c r="AI88" s="1018"/>
      <c r="AJ88" s="1018" t="str">
        <f>+'C3(1)-1管路'!AJ88</f>
        <v>④</v>
      </c>
      <c r="AK88" s="1018"/>
      <c r="AL88" s="1018"/>
      <c r="AM88" s="1018" t="str">
        <f>+'C3(1)-1管路'!AM88</f>
        <v>④</v>
      </c>
      <c r="AN88" s="1018"/>
      <c r="AO88" s="1018"/>
      <c r="AP88" s="1018" t="str">
        <f>+'C3(1)-1管路'!AP88</f>
        <v>④</v>
      </c>
      <c r="AQ88" s="1018"/>
      <c r="AR88" s="1018"/>
      <c r="AS88" s="1018" t="str">
        <f>+'C3(1)-1管路'!AS88</f>
        <v>⑤</v>
      </c>
      <c r="AT88" s="1018"/>
      <c r="AU88" s="1018"/>
      <c r="AV88" s="1546"/>
      <c r="AW88" s="1546"/>
      <c r="AX88" s="1546"/>
      <c r="AY88" s="1546"/>
      <c r="BB88" s="1547"/>
      <c r="BC88" s="1548"/>
      <c r="BD88" s="1548"/>
      <c r="BE88" s="1548"/>
      <c r="BF88" s="1548"/>
      <c r="BG88" s="1548"/>
      <c r="BH88" s="1548"/>
      <c r="BI88" s="1548"/>
      <c r="BJ88" s="1548"/>
      <c r="BK88" s="1548"/>
      <c r="BL88" s="1547"/>
      <c r="BM88" s="1548"/>
      <c r="BN88" s="1548"/>
      <c r="BO88" s="1548"/>
      <c r="BP88" s="1548"/>
      <c r="BQ88" s="1548"/>
      <c r="BR88" s="1548"/>
      <c r="BS88" s="1548"/>
      <c r="BT88" s="1548"/>
      <c r="BU88" s="1549"/>
    </row>
    <row r="89" spans="2:74" ht="13.5" customHeight="1">
      <c r="B89" s="1551"/>
      <c r="C89" s="1268"/>
      <c r="D89" s="1268"/>
      <c r="E89" s="1153" t="s">
        <v>887</v>
      </c>
      <c r="F89" s="1273"/>
      <c r="G89" s="1018" t="str">
        <f>+'C3(1)-1管路'!G89</f>
        <v>①</v>
      </c>
      <c r="H89" s="1018"/>
      <c r="I89" s="1018"/>
      <c r="J89" s="1018" t="str">
        <f>+'C3(1)-1管路'!J89</f>
        <v>①</v>
      </c>
      <c r="K89" s="1018"/>
      <c r="L89" s="1018"/>
      <c r="M89" s="1018" t="str">
        <f>+'C3(1)-1管路'!M89</f>
        <v>①</v>
      </c>
      <c r="N89" s="1018"/>
      <c r="O89" s="1018"/>
      <c r="P89" s="1018" t="str">
        <f>+'C3(1)-1管路'!P89</f>
        <v>②</v>
      </c>
      <c r="Q89" s="1018"/>
      <c r="R89" s="1018"/>
      <c r="S89" s="1040" t="str">
        <f>+'C3(1)-1管路'!S89</f>
        <v>②</v>
      </c>
      <c r="T89" s="1041"/>
      <c r="U89" s="1051" t="str">
        <f>+'C3(1)-1管路'!U89</f>
        <v>③</v>
      </c>
      <c r="V89" s="1052"/>
      <c r="W89" s="797"/>
      <c r="X89" s="1018" t="str">
        <f>+'C3(1)-1管路'!X89</f>
        <v>③</v>
      </c>
      <c r="Y89" s="1018"/>
      <c r="Z89" s="1018"/>
      <c r="AA89" s="1018" t="str">
        <f>+'C3(1)-1管路'!AA89</f>
        <v>③</v>
      </c>
      <c r="AB89" s="1018"/>
      <c r="AC89" s="1018"/>
      <c r="AD89" s="1018" t="str">
        <f>+'C3(1)-1管路'!AD89</f>
        <v>②</v>
      </c>
      <c r="AE89" s="1018"/>
      <c r="AF89" s="1018"/>
      <c r="AG89" s="1018" t="str">
        <f>+'C3(1)-1管路'!AG89</f>
        <v>④</v>
      </c>
      <c r="AH89" s="1018"/>
      <c r="AI89" s="1018"/>
      <c r="AJ89" s="1018" t="str">
        <f>+'C3(1)-1管路'!AJ89</f>
        <v>④</v>
      </c>
      <c r="AK89" s="1018"/>
      <c r="AL89" s="1018"/>
      <c r="AM89" s="1018" t="str">
        <f>+'C3(1)-1管路'!AM89</f>
        <v>④</v>
      </c>
      <c r="AN89" s="1018"/>
      <c r="AO89" s="1018"/>
      <c r="AP89" s="1018" t="str">
        <f>+'C3(1)-1管路'!AP89</f>
        <v>④</v>
      </c>
      <c r="AQ89" s="1018"/>
      <c r="AR89" s="1018"/>
      <c r="AS89" s="1018" t="str">
        <f>+'C3(1)-1管路'!AS89</f>
        <v>⑤</v>
      </c>
      <c r="AT89" s="1018"/>
      <c r="AU89" s="1018"/>
      <c r="AV89" s="1546"/>
      <c r="AW89" s="1546"/>
      <c r="AX89" s="1546"/>
      <c r="AY89" s="1546"/>
      <c r="BB89" s="1547"/>
      <c r="BC89" s="1548"/>
      <c r="BD89" s="1548"/>
      <c r="BE89" s="1548"/>
      <c r="BF89" s="1548"/>
      <c r="BG89" s="1548"/>
      <c r="BH89" s="1548"/>
      <c r="BI89" s="1548"/>
      <c r="BJ89" s="1548"/>
      <c r="BK89" s="1548"/>
      <c r="BL89" s="1547"/>
      <c r="BM89" s="1548"/>
      <c r="BN89" s="1548"/>
      <c r="BO89" s="1548"/>
      <c r="BP89" s="1548"/>
      <c r="BQ89" s="1548"/>
      <c r="BR89" s="1548"/>
      <c r="BS89" s="1548"/>
      <c r="BT89" s="1548"/>
      <c r="BU89" s="1549"/>
    </row>
    <row r="90" spans="2:74" s="468" customFormat="1" ht="13.5" customHeight="1">
      <c r="B90" s="715"/>
      <c r="C90" s="800" t="s">
        <v>734</v>
      </c>
      <c r="D90" s="801" t="s">
        <v>775</v>
      </c>
      <c r="E90" s="813"/>
      <c r="F90" s="813"/>
      <c r="G90" s="813"/>
      <c r="H90" s="813"/>
      <c r="I90" s="813"/>
      <c r="J90" s="813"/>
      <c r="K90" s="813"/>
      <c r="L90" s="813"/>
      <c r="M90" s="813"/>
      <c r="N90" s="813"/>
      <c r="O90" s="813"/>
      <c r="P90" s="813"/>
      <c r="Q90" s="813"/>
      <c r="R90" s="813"/>
      <c r="S90" s="696"/>
      <c r="T90" s="696"/>
      <c r="U90" s="696"/>
      <c r="V90" s="696"/>
      <c r="W90" s="696"/>
      <c r="X90" s="813"/>
      <c r="Y90" s="813"/>
      <c r="Z90" s="813"/>
      <c r="AA90" s="813"/>
      <c r="AB90" s="813"/>
      <c r="AC90" s="813"/>
      <c r="AD90" s="813"/>
      <c r="AE90" s="813"/>
      <c r="AF90" s="813"/>
      <c r="AG90" s="813"/>
      <c r="AH90" s="813"/>
      <c r="AI90" s="813"/>
      <c r="AJ90" s="813"/>
      <c r="AK90" s="813"/>
      <c r="AL90" s="813"/>
      <c r="AM90" s="813"/>
      <c r="AN90" s="813"/>
      <c r="AO90" s="813"/>
      <c r="AP90" s="813"/>
      <c r="AQ90" s="813"/>
      <c r="AR90" s="813"/>
      <c r="AS90" s="813"/>
      <c r="AT90" s="813"/>
      <c r="AU90" s="813"/>
      <c r="AV90" s="716"/>
      <c r="AW90" s="716"/>
      <c r="AX90" s="716"/>
      <c r="AY90" s="716"/>
      <c r="BB90" s="717"/>
      <c r="BC90" s="717"/>
      <c r="BD90" s="717"/>
      <c r="BE90" s="717"/>
      <c r="BF90" s="717"/>
      <c r="BG90" s="717"/>
      <c r="BH90" s="717"/>
      <c r="BI90" s="717"/>
      <c r="BJ90" s="717"/>
      <c r="BK90" s="717"/>
      <c r="BL90" s="717"/>
      <c r="BM90" s="717"/>
      <c r="BN90" s="717"/>
      <c r="BO90" s="717"/>
      <c r="BP90" s="717"/>
      <c r="BQ90" s="717"/>
      <c r="BR90" s="717"/>
      <c r="BS90" s="717"/>
      <c r="BT90" s="717"/>
      <c r="BU90" s="717"/>
    </row>
    <row r="91" spans="2:74" s="468" customFormat="1" ht="13.5" customHeight="1">
      <c r="B91" s="715"/>
      <c r="C91" s="814"/>
      <c r="D91" s="814"/>
      <c r="E91" s="814"/>
      <c r="F91" s="814"/>
      <c r="G91" s="814"/>
      <c r="H91" s="814"/>
      <c r="I91" s="814"/>
      <c r="J91" s="814"/>
      <c r="K91" s="814"/>
      <c r="L91" s="814"/>
      <c r="M91" s="814"/>
      <c r="N91" s="814"/>
      <c r="O91" s="814"/>
      <c r="P91" s="814"/>
      <c r="Q91" s="814"/>
      <c r="R91" s="814"/>
      <c r="S91" s="718"/>
      <c r="T91" s="718"/>
      <c r="U91" s="718"/>
      <c r="V91" s="718"/>
      <c r="W91" s="718"/>
      <c r="X91" s="814"/>
      <c r="Y91" s="814"/>
      <c r="Z91" s="814"/>
      <c r="AA91" s="814"/>
      <c r="AB91" s="814"/>
      <c r="AC91" s="814"/>
      <c r="AD91" s="814"/>
      <c r="AE91" s="814"/>
      <c r="AF91" s="814"/>
      <c r="AG91" s="814"/>
      <c r="AH91" s="814"/>
      <c r="AI91" s="814"/>
      <c r="AJ91" s="814"/>
      <c r="AK91" s="814"/>
      <c r="AL91" s="814"/>
      <c r="AM91" s="814"/>
      <c r="AN91" s="814"/>
      <c r="AO91" s="814"/>
      <c r="AP91" s="814"/>
      <c r="AQ91" s="814"/>
      <c r="AR91" s="814"/>
      <c r="AS91" s="814"/>
      <c r="AT91" s="814"/>
      <c r="AU91" s="814"/>
      <c r="AV91" s="719"/>
      <c r="AW91" s="719"/>
      <c r="AX91" s="719"/>
      <c r="AY91" s="719"/>
      <c r="BB91" s="717"/>
      <c r="BC91" s="717"/>
      <c r="BD91" s="717"/>
      <c r="BE91" s="717"/>
      <c r="BF91" s="717"/>
      <c r="BG91" s="717"/>
      <c r="BH91" s="717"/>
      <c r="BI91" s="717"/>
      <c r="BJ91" s="717"/>
      <c r="BK91" s="717"/>
      <c r="BL91" s="717"/>
      <c r="BM91" s="717"/>
      <c r="BN91" s="717"/>
      <c r="BO91" s="717"/>
      <c r="BP91" s="717"/>
      <c r="BQ91" s="717"/>
      <c r="BR91" s="717"/>
      <c r="BS91" s="717"/>
      <c r="BT91" s="717"/>
      <c r="BU91" s="717"/>
    </row>
    <row r="92" spans="2:74" s="468" customFormat="1" ht="13.5" customHeight="1">
      <c r="B92" s="698"/>
      <c r="C92" s="720" t="s">
        <v>745</v>
      </c>
      <c r="D92" s="720"/>
      <c r="E92" s="695"/>
      <c r="F92" s="234"/>
      <c r="G92" s="234"/>
      <c r="H92" s="234"/>
      <c r="I92" s="234"/>
      <c r="J92" s="234"/>
      <c r="K92" s="234"/>
      <c r="L92" s="234"/>
      <c r="M92" s="234"/>
      <c r="N92" s="234"/>
      <c r="O92" s="234"/>
      <c r="P92" s="234"/>
      <c r="Q92" s="234"/>
      <c r="R92" s="234"/>
      <c r="S92" s="718"/>
      <c r="T92" s="718"/>
      <c r="U92" s="718"/>
      <c r="V92" s="718"/>
      <c r="W92" s="718"/>
      <c r="X92" s="234"/>
      <c r="Y92" s="234"/>
      <c r="Z92" s="234"/>
      <c r="AA92" s="234"/>
      <c r="AB92" s="234"/>
      <c r="AC92" s="234"/>
      <c r="AD92" s="234"/>
      <c r="AE92" s="234"/>
      <c r="AF92" s="234"/>
      <c r="AG92" s="234"/>
      <c r="AH92" s="234"/>
      <c r="AI92" s="234"/>
      <c r="AJ92" s="234"/>
      <c r="AK92" s="234"/>
      <c r="AL92" s="234"/>
      <c r="AM92" s="234"/>
      <c r="AN92" s="234"/>
      <c r="AO92" s="234"/>
      <c r="AP92" s="234"/>
      <c r="AQ92" s="234"/>
      <c r="AR92" s="234"/>
      <c r="AS92" s="234"/>
      <c r="AT92" s="234"/>
      <c r="AU92" s="234"/>
      <c r="AV92" s="719"/>
      <c r="AW92" s="719"/>
      <c r="AX92" s="719"/>
      <c r="AY92" s="719"/>
      <c r="BB92" s="717"/>
      <c r="BC92" s="717"/>
      <c r="BD92" s="717"/>
      <c r="BE92" s="717"/>
      <c r="BF92" s="717"/>
      <c r="BG92" s="717"/>
      <c r="BH92" s="717"/>
      <c r="BI92" s="717"/>
      <c r="BJ92" s="717"/>
      <c r="BK92" s="717"/>
      <c r="BL92" s="717"/>
      <c r="BM92" s="717"/>
      <c r="BN92" s="717"/>
      <c r="BO92" s="717"/>
      <c r="BP92" s="717"/>
      <c r="BQ92" s="717"/>
      <c r="BR92" s="717"/>
      <c r="BS92" s="717"/>
      <c r="BT92" s="717"/>
      <c r="BU92" s="717"/>
    </row>
    <row r="93" spans="2:74" ht="13.5" customHeight="1">
      <c r="B93" s="1550" t="s">
        <v>757</v>
      </c>
      <c r="C93" s="1042" t="s">
        <v>783</v>
      </c>
      <c r="D93" s="1081"/>
      <c r="E93" s="1082"/>
      <c r="F93" s="75">
        <v>600</v>
      </c>
      <c r="G93" s="654" t="str">
        <f>IF('C10(1)-1管路(初期設定)'!$F$17="","-",IF('C10(1)-1管路(初期設定)'!$F$17="○",'C3(1)-1管路'!G93,IF('C3(1)-1管路'!F93="-","-",'C10(1)-1管路(初期設定)'!$F$17*'C3(1)-1管路'!G93)))</f>
        <v>-</v>
      </c>
      <c r="H93" s="653" t="str">
        <f>IF('C10(1)-1管路(初期設定)'!$G$17="","-",IF('C10(1)-1管路(初期設定)'!$G$17="○",'C3(1)-1管路'!H93,IF('C3(1)-1管路'!H93="-","-",'C10(1)-1管路(初期設定)'!$G$17*'C3(1)-1管路'!H93)))</f>
        <v>-</v>
      </c>
      <c r="I93" s="661" t="str">
        <f t="shared" ref="I93:I103" si="200">IF(SUM(G93:H93)=0,"-",SUM(G93:H93))</f>
        <v>-</v>
      </c>
      <c r="J93" s="654" t="str">
        <f>IF('C10(1)-1管路(初期設定)'!$H$17="","-",IF('C10(1)-1管路(初期設定)'!$H$17="○",'C3(1)-1管路'!J93,IF('C3(1)-1管路'!J93="-","-",'C10(1)-1管路(初期設定)'!$H$17*'C3(1)-1管路'!J93)))</f>
        <v>-</v>
      </c>
      <c r="K93" s="653" t="str">
        <f>IF('C10(1)-1管路(初期設定)'!$I$17="","-",IF('C10(1)-1管路(初期設定)'!$I$17="○",'C3(1)-1管路'!K93,IF('C3(1)-1管路'!K93="-","-",'C10(1)-1管路(初期設定)'!$I$17*'C3(1)-1管路'!K93)))</f>
        <v>-</v>
      </c>
      <c r="L93" s="661" t="str">
        <f t="shared" ref="L93:L103" si="201">IF(SUM(J93:K93)=0,"-",SUM(J93:K93))</f>
        <v>-</v>
      </c>
      <c r="M93" s="654" t="str">
        <f>IF('C10(1)-1管路(初期設定)'!$J$17="","-",IF('C10(1)-1管路(初期設定)'!$J$17="○",'C3(1)-1管路'!M93,IF('C3(1)-1管路'!M93="-","-",'C10(1)-1管路(初期設定)'!$J$17*'C3(1)-1管路'!M93)))</f>
        <v>-</v>
      </c>
      <c r="N93" s="653" t="str">
        <f>IF('C10(1)-1管路(初期設定)'!$K$17="","-",IF('C10(1)-1管路(初期設定)'!$K$17="○",'C3(1)-1管路'!N93,IF('C3(1)-1管路'!N93="-","-",'C10(1)-1管路(初期設定)'!$K$17*'C3(1)-1管路'!N93)))</f>
        <v>-</v>
      </c>
      <c r="O93" s="661" t="str">
        <f t="shared" ref="O93:O103" si="202">IF(SUM(M93:N93)=0,"-",SUM(M93:N93))</f>
        <v>-</v>
      </c>
      <c r="P93" s="654" t="str">
        <f>IF('C10(1)-1管路(初期設定)'!$L$17="","-",IF('C10(1)-1管路(初期設定)'!$L$17="○",'C3(1)-1管路'!P93,IF('C3(1)-1管路'!P93="-","-",'C10(1)-1管路(初期設定)'!$L$17*'C3(1)-1管路'!P93)))</f>
        <v>-</v>
      </c>
      <c r="Q93" s="653" t="str">
        <f>IF('C10(1)-1管路(初期設定)'!$M$17="","-",IF('C10(1)-1管路(初期設定)'!$M$17="○",'C3(1)-1管路'!Q93,IF('C3(1)-1管路'!Q93="-","-",'C10(1)-1管路(初期設定)'!$M$17*'C3(1)-1管路'!Q93)))</f>
        <v>-</v>
      </c>
      <c r="R93" s="661" t="str">
        <f t="shared" ref="R93:R103" si="203">IF(SUM(P93:Q93)=0,"-",SUM(P93:Q93))</f>
        <v>-</v>
      </c>
      <c r="S93" s="654" t="str">
        <f>IF('C10(1)-1管路(初期設定)'!$N$17="","-",IF('C10(1)-1管路(初期設定)'!$N$17="○",'C3(1)-1管路'!S93,IF('C3(1)-1管路'!S93="-","-",'C10(1)-1管路(初期設定)'!$N$17*'C3(1)-1管路'!S93)))</f>
        <v>-</v>
      </c>
      <c r="T93" s="652" t="str">
        <f>IF('C10(1)-1管路(初期設定)'!$O$17="","-",IF('C10(1)-1管路(初期設定)'!$O$17="○",'C3(1)-1管路'!T93,IF('C3(1)-1管路'!T93="-","-",'C10(1)-1管路(初期設定)'!$O$17*'C3(1)-1管路'!T93)))</f>
        <v>-</v>
      </c>
      <c r="U93" s="652" t="str">
        <f>IF('C10(1)-1管路(初期設定)'!$P$17="","-",IF('C10(1)-1管路(初期設定)'!$P$17="○",'C3(1)-1管路'!U93,IF('C3(1)-1管路'!U93="-","-",'C10(1)-1管路(初期設定)'!$P$17*'C3(1)-1管路'!U93)))</f>
        <v>-</v>
      </c>
      <c r="V93" s="653" t="str">
        <f>IF('C10(1)-1管路(初期設定)'!$Q$17="","-",IF('C10(1)-1管路(初期設定)'!$Q$17="○",'C3(1)-1管路'!V93,IF('C3(1)-1管路'!V93="-","-",'C10(1)-1管路(初期設定)'!$Q$17*'C3(1)-1管路'!V93)))</f>
        <v>-</v>
      </c>
      <c r="W93" s="661" t="str">
        <f t="shared" ref="W93:W103" si="204">IF(SUM(S93:V93)=0,"-",SUM(S93:V93))</f>
        <v>-</v>
      </c>
      <c r="X93" s="654" t="str">
        <f>IF('C10(1)-1管路(初期設定)'!$R$17="","-",IF('C10(1)-1管路(初期設定)'!$R$17="○",'C3(1)-1管路'!X93,IF('C3(1)-1管路'!X93="-","-",'C10(1)-1管路(初期設定)'!$R$17*'C3(1)-1管路'!X93)))</f>
        <v>-</v>
      </c>
      <c r="Y93" s="653">
        <f>IF('C10(1)-1管路(初期設定)'!$S$17="","-",IF('C10(1)-1管路(初期設定)'!$S$17="○",'C3(1)-1管路'!Y93,IF('C3(1)-1管路'!Y93="-","-",'C10(1)-1管路(初期設定)'!$S$17*'C3(1)-1管路'!Y93)))</f>
        <v>65.7</v>
      </c>
      <c r="Z93" s="661">
        <f t="shared" ref="Z93:Z103" si="205">IF(SUM(X93:Y93)=0,"-",SUM(X93:Y93))</f>
        <v>65.7</v>
      </c>
      <c r="AA93" s="654" t="str">
        <f>IF('C10(1)-1管路(初期設定)'!$T$17="","-",IF('C10(1)-1管路(初期設定)'!$T$17="○",'C3(1)-1管路'!AA93,IF('C3(1)-1管路'!AA93="-","-",'C10(1)-1管路(初期設定)'!$T$17*'C3(1)-1管路'!AA93)))</f>
        <v>-</v>
      </c>
      <c r="AB93" s="653" t="str">
        <f>IF('C10(1)-1管路(初期設定)'!$U$17="","-",IF('C10(1)-1管路(初期設定)'!$U$17="○",'C3(1)-1管路'!AB93,IF('C3(1)-1管路'!AB93="-","-",'C10(1)-1管路(初期設定)'!$U$17*'C3(1)-1管路'!AB93)))</f>
        <v>-</v>
      </c>
      <c r="AC93" s="661" t="str">
        <f t="shared" ref="AC93:AC103" si="206">IF(SUM(AA93:AB93)=0,"-",SUM(AA93:AB93))</f>
        <v>-</v>
      </c>
      <c r="AD93" s="654" t="str">
        <f>IF('C10(1)-1管路(初期設定)'!$V$17="","-",IF('C10(1)-1管路(初期設定)'!$V$17="○",'C3(1)-1管路'!AD93,IF('C3(1)-1管路'!AD93="-","-",'C10(1)-1管路(初期設定)'!$V$17*'C3(1)-1管路'!AD93)))</f>
        <v>-</v>
      </c>
      <c r="AE93" s="653" t="str">
        <f>IF('C10(1)-1管路(初期設定)'!$W$17="","-",IF('C10(1)-1管路(初期設定)'!$W$17="○",'C3(1)-1管路'!AE93,IF('C3(1)-1管路'!AE93="-","-",'C10(1)-1管路(初期設定)'!$W$17*'C3(1)-1管路'!AE93)))</f>
        <v>-</v>
      </c>
      <c r="AF93" s="661" t="str">
        <f t="shared" ref="AF93:AF103" si="207">IF(SUM(AD93:AE93)=0,"-",SUM(AD93:AE93))</f>
        <v>-</v>
      </c>
      <c r="AG93" s="654" t="str">
        <f>IF('C10(1)-1管路(初期設定)'!$X$8="","-",IF('C10(1)-1管路(初期設定)'!$X$8="○",'C3(1)-1管路'!AG93,IF('C3(1)-1管路'!AZ93="-","-",'C10(1)-1管路(初期設定)'!$X$8*'C3(1)-1管路'!AG93)))</f>
        <v>-</v>
      </c>
      <c r="AH93" s="653" t="str">
        <f>IF('C10(1)-1管路(初期設定)'!$Y$17="","-",IF('C10(1)-1管路(初期設定)'!$Y$17="○",'C3(1)-1管路'!AH93,IF('C3(1)-1管路'!AH93="-","-",'C10(1)-1管路(初期設定)'!$Y$17*'C3(1)-1管路'!AH93)))</f>
        <v>-</v>
      </c>
      <c r="AI93" s="661" t="str">
        <f t="shared" ref="AI93:AI103" si="208">IF(SUM(AG93:AH93)=0,"-",SUM(AG93:AH93))</f>
        <v>-</v>
      </c>
      <c r="AJ93" s="654" t="str">
        <f>IF('C10(1)-1管路(初期設定)'!$Z$17="","-",IF('C10(1)-1管路(初期設定)'!$Z$17="○",'C3(1)-1管路'!AJ93,IF('C3(1)-1管路'!AJ93="-","-",'C10(1)-1管路(初期設定)'!$Z$17*'C3(1)-1管路'!AJ93)))</f>
        <v>-</v>
      </c>
      <c r="AK93" s="653" t="str">
        <f>IF('C10(1)-1管路(初期設定)'!$AA$17="","-",IF('C10(1)-1管路(初期設定)'!$AA$17="○",'C3(1)-1管路'!AK93,IF('C3(1)-1管路'!AK93="-","-",'C10(1)-1管路(初期設定)'!$AA$17*'C3(1)-1管路'!AK93)))</f>
        <v>-</v>
      </c>
      <c r="AL93" s="661" t="str">
        <f t="shared" ref="AL93:AL103" si="209">IF(SUM(AJ93:AK93)=0,"-",SUM(AJ93:AK93))</f>
        <v>-</v>
      </c>
      <c r="AM93" s="654" t="str">
        <f>IF('C10(1)-1管路(初期設定)'!$AB$17="","-",IF('C10(1)-1管路(初期設定)'!$AB$17="○",'C3(1)-1管路'!AM93,IF('C3(1)-1管路'!AM93="-","-",'C10(1)-1管路(初期設定)'!$AB$17*'C3(1)-1管路'!AM93)))</f>
        <v>-</v>
      </c>
      <c r="AN93" s="653" t="str">
        <f>IF('C10(1)-1管路(初期設定)'!$AC$17="","-",IF('C10(1)-1管路(初期設定)'!$AC$17="○",'C3(1)-1管路'!AN93,IF('C3(1)-1管路'!AN93="-","-",'C10(1)-1管路(初期設定)'!$AC$17*'C3(1)-1管路'!AN93)))</f>
        <v>-</v>
      </c>
      <c r="AO93" s="661" t="str">
        <f t="shared" ref="AO93:AO103" si="210">IF(SUM(AM93:AN93)=0,"-",SUM(AM93:AN93))</f>
        <v>-</v>
      </c>
      <c r="AP93" s="654" t="str">
        <f>IF('C10(1)-1管路(初期設定)'!$AD$17="","-",IF('C10(1)-1管路(初期設定)'!$AD$17="○",'C3(1)-1管路'!AP93,IF('C3(1)-1管路'!AP93="-","-",'C10(1)-1管路(初期設定)'!$AD$17*'C3(1)-1管路'!AP93)))</f>
        <v>-</v>
      </c>
      <c r="AQ93" s="653" t="str">
        <f>IF('C10(1)-1管路(初期設定)'!$AE$17="","-",IF('C10(1)-1管路(初期設定)'!$AE$17="○",'C3(1)-1管路'!AQ93,IF('C3(1)-1管路'!AQ93="-","-",'C10(1)-1管路(初期設定)'!$AE$17*'C3(1)-1管路'!AQ93)))</f>
        <v>-</v>
      </c>
      <c r="AR93" s="661" t="str">
        <f t="shared" ref="AR93:AR103" si="211">IF(SUM(AP93:AQ93)=0,"-",SUM(AP93:AQ93))</f>
        <v>-</v>
      </c>
      <c r="AS93" s="654" t="str">
        <f>IF('C10(1)-1管路(初期設定)'!$AF$17="","-",IF('C10(1)-1管路(初期設定)'!$AF$17="○",'C3(1)-1管路'!AS93,IF('C3(1)-1管路'!AS93="-","-",'C10(1)-1管路(初期設定)'!$AF$17*'C3(1)-1管路'!AS93)))</f>
        <v>-</v>
      </c>
      <c r="AT93" s="653" t="str">
        <f>IF('C10(1)-1管路(初期設定)'!$AG$17="","-",IF('C10(1)-1管路(初期設定)'!$AG$17="○",'C3(1)-1管路'!AT93,IF('C3(1)-1管路'!AT93="-","-",'C10(1)-1管路(初期設定)'!$AG$17*'C3(1)-1管路'!AT93)))</f>
        <v>-</v>
      </c>
      <c r="AU93" s="661" t="str">
        <f t="shared" ref="AU93:AU103" si="212">IF(SUM(AS93:AT93)=0,"-",SUM(AS93:AT93))</f>
        <v>-</v>
      </c>
      <c r="AV93" s="662">
        <f t="shared" ref="AV93:AV103" si="213">IF(SUM(I93,L93,O93,R93,W93,Z93,AC93,AF93,AI93,AL93,AO93,AR93,AU93)=0,"-",SUM(I93,L93,O93,R93,W93,Z93,AC93,AF93,AI93,AL93,AO93,AR93,AU93))</f>
        <v>65.7</v>
      </c>
      <c r="AW93" s="91" t="s">
        <v>549</v>
      </c>
      <c r="AX93" s="66">
        <v>245</v>
      </c>
      <c r="AY93" s="47">
        <f t="shared" ref="AY93:AY103" si="214">IF(AV93="-","-",AX93*AV93)</f>
        <v>16096.5</v>
      </c>
      <c r="BB93" s="1077">
        <f t="shared" ref="BB93:BB103" si="215">SUMIF(G$88,"①",I93)+SUMIF(J$88,"①",L93)+SUMIF(M$88,"①",O93)+SUMIF(P$88,"①",R93)+SUMIF(S$88,"①",S93)+SUMIF(S$88,"①",T93)+SUMIF(U$88,"①",U93)+SUMIF(U$88,"①",V93)+SUMIF(X$88,"①",Z93)+SUMIF(AA$88,"①",AC93)+SUMIF(AD$88,"①",AF93)+SUMIF(AG$88,"①",AI93)+SUMIF(AJ$88,"①",AL93)+SUMIF(AM$88,"①",AO93)+SUMIF(AP$88,"①",AR93)+SUMIF(AS$88,"①",AU93)</f>
        <v>0</v>
      </c>
      <c r="BC93" s="1074"/>
      <c r="BD93" s="1074">
        <f t="shared" ref="BD93:BD103" si="216">SUMIF(G$88,"②",I93)+SUMIF(J$88,"②",L93)+SUMIF(M$88,"②",O93)+SUMIF(P$88,"②",R93)+SUMIF(S$88,"②",S93)+SUMIF(S$88,"②",T93)+SUMIF(U$88,"②",U93)+SUMIF(U$88,"②",V93)+SUMIF(X$88,"②",Z93)+SUMIF(AA$88,"②",AC93)+SUMIF(AD$88,"②",AF93)+SUMIF(AG$88,"②",AI93)+SUMIF(AJ$88,"②",AL93)+SUMIF(AM$88,"②",AO93)+SUMIF(AP$88,"②",AR93)+SUMIF(AS$88,"②",AU93)</f>
        <v>0</v>
      </c>
      <c r="BE93" s="1074"/>
      <c r="BF93" s="1074">
        <f t="shared" ref="BF93:BF103" si="217">SUMIF(G$88,"③",I93)+SUMIF(J$88,"③",L93)+SUMIF(M$88,"③",O93)+SUMIF(P$88,"③",R93)+SUMIF(S$88,"③",S93)+SUMIF(S$88,"③",T93)+SUMIF(U$88,"③",U93)+SUMIF(U$88,"③",V93)+SUMIF(X$88,"③",Z93)+SUMIF(AA$88,"③",AC93)+SUMIF(AD$88,"③",AF93)+SUMIF(AG$88,"③",AI93)+SUMIF(AJ$88,"③",AL93)+SUMIF(AM$88,"③",AO93)+SUMIF(AP$88,"③",AR93)+SUMIF(AS$88,"③",AU93)</f>
        <v>65.7</v>
      </c>
      <c r="BG93" s="1074"/>
      <c r="BH93" s="1074">
        <f t="shared" ref="BH93:BH103" si="218">SUMIF(G$88,"④",I93)+SUMIF(J$88,"④",L93)+SUMIF(M$88,"④",O93)+SUMIF(P$88,"④",R93)+SUMIF(S$88,"④",S93)+SUMIF(S$88,"④",T93)+SUMIF(U$88,"④",U93)+SUMIF(U$88,"④",V93)+SUMIF(X$88,"④",Z93)+SUMIF(AA$88,"④",AC93)+SUMIF(AD$88,"④",AF93)+SUMIF(AG$88,"④",AI93)+SUMIF(AJ$88,"④",AL93)+SUMIF(AM$88,"④",AO93)+SUMIF(AP$88,"④",AR93)+SUMIF(AS$88,"④",AU93)</f>
        <v>0</v>
      </c>
      <c r="BI93" s="1074"/>
      <c r="BJ93" s="1074">
        <f t="shared" ref="BJ93:BJ103" si="219">SUMIF(G$88,"⑤",I93)+SUMIF(J$88,"⑤",L93)+SUMIF(M$88,"⑤",O93)+SUMIF(P$88,"⑤",R93)+SUMIF(S$88,"⑤",S93)+SUMIF(S$88,"⑤",T93)+SUMIF(U$88,"⑤",U93)+SUMIF(U$88,"⑤",V93)+SUMIF(X$88,"⑤",Z93)+SUMIF(AA$88,"⑤",AC93)+SUMIF(AD$88,"⑤",AF93)+SUMIF(AG$88,"⑤",AI93)+SUMIF(AJ$88,"⑤",AL93)+SUMIF(AM$88,"⑤",AO93)+SUMIF(AP$88,"⑤",AR93)+SUMIF(AS$88,"⑤",AU93)</f>
        <v>0</v>
      </c>
      <c r="BK93" s="1074"/>
      <c r="BL93" s="1077">
        <f t="shared" ref="BL93:BL103" si="220">IF($AY93="-",0,BB93*$AX93)</f>
        <v>0</v>
      </c>
      <c r="BM93" s="1074"/>
      <c r="BN93" s="1074">
        <f t="shared" ref="BN93:BN103" si="221">IF($AY93="-",0,BD93*$AX93)</f>
        <v>0</v>
      </c>
      <c r="BO93" s="1074"/>
      <c r="BP93" s="1074">
        <f t="shared" ref="BP93:BP103" si="222">IF($AY93="-",0,BF93*$AX93)</f>
        <v>16096.5</v>
      </c>
      <c r="BQ93" s="1074"/>
      <c r="BR93" s="1074">
        <f t="shared" ref="BR93:BR103" si="223">IF($AY93="-",0,BH93*$AX93)</f>
        <v>0</v>
      </c>
      <c r="BS93" s="1074"/>
      <c r="BT93" s="1074">
        <f t="shared" ref="BT93:BT103" si="224">IF($AY93="-",0,BJ93*$AX93)</f>
        <v>0</v>
      </c>
      <c r="BU93" s="1075"/>
    </row>
    <row r="94" spans="2:74" ht="13.5" customHeight="1">
      <c r="B94" s="1550"/>
      <c r="C94" s="1083"/>
      <c r="D94" s="1084"/>
      <c r="E94" s="1085"/>
      <c r="F94" s="76">
        <v>500</v>
      </c>
      <c r="G94" s="648" t="str">
        <f>IF('C10(1)-1管路(初期設定)'!$F$17="","-",IF('C10(1)-1管路(初期設定)'!$F$17="○",'C3(1)-1管路'!G94,IF('C3(1)-1管路'!F94="-","-",'C10(1)-1管路(初期設定)'!$F$17*'C3(1)-1管路'!G94)))</f>
        <v>-</v>
      </c>
      <c r="H94" s="649" t="str">
        <f>IF('C10(1)-1管路(初期設定)'!$G$17="","-",IF('C10(1)-1管路(初期設定)'!$G$17="○",'C3(1)-1管路'!H94,IF('C3(1)-1管路'!H94="-","-",'C10(1)-1管路(初期設定)'!$G$17*'C3(1)-1管路'!H94)))</f>
        <v>-</v>
      </c>
      <c r="I94" s="664" t="str">
        <f t="shared" si="200"/>
        <v>-</v>
      </c>
      <c r="J94" s="648" t="str">
        <f>IF('C10(1)-1管路(初期設定)'!$H$17="","-",IF('C10(1)-1管路(初期設定)'!$H$17="○",'C3(1)-1管路'!J94,IF('C3(1)-1管路'!J94="-","-",'C10(1)-1管路(初期設定)'!$H$17*'C3(1)-1管路'!J94)))</f>
        <v>-</v>
      </c>
      <c r="K94" s="649" t="str">
        <f>IF('C10(1)-1管路(初期設定)'!$I$17="","-",IF('C10(1)-1管路(初期設定)'!$I$17="○",'C3(1)-1管路'!K94,IF('C3(1)-1管路'!K94="-","-",'C10(1)-1管路(初期設定)'!$I$17*'C3(1)-1管路'!K94)))</f>
        <v>-</v>
      </c>
      <c r="L94" s="664" t="str">
        <f t="shared" si="201"/>
        <v>-</v>
      </c>
      <c r="M94" s="648" t="str">
        <f>IF('C10(1)-1管路(初期設定)'!$J$17="","-",IF('C10(1)-1管路(初期設定)'!$J$17="○",'C3(1)-1管路'!M94,IF('C3(1)-1管路'!M94="-","-",'C10(1)-1管路(初期設定)'!$J$17*'C3(1)-1管路'!M94)))</f>
        <v>-</v>
      </c>
      <c r="N94" s="649" t="str">
        <f>IF('C10(1)-1管路(初期設定)'!$K$17="","-",IF('C10(1)-1管路(初期設定)'!$K$17="○",'C3(1)-1管路'!N94,IF('C3(1)-1管路'!N94="-","-",'C10(1)-1管路(初期設定)'!$K$17*'C3(1)-1管路'!N94)))</f>
        <v>-</v>
      </c>
      <c r="O94" s="664" t="str">
        <f t="shared" si="202"/>
        <v>-</v>
      </c>
      <c r="P94" s="648" t="str">
        <f>IF('C10(1)-1管路(初期設定)'!$L$17="","-",IF('C10(1)-1管路(初期設定)'!$L$17="○",'C3(1)-1管路'!P94,IF('C3(1)-1管路'!P94="-","-",'C10(1)-1管路(初期設定)'!$L$17*'C3(1)-1管路'!P94)))</f>
        <v>-</v>
      </c>
      <c r="Q94" s="649" t="str">
        <f>IF('C10(1)-1管路(初期設定)'!$M$17="","-",IF('C10(1)-1管路(初期設定)'!$M$17="○",'C3(1)-1管路'!Q94,IF('C3(1)-1管路'!Q94="-","-",'C10(1)-1管路(初期設定)'!$M$17*'C3(1)-1管路'!Q94)))</f>
        <v>-</v>
      </c>
      <c r="R94" s="664" t="str">
        <f t="shared" si="203"/>
        <v>-</v>
      </c>
      <c r="S94" s="648" t="str">
        <f>IF('C10(1)-1管路(初期設定)'!$N$17="","-",IF('C10(1)-1管路(初期設定)'!$N$17="○",'C3(1)-1管路'!S94,IF('C3(1)-1管路'!S94="-","-",'C10(1)-1管路(初期設定)'!$N$17*'C3(1)-1管路'!S94)))</f>
        <v>-</v>
      </c>
      <c r="T94" s="650" t="str">
        <f>IF('C10(1)-1管路(初期設定)'!$O$17="","-",IF('C10(1)-1管路(初期設定)'!$O$17="○",'C3(1)-1管路'!T94,IF('C3(1)-1管路'!T94="-","-",'C10(1)-1管路(初期設定)'!$O$17*'C3(1)-1管路'!T94)))</f>
        <v>-</v>
      </c>
      <c r="U94" s="650" t="str">
        <f>IF('C10(1)-1管路(初期設定)'!$P$17="","-",IF('C10(1)-1管路(初期設定)'!$P$17="○",'C3(1)-1管路'!U94,IF('C3(1)-1管路'!U94="-","-",'C10(1)-1管路(初期設定)'!$P$17*'C3(1)-1管路'!U94)))</f>
        <v>-</v>
      </c>
      <c r="V94" s="649" t="str">
        <f>IF('C10(1)-1管路(初期設定)'!$Q$17="","-",IF('C10(1)-1管路(初期設定)'!$Q$17="○",'C3(1)-1管路'!V94,IF('C3(1)-1管路'!V94="-","-",'C10(1)-1管路(初期設定)'!$Q$17*'C3(1)-1管路'!V94)))</f>
        <v>-</v>
      </c>
      <c r="W94" s="664" t="str">
        <f t="shared" si="204"/>
        <v>-</v>
      </c>
      <c r="X94" s="648" t="str">
        <f>IF('C10(1)-1管路(初期設定)'!$R$17="","-",IF('C10(1)-1管路(初期設定)'!$R$17="○",'C3(1)-1管路'!X94,IF('C3(1)-1管路'!X94="-","-",'C10(1)-1管路(初期設定)'!$R$17*'C3(1)-1管路'!X94)))</f>
        <v>-</v>
      </c>
      <c r="Y94" s="649">
        <f>IF('C10(1)-1管路(初期設定)'!$S$17="","-",IF('C10(1)-1管路(初期設定)'!$S$17="○",'C3(1)-1管路'!Y94,IF('C3(1)-1管路'!Y94="-","-",'C10(1)-1管路(初期設定)'!$S$17*'C3(1)-1管路'!Y94)))</f>
        <v>63.9</v>
      </c>
      <c r="Z94" s="664">
        <f t="shared" si="205"/>
        <v>63.9</v>
      </c>
      <c r="AA94" s="648" t="str">
        <f>IF('C10(1)-1管路(初期設定)'!$T$17="","-",IF('C10(1)-1管路(初期設定)'!$T$17="○",'C3(1)-1管路'!AA94,IF('C3(1)-1管路'!AA94="-","-",'C10(1)-1管路(初期設定)'!$T$17*'C3(1)-1管路'!AA94)))</f>
        <v>-</v>
      </c>
      <c r="AB94" s="649" t="str">
        <f>IF('C10(1)-1管路(初期設定)'!$U$17="","-",IF('C10(1)-1管路(初期設定)'!$U$17="○",'C3(1)-1管路'!AB94,IF('C3(1)-1管路'!AB94="-","-",'C10(1)-1管路(初期設定)'!$U$17*'C3(1)-1管路'!AB94)))</f>
        <v>-</v>
      </c>
      <c r="AC94" s="664" t="str">
        <f t="shared" si="206"/>
        <v>-</v>
      </c>
      <c r="AD94" s="648" t="str">
        <f>IF('C10(1)-1管路(初期設定)'!$V$17="","-",IF('C10(1)-1管路(初期設定)'!$V$17="○",'C3(1)-1管路'!AD94,IF('C3(1)-1管路'!AD94="-","-",'C10(1)-1管路(初期設定)'!$V$17*'C3(1)-1管路'!AD94)))</f>
        <v>-</v>
      </c>
      <c r="AE94" s="649" t="str">
        <f>IF('C10(1)-1管路(初期設定)'!$W$17="","-",IF('C10(1)-1管路(初期設定)'!$W$17="○",'C3(1)-1管路'!AE94,IF('C3(1)-1管路'!AE94="-","-",'C10(1)-1管路(初期設定)'!$W$17*'C3(1)-1管路'!AE94)))</f>
        <v>-</v>
      </c>
      <c r="AF94" s="664" t="str">
        <f t="shared" si="207"/>
        <v>-</v>
      </c>
      <c r="AG94" s="648" t="str">
        <f>IF('C10(1)-1管路(初期設定)'!$X$8="","-",IF('C10(1)-1管路(初期設定)'!$X$8="○",'C3(1)-1管路'!AG94,IF('C3(1)-1管路'!AZ94="-","-",'C10(1)-1管路(初期設定)'!$X$8*'C3(1)-1管路'!AG94)))</f>
        <v>-</v>
      </c>
      <c r="AH94" s="649" t="str">
        <f>IF('C10(1)-1管路(初期設定)'!$Y$17="","-",IF('C10(1)-1管路(初期設定)'!$Y$17="○",'C3(1)-1管路'!AH94,IF('C3(1)-1管路'!AH94="-","-",'C10(1)-1管路(初期設定)'!$Y$17*'C3(1)-1管路'!AH94)))</f>
        <v>-</v>
      </c>
      <c r="AI94" s="664" t="str">
        <f t="shared" si="208"/>
        <v>-</v>
      </c>
      <c r="AJ94" s="648" t="str">
        <f>IF('C10(1)-1管路(初期設定)'!$Z$17="","-",IF('C10(1)-1管路(初期設定)'!$Z$17="○",'C3(1)-1管路'!AJ94,IF('C3(1)-1管路'!AJ94="-","-",'C10(1)-1管路(初期設定)'!$Z$17*'C3(1)-1管路'!AJ94)))</f>
        <v>-</v>
      </c>
      <c r="AK94" s="649" t="str">
        <f>IF('C10(1)-1管路(初期設定)'!$AA$17="","-",IF('C10(1)-1管路(初期設定)'!$AA$17="○",'C3(1)-1管路'!AK94,IF('C3(1)-1管路'!AK94="-","-",'C10(1)-1管路(初期設定)'!$AA$17*'C3(1)-1管路'!AK94)))</f>
        <v>-</v>
      </c>
      <c r="AL94" s="664" t="str">
        <f t="shared" si="209"/>
        <v>-</v>
      </c>
      <c r="AM94" s="648" t="str">
        <f>IF('C10(1)-1管路(初期設定)'!$AB$17="","-",IF('C10(1)-1管路(初期設定)'!$AB$17="○",'C3(1)-1管路'!AM94,IF('C3(1)-1管路'!AM94="-","-",'C10(1)-1管路(初期設定)'!$AB$17*'C3(1)-1管路'!AM94)))</f>
        <v>-</v>
      </c>
      <c r="AN94" s="649" t="str">
        <f>IF('C10(1)-1管路(初期設定)'!$AC$17="","-",IF('C10(1)-1管路(初期設定)'!$AC$17="○",'C3(1)-1管路'!AN94,IF('C3(1)-1管路'!AN94="-","-",'C10(1)-1管路(初期設定)'!$AC$17*'C3(1)-1管路'!AN94)))</f>
        <v>-</v>
      </c>
      <c r="AO94" s="664" t="str">
        <f t="shared" si="210"/>
        <v>-</v>
      </c>
      <c r="AP94" s="648" t="str">
        <f>IF('C10(1)-1管路(初期設定)'!$AD$17="","-",IF('C10(1)-1管路(初期設定)'!$AD$17="○",'C3(1)-1管路'!AP94,IF('C3(1)-1管路'!AP94="-","-",'C10(1)-1管路(初期設定)'!$AD$17*'C3(1)-1管路'!AP94)))</f>
        <v>-</v>
      </c>
      <c r="AQ94" s="649">
        <f>IF('C10(1)-1管路(初期設定)'!$AE$17="","-",IF('C10(1)-1管路(初期設定)'!$AE$17="○",'C3(1)-1管路'!AQ94,IF('C3(1)-1管路'!AQ94="-","-",'C10(1)-1管路(初期設定)'!$AE$17*'C3(1)-1管路'!AQ94)))</f>
        <v>20.6</v>
      </c>
      <c r="AR94" s="664">
        <f t="shared" si="211"/>
        <v>20.6</v>
      </c>
      <c r="AS94" s="648" t="str">
        <f>IF('C10(1)-1管路(初期設定)'!$AF$17="","-",IF('C10(1)-1管路(初期設定)'!$AF$17="○",'C3(1)-1管路'!AS94,IF('C3(1)-1管路'!AS94="-","-",'C10(1)-1管路(初期設定)'!$AF$17*'C3(1)-1管路'!AS94)))</f>
        <v>-</v>
      </c>
      <c r="AT94" s="649" t="str">
        <f>IF('C10(1)-1管路(初期設定)'!$AG$17="","-",IF('C10(1)-1管路(初期設定)'!$AG$17="○",'C3(1)-1管路'!AT94,IF('C3(1)-1管路'!AT94="-","-",'C10(1)-1管路(初期設定)'!$AG$17*'C3(1)-1管路'!AT94)))</f>
        <v>-</v>
      </c>
      <c r="AU94" s="664" t="str">
        <f t="shared" si="212"/>
        <v>-</v>
      </c>
      <c r="AV94" s="655">
        <f t="shared" si="213"/>
        <v>84.5</v>
      </c>
      <c r="AW94" s="90" t="s">
        <v>549</v>
      </c>
      <c r="AX94" s="67">
        <v>189</v>
      </c>
      <c r="AY94" s="42">
        <f t="shared" si="214"/>
        <v>15970.5</v>
      </c>
      <c r="BB94" s="1071">
        <f t="shared" si="215"/>
        <v>0</v>
      </c>
      <c r="BC94" s="1070"/>
      <c r="BD94" s="1070">
        <f t="shared" si="216"/>
        <v>0</v>
      </c>
      <c r="BE94" s="1070"/>
      <c r="BF94" s="1070">
        <f t="shared" si="217"/>
        <v>63.9</v>
      </c>
      <c r="BG94" s="1070"/>
      <c r="BH94" s="1070">
        <f t="shared" si="218"/>
        <v>20.6</v>
      </c>
      <c r="BI94" s="1070"/>
      <c r="BJ94" s="1070">
        <f t="shared" si="219"/>
        <v>0</v>
      </c>
      <c r="BK94" s="1070"/>
      <c r="BL94" s="1071">
        <f t="shared" si="220"/>
        <v>0</v>
      </c>
      <c r="BM94" s="1070"/>
      <c r="BN94" s="1070">
        <f t="shared" si="221"/>
        <v>0</v>
      </c>
      <c r="BO94" s="1070"/>
      <c r="BP94" s="1070">
        <f t="shared" si="222"/>
        <v>12077.1</v>
      </c>
      <c r="BQ94" s="1070"/>
      <c r="BR94" s="1070">
        <f t="shared" si="223"/>
        <v>3893.4</v>
      </c>
      <c r="BS94" s="1070"/>
      <c r="BT94" s="1070">
        <f t="shared" si="224"/>
        <v>0</v>
      </c>
      <c r="BU94" s="1073"/>
    </row>
    <row r="95" spans="2:74" ht="13.5" customHeight="1">
      <c r="B95" s="1550"/>
      <c r="C95" s="1083"/>
      <c r="D95" s="1084"/>
      <c r="E95" s="1085"/>
      <c r="F95" s="76">
        <v>450</v>
      </c>
      <c r="G95" s="648" t="str">
        <f>IF('C10(1)-1管路(初期設定)'!$F$17="","-",IF('C10(1)-1管路(初期設定)'!$F$17="○",'C3(1)-1管路'!G95,IF('C3(1)-1管路'!F95="-","-",'C10(1)-1管路(初期設定)'!$F$17*'C3(1)-1管路'!G95)))</f>
        <v>-</v>
      </c>
      <c r="H95" s="649" t="str">
        <f>IF('C10(1)-1管路(初期設定)'!$G$17="","-",IF('C10(1)-1管路(初期設定)'!$G$17="○",'C3(1)-1管路'!H95,IF('C3(1)-1管路'!H95="-","-",'C10(1)-1管路(初期設定)'!$G$17*'C3(1)-1管路'!H95)))</f>
        <v>-</v>
      </c>
      <c r="I95" s="664" t="str">
        <f t="shared" si="200"/>
        <v>-</v>
      </c>
      <c r="J95" s="648" t="str">
        <f>IF('C10(1)-1管路(初期設定)'!$H$17="","-",IF('C10(1)-1管路(初期設定)'!$H$17="○",'C3(1)-1管路'!J95,IF('C3(1)-1管路'!J95="-","-",'C10(1)-1管路(初期設定)'!$H$17*'C3(1)-1管路'!J95)))</f>
        <v>-</v>
      </c>
      <c r="K95" s="649" t="str">
        <f>IF('C10(1)-1管路(初期設定)'!$I$17="","-",IF('C10(1)-1管路(初期設定)'!$I$17="○",'C3(1)-1管路'!K95,IF('C3(1)-1管路'!K95="-","-",'C10(1)-1管路(初期設定)'!$I$17*'C3(1)-1管路'!K95)))</f>
        <v>-</v>
      </c>
      <c r="L95" s="664" t="str">
        <f t="shared" si="201"/>
        <v>-</v>
      </c>
      <c r="M95" s="648" t="str">
        <f>IF('C10(1)-1管路(初期設定)'!$J$17="","-",IF('C10(1)-1管路(初期設定)'!$J$17="○",'C3(1)-1管路'!M95,IF('C3(1)-1管路'!M95="-","-",'C10(1)-1管路(初期設定)'!$J$17*'C3(1)-1管路'!M95)))</f>
        <v>-</v>
      </c>
      <c r="N95" s="649" t="str">
        <f>IF('C10(1)-1管路(初期設定)'!$K$17="","-",IF('C10(1)-1管路(初期設定)'!$K$17="○",'C3(1)-1管路'!N95,IF('C3(1)-1管路'!N95="-","-",'C10(1)-1管路(初期設定)'!$K$17*'C3(1)-1管路'!N95)))</f>
        <v>-</v>
      </c>
      <c r="O95" s="664" t="str">
        <f t="shared" si="202"/>
        <v>-</v>
      </c>
      <c r="P95" s="648" t="str">
        <f>IF('C10(1)-1管路(初期設定)'!$L$17="","-",IF('C10(1)-1管路(初期設定)'!$L$17="○",'C3(1)-1管路'!P95,IF('C3(1)-1管路'!P95="-","-",'C10(1)-1管路(初期設定)'!$L$17*'C3(1)-1管路'!P95)))</f>
        <v>-</v>
      </c>
      <c r="Q95" s="649" t="str">
        <f>IF('C10(1)-1管路(初期設定)'!$M$17="","-",IF('C10(1)-1管路(初期設定)'!$M$17="○",'C3(1)-1管路'!Q95,IF('C3(1)-1管路'!Q95="-","-",'C10(1)-1管路(初期設定)'!$M$17*'C3(1)-1管路'!Q95)))</f>
        <v>-</v>
      </c>
      <c r="R95" s="664" t="str">
        <f t="shared" si="203"/>
        <v>-</v>
      </c>
      <c r="S95" s="648" t="str">
        <f>IF('C10(1)-1管路(初期設定)'!$N$17="","-",IF('C10(1)-1管路(初期設定)'!$N$17="○",'C3(1)-1管路'!S95,IF('C3(1)-1管路'!S95="-","-",'C10(1)-1管路(初期設定)'!$N$17*'C3(1)-1管路'!S95)))</f>
        <v>-</v>
      </c>
      <c r="T95" s="650" t="str">
        <f>IF('C10(1)-1管路(初期設定)'!$O$17="","-",IF('C10(1)-1管路(初期設定)'!$O$17="○",'C3(1)-1管路'!T95,IF('C3(1)-1管路'!T95="-","-",'C10(1)-1管路(初期設定)'!$O$17*'C3(1)-1管路'!T95)))</f>
        <v>-</v>
      </c>
      <c r="U95" s="650" t="str">
        <f>IF('C10(1)-1管路(初期設定)'!$P$17="","-",IF('C10(1)-1管路(初期設定)'!$P$17="○",'C3(1)-1管路'!U95,IF('C3(1)-1管路'!U95="-","-",'C10(1)-1管路(初期設定)'!$P$17*'C3(1)-1管路'!U95)))</f>
        <v>-</v>
      </c>
      <c r="V95" s="649" t="str">
        <f>IF('C10(1)-1管路(初期設定)'!$Q$17="","-",IF('C10(1)-1管路(初期設定)'!$Q$17="○",'C3(1)-1管路'!V95,IF('C3(1)-1管路'!V95="-","-",'C10(1)-1管路(初期設定)'!$Q$17*'C3(1)-1管路'!V95)))</f>
        <v>-</v>
      </c>
      <c r="W95" s="664" t="str">
        <f t="shared" si="204"/>
        <v>-</v>
      </c>
      <c r="X95" s="648" t="str">
        <f>IF('C10(1)-1管路(初期設定)'!$R$17="","-",IF('C10(1)-1管路(初期設定)'!$R$17="○",'C3(1)-1管路'!X95,IF('C3(1)-1管路'!X95="-","-",'C10(1)-1管路(初期設定)'!$R$17*'C3(1)-1管路'!X95)))</f>
        <v>-</v>
      </c>
      <c r="Y95" s="649">
        <f>IF('C10(1)-1管路(初期設定)'!$S$17="","-",IF('C10(1)-1管路(初期設定)'!$S$17="○",'C3(1)-1管路'!Y95,IF('C3(1)-1管路'!Y95="-","-",'C10(1)-1管路(初期設定)'!$S$17*'C3(1)-1管路'!Y95)))</f>
        <v>324.89999999999998</v>
      </c>
      <c r="Z95" s="664">
        <f t="shared" si="205"/>
        <v>324.89999999999998</v>
      </c>
      <c r="AA95" s="648" t="str">
        <f>IF('C10(1)-1管路(初期設定)'!$T$17="","-",IF('C10(1)-1管路(初期設定)'!$T$17="○",'C3(1)-1管路'!AA95,IF('C3(1)-1管路'!AA95="-","-",'C10(1)-1管路(初期設定)'!$T$17*'C3(1)-1管路'!AA95)))</f>
        <v>-</v>
      </c>
      <c r="AB95" s="649" t="str">
        <f>IF('C10(1)-1管路(初期設定)'!$U$17="","-",IF('C10(1)-1管路(初期設定)'!$U$17="○",'C3(1)-1管路'!AB95,IF('C3(1)-1管路'!AB95="-","-",'C10(1)-1管路(初期設定)'!$U$17*'C3(1)-1管路'!AB95)))</f>
        <v>-</v>
      </c>
      <c r="AC95" s="664" t="str">
        <f t="shared" si="206"/>
        <v>-</v>
      </c>
      <c r="AD95" s="648" t="str">
        <f>IF('C10(1)-1管路(初期設定)'!$V$17="","-",IF('C10(1)-1管路(初期設定)'!$V$17="○",'C3(1)-1管路'!AD95,IF('C3(1)-1管路'!AD95="-","-",'C10(1)-1管路(初期設定)'!$V$17*'C3(1)-1管路'!AD95)))</f>
        <v>-</v>
      </c>
      <c r="AE95" s="649" t="str">
        <f>IF('C10(1)-1管路(初期設定)'!$W$17="","-",IF('C10(1)-1管路(初期設定)'!$W$17="○",'C3(1)-1管路'!AE95,IF('C3(1)-1管路'!AE95="-","-",'C10(1)-1管路(初期設定)'!$W$17*'C3(1)-1管路'!AE95)))</f>
        <v>-</v>
      </c>
      <c r="AF95" s="664" t="str">
        <f t="shared" si="207"/>
        <v>-</v>
      </c>
      <c r="AG95" s="648" t="str">
        <f>IF('C10(1)-1管路(初期設定)'!$X$8="","-",IF('C10(1)-1管路(初期設定)'!$X$8="○",'C3(1)-1管路'!AG95,IF('C3(1)-1管路'!AZ95="-","-",'C10(1)-1管路(初期設定)'!$X$8*'C3(1)-1管路'!AG95)))</f>
        <v>-</v>
      </c>
      <c r="AH95" s="649" t="str">
        <f>IF('C10(1)-1管路(初期設定)'!$Y$17="","-",IF('C10(1)-1管路(初期設定)'!$Y$17="○",'C3(1)-1管路'!AH95,IF('C3(1)-1管路'!AH95="-","-",'C10(1)-1管路(初期設定)'!$Y$17*'C3(1)-1管路'!AH95)))</f>
        <v>-</v>
      </c>
      <c r="AI95" s="664" t="str">
        <f t="shared" si="208"/>
        <v>-</v>
      </c>
      <c r="AJ95" s="648" t="str">
        <f>IF('C10(1)-1管路(初期設定)'!$Z$17="","-",IF('C10(1)-1管路(初期設定)'!$Z$17="○",'C3(1)-1管路'!AJ95,IF('C3(1)-1管路'!AJ95="-","-",'C10(1)-1管路(初期設定)'!$Z$17*'C3(1)-1管路'!AJ95)))</f>
        <v>-</v>
      </c>
      <c r="AK95" s="649" t="str">
        <f>IF('C10(1)-1管路(初期設定)'!$AA$17="","-",IF('C10(1)-1管路(初期設定)'!$AA$17="○",'C3(1)-1管路'!AK95,IF('C3(1)-1管路'!AK95="-","-",'C10(1)-1管路(初期設定)'!$AA$17*'C3(1)-1管路'!AK95)))</f>
        <v>-</v>
      </c>
      <c r="AL95" s="664" t="str">
        <f t="shared" si="209"/>
        <v>-</v>
      </c>
      <c r="AM95" s="648" t="str">
        <f>IF('C10(1)-1管路(初期設定)'!$AB$17="","-",IF('C10(1)-1管路(初期設定)'!$AB$17="○",'C3(1)-1管路'!AM95,IF('C3(1)-1管路'!AM95="-","-",'C10(1)-1管路(初期設定)'!$AB$17*'C3(1)-1管路'!AM95)))</f>
        <v>-</v>
      </c>
      <c r="AN95" s="649" t="str">
        <f>IF('C10(1)-1管路(初期設定)'!$AC$17="","-",IF('C10(1)-1管路(初期設定)'!$AC$17="○",'C3(1)-1管路'!AN95,IF('C3(1)-1管路'!AN95="-","-",'C10(1)-1管路(初期設定)'!$AC$17*'C3(1)-1管路'!AN95)))</f>
        <v>-</v>
      </c>
      <c r="AO95" s="664" t="str">
        <f t="shared" si="210"/>
        <v>-</v>
      </c>
      <c r="AP95" s="648" t="str">
        <f>IF('C10(1)-1管路(初期設定)'!$AD$17="","-",IF('C10(1)-1管路(初期設定)'!$AD$17="○",'C3(1)-1管路'!AP95,IF('C3(1)-1管路'!AP95="-","-",'C10(1)-1管路(初期設定)'!$AD$17*'C3(1)-1管路'!AP95)))</f>
        <v>-</v>
      </c>
      <c r="AQ95" s="649" t="str">
        <f>IF('C10(1)-1管路(初期設定)'!$AE$17="","-",IF('C10(1)-1管路(初期設定)'!$AE$17="○",'C3(1)-1管路'!AQ95,IF('C3(1)-1管路'!AQ95="-","-",'C10(1)-1管路(初期設定)'!$AE$17*'C3(1)-1管路'!AQ95)))</f>
        <v>-</v>
      </c>
      <c r="AR95" s="664" t="str">
        <f t="shared" si="211"/>
        <v>-</v>
      </c>
      <c r="AS95" s="648" t="str">
        <f>IF('C10(1)-1管路(初期設定)'!$AF$17="","-",IF('C10(1)-1管路(初期設定)'!$AF$17="○",'C3(1)-1管路'!AS95,IF('C3(1)-1管路'!AS95="-","-",'C10(1)-1管路(初期設定)'!$AF$17*'C3(1)-1管路'!AS95)))</f>
        <v>-</v>
      </c>
      <c r="AT95" s="649" t="str">
        <f>IF('C10(1)-1管路(初期設定)'!$AG$17="","-",IF('C10(1)-1管路(初期設定)'!$AG$17="○",'C3(1)-1管路'!AT95,IF('C3(1)-1管路'!AT95="-","-",'C10(1)-1管路(初期設定)'!$AG$17*'C3(1)-1管路'!AT95)))</f>
        <v>-</v>
      </c>
      <c r="AU95" s="664" t="str">
        <f t="shared" si="212"/>
        <v>-</v>
      </c>
      <c r="AV95" s="655">
        <f t="shared" si="213"/>
        <v>324.89999999999998</v>
      </c>
      <c r="AW95" s="90" t="s">
        <v>549</v>
      </c>
      <c r="AX95" s="67">
        <v>166</v>
      </c>
      <c r="AY95" s="42">
        <f t="shared" si="214"/>
        <v>53933.399999999994</v>
      </c>
      <c r="BB95" s="1071">
        <f t="shared" si="215"/>
        <v>0</v>
      </c>
      <c r="BC95" s="1070"/>
      <c r="BD95" s="1070">
        <f t="shared" si="216"/>
        <v>0</v>
      </c>
      <c r="BE95" s="1070"/>
      <c r="BF95" s="1070">
        <f t="shared" si="217"/>
        <v>324.89999999999998</v>
      </c>
      <c r="BG95" s="1070"/>
      <c r="BH95" s="1070">
        <f t="shared" si="218"/>
        <v>0</v>
      </c>
      <c r="BI95" s="1070"/>
      <c r="BJ95" s="1070">
        <f t="shared" si="219"/>
        <v>0</v>
      </c>
      <c r="BK95" s="1070"/>
      <c r="BL95" s="1071">
        <f t="shared" si="220"/>
        <v>0</v>
      </c>
      <c r="BM95" s="1070"/>
      <c r="BN95" s="1070">
        <f t="shared" si="221"/>
        <v>0</v>
      </c>
      <c r="BO95" s="1070"/>
      <c r="BP95" s="1070">
        <f t="shared" si="222"/>
        <v>53933.399999999994</v>
      </c>
      <c r="BQ95" s="1070"/>
      <c r="BR95" s="1070">
        <f t="shared" si="223"/>
        <v>0</v>
      </c>
      <c r="BS95" s="1070"/>
      <c r="BT95" s="1070">
        <f t="shared" si="224"/>
        <v>0</v>
      </c>
      <c r="BU95" s="1073"/>
    </row>
    <row r="96" spans="2:74" ht="13.5" customHeight="1">
      <c r="B96" s="1550"/>
      <c r="C96" s="1083"/>
      <c r="D96" s="1084"/>
      <c r="E96" s="1085"/>
      <c r="F96" s="76">
        <v>400</v>
      </c>
      <c r="G96" s="648" t="str">
        <f>IF('C10(1)-1管路(初期設定)'!$F$17="","-",IF('C10(1)-1管路(初期設定)'!$F$17="○",'C3(1)-1管路'!G96,IF('C3(1)-1管路'!F96="-","-",'C10(1)-1管路(初期設定)'!$F$17*'C3(1)-1管路'!G96)))</f>
        <v>-</v>
      </c>
      <c r="H96" s="649" t="str">
        <f>IF('C10(1)-1管路(初期設定)'!$G$17="","-",IF('C10(1)-1管路(初期設定)'!$G$17="○",'C3(1)-1管路'!H96,IF('C3(1)-1管路'!H96="-","-",'C10(1)-1管路(初期設定)'!$G$17*'C3(1)-1管路'!H96)))</f>
        <v>-</v>
      </c>
      <c r="I96" s="664" t="str">
        <f t="shared" si="200"/>
        <v>-</v>
      </c>
      <c r="J96" s="648" t="str">
        <f>IF('C10(1)-1管路(初期設定)'!$H$17="","-",IF('C10(1)-1管路(初期設定)'!$H$17="○",'C3(1)-1管路'!J96,IF('C3(1)-1管路'!J96="-","-",'C10(1)-1管路(初期設定)'!$H$17*'C3(1)-1管路'!J96)))</f>
        <v>-</v>
      </c>
      <c r="K96" s="649" t="str">
        <f>IF('C10(1)-1管路(初期設定)'!$I$17="","-",IF('C10(1)-1管路(初期設定)'!$I$17="○",'C3(1)-1管路'!K96,IF('C3(1)-1管路'!K96="-","-",'C10(1)-1管路(初期設定)'!$I$17*'C3(1)-1管路'!K96)))</f>
        <v>-</v>
      </c>
      <c r="L96" s="664" t="str">
        <f t="shared" si="201"/>
        <v>-</v>
      </c>
      <c r="M96" s="648" t="str">
        <f>IF('C10(1)-1管路(初期設定)'!$J$17="","-",IF('C10(1)-1管路(初期設定)'!$J$17="○",'C3(1)-1管路'!M96,IF('C3(1)-1管路'!M96="-","-",'C10(1)-1管路(初期設定)'!$J$17*'C3(1)-1管路'!M96)))</f>
        <v>-</v>
      </c>
      <c r="N96" s="649" t="str">
        <f>IF('C10(1)-1管路(初期設定)'!$K$17="","-",IF('C10(1)-1管路(初期設定)'!$K$17="○",'C3(1)-1管路'!N96,IF('C3(1)-1管路'!N96="-","-",'C10(1)-1管路(初期設定)'!$K$17*'C3(1)-1管路'!N96)))</f>
        <v>-</v>
      </c>
      <c r="O96" s="664" t="str">
        <f t="shared" si="202"/>
        <v>-</v>
      </c>
      <c r="P96" s="648" t="str">
        <f>IF('C10(1)-1管路(初期設定)'!$L$17="","-",IF('C10(1)-1管路(初期設定)'!$L$17="○",'C3(1)-1管路'!P96,IF('C3(1)-1管路'!P96="-","-",'C10(1)-1管路(初期設定)'!$L$17*'C3(1)-1管路'!P96)))</f>
        <v>-</v>
      </c>
      <c r="Q96" s="649" t="str">
        <f>IF('C10(1)-1管路(初期設定)'!$M$17="","-",IF('C10(1)-1管路(初期設定)'!$M$17="○",'C3(1)-1管路'!Q96,IF('C3(1)-1管路'!Q96="-","-",'C10(1)-1管路(初期設定)'!$M$17*'C3(1)-1管路'!Q96)))</f>
        <v>-</v>
      </c>
      <c r="R96" s="664" t="str">
        <f t="shared" si="203"/>
        <v>-</v>
      </c>
      <c r="S96" s="648" t="str">
        <f>IF('C10(1)-1管路(初期設定)'!$N$17="","-",IF('C10(1)-1管路(初期設定)'!$N$17="○",'C3(1)-1管路'!S96,IF('C3(1)-1管路'!S96="-","-",'C10(1)-1管路(初期設定)'!$N$17*'C3(1)-1管路'!S96)))</f>
        <v>-</v>
      </c>
      <c r="T96" s="650">
        <f>IF('C10(1)-1管路(初期設定)'!$O$17="","-",IF('C10(1)-1管路(初期設定)'!$O$17="○",'C3(1)-1管路'!T96,IF('C3(1)-1管路'!T96="-","-",'C10(1)-1管路(初期設定)'!$O$17*'C3(1)-1管路'!T96)))</f>
        <v>3.6</v>
      </c>
      <c r="U96" s="650" t="str">
        <f>IF('C10(1)-1管路(初期設定)'!$P$17="","-",IF('C10(1)-1管路(初期設定)'!$P$17="○",'C3(1)-1管路'!U96,IF('C3(1)-1管路'!U96="-","-",'C10(1)-1管路(初期設定)'!$P$17*'C3(1)-1管路'!U96)))</f>
        <v>-</v>
      </c>
      <c r="V96" s="649">
        <f>IF('C10(1)-1管路(初期設定)'!$Q$17="","-",IF('C10(1)-1管路(初期設定)'!$Q$17="○",'C3(1)-1管路'!V96,IF('C3(1)-1管路'!V96="-","-",'C10(1)-1管路(初期設定)'!$Q$17*'C3(1)-1管路'!V96)))</f>
        <v>9</v>
      </c>
      <c r="W96" s="664">
        <f t="shared" si="204"/>
        <v>12.6</v>
      </c>
      <c r="X96" s="648" t="str">
        <f>IF('C10(1)-1管路(初期設定)'!$R$17="","-",IF('C10(1)-1管路(初期設定)'!$R$17="○",'C3(1)-1管路'!X96,IF('C3(1)-1管路'!X96="-","-",'C10(1)-1管路(初期設定)'!$R$17*'C3(1)-1管路'!X96)))</f>
        <v>-</v>
      </c>
      <c r="Y96" s="649">
        <f>IF('C10(1)-1管路(初期設定)'!$S$17="","-",IF('C10(1)-1管路(初期設定)'!$S$17="○",'C3(1)-1管路'!Y96,IF('C3(1)-1管路'!Y96="-","-",'C10(1)-1管路(初期設定)'!$S$17*'C3(1)-1管路'!Y96)))</f>
        <v>164.7</v>
      </c>
      <c r="Z96" s="664">
        <f t="shared" si="205"/>
        <v>164.7</v>
      </c>
      <c r="AA96" s="648" t="str">
        <f>IF('C10(1)-1管路(初期設定)'!$T$17="","-",IF('C10(1)-1管路(初期設定)'!$T$17="○",'C3(1)-1管路'!AA96,IF('C3(1)-1管路'!AA96="-","-",'C10(1)-1管路(初期設定)'!$T$17*'C3(1)-1管路'!AA96)))</f>
        <v>-</v>
      </c>
      <c r="AB96" s="649" t="str">
        <f>IF('C10(1)-1管路(初期設定)'!$U$17="","-",IF('C10(1)-1管路(初期設定)'!$U$17="○",'C3(1)-1管路'!AB96,IF('C3(1)-1管路'!AB96="-","-",'C10(1)-1管路(初期設定)'!$U$17*'C3(1)-1管路'!AB96)))</f>
        <v>-</v>
      </c>
      <c r="AC96" s="664" t="str">
        <f t="shared" si="206"/>
        <v>-</v>
      </c>
      <c r="AD96" s="648" t="str">
        <f>IF('C10(1)-1管路(初期設定)'!$V$17="","-",IF('C10(1)-1管路(初期設定)'!$V$17="○",'C3(1)-1管路'!AD96,IF('C3(1)-1管路'!AD96="-","-",'C10(1)-1管路(初期設定)'!$V$17*'C3(1)-1管路'!AD96)))</f>
        <v>-</v>
      </c>
      <c r="AE96" s="649" t="str">
        <f>IF('C10(1)-1管路(初期設定)'!$W$17="","-",IF('C10(1)-1管路(初期設定)'!$W$17="○",'C3(1)-1管路'!AE96,IF('C3(1)-1管路'!AE96="-","-",'C10(1)-1管路(初期設定)'!$W$17*'C3(1)-1管路'!AE96)))</f>
        <v>-</v>
      </c>
      <c r="AF96" s="664" t="str">
        <f t="shared" si="207"/>
        <v>-</v>
      </c>
      <c r="AG96" s="648" t="str">
        <f>IF('C10(1)-1管路(初期設定)'!$X$8="","-",IF('C10(1)-1管路(初期設定)'!$X$8="○",'C3(1)-1管路'!AG96,IF('C3(1)-1管路'!AZ96="-","-",'C10(1)-1管路(初期設定)'!$X$8*'C3(1)-1管路'!AG96)))</f>
        <v>-</v>
      </c>
      <c r="AH96" s="649" t="str">
        <f>IF('C10(1)-1管路(初期設定)'!$Y$17="","-",IF('C10(1)-1管路(初期設定)'!$Y$17="○",'C3(1)-1管路'!AH96,IF('C3(1)-1管路'!AH96="-","-",'C10(1)-1管路(初期設定)'!$Y$17*'C3(1)-1管路'!AH96)))</f>
        <v>-</v>
      </c>
      <c r="AI96" s="664" t="str">
        <f t="shared" si="208"/>
        <v>-</v>
      </c>
      <c r="AJ96" s="648" t="str">
        <f>IF('C10(1)-1管路(初期設定)'!$Z$17="","-",IF('C10(1)-1管路(初期設定)'!$Z$17="○",'C3(1)-1管路'!AJ96,IF('C3(1)-1管路'!AJ96="-","-",'C10(1)-1管路(初期設定)'!$Z$17*'C3(1)-1管路'!AJ96)))</f>
        <v>-</v>
      </c>
      <c r="AK96" s="649" t="str">
        <f>IF('C10(1)-1管路(初期設定)'!$AA$17="","-",IF('C10(1)-1管路(初期設定)'!$AA$17="○",'C3(1)-1管路'!AK96,IF('C3(1)-1管路'!AK96="-","-",'C10(1)-1管路(初期設定)'!$AA$17*'C3(1)-1管路'!AK96)))</f>
        <v>-</v>
      </c>
      <c r="AL96" s="664" t="str">
        <f t="shared" si="209"/>
        <v>-</v>
      </c>
      <c r="AM96" s="648" t="str">
        <f>IF('C10(1)-1管路(初期設定)'!$AB$17="","-",IF('C10(1)-1管路(初期設定)'!$AB$17="○",'C3(1)-1管路'!AM96,IF('C3(1)-1管路'!AM96="-","-",'C10(1)-1管路(初期設定)'!$AB$17*'C3(1)-1管路'!AM96)))</f>
        <v>-</v>
      </c>
      <c r="AN96" s="649" t="str">
        <f>IF('C10(1)-1管路(初期設定)'!$AC$17="","-",IF('C10(1)-1管路(初期設定)'!$AC$17="○",'C3(1)-1管路'!AN96,IF('C3(1)-1管路'!AN96="-","-",'C10(1)-1管路(初期設定)'!$AC$17*'C3(1)-1管路'!AN96)))</f>
        <v>-</v>
      </c>
      <c r="AO96" s="664" t="str">
        <f t="shared" si="210"/>
        <v>-</v>
      </c>
      <c r="AP96" s="648" t="str">
        <f>IF('C10(1)-1管路(初期設定)'!$AD$17="","-",IF('C10(1)-1管路(初期設定)'!$AD$17="○",'C3(1)-1管路'!AP96,IF('C3(1)-1管路'!AP96="-","-",'C10(1)-1管路(初期設定)'!$AD$17*'C3(1)-1管路'!AP96)))</f>
        <v>-</v>
      </c>
      <c r="AQ96" s="649" t="str">
        <f>IF('C10(1)-1管路(初期設定)'!$AE$17="","-",IF('C10(1)-1管路(初期設定)'!$AE$17="○",'C3(1)-1管路'!AQ96,IF('C3(1)-1管路'!AQ96="-","-",'C10(1)-1管路(初期設定)'!$AE$17*'C3(1)-1管路'!AQ96)))</f>
        <v>-</v>
      </c>
      <c r="AR96" s="664" t="str">
        <f t="shared" si="211"/>
        <v>-</v>
      </c>
      <c r="AS96" s="648" t="str">
        <f>IF('C10(1)-1管路(初期設定)'!$AF$17="","-",IF('C10(1)-1管路(初期設定)'!$AF$17="○",'C3(1)-1管路'!AS96,IF('C3(1)-1管路'!AS96="-","-",'C10(1)-1管路(初期設定)'!$AF$17*'C3(1)-1管路'!AS96)))</f>
        <v>-</v>
      </c>
      <c r="AT96" s="649" t="str">
        <f>IF('C10(1)-1管路(初期設定)'!$AG$17="","-",IF('C10(1)-1管路(初期設定)'!$AG$17="○",'C3(1)-1管路'!AT96,IF('C3(1)-1管路'!AT96="-","-",'C10(1)-1管路(初期設定)'!$AG$17*'C3(1)-1管路'!AT96)))</f>
        <v>-</v>
      </c>
      <c r="AU96" s="664" t="str">
        <f t="shared" si="212"/>
        <v>-</v>
      </c>
      <c r="AV96" s="655">
        <f t="shared" si="213"/>
        <v>177.29999999999998</v>
      </c>
      <c r="AW96" s="90" t="s">
        <v>549</v>
      </c>
      <c r="AX96" s="67">
        <v>146</v>
      </c>
      <c r="AY96" s="42">
        <f t="shared" si="214"/>
        <v>25885.8</v>
      </c>
      <c r="BB96" s="1071">
        <f t="shared" si="215"/>
        <v>0</v>
      </c>
      <c r="BC96" s="1070"/>
      <c r="BD96" s="1070">
        <f t="shared" si="216"/>
        <v>3.6</v>
      </c>
      <c r="BE96" s="1070"/>
      <c r="BF96" s="1070">
        <f t="shared" si="217"/>
        <v>173.7</v>
      </c>
      <c r="BG96" s="1070"/>
      <c r="BH96" s="1070">
        <f t="shared" si="218"/>
        <v>0</v>
      </c>
      <c r="BI96" s="1070"/>
      <c r="BJ96" s="1070">
        <f t="shared" si="219"/>
        <v>0</v>
      </c>
      <c r="BK96" s="1070"/>
      <c r="BL96" s="1071">
        <f t="shared" si="220"/>
        <v>0</v>
      </c>
      <c r="BM96" s="1070"/>
      <c r="BN96" s="1070">
        <f t="shared" si="221"/>
        <v>525.6</v>
      </c>
      <c r="BO96" s="1070"/>
      <c r="BP96" s="1070">
        <f t="shared" si="222"/>
        <v>25360.199999999997</v>
      </c>
      <c r="BQ96" s="1070"/>
      <c r="BR96" s="1070">
        <f t="shared" si="223"/>
        <v>0</v>
      </c>
      <c r="BS96" s="1070"/>
      <c r="BT96" s="1070">
        <f t="shared" si="224"/>
        <v>0</v>
      </c>
      <c r="BU96" s="1073"/>
    </row>
    <row r="97" spans="1:73" ht="13.5" customHeight="1">
      <c r="A97" s="235"/>
      <c r="B97" s="1550"/>
      <c r="C97" s="1083"/>
      <c r="D97" s="1084"/>
      <c r="E97" s="1085"/>
      <c r="F97" s="76">
        <v>350</v>
      </c>
      <c r="G97" s="648" t="str">
        <f>IF('C10(1)-1管路(初期設定)'!$F$17="","-",IF('C10(1)-1管路(初期設定)'!$F$17="○",'C3(1)-1管路'!G97,IF('C3(1)-1管路'!F97="-","-",'C10(1)-1管路(初期設定)'!$F$17*'C3(1)-1管路'!G97)))</f>
        <v>-</v>
      </c>
      <c r="H97" s="649" t="str">
        <f>IF('C10(1)-1管路(初期設定)'!$G$17="","-",IF('C10(1)-1管路(初期設定)'!$G$17="○",'C3(1)-1管路'!H97,IF('C3(1)-1管路'!H97="-","-",'C10(1)-1管路(初期設定)'!$G$17*'C3(1)-1管路'!H97)))</f>
        <v>-</v>
      </c>
      <c r="I97" s="664" t="str">
        <f t="shared" si="200"/>
        <v>-</v>
      </c>
      <c r="J97" s="648" t="str">
        <f>IF('C10(1)-1管路(初期設定)'!$H$17="","-",IF('C10(1)-1管路(初期設定)'!$H$17="○",'C3(1)-1管路'!J97,IF('C3(1)-1管路'!J97="-","-",'C10(1)-1管路(初期設定)'!$H$17*'C3(1)-1管路'!J97)))</f>
        <v>-</v>
      </c>
      <c r="K97" s="649" t="str">
        <f>IF('C10(1)-1管路(初期設定)'!$I$17="","-",IF('C10(1)-1管路(初期設定)'!$I$17="○",'C3(1)-1管路'!K97,IF('C3(1)-1管路'!K97="-","-",'C10(1)-1管路(初期設定)'!$I$17*'C3(1)-1管路'!K97)))</f>
        <v>-</v>
      </c>
      <c r="L97" s="664" t="str">
        <f t="shared" si="201"/>
        <v>-</v>
      </c>
      <c r="M97" s="648" t="str">
        <f>IF('C10(1)-1管路(初期設定)'!$J$17="","-",IF('C10(1)-1管路(初期設定)'!$J$17="○",'C3(1)-1管路'!M97,IF('C3(1)-1管路'!M97="-","-",'C10(1)-1管路(初期設定)'!$J$17*'C3(1)-1管路'!M97)))</f>
        <v>-</v>
      </c>
      <c r="N97" s="649" t="str">
        <f>IF('C10(1)-1管路(初期設定)'!$K$17="","-",IF('C10(1)-1管路(初期設定)'!$K$17="○",'C3(1)-1管路'!N97,IF('C3(1)-1管路'!N97="-","-",'C10(1)-1管路(初期設定)'!$K$17*'C3(1)-1管路'!N97)))</f>
        <v>-</v>
      </c>
      <c r="O97" s="664" t="str">
        <f t="shared" si="202"/>
        <v>-</v>
      </c>
      <c r="P97" s="648" t="str">
        <f>IF('C10(1)-1管路(初期設定)'!$L$17="","-",IF('C10(1)-1管路(初期設定)'!$L$17="○",'C3(1)-1管路'!P97,IF('C3(1)-1管路'!P97="-","-",'C10(1)-1管路(初期設定)'!$L$17*'C3(1)-1管路'!P97)))</f>
        <v>-</v>
      </c>
      <c r="Q97" s="649" t="str">
        <f>IF('C10(1)-1管路(初期設定)'!$M$17="","-",IF('C10(1)-1管路(初期設定)'!$M$17="○",'C3(1)-1管路'!Q97,IF('C3(1)-1管路'!Q97="-","-",'C10(1)-1管路(初期設定)'!$M$17*'C3(1)-1管路'!Q97)))</f>
        <v>-</v>
      </c>
      <c r="R97" s="664" t="str">
        <f t="shared" si="203"/>
        <v>-</v>
      </c>
      <c r="S97" s="648" t="str">
        <f>IF('C10(1)-1管路(初期設定)'!$N$17="","-",IF('C10(1)-1管路(初期設定)'!$N$17="○",'C3(1)-1管路'!S97,IF('C3(1)-1管路'!S97="-","-",'C10(1)-1管路(初期設定)'!$N$17*'C3(1)-1管路'!S97)))</f>
        <v>-</v>
      </c>
      <c r="T97" s="650" t="str">
        <f>IF('C10(1)-1管路(初期設定)'!$O$17="","-",IF('C10(1)-1管路(初期設定)'!$O$17="○",'C3(1)-1管路'!T97,IF('C3(1)-1管路'!T97="-","-",'C10(1)-1管路(初期設定)'!$O$17*'C3(1)-1管路'!T97)))</f>
        <v>-</v>
      </c>
      <c r="U97" s="650" t="str">
        <f>IF('C10(1)-1管路(初期設定)'!$P$17="","-",IF('C10(1)-1管路(初期設定)'!$P$17="○",'C3(1)-1管路'!U97,IF('C3(1)-1管路'!U97="-","-",'C10(1)-1管路(初期設定)'!$P$17*'C3(1)-1管路'!U97)))</f>
        <v>-</v>
      </c>
      <c r="V97" s="649" t="str">
        <f>IF('C10(1)-1管路(初期設定)'!$Q$17="","-",IF('C10(1)-1管路(初期設定)'!$Q$17="○",'C3(1)-1管路'!V97,IF('C3(1)-1管路'!V97="-","-",'C10(1)-1管路(初期設定)'!$Q$17*'C3(1)-1管路'!V97)))</f>
        <v>-</v>
      </c>
      <c r="W97" s="664" t="str">
        <f t="shared" si="204"/>
        <v>-</v>
      </c>
      <c r="X97" s="648" t="str">
        <f>IF('C10(1)-1管路(初期設定)'!$R$17="","-",IF('C10(1)-1管路(初期設定)'!$R$17="○",'C3(1)-1管路'!X97,IF('C3(1)-1管路'!X97="-","-",'C10(1)-1管路(初期設定)'!$R$17*'C3(1)-1管路'!X97)))</f>
        <v>-</v>
      </c>
      <c r="Y97" s="649">
        <f>IF('C10(1)-1管路(初期設定)'!$S$17="","-",IF('C10(1)-1管路(初期設定)'!$S$17="○",'C3(1)-1管路'!Y97,IF('C3(1)-1管路'!Y97="-","-",'C10(1)-1管路(初期設定)'!$S$17*'C3(1)-1管路'!Y97)))</f>
        <v>26.1</v>
      </c>
      <c r="Z97" s="664">
        <f t="shared" si="205"/>
        <v>26.1</v>
      </c>
      <c r="AA97" s="648" t="str">
        <f>IF('C10(1)-1管路(初期設定)'!$T$17="","-",IF('C10(1)-1管路(初期設定)'!$T$17="○",'C3(1)-1管路'!AA97,IF('C3(1)-1管路'!AA97="-","-",'C10(1)-1管路(初期設定)'!$T$17*'C3(1)-1管路'!AA97)))</f>
        <v>-</v>
      </c>
      <c r="AB97" s="649" t="str">
        <f>IF('C10(1)-1管路(初期設定)'!$U$17="","-",IF('C10(1)-1管路(初期設定)'!$U$17="○",'C3(1)-1管路'!AB97,IF('C3(1)-1管路'!AB97="-","-",'C10(1)-1管路(初期設定)'!$U$17*'C3(1)-1管路'!AB97)))</f>
        <v>-</v>
      </c>
      <c r="AC97" s="664" t="str">
        <f t="shared" si="206"/>
        <v>-</v>
      </c>
      <c r="AD97" s="648" t="str">
        <f>IF('C10(1)-1管路(初期設定)'!$V$17="","-",IF('C10(1)-1管路(初期設定)'!$V$17="○",'C3(1)-1管路'!AD97,IF('C3(1)-1管路'!AD97="-","-",'C10(1)-1管路(初期設定)'!$V$17*'C3(1)-1管路'!AD97)))</f>
        <v>-</v>
      </c>
      <c r="AE97" s="649" t="str">
        <f>IF('C10(1)-1管路(初期設定)'!$W$17="","-",IF('C10(1)-1管路(初期設定)'!$W$17="○",'C3(1)-1管路'!AE97,IF('C3(1)-1管路'!AE97="-","-",'C10(1)-1管路(初期設定)'!$W$17*'C3(1)-1管路'!AE97)))</f>
        <v>-</v>
      </c>
      <c r="AF97" s="664" t="str">
        <f t="shared" si="207"/>
        <v>-</v>
      </c>
      <c r="AG97" s="648" t="str">
        <f>IF('C10(1)-1管路(初期設定)'!$X$8="","-",IF('C10(1)-1管路(初期設定)'!$X$8="○",'C3(1)-1管路'!AG97,IF('C3(1)-1管路'!AZ97="-","-",'C10(1)-1管路(初期設定)'!$X$8*'C3(1)-1管路'!AG97)))</f>
        <v>-</v>
      </c>
      <c r="AH97" s="649" t="str">
        <f>IF('C10(1)-1管路(初期設定)'!$Y$17="","-",IF('C10(1)-1管路(初期設定)'!$Y$17="○",'C3(1)-1管路'!AH97,IF('C3(1)-1管路'!AH97="-","-",'C10(1)-1管路(初期設定)'!$Y$17*'C3(1)-1管路'!AH97)))</f>
        <v>-</v>
      </c>
      <c r="AI97" s="664" t="str">
        <f t="shared" si="208"/>
        <v>-</v>
      </c>
      <c r="AJ97" s="648" t="str">
        <f>IF('C10(1)-1管路(初期設定)'!$Z$17="","-",IF('C10(1)-1管路(初期設定)'!$Z$17="○",'C3(1)-1管路'!AJ97,IF('C3(1)-1管路'!AJ97="-","-",'C10(1)-1管路(初期設定)'!$Z$17*'C3(1)-1管路'!AJ97)))</f>
        <v>-</v>
      </c>
      <c r="AK97" s="649" t="str">
        <f>IF('C10(1)-1管路(初期設定)'!$AA$17="","-",IF('C10(1)-1管路(初期設定)'!$AA$17="○",'C3(1)-1管路'!AK97,IF('C3(1)-1管路'!AK97="-","-",'C10(1)-1管路(初期設定)'!$AA$17*'C3(1)-1管路'!AK97)))</f>
        <v>-</v>
      </c>
      <c r="AL97" s="664" t="str">
        <f t="shared" si="209"/>
        <v>-</v>
      </c>
      <c r="AM97" s="648" t="str">
        <f>IF('C10(1)-1管路(初期設定)'!$AB$17="","-",IF('C10(1)-1管路(初期設定)'!$AB$17="○",'C3(1)-1管路'!AM97,IF('C3(1)-1管路'!AM97="-","-",'C10(1)-1管路(初期設定)'!$AB$17*'C3(1)-1管路'!AM97)))</f>
        <v>-</v>
      </c>
      <c r="AN97" s="649" t="str">
        <f>IF('C10(1)-1管路(初期設定)'!$AC$17="","-",IF('C10(1)-1管路(初期設定)'!$AC$17="○",'C3(1)-1管路'!AN97,IF('C3(1)-1管路'!AN97="-","-",'C10(1)-1管路(初期設定)'!$AC$17*'C3(1)-1管路'!AN97)))</f>
        <v>-</v>
      </c>
      <c r="AO97" s="664" t="str">
        <f t="shared" si="210"/>
        <v>-</v>
      </c>
      <c r="AP97" s="648" t="str">
        <f>IF('C10(1)-1管路(初期設定)'!$AD$17="","-",IF('C10(1)-1管路(初期設定)'!$AD$17="○",'C3(1)-1管路'!AP97,IF('C3(1)-1管路'!AP97="-","-",'C10(1)-1管路(初期設定)'!$AD$17*'C3(1)-1管路'!AP97)))</f>
        <v>-</v>
      </c>
      <c r="AQ97" s="649" t="str">
        <f>IF('C10(1)-1管路(初期設定)'!$AE$17="","-",IF('C10(1)-1管路(初期設定)'!$AE$17="○",'C3(1)-1管路'!AQ97,IF('C3(1)-1管路'!AQ97="-","-",'C10(1)-1管路(初期設定)'!$AE$17*'C3(1)-1管路'!AQ97)))</f>
        <v>-</v>
      </c>
      <c r="AR97" s="664" t="str">
        <f t="shared" si="211"/>
        <v>-</v>
      </c>
      <c r="AS97" s="648" t="str">
        <f>IF('C10(1)-1管路(初期設定)'!$AF$17="","-",IF('C10(1)-1管路(初期設定)'!$AF$17="○",'C3(1)-1管路'!AS97,IF('C3(1)-1管路'!AS97="-","-",'C10(1)-1管路(初期設定)'!$AF$17*'C3(1)-1管路'!AS97)))</f>
        <v>-</v>
      </c>
      <c r="AT97" s="649" t="str">
        <f>IF('C10(1)-1管路(初期設定)'!$AG$17="","-",IF('C10(1)-1管路(初期設定)'!$AG$17="○",'C3(1)-1管路'!AT97,IF('C3(1)-1管路'!AT97="-","-",'C10(1)-1管路(初期設定)'!$AG$17*'C3(1)-1管路'!AT97)))</f>
        <v>-</v>
      </c>
      <c r="AU97" s="664" t="str">
        <f t="shared" si="212"/>
        <v>-</v>
      </c>
      <c r="AV97" s="655">
        <f t="shared" si="213"/>
        <v>26.1</v>
      </c>
      <c r="AW97" s="90" t="s">
        <v>549</v>
      </c>
      <c r="AX97" s="67">
        <v>128</v>
      </c>
      <c r="AY97" s="42">
        <f t="shared" si="214"/>
        <v>3340.8</v>
      </c>
      <c r="BB97" s="1071">
        <f t="shared" si="215"/>
        <v>0</v>
      </c>
      <c r="BC97" s="1070"/>
      <c r="BD97" s="1070">
        <f t="shared" si="216"/>
        <v>0</v>
      </c>
      <c r="BE97" s="1070"/>
      <c r="BF97" s="1070">
        <f t="shared" si="217"/>
        <v>26.1</v>
      </c>
      <c r="BG97" s="1070"/>
      <c r="BH97" s="1070">
        <f t="shared" si="218"/>
        <v>0</v>
      </c>
      <c r="BI97" s="1070"/>
      <c r="BJ97" s="1070">
        <f t="shared" si="219"/>
        <v>0</v>
      </c>
      <c r="BK97" s="1070"/>
      <c r="BL97" s="1071">
        <f t="shared" si="220"/>
        <v>0</v>
      </c>
      <c r="BM97" s="1070"/>
      <c r="BN97" s="1070">
        <f t="shared" si="221"/>
        <v>0</v>
      </c>
      <c r="BO97" s="1070"/>
      <c r="BP97" s="1070">
        <f t="shared" si="222"/>
        <v>3340.8</v>
      </c>
      <c r="BQ97" s="1070"/>
      <c r="BR97" s="1070">
        <f t="shared" si="223"/>
        <v>0</v>
      </c>
      <c r="BS97" s="1070"/>
      <c r="BT97" s="1070">
        <f t="shared" si="224"/>
        <v>0</v>
      </c>
      <c r="BU97" s="1073"/>
    </row>
    <row r="98" spans="1:73" ht="13.5" customHeight="1">
      <c r="B98" s="1550"/>
      <c r="C98" s="1083"/>
      <c r="D98" s="1084"/>
      <c r="E98" s="1085"/>
      <c r="F98" s="76">
        <v>300</v>
      </c>
      <c r="G98" s="648" t="str">
        <f>IF('C10(1)-1管路(初期設定)'!$F$17="","-",IF('C10(1)-1管路(初期設定)'!$F$17="○",'C3(1)-1管路'!G98,IF('C3(1)-1管路'!F98="-","-",'C10(1)-1管路(初期設定)'!$F$17*'C3(1)-1管路'!G98)))</f>
        <v>-</v>
      </c>
      <c r="H98" s="649" t="str">
        <f>IF('C10(1)-1管路(初期設定)'!$G$17="","-",IF('C10(1)-1管路(初期設定)'!$G$17="○",'C3(1)-1管路'!H98,IF('C3(1)-1管路'!H98="-","-",'C10(1)-1管路(初期設定)'!$G$17*'C3(1)-1管路'!H98)))</f>
        <v>-</v>
      </c>
      <c r="I98" s="664" t="str">
        <f t="shared" si="200"/>
        <v>-</v>
      </c>
      <c r="J98" s="648" t="str">
        <f>IF('C10(1)-1管路(初期設定)'!$H$17="","-",IF('C10(1)-1管路(初期設定)'!$H$17="○",'C3(1)-1管路'!J98,IF('C3(1)-1管路'!J98="-","-",'C10(1)-1管路(初期設定)'!$H$17*'C3(1)-1管路'!J98)))</f>
        <v>-</v>
      </c>
      <c r="K98" s="649" t="str">
        <f>IF('C10(1)-1管路(初期設定)'!$I$17="","-",IF('C10(1)-1管路(初期設定)'!$I$17="○",'C3(1)-1管路'!K98,IF('C3(1)-1管路'!K98="-","-",'C10(1)-1管路(初期設定)'!$I$17*'C3(1)-1管路'!K98)))</f>
        <v>-</v>
      </c>
      <c r="L98" s="664" t="str">
        <f t="shared" si="201"/>
        <v>-</v>
      </c>
      <c r="M98" s="648" t="str">
        <f>IF('C10(1)-1管路(初期設定)'!$J$17="","-",IF('C10(1)-1管路(初期設定)'!$J$17="○",'C3(1)-1管路'!M98,IF('C3(1)-1管路'!M98="-","-",'C10(1)-1管路(初期設定)'!$J$17*'C3(1)-1管路'!M98)))</f>
        <v>-</v>
      </c>
      <c r="N98" s="649" t="str">
        <f>IF('C10(1)-1管路(初期設定)'!$K$17="","-",IF('C10(1)-1管路(初期設定)'!$K$17="○",'C3(1)-1管路'!N98,IF('C3(1)-1管路'!N98="-","-",'C10(1)-1管路(初期設定)'!$K$17*'C3(1)-1管路'!N98)))</f>
        <v>-</v>
      </c>
      <c r="O98" s="664" t="str">
        <f t="shared" si="202"/>
        <v>-</v>
      </c>
      <c r="P98" s="648" t="str">
        <f>IF('C10(1)-1管路(初期設定)'!$L$17="","-",IF('C10(1)-1管路(初期設定)'!$L$17="○",'C3(1)-1管路'!P98,IF('C3(1)-1管路'!P98="-","-",'C10(1)-1管路(初期設定)'!$L$17*'C3(1)-1管路'!P98)))</f>
        <v>-</v>
      </c>
      <c r="Q98" s="649" t="str">
        <f>IF('C10(1)-1管路(初期設定)'!$M$17="","-",IF('C10(1)-1管路(初期設定)'!$M$17="○",'C3(1)-1管路'!Q98,IF('C3(1)-1管路'!Q98="-","-",'C10(1)-1管路(初期設定)'!$M$17*'C3(1)-1管路'!Q98)))</f>
        <v>-</v>
      </c>
      <c r="R98" s="664" t="str">
        <f t="shared" si="203"/>
        <v>-</v>
      </c>
      <c r="S98" s="648" t="str">
        <f>IF('C10(1)-1管路(初期設定)'!$N$17="","-",IF('C10(1)-1管路(初期設定)'!$N$17="○",'C3(1)-1管路'!S98,IF('C3(1)-1管路'!S98="-","-",'C10(1)-1管路(初期設定)'!$N$17*'C3(1)-1管路'!S98)))</f>
        <v>-</v>
      </c>
      <c r="T98" s="650" t="str">
        <f>IF('C10(1)-1管路(初期設定)'!$O$17="","-",IF('C10(1)-1管路(初期設定)'!$O$17="○",'C3(1)-1管路'!T98,IF('C3(1)-1管路'!T98="-","-",'C10(1)-1管路(初期設定)'!$O$17*'C3(1)-1管路'!T98)))</f>
        <v>-</v>
      </c>
      <c r="U98" s="650" t="str">
        <f>IF('C10(1)-1管路(初期設定)'!$P$17="","-",IF('C10(1)-1管路(初期設定)'!$P$17="○",'C3(1)-1管路'!U98,IF('C3(1)-1管路'!U98="-","-",'C10(1)-1管路(初期設定)'!$P$17*'C3(1)-1管路'!U98)))</f>
        <v>-</v>
      </c>
      <c r="V98" s="649" t="str">
        <f>IF('C10(1)-1管路(初期設定)'!$Q$17="","-",IF('C10(1)-1管路(初期設定)'!$Q$17="○",'C3(1)-1管路'!V98,IF('C3(1)-1管路'!V98="-","-",'C10(1)-1管路(初期設定)'!$Q$17*'C3(1)-1管路'!V98)))</f>
        <v>-</v>
      </c>
      <c r="W98" s="664" t="str">
        <f t="shared" si="204"/>
        <v>-</v>
      </c>
      <c r="X98" s="648" t="str">
        <f>IF('C10(1)-1管路(初期設定)'!$R$17="","-",IF('C10(1)-1管路(初期設定)'!$R$17="○",'C3(1)-1管路'!X98,IF('C3(1)-1管路'!X98="-","-",'C10(1)-1管路(初期設定)'!$R$17*'C3(1)-1管路'!X98)))</f>
        <v>-</v>
      </c>
      <c r="Y98" s="649">
        <f>IF('C10(1)-1管路(初期設定)'!$S$17="","-",IF('C10(1)-1管路(初期設定)'!$S$17="○",'C3(1)-1管路'!Y98,IF('C3(1)-1管路'!Y98="-","-",'C10(1)-1管路(初期設定)'!$S$17*'C3(1)-1管路'!Y98)))</f>
        <v>162</v>
      </c>
      <c r="Z98" s="664">
        <f t="shared" si="205"/>
        <v>162</v>
      </c>
      <c r="AA98" s="648" t="str">
        <f>IF('C10(1)-1管路(初期設定)'!$T$17="","-",IF('C10(1)-1管路(初期設定)'!$T$17="○",'C3(1)-1管路'!AA98,IF('C3(1)-1管路'!AA98="-","-",'C10(1)-1管路(初期設定)'!$T$17*'C3(1)-1管路'!AA98)))</f>
        <v>-</v>
      </c>
      <c r="AB98" s="649" t="str">
        <f>IF('C10(1)-1管路(初期設定)'!$U$17="","-",IF('C10(1)-1管路(初期設定)'!$U$17="○",'C3(1)-1管路'!AB98,IF('C3(1)-1管路'!AB98="-","-",'C10(1)-1管路(初期設定)'!$U$17*'C3(1)-1管路'!AB98)))</f>
        <v>-</v>
      </c>
      <c r="AC98" s="664" t="str">
        <f t="shared" si="206"/>
        <v>-</v>
      </c>
      <c r="AD98" s="648" t="str">
        <f>IF('C10(1)-1管路(初期設定)'!$V$17="","-",IF('C10(1)-1管路(初期設定)'!$V$17="○",'C3(1)-1管路'!AD98,IF('C3(1)-1管路'!AD98="-","-",'C10(1)-1管路(初期設定)'!$V$17*'C3(1)-1管路'!AD98)))</f>
        <v>-</v>
      </c>
      <c r="AE98" s="649" t="str">
        <f>IF('C10(1)-1管路(初期設定)'!$W$17="","-",IF('C10(1)-1管路(初期設定)'!$W$17="○",'C3(1)-1管路'!AE98,IF('C3(1)-1管路'!AE98="-","-",'C10(1)-1管路(初期設定)'!$W$17*'C3(1)-1管路'!AE98)))</f>
        <v>-</v>
      </c>
      <c r="AF98" s="664" t="str">
        <f t="shared" si="207"/>
        <v>-</v>
      </c>
      <c r="AG98" s="648" t="str">
        <f>IF('C10(1)-1管路(初期設定)'!$X$8="","-",IF('C10(1)-1管路(初期設定)'!$X$8="○",'C3(1)-1管路'!AG98,IF('C3(1)-1管路'!AZ98="-","-",'C10(1)-1管路(初期設定)'!$X$8*'C3(1)-1管路'!AG98)))</f>
        <v>-</v>
      </c>
      <c r="AH98" s="649" t="str">
        <f>IF('C10(1)-1管路(初期設定)'!$Y$17="","-",IF('C10(1)-1管路(初期設定)'!$Y$17="○",'C3(1)-1管路'!AH98,IF('C3(1)-1管路'!AH98="-","-",'C10(1)-1管路(初期設定)'!$Y$17*'C3(1)-1管路'!AH98)))</f>
        <v>-</v>
      </c>
      <c r="AI98" s="664" t="str">
        <f t="shared" si="208"/>
        <v>-</v>
      </c>
      <c r="AJ98" s="648" t="str">
        <f>IF('C10(1)-1管路(初期設定)'!$Z$17="","-",IF('C10(1)-1管路(初期設定)'!$Z$17="○",'C3(1)-1管路'!AJ98,IF('C3(1)-1管路'!AJ98="-","-",'C10(1)-1管路(初期設定)'!$Z$17*'C3(1)-1管路'!AJ98)))</f>
        <v>-</v>
      </c>
      <c r="AK98" s="649" t="str">
        <f>IF('C10(1)-1管路(初期設定)'!$AA$17="","-",IF('C10(1)-1管路(初期設定)'!$AA$17="○",'C3(1)-1管路'!AK98,IF('C3(1)-1管路'!AK98="-","-",'C10(1)-1管路(初期設定)'!$AA$17*'C3(1)-1管路'!AK98)))</f>
        <v>-</v>
      </c>
      <c r="AL98" s="664" t="str">
        <f t="shared" si="209"/>
        <v>-</v>
      </c>
      <c r="AM98" s="648" t="str">
        <f>IF('C10(1)-1管路(初期設定)'!$AB$17="","-",IF('C10(1)-1管路(初期設定)'!$AB$17="○",'C3(1)-1管路'!AM98,IF('C3(1)-1管路'!AM98="-","-",'C10(1)-1管路(初期設定)'!$AB$17*'C3(1)-1管路'!AM98)))</f>
        <v>-</v>
      </c>
      <c r="AN98" s="649" t="str">
        <f>IF('C10(1)-1管路(初期設定)'!$AC$17="","-",IF('C10(1)-1管路(初期設定)'!$AC$17="○",'C3(1)-1管路'!AN98,IF('C3(1)-1管路'!AN98="-","-",'C10(1)-1管路(初期設定)'!$AC$17*'C3(1)-1管路'!AN98)))</f>
        <v>-</v>
      </c>
      <c r="AO98" s="664" t="str">
        <f t="shared" si="210"/>
        <v>-</v>
      </c>
      <c r="AP98" s="648" t="str">
        <f>IF('C10(1)-1管路(初期設定)'!$AD$17="","-",IF('C10(1)-1管路(初期設定)'!$AD$17="○",'C3(1)-1管路'!AP98,IF('C3(1)-1管路'!AP98="-","-",'C10(1)-1管路(初期設定)'!$AD$17*'C3(1)-1管路'!AP98)))</f>
        <v>-</v>
      </c>
      <c r="AQ98" s="649" t="str">
        <f>IF('C10(1)-1管路(初期設定)'!$AE$17="","-",IF('C10(1)-1管路(初期設定)'!$AE$17="○",'C3(1)-1管路'!AQ98,IF('C3(1)-1管路'!AQ98="-","-",'C10(1)-1管路(初期設定)'!$AE$17*'C3(1)-1管路'!AQ98)))</f>
        <v>-</v>
      </c>
      <c r="AR98" s="664" t="str">
        <f t="shared" si="211"/>
        <v>-</v>
      </c>
      <c r="AS98" s="648" t="str">
        <f>IF('C10(1)-1管路(初期設定)'!$AF$17="","-",IF('C10(1)-1管路(初期設定)'!$AF$17="○",'C3(1)-1管路'!AS98,IF('C3(1)-1管路'!AS98="-","-",'C10(1)-1管路(初期設定)'!$AF$17*'C3(1)-1管路'!AS98)))</f>
        <v>-</v>
      </c>
      <c r="AT98" s="649" t="str">
        <f>IF('C10(1)-1管路(初期設定)'!$AG$17="","-",IF('C10(1)-1管路(初期設定)'!$AG$17="○",'C3(1)-1管路'!AT98,IF('C3(1)-1管路'!AT98="-","-",'C10(1)-1管路(初期設定)'!$AG$17*'C3(1)-1管路'!AT98)))</f>
        <v>-</v>
      </c>
      <c r="AU98" s="664" t="str">
        <f t="shared" si="212"/>
        <v>-</v>
      </c>
      <c r="AV98" s="655">
        <f t="shared" si="213"/>
        <v>162</v>
      </c>
      <c r="AW98" s="90" t="s">
        <v>549</v>
      </c>
      <c r="AX98" s="67">
        <v>112</v>
      </c>
      <c r="AY98" s="42">
        <f t="shared" si="214"/>
        <v>18144</v>
      </c>
      <c r="BB98" s="1071">
        <f t="shared" si="215"/>
        <v>0</v>
      </c>
      <c r="BC98" s="1070"/>
      <c r="BD98" s="1070">
        <f t="shared" si="216"/>
        <v>0</v>
      </c>
      <c r="BE98" s="1070"/>
      <c r="BF98" s="1070">
        <f t="shared" si="217"/>
        <v>162</v>
      </c>
      <c r="BG98" s="1070"/>
      <c r="BH98" s="1070">
        <f t="shared" si="218"/>
        <v>0</v>
      </c>
      <c r="BI98" s="1070"/>
      <c r="BJ98" s="1070">
        <f t="shared" si="219"/>
        <v>0</v>
      </c>
      <c r="BK98" s="1070"/>
      <c r="BL98" s="1071">
        <f t="shared" si="220"/>
        <v>0</v>
      </c>
      <c r="BM98" s="1070"/>
      <c r="BN98" s="1070">
        <f t="shared" si="221"/>
        <v>0</v>
      </c>
      <c r="BO98" s="1070"/>
      <c r="BP98" s="1070">
        <f t="shared" si="222"/>
        <v>18144</v>
      </c>
      <c r="BQ98" s="1070"/>
      <c r="BR98" s="1070">
        <f t="shared" si="223"/>
        <v>0</v>
      </c>
      <c r="BS98" s="1070"/>
      <c r="BT98" s="1070">
        <f t="shared" si="224"/>
        <v>0</v>
      </c>
      <c r="BU98" s="1073"/>
    </row>
    <row r="99" spans="1:73" ht="13.5" customHeight="1">
      <c r="B99" s="1550"/>
      <c r="C99" s="1083"/>
      <c r="D99" s="1084"/>
      <c r="E99" s="1085"/>
      <c r="F99" s="76">
        <v>250</v>
      </c>
      <c r="G99" s="648" t="str">
        <f>IF('C10(1)-1管路(初期設定)'!$F$17="","-",IF('C10(1)-1管路(初期設定)'!$F$17="○",'C3(1)-1管路'!G99,IF('C3(1)-1管路'!F99="-","-",'C10(1)-1管路(初期設定)'!$F$17*'C3(1)-1管路'!G99)))</f>
        <v>-</v>
      </c>
      <c r="H99" s="649" t="str">
        <f>IF('C10(1)-1管路(初期設定)'!$G$17="","-",IF('C10(1)-1管路(初期設定)'!$G$17="○",'C3(1)-1管路'!H99,IF('C3(1)-1管路'!H99="-","-",'C10(1)-1管路(初期設定)'!$G$17*'C3(1)-1管路'!H99)))</f>
        <v>-</v>
      </c>
      <c r="I99" s="664" t="str">
        <f t="shared" si="200"/>
        <v>-</v>
      </c>
      <c r="J99" s="648" t="str">
        <f>IF('C10(1)-1管路(初期設定)'!$H$17="","-",IF('C10(1)-1管路(初期設定)'!$H$17="○",'C3(1)-1管路'!J99,IF('C3(1)-1管路'!J99="-","-",'C10(1)-1管路(初期設定)'!$H$17*'C3(1)-1管路'!J99)))</f>
        <v>-</v>
      </c>
      <c r="K99" s="649" t="str">
        <f>IF('C10(1)-1管路(初期設定)'!$I$17="","-",IF('C10(1)-1管路(初期設定)'!$I$17="○",'C3(1)-1管路'!K99,IF('C3(1)-1管路'!K99="-","-",'C10(1)-1管路(初期設定)'!$I$17*'C3(1)-1管路'!K99)))</f>
        <v>-</v>
      </c>
      <c r="L99" s="664" t="str">
        <f t="shared" si="201"/>
        <v>-</v>
      </c>
      <c r="M99" s="648" t="str">
        <f>IF('C10(1)-1管路(初期設定)'!$J$17="","-",IF('C10(1)-1管路(初期設定)'!$J$17="○",'C3(1)-1管路'!M99,IF('C3(1)-1管路'!M99="-","-",'C10(1)-1管路(初期設定)'!$J$17*'C3(1)-1管路'!M99)))</f>
        <v>-</v>
      </c>
      <c r="N99" s="649" t="str">
        <f>IF('C10(1)-1管路(初期設定)'!$K$17="","-",IF('C10(1)-1管路(初期設定)'!$K$17="○",'C3(1)-1管路'!N99,IF('C3(1)-1管路'!N99="-","-",'C10(1)-1管路(初期設定)'!$K$17*'C3(1)-1管路'!N99)))</f>
        <v>-</v>
      </c>
      <c r="O99" s="664" t="str">
        <f t="shared" si="202"/>
        <v>-</v>
      </c>
      <c r="P99" s="648" t="str">
        <f>IF('C10(1)-1管路(初期設定)'!$L$17="","-",IF('C10(1)-1管路(初期設定)'!$L$17="○",'C3(1)-1管路'!P99,IF('C3(1)-1管路'!P99="-","-",'C10(1)-1管路(初期設定)'!$L$17*'C3(1)-1管路'!P99)))</f>
        <v>-</v>
      </c>
      <c r="Q99" s="649" t="str">
        <f>IF('C10(1)-1管路(初期設定)'!$M$17="","-",IF('C10(1)-1管路(初期設定)'!$M$17="○",'C3(1)-1管路'!Q99,IF('C3(1)-1管路'!Q99="-","-",'C10(1)-1管路(初期設定)'!$M$17*'C3(1)-1管路'!Q99)))</f>
        <v>-</v>
      </c>
      <c r="R99" s="664" t="str">
        <f t="shared" si="203"/>
        <v>-</v>
      </c>
      <c r="S99" s="648" t="str">
        <f>IF('C10(1)-1管路(初期設定)'!$N$17="","-",IF('C10(1)-1管路(初期設定)'!$N$17="○",'C3(1)-1管路'!S99,IF('C3(1)-1管路'!S99="-","-",'C10(1)-1管路(初期設定)'!$N$17*'C3(1)-1管路'!S99)))</f>
        <v>-</v>
      </c>
      <c r="T99" s="650">
        <f>IF('C10(1)-1管路(初期設定)'!$O$17="","-",IF('C10(1)-1管路(初期設定)'!$O$17="○",'C3(1)-1管路'!T99,IF('C3(1)-1管路'!T99="-","-",'C10(1)-1管路(初期設定)'!$O$17*'C3(1)-1管路'!T99)))</f>
        <v>14.4</v>
      </c>
      <c r="U99" s="650" t="str">
        <f>IF('C10(1)-1管路(初期設定)'!$P$17="","-",IF('C10(1)-1管路(初期設定)'!$P$17="○",'C3(1)-1管路'!U99,IF('C3(1)-1管路'!U99="-","-",'C10(1)-1管路(初期設定)'!$P$17*'C3(1)-1管路'!U99)))</f>
        <v>-</v>
      </c>
      <c r="V99" s="649">
        <f>IF('C10(1)-1管路(初期設定)'!$Q$17="","-",IF('C10(1)-1管路(初期設定)'!$Q$17="○",'C3(1)-1管路'!V99,IF('C3(1)-1管路'!V99="-","-",'C10(1)-1管路(初期設定)'!$Q$17*'C3(1)-1管路'!V99)))</f>
        <v>36</v>
      </c>
      <c r="W99" s="664">
        <f t="shared" si="204"/>
        <v>50.4</v>
      </c>
      <c r="X99" s="648" t="str">
        <f>IF('C10(1)-1管路(初期設定)'!$R$17="","-",IF('C10(1)-1管路(初期設定)'!$R$17="○",'C3(1)-1管路'!X99,IF('C3(1)-1管路'!X99="-","-",'C10(1)-1管路(初期設定)'!$R$17*'C3(1)-1管路'!X99)))</f>
        <v>-</v>
      </c>
      <c r="Y99" s="649">
        <f>IF('C10(1)-1管路(初期設定)'!$S$17="","-",IF('C10(1)-1管路(初期設定)'!$S$17="○",'C3(1)-1管路'!Y99,IF('C3(1)-1管路'!Y99="-","-",'C10(1)-1管路(初期設定)'!$S$17*'C3(1)-1管路'!Y99)))</f>
        <v>441.9</v>
      </c>
      <c r="Z99" s="664">
        <f t="shared" si="205"/>
        <v>441.9</v>
      </c>
      <c r="AA99" s="648" t="str">
        <f>IF('C10(1)-1管路(初期設定)'!$T$17="","-",IF('C10(1)-1管路(初期設定)'!$T$17="○",'C3(1)-1管路'!AA99,IF('C3(1)-1管路'!AA99="-","-",'C10(1)-1管路(初期設定)'!$T$17*'C3(1)-1管路'!AA99)))</f>
        <v>-</v>
      </c>
      <c r="AB99" s="649" t="str">
        <f>IF('C10(1)-1管路(初期設定)'!$U$17="","-",IF('C10(1)-1管路(初期設定)'!$U$17="○",'C3(1)-1管路'!AB99,IF('C3(1)-1管路'!AB99="-","-",'C10(1)-1管路(初期設定)'!$U$17*'C3(1)-1管路'!AB99)))</f>
        <v>-</v>
      </c>
      <c r="AC99" s="664" t="str">
        <f t="shared" si="206"/>
        <v>-</v>
      </c>
      <c r="AD99" s="648" t="str">
        <f>IF('C10(1)-1管路(初期設定)'!$V$17="","-",IF('C10(1)-1管路(初期設定)'!$V$17="○",'C3(1)-1管路'!AD99,IF('C3(1)-1管路'!AD99="-","-",'C10(1)-1管路(初期設定)'!$V$17*'C3(1)-1管路'!AD99)))</f>
        <v>-</v>
      </c>
      <c r="AE99" s="649" t="str">
        <f>IF('C10(1)-1管路(初期設定)'!$W$17="","-",IF('C10(1)-1管路(初期設定)'!$W$17="○",'C3(1)-1管路'!AE99,IF('C3(1)-1管路'!AE99="-","-",'C10(1)-1管路(初期設定)'!$W$17*'C3(1)-1管路'!AE99)))</f>
        <v>-</v>
      </c>
      <c r="AF99" s="664" t="str">
        <f t="shared" si="207"/>
        <v>-</v>
      </c>
      <c r="AG99" s="648" t="str">
        <f>IF('C10(1)-1管路(初期設定)'!$X$8="","-",IF('C10(1)-1管路(初期設定)'!$X$8="○",'C3(1)-1管路'!AG99,IF('C3(1)-1管路'!AZ99="-","-",'C10(1)-1管路(初期設定)'!$X$8*'C3(1)-1管路'!AG99)))</f>
        <v>-</v>
      </c>
      <c r="AH99" s="649" t="str">
        <f>IF('C10(1)-1管路(初期設定)'!$Y$17="","-",IF('C10(1)-1管路(初期設定)'!$Y$17="○",'C3(1)-1管路'!AH99,IF('C3(1)-1管路'!AH99="-","-",'C10(1)-1管路(初期設定)'!$Y$17*'C3(1)-1管路'!AH99)))</f>
        <v>-</v>
      </c>
      <c r="AI99" s="664" t="str">
        <f t="shared" si="208"/>
        <v>-</v>
      </c>
      <c r="AJ99" s="648" t="str">
        <f>IF('C10(1)-1管路(初期設定)'!$Z$17="","-",IF('C10(1)-1管路(初期設定)'!$Z$17="○",'C3(1)-1管路'!AJ99,IF('C3(1)-1管路'!AJ99="-","-",'C10(1)-1管路(初期設定)'!$Z$17*'C3(1)-1管路'!AJ99)))</f>
        <v>-</v>
      </c>
      <c r="AK99" s="649">
        <f>IF('C10(1)-1管路(初期設定)'!$AA$17="","-",IF('C10(1)-1管路(初期設定)'!$AA$17="○",'C3(1)-1管路'!AK99,IF('C3(1)-1管路'!AK99="-","-",'C10(1)-1管路(初期設定)'!$AA$17*'C3(1)-1管路'!AK99)))</f>
        <v>615</v>
      </c>
      <c r="AL99" s="664">
        <f t="shared" si="209"/>
        <v>615</v>
      </c>
      <c r="AM99" s="648" t="str">
        <f>IF('C10(1)-1管路(初期設定)'!$AB$17="","-",IF('C10(1)-1管路(初期設定)'!$AB$17="○",'C3(1)-1管路'!AM99,IF('C3(1)-1管路'!AM99="-","-",'C10(1)-1管路(初期設定)'!$AB$17*'C3(1)-1管路'!AM99)))</f>
        <v>-</v>
      </c>
      <c r="AN99" s="649" t="str">
        <f>IF('C10(1)-1管路(初期設定)'!$AC$17="","-",IF('C10(1)-1管路(初期設定)'!$AC$17="○",'C3(1)-1管路'!AN99,IF('C3(1)-1管路'!AN99="-","-",'C10(1)-1管路(初期設定)'!$AC$17*'C3(1)-1管路'!AN99)))</f>
        <v>-</v>
      </c>
      <c r="AO99" s="664" t="str">
        <f t="shared" si="210"/>
        <v>-</v>
      </c>
      <c r="AP99" s="648" t="str">
        <f>IF('C10(1)-1管路(初期設定)'!$AD$17="","-",IF('C10(1)-1管路(初期設定)'!$AD$17="○",'C3(1)-1管路'!AP99,IF('C3(1)-1管路'!AP99="-","-",'C10(1)-1管路(初期設定)'!$AD$17*'C3(1)-1管路'!AP99)))</f>
        <v>-</v>
      </c>
      <c r="AQ99" s="649">
        <f>IF('C10(1)-1管路(初期設定)'!$AE$17="","-",IF('C10(1)-1管路(初期設定)'!$AE$17="○",'C3(1)-1管路'!AQ99,IF('C3(1)-1管路'!AQ99="-","-",'C10(1)-1管路(初期設定)'!$AE$17*'C3(1)-1管路'!AQ99)))</f>
        <v>8.5</v>
      </c>
      <c r="AR99" s="664">
        <f t="shared" si="211"/>
        <v>8.5</v>
      </c>
      <c r="AS99" s="648" t="str">
        <f>IF('C10(1)-1管路(初期設定)'!$AF$17="","-",IF('C10(1)-1管路(初期設定)'!$AF$17="○",'C3(1)-1管路'!AS99,IF('C3(1)-1管路'!AS99="-","-",'C10(1)-1管路(初期設定)'!$AF$17*'C3(1)-1管路'!AS99)))</f>
        <v>-</v>
      </c>
      <c r="AT99" s="649" t="str">
        <f>IF('C10(1)-1管路(初期設定)'!$AG$17="","-",IF('C10(1)-1管路(初期設定)'!$AG$17="○",'C3(1)-1管路'!AT99,IF('C3(1)-1管路'!AT99="-","-",'C10(1)-1管路(初期設定)'!$AG$17*'C3(1)-1管路'!AT99)))</f>
        <v>-</v>
      </c>
      <c r="AU99" s="664" t="str">
        <f t="shared" si="212"/>
        <v>-</v>
      </c>
      <c r="AV99" s="655">
        <f t="shared" si="213"/>
        <v>1115.8</v>
      </c>
      <c r="AW99" s="90" t="s">
        <v>549</v>
      </c>
      <c r="AX99" s="67">
        <v>99</v>
      </c>
      <c r="AY99" s="42">
        <f t="shared" si="214"/>
        <v>110464.2</v>
      </c>
      <c r="BB99" s="1071">
        <f t="shared" si="215"/>
        <v>0</v>
      </c>
      <c r="BC99" s="1070"/>
      <c r="BD99" s="1070">
        <f t="shared" si="216"/>
        <v>14.4</v>
      </c>
      <c r="BE99" s="1070"/>
      <c r="BF99" s="1070">
        <f t="shared" si="217"/>
        <v>477.9</v>
      </c>
      <c r="BG99" s="1070"/>
      <c r="BH99" s="1070">
        <f t="shared" si="218"/>
        <v>623.5</v>
      </c>
      <c r="BI99" s="1070"/>
      <c r="BJ99" s="1070">
        <f t="shared" si="219"/>
        <v>0</v>
      </c>
      <c r="BK99" s="1070"/>
      <c r="BL99" s="1071">
        <f t="shared" si="220"/>
        <v>0</v>
      </c>
      <c r="BM99" s="1070"/>
      <c r="BN99" s="1070">
        <f t="shared" si="221"/>
        <v>1425.6000000000001</v>
      </c>
      <c r="BO99" s="1070"/>
      <c r="BP99" s="1070">
        <f t="shared" si="222"/>
        <v>47312.1</v>
      </c>
      <c r="BQ99" s="1070"/>
      <c r="BR99" s="1070">
        <f t="shared" si="223"/>
        <v>61726.5</v>
      </c>
      <c r="BS99" s="1070"/>
      <c r="BT99" s="1070">
        <f t="shared" si="224"/>
        <v>0</v>
      </c>
      <c r="BU99" s="1073"/>
    </row>
    <row r="100" spans="1:73" ht="13.5" customHeight="1">
      <c r="B100" s="1550"/>
      <c r="C100" s="1083"/>
      <c r="D100" s="1084"/>
      <c r="E100" s="1085"/>
      <c r="F100" s="76">
        <v>200</v>
      </c>
      <c r="G100" s="648" t="str">
        <f>IF('C10(1)-1管路(初期設定)'!$F$17="","-",IF('C10(1)-1管路(初期設定)'!$F$17="○",'C3(1)-1管路'!G100,IF('C3(1)-1管路'!F100="-","-",'C10(1)-1管路(初期設定)'!$F$17*'C3(1)-1管路'!G100)))</f>
        <v>-</v>
      </c>
      <c r="H100" s="649" t="str">
        <f>IF('C10(1)-1管路(初期設定)'!$G$17="","-",IF('C10(1)-1管路(初期設定)'!$G$17="○",'C3(1)-1管路'!H100,IF('C3(1)-1管路'!H100="-","-",'C10(1)-1管路(初期設定)'!$G$17*'C3(1)-1管路'!H100)))</f>
        <v>-</v>
      </c>
      <c r="I100" s="664" t="str">
        <f t="shared" si="200"/>
        <v>-</v>
      </c>
      <c r="J100" s="648" t="str">
        <f>IF('C10(1)-1管路(初期設定)'!$H$17="","-",IF('C10(1)-1管路(初期設定)'!$H$17="○",'C3(1)-1管路'!J100,IF('C3(1)-1管路'!J100="-","-",'C10(1)-1管路(初期設定)'!$H$17*'C3(1)-1管路'!J100)))</f>
        <v>-</v>
      </c>
      <c r="K100" s="649" t="str">
        <f>IF('C10(1)-1管路(初期設定)'!$I$17="","-",IF('C10(1)-1管路(初期設定)'!$I$17="○",'C3(1)-1管路'!K100,IF('C3(1)-1管路'!K100="-","-",'C10(1)-1管路(初期設定)'!$I$17*'C3(1)-1管路'!K100)))</f>
        <v>-</v>
      </c>
      <c r="L100" s="664" t="str">
        <f t="shared" si="201"/>
        <v>-</v>
      </c>
      <c r="M100" s="648" t="str">
        <f>IF('C10(1)-1管路(初期設定)'!$J$17="","-",IF('C10(1)-1管路(初期設定)'!$J$17="○",'C3(1)-1管路'!M100,IF('C3(1)-1管路'!M100="-","-",'C10(1)-1管路(初期設定)'!$J$17*'C3(1)-1管路'!M100)))</f>
        <v>-</v>
      </c>
      <c r="N100" s="649" t="str">
        <f>IF('C10(1)-1管路(初期設定)'!$K$17="","-",IF('C10(1)-1管路(初期設定)'!$K$17="○",'C3(1)-1管路'!N100,IF('C3(1)-1管路'!N100="-","-",'C10(1)-1管路(初期設定)'!$K$17*'C3(1)-1管路'!N100)))</f>
        <v>-</v>
      </c>
      <c r="O100" s="664" t="str">
        <f t="shared" si="202"/>
        <v>-</v>
      </c>
      <c r="P100" s="648" t="str">
        <f>IF('C10(1)-1管路(初期設定)'!$L$17="","-",IF('C10(1)-1管路(初期設定)'!$L$17="○",'C3(1)-1管路'!P100,IF('C3(1)-1管路'!P100="-","-",'C10(1)-1管路(初期設定)'!$L$17*'C3(1)-1管路'!P100)))</f>
        <v>-</v>
      </c>
      <c r="Q100" s="649" t="str">
        <f>IF('C10(1)-1管路(初期設定)'!$M$17="","-",IF('C10(1)-1管路(初期設定)'!$M$17="○",'C3(1)-1管路'!Q100,IF('C3(1)-1管路'!Q100="-","-",'C10(1)-1管路(初期設定)'!$M$17*'C3(1)-1管路'!Q100)))</f>
        <v>-</v>
      </c>
      <c r="R100" s="664" t="str">
        <f t="shared" si="203"/>
        <v>-</v>
      </c>
      <c r="S100" s="648" t="str">
        <f>IF('C10(1)-1管路(初期設定)'!$N$17="","-",IF('C10(1)-1管路(初期設定)'!$N$17="○",'C3(1)-1管路'!S100,IF('C3(1)-1管路'!S100="-","-",'C10(1)-1管路(初期設定)'!$N$17*'C3(1)-1管路'!S100)))</f>
        <v>-</v>
      </c>
      <c r="T100" s="650">
        <f>IF('C10(1)-1管路(初期設定)'!$O$17="","-",IF('C10(1)-1管路(初期設定)'!$O$17="○",'C3(1)-1管路'!T100,IF('C3(1)-1管路'!T100="-","-",'C10(1)-1管路(初期設定)'!$O$17*'C3(1)-1管路'!T100)))</f>
        <v>45</v>
      </c>
      <c r="U100" s="650" t="str">
        <f>IF('C10(1)-1管路(初期設定)'!$P$17="","-",IF('C10(1)-1管路(初期設定)'!$P$17="○",'C3(1)-1管路'!U100,IF('C3(1)-1管路'!U100="-","-",'C10(1)-1管路(初期設定)'!$P$17*'C3(1)-1管路'!U100)))</f>
        <v>-</v>
      </c>
      <c r="V100" s="649">
        <f>IF('C10(1)-1管路(初期設定)'!$Q$17="","-",IF('C10(1)-1管路(初期設定)'!$Q$17="○",'C3(1)-1管路'!V100,IF('C3(1)-1管路'!V100="-","-",'C10(1)-1管路(初期設定)'!$Q$17*'C3(1)-1管路'!V100)))</f>
        <v>112.5</v>
      </c>
      <c r="W100" s="664">
        <f t="shared" si="204"/>
        <v>157.5</v>
      </c>
      <c r="X100" s="648" t="str">
        <f>IF('C10(1)-1管路(初期設定)'!$R$17="","-",IF('C10(1)-1管路(初期設定)'!$R$17="○",'C3(1)-1管路'!X100,IF('C3(1)-1管路'!X100="-","-",'C10(1)-1管路(初期設定)'!$R$17*'C3(1)-1管路'!X100)))</f>
        <v>-</v>
      </c>
      <c r="Y100" s="649">
        <f>IF('C10(1)-1管路(初期設定)'!$S$17="","-",IF('C10(1)-1管路(初期設定)'!$S$17="○",'C3(1)-1管路'!Y100,IF('C3(1)-1管路'!Y100="-","-",'C10(1)-1管路(初期設定)'!$S$17*'C3(1)-1管路'!Y100)))</f>
        <v>1240.2</v>
      </c>
      <c r="Z100" s="664">
        <f t="shared" si="205"/>
        <v>1240.2</v>
      </c>
      <c r="AA100" s="648" t="str">
        <f>IF('C10(1)-1管路(初期設定)'!$T$17="","-",IF('C10(1)-1管路(初期設定)'!$T$17="○",'C3(1)-1管路'!AA100,IF('C3(1)-1管路'!AA100="-","-",'C10(1)-1管路(初期設定)'!$T$17*'C3(1)-1管路'!AA100)))</f>
        <v>-</v>
      </c>
      <c r="AB100" s="649" t="str">
        <f>IF('C10(1)-1管路(初期設定)'!$U$17="","-",IF('C10(1)-1管路(初期設定)'!$U$17="○",'C3(1)-1管路'!AB100,IF('C3(1)-1管路'!AB100="-","-",'C10(1)-1管路(初期設定)'!$U$17*'C3(1)-1管路'!AB100)))</f>
        <v>-</v>
      </c>
      <c r="AC100" s="664" t="str">
        <f t="shared" si="206"/>
        <v>-</v>
      </c>
      <c r="AD100" s="648" t="str">
        <f>IF('C10(1)-1管路(初期設定)'!$V$17="","-",IF('C10(1)-1管路(初期設定)'!$V$17="○",'C3(1)-1管路'!AD100,IF('C3(1)-1管路'!AD100="-","-",'C10(1)-1管路(初期設定)'!$V$17*'C3(1)-1管路'!AD100)))</f>
        <v>-</v>
      </c>
      <c r="AE100" s="649" t="str">
        <f>IF('C10(1)-1管路(初期設定)'!$W$17="","-",IF('C10(1)-1管路(初期設定)'!$W$17="○",'C3(1)-1管路'!AE100,IF('C3(1)-1管路'!AE100="-","-",'C10(1)-1管路(初期設定)'!$W$17*'C3(1)-1管路'!AE100)))</f>
        <v>-</v>
      </c>
      <c r="AF100" s="664" t="str">
        <f t="shared" si="207"/>
        <v>-</v>
      </c>
      <c r="AG100" s="648" t="str">
        <f>IF('C10(1)-1管路(初期設定)'!$X$8="","-",IF('C10(1)-1管路(初期設定)'!$X$8="○",'C3(1)-1管路'!AG100,IF('C3(1)-1管路'!AZ100="-","-",'C10(1)-1管路(初期設定)'!$X$8*'C3(1)-1管路'!AG100)))</f>
        <v>-</v>
      </c>
      <c r="AH100" s="649" t="str">
        <f>IF('C10(1)-1管路(初期設定)'!$Y$17="","-",IF('C10(1)-1管路(初期設定)'!$Y$17="○",'C3(1)-1管路'!AH100,IF('C3(1)-1管路'!AH100="-","-",'C10(1)-1管路(初期設定)'!$Y$17*'C3(1)-1管路'!AH100)))</f>
        <v>-</v>
      </c>
      <c r="AI100" s="664" t="str">
        <f t="shared" si="208"/>
        <v>-</v>
      </c>
      <c r="AJ100" s="648" t="str">
        <f>IF('C10(1)-1管路(初期設定)'!$Z$17="","-",IF('C10(1)-1管路(初期設定)'!$Z$17="○",'C3(1)-1管路'!AJ100,IF('C3(1)-1管路'!AJ100="-","-",'C10(1)-1管路(初期設定)'!$Z$17*'C3(1)-1管路'!AJ100)))</f>
        <v>-</v>
      </c>
      <c r="AK100" s="649">
        <f>IF('C10(1)-1管路(初期設定)'!$AA$17="","-",IF('C10(1)-1管路(初期設定)'!$AA$17="○",'C3(1)-1管路'!AK100,IF('C3(1)-1管路'!AK100="-","-",'C10(1)-1管路(初期設定)'!$AA$17*'C3(1)-1管路'!AK100)))</f>
        <v>1790.5</v>
      </c>
      <c r="AL100" s="664">
        <f t="shared" si="209"/>
        <v>1790.5</v>
      </c>
      <c r="AM100" s="648" t="str">
        <f>IF('C10(1)-1管路(初期設定)'!$AB$17="","-",IF('C10(1)-1管路(初期設定)'!$AB$17="○",'C3(1)-1管路'!AM100,IF('C3(1)-1管路'!AM100="-","-",'C10(1)-1管路(初期設定)'!$AB$17*'C3(1)-1管路'!AM100)))</f>
        <v>-</v>
      </c>
      <c r="AN100" s="649" t="str">
        <f>IF('C10(1)-1管路(初期設定)'!$AC$17="","-",IF('C10(1)-1管路(初期設定)'!$AC$17="○",'C3(1)-1管路'!AN100,IF('C3(1)-1管路'!AN100="-","-",'C10(1)-1管路(初期設定)'!$AC$17*'C3(1)-1管路'!AN100)))</f>
        <v>-</v>
      </c>
      <c r="AO100" s="664" t="str">
        <f t="shared" si="210"/>
        <v>-</v>
      </c>
      <c r="AP100" s="648" t="str">
        <f>IF('C10(1)-1管路(初期設定)'!$AD$17="","-",IF('C10(1)-1管路(初期設定)'!$AD$17="○",'C3(1)-1管路'!AP100,IF('C3(1)-1管路'!AP100="-","-",'C10(1)-1管路(初期設定)'!$AD$17*'C3(1)-1管路'!AP100)))</f>
        <v>-</v>
      </c>
      <c r="AQ100" s="649" t="str">
        <f>IF('C10(1)-1管路(初期設定)'!$AE$17="","-",IF('C10(1)-1管路(初期設定)'!$AE$17="○",'C3(1)-1管路'!AQ100,IF('C3(1)-1管路'!AQ100="-","-",'C10(1)-1管路(初期設定)'!$AE$17*'C3(1)-1管路'!AQ100)))</f>
        <v>-</v>
      </c>
      <c r="AR100" s="664" t="str">
        <f t="shared" si="211"/>
        <v>-</v>
      </c>
      <c r="AS100" s="648" t="str">
        <f>IF('C10(1)-1管路(初期設定)'!$AF$17="","-",IF('C10(1)-1管路(初期設定)'!$AF$17="○",'C3(1)-1管路'!AS100,IF('C3(1)-1管路'!AS100="-","-",'C10(1)-1管路(初期設定)'!$AF$17*'C3(1)-1管路'!AS100)))</f>
        <v>-</v>
      </c>
      <c r="AT100" s="649" t="str">
        <f>IF('C10(1)-1管路(初期設定)'!$AG$17="","-",IF('C10(1)-1管路(初期設定)'!$AG$17="○",'C3(1)-1管路'!AT100,IF('C3(1)-1管路'!AT100="-","-",'C10(1)-1管路(初期設定)'!$AG$17*'C3(1)-1管路'!AT100)))</f>
        <v>-</v>
      </c>
      <c r="AU100" s="664" t="str">
        <f t="shared" si="212"/>
        <v>-</v>
      </c>
      <c r="AV100" s="655">
        <f t="shared" si="213"/>
        <v>3188.2</v>
      </c>
      <c r="AW100" s="90" t="s">
        <v>549</v>
      </c>
      <c r="AX100" s="67">
        <v>87</v>
      </c>
      <c r="AY100" s="42">
        <f t="shared" si="214"/>
        <v>277373.39999999997</v>
      </c>
      <c r="BB100" s="1071">
        <f t="shared" si="215"/>
        <v>0</v>
      </c>
      <c r="BC100" s="1070"/>
      <c r="BD100" s="1070">
        <f t="shared" si="216"/>
        <v>45</v>
      </c>
      <c r="BE100" s="1070"/>
      <c r="BF100" s="1070">
        <f t="shared" si="217"/>
        <v>1352.7</v>
      </c>
      <c r="BG100" s="1070"/>
      <c r="BH100" s="1070">
        <f t="shared" si="218"/>
        <v>1790.5</v>
      </c>
      <c r="BI100" s="1070"/>
      <c r="BJ100" s="1070">
        <f t="shared" si="219"/>
        <v>0</v>
      </c>
      <c r="BK100" s="1070"/>
      <c r="BL100" s="1071">
        <f t="shared" si="220"/>
        <v>0</v>
      </c>
      <c r="BM100" s="1070"/>
      <c r="BN100" s="1070">
        <f t="shared" si="221"/>
        <v>3915</v>
      </c>
      <c r="BO100" s="1070"/>
      <c r="BP100" s="1070">
        <f t="shared" si="222"/>
        <v>117684.90000000001</v>
      </c>
      <c r="BQ100" s="1070"/>
      <c r="BR100" s="1070">
        <f t="shared" si="223"/>
        <v>155773.5</v>
      </c>
      <c r="BS100" s="1070"/>
      <c r="BT100" s="1070">
        <f t="shared" si="224"/>
        <v>0</v>
      </c>
      <c r="BU100" s="1073"/>
    </row>
    <row r="101" spans="1:73" ht="13.5" customHeight="1">
      <c r="B101" s="1550"/>
      <c r="C101" s="1083"/>
      <c r="D101" s="1084"/>
      <c r="E101" s="1085"/>
      <c r="F101" s="76">
        <v>150</v>
      </c>
      <c r="G101" s="648" t="str">
        <f>IF('C10(1)-1管路(初期設定)'!$F$17="","-",IF('C10(1)-1管路(初期設定)'!$F$17="○",'C3(1)-1管路'!G101,IF('C3(1)-1管路'!F101="-","-",'C10(1)-1管路(初期設定)'!$F$17*'C3(1)-1管路'!G101)))</f>
        <v>-</v>
      </c>
      <c r="H101" s="649" t="str">
        <f>IF('C10(1)-1管路(初期設定)'!$G$17="","-",IF('C10(1)-1管路(初期設定)'!$G$17="○",'C3(1)-1管路'!H101,IF('C3(1)-1管路'!H101="-","-",'C10(1)-1管路(初期設定)'!$G$17*'C3(1)-1管路'!H101)))</f>
        <v>-</v>
      </c>
      <c r="I101" s="664" t="str">
        <f t="shared" si="200"/>
        <v>-</v>
      </c>
      <c r="J101" s="648" t="str">
        <f>IF('C10(1)-1管路(初期設定)'!$H$17="","-",IF('C10(1)-1管路(初期設定)'!$H$17="○",'C3(1)-1管路'!J101,IF('C3(1)-1管路'!J101="-","-",'C10(1)-1管路(初期設定)'!$H$17*'C3(1)-1管路'!J101)))</f>
        <v>-</v>
      </c>
      <c r="K101" s="649" t="str">
        <f>IF('C10(1)-1管路(初期設定)'!$I$17="","-",IF('C10(1)-1管路(初期設定)'!$I$17="○",'C3(1)-1管路'!K101,IF('C3(1)-1管路'!K101="-","-",'C10(1)-1管路(初期設定)'!$I$17*'C3(1)-1管路'!K101)))</f>
        <v>-</v>
      </c>
      <c r="L101" s="664" t="str">
        <f t="shared" si="201"/>
        <v>-</v>
      </c>
      <c r="M101" s="648" t="str">
        <f>IF('C10(1)-1管路(初期設定)'!$J$17="","-",IF('C10(1)-1管路(初期設定)'!$J$17="○",'C3(1)-1管路'!M101,IF('C3(1)-1管路'!M101="-","-",'C10(1)-1管路(初期設定)'!$J$17*'C3(1)-1管路'!M101)))</f>
        <v>-</v>
      </c>
      <c r="N101" s="649" t="str">
        <f>IF('C10(1)-1管路(初期設定)'!$K$17="","-",IF('C10(1)-1管路(初期設定)'!$K$17="○",'C3(1)-1管路'!N101,IF('C3(1)-1管路'!N101="-","-",'C10(1)-1管路(初期設定)'!$K$17*'C3(1)-1管路'!N101)))</f>
        <v>-</v>
      </c>
      <c r="O101" s="664" t="str">
        <f t="shared" si="202"/>
        <v>-</v>
      </c>
      <c r="P101" s="648" t="str">
        <f>IF('C10(1)-1管路(初期設定)'!$L$17="","-",IF('C10(1)-1管路(初期設定)'!$L$17="○",'C3(1)-1管路'!P101,IF('C3(1)-1管路'!P101="-","-",'C10(1)-1管路(初期設定)'!$L$17*'C3(1)-1管路'!P101)))</f>
        <v>-</v>
      </c>
      <c r="Q101" s="649" t="str">
        <f>IF('C10(1)-1管路(初期設定)'!$M$17="","-",IF('C10(1)-1管路(初期設定)'!$M$17="○",'C3(1)-1管路'!Q101,IF('C3(1)-1管路'!Q101="-","-",'C10(1)-1管路(初期設定)'!$M$17*'C3(1)-1管路'!Q101)))</f>
        <v>-</v>
      </c>
      <c r="R101" s="664" t="str">
        <f t="shared" si="203"/>
        <v>-</v>
      </c>
      <c r="S101" s="648" t="str">
        <f>IF('C10(1)-1管路(初期設定)'!$N$17="","-",IF('C10(1)-1管路(初期設定)'!$N$17="○",'C3(1)-1管路'!S101,IF('C3(1)-1管路'!S101="-","-",'C10(1)-1管路(初期設定)'!$N$17*'C3(1)-1管路'!S101)))</f>
        <v>-</v>
      </c>
      <c r="T101" s="650">
        <f>IF('C10(1)-1管路(初期設定)'!$O$17="","-",IF('C10(1)-1管路(初期設定)'!$O$17="○",'C3(1)-1管路'!T101,IF('C3(1)-1管路'!T101="-","-",'C10(1)-1管路(初期設定)'!$O$17*'C3(1)-1管路'!T101)))</f>
        <v>87.3</v>
      </c>
      <c r="U101" s="650" t="str">
        <f>IF('C10(1)-1管路(初期設定)'!$P$17="","-",IF('C10(1)-1管路(初期設定)'!$P$17="○",'C3(1)-1管路'!U101,IF('C3(1)-1管路'!U101="-","-",'C10(1)-1管路(初期設定)'!$P$17*'C3(1)-1管路'!U101)))</f>
        <v>-</v>
      </c>
      <c r="V101" s="649">
        <f>IF('C10(1)-1管路(初期設定)'!$Q$17="","-",IF('C10(1)-1管路(初期設定)'!$Q$17="○",'C3(1)-1管路'!V101,IF('C3(1)-1管路'!V101="-","-",'C10(1)-1管路(初期設定)'!$Q$17*'C3(1)-1管路'!V101)))</f>
        <v>217.8</v>
      </c>
      <c r="W101" s="664">
        <f t="shared" si="204"/>
        <v>305.10000000000002</v>
      </c>
      <c r="X101" s="648" t="str">
        <f>IF('C10(1)-1管路(初期設定)'!$R$17="","-",IF('C10(1)-1管路(初期設定)'!$R$17="○",'C3(1)-1管路'!X101,IF('C3(1)-1管路'!X101="-","-",'C10(1)-1管路(初期設定)'!$R$17*'C3(1)-1管路'!X101)))</f>
        <v>-</v>
      </c>
      <c r="Y101" s="649">
        <f>IF('C10(1)-1管路(初期設定)'!$S$17="","-",IF('C10(1)-1管路(初期設定)'!$S$17="○",'C3(1)-1管路'!Y101,IF('C3(1)-1管路'!Y101="-","-",'C10(1)-1管路(初期設定)'!$S$17*'C3(1)-1管路'!Y101)))</f>
        <v>1675.8</v>
      </c>
      <c r="Z101" s="664">
        <f t="shared" si="205"/>
        <v>1675.8</v>
      </c>
      <c r="AA101" s="648" t="str">
        <f>IF('C10(1)-1管路(初期設定)'!$T$17="","-",IF('C10(1)-1管路(初期設定)'!$T$17="○",'C3(1)-1管路'!AA101,IF('C3(1)-1管路'!AA101="-","-",'C10(1)-1管路(初期設定)'!$T$17*'C3(1)-1管路'!AA101)))</f>
        <v>-</v>
      </c>
      <c r="AB101" s="649" t="str">
        <f>IF('C10(1)-1管路(初期設定)'!$U$17="","-",IF('C10(1)-1管路(初期設定)'!$U$17="○",'C3(1)-1管路'!AB101,IF('C3(1)-1管路'!AB101="-","-",'C10(1)-1管路(初期設定)'!$U$17*'C3(1)-1管路'!AB101)))</f>
        <v>-</v>
      </c>
      <c r="AC101" s="664" t="str">
        <f t="shared" si="206"/>
        <v>-</v>
      </c>
      <c r="AD101" s="648" t="str">
        <f>IF('C10(1)-1管路(初期設定)'!$V$17="","-",IF('C10(1)-1管路(初期設定)'!$V$17="○",'C3(1)-1管路'!AD101,IF('C3(1)-1管路'!AD101="-","-",'C10(1)-1管路(初期設定)'!$V$17*'C3(1)-1管路'!AD101)))</f>
        <v>-</v>
      </c>
      <c r="AE101" s="649" t="str">
        <f>IF('C10(1)-1管路(初期設定)'!$W$17="","-",IF('C10(1)-1管路(初期設定)'!$W$17="○",'C3(1)-1管路'!AE101,IF('C3(1)-1管路'!AE101="-","-",'C10(1)-1管路(初期設定)'!$W$17*'C3(1)-1管路'!AE101)))</f>
        <v>-</v>
      </c>
      <c r="AF101" s="664" t="str">
        <f t="shared" si="207"/>
        <v>-</v>
      </c>
      <c r="AG101" s="648" t="str">
        <f>IF('C10(1)-1管路(初期設定)'!$X$8="","-",IF('C10(1)-1管路(初期設定)'!$X$8="○",'C3(1)-1管路'!AG101,IF('C3(1)-1管路'!AZ101="-","-",'C10(1)-1管路(初期設定)'!$X$8*'C3(1)-1管路'!AG101)))</f>
        <v>-</v>
      </c>
      <c r="AH101" s="649">
        <f>IF('C10(1)-1管路(初期設定)'!$Y$17="","-",IF('C10(1)-1管路(初期設定)'!$Y$17="○",'C3(1)-1管路'!AH101,IF('C3(1)-1管路'!AH101="-","-",'C10(1)-1管路(初期設定)'!$Y$17*'C3(1)-1管路'!AH101)))</f>
        <v>326.7</v>
      </c>
      <c r="AI101" s="664">
        <f t="shared" si="208"/>
        <v>326.7</v>
      </c>
      <c r="AJ101" s="648" t="str">
        <f>IF('C10(1)-1管路(初期設定)'!$Z$17="","-",IF('C10(1)-1管路(初期設定)'!$Z$17="○",'C3(1)-1管路'!AJ101,IF('C3(1)-1管路'!AJ101="-","-",'C10(1)-1管路(初期設定)'!$Z$17*'C3(1)-1管路'!AJ101)))</f>
        <v>-</v>
      </c>
      <c r="AK101" s="649">
        <f>IF('C10(1)-1管路(初期設定)'!$AA$17="","-",IF('C10(1)-1管路(初期設定)'!$AA$17="○",'C3(1)-1管路'!AK101,IF('C3(1)-1管路'!AK101="-","-",'C10(1)-1管路(初期設定)'!$AA$17*'C3(1)-1管路'!AK101)))</f>
        <v>877.1</v>
      </c>
      <c r="AL101" s="664">
        <f t="shared" si="209"/>
        <v>877.1</v>
      </c>
      <c r="AM101" s="648" t="str">
        <f>IF('C10(1)-1管路(初期設定)'!$AB$17="","-",IF('C10(1)-1管路(初期設定)'!$AB$17="○",'C3(1)-1管路'!AM101,IF('C3(1)-1管路'!AM101="-","-",'C10(1)-1管路(初期設定)'!$AB$17*'C3(1)-1管路'!AM101)))</f>
        <v>-</v>
      </c>
      <c r="AN101" s="649" t="str">
        <f>IF('C10(1)-1管路(初期設定)'!$AC$17="","-",IF('C10(1)-1管路(初期設定)'!$AC$17="○",'C3(1)-1管路'!AN101,IF('C3(1)-1管路'!AN101="-","-",'C10(1)-1管路(初期設定)'!$AC$17*'C3(1)-1管路'!AN101)))</f>
        <v>-</v>
      </c>
      <c r="AO101" s="664" t="str">
        <f t="shared" si="210"/>
        <v>-</v>
      </c>
      <c r="AP101" s="648" t="str">
        <f>IF('C10(1)-1管路(初期設定)'!$AD$17="","-",IF('C10(1)-1管路(初期設定)'!$AD$17="○",'C3(1)-1管路'!AP101,IF('C3(1)-1管路'!AP101="-","-",'C10(1)-1管路(初期設定)'!$AD$17*'C3(1)-1管路'!AP101)))</f>
        <v>-</v>
      </c>
      <c r="AQ101" s="649">
        <f>IF('C10(1)-1管路(初期設定)'!$AE$17="","-",IF('C10(1)-1管路(初期設定)'!$AE$17="○",'C3(1)-1管路'!AQ101,IF('C3(1)-1管路'!AQ101="-","-",'C10(1)-1管路(初期設定)'!$AE$17*'C3(1)-1管路'!AQ101)))</f>
        <v>30.7</v>
      </c>
      <c r="AR101" s="664">
        <f t="shared" si="211"/>
        <v>30.7</v>
      </c>
      <c r="AS101" s="648" t="str">
        <f>IF('C10(1)-1管路(初期設定)'!$AF$17="","-",IF('C10(1)-1管路(初期設定)'!$AF$17="○",'C3(1)-1管路'!AS101,IF('C3(1)-1管路'!AS101="-","-",'C10(1)-1管路(初期設定)'!$AF$17*'C3(1)-1管路'!AS101)))</f>
        <v>-</v>
      </c>
      <c r="AT101" s="649" t="str">
        <f>IF('C10(1)-1管路(初期設定)'!$AG$17="","-",IF('C10(1)-1管路(初期設定)'!$AG$17="○",'C3(1)-1管路'!AT101,IF('C3(1)-1管路'!AT101="-","-",'C10(1)-1管路(初期設定)'!$AG$17*'C3(1)-1管路'!AT101)))</f>
        <v>-</v>
      </c>
      <c r="AU101" s="664" t="str">
        <f t="shared" si="212"/>
        <v>-</v>
      </c>
      <c r="AV101" s="655">
        <f t="shared" si="213"/>
        <v>3215.3999999999996</v>
      </c>
      <c r="AW101" s="90" t="s">
        <v>549</v>
      </c>
      <c r="AX101" s="67">
        <v>76</v>
      </c>
      <c r="AY101" s="42">
        <f t="shared" si="214"/>
        <v>244370.39999999997</v>
      </c>
      <c r="BB101" s="1071">
        <f t="shared" si="215"/>
        <v>0</v>
      </c>
      <c r="BC101" s="1070"/>
      <c r="BD101" s="1070">
        <f t="shared" si="216"/>
        <v>87.3</v>
      </c>
      <c r="BE101" s="1070"/>
      <c r="BF101" s="1070">
        <f t="shared" si="217"/>
        <v>1893.6</v>
      </c>
      <c r="BG101" s="1070"/>
      <c r="BH101" s="1070">
        <f t="shared" si="218"/>
        <v>1234.5</v>
      </c>
      <c r="BI101" s="1070"/>
      <c r="BJ101" s="1070">
        <f t="shared" si="219"/>
        <v>0</v>
      </c>
      <c r="BK101" s="1070"/>
      <c r="BL101" s="1071">
        <f t="shared" si="220"/>
        <v>0</v>
      </c>
      <c r="BM101" s="1070"/>
      <c r="BN101" s="1070">
        <f t="shared" si="221"/>
        <v>6634.8</v>
      </c>
      <c r="BO101" s="1070"/>
      <c r="BP101" s="1070">
        <f t="shared" si="222"/>
        <v>143913.60000000001</v>
      </c>
      <c r="BQ101" s="1070"/>
      <c r="BR101" s="1070">
        <f t="shared" si="223"/>
        <v>93822</v>
      </c>
      <c r="BS101" s="1070"/>
      <c r="BT101" s="1070">
        <f t="shared" si="224"/>
        <v>0</v>
      </c>
      <c r="BU101" s="1073"/>
    </row>
    <row r="102" spans="1:73" ht="13.5" customHeight="1">
      <c r="B102" s="1550"/>
      <c r="C102" s="1083"/>
      <c r="D102" s="1084"/>
      <c r="E102" s="1085"/>
      <c r="F102" s="76">
        <v>100</v>
      </c>
      <c r="G102" s="648" t="str">
        <f>IF('C10(1)-1管路(初期設定)'!$F$17="","-",IF('C10(1)-1管路(初期設定)'!$F$17="○",'C3(1)-1管路'!G102,IF('C3(1)-1管路'!F102="-","-",'C10(1)-1管路(初期設定)'!$F$17*'C3(1)-1管路'!G102)))</f>
        <v>-</v>
      </c>
      <c r="H102" s="649" t="str">
        <f>IF('C10(1)-1管路(初期設定)'!$G$17="","-",IF('C10(1)-1管路(初期設定)'!$G$17="○",'C3(1)-1管路'!H102,IF('C3(1)-1管路'!H102="-","-",'C10(1)-1管路(初期設定)'!$G$17*'C3(1)-1管路'!H102)))</f>
        <v>-</v>
      </c>
      <c r="I102" s="664" t="str">
        <f t="shared" si="200"/>
        <v>-</v>
      </c>
      <c r="J102" s="648" t="str">
        <f>IF('C10(1)-1管路(初期設定)'!$H$17="","-",IF('C10(1)-1管路(初期設定)'!$H$17="○",'C3(1)-1管路'!J102,IF('C3(1)-1管路'!J102="-","-",'C10(1)-1管路(初期設定)'!$H$17*'C3(1)-1管路'!J102)))</f>
        <v>-</v>
      </c>
      <c r="K102" s="649" t="str">
        <f>IF('C10(1)-1管路(初期設定)'!$I$17="","-",IF('C10(1)-1管路(初期設定)'!$I$17="○",'C3(1)-1管路'!K102,IF('C3(1)-1管路'!K102="-","-",'C10(1)-1管路(初期設定)'!$I$17*'C3(1)-1管路'!K102)))</f>
        <v>-</v>
      </c>
      <c r="L102" s="664" t="str">
        <f t="shared" si="201"/>
        <v>-</v>
      </c>
      <c r="M102" s="648" t="str">
        <f>IF('C10(1)-1管路(初期設定)'!$J$17="","-",IF('C10(1)-1管路(初期設定)'!$J$17="○",'C3(1)-1管路'!M102,IF('C3(1)-1管路'!M102="-","-",'C10(1)-1管路(初期設定)'!$J$17*'C3(1)-1管路'!M102)))</f>
        <v>-</v>
      </c>
      <c r="N102" s="649" t="str">
        <f>IF('C10(1)-1管路(初期設定)'!$K$17="","-",IF('C10(1)-1管路(初期設定)'!$K$17="○",'C3(1)-1管路'!N102,IF('C3(1)-1管路'!N102="-","-",'C10(1)-1管路(初期設定)'!$K$17*'C3(1)-1管路'!N102)))</f>
        <v>-</v>
      </c>
      <c r="O102" s="664" t="str">
        <f t="shared" si="202"/>
        <v>-</v>
      </c>
      <c r="P102" s="648" t="str">
        <f>IF('C10(1)-1管路(初期設定)'!$L$17="","-",IF('C10(1)-1管路(初期設定)'!$L$17="○",'C3(1)-1管路'!P102,IF('C3(1)-1管路'!P102="-","-",'C10(1)-1管路(初期設定)'!$L$17*'C3(1)-1管路'!P102)))</f>
        <v>-</v>
      </c>
      <c r="Q102" s="649" t="str">
        <f>IF('C10(1)-1管路(初期設定)'!$M$17="","-",IF('C10(1)-1管路(初期設定)'!$M$17="○",'C3(1)-1管路'!Q102,IF('C3(1)-1管路'!Q102="-","-",'C10(1)-1管路(初期設定)'!$M$17*'C3(1)-1管路'!Q102)))</f>
        <v>-</v>
      </c>
      <c r="R102" s="664" t="str">
        <f t="shared" si="203"/>
        <v>-</v>
      </c>
      <c r="S102" s="648" t="str">
        <f>IF('C10(1)-1管路(初期設定)'!$N$17="","-",IF('C10(1)-1管路(初期設定)'!$N$17="○",'C3(1)-1管路'!S102,IF('C3(1)-1管路'!S102="-","-",'C10(1)-1管路(初期設定)'!$N$17*'C3(1)-1管路'!S102)))</f>
        <v>-</v>
      </c>
      <c r="T102" s="650">
        <f>IF('C10(1)-1管路(初期設定)'!$O$17="","-",IF('C10(1)-1管路(初期設定)'!$O$17="○",'C3(1)-1管路'!T102,IF('C3(1)-1管路'!T102="-","-",'C10(1)-1管路(初期設定)'!$O$17*'C3(1)-1管路'!T102)))</f>
        <v>9</v>
      </c>
      <c r="U102" s="650" t="str">
        <f>IF('C10(1)-1管路(初期設定)'!$P$17="","-",IF('C10(1)-1管路(初期設定)'!$P$17="○",'C3(1)-1管路'!U102,IF('C3(1)-1管路'!U102="-","-",'C10(1)-1管路(初期設定)'!$P$17*'C3(1)-1管路'!U102)))</f>
        <v>-</v>
      </c>
      <c r="V102" s="649">
        <f>IF('C10(1)-1管路(初期設定)'!$Q$17="","-",IF('C10(1)-1管路(初期設定)'!$Q$17="○",'C3(1)-1管路'!V102,IF('C3(1)-1管路'!V102="-","-",'C10(1)-1管路(初期設定)'!$Q$17*'C3(1)-1管路'!V102)))</f>
        <v>22.5</v>
      </c>
      <c r="W102" s="664">
        <f t="shared" si="204"/>
        <v>31.5</v>
      </c>
      <c r="X102" s="648" t="str">
        <f>IF('C10(1)-1管路(初期設定)'!$R$17="","-",IF('C10(1)-1管路(初期設定)'!$R$17="○",'C3(1)-1管路'!X102,IF('C3(1)-1管路'!X102="-","-",'C10(1)-1管路(初期設定)'!$R$17*'C3(1)-1管路'!X102)))</f>
        <v>-</v>
      </c>
      <c r="Y102" s="649">
        <f>IF('C10(1)-1管路(初期設定)'!$S$17="","-",IF('C10(1)-1管路(初期設定)'!$S$17="○",'C3(1)-1管路'!Y102,IF('C3(1)-1管路'!Y102="-","-",'C10(1)-1管路(初期設定)'!$S$17*'C3(1)-1管路'!Y102)))</f>
        <v>329.4</v>
      </c>
      <c r="Z102" s="664">
        <f t="shared" si="205"/>
        <v>329.4</v>
      </c>
      <c r="AA102" s="648" t="str">
        <f>IF('C10(1)-1管路(初期設定)'!$T$17="","-",IF('C10(1)-1管路(初期設定)'!$T$17="○",'C3(1)-1管路'!AA102,IF('C3(1)-1管路'!AA102="-","-",'C10(1)-1管路(初期設定)'!$T$17*'C3(1)-1管路'!AA102)))</f>
        <v>-</v>
      </c>
      <c r="AB102" s="649" t="str">
        <f>IF('C10(1)-1管路(初期設定)'!$U$17="","-",IF('C10(1)-1管路(初期設定)'!$U$17="○",'C3(1)-1管路'!AB102,IF('C3(1)-1管路'!AB102="-","-",'C10(1)-1管路(初期設定)'!$U$17*'C3(1)-1管路'!AB102)))</f>
        <v>-</v>
      </c>
      <c r="AC102" s="664" t="str">
        <f t="shared" si="206"/>
        <v>-</v>
      </c>
      <c r="AD102" s="648" t="str">
        <f>IF('C10(1)-1管路(初期設定)'!$V$17="","-",IF('C10(1)-1管路(初期設定)'!$V$17="○",'C3(1)-1管路'!AD102,IF('C3(1)-1管路'!AD102="-","-",'C10(1)-1管路(初期設定)'!$V$17*'C3(1)-1管路'!AD102)))</f>
        <v>-</v>
      </c>
      <c r="AE102" s="649">
        <f>IF('C10(1)-1管路(初期設定)'!$W$17="","-",IF('C10(1)-1管路(初期設定)'!$W$17="○",'C3(1)-1管路'!AE102,IF('C3(1)-1管路'!AE102="-","-",'C10(1)-1管路(初期設定)'!$W$17*'C3(1)-1管路'!AE102)))</f>
        <v>328.5</v>
      </c>
      <c r="AF102" s="664">
        <f t="shared" si="207"/>
        <v>328.5</v>
      </c>
      <c r="AG102" s="648" t="str">
        <f>IF('C10(1)-1管路(初期設定)'!$X$8="","-",IF('C10(1)-1管路(初期設定)'!$X$8="○",'C3(1)-1管路'!AG102,IF('C3(1)-1管路'!AZ102="-","-",'C10(1)-1管路(初期設定)'!$X$8*'C3(1)-1管路'!AG102)))</f>
        <v>-</v>
      </c>
      <c r="AH102" s="649">
        <f>IF('C10(1)-1管路(初期設定)'!$Y$17="","-",IF('C10(1)-1管路(初期設定)'!$Y$17="○",'C3(1)-1管路'!AH102,IF('C3(1)-1管路'!AH102="-","-",'C10(1)-1管路(初期設定)'!$Y$17*'C3(1)-1管路'!AH102)))</f>
        <v>106.2</v>
      </c>
      <c r="AI102" s="664">
        <f t="shared" si="208"/>
        <v>106.2</v>
      </c>
      <c r="AJ102" s="648" t="str">
        <f>IF('C10(1)-1管路(初期設定)'!$Z$17="","-",IF('C10(1)-1管路(初期設定)'!$Z$17="○",'C3(1)-1管路'!AJ102,IF('C3(1)-1管路'!AJ102="-","-",'C10(1)-1管路(初期設定)'!$Z$17*'C3(1)-1管路'!AJ102)))</f>
        <v>-</v>
      </c>
      <c r="AK102" s="649">
        <f>IF('C10(1)-1管路(初期設定)'!$AA$17="","-",IF('C10(1)-1管路(初期設定)'!$AA$17="○",'C3(1)-1管路'!AK102,IF('C3(1)-1管路'!AK102="-","-",'C10(1)-1管路(初期設定)'!$AA$17*'C3(1)-1管路'!AK102)))</f>
        <v>237.8</v>
      </c>
      <c r="AL102" s="664">
        <f t="shared" si="209"/>
        <v>237.8</v>
      </c>
      <c r="AM102" s="648" t="str">
        <f>IF('C10(1)-1管路(初期設定)'!$AB$17="","-",IF('C10(1)-1管路(初期設定)'!$AB$17="○",'C3(1)-1管路'!AM102,IF('C3(1)-1管路'!AM102="-","-",'C10(1)-1管路(初期設定)'!$AB$17*'C3(1)-1管路'!AM102)))</f>
        <v>-</v>
      </c>
      <c r="AN102" s="649" t="str">
        <f>IF('C10(1)-1管路(初期設定)'!$AC$17="","-",IF('C10(1)-1管路(初期設定)'!$AC$17="○",'C3(1)-1管路'!AN102,IF('C3(1)-1管路'!AN102="-","-",'C10(1)-1管路(初期設定)'!$AC$17*'C3(1)-1管路'!AN102)))</f>
        <v>-</v>
      </c>
      <c r="AO102" s="664" t="str">
        <f t="shared" si="210"/>
        <v>-</v>
      </c>
      <c r="AP102" s="648" t="str">
        <f>IF('C10(1)-1管路(初期設定)'!$AD$17="","-",IF('C10(1)-1管路(初期設定)'!$AD$17="○",'C3(1)-1管路'!AP102,IF('C3(1)-1管路'!AP102="-","-",'C10(1)-1管路(初期設定)'!$AD$17*'C3(1)-1管路'!AP102)))</f>
        <v>-</v>
      </c>
      <c r="AQ102" s="649">
        <f>IF('C10(1)-1管路(初期設定)'!$AE$17="","-",IF('C10(1)-1管路(初期設定)'!$AE$17="○",'C3(1)-1管路'!AQ102,IF('C3(1)-1管路'!AQ102="-","-",'C10(1)-1管路(初期設定)'!$AE$17*'C3(1)-1管路'!AQ102)))</f>
        <v>24.8</v>
      </c>
      <c r="AR102" s="664">
        <f t="shared" si="211"/>
        <v>24.8</v>
      </c>
      <c r="AS102" s="648" t="str">
        <f>IF('C10(1)-1管路(初期設定)'!$AF$17="","-",IF('C10(1)-1管路(初期設定)'!$AF$17="○",'C3(1)-1管路'!AS102,IF('C3(1)-1管路'!AS102="-","-",'C10(1)-1管路(初期設定)'!$AF$17*'C3(1)-1管路'!AS102)))</f>
        <v>-</v>
      </c>
      <c r="AT102" s="649" t="str">
        <f>IF('C10(1)-1管路(初期設定)'!$AG$17="","-",IF('C10(1)-1管路(初期設定)'!$AG$17="○",'C3(1)-1管路'!AT102,IF('C3(1)-1管路'!AT102="-","-",'C10(1)-1管路(初期設定)'!$AG$17*'C3(1)-1管路'!AT102)))</f>
        <v>-</v>
      </c>
      <c r="AU102" s="664" t="str">
        <f t="shared" si="212"/>
        <v>-</v>
      </c>
      <c r="AV102" s="655">
        <f t="shared" si="213"/>
        <v>1058.2</v>
      </c>
      <c r="AW102" s="90" t="s">
        <v>549</v>
      </c>
      <c r="AX102" s="67">
        <v>67</v>
      </c>
      <c r="AY102" s="42">
        <f t="shared" si="214"/>
        <v>70899.400000000009</v>
      </c>
      <c r="BB102" s="1071">
        <f t="shared" si="215"/>
        <v>0</v>
      </c>
      <c r="BC102" s="1070"/>
      <c r="BD102" s="1070">
        <f t="shared" si="216"/>
        <v>9</v>
      </c>
      <c r="BE102" s="1070"/>
      <c r="BF102" s="1070">
        <f t="shared" si="217"/>
        <v>680.4</v>
      </c>
      <c r="BG102" s="1070"/>
      <c r="BH102" s="1070">
        <f t="shared" si="218"/>
        <v>368.8</v>
      </c>
      <c r="BI102" s="1070"/>
      <c r="BJ102" s="1070">
        <f t="shared" si="219"/>
        <v>0</v>
      </c>
      <c r="BK102" s="1070"/>
      <c r="BL102" s="1071">
        <f t="shared" si="220"/>
        <v>0</v>
      </c>
      <c r="BM102" s="1070"/>
      <c r="BN102" s="1070">
        <f t="shared" si="221"/>
        <v>603</v>
      </c>
      <c r="BO102" s="1070"/>
      <c r="BP102" s="1070">
        <f t="shared" si="222"/>
        <v>45586.799999999996</v>
      </c>
      <c r="BQ102" s="1070"/>
      <c r="BR102" s="1070">
        <f t="shared" si="223"/>
        <v>24709.600000000002</v>
      </c>
      <c r="BS102" s="1070"/>
      <c r="BT102" s="1070">
        <f t="shared" si="224"/>
        <v>0</v>
      </c>
      <c r="BU102" s="1073"/>
    </row>
    <row r="103" spans="1:73" ht="13.5" customHeight="1">
      <c r="B103" s="1550"/>
      <c r="C103" s="1083"/>
      <c r="D103" s="1084"/>
      <c r="E103" s="1085"/>
      <c r="F103" s="77" t="s">
        <v>136</v>
      </c>
      <c r="G103" s="648" t="str">
        <f>IF('C10(1)-1管路(初期設定)'!$F$17="","-",IF('C10(1)-1管路(初期設定)'!$F$17="○",'C3(1)-1管路'!G103,IF('C3(1)-1管路'!F103="-","-",'C10(1)-1管路(初期設定)'!$F$17*'C3(1)-1管路'!G103)))</f>
        <v>-</v>
      </c>
      <c r="H103" s="649" t="str">
        <f>IF('C10(1)-1管路(初期設定)'!$G$17="","-",IF('C10(1)-1管路(初期設定)'!$G$17="○",'C3(1)-1管路'!H103,IF('C3(1)-1管路'!H103="-","-",'C10(1)-1管路(初期設定)'!$G$17*'C3(1)-1管路'!H103)))</f>
        <v>-</v>
      </c>
      <c r="I103" s="664" t="str">
        <f t="shared" si="200"/>
        <v>-</v>
      </c>
      <c r="J103" s="648" t="str">
        <f>IF('C10(1)-1管路(初期設定)'!$H$17="","-",IF('C10(1)-1管路(初期設定)'!$H$17="○",'C3(1)-1管路'!J103,IF('C3(1)-1管路'!J103="-","-",'C10(1)-1管路(初期設定)'!$H$17*'C3(1)-1管路'!J103)))</f>
        <v>-</v>
      </c>
      <c r="K103" s="649" t="str">
        <f>IF('C10(1)-1管路(初期設定)'!$I$17="","-",IF('C10(1)-1管路(初期設定)'!$I$17="○",'C3(1)-1管路'!K103,IF('C3(1)-1管路'!K103="-","-",'C10(1)-1管路(初期設定)'!$I$17*'C3(1)-1管路'!K103)))</f>
        <v>-</v>
      </c>
      <c r="L103" s="664" t="str">
        <f t="shared" si="201"/>
        <v>-</v>
      </c>
      <c r="M103" s="648" t="str">
        <f>IF('C10(1)-1管路(初期設定)'!$J$17="","-",IF('C10(1)-1管路(初期設定)'!$J$17="○",'C3(1)-1管路'!M103,IF('C3(1)-1管路'!M103="-","-",'C10(1)-1管路(初期設定)'!$J$17*'C3(1)-1管路'!M103)))</f>
        <v>-</v>
      </c>
      <c r="N103" s="649" t="str">
        <f>IF('C10(1)-1管路(初期設定)'!$K$17="","-",IF('C10(1)-1管路(初期設定)'!$K$17="○",'C3(1)-1管路'!N103,IF('C3(1)-1管路'!N103="-","-",'C10(1)-1管路(初期設定)'!$K$17*'C3(1)-1管路'!N103)))</f>
        <v>-</v>
      </c>
      <c r="O103" s="664" t="str">
        <f t="shared" si="202"/>
        <v>-</v>
      </c>
      <c r="P103" s="648" t="str">
        <f>IF('C10(1)-1管路(初期設定)'!$L$17="","-",IF('C10(1)-1管路(初期設定)'!$L$17="○",'C3(1)-1管路'!P103,IF('C3(1)-1管路'!P103="-","-",'C10(1)-1管路(初期設定)'!$L$17*'C3(1)-1管路'!P103)))</f>
        <v>-</v>
      </c>
      <c r="Q103" s="649" t="str">
        <f>IF('C10(1)-1管路(初期設定)'!$M$17="","-",IF('C10(1)-1管路(初期設定)'!$M$17="○",'C3(1)-1管路'!Q103,IF('C3(1)-1管路'!Q103="-","-",'C10(1)-1管路(初期設定)'!$M$17*'C3(1)-1管路'!Q103)))</f>
        <v>-</v>
      </c>
      <c r="R103" s="664" t="str">
        <f t="shared" si="203"/>
        <v>-</v>
      </c>
      <c r="S103" s="648" t="str">
        <f>IF('C10(1)-1管路(初期設定)'!$N$17="","-",IF('C10(1)-1管路(初期設定)'!$N$17="○",'C3(1)-1管路'!S103,IF('C3(1)-1管路'!S103="-","-",'C10(1)-1管路(初期設定)'!$N$17*'C3(1)-1管路'!S103)))</f>
        <v>-</v>
      </c>
      <c r="T103" s="650" t="str">
        <f>IF('C10(1)-1管路(初期設定)'!$O$17="","-",IF('C10(1)-1管路(初期設定)'!$O$17="○",'C3(1)-1管路'!T103,IF('C3(1)-1管路'!T103="-","-",'C10(1)-1管路(初期設定)'!$O$17*'C3(1)-1管路'!T103)))</f>
        <v>-</v>
      </c>
      <c r="U103" s="650" t="str">
        <f>IF('C10(1)-1管路(初期設定)'!$P$17="","-",IF('C10(1)-1管路(初期設定)'!$P$17="○",'C3(1)-1管路'!U103,IF('C3(1)-1管路'!U103="-","-",'C10(1)-1管路(初期設定)'!$P$17*'C3(1)-1管路'!U103)))</f>
        <v>-</v>
      </c>
      <c r="V103" s="649" t="str">
        <f>IF('C10(1)-1管路(初期設定)'!$Q$17="","-",IF('C10(1)-1管路(初期設定)'!$Q$17="○",'C3(1)-1管路'!V103,IF('C3(1)-1管路'!V103="-","-",'C10(1)-1管路(初期設定)'!$Q$17*'C3(1)-1管路'!V103)))</f>
        <v>-</v>
      </c>
      <c r="W103" s="664" t="str">
        <f t="shared" si="204"/>
        <v>-</v>
      </c>
      <c r="X103" s="648" t="str">
        <f>IF('C10(1)-1管路(初期設定)'!$R$17="","-",IF('C10(1)-1管路(初期設定)'!$R$17="○",'C3(1)-1管路'!X103,IF('C3(1)-1管路'!X103="-","-",'C10(1)-1管路(初期設定)'!$R$17*'C3(1)-1管路'!X103)))</f>
        <v>-</v>
      </c>
      <c r="Y103" s="649">
        <f>IF('C10(1)-1管路(初期設定)'!$S$17="","-",IF('C10(1)-1管路(初期設定)'!$S$17="○",'C3(1)-1管路'!Y103,IF('C3(1)-1管路'!Y103="-","-",'C10(1)-1管路(初期設定)'!$S$17*'C3(1)-1管路'!Y103)))</f>
        <v>24.3</v>
      </c>
      <c r="Z103" s="664">
        <f t="shared" si="205"/>
        <v>24.3</v>
      </c>
      <c r="AA103" s="648" t="str">
        <f>IF('C10(1)-1管路(初期設定)'!$T$17="","-",IF('C10(1)-1管路(初期設定)'!$T$17="○",'C3(1)-1管路'!AA103,IF('C3(1)-1管路'!AA103="-","-",'C10(1)-1管路(初期設定)'!$T$17*'C3(1)-1管路'!AA103)))</f>
        <v>-</v>
      </c>
      <c r="AB103" s="649" t="str">
        <f>IF('C10(1)-1管路(初期設定)'!$U$17="","-",IF('C10(1)-1管路(初期設定)'!$U$17="○",'C3(1)-1管路'!AB103,IF('C3(1)-1管路'!AB103="-","-",'C10(1)-1管路(初期設定)'!$U$17*'C3(1)-1管路'!AB103)))</f>
        <v>-</v>
      </c>
      <c r="AC103" s="664" t="str">
        <f t="shared" si="206"/>
        <v>-</v>
      </c>
      <c r="AD103" s="648" t="str">
        <f>IF('C10(1)-1管路(初期設定)'!$V$17="","-",IF('C10(1)-1管路(初期設定)'!$V$17="○",'C3(1)-1管路'!AD103,IF('C3(1)-1管路'!AD103="-","-",'C10(1)-1管路(初期設定)'!$V$17*'C3(1)-1管路'!AD103)))</f>
        <v>-</v>
      </c>
      <c r="AE103" s="649">
        <f>IF('C10(1)-1管路(初期設定)'!$W$17="","-",IF('C10(1)-1管路(初期設定)'!$W$17="○",'C3(1)-1管路'!AE103,IF('C3(1)-1管路'!AE103="-","-",'C10(1)-1管路(初期設定)'!$W$17*'C3(1)-1管路'!AE103)))</f>
        <v>34.200000000000003</v>
      </c>
      <c r="AF103" s="664">
        <f t="shared" si="207"/>
        <v>34.200000000000003</v>
      </c>
      <c r="AG103" s="648" t="str">
        <f>IF('C10(1)-1管路(初期設定)'!$X$8="","-",IF('C10(1)-1管路(初期設定)'!$X$8="○",'C3(1)-1管路'!AG103,IF('C3(1)-1管路'!AZ103="-","-",'C10(1)-1管路(初期設定)'!$X$8*'C3(1)-1管路'!AG103)))</f>
        <v>-</v>
      </c>
      <c r="AH103" s="649">
        <f>IF('C10(1)-1管路(初期設定)'!$Y$17="","-",IF('C10(1)-1管路(初期設定)'!$Y$17="○",'C3(1)-1管路'!AH103,IF('C3(1)-1管路'!AH103="-","-",'C10(1)-1管路(初期設定)'!$Y$17*'C3(1)-1管路'!AH103)))</f>
        <v>297</v>
      </c>
      <c r="AI103" s="664">
        <f t="shared" si="208"/>
        <v>297</v>
      </c>
      <c r="AJ103" s="648" t="str">
        <f>IF('C10(1)-1管路(初期設定)'!$Z$17="","-",IF('C10(1)-1管路(初期設定)'!$Z$17="○",'C3(1)-1管路'!AJ103,IF('C3(1)-1管路'!AJ103="-","-",'C10(1)-1管路(初期設定)'!$Z$17*'C3(1)-1管路'!AJ103)))</f>
        <v>-</v>
      </c>
      <c r="AK103" s="649" t="str">
        <f>IF('C10(1)-1管路(初期設定)'!$AA$17="","-",IF('C10(1)-1管路(初期設定)'!$AA$17="○",'C3(1)-1管路'!AK103,IF('C3(1)-1管路'!AK103="-","-",'C10(1)-1管路(初期設定)'!$AA$17*'C3(1)-1管路'!AK103)))</f>
        <v>-</v>
      </c>
      <c r="AL103" s="664" t="str">
        <f t="shared" si="209"/>
        <v>-</v>
      </c>
      <c r="AM103" s="648" t="str">
        <f>IF('C10(1)-1管路(初期設定)'!$AB$17="","-",IF('C10(1)-1管路(初期設定)'!$AB$17="○",'C3(1)-1管路'!AM103,IF('C3(1)-1管路'!AM103="-","-",'C10(1)-1管路(初期設定)'!$AB$17*'C3(1)-1管路'!AM103)))</f>
        <v>-</v>
      </c>
      <c r="AN103" s="649" t="str">
        <f>IF('C10(1)-1管路(初期設定)'!$AC$17="","-",IF('C10(1)-1管路(初期設定)'!$AC$17="○",'C3(1)-1管路'!AN103,IF('C3(1)-1管路'!AN103="-","-",'C10(1)-1管路(初期設定)'!$AC$17*'C3(1)-1管路'!AN103)))</f>
        <v>-</v>
      </c>
      <c r="AO103" s="664" t="str">
        <f t="shared" si="210"/>
        <v>-</v>
      </c>
      <c r="AP103" s="648" t="str">
        <f>IF('C10(1)-1管路(初期設定)'!$AD$17="","-",IF('C10(1)-1管路(初期設定)'!$AD$17="○",'C3(1)-1管路'!AP103,IF('C3(1)-1管路'!AP103="-","-",'C10(1)-1管路(初期設定)'!$AD$17*'C3(1)-1管路'!AP103)))</f>
        <v>-</v>
      </c>
      <c r="AQ103" s="649">
        <f>IF('C10(1)-1管路(初期設定)'!$AE$17="","-",IF('C10(1)-1管路(初期設定)'!$AE$17="○",'C3(1)-1管路'!AQ103,IF('C3(1)-1管路'!AQ103="-","-",'C10(1)-1管路(初期設定)'!$AE$17*'C3(1)-1管路'!AQ103)))</f>
        <v>620.29999999999995</v>
      </c>
      <c r="AR103" s="664">
        <f t="shared" si="211"/>
        <v>620.29999999999995</v>
      </c>
      <c r="AS103" s="648" t="str">
        <f>IF('C10(1)-1管路(初期設定)'!$AF$17="","-",IF('C10(1)-1管路(初期設定)'!$AF$17="○",'C3(1)-1管路'!AS103,IF('C3(1)-1管路'!AS103="-","-",'C10(1)-1管路(初期設定)'!$AF$17*'C3(1)-1管路'!AS103)))</f>
        <v>-</v>
      </c>
      <c r="AT103" s="649" t="str">
        <f>IF('C10(1)-1管路(初期設定)'!$AG$17="","-",IF('C10(1)-1管路(初期設定)'!$AG$17="○",'C3(1)-1管路'!AT103,IF('C3(1)-1管路'!AT103="-","-",'C10(1)-1管路(初期設定)'!$AG$17*'C3(1)-1管路'!AT103)))</f>
        <v>-</v>
      </c>
      <c r="AU103" s="664" t="str">
        <f t="shared" si="212"/>
        <v>-</v>
      </c>
      <c r="AV103" s="655">
        <f t="shared" si="213"/>
        <v>975.8</v>
      </c>
      <c r="AW103" s="90" t="s">
        <v>550</v>
      </c>
      <c r="AX103" s="67">
        <v>42</v>
      </c>
      <c r="AY103" s="42">
        <f t="shared" si="214"/>
        <v>40983.599999999999</v>
      </c>
      <c r="BB103" s="1071">
        <f t="shared" si="215"/>
        <v>0</v>
      </c>
      <c r="BC103" s="1070"/>
      <c r="BD103" s="1070">
        <f t="shared" si="216"/>
        <v>0</v>
      </c>
      <c r="BE103" s="1070"/>
      <c r="BF103" s="1070">
        <f t="shared" si="217"/>
        <v>58.5</v>
      </c>
      <c r="BG103" s="1070"/>
      <c r="BH103" s="1070">
        <f t="shared" si="218"/>
        <v>917.3</v>
      </c>
      <c r="BI103" s="1070"/>
      <c r="BJ103" s="1070">
        <f t="shared" si="219"/>
        <v>0</v>
      </c>
      <c r="BK103" s="1070"/>
      <c r="BL103" s="1071">
        <f t="shared" si="220"/>
        <v>0</v>
      </c>
      <c r="BM103" s="1070"/>
      <c r="BN103" s="1070">
        <f t="shared" si="221"/>
        <v>0</v>
      </c>
      <c r="BO103" s="1070"/>
      <c r="BP103" s="1070">
        <f t="shared" si="222"/>
        <v>2457</v>
      </c>
      <c r="BQ103" s="1070"/>
      <c r="BR103" s="1070">
        <f t="shared" si="223"/>
        <v>38526.6</v>
      </c>
      <c r="BS103" s="1070"/>
      <c r="BT103" s="1070">
        <f t="shared" si="224"/>
        <v>0</v>
      </c>
      <c r="BU103" s="1073"/>
    </row>
    <row r="104" spans="1:73" ht="13.5" customHeight="1">
      <c r="B104" s="1550"/>
      <c r="C104" s="1086"/>
      <c r="D104" s="1087"/>
      <c r="E104" s="1088"/>
      <c r="F104" s="772" t="s">
        <v>69</v>
      </c>
      <c r="G104" s="646" t="str">
        <f t="shared" ref="G104:AV104" si="225">IF(SUM(G93:G103)=0,"-",SUM(G93:G103))</f>
        <v>-</v>
      </c>
      <c r="H104" s="647" t="str">
        <f t="shared" si="225"/>
        <v>-</v>
      </c>
      <c r="I104" s="665" t="str">
        <f t="shared" si="225"/>
        <v>-</v>
      </c>
      <c r="J104" s="646" t="str">
        <f t="shared" si="225"/>
        <v>-</v>
      </c>
      <c r="K104" s="647" t="str">
        <f t="shared" si="225"/>
        <v>-</v>
      </c>
      <c r="L104" s="665" t="str">
        <f t="shared" si="225"/>
        <v>-</v>
      </c>
      <c r="M104" s="646" t="str">
        <f t="shared" si="225"/>
        <v>-</v>
      </c>
      <c r="N104" s="647" t="str">
        <f t="shared" si="225"/>
        <v>-</v>
      </c>
      <c r="O104" s="665" t="str">
        <f t="shared" si="225"/>
        <v>-</v>
      </c>
      <c r="P104" s="646" t="str">
        <f t="shared" si="225"/>
        <v>-</v>
      </c>
      <c r="Q104" s="647" t="str">
        <f t="shared" si="225"/>
        <v>-</v>
      </c>
      <c r="R104" s="665" t="str">
        <f t="shared" si="225"/>
        <v>-</v>
      </c>
      <c r="S104" s="646" t="str">
        <f t="shared" si="225"/>
        <v>-</v>
      </c>
      <c r="T104" s="651">
        <f t="shared" si="225"/>
        <v>159.30000000000001</v>
      </c>
      <c r="U104" s="651" t="str">
        <f t="shared" si="225"/>
        <v>-</v>
      </c>
      <c r="V104" s="647">
        <f t="shared" si="225"/>
        <v>397.8</v>
      </c>
      <c r="W104" s="665">
        <f t="shared" si="225"/>
        <v>557.1</v>
      </c>
      <c r="X104" s="646" t="str">
        <f t="shared" si="225"/>
        <v>-</v>
      </c>
      <c r="Y104" s="647">
        <f t="shared" si="225"/>
        <v>4518.8999999999996</v>
      </c>
      <c r="Z104" s="665">
        <f t="shared" si="225"/>
        <v>4518.8999999999996</v>
      </c>
      <c r="AA104" s="646" t="str">
        <f t="shared" si="225"/>
        <v>-</v>
      </c>
      <c r="AB104" s="647" t="str">
        <f t="shared" si="225"/>
        <v>-</v>
      </c>
      <c r="AC104" s="665" t="str">
        <f t="shared" si="225"/>
        <v>-</v>
      </c>
      <c r="AD104" s="646" t="str">
        <f t="shared" si="225"/>
        <v>-</v>
      </c>
      <c r="AE104" s="647">
        <f t="shared" si="225"/>
        <v>362.7</v>
      </c>
      <c r="AF104" s="665">
        <f t="shared" si="225"/>
        <v>362.7</v>
      </c>
      <c r="AG104" s="646" t="str">
        <f t="shared" si="225"/>
        <v>-</v>
      </c>
      <c r="AH104" s="647">
        <f t="shared" si="225"/>
        <v>729.9</v>
      </c>
      <c r="AI104" s="665">
        <f t="shared" si="225"/>
        <v>729.9</v>
      </c>
      <c r="AJ104" s="646" t="str">
        <f t="shared" si="225"/>
        <v>-</v>
      </c>
      <c r="AK104" s="647">
        <f t="shared" si="225"/>
        <v>3520.4</v>
      </c>
      <c r="AL104" s="665">
        <f t="shared" si="225"/>
        <v>3520.4</v>
      </c>
      <c r="AM104" s="646" t="str">
        <f t="shared" si="225"/>
        <v>-</v>
      </c>
      <c r="AN104" s="647" t="str">
        <f t="shared" si="225"/>
        <v>-</v>
      </c>
      <c r="AO104" s="665" t="str">
        <f t="shared" si="225"/>
        <v>-</v>
      </c>
      <c r="AP104" s="646" t="str">
        <f t="shared" si="225"/>
        <v>-</v>
      </c>
      <c r="AQ104" s="647">
        <f t="shared" si="225"/>
        <v>704.9</v>
      </c>
      <c r="AR104" s="665">
        <f t="shared" si="225"/>
        <v>704.9</v>
      </c>
      <c r="AS104" s="646" t="str">
        <f t="shared" si="225"/>
        <v>-</v>
      </c>
      <c r="AT104" s="647" t="str">
        <f t="shared" si="225"/>
        <v>-</v>
      </c>
      <c r="AU104" s="665" t="str">
        <f t="shared" si="225"/>
        <v>-</v>
      </c>
      <c r="AV104" s="656">
        <f t="shared" si="225"/>
        <v>10393.9</v>
      </c>
      <c r="AW104" s="92"/>
      <c r="AX104" s="48" t="s">
        <v>743</v>
      </c>
      <c r="AY104" s="48">
        <f>IF(SUM(AY93:AY103)=0,"-",SUM(AY93:AY103))</f>
        <v>877462</v>
      </c>
      <c r="BB104" s="1065" t="str">
        <f>IF(SUM(BB93:BC103)=0,"-",SUM(BB93:BC103))</f>
        <v>-</v>
      </c>
      <c r="BC104" s="1066"/>
      <c r="BD104" s="1066">
        <f>IF(SUM(BD93:BE103)=0,"-",SUM(BD93:BE103))</f>
        <v>159.30000000000001</v>
      </c>
      <c r="BE104" s="1066"/>
      <c r="BF104" s="1066">
        <f>IF(SUM(BF93:BG103)=0,"-",SUM(BF93:BG103))</f>
        <v>5279.4</v>
      </c>
      <c r="BG104" s="1066"/>
      <c r="BH104" s="1066">
        <f>IF(SUM(BH93:BI103)=0,"-",SUM(BH93:BI103))</f>
        <v>4955.2</v>
      </c>
      <c r="BI104" s="1066"/>
      <c r="BJ104" s="1066" t="str">
        <f>IF(SUM(BJ93:BK103)=0,"-",SUM(BJ93:BK103))</f>
        <v>-</v>
      </c>
      <c r="BK104" s="1066"/>
      <c r="BL104" s="1065" t="str">
        <f>IF(SUM(BL93:BM103)=0,"-",SUM(BL93:BM103))</f>
        <v>-</v>
      </c>
      <c r="BM104" s="1066"/>
      <c r="BN104" s="1066">
        <f>IF(SUM(BN93:BO103)=0,"-",SUM(BN93:BO103))</f>
        <v>13104</v>
      </c>
      <c r="BO104" s="1066"/>
      <c r="BP104" s="1066">
        <f>IF(SUM(BP93:BQ103)=0,"-",SUM(BP93:BQ103))</f>
        <v>485906.39999999997</v>
      </c>
      <c r="BQ104" s="1066"/>
      <c r="BR104" s="1066">
        <f>IF(SUM(BR93:BS103)=0,"-",SUM(BR93:BS103))</f>
        <v>378451.6</v>
      </c>
      <c r="BS104" s="1066"/>
      <c r="BT104" s="1066" t="str">
        <f>IF(SUM(BT93:BU103)=0,"-",SUM(BT93:BU103))</f>
        <v>-</v>
      </c>
      <c r="BU104" s="1068"/>
    </row>
    <row r="105" spans="1:73" ht="13.5" customHeight="1">
      <c r="B105" s="1550"/>
      <c r="C105" s="1042" t="s">
        <v>890</v>
      </c>
      <c r="D105" s="1081"/>
      <c r="E105" s="1082"/>
      <c r="F105" s="75">
        <v>300</v>
      </c>
      <c r="G105" s="781" t="str">
        <f>+G47</f>
        <v>-</v>
      </c>
      <c r="H105" s="782" t="str">
        <f t="shared" ref="H105:AY105" si="226">+H47</f>
        <v>-</v>
      </c>
      <c r="I105" s="784" t="str">
        <f t="shared" si="226"/>
        <v>-</v>
      </c>
      <c r="J105" s="781" t="str">
        <f t="shared" si="226"/>
        <v>-</v>
      </c>
      <c r="K105" s="782" t="str">
        <f t="shared" si="226"/>
        <v>-</v>
      </c>
      <c r="L105" s="784" t="str">
        <f t="shared" si="226"/>
        <v>-</v>
      </c>
      <c r="M105" s="781" t="str">
        <f t="shared" si="226"/>
        <v>-</v>
      </c>
      <c r="N105" s="782" t="str">
        <f t="shared" si="226"/>
        <v>-</v>
      </c>
      <c r="O105" s="784" t="str">
        <f t="shared" si="226"/>
        <v>-</v>
      </c>
      <c r="P105" s="781" t="str">
        <f t="shared" si="226"/>
        <v>-</v>
      </c>
      <c r="Q105" s="782" t="str">
        <f t="shared" si="226"/>
        <v>-</v>
      </c>
      <c r="R105" s="784" t="str">
        <f t="shared" si="226"/>
        <v>-</v>
      </c>
      <c r="S105" s="781" t="str">
        <f t="shared" si="226"/>
        <v>-</v>
      </c>
      <c r="T105" s="783" t="str">
        <f t="shared" si="226"/>
        <v>-</v>
      </c>
      <c r="U105" s="783" t="str">
        <f t="shared" si="226"/>
        <v>-</v>
      </c>
      <c r="V105" s="782" t="str">
        <f t="shared" si="226"/>
        <v>-</v>
      </c>
      <c r="W105" s="784" t="str">
        <f t="shared" si="226"/>
        <v>-</v>
      </c>
      <c r="X105" s="781" t="str">
        <f t="shared" si="226"/>
        <v>-</v>
      </c>
      <c r="Y105" s="782">
        <f t="shared" si="226"/>
        <v>1</v>
      </c>
      <c r="Z105" s="784">
        <f t="shared" si="226"/>
        <v>1</v>
      </c>
      <c r="AA105" s="781" t="str">
        <f t="shared" si="226"/>
        <v>-</v>
      </c>
      <c r="AB105" s="782" t="str">
        <f t="shared" si="226"/>
        <v>-</v>
      </c>
      <c r="AC105" s="784" t="str">
        <f t="shared" si="226"/>
        <v>-</v>
      </c>
      <c r="AD105" s="781" t="str">
        <f t="shared" si="226"/>
        <v>-</v>
      </c>
      <c r="AE105" s="782" t="str">
        <f t="shared" si="226"/>
        <v>-</v>
      </c>
      <c r="AF105" s="784" t="str">
        <f t="shared" si="226"/>
        <v>-</v>
      </c>
      <c r="AG105" s="781" t="str">
        <f t="shared" si="226"/>
        <v>-</v>
      </c>
      <c r="AH105" s="782" t="str">
        <f t="shared" si="226"/>
        <v>-</v>
      </c>
      <c r="AI105" s="784" t="str">
        <f t="shared" si="226"/>
        <v>-</v>
      </c>
      <c r="AJ105" s="781" t="str">
        <f t="shared" si="226"/>
        <v>-</v>
      </c>
      <c r="AK105" s="782" t="str">
        <f t="shared" si="226"/>
        <v>-</v>
      </c>
      <c r="AL105" s="784" t="str">
        <f t="shared" si="226"/>
        <v>-</v>
      </c>
      <c r="AM105" s="781" t="str">
        <f t="shared" si="226"/>
        <v>-</v>
      </c>
      <c r="AN105" s="782" t="str">
        <f t="shared" si="226"/>
        <v>-</v>
      </c>
      <c r="AO105" s="784" t="str">
        <f t="shared" si="226"/>
        <v>-</v>
      </c>
      <c r="AP105" s="781" t="str">
        <f t="shared" si="226"/>
        <v>-</v>
      </c>
      <c r="AQ105" s="782" t="str">
        <f t="shared" si="226"/>
        <v>-</v>
      </c>
      <c r="AR105" s="784" t="str">
        <f t="shared" si="226"/>
        <v>-</v>
      </c>
      <c r="AS105" s="781" t="str">
        <f t="shared" si="226"/>
        <v>-</v>
      </c>
      <c r="AT105" s="782" t="str">
        <f t="shared" si="226"/>
        <v>-</v>
      </c>
      <c r="AU105" s="784" t="str">
        <f t="shared" si="226"/>
        <v>-</v>
      </c>
      <c r="AV105" s="791">
        <f t="shared" si="226"/>
        <v>1</v>
      </c>
      <c r="AW105" s="238" t="str">
        <f t="shared" si="226"/>
        <v>ダクタイル鋳鉄管(NS形継手等)</v>
      </c>
      <c r="AX105" s="788">
        <f t="shared" si="226"/>
        <v>112</v>
      </c>
      <c r="AY105" s="47">
        <f t="shared" si="226"/>
        <v>112</v>
      </c>
      <c r="BB105" s="1077">
        <f t="shared" ref="BB105:BU111" si="227">+BB47</f>
        <v>0</v>
      </c>
      <c r="BC105" s="1074">
        <f t="shared" si="227"/>
        <v>0</v>
      </c>
      <c r="BD105" s="1074">
        <f t="shared" si="227"/>
        <v>0</v>
      </c>
      <c r="BE105" s="1074">
        <f t="shared" si="227"/>
        <v>0</v>
      </c>
      <c r="BF105" s="1074">
        <f t="shared" si="227"/>
        <v>1</v>
      </c>
      <c r="BG105" s="1074">
        <f t="shared" si="227"/>
        <v>0</v>
      </c>
      <c r="BH105" s="1074">
        <f>+BH47</f>
        <v>0</v>
      </c>
      <c r="BI105" s="1074">
        <f t="shared" si="227"/>
        <v>0</v>
      </c>
      <c r="BJ105" s="1074">
        <f t="shared" si="227"/>
        <v>0</v>
      </c>
      <c r="BK105" s="1074">
        <f t="shared" si="227"/>
        <v>0</v>
      </c>
      <c r="BL105" s="1077">
        <f t="shared" si="227"/>
        <v>0</v>
      </c>
      <c r="BM105" s="1074">
        <f t="shared" si="227"/>
        <v>0</v>
      </c>
      <c r="BN105" s="1074">
        <f t="shared" si="227"/>
        <v>0</v>
      </c>
      <c r="BO105" s="1074">
        <f t="shared" si="227"/>
        <v>0</v>
      </c>
      <c r="BP105" s="1074">
        <f t="shared" si="227"/>
        <v>112</v>
      </c>
      <c r="BQ105" s="1074">
        <f t="shared" si="227"/>
        <v>0</v>
      </c>
      <c r="BR105" s="1074">
        <f t="shared" si="227"/>
        <v>0</v>
      </c>
      <c r="BS105" s="1074">
        <f t="shared" si="227"/>
        <v>0</v>
      </c>
      <c r="BT105" s="1074">
        <f t="shared" si="227"/>
        <v>0</v>
      </c>
      <c r="BU105" s="1075">
        <f t="shared" si="227"/>
        <v>0</v>
      </c>
    </row>
    <row r="106" spans="1:73" ht="13.5" customHeight="1">
      <c r="B106" s="1550"/>
      <c r="C106" s="1083"/>
      <c r="D106" s="1084"/>
      <c r="E106" s="1085"/>
      <c r="F106" s="76">
        <v>250</v>
      </c>
      <c r="G106" s="777" t="str">
        <f t="shared" ref="G106:AY111" si="228">+G48</f>
        <v>-</v>
      </c>
      <c r="H106" s="778" t="str">
        <f t="shared" si="228"/>
        <v>-</v>
      </c>
      <c r="I106" s="780" t="str">
        <f t="shared" si="228"/>
        <v>-</v>
      </c>
      <c r="J106" s="777" t="str">
        <f t="shared" si="228"/>
        <v>-</v>
      </c>
      <c r="K106" s="778" t="str">
        <f t="shared" si="228"/>
        <v>-</v>
      </c>
      <c r="L106" s="780" t="str">
        <f t="shared" si="228"/>
        <v>-</v>
      </c>
      <c r="M106" s="777" t="str">
        <f t="shared" si="228"/>
        <v>-</v>
      </c>
      <c r="N106" s="778" t="str">
        <f t="shared" si="228"/>
        <v>-</v>
      </c>
      <c r="O106" s="780" t="str">
        <f t="shared" si="228"/>
        <v>-</v>
      </c>
      <c r="P106" s="777" t="str">
        <f t="shared" si="228"/>
        <v>-</v>
      </c>
      <c r="Q106" s="778" t="str">
        <f t="shared" si="228"/>
        <v>-</v>
      </c>
      <c r="R106" s="780" t="str">
        <f t="shared" si="228"/>
        <v>-</v>
      </c>
      <c r="S106" s="777" t="str">
        <f t="shared" si="228"/>
        <v>-</v>
      </c>
      <c r="T106" s="779" t="str">
        <f t="shared" si="228"/>
        <v>-</v>
      </c>
      <c r="U106" s="779" t="str">
        <f t="shared" si="228"/>
        <v>-</v>
      </c>
      <c r="V106" s="778">
        <f t="shared" si="228"/>
        <v>1</v>
      </c>
      <c r="W106" s="780">
        <f t="shared" si="228"/>
        <v>1</v>
      </c>
      <c r="X106" s="777" t="str">
        <f t="shared" si="228"/>
        <v>-</v>
      </c>
      <c r="Y106" s="778" t="str">
        <f t="shared" si="228"/>
        <v>-</v>
      </c>
      <c r="Z106" s="780" t="str">
        <f t="shared" si="228"/>
        <v>-</v>
      </c>
      <c r="AA106" s="777" t="str">
        <f t="shared" si="228"/>
        <v>-</v>
      </c>
      <c r="AB106" s="778" t="str">
        <f t="shared" si="228"/>
        <v>-</v>
      </c>
      <c r="AC106" s="780" t="str">
        <f t="shared" si="228"/>
        <v>-</v>
      </c>
      <c r="AD106" s="777" t="str">
        <f t="shared" si="228"/>
        <v>-</v>
      </c>
      <c r="AE106" s="778" t="str">
        <f t="shared" si="228"/>
        <v>-</v>
      </c>
      <c r="AF106" s="780" t="str">
        <f t="shared" si="228"/>
        <v>-</v>
      </c>
      <c r="AG106" s="777" t="str">
        <f t="shared" si="228"/>
        <v>-</v>
      </c>
      <c r="AH106" s="778" t="str">
        <f t="shared" si="228"/>
        <v>-</v>
      </c>
      <c r="AI106" s="780" t="str">
        <f t="shared" si="228"/>
        <v>-</v>
      </c>
      <c r="AJ106" s="777" t="str">
        <f t="shared" si="228"/>
        <v>-</v>
      </c>
      <c r="AK106" s="778" t="str">
        <f t="shared" si="228"/>
        <v>-</v>
      </c>
      <c r="AL106" s="780" t="str">
        <f t="shared" si="228"/>
        <v>-</v>
      </c>
      <c r="AM106" s="777" t="str">
        <f t="shared" si="228"/>
        <v>-</v>
      </c>
      <c r="AN106" s="778" t="str">
        <f t="shared" si="228"/>
        <v>-</v>
      </c>
      <c r="AO106" s="780" t="str">
        <f t="shared" si="228"/>
        <v>-</v>
      </c>
      <c r="AP106" s="777" t="str">
        <f t="shared" si="228"/>
        <v>-</v>
      </c>
      <c r="AQ106" s="778" t="str">
        <f t="shared" si="228"/>
        <v>-</v>
      </c>
      <c r="AR106" s="780" t="str">
        <f t="shared" si="228"/>
        <v>-</v>
      </c>
      <c r="AS106" s="777" t="str">
        <f t="shared" si="228"/>
        <v>-</v>
      </c>
      <c r="AT106" s="778" t="str">
        <f t="shared" si="228"/>
        <v>-</v>
      </c>
      <c r="AU106" s="780" t="str">
        <f t="shared" si="228"/>
        <v>-</v>
      </c>
      <c r="AV106" s="785">
        <f t="shared" si="228"/>
        <v>1</v>
      </c>
      <c r="AW106" s="240" t="str">
        <f t="shared" si="228"/>
        <v>ダクタイル鋳鉄管(NS形継手等)</v>
      </c>
      <c r="AX106" s="787">
        <f t="shared" si="228"/>
        <v>99</v>
      </c>
      <c r="AY106" s="42">
        <f t="shared" si="228"/>
        <v>99</v>
      </c>
      <c r="BB106" s="1071">
        <f t="shared" si="227"/>
        <v>0</v>
      </c>
      <c r="BC106" s="1070">
        <f t="shared" si="227"/>
        <v>0</v>
      </c>
      <c r="BD106" s="1070">
        <f t="shared" si="227"/>
        <v>0</v>
      </c>
      <c r="BE106" s="1070">
        <f t="shared" si="227"/>
        <v>0</v>
      </c>
      <c r="BF106" s="1070">
        <f t="shared" si="227"/>
        <v>1</v>
      </c>
      <c r="BG106" s="1070">
        <f t="shared" si="227"/>
        <v>0</v>
      </c>
      <c r="BH106" s="1070">
        <f t="shared" si="227"/>
        <v>0</v>
      </c>
      <c r="BI106" s="1070">
        <f t="shared" si="227"/>
        <v>0</v>
      </c>
      <c r="BJ106" s="1070">
        <f t="shared" si="227"/>
        <v>0</v>
      </c>
      <c r="BK106" s="1070">
        <f t="shared" si="227"/>
        <v>0</v>
      </c>
      <c r="BL106" s="1071">
        <f t="shared" si="227"/>
        <v>0</v>
      </c>
      <c r="BM106" s="1070">
        <f t="shared" si="227"/>
        <v>0</v>
      </c>
      <c r="BN106" s="1070">
        <f t="shared" si="227"/>
        <v>0</v>
      </c>
      <c r="BO106" s="1070">
        <f t="shared" si="227"/>
        <v>0</v>
      </c>
      <c r="BP106" s="1070">
        <f t="shared" si="227"/>
        <v>99</v>
      </c>
      <c r="BQ106" s="1070">
        <f t="shared" si="227"/>
        <v>0</v>
      </c>
      <c r="BR106" s="1070">
        <f t="shared" si="227"/>
        <v>0</v>
      </c>
      <c r="BS106" s="1070">
        <f t="shared" si="227"/>
        <v>0</v>
      </c>
      <c r="BT106" s="1070">
        <f t="shared" si="227"/>
        <v>0</v>
      </c>
      <c r="BU106" s="1073">
        <f t="shared" si="227"/>
        <v>0</v>
      </c>
    </row>
    <row r="107" spans="1:73" ht="13.5" customHeight="1">
      <c r="B107" s="1550"/>
      <c r="C107" s="1083"/>
      <c r="D107" s="1084"/>
      <c r="E107" s="1085"/>
      <c r="F107" s="76">
        <v>200</v>
      </c>
      <c r="G107" s="777" t="str">
        <f t="shared" si="228"/>
        <v>-</v>
      </c>
      <c r="H107" s="778" t="str">
        <f t="shared" si="228"/>
        <v>-</v>
      </c>
      <c r="I107" s="780" t="str">
        <f t="shared" si="228"/>
        <v>-</v>
      </c>
      <c r="J107" s="777" t="str">
        <f t="shared" si="228"/>
        <v>-</v>
      </c>
      <c r="K107" s="778" t="str">
        <f t="shared" si="228"/>
        <v>-</v>
      </c>
      <c r="L107" s="780" t="str">
        <f t="shared" si="228"/>
        <v>-</v>
      </c>
      <c r="M107" s="777" t="str">
        <f t="shared" si="228"/>
        <v>-</v>
      </c>
      <c r="N107" s="778" t="str">
        <f t="shared" si="228"/>
        <v>-</v>
      </c>
      <c r="O107" s="780" t="str">
        <f t="shared" si="228"/>
        <v>-</v>
      </c>
      <c r="P107" s="777" t="str">
        <f t="shared" si="228"/>
        <v>-</v>
      </c>
      <c r="Q107" s="778" t="str">
        <f t="shared" si="228"/>
        <v>-</v>
      </c>
      <c r="R107" s="780" t="str">
        <f t="shared" si="228"/>
        <v>-</v>
      </c>
      <c r="S107" s="777" t="str">
        <f t="shared" si="228"/>
        <v>-</v>
      </c>
      <c r="T107" s="779">
        <f t="shared" si="228"/>
        <v>1</v>
      </c>
      <c r="U107" s="779" t="str">
        <f t="shared" si="228"/>
        <v>-</v>
      </c>
      <c r="V107" s="778">
        <f t="shared" si="228"/>
        <v>2</v>
      </c>
      <c r="W107" s="780">
        <f t="shared" si="228"/>
        <v>3</v>
      </c>
      <c r="X107" s="777" t="str">
        <f t="shared" si="228"/>
        <v>-</v>
      </c>
      <c r="Y107" s="778">
        <f t="shared" si="228"/>
        <v>3</v>
      </c>
      <c r="Z107" s="780">
        <f t="shared" si="228"/>
        <v>3</v>
      </c>
      <c r="AA107" s="777" t="str">
        <f t="shared" si="228"/>
        <v>-</v>
      </c>
      <c r="AB107" s="778" t="str">
        <f t="shared" si="228"/>
        <v>-</v>
      </c>
      <c r="AC107" s="780" t="str">
        <f t="shared" si="228"/>
        <v>-</v>
      </c>
      <c r="AD107" s="777" t="str">
        <f t="shared" si="228"/>
        <v>-</v>
      </c>
      <c r="AE107" s="778" t="str">
        <f t="shared" si="228"/>
        <v>-</v>
      </c>
      <c r="AF107" s="780" t="str">
        <f t="shared" si="228"/>
        <v>-</v>
      </c>
      <c r="AG107" s="777" t="str">
        <f t="shared" si="228"/>
        <v>-</v>
      </c>
      <c r="AH107" s="778" t="str">
        <f t="shared" si="228"/>
        <v>-</v>
      </c>
      <c r="AI107" s="780" t="str">
        <f t="shared" si="228"/>
        <v>-</v>
      </c>
      <c r="AJ107" s="777" t="str">
        <f t="shared" si="228"/>
        <v>-</v>
      </c>
      <c r="AK107" s="778" t="str">
        <f t="shared" si="228"/>
        <v>-</v>
      </c>
      <c r="AL107" s="780" t="str">
        <f t="shared" si="228"/>
        <v>-</v>
      </c>
      <c r="AM107" s="777" t="str">
        <f t="shared" si="228"/>
        <v>-</v>
      </c>
      <c r="AN107" s="778" t="str">
        <f t="shared" si="228"/>
        <v>-</v>
      </c>
      <c r="AO107" s="780" t="str">
        <f t="shared" si="228"/>
        <v>-</v>
      </c>
      <c r="AP107" s="777" t="str">
        <f t="shared" si="228"/>
        <v>-</v>
      </c>
      <c r="AQ107" s="778" t="str">
        <f t="shared" si="228"/>
        <v>-</v>
      </c>
      <c r="AR107" s="780" t="str">
        <f t="shared" si="228"/>
        <v>-</v>
      </c>
      <c r="AS107" s="777" t="str">
        <f t="shared" si="228"/>
        <v>-</v>
      </c>
      <c r="AT107" s="778" t="str">
        <f t="shared" si="228"/>
        <v>-</v>
      </c>
      <c r="AU107" s="780" t="str">
        <f t="shared" si="228"/>
        <v>-</v>
      </c>
      <c r="AV107" s="785">
        <f t="shared" si="228"/>
        <v>6</v>
      </c>
      <c r="AW107" s="240" t="str">
        <f t="shared" si="228"/>
        <v>ダクタイル鋳鉄管(NS形継手等)</v>
      </c>
      <c r="AX107" s="787">
        <f t="shared" si="228"/>
        <v>87</v>
      </c>
      <c r="AY107" s="42">
        <f t="shared" si="228"/>
        <v>522</v>
      </c>
      <c r="BB107" s="1071">
        <f t="shared" si="227"/>
        <v>0</v>
      </c>
      <c r="BC107" s="1070">
        <f t="shared" si="227"/>
        <v>0</v>
      </c>
      <c r="BD107" s="1070">
        <f t="shared" si="227"/>
        <v>1</v>
      </c>
      <c r="BE107" s="1070">
        <f t="shared" si="227"/>
        <v>0</v>
      </c>
      <c r="BF107" s="1070">
        <f t="shared" si="227"/>
        <v>5</v>
      </c>
      <c r="BG107" s="1070">
        <f t="shared" si="227"/>
        <v>0</v>
      </c>
      <c r="BH107" s="1070">
        <f t="shared" si="227"/>
        <v>0</v>
      </c>
      <c r="BI107" s="1070">
        <f t="shared" si="227"/>
        <v>0</v>
      </c>
      <c r="BJ107" s="1070">
        <f t="shared" si="227"/>
        <v>0</v>
      </c>
      <c r="BK107" s="1070">
        <f t="shared" si="227"/>
        <v>0</v>
      </c>
      <c r="BL107" s="1071">
        <f t="shared" si="227"/>
        <v>0</v>
      </c>
      <c r="BM107" s="1070">
        <f t="shared" si="227"/>
        <v>0</v>
      </c>
      <c r="BN107" s="1070">
        <f t="shared" si="227"/>
        <v>87</v>
      </c>
      <c r="BO107" s="1070">
        <f t="shared" si="227"/>
        <v>0</v>
      </c>
      <c r="BP107" s="1070">
        <f t="shared" si="227"/>
        <v>435</v>
      </c>
      <c r="BQ107" s="1070">
        <f t="shared" si="227"/>
        <v>0</v>
      </c>
      <c r="BR107" s="1070">
        <f t="shared" si="227"/>
        <v>0</v>
      </c>
      <c r="BS107" s="1070">
        <f t="shared" si="227"/>
        <v>0</v>
      </c>
      <c r="BT107" s="1070">
        <f t="shared" si="227"/>
        <v>0</v>
      </c>
      <c r="BU107" s="1073">
        <f t="shared" si="227"/>
        <v>0</v>
      </c>
    </row>
    <row r="108" spans="1:73" ht="13.5" customHeight="1">
      <c r="B108" s="1550"/>
      <c r="C108" s="1083"/>
      <c r="D108" s="1084"/>
      <c r="E108" s="1085"/>
      <c r="F108" s="76">
        <v>150</v>
      </c>
      <c r="G108" s="777" t="str">
        <f t="shared" si="228"/>
        <v>-</v>
      </c>
      <c r="H108" s="778" t="str">
        <f t="shared" si="228"/>
        <v>-</v>
      </c>
      <c r="I108" s="780" t="str">
        <f t="shared" si="228"/>
        <v>-</v>
      </c>
      <c r="J108" s="777" t="str">
        <f t="shared" si="228"/>
        <v>-</v>
      </c>
      <c r="K108" s="778" t="str">
        <f t="shared" si="228"/>
        <v>-</v>
      </c>
      <c r="L108" s="780" t="str">
        <f t="shared" si="228"/>
        <v>-</v>
      </c>
      <c r="M108" s="777" t="str">
        <f t="shared" si="228"/>
        <v>-</v>
      </c>
      <c r="N108" s="778" t="str">
        <f t="shared" si="228"/>
        <v>-</v>
      </c>
      <c r="O108" s="780" t="str">
        <f t="shared" si="228"/>
        <v>-</v>
      </c>
      <c r="P108" s="777" t="str">
        <f t="shared" si="228"/>
        <v>-</v>
      </c>
      <c r="Q108" s="778" t="str">
        <f t="shared" si="228"/>
        <v>-</v>
      </c>
      <c r="R108" s="780" t="str">
        <f t="shared" si="228"/>
        <v>-</v>
      </c>
      <c r="S108" s="777" t="str">
        <f t="shared" si="228"/>
        <v>-</v>
      </c>
      <c r="T108" s="779">
        <f t="shared" si="228"/>
        <v>2</v>
      </c>
      <c r="U108" s="779" t="str">
        <f t="shared" si="228"/>
        <v>-</v>
      </c>
      <c r="V108" s="778">
        <f t="shared" si="228"/>
        <v>4</v>
      </c>
      <c r="W108" s="780">
        <f t="shared" si="228"/>
        <v>6</v>
      </c>
      <c r="X108" s="777" t="str">
        <f t="shared" si="228"/>
        <v>-</v>
      </c>
      <c r="Y108" s="778">
        <f t="shared" si="228"/>
        <v>24</v>
      </c>
      <c r="Z108" s="780">
        <f t="shared" si="228"/>
        <v>24</v>
      </c>
      <c r="AA108" s="777" t="str">
        <f t="shared" si="228"/>
        <v>-</v>
      </c>
      <c r="AB108" s="778" t="str">
        <f t="shared" si="228"/>
        <v>-</v>
      </c>
      <c r="AC108" s="780" t="str">
        <f t="shared" si="228"/>
        <v>-</v>
      </c>
      <c r="AD108" s="777" t="str">
        <f t="shared" si="228"/>
        <v>-</v>
      </c>
      <c r="AE108" s="778">
        <f t="shared" si="228"/>
        <v>1</v>
      </c>
      <c r="AF108" s="780">
        <f t="shared" si="228"/>
        <v>1</v>
      </c>
      <c r="AG108" s="777" t="str">
        <f t="shared" si="228"/>
        <v>-</v>
      </c>
      <c r="AH108" s="778" t="str">
        <f t="shared" si="228"/>
        <v>-</v>
      </c>
      <c r="AI108" s="780" t="str">
        <f t="shared" si="228"/>
        <v>-</v>
      </c>
      <c r="AJ108" s="777" t="str">
        <f t="shared" si="228"/>
        <v>-</v>
      </c>
      <c r="AK108" s="778" t="str">
        <f t="shared" si="228"/>
        <v>-</v>
      </c>
      <c r="AL108" s="780" t="str">
        <f t="shared" si="228"/>
        <v>-</v>
      </c>
      <c r="AM108" s="777" t="str">
        <f t="shared" si="228"/>
        <v>-</v>
      </c>
      <c r="AN108" s="778" t="str">
        <f t="shared" si="228"/>
        <v>-</v>
      </c>
      <c r="AO108" s="780" t="str">
        <f t="shared" si="228"/>
        <v>-</v>
      </c>
      <c r="AP108" s="777" t="str">
        <f t="shared" si="228"/>
        <v>-</v>
      </c>
      <c r="AQ108" s="778" t="str">
        <f t="shared" si="228"/>
        <v>-</v>
      </c>
      <c r="AR108" s="780" t="str">
        <f t="shared" si="228"/>
        <v>-</v>
      </c>
      <c r="AS108" s="777" t="str">
        <f t="shared" si="228"/>
        <v>-</v>
      </c>
      <c r="AT108" s="778" t="str">
        <f t="shared" si="228"/>
        <v>-</v>
      </c>
      <c r="AU108" s="780" t="str">
        <f t="shared" si="228"/>
        <v>-</v>
      </c>
      <c r="AV108" s="785">
        <f t="shared" si="228"/>
        <v>31</v>
      </c>
      <c r="AW108" s="240" t="str">
        <f t="shared" si="228"/>
        <v>ダクタイル鋳鉄管(NS形継手等)</v>
      </c>
      <c r="AX108" s="787">
        <f t="shared" si="228"/>
        <v>76</v>
      </c>
      <c r="AY108" s="42">
        <f t="shared" si="228"/>
        <v>2356</v>
      </c>
      <c r="BB108" s="1071">
        <f t="shared" si="227"/>
        <v>0</v>
      </c>
      <c r="BC108" s="1070">
        <f t="shared" si="227"/>
        <v>0</v>
      </c>
      <c r="BD108" s="1070">
        <f t="shared" si="227"/>
        <v>2</v>
      </c>
      <c r="BE108" s="1070">
        <f t="shared" si="227"/>
        <v>0</v>
      </c>
      <c r="BF108" s="1070">
        <f t="shared" si="227"/>
        <v>29</v>
      </c>
      <c r="BG108" s="1070">
        <f t="shared" si="227"/>
        <v>0</v>
      </c>
      <c r="BH108" s="1070">
        <f t="shared" si="227"/>
        <v>0</v>
      </c>
      <c r="BI108" s="1070">
        <f t="shared" si="227"/>
        <v>0</v>
      </c>
      <c r="BJ108" s="1070">
        <f t="shared" si="227"/>
        <v>0</v>
      </c>
      <c r="BK108" s="1070">
        <f t="shared" si="227"/>
        <v>0</v>
      </c>
      <c r="BL108" s="1071">
        <f t="shared" si="227"/>
        <v>0</v>
      </c>
      <c r="BM108" s="1070">
        <f t="shared" si="227"/>
        <v>0</v>
      </c>
      <c r="BN108" s="1070">
        <f t="shared" si="227"/>
        <v>152</v>
      </c>
      <c r="BO108" s="1070">
        <f t="shared" si="227"/>
        <v>0</v>
      </c>
      <c r="BP108" s="1070">
        <f t="shared" si="227"/>
        <v>2204</v>
      </c>
      <c r="BQ108" s="1070">
        <f t="shared" si="227"/>
        <v>0</v>
      </c>
      <c r="BR108" s="1070">
        <f t="shared" si="227"/>
        <v>0</v>
      </c>
      <c r="BS108" s="1070">
        <f t="shared" si="227"/>
        <v>0</v>
      </c>
      <c r="BT108" s="1070">
        <f t="shared" si="227"/>
        <v>0</v>
      </c>
      <c r="BU108" s="1073">
        <f t="shared" si="227"/>
        <v>0</v>
      </c>
    </row>
    <row r="109" spans="1:73" ht="13.5" customHeight="1">
      <c r="B109" s="1550"/>
      <c r="C109" s="1083"/>
      <c r="D109" s="1084"/>
      <c r="E109" s="1085"/>
      <c r="F109" s="76">
        <v>100</v>
      </c>
      <c r="G109" s="777" t="str">
        <f t="shared" si="228"/>
        <v>-</v>
      </c>
      <c r="H109" s="778" t="str">
        <f t="shared" si="228"/>
        <v>-</v>
      </c>
      <c r="I109" s="780" t="str">
        <f t="shared" si="228"/>
        <v>-</v>
      </c>
      <c r="J109" s="777" t="str">
        <f t="shared" si="228"/>
        <v>-</v>
      </c>
      <c r="K109" s="778" t="str">
        <f t="shared" si="228"/>
        <v>-</v>
      </c>
      <c r="L109" s="780" t="str">
        <f t="shared" si="228"/>
        <v>-</v>
      </c>
      <c r="M109" s="777" t="str">
        <f t="shared" si="228"/>
        <v>-</v>
      </c>
      <c r="N109" s="778" t="str">
        <f t="shared" si="228"/>
        <v>-</v>
      </c>
      <c r="O109" s="780" t="str">
        <f t="shared" si="228"/>
        <v>-</v>
      </c>
      <c r="P109" s="777" t="str">
        <f t="shared" si="228"/>
        <v>-</v>
      </c>
      <c r="Q109" s="778" t="str">
        <f t="shared" si="228"/>
        <v>-</v>
      </c>
      <c r="R109" s="780" t="str">
        <f t="shared" si="228"/>
        <v>-</v>
      </c>
      <c r="S109" s="777" t="str">
        <f t="shared" si="228"/>
        <v>-</v>
      </c>
      <c r="T109" s="779">
        <f t="shared" si="228"/>
        <v>4</v>
      </c>
      <c r="U109" s="779" t="str">
        <f t="shared" si="228"/>
        <v>-</v>
      </c>
      <c r="V109" s="778">
        <f t="shared" si="228"/>
        <v>10</v>
      </c>
      <c r="W109" s="780">
        <f t="shared" si="228"/>
        <v>14</v>
      </c>
      <c r="X109" s="777" t="str">
        <f t="shared" si="228"/>
        <v>-</v>
      </c>
      <c r="Y109" s="778">
        <f t="shared" si="228"/>
        <v>65</v>
      </c>
      <c r="Z109" s="780">
        <f t="shared" si="228"/>
        <v>65</v>
      </c>
      <c r="AA109" s="777" t="str">
        <f t="shared" si="228"/>
        <v>-</v>
      </c>
      <c r="AB109" s="778" t="str">
        <f t="shared" si="228"/>
        <v>-</v>
      </c>
      <c r="AC109" s="780" t="str">
        <f t="shared" si="228"/>
        <v>-</v>
      </c>
      <c r="AD109" s="777" t="str">
        <f t="shared" si="228"/>
        <v>-</v>
      </c>
      <c r="AE109" s="778">
        <f t="shared" si="228"/>
        <v>1</v>
      </c>
      <c r="AF109" s="780">
        <f t="shared" si="228"/>
        <v>1</v>
      </c>
      <c r="AG109" s="777" t="str">
        <f t="shared" si="228"/>
        <v>-</v>
      </c>
      <c r="AH109" s="778" t="str">
        <f t="shared" si="228"/>
        <v>-</v>
      </c>
      <c r="AI109" s="780" t="str">
        <f t="shared" si="228"/>
        <v>-</v>
      </c>
      <c r="AJ109" s="777" t="str">
        <f t="shared" si="228"/>
        <v>-</v>
      </c>
      <c r="AK109" s="778" t="str">
        <f t="shared" si="228"/>
        <v>-</v>
      </c>
      <c r="AL109" s="780" t="str">
        <f t="shared" si="228"/>
        <v>-</v>
      </c>
      <c r="AM109" s="777" t="str">
        <f t="shared" si="228"/>
        <v>-</v>
      </c>
      <c r="AN109" s="778" t="str">
        <f t="shared" si="228"/>
        <v>-</v>
      </c>
      <c r="AO109" s="780" t="str">
        <f t="shared" si="228"/>
        <v>-</v>
      </c>
      <c r="AP109" s="777" t="str">
        <f t="shared" si="228"/>
        <v>-</v>
      </c>
      <c r="AQ109" s="778">
        <f t="shared" si="228"/>
        <v>2</v>
      </c>
      <c r="AR109" s="780">
        <f t="shared" si="228"/>
        <v>2</v>
      </c>
      <c r="AS109" s="777" t="str">
        <f t="shared" si="228"/>
        <v>-</v>
      </c>
      <c r="AT109" s="778" t="str">
        <f t="shared" si="228"/>
        <v>-</v>
      </c>
      <c r="AU109" s="780" t="str">
        <f t="shared" si="228"/>
        <v>-</v>
      </c>
      <c r="AV109" s="785">
        <f t="shared" si="228"/>
        <v>82</v>
      </c>
      <c r="AW109" s="240" t="str">
        <f t="shared" si="228"/>
        <v>ダクタイル鋳鉄管(NS形継手等)</v>
      </c>
      <c r="AX109" s="787">
        <f t="shared" si="228"/>
        <v>67</v>
      </c>
      <c r="AY109" s="42">
        <f t="shared" si="228"/>
        <v>5494</v>
      </c>
      <c r="BB109" s="1071">
        <f t="shared" si="227"/>
        <v>0</v>
      </c>
      <c r="BC109" s="1070">
        <f t="shared" si="227"/>
        <v>0</v>
      </c>
      <c r="BD109" s="1070">
        <f t="shared" si="227"/>
        <v>4</v>
      </c>
      <c r="BE109" s="1070">
        <f t="shared" si="227"/>
        <v>0</v>
      </c>
      <c r="BF109" s="1070">
        <f t="shared" si="227"/>
        <v>76</v>
      </c>
      <c r="BG109" s="1070">
        <f t="shared" si="227"/>
        <v>0</v>
      </c>
      <c r="BH109" s="1070">
        <f t="shared" si="227"/>
        <v>2</v>
      </c>
      <c r="BI109" s="1070">
        <f t="shared" si="227"/>
        <v>0</v>
      </c>
      <c r="BJ109" s="1070">
        <f t="shared" si="227"/>
        <v>0</v>
      </c>
      <c r="BK109" s="1070">
        <f t="shared" si="227"/>
        <v>0</v>
      </c>
      <c r="BL109" s="1071">
        <f t="shared" si="227"/>
        <v>0</v>
      </c>
      <c r="BM109" s="1070">
        <f t="shared" si="227"/>
        <v>0</v>
      </c>
      <c r="BN109" s="1070">
        <f t="shared" si="227"/>
        <v>268</v>
      </c>
      <c r="BO109" s="1070">
        <f t="shared" si="227"/>
        <v>0</v>
      </c>
      <c r="BP109" s="1070">
        <f t="shared" si="227"/>
        <v>5092</v>
      </c>
      <c r="BQ109" s="1070">
        <f t="shared" si="227"/>
        <v>0</v>
      </c>
      <c r="BR109" s="1070">
        <f t="shared" si="227"/>
        <v>134</v>
      </c>
      <c r="BS109" s="1070">
        <f t="shared" si="227"/>
        <v>0</v>
      </c>
      <c r="BT109" s="1070">
        <f t="shared" si="227"/>
        <v>0</v>
      </c>
      <c r="BU109" s="1073">
        <f t="shared" si="227"/>
        <v>0</v>
      </c>
    </row>
    <row r="110" spans="1:73" ht="13.5" customHeight="1">
      <c r="B110" s="1550"/>
      <c r="C110" s="1083"/>
      <c r="D110" s="1084"/>
      <c r="E110" s="1085"/>
      <c r="F110" s="77" t="s">
        <v>136</v>
      </c>
      <c r="G110" s="777" t="str">
        <f t="shared" si="228"/>
        <v>-</v>
      </c>
      <c r="H110" s="778" t="str">
        <f t="shared" si="228"/>
        <v>-</v>
      </c>
      <c r="I110" s="780" t="str">
        <f t="shared" si="228"/>
        <v>-</v>
      </c>
      <c r="J110" s="777" t="str">
        <f t="shared" si="228"/>
        <v>-</v>
      </c>
      <c r="K110" s="778" t="str">
        <f t="shared" si="228"/>
        <v>-</v>
      </c>
      <c r="L110" s="780" t="str">
        <f t="shared" si="228"/>
        <v>-</v>
      </c>
      <c r="M110" s="777" t="str">
        <f t="shared" si="228"/>
        <v>-</v>
      </c>
      <c r="N110" s="778" t="str">
        <f t="shared" si="228"/>
        <v>-</v>
      </c>
      <c r="O110" s="780" t="str">
        <f t="shared" si="228"/>
        <v>-</v>
      </c>
      <c r="P110" s="777" t="str">
        <f t="shared" si="228"/>
        <v>-</v>
      </c>
      <c r="Q110" s="778" t="str">
        <f t="shared" si="228"/>
        <v>-</v>
      </c>
      <c r="R110" s="780" t="str">
        <f t="shared" si="228"/>
        <v>-</v>
      </c>
      <c r="S110" s="777" t="str">
        <f t="shared" si="228"/>
        <v>-</v>
      </c>
      <c r="T110" s="779">
        <f t="shared" si="228"/>
        <v>1</v>
      </c>
      <c r="U110" s="779" t="str">
        <f t="shared" si="228"/>
        <v>-</v>
      </c>
      <c r="V110" s="778">
        <f t="shared" si="228"/>
        <v>2</v>
      </c>
      <c r="W110" s="780">
        <f t="shared" si="228"/>
        <v>3</v>
      </c>
      <c r="X110" s="777" t="str">
        <f t="shared" si="228"/>
        <v>-</v>
      </c>
      <c r="Y110" s="778">
        <f t="shared" si="228"/>
        <v>20</v>
      </c>
      <c r="Z110" s="780">
        <f t="shared" si="228"/>
        <v>20</v>
      </c>
      <c r="AA110" s="777" t="str">
        <f t="shared" si="228"/>
        <v>-</v>
      </c>
      <c r="AB110" s="778" t="str">
        <f t="shared" si="228"/>
        <v>-</v>
      </c>
      <c r="AC110" s="780" t="str">
        <f t="shared" si="228"/>
        <v>-</v>
      </c>
      <c r="AD110" s="777" t="str">
        <f t="shared" si="228"/>
        <v>-</v>
      </c>
      <c r="AE110" s="778">
        <f t="shared" si="228"/>
        <v>9</v>
      </c>
      <c r="AF110" s="780">
        <f t="shared" si="228"/>
        <v>9</v>
      </c>
      <c r="AG110" s="777" t="str">
        <f t="shared" si="228"/>
        <v>-</v>
      </c>
      <c r="AH110" s="778" t="str">
        <f t="shared" si="228"/>
        <v>-</v>
      </c>
      <c r="AI110" s="780" t="str">
        <f t="shared" si="228"/>
        <v>-</v>
      </c>
      <c r="AJ110" s="777" t="str">
        <f t="shared" si="228"/>
        <v>-</v>
      </c>
      <c r="AK110" s="778" t="str">
        <f t="shared" si="228"/>
        <v>-</v>
      </c>
      <c r="AL110" s="780" t="str">
        <f t="shared" si="228"/>
        <v>-</v>
      </c>
      <c r="AM110" s="777" t="str">
        <f t="shared" si="228"/>
        <v>-</v>
      </c>
      <c r="AN110" s="778" t="str">
        <f t="shared" si="228"/>
        <v>-</v>
      </c>
      <c r="AO110" s="780" t="str">
        <f t="shared" si="228"/>
        <v>-</v>
      </c>
      <c r="AP110" s="777" t="str">
        <f t="shared" si="228"/>
        <v>-</v>
      </c>
      <c r="AQ110" s="778">
        <f t="shared" si="228"/>
        <v>2</v>
      </c>
      <c r="AR110" s="780">
        <f t="shared" si="228"/>
        <v>2</v>
      </c>
      <c r="AS110" s="777" t="str">
        <f t="shared" si="228"/>
        <v>-</v>
      </c>
      <c r="AT110" s="778" t="str">
        <f t="shared" si="228"/>
        <v>-</v>
      </c>
      <c r="AU110" s="780" t="str">
        <f t="shared" si="228"/>
        <v>-</v>
      </c>
      <c r="AV110" s="785">
        <f t="shared" si="228"/>
        <v>34</v>
      </c>
      <c r="AW110" s="240" t="str">
        <f t="shared" si="228"/>
        <v>配水用ポリエチレン管(融着継手)</v>
      </c>
      <c r="AX110" s="787">
        <f t="shared" si="228"/>
        <v>42</v>
      </c>
      <c r="AY110" s="42">
        <f t="shared" si="228"/>
        <v>1428</v>
      </c>
      <c r="BB110" s="1071">
        <f t="shared" si="227"/>
        <v>0</v>
      </c>
      <c r="BC110" s="1070">
        <f t="shared" si="227"/>
        <v>0</v>
      </c>
      <c r="BD110" s="1070">
        <f t="shared" si="227"/>
        <v>1</v>
      </c>
      <c r="BE110" s="1070">
        <f t="shared" si="227"/>
        <v>0</v>
      </c>
      <c r="BF110" s="1070">
        <f t="shared" si="227"/>
        <v>31</v>
      </c>
      <c r="BG110" s="1070">
        <f t="shared" si="227"/>
        <v>0</v>
      </c>
      <c r="BH110" s="1070">
        <f t="shared" si="227"/>
        <v>2</v>
      </c>
      <c r="BI110" s="1070">
        <f t="shared" si="227"/>
        <v>0</v>
      </c>
      <c r="BJ110" s="1070">
        <f t="shared" si="227"/>
        <v>0</v>
      </c>
      <c r="BK110" s="1070">
        <f t="shared" si="227"/>
        <v>0</v>
      </c>
      <c r="BL110" s="1071">
        <f t="shared" si="227"/>
        <v>0</v>
      </c>
      <c r="BM110" s="1070">
        <f t="shared" si="227"/>
        <v>0</v>
      </c>
      <c r="BN110" s="1070">
        <f t="shared" si="227"/>
        <v>42</v>
      </c>
      <c r="BO110" s="1070">
        <f t="shared" si="227"/>
        <v>0</v>
      </c>
      <c r="BP110" s="1070">
        <f t="shared" si="227"/>
        <v>1302</v>
      </c>
      <c r="BQ110" s="1070">
        <f t="shared" si="227"/>
        <v>0</v>
      </c>
      <c r="BR110" s="1070">
        <f t="shared" si="227"/>
        <v>84</v>
      </c>
      <c r="BS110" s="1070">
        <f t="shared" si="227"/>
        <v>0</v>
      </c>
      <c r="BT110" s="1070">
        <f t="shared" si="227"/>
        <v>0</v>
      </c>
      <c r="BU110" s="1073">
        <f t="shared" si="227"/>
        <v>0</v>
      </c>
    </row>
    <row r="111" spans="1:73" ht="13.5" customHeight="1">
      <c r="B111" s="1550"/>
      <c r="C111" s="1086"/>
      <c r="D111" s="1087"/>
      <c r="E111" s="1088"/>
      <c r="F111" s="772" t="s">
        <v>69</v>
      </c>
      <c r="G111" s="773" t="str">
        <f t="shared" si="228"/>
        <v>-</v>
      </c>
      <c r="H111" s="774" t="str">
        <f t="shared" si="228"/>
        <v>-</v>
      </c>
      <c r="I111" s="775" t="str">
        <f t="shared" si="228"/>
        <v>-</v>
      </c>
      <c r="J111" s="773" t="str">
        <f t="shared" si="228"/>
        <v>-</v>
      </c>
      <c r="K111" s="774" t="str">
        <f t="shared" si="228"/>
        <v>-</v>
      </c>
      <c r="L111" s="775" t="str">
        <f t="shared" si="228"/>
        <v>-</v>
      </c>
      <c r="M111" s="773" t="str">
        <f t="shared" si="228"/>
        <v>-</v>
      </c>
      <c r="N111" s="774" t="str">
        <f t="shared" si="228"/>
        <v>-</v>
      </c>
      <c r="O111" s="775" t="str">
        <f t="shared" si="228"/>
        <v>-</v>
      </c>
      <c r="P111" s="773" t="str">
        <f t="shared" si="228"/>
        <v>-</v>
      </c>
      <c r="Q111" s="774" t="str">
        <f t="shared" si="228"/>
        <v>-</v>
      </c>
      <c r="R111" s="775" t="str">
        <f t="shared" si="228"/>
        <v>-</v>
      </c>
      <c r="S111" s="773" t="str">
        <f t="shared" si="228"/>
        <v>-</v>
      </c>
      <c r="T111" s="776">
        <f t="shared" si="228"/>
        <v>8</v>
      </c>
      <c r="U111" s="776" t="str">
        <f t="shared" si="228"/>
        <v>-</v>
      </c>
      <c r="V111" s="774">
        <f t="shared" si="228"/>
        <v>19</v>
      </c>
      <c r="W111" s="775">
        <f t="shared" si="228"/>
        <v>27</v>
      </c>
      <c r="X111" s="773" t="str">
        <f t="shared" si="228"/>
        <v>-</v>
      </c>
      <c r="Y111" s="774">
        <f t="shared" si="228"/>
        <v>113</v>
      </c>
      <c r="Z111" s="775">
        <f t="shared" si="228"/>
        <v>113</v>
      </c>
      <c r="AA111" s="773" t="str">
        <f t="shared" si="228"/>
        <v>-</v>
      </c>
      <c r="AB111" s="774" t="str">
        <f t="shared" si="228"/>
        <v>-</v>
      </c>
      <c r="AC111" s="775" t="str">
        <f t="shared" si="228"/>
        <v>-</v>
      </c>
      <c r="AD111" s="773" t="str">
        <f t="shared" si="228"/>
        <v>-</v>
      </c>
      <c r="AE111" s="774">
        <f t="shared" si="228"/>
        <v>11</v>
      </c>
      <c r="AF111" s="775">
        <f t="shared" si="228"/>
        <v>11</v>
      </c>
      <c r="AG111" s="773" t="str">
        <f t="shared" si="228"/>
        <v>-</v>
      </c>
      <c r="AH111" s="774" t="str">
        <f t="shared" si="228"/>
        <v>-</v>
      </c>
      <c r="AI111" s="775" t="str">
        <f t="shared" si="228"/>
        <v>-</v>
      </c>
      <c r="AJ111" s="773" t="str">
        <f t="shared" si="228"/>
        <v>-</v>
      </c>
      <c r="AK111" s="774" t="str">
        <f t="shared" ref="AK111:AY111" si="229">+AK53</f>
        <v>-</v>
      </c>
      <c r="AL111" s="775" t="str">
        <f t="shared" si="229"/>
        <v>-</v>
      </c>
      <c r="AM111" s="773" t="str">
        <f t="shared" si="229"/>
        <v>-</v>
      </c>
      <c r="AN111" s="774" t="str">
        <f t="shared" si="229"/>
        <v>-</v>
      </c>
      <c r="AO111" s="775" t="str">
        <f t="shared" si="229"/>
        <v>-</v>
      </c>
      <c r="AP111" s="773" t="str">
        <f t="shared" si="229"/>
        <v>-</v>
      </c>
      <c r="AQ111" s="774">
        <f t="shared" si="229"/>
        <v>4</v>
      </c>
      <c r="AR111" s="775">
        <f t="shared" si="229"/>
        <v>4</v>
      </c>
      <c r="AS111" s="773" t="str">
        <f t="shared" si="229"/>
        <v>-</v>
      </c>
      <c r="AT111" s="774" t="str">
        <f t="shared" si="229"/>
        <v>-</v>
      </c>
      <c r="AU111" s="775" t="str">
        <f t="shared" si="229"/>
        <v>-</v>
      </c>
      <c r="AV111" s="786">
        <f t="shared" si="229"/>
        <v>155</v>
      </c>
      <c r="AW111" s="92"/>
      <c r="AX111" s="48" t="str">
        <f t="shared" si="229"/>
        <v>-</v>
      </c>
      <c r="AY111" s="48">
        <f t="shared" si="229"/>
        <v>10011</v>
      </c>
      <c r="BB111" s="1065" t="str">
        <f t="shared" si="227"/>
        <v>-</v>
      </c>
      <c r="BC111" s="1066">
        <f t="shared" si="227"/>
        <v>0</v>
      </c>
      <c r="BD111" s="1066">
        <f t="shared" si="227"/>
        <v>8</v>
      </c>
      <c r="BE111" s="1066">
        <f t="shared" si="227"/>
        <v>0</v>
      </c>
      <c r="BF111" s="1066">
        <f t="shared" si="227"/>
        <v>143</v>
      </c>
      <c r="BG111" s="1066">
        <f t="shared" si="227"/>
        <v>0</v>
      </c>
      <c r="BH111" s="1066">
        <f t="shared" si="227"/>
        <v>4</v>
      </c>
      <c r="BI111" s="1066">
        <f t="shared" si="227"/>
        <v>0</v>
      </c>
      <c r="BJ111" s="1066" t="str">
        <f t="shared" si="227"/>
        <v>-</v>
      </c>
      <c r="BK111" s="1066">
        <f t="shared" si="227"/>
        <v>0</v>
      </c>
      <c r="BL111" s="1065" t="str">
        <f t="shared" si="227"/>
        <v>-</v>
      </c>
      <c r="BM111" s="1066">
        <f t="shared" si="227"/>
        <v>0</v>
      </c>
      <c r="BN111" s="1066">
        <f t="shared" si="227"/>
        <v>549</v>
      </c>
      <c r="BO111" s="1066">
        <f t="shared" si="227"/>
        <v>0</v>
      </c>
      <c r="BP111" s="1066">
        <f t="shared" si="227"/>
        <v>9244</v>
      </c>
      <c r="BQ111" s="1066">
        <f t="shared" si="227"/>
        <v>0</v>
      </c>
      <c r="BR111" s="1066">
        <f t="shared" si="227"/>
        <v>218</v>
      </c>
      <c r="BS111" s="1066">
        <f t="shared" si="227"/>
        <v>0</v>
      </c>
      <c r="BT111" s="1066" t="str">
        <f t="shared" si="227"/>
        <v>-</v>
      </c>
      <c r="BU111" s="1068">
        <f t="shared" si="227"/>
        <v>0</v>
      </c>
    </row>
    <row r="112" spans="1:73" ht="13.5" customHeight="1">
      <c r="B112" s="1550"/>
      <c r="C112" s="1042" t="s">
        <v>54</v>
      </c>
      <c r="D112" s="1081"/>
      <c r="E112" s="1082"/>
      <c r="F112" s="75">
        <v>600</v>
      </c>
      <c r="G112" s="654" t="str">
        <f t="shared" ref="G112:H116" si="230">IF(G93=0,"-",G93)</f>
        <v>-</v>
      </c>
      <c r="H112" s="653" t="str">
        <f t="shared" si="230"/>
        <v>-</v>
      </c>
      <c r="I112" s="661" t="str">
        <f t="shared" ref="I112:I122" si="231">IF(SUM(G112:H112)=0,"-",SUM(G112:H112))</f>
        <v>-</v>
      </c>
      <c r="J112" s="654" t="str">
        <f t="shared" ref="J112:K116" si="232">IF(J93=0,"-",J93)</f>
        <v>-</v>
      </c>
      <c r="K112" s="653" t="str">
        <f t="shared" si="232"/>
        <v>-</v>
      </c>
      <c r="L112" s="661" t="str">
        <f t="shared" ref="L112:L122" si="233">IF(SUM(J112:K112)=0,"-",SUM(J112:K112))</f>
        <v>-</v>
      </c>
      <c r="M112" s="654" t="str">
        <f t="shared" ref="M112:N116" si="234">IF(M93=0,"-",M93)</f>
        <v>-</v>
      </c>
      <c r="N112" s="653" t="str">
        <f t="shared" si="234"/>
        <v>-</v>
      </c>
      <c r="O112" s="661" t="str">
        <f t="shared" ref="O112:O122" si="235">IF(SUM(M112:N112)=0,"-",SUM(M112:N112))</f>
        <v>-</v>
      </c>
      <c r="P112" s="654" t="str">
        <f t="shared" ref="P112:Q116" si="236">IF(P93=0,"-",P93)</f>
        <v>-</v>
      </c>
      <c r="Q112" s="653" t="str">
        <f t="shared" si="236"/>
        <v>-</v>
      </c>
      <c r="R112" s="661" t="str">
        <f t="shared" ref="R112:R122" si="237">IF(SUM(P112:Q112)=0,"-",SUM(P112:Q112))</f>
        <v>-</v>
      </c>
      <c r="S112" s="654" t="str">
        <f t="shared" ref="S112:V116" si="238">IF(S93=0,"-",S93)</f>
        <v>-</v>
      </c>
      <c r="T112" s="652" t="str">
        <f t="shared" si="238"/>
        <v>-</v>
      </c>
      <c r="U112" s="652" t="str">
        <f t="shared" si="238"/>
        <v>-</v>
      </c>
      <c r="V112" s="653" t="str">
        <f t="shared" si="238"/>
        <v>-</v>
      </c>
      <c r="W112" s="661" t="str">
        <f t="shared" ref="W112:W122" si="239">IF(SUM(S112:V112)=0,"-",SUM(S112:V112))</f>
        <v>-</v>
      </c>
      <c r="X112" s="654" t="str">
        <f t="shared" ref="X112:Y116" si="240">IF(X93=0,"-",X93)</f>
        <v>-</v>
      </c>
      <c r="Y112" s="653">
        <f t="shared" si="240"/>
        <v>65.7</v>
      </c>
      <c r="Z112" s="661">
        <f t="shared" ref="Z112:Z122" si="241">IF(SUM(X112:Y112)=0,"-",SUM(X112:Y112))</f>
        <v>65.7</v>
      </c>
      <c r="AA112" s="654" t="str">
        <f t="shared" ref="AA112:AB116" si="242">IF(AA93=0,"-",AA93)</f>
        <v>-</v>
      </c>
      <c r="AB112" s="653" t="str">
        <f t="shared" si="242"/>
        <v>-</v>
      </c>
      <c r="AC112" s="661" t="str">
        <f t="shared" ref="AC112:AC122" si="243">IF(SUM(AA112:AB112)=0,"-",SUM(AA112:AB112))</f>
        <v>-</v>
      </c>
      <c r="AD112" s="654" t="str">
        <f t="shared" ref="AD112:AE116" si="244">IF(AD93=0,"-",AD93)</f>
        <v>-</v>
      </c>
      <c r="AE112" s="653" t="str">
        <f t="shared" si="244"/>
        <v>-</v>
      </c>
      <c r="AF112" s="661" t="str">
        <f t="shared" ref="AF112:AF122" si="245">IF(SUM(AD112:AE112)=0,"-",SUM(AD112:AE112))</f>
        <v>-</v>
      </c>
      <c r="AG112" s="654" t="str">
        <f t="shared" ref="AG112:AH116" si="246">IF(AG93=0,"-",AG93)</f>
        <v>-</v>
      </c>
      <c r="AH112" s="653" t="str">
        <f t="shared" si="246"/>
        <v>-</v>
      </c>
      <c r="AI112" s="661" t="str">
        <f t="shared" ref="AI112:AI122" si="247">IF(SUM(AG112:AH112)=0,"-",SUM(AG112:AH112))</f>
        <v>-</v>
      </c>
      <c r="AJ112" s="654" t="str">
        <f t="shared" ref="AJ112:AK116" si="248">IF(AJ93=0,"-",AJ93)</f>
        <v>-</v>
      </c>
      <c r="AK112" s="653" t="str">
        <f t="shared" si="248"/>
        <v>-</v>
      </c>
      <c r="AL112" s="661" t="str">
        <f t="shared" ref="AL112:AL122" si="249">IF(SUM(AJ112:AK112)=0,"-",SUM(AJ112:AK112))</f>
        <v>-</v>
      </c>
      <c r="AM112" s="654" t="str">
        <f t="shared" ref="AM112:AN116" si="250">IF(AM93=0,"-",AM93)</f>
        <v>-</v>
      </c>
      <c r="AN112" s="653" t="str">
        <f t="shared" si="250"/>
        <v>-</v>
      </c>
      <c r="AO112" s="661" t="str">
        <f t="shared" ref="AO112:AO122" si="251">IF(SUM(AM112:AN112)=0,"-",SUM(AM112:AN112))</f>
        <v>-</v>
      </c>
      <c r="AP112" s="654" t="str">
        <f t="shared" ref="AP112:AQ116" si="252">IF(AP93=0,"-",AP93)</f>
        <v>-</v>
      </c>
      <c r="AQ112" s="653" t="str">
        <f t="shared" si="252"/>
        <v>-</v>
      </c>
      <c r="AR112" s="661" t="str">
        <f t="shared" ref="AR112:AR122" si="253">IF(SUM(AP112:AQ112)=0,"-",SUM(AP112:AQ112))</f>
        <v>-</v>
      </c>
      <c r="AS112" s="654" t="str">
        <f t="shared" ref="AS112:AT116" si="254">IF(AS93=0,"-",AS93)</f>
        <v>-</v>
      </c>
      <c r="AT112" s="653" t="str">
        <f t="shared" si="254"/>
        <v>-</v>
      </c>
      <c r="AU112" s="661" t="str">
        <f t="shared" ref="AU112:AU122" si="255">IF(SUM(AS112:AT112)=0,"-",SUM(AS112:AT112))</f>
        <v>-</v>
      </c>
      <c r="AV112" s="662">
        <f t="shared" ref="AV112:AV122" si="256">IF(SUM(I112,L112,O112,R112,W112,Z112,AC112,AF112,AI112,AL112,AO112,AR112,AU112)=0,"-",SUM(I112,L112,O112,R112,W112,Z112,AC112,AF112,AI112,AL112,AO112,AR112,AU112))</f>
        <v>65.7</v>
      </c>
      <c r="AW112" s="91" t="s">
        <v>549</v>
      </c>
      <c r="AX112" s="66">
        <v>245</v>
      </c>
      <c r="AY112" s="47">
        <f t="shared" ref="AY112:AY122" si="257">IF(AV112="-","-",AX112*AV112)</f>
        <v>16096.5</v>
      </c>
      <c r="BB112" s="1096">
        <f t="shared" ref="BB112:BB122" si="258">SUMIF(G$88,"①",I112)+SUMIF(J$88,"①",L112)+SUMIF(M$88,"①",O112)+SUMIF(P$88,"①",R112)+SUMIF(S$88,"①",S112)+SUMIF(S$88,"①",T112)+SUMIF(U$88,"①",U112)+SUMIF(U$88,"①",V112)+SUMIF(X$88,"①",Z112)+SUMIF(AA$88,"①",AC112)+SUMIF(AD$88,"①",AF112)+SUMIF(AG$88,"①",AI112)+SUMIF(AJ$88,"①",AL112)+SUMIF(AM$88,"①",AO112)+SUMIF(AP$88,"①",AR112)+SUMIF(AS$88,"①",AU112)</f>
        <v>0</v>
      </c>
      <c r="BC112" s="1093"/>
      <c r="BD112" s="1093">
        <f t="shared" ref="BD112:BD122" si="259">SUMIF(G$88,"②",I112)+SUMIF(J$88,"②",L112)+SUMIF(M$88,"②",O112)+SUMIF(P$88,"②",R112)+SUMIF(S$88,"②",S112)+SUMIF(S$88,"②",T112)+SUMIF(U$88,"②",U112)+SUMIF(U$88,"②",V112)+SUMIF(X$88,"②",Z112)+SUMIF(AA$88,"②",AC112)+SUMIF(AD$88,"②",AF112)+SUMIF(AG$88,"②",AI112)+SUMIF(AJ$88,"②",AL112)+SUMIF(AM$88,"②",AO112)+SUMIF(AP$88,"②",AR112)+SUMIF(AS$88,"②",AU112)</f>
        <v>0</v>
      </c>
      <c r="BE112" s="1093"/>
      <c r="BF112" s="1093">
        <f t="shared" ref="BF112:BF122" si="260">SUMIF(G$88,"③",I112)+SUMIF(J$88,"③",L112)+SUMIF(M$88,"③",O112)+SUMIF(P$88,"③",R112)+SUMIF(S$88,"③",S112)+SUMIF(S$88,"③",T112)+SUMIF(U$88,"③",U112)+SUMIF(U$88,"③",V112)+SUMIF(X$88,"③",Z112)+SUMIF(AA$88,"③",AC112)+SUMIF(AD$88,"③",AF112)+SUMIF(AG$88,"③",AI112)+SUMIF(AJ$88,"③",AL112)+SUMIF(AM$88,"③",AO112)+SUMIF(AP$88,"③",AR112)+SUMIF(AS$88,"③",AU112)</f>
        <v>65.7</v>
      </c>
      <c r="BG112" s="1093"/>
      <c r="BH112" s="1093">
        <f t="shared" ref="BH112:BH122" si="261">SUMIF(G$88,"④",I112)+SUMIF(J$88,"④",L112)+SUMIF(M$88,"④",O112)+SUMIF(P$88,"④",R112)+SUMIF(S$88,"④",S112)+SUMIF(S$88,"④",T112)+SUMIF(U$88,"④",U112)+SUMIF(U$88,"④",V112)+SUMIF(X$88,"④",Z112)+SUMIF(AA$88,"④",AC112)+SUMIF(AD$88,"④",AF112)+SUMIF(AG$88,"④",AI112)+SUMIF(AJ$88,"④",AL112)+SUMIF(AM$88,"④",AO112)+SUMIF(AP$88,"④",AR112)+SUMIF(AS$88,"④",AU112)</f>
        <v>0</v>
      </c>
      <c r="BI112" s="1093"/>
      <c r="BJ112" s="1093">
        <f t="shared" ref="BJ112:BJ122" si="262">SUMIF(G$88,"⑤",I112)+SUMIF(J$88,"⑤",L112)+SUMIF(M$88,"⑤",O112)+SUMIF(P$88,"⑤",R112)+SUMIF(S$88,"⑤",S112)+SUMIF(S$88,"⑤",T112)+SUMIF(U$88,"⑤",U112)+SUMIF(U$88,"⑤",V112)+SUMIF(X$88,"⑤",Z112)+SUMIF(AA$88,"⑤",AC112)+SUMIF(AD$88,"⑤",AF112)+SUMIF(AG$88,"⑤",AI112)+SUMIF(AJ$88,"⑤",AL112)+SUMIF(AM$88,"⑤",AO112)+SUMIF(AP$88,"⑤",AR112)+SUMIF(AS$88,"⑤",AU112)</f>
        <v>0</v>
      </c>
      <c r="BK112" s="1093"/>
      <c r="BL112" s="1096">
        <f t="shared" ref="BL112:BL122" si="263">IF($AY112="-",0,BB112*$AX112)</f>
        <v>0</v>
      </c>
      <c r="BM112" s="1093"/>
      <c r="BN112" s="1093">
        <f t="shared" ref="BN112:BN122" si="264">IF($AY112="-",0,BD112*$AX112)</f>
        <v>0</v>
      </c>
      <c r="BO112" s="1093"/>
      <c r="BP112" s="1093">
        <f t="shared" ref="BP112:BP122" si="265">IF($AY112="-",0,BF112*$AX112)</f>
        <v>16096.5</v>
      </c>
      <c r="BQ112" s="1093"/>
      <c r="BR112" s="1093">
        <f t="shared" ref="BR112:BR122" si="266">IF($AY112="-",0,BH112*$AX112)</f>
        <v>0</v>
      </c>
      <c r="BS112" s="1093"/>
      <c r="BT112" s="1093">
        <f t="shared" ref="BT112:BT122" si="267">IF($AY112="-",0,BJ112*$AX112)</f>
        <v>0</v>
      </c>
      <c r="BU112" s="1165"/>
    </row>
    <row r="113" spans="2:73" ht="13.5" customHeight="1">
      <c r="B113" s="1550"/>
      <c r="C113" s="1083"/>
      <c r="D113" s="1084"/>
      <c r="E113" s="1085"/>
      <c r="F113" s="76">
        <v>500</v>
      </c>
      <c r="G113" s="648" t="str">
        <f t="shared" si="230"/>
        <v>-</v>
      </c>
      <c r="H113" s="649" t="str">
        <f t="shared" si="230"/>
        <v>-</v>
      </c>
      <c r="I113" s="664" t="str">
        <f t="shared" si="231"/>
        <v>-</v>
      </c>
      <c r="J113" s="648" t="str">
        <f t="shared" si="232"/>
        <v>-</v>
      </c>
      <c r="K113" s="649" t="str">
        <f t="shared" si="232"/>
        <v>-</v>
      </c>
      <c r="L113" s="664" t="str">
        <f t="shared" si="233"/>
        <v>-</v>
      </c>
      <c r="M113" s="648" t="str">
        <f t="shared" si="234"/>
        <v>-</v>
      </c>
      <c r="N113" s="649" t="str">
        <f t="shared" si="234"/>
        <v>-</v>
      </c>
      <c r="O113" s="664" t="str">
        <f t="shared" si="235"/>
        <v>-</v>
      </c>
      <c r="P113" s="648" t="str">
        <f t="shared" si="236"/>
        <v>-</v>
      </c>
      <c r="Q113" s="649" t="str">
        <f t="shared" si="236"/>
        <v>-</v>
      </c>
      <c r="R113" s="664" t="str">
        <f t="shared" si="237"/>
        <v>-</v>
      </c>
      <c r="S113" s="648" t="str">
        <f t="shared" si="238"/>
        <v>-</v>
      </c>
      <c r="T113" s="650" t="str">
        <f t="shared" si="238"/>
        <v>-</v>
      </c>
      <c r="U113" s="650" t="str">
        <f t="shared" si="238"/>
        <v>-</v>
      </c>
      <c r="V113" s="649" t="str">
        <f t="shared" si="238"/>
        <v>-</v>
      </c>
      <c r="W113" s="664" t="str">
        <f t="shared" si="239"/>
        <v>-</v>
      </c>
      <c r="X113" s="648" t="str">
        <f t="shared" si="240"/>
        <v>-</v>
      </c>
      <c r="Y113" s="649">
        <f t="shared" si="240"/>
        <v>63.9</v>
      </c>
      <c r="Z113" s="664">
        <f t="shared" si="241"/>
        <v>63.9</v>
      </c>
      <c r="AA113" s="648" t="str">
        <f t="shared" si="242"/>
        <v>-</v>
      </c>
      <c r="AB113" s="649" t="str">
        <f t="shared" si="242"/>
        <v>-</v>
      </c>
      <c r="AC113" s="664" t="str">
        <f t="shared" si="243"/>
        <v>-</v>
      </c>
      <c r="AD113" s="648" t="str">
        <f t="shared" si="244"/>
        <v>-</v>
      </c>
      <c r="AE113" s="649" t="str">
        <f t="shared" si="244"/>
        <v>-</v>
      </c>
      <c r="AF113" s="664" t="str">
        <f t="shared" si="245"/>
        <v>-</v>
      </c>
      <c r="AG113" s="648" t="str">
        <f t="shared" si="246"/>
        <v>-</v>
      </c>
      <c r="AH113" s="649" t="str">
        <f t="shared" si="246"/>
        <v>-</v>
      </c>
      <c r="AI113" s="664" t="str">
        <f t="shared" si="247"/>
        <v>-</v>
      </c>
      <c r="AJ113" s="648" t="str">
        <f t="shared" si="248"/>
        <v>-</v>
      </c>
      <c r="AK113" s="649" t="str">
        <f t="shared" si="248"/>
        <v>-</v>
      </c>
      <c r="AL113" s="664" t="str">
        <f t="shared" si="249"/>
        <v>-</v>
      </c>
      <c r="AM113" s="648" t="str">
        <f t="shared" si="250"/>
        <v>-</v>
      </c>
      <c r="AN113" s="649" t="str">
        <f t="shared" si="250"/>
        <v>-</v>
      </c>
      <c r="AO113" s="664" t="str">
        <f t="shared" si="251"/>
        <v>-</v>
      </c>
      <c r="AP113" s="648" t="str">
        <f t="shared" si="252"/>
        <v>-</v>
      </c>
      <c r="AQ113" s="649">
        <f t="shared" si="252"/>
        <v>20.6</v>
      </c>
      <c r="AR113" s="664">
        <f t="shared" si="253"/>
        <v>20.6</v>
      </c>
      <c r="AS113" s="648" t="str">
        <f t="shared" si="254"/>
        <v>-</v>
      </c>
      <c r="AT113" s="649" t="str">
        <f t="shared" si="254"/>
        <v>-</v>
      </c>
      <c r="AU113" s="664" t="str">
        <f t="shared" si="255"/>
        <v>-</v>
      </c>
      <c r="AV113" s="655">
        <f t="shared" si="256"/>
        <v>84.5</v>
      </c>
      <c r="AW113" s="90" t="s">
        <v>549</v>
      </c>
      <c r="AX113" s="67">
        <v>189</v>
      </c>
      <c r="AY113" s="42">
        <f t="shared" si="257"/>
        <v>15970.5</v>
      </c>
      <c r="BB113" s="1071">
        <f t="shared" si="258"/>
        <v>0</v>
      </c>
      <c r="BC113" s="1070"/>
      <c r="BD113" s="1070">
        <f t="shared" si="259"/>
        <v>0</v>
      </c>
      <c r="BE113" s="1070"/>
      <c r="BF113" s="1070">
        <f t="shared" si="260"/>
        <v>63.9</v>
      </c>
      <c r="BG113" s="1070"/>
      <c r="BH113" s="1070">
        <f t="shared" si="261"/>
        <v>20.6</v>
      </c>
      <c r="BI113" s="1070"/>
      <c r="BJ113" s="1070">
        <f t="shared" si="262"/>
        <v>0</v>
      </c>
      <c r="BK113" s="1070"/>
      <c r="BL113" s="1071">
        <f t="shared" si="263"/>
        <v>0</v>
      </c>
      <c r="BM113" s="1070"/>
      <c r="BN113" s="1070">
        <f t="shared" si="264"/>
        <v>0</v>
      </c>
      <c r="BO113" s="1070"/>
      <c r="BP113" s="1070">
        <f t="shared" si="265"/>
        <v>12077.1</v>
      </c>
      <c r="BQ113" s="1070"/>
      <c r="BR113" s="1070">
        <f t="shared" si="266"/>
        <v>3893.4</v>
      </c>
      <c r="BS113" s="1070"/>
      <c r="BT113" s="1070">
        <f t="shared" si="267"/>
        <v>0</v>
      </c>
      <c r="BU113" s="1073"/>
    </row>
    <row r="114" spans="2:73" ht="13.5" customHeight="1">
      <c r="B114" s="1550"/>
      <c r="C114" s="1083"/>
      <c r="D114" s="1084"/>
      <c r="E114" s="1085"/>
      <c r="F114" s="76">
        <v>450</v>
      </c>
      <c r="G114" s="648" t="str">
        <f t="shared" si="230"/>
        <v>-</v>
      </c>
      <c r="H114" s="649" t="str">
        <f t="shared" si="230"/>
        <v>-</v>
      </c>
      <c r="I114" s="664" t="str">
        <f t="shared" si="231"/>
        <v>-</v>
      </c>
      <c r="J114" s="648" t="str">
        <f t="shared" si="232"/>
        <v>-</v>
      </c>
      <c r="K114" s="649" t="str">
        <f t="shared" si="232"/>
        <v>-</v>
      </c>
      <c r="L114" s="664" t="str">
        <f t="shared" si="233"/>
        <v>-</v>
      </c>
      <c r="M114" s="648" t="str">
        <f t="shared" si="234"/>
        <v>-</v>
      </c>
      <c r="N114" s="649" t="str">
        <f t="shared" si="234"/>
        <v>-</v>
      </c>
      <c r="O114" s="664" t="str">
        <f t="shared" si="235"/>
        <v>-</v>
      </c>
      <c r="P114" s="648" t="str">
        <f t="shared" si="236"/>
        <v>-</v>
      </c>
      <c r="Q114" s="649" t="str">
        <f t="shared" si="236"/>
        <v>-</v>
      </c>
      <c r="R114" s="664" t="str">
        <f t="shared" si="237"/>
        <v>-</v>
      </c>
      <c r="S114" s="648" t="str">
        <f t="shared" si="238"/>
        <v>-</v>
      </c>
      <c r="T114" s="650" t="str">
        <f t="shared" si="238"/>
        <v>-</v>
      </c>
      <c r="U114" s="650" t="str">
        <f t="shared" si="238"/>
        <v>-</v>
      </c>
      <c r="V114" s="649" t="str">
        <f t="shared" si="238"/>
        <v>-</v>
      </c>
      <c r="W114" s="664" t="str">
        <f t="shared" si="239"/>
        <v>-</v>
      </c>
      <c r="X114" s="648" t="str">
        <f t="shared" si="240"/>
        <v>-</v>
      </c>
      <c r="Y114" s="649">
        <f t="shared" si="240"/>
        <v>324.89999999999998</v>
      </c>
      <c r="Z114" s="664">
        <f t="shared" si="241"/>
        <v>324.89999999999998</v>
      </c>
      <c r="AA114" s="648" t="str">
        <f t="shared" si="242"/>
        <v>-</v>
      </c>
      <c r="AB114" s="649" t="str">
        <f t="shared" si="242"/>
        <v>-</v>
      </c>
      <c r="AC114" s="664" t="str">
        <f t="shared" si="243"/>
        <v>-</v>
      </c>
      <c r="AD114" s="648" t="str">
        <f t="shared" si="244"/>
        <v>-</v>
      </c>
      <c r="AE114" s="649" t="str">
        <f t="shared" si="244"/>
        <v>-</v>
      </c>
      <c r="AF114" s="664" t="str">
        <f t="shared" si="245"/>
        <v>-</v>
      </c>
      <c r="AG114" s="648" t="str">
        <f t="shared" si="246"/>
        <v>-</v>
      </c>
      <c r="AH114" s="649" t="str">
        <f t="shared" si="246"/>
        <v>-</v>
      </c>
      <c r="AI114" s="664" t="str">
        <f t="shared" si="247"/>
        <v>-</v>
      </c>
      <c r="AJ114" s="648" t="str">
        <f t="shared" si="248"/>
        <v>-</v>
      </c>
      <c r="AK114" s="649" t="str">
        <f t="shared" si="248"/>
        <v>-</v>
      </c>
      <c r="AL114" s="664" t="str">
        <f t="shared" si="249"/>
        <v>-</v>
      </c>
      <c r="AM114" s="648" t="str">
        <f t="shared" si="250"/>
        <v>-</v>
      </c>
      <c r="AN114" s="649" t="str">
        <f t="shared" si="250"/>
        <v>-</v>
      </c>
      <c r="AO114" s="664" t="str">
        <f t="shared" si="251"/>
        <v>-</v>
      </c>
      <c r="AP114" s="648" t="str">
        <f t="shared" si="252"/>
        <v>-</v>
      </c>
      <c r="AQ114" s="649" t="str">
        <f t="shared" si="252"/>
        <v>-</v>
      </c>
      <c r="AR114" s="664" t="str">
        <f t="shared" si="253"/>
        <v>-</v>
      </c>
      <c r="AS114" s="648" t="str">
        <f t="shared" si="254"/>
        <v>-</v>
      </c>
      <c r="AT114" s="649" t="str">
        <f t="shared" si="254"/>
        <v>-</v>
      </c>
      <c r="AU114" s="664" t="str">
        <f t="shared" si="255"/>
        <v>-</v>
      </c>
      <c r="AV114" s="655">
        <f t="shared" si="256"/>
        <v>324.89999999999998</v>
      </c>
      <c r="AW114" s="90" t="s">
        <v>549</v>
      </c>
      <c r="AX114" s="67">
        <v>166</v>
      </c>
      <c r="AY114" s="42">
        <f t="shared" si="257"/>
        <v>53933.399999999994</v>
      </c>
      <c r="BB114" s="1071">
        <f t="shared" si="258"/>
        <v>0</v>
      </c>
      <c r="BC114" s="1070"/>
      <c r="BD114" s="1070">
        <f t="shared" si="259"/>
        <v>0</v>
      </c>
      <c r="BE114" s="1070"/>
      <c r="BF114" s="1070">
        <f t="shared" si="260"/>
        <v>324.89999999999998</v>
      </c>
      <c r="BG114" s="1070"/>
      <c r="BH114" s="1070">
        <f t="shared" si="261"/>
        <v>0</v>
      </c>
      <c r="BI114" s="1070"/>
      <c r="BJ114" s="1070">
        <f t="shared" si="262"/>
        <v>0</v>
      </c>
      <c r="BK114" s="1070"/>
      <c r="BL114" s="1071">
        <f t="shared" si="263"/>
        <v>0</v>
      </c>
      <c r="BM114" s="1070"/>
      <c r="BN114" s="1070">
        <f t="shared" si="264"/>
        <v>0</v>
      </c>
      <c r="BO114" s="1070"/>
      <c r="BP114" s="1070">
        <f t="shared" si="265"/>
        <v>53933.399999999994</v>
      </c>
      <c r="BQ114" s="1070"/>
      <c r="BR114" s="1070">
        <f t="shared" si="266"/>
        <v>0</v>
      </c>
      <c r="BS114" s="1070"/>
      <c r="BT114" s="1070">
        <f t="shared" si="267"/>
        <v>0</v>
      </c>
      <c r="BU114" s="1073"/>
    </row>
    <row r="115" spans="2:73" ht="13.5" customHeight="1">
      <c r="B115" s="1550"/>
      <c r="C115" s="1083"/>
      <c r="D115" s="1084"/>
      <c r="E115" s="1085"/>
      <c r="F115" s="76">
        <v>400</v>
      </c>
      <c r="G115" s="648" t="str">
        <f t="shared" si="230"/>
        <v>-</v>
      </c>
      <c r="H115" s="649" t="str">
        <f t="shared" si="230"/>
        <v>-</v>
      </c>
      <c r="I115" s="664" t="str">
        <f t="shared" si="231"/>
        <v>-</v>
      </c>
      <c r="J115" s="648" t="str">
        <f t="shared" si="232"/>
        <v>-</v>
      </c>
      <c r="K115" s="649" t="str">
        <f t="shared" si="232"/>
        <v>-</v>
      </c>
      <c r="L115" s="664" t="str">
        <f t="shared" si="233"/>
        <v>-</v>
      </c>
      <c r="M115" s="648" t="str">
        <f t="shared" si="234"/>
        <v>-</v>
      </c>
      <c r="N115" s="649" t="str">
        <f t="shared" si="234"/>
        <v>-</v>
      </c>
      <c r="O115" s="664" t="str">
        <f t="shared" si="235"/>
        <v>-</v>
      </c>
      <c r="P115" s="648" t="str">
        <f t="shared" si="236"/>
        <v>-</v>
      </c>
      <c r="Q115" s="649" t="str">
        <f t="shared" si="236"/>
        <v>-</v>
      </c>
      <c r="R115" s="664" t="str">
        <f t="shared" si="237"/>
        <v>-</v>
      </c>
      <c r="S115" s="648" t="str">
        <f t="shared" si="238"/>
        <v>-</v>
      </c>
      <c r="T115" s="650">
        <f t="shared" si="238"/>
        <v>3.6</v>
      </c>
      <c r="U115" s="650" t="str">
        <f t="shared" si="238"/>
        <v>-</v>
      </c>
      <c r="V115" s="649">
        <f t="shared" si="238"/>
        <v>9</v>
      </c>
      <c r="W115" s="664">
        <f t="shared" si="239"/>
        <v>12.6</v>
      </c>
      <c r="X115" s="648" t="str">
        <f t="shared" si="240"/>
        <v>-</v>
      </c>
      <c r="Y115" s="649">
        <f t="shared" si="240"/>
        <v>164.7</v>
      </c>
      <c r="Z115" s="664">
        <f t="shared" si="241"/>
        <v>164.7</v>
      </c>
      <c r="AA115" s="648" t="str">
        <f t="shared" si="242"/>
        <v>-</v>
      </c>
      <c r="AB115" s="649" t="str">
        <f t="shared" si="242"/>
        <v>-</v>
      </c>
      <c r="AC115" s="664" t="str">
        <f t="shared" si="243"/>
        <v>-</v>
      </c>
      <c r="AD115" s="648" t="str">
        <f t="shared" si="244"/>
        <v>-</v>
      </c>
      <c r="AE115" s="649" t="str">
        <f t="shared" si="244"/>
        <v>-</v>
      </c>
      <c r="AF115" s="664" t="str">
        <f t="shared" si="245"/>
        <v>-</v>
      </c>
      <c r="AG115" s="648" t="str">
        <f t="shared" si="246"/>
        <v>-</v>
      </c>
      <c r="AH115" s="649" t="str">
        <f t="shared" si="246"/>
        <v>-</v>
      </c>
      <c r="AI115" s="664" t="str">
        <f t="shared" si="247"/>
        <v>-</v>
      </c>
      <c r="AJ115" s="648" t="str">
        <f t="shared" si="248"/>
        <v>-</v>
      </c>
      <c r="AK115" s="649" t="str">
        <f t="shared" si="248"/>
        <v>-</v>
      </c>
      <c r="AL115" s="664" t="str">
        <f t="shared" si="249"/>
        <v>-</v>
      </c>
      <c r="AM115" s="648" t="str">
        <f t="shared" si="250"/>
        <v>-</v>
      </c>
      <c r="AN115" s="649" t="str">
        <f t="shared" si="250"/>
        <v>-</v>
      </c>
      <c r="AO115" s="664" t="str">
        <f t="shared" si="251"/>
        <v>-</v>
      </c>
      <c r="AP115" s="648" t="str">
        <f t="shared" si="252"/>
        <v>-</v>
      </c>
      <c r="AQ115" s="649" t="str">
        <f t="shared" si="252"/>
        <v>-</v>
      </c>
      <c r="AR115" s="664" t="str">
        <f t="shared" si="253"/>
        <v>-</v>
      </c>
      <c r="AS115" s="648" t="str">
        <f t="shared" si="254"/>
        <v>-</v>
      </c>
      <c r="AT115" s="649" t="str">
        <f t="shared" si="254"/>
        <v>-</v>
      </c>
      <c r="AU115" s="664" t="str">
        <f t="shared" si="255"/>
        <v>-</v>
      </c>
      <c r="AV115" s="655">
        <f t="shared" si="256"/>
        <v>177.29999999999998</v>
      </c>
      <c r="AW115" s="90" t="s">
        <v>549</v>
      </c>
      <c r="AX115" s="67">
        <v>146</v>
      </c>
      <c r="AY115" s="42">
        <f t="shared" si="257"/>
        <v>25885.8</v>
      </c>
      <c r="BB115" s="1071">
        <f t="shared" si="258"/>
        <v>0</v>
      </c>
      <c r="BC115" s="1070"/>
      <c r="BD115" s="1070">
        <f t="shared" si="259"/>
        <v>3.6</v>
      </c>
      <c r="BE115" s="1070"/>
      <c r="BF115" s="1070">
        <f t="shared" si="260"/>
        <v>173.7</v>
      </c>
      <c r="BG115" s="1070"/>
      <c r="BH115" s="1070">
        <f t="shared" si="261"/>
        <v>0</v>
      </c>
      <c r="BI115" s="1070"/>
      <c r="BJ115" s="1070">
        <f t="shared" si="262"/>
        <v>0</v>
      </c>
      <c r="BK115" s="1070"/>
      <c r="BL115" s="1071">
        <f t="shared" si="263"/>
        <v>0</v>
      </c>
      <c r="BM115" s="1070"/>
      <c r="BN115" s="1070">
        <f t="shared" si="264"/>
        <v>525.6</v>
      </c>
      <c r="BO115" s="1070"/>
      <c r="BP115" s="1070">
        <f t="shared" si="265"/>
        <v>25360.199999999997</v>
      </c>
      <c r="BQ115" s="1070"/>
      <c r="BR115" s="1070">
        <f t="shared" si="266"/>
        <v>0</v>
      </c>
      <c r="BS115" s="1070"/>
      <c r="BT115" s="1070">
        <f t="shared" si="267"/>
        <v>0</v>
      </c>
      <c r="BU115" s="1073"/>
    </row>
    <row r="116" spans="2:73" ht="13.5" customHeight="1">
      <c r="B116" s="1550"/>
      <c r="C116" s="1083"/>
      <c r="D116" s="1084"/>
      <c r="E116" s="1085"/>
      <c r="F116" s="76">
        <v>350</v>
      </c>
      <c r="G116" s="648" t="str">
        <f t="shared" si="230"/>
        <v>-</v>
      </c>
      <c r="H116" s="649" t="str">
        <f t="shared" si="230"/>
        <v>-</v>
      </c>
      <c r="I116" s="664" t="str">
        <f t="shared" si="231"/>
        <v>-</v>
      </c>
      <c r="J116" s="648" t="str">
        <f t="shared" si="232"/>
        <v>-</v>
      </c>
      <c r="K116" s="649" t="str">
        <f t="shared" si="232"/>
        <v>-</v>
      </c>
      <c r="L116" s="664" t="str">
        <f t="shared" si="233"/>
        <v>-</v>
      </c>
      <c r="M116" s="648" t="str">
        <f t="shared" si="234"/>
        <v>-</v>
      </c>
      <c r="N116" s="649" t="str">
        <f t="shared" si="234"/>
        <v>-</v>
      </c>
      <c r="O116" s="664" t="str">
        <f t="shared" si="235"/>
        <v>-</v>
      </c>
      <c r="P116" s="648" t="str">
        <f t="shared" si="236"/>
        <v>-</v>
      </c>
      <c r="Q116" s="649" t="str">
        <f t="shared" si="236"/>
        <v>-</v>
      </c>
      <c r="R116" s="664" t="str">
        <f t="shared" si="237"/>
        <v>-</v>
      </c>
      <c r="S116" s="648" t="str">
        <f t="shared" si="238"/>
        <v>-</v>
      </c>
      <c r="T116" s="650" t="str">
        <f t="shared" si="238"/>
        <v>-</v>
      </c>
      <c r="U116" s="650" t="str">
        <f t="shared" si="238"/>
        <v>-</v>
      </c>
      <c r="V116" s="649" t="str">
        <f t="shared" si="238"/>
        <v>-</v>
      </c>
      <c r="W116" s="664" t="str">
        <f t="shared" si="239"/>
        <v>-</v>
      </c>
      <c r="X116" s="648" t="str">
        <f t="shared" si="240"/>
        <v>-</v>
      </c>
      <c r="Y116" s="649">
        <f t="shared" si="240"/>
        <v>26.1</v>
      </c>
      <c r="Z116" s="664">
        <f t="shared" si="241"/>
        <v>26.1</v>
      </c>
      <c r="AA116" s="648" t="str">
        <f t="shared" si="242"/>
        <v>-</v>
      </c>
      <c r="AB116" s="649" t="str">
        <f t="shared" si="242"/>
        <v>-</v>
      </c>
      <c r="AC116" s="664" t="str">
        <f t="shared" si="243"/>
        <v>-</v>
      </c>
      <c r="AD116" s="648" t="str">
        <f t="shared" si="244"/>
        <v>-</v>
      </c>
      <c r="AE116" s="649" t="str">
        <f t="shared" si="244"/>
        <v>-</v>
      </c>
      <c r="AF116" s="664" t="str">
        <f t="shared" si="245"/>
        <v>-</v>
      </c>
      <c r="AG116" s="648" t="str">
        <f t="shared" si="246"/>
        <v>-</v>
      </c>
      <c r="AH116" s="649" t="str">
        <f t="shared" si="246"/>
        <v>-</v>
      </c>
      <c r="AI116" s="664" t="str">
        <f t="shared" si="247"/>
        <v>-</v>
      </c>
      <c r="AJ116" s="648" t="str">
        <f t="shared" si="248"/>
        <v>-</v>
      </c>
      <c r="AK116" s="649" t="str">
        <f t="shared" si="248"/>
        <v>-</v>
      </c>
      <c r="AL116" s="664" t="str">
        <f t="shared" si="249"/>
        <v>-</v>
      </c>
      <c r="AM116" s="648" t="str">
        <f t="shared" si="250"/>
        <v>-</v>
      </c>
      <c r="AN116" s="649" t="str">
        <f t="shared" si="250"/>
        <v>-</v>
      </c>
      <c r="AO116" s="664" t="str">
        <f t="shared" si="251"/>
        <v>-</v>
      </c>
      <c r="AP116" s="648" t="str">
        <f t="shared" si="252"/>
        <v>-</v>
      </c>
      <c r="AQ116" s="649" t="str">
        <f t="shared" si="252"/>
        <v>-</v>
      </c>
      <c r="AR116" s="664" t="str">
        <f t="shared" si="253"/>
        <v>-</v>
      </c>
      <c r="AS116" s="648" t="str">
        <f t="shared" si="254"/>
        <v>-</v>
      </c>
      <c r="AT116" s="649" t="str">
        <f t="shared" si="254"/>
        <v>-</v>
      </c>
      <c r="AU116" s="664" t="str">
        <f t="shared" si="255"/>
        <v>-</v>
      </c>
      <c r="AV116" s="655">
        <f t="shared" si="256"/>
        <v>26.1</v>
      </c>
      <c r="AW116" s="90" t="s">
        <v>549</v>
      </c>
      <c r="AX116" s="67">
        <v>128</v>
      </c>
      <c r="AY116" s="42">
        <f t="shared" si="257"/>
        <v>3340.8</v>
      </c>
      <c r="BB116" s="1071">
        <f t="shared" si="258"/>
        <v>0</v>
      </c>
      <c r="BC116" s="1070"/>
      <c r="BD116" s="1070">
        <f t="shared" si="259"/>
        <v>0</v>
      </c>
      <c r="BE116" s="1070"/>
      <c r="BF116" s="1070">
        <f t="shared" si="260"/>
        <v>26.1</v>
      </c>
      <c r="BG116" s="1070"/>
      <c r="BH116" s="1070">
        <f t="shared" si="261"/>
        <v>0</v>
      </c>
      <c r="BI116" s="1070"/>
      <c r="BJ116" s="1070">
        <f t="shared" si="262"/>
        <v>0</v>
      </c>
      <c r="BK116" s="1070"/>
      <c r="BL116" s="1071">
        <f t="shared" si="263"/>
        <v>0</v>
      </c>
      <c r="BM116" s="1070"/>
      <c r="BN116" s="1070">
        <f t="shared" si="264"/>
        <v>0</v>
      </c>
      <c r="BO116" s="1070"/>
      <c r="BP116" s="1070">
        <f t="shared" si="265"/>
        <v>3340.8</v>
      </c>
      <c r="BQ116" s="1070"/>
      <c r="BR116" s="1070">
        <f t="shared" si="266"/>
        <v>0</v>
      </c>
      <c r="BS116" s="1070"/>
      <c r="BT116" s="1070">
        <f t="shared" si="267"/>
        <v>0</v>
      </c>
      <c r="BU116" s="1073"/>
    </row>
    <row r="117" spans="2:73" ht="13.5" customHeight="1">
      <c r="B117" s="1550"/>
      <c r="C117" s="1083"/>
      <c r="D117" s="1084"/>
      <c r="E117" s="1085"/>
      <c r="F117" s="76">
        <v>300</v>
      </c>
      <c r="G117" s="648" t="str">
        <f t="shared" ref="G117:H122" si="268">IF(SUM(G47,G98)=0,"-",SUM(G47,G98))</f>
        <v>-</v>
      </c>
      <c r="H117" s="649" t="str">
        <f t="shared" si="268"/>
        <v>-</v>
      </c>
      <c r="I117" s="664" t="str">
        <f t="shared" si="231"/>
        <v>-</v>
      </c>
      <c r="J117" s="648" t="str">
        <f t="shared" ref="J117:K122" si="269">IF(SUM(J47,J98)=0,"-",SUM(J47,J98))</f>
        <v>-</v>
      </c>
      <c r="K117" s="649" t="str">
        <f t="shared" si="269"/>
        <v>-</v>
      </c>
      <c r="L117" s="664" t="str">
        <f t="shared" si="233"/>
        <v>-</v>
      </c>
      <c r="M117" s="648" t="str">
        <f t="shared" ref="M117:N122" si="270">IF(SUM(M47,M98)=0,"-",SUM(M47,M98))</f>
        <v>-</v>
      </c>
      <c r="N117" s="649" t="str">
        <f t="shared" si="270"/>
        <v>-</v>
      </c>
      <c r="O117" s="664" t="str">
        <f t="shared" si="235"/>
        <v>-</v>
      </c>
      <c r="P117" s="648" t="str">
        <f t="shared" ref="P117:Q122" si="271">IF(SUM(P47,P98)=0,"-",SUM(P47,P98))</f>
        <v>-</v>
      </c>
      <c r="Q117" s="649" t="str">
        <f t="shared" si="271"/>
        <v>-</v>
      </c>
      <c r="R117" s="664" t="str">
        <f t="shared" si="237"/>
        <v>-</v>
      </c>
      <c r="S117" s="648" t="str">
        <f t="shared" ref="S117:V122" si="272">IF(SUM(S47,S98)=0,"-",SUM(S47,S98))</f>
        <v>-</v>
      </c>
      <c r="T117" s="650" t="str">
        <f t="shared" si="272"/>
        <v>-</v>
      </c>
      <c r="U117" s="650" t="str">
        <f t="shared" si="272"/>
        <v>-</v>
      </c>
      <c r="V117" s="649" t="str">
        <f t="shared" si="272"/>
        <v>-</v>
      </c>
      <c r="W117" s="664" t="str">
        <f t="shared" si="239"/>
        <v>-</v>
      </c>
      <c r="X117" s="648" t="str">
        <f t="shared" ref="X117:Y122" si="273">IF(SUM(X47,X98)=0,"-",SUM(X47,X98))</f>
        <v>-</v>
      </c>
      <c r="Y117" s="649">
        <f t="shared" si="273"/>
        <v>163</v>
      </c>
      <c r="Z117" s="664">
        <f t="shared" si="241"/>
        <v>163</v>
      </c>
      <c r="AA117" s="648" t="str">
        <f t="shared" ref="AA117:AB122" si="274">IF(SUM(AA47,AA98)=0,"-",SUM(AA47,AA98))</f>
        <v>-</v>
      </c>
      <c r="AB117" s="649" t="str">
        <f t="shared" si="274"/>
        <v>-</v>
      </c>
      <c r="AC117" s="664" t="str">
        <f t="shared" si="243"/>
        <v>-</v>
      </c>
      <c r="AD117" s="648" t="str">
        <f t="shared" ref="AD117:AE122" si="275">IF(SUM(AD47,AD98)=0,"-",SUM(AD47,AD98))</f>
        <v>-</v>
      </c>
      <c r="AE117" s="649" t="str">
        <f t="shared" si="275"/>
        <v>-</v>
      </c>
      <c r="AF117" s="664" t="str">
        <f t="shared" si="245"/>
        <v>-</v>
      </c>
      <c r="AG117" s="648" t="str">
        <f t="shared" ref="AG117:AH122" si="276">IF(SUM(AG47,AG98)=0,"-",SUM(AG47,AG98))</f>
        <v>-</v>
      </c>
      <c r="AH117" s="649" t="str">
        <f t="shared" si="276"/>
        <v>-</v>
      </c>
      <c r="AI117" s="664" t="str">
        <f t="shared" si="247"/>
        <v>-</v>
      </c>
      <c r="AJ117" s="648" t="str">
        <f t="shared" ref="AJ117:AK122" si="277">IF(SUM(AJ47,AJ98)=0,"-",SUM(AJ47,AJ98))</f>
        <v>-</v>
      </c>
      <c r="AK117" s="649" t="str">
        <f t="shared" si="277"/>
        <v>-</v>
      </c>
      <c r="AL117" s="664" t="str">
        <f t="shared" si="249"/>
        <v>-</v>
      </c>
      <c r="AM117" s="648" t="str">
        <f t="shared" ref="AM117:AN122" si="278">IF(SUM(AM47,AM98)=0,"-",SUM(AM47,AM98))</f>
        <v>-</v>
      </c>
      <c r="AN117" s="649" t="str">
        <f t="shared" si="278"/>
        <v>-</v>
      </c>
      <c r="AO117" s="664" t="str">
        <f t="shared" si="251"/>
        <v>-</v>
      </c>
      <c r="AP117" s="648" t="str">
        <f t="shared" ref="AP117:AQ122" si="279">IF(SUM(AP47,AP98)=0,"-",SUM(AP47,AP98))</f>
        <v>-</v>
      </c>
      <c r="AQ117" s="649" t="str">
        <f t="shared" si="279"/>
        <v>-</v>
      </c>
      <c r="AR117" s="664" t="str">
        <f t="shared" si="253"/>
        <v>-</v>
      </c>
      <c r="AS117" s="648" t="str">
        <f t="shared" ref="AS117:AT122" si="280">IF(SUM(AS47,AS98)=0,"-",SUM(AS47,AS98))</f>
        <v>-</v>
      </c>
      <c r="AT117" s="649" t="str">
        <f t="shared" si="280"/>
        <v>-</v>
      </c>
      <c r="AU117" s="664" t="str">
        <f t="shared" si="255"/>
        <v>-</v>
      </c>
      <c r="AV117" s="655">
        <f t="shared" si="256"/>
        <v>163</v>
      </c>
      <c r="AW117" s="90" t="s">
        <v>549</v>
      </c>
      <c r="AX117" s="67">
        <v>112</v>
      </c>
      <c r="AY117" s="42">
        <f t="shared" si="257"/>
        <v>18256</v>
      </c>
      <c r="BB117" s="1071">
        <f t="shared" si="258"/>
        <v>0</v>
      </c>
      <c r="BC117" s="1070"/>
      <c r="BD117" s="1070">
        <f t="shared" si="259"/>
        <v>0</v>
      </c>
      <c r="BE117" s="1070"/>
      <c r="BF117" s="1070">
        <f t="shared" si="260"/>
        <v>163</v>
      </c>
      <c r="BG117" s="1070"/>
      <c r="BH117" s="1070">
        <f t="shared" si="261"/>
        <v>0</v>
      </c>
      <c r="BI117" s="1070"/>
      <c r="BJ117" s="1070">
        <f t="shared" si="262"/>
        <v>0</v>
      </c>
      <c r="BK117" s="1070"/>
      <c r="BL117" s="1071">
        <f t="shared" si="263"/>
        <v>0</v>
      </c>
      <c r="BM117" s="1070"/>
      <c r="BN117" s="1070">
        <f t="shared" si="264"/>
        <v>0</v>
      </c>
      <c r="BO117" s="1070"/>
      <c r="BP117" s="1070">
        <f t="shared" si="265"/>
        <v>18256</v>
      </c>
      <c r="BQ117" s="1070"/>
      <c r="BR117" s="1070">
        <f t="shared" si="266"/>
        <v>0</v>
      </c>
      <c r="BS117" s="1070"/>
      <c r="BT117" s="1070">
        <f t="shared" si="267"/>
        <v>0</v>
      </c>
      <c r="BU117" s="1073"/>
    </row>
    <row r="118" spans="2:73" ht="13.5" customHeight="1">
      <c r="B118" s="1550"/>
      <c r="C118" s="1083"/>
      <c r="D118" s="1084"/>
      <c r="E118" s="1085"/>
      <c r="F118" s="76">
        <v>250</v>
      </c>
      <c r="G118" s="648" t="str">
        <f t="shared" si="268"/>
        <v>-</v>
      </c>
      <c r="H118" s="649" t="str">
        <f t="shared" si="268"/>
        <v>-</v>
      </c>
      <c r="I118" s="664" t="str">
        <f t="shared" si="231"/>
        <v>-</v>
      </c>
      <c r="J118" s="648" t="str">
        <f t="shared" si="269"/>
        <v>-</v>
      </c>
      <c r="K118" s="649" t="str">
        <f t="shared" si="269"/>
        <v>-</v>
      </c>
      <c r="L118" s="664" t="str">
        <f t="shared" si="233"/>
        <v>-</v>
      </c>
      <c r="M118" s="648" t="str">
        <f t="shared" si="270"/>
        <v>-</v>
      </c>
      <c r="N118" s="649" t="str">
        <f t="shared" si="270"/>
        <v>-</v>
      </c>
      <c r="O118" s="664" t="str">
        <f t="shared" si="235"/>
        <v>-</v>
      </c>
      <c r="P118" s="648" t="str">
        <f t="shared" si="271"/>
        <v>-</v>
      </c>
      <c r="Q118" s="649" t="str">
        <f t="shared" si="271"/>
        <v>-</v>
      </c>
      <c r="R118" s="664" t="str">
        <f t="shared" si="237"/>
        <v>-</v>
      </c>
      <c r="S118" s="648" t="str">
        <f t="shared" si="272"/>
        <v>-</v>
      </c>
      <c r="T118" s="650">
        <f t="shared" si="272"/>
        <v>14.4</v>
      </c>
      <c r="U118" s="650" t="str">
        <f t="shared" si="272"/>
        <v>-</v>
      </c>
      <c r="V118" s="649">
        <f t="shared" si="272"/>
        <v>37</v>
      </c>
      <c r="W118" s="664">
        <f t="shared" si="239"/>
        <v>51.4</v>
      </c>
      <c r="X118" s="648" t="str">
        <f t="shared" si="273"/>
        <v>-</v>
      </c>
      <c r="Y118" s="649">
        <f t="shared" si="273"/>
        <v>441.9</v>
      </c>
      <c r="Z118" s="664">
        <f t="shared" si="241"/>
        <v>441.9</v>
      </c>
      <c r="AA118" s="648" t="str">
        <f t="shared" si="274"/>
        <v>-</v>
      </c>
      <c r="AB118" s="649" t="str">
        <f t="shared" si="274"/>
        <v>-</v>
      </c>
      <c r="AC118" s="664" t="str">
        <f t="shared" si="243"/>
        <v>-</v>
      </c>
      <c r="AD118" s="648" t="str">
        <f t="shared" si="275"/>
        <v>-</v>
      </c>
      <c r="AE118" s="649" t="str">
        <f t="shared" si="275"/>
        <v>-</v>
      </c>
      <c r="AF118" s="664" t="str">
        <f t="shared" si="245"/>
        <v>-</v>
      </c>
      <c r="AG118" s="648" t="str">
        <f t="shared" si="276"/>
        <v>-</v>
      </c>
      <c r="AH118" s="649" t="str">
        <f t="shared" si="276"/>
        <v>-</v>
      </c>
      <c r="AI118" s="664" t="str">
        <f t="shared" si="247"/>
        <v>-</v>
      </c>
      <c r="AJ118" s="648" t="str">
        <f t="shared" si="277"/>
        <v>-</v>
      </c>
      <c r="AK118" s="649">
        <f t="shared" si="277"/>
        <v>615</v>
      </c>
      <c r="AL118" s="664">
        <f t="shared" si="249"/>
        <v>615</v>
      </c>
      <c r="AM118" s="648" t="str">
        <f t="shared" si="278"/>
        <v>-</v>
      </c>
      <c r="AN118" s="649" t="str">
        <f t="shared" si="278"/>
        <v>-</v>
      </c>
      <c r="AO118" s="664" t="str">
        <f t="shared" si="251"/>
        <v>-</v>
      </c>
      <c r="AP118" s="648" t="str">
        <f t="shared" si="279"/>
        <v>-</v>
      </c>
      <c r="AQ118" s="649">
        <f t="shared" si="279"/>
        <v>8.5</v>
      </c>
      <c r="AR118" s="664">
        <f t="shared" si="253"/>
        <v>8.5</v>
      </c>
      <c r="AS118" s="648" t="str">
        <f t="shared" si="280"/>
        <v>-</v>
      </c>
      <c r="AT118" s="649" t="str">
        <f t="shared" si="280"/>
        <v>-</v>
      </c>
      <c r="AU118" s="664" t="str">
        <f t="shared" si="255"/>
        <v>-</v>
      </c>
      <c r="AV118" s="655">
        <f t="shared" si="256"/>
        <v>1116.8</v>
      </c>
      <c r="AW118" s="90" t="s">
        <v>549</v>
      </c>
      <c r="AX118" s="67">
        <v>99</v>
      </c>
      <c r="AY118" s="42">
        <f t="shared" si="257"/>
        <v>110563.2</v>
      </c>
      <c r="BB118" s="1071">
        <f t="shared" si="258"/>
        <v>0</v>
      </c>
      <c r="BC118" s="1070"/>
      <c r="BD118" s="1070">
        <f t="shared" si="259"/>
        <v>14.4</v>
      </c>
      <c r="BE118" s="1070"/>
      <c r="BF118" s="1070">
        <f t="shared" si="260"/>
        <v>478.9</v>
      </c>
      <c r="BG118" s="1070"/>
      <c r="BH118" s="1070">
        <f t="shared" si="261"/>
        <v>623.5</v>
      </c>
      <c r="BI118" s="1070"/>
      <c r="BJ118" s="1070">
        <f t="shared" si="262"/>
        <v>0</v>
      </c>
      <c r="BK118" s="1070"/>
      <c r="BL118" s="1071">
        <f t="shared" si="263"/>
        <v>0</v>
      </c>
      <c r="BM118" s="1070"/>
      <c r="BN118" s="1070">
        <f t="shared" si="264"/>
        <v>1425.6000000000001</v>
      </c>
      <c r="BO118" s="1070"/>
      <c r="BP118" s="1070">
        <f t="shared" si="265"/>
        <v>47411.1</v>
      </c>
      <c r="BQ118" s="1070"/>
      <c r="BR118" s="1070">
        <f t="shared" si="266"/>
        <v>61726.5</v>
      </c>
      <c r="BS118" s="1070"/>
      <c r="BT118" s="1070">
        <f t="shared" si="267"/>
        <v>0</v>
      </c>
      <c r="BU118" s="1073"/>
    </row>
    <row r="119" spans="2:73" ht="13.5" customHeight="1">
      <c r="B119" s="1550"/>
      <c r="C119" s="1083"/>
      <c r="D119" s="1084"/>
      <c r="E119" s="1085"/>
      <c r="F119" s="76">
        <v>200</v>
      </c>
      <c r="G119" s="648" t="str">
        <f t="shared" si="268"/>
        <v>-</v>
      </c>
      <c r="H119" s="649" t="str">
        <f t="shared" si="268"/>
        <v>-</v>
      </c>
      <c r="I119" s="664" t="str">
        <f t="shared" si="231"/>
        <v>-</v>
      </c>
      <c r="J119" s="648" t="str">
        <f t="shared" si="269"/>
        <v>-</v>
      </c>
      <c r="K119" s="649" t="str">
        <f t="shared" si="269"/>
        <v>-</v>
      </c>
      <c r="L119" s="664" t="str">
        <f t="shared" si="233"/>
        <v>-</v>
      </c>
      <c r="M119" s="648" t="str">
        <f t="shared" si="270"/>
        <v>-</v>
      </c>
      <c r="N119" s="649" t="str">
        <f t="shared" si="270"/>
        <v>-</v>
      </c>
      <c r="O119" s="664" t="str">
        <f t="shared" si="235"/>
        <v>-</v>
      </c>
      <c r="P119" s="648" t="str">
        <f t="shared" si="271"/>
        <v>-</v>
      </c>
      <c r="Q119" s="649" t="str">
        <f t="shared" si="271"/>
        <v>-</v>
      </c>
      <c r="R119" s="664" t="str">
        <f t="shared" si="237"/>
        <v>-</v>
      </c>
      <c r="S119" s="648" t="str">
        <f t="shared" si="272"/>
        <v>-</v>
      </c>
      <c r="T119" s="650">
        <f t="shared" si="272"/>
        <v>46</v>
      </c>
      <c r="U119" s="650" t="str">
        <f t="shared" si="272"/>
        <v>-</v>
      </c>
      <c r="V119" s="649">
        <f t="shared" si="272"/>
        <v>114.5</v>
      </c>
      <c r="W119" s="664">
        <f t="shared" si="239"/>
        <v>160.5</v>
      </c>
      <c r="X119" s="648" t="str">
        <f t="shared" si="273"/>
        <v>-</v>
      </c>
      <c r="Y119" s="649">
        <f t="shared" si="273"/>
        <v>1243.2</v>
      </c>
      <c r="Z119" s="664">
        <f t="shared" si="241"/>
        <v>1243.2</v>
      </c>
      <c r="AA119" s="648" t="str">
        <f t="shared" si="274"/>
        <v>-</v>
      </c>
      <c r="AB119" s="649" t="str">
        <f t="shared" si="274"/>
        <v>-</v>
      </c>
      <c r="AC119" s="664" t="str">
        <f t="shared" si="243"/>
        <v>-</v>
      </c>
      <c r="AD119" s="648" t="str">
        <f t="shared" si="275"/>
        <v>-</v>
      </c>
      <c r="AE119" s="649" t="str">
        <f t="shared" si="275"/>
        <v>-</v>
      </c>
      <c r="AF119" s="664" t="str">
        <f t="shared" si="245"/>
        <v>-</v>
      </c>
      <c r="AG119" s="648" t="str">
        <f t="shared" si="276"/>
        <v>-</v>
      </c>
      <c r="AH119" s="649" t="str">
        <f t="shared" si="276"/>
        <v>-</v>
      </c>
      <c r="AI119" s="664" t="str">
        <f t="shared" si="247"/>
        <v>-</v>
      </c>
      <c r="AJ119" s="648" t="str">
        <f t="shared" si="277"/>
        <v>-</v>
      </c>
      <c r="AK119" s="649">
        <f t="shared" si="277"/>
        <v>1790.5</v>
      </c>
      <c r="AL119" s="664">
        <f t="shared" si="249"/>
        <v>1790.5</v>
      </c>
      <c r="AM119" s="648" t="str">
        <f t="shared" si="278"/>
        <v>-</v>
      </c>
      <c r="AN119" s="649" t="str">
        <f t="shared" si="278"/>
        <v>-</v>
      </c>
      <c r="AO119" s="664" t="str">
        <f t="shared" si="251"/>
        <v>-</v>
      </c>
      <c r="AP119" s="648" t="str">
        <f t="shared" si="279"/>
        <v>-</v>
      </c>
      <c r="AQ119" s="649" t="str">
        <f t="shared" si="279"/>
        <v>-</v>
      </c>
      <c r="AR119" s="664" t="str">
        <f t="shared" si="253"/>
        <v>-</v>
      </c>
      <c r="AS119" s="648" t="str">
        <f t="shared" si="280"/>
        <v>-</v>
      </c>
      <c r="AT119" s="649" t="str">
        <f t="shared" si="280"/>
        <v>-</v>
      </c>
      <c r="AU119" s="664" t="str">
        <f t="shared" si="255"/>
        <v>-</v>
      </c>
      <c r="AV119" s="655">
        <f t="shared" si="256"/>
        <v>3194.2</v>
      </c>
      <c r="AW119" s="90" t="s">
        <v>549</v>
      </c>
      <c r="AX119" s="67">
        <v>87</v>
      </c>
      <c r="AY119" s="42">
        <f t="shared" si="257"/>
        <v>277895.39999999997</v>
      </c>
      <c r="BB119" s="1071">
        <f t="shared" si="258"/>
        <v>0</v>
      </c>
      <c r="BC119" s="1070"/>
      <c r="BD119" s="1070">
        <f t="shared" si="259"/>
        <v>46</v>
      </c>
      <c r="BE119" s="1070"/>
      <c r="BF119" s="1070">
        <f t="shared" si="260"/>
        <v>1357.7</v>
      </c>
      <c r="BG119" s="1070"/>
      <c r="BH119" s="1070">
        <f t="shared" si="261"/>
        <v>1790.5</v>
      </c>
      <c r="BI119" s="1070"/>
      <c r="BJ119" s="1070">
        <f t="shared" si="262"/>
        <v>0</v>
      </c>
      <c r="BK119" s="1070"/>
      <c r="BL119" s="1071">
        <f t="shared" si="263"/>
        <v>0</v>
      </c>
      <c r="BM119" s="1070"/>
      <c r="BN119" s="1070">
        <f t="shared" si="264"/>
        <v>4002</v>
      </c>
      <c r="BO119" s="1070"/>
      <c r="BP119" s="1070">
        <f t="shared" si="265"/>
        <v>118119.90000000001</v>
      </c>
      <c r="BQ119" s="1070"/>
      <c r="BR119" s="1070">
        <f t="shared" si="266"/>
        <v>155773.5</v>
      </c>
      <c r="BS119" s="1070"/>
      <c r="BT119" s="1070">
        <f t="shared" si="267"/>
        <v>0</v>
      </c>
      <c r="BU119" s="1073"/>
    </row>
    <row r="120" spans="2:73" ht="13.5" customHeight="1">
      <c r="B120" s="1550"/>
      <c r="C120" s="1083"/>
      <c r="D120" s="1084"/>
      <c r="E120" s="1085"/>
      <c r="F120" s="76">
        <v>150</v>
      </c>
      <c r="G120" s="648" t="str">
        <f t="shared" si="268"/>
        <v>-</v>
      </c>
      <c r="H120" s="649" t="str">
        <f t="shared" si="268"/>
        <v>-</v>
      </c>
      <c r="I120" s="664" t="str">
        <f t="shared" si="231"/>
        <v>-</v>
      </c>
      <c r="J120" s="648" t="str">
        <f t="shared" si="269"/>
        <v>-</v>
      </c>
      <c r="K120" s="649" t="str">
        <f t="shared" si="269"/>
        <v>-</v>
      </c>
      <c r="L120" s="664" t="str">
        <f t="shared" si="233"/>
        <v>-</v>
      </c>
      <c r="M120" s="648" t="str">
        <f t="shared" si="270"/>
        <v>-</v>
      </c>
      <c r="N120" s="649" t="str">
        <f t="shared" si="270"/>
        <v>-</v>
      </c>
      <c r="O120" s="664" t="str">
        <f t="shared" si="235"/>
        <v>-</v>
      </c>
      <c r="P120" s="648" t="str">
        <f t="shared" si="271"/>
        <v>-</v>
      </c>
      <c r="Q120" s="649" t="str">
        <f t="shared" si="271"/>
        <v>-</v>
      </c>
      <c r="R120" s="664" t="str">
        <f t="shared" si="237"/>
        <v>-</v>
      </c>
      <c r="S120" s="648" t="str">
        <f t="shared" si="272"/>
        <v>-</v>
      </c>
      <c r="T120" s="650">
        <f t="shared" si="272"/>
        <v>89.3</v>
      </c>
      <c r="U120" s="650" t="str">
        <f t="shared" si="272"/>
        <v>-</v>
      </c>
      <c r="V120" s="649">
        <f t="shared" si="272"/>
        <v>221.8</v>
      </c>
      <c r="W120" s="664">
        <f t="shared" si="239"/>
        <v>311.10000000000002</v>
      </c>
      <c r="X120" s="648" t="str">
        <f t="shared" si="273"/>
        <v>-</v>
      </c>
      <c r="Y120" s="649">
        <f t="shared" si="273"/>
        <v>1699.8</v>
      </c>
      <c r="Z120" s="664">
        <f t="shared" si="241"/>
        <v>1699.8</v>
      </c>
      <c r="AA120" s="648" t="str">
        <f t="shared" si="274"/>
        <v>-</v>
      </c>
      <c r="AB120" s="649" t="str">
        <f t="shared" si="274"/>
        <v>-</v>
      </c>
      <c r="AC120" s="664" t="str">
        <f t="shared" si="243"/>
        <v>-</v>
      </c>
      <c r="AD120" s="648" t="str">
        <f t="shared" si="275"/>
        <v>-</v>
      </c>
      <c r="AE120" s="649">
        <f t="shared" si="275"/>
        <v>1</v>
      </c>
      <c r="AF120" s="664">
        <f t="shared" si="245"/>
        <v>1</v>
      </c>
      <c r="AG120" s="648" t="str">
        <f t="shared" si="276"/>
        <v>-</v>
      </c>
      <c r="AH120" s="649">
        <f t="shared" si="276"/>
        <v>326.7</v>
      </c>
      <c r="AI120" s="664">
        <f t="shared" si="247"/>
        <v>326.7</v>
      </c>
      <c r="AJ120" s="648" t="str">
        <f t="shared" si="277"/>
        <v>-</v>
      </c>
      <c r="AK120" s="649">
        <f t="shared" si="277"/>
        <v>877.1</v>
      </c>
      <c r="AL120" s="664">
        <f t="shared" si="249"/>
        <v>877.1</v>
      </c>
      <c r="AM120" s="648" t="str">
        <f t="shared" si="278"/>
        <v>-</v>
      </c>
      <c r="AN120" s="649" t="str">
        <f t="shared" si="278"/>
        <v>-</v>
      </c>
      <c r="AO120" s="664" t="str">
        <f t="shared" si="251"/>
        <v>-</v>
      </c>
      <c r="AP120" s="648" t="str">
        <f t="shared" si="279"/>
        <v>-</v>
      </c>
      <c r="AQ120" s="649">
        <f t="shared" si="279"/>
        <v>30.7</v>
      </c>
      <c r="AR120" s="664">
        <f t="shared" si="253"/>
        <v>30.7</v>
      </c>
      <c r="AS120" s="648" t="str">
        <f t="shared" si="280"/>
        <v>-</v>
      </c>
      <c r="AT120" s="649" t="str">
        <f t="shared" si="280"/>
        <v>-</v>
      </c>
      <c r="AU120" s="664" t="str">
        <f t="shared" si="255"/>
        <v>-</v>
      </c>
      <c r="AV120" s="655">
        <f t="shared" si="256"/>
        <v>3246.3999999999996</v>
      </c>
      <c r="AW120" s="90" t="s">
        <v>549</v>
      </c>
      <c r="AX120" s="67">
        <v>76</v>
      </c>
      <c r="AY120" s="42">
        <f t="shared" si="257"/>
        <v>246726.39999999997</v>
      </c>
      <c r="BB120" s="1071">
        <f t="shared" si="258"/>
        <v>0</v>
      </c>
      <c r="BC120" s="1070"/>
      <c r="BD120" s="1070">
        <f t="shared" si="259"/>
        <v>89.3</v>
      </c>
      <c r="BE120" s="1070"/>
      <c r="BF120" s="1070">
        <f t="shared" si="260"/>
        <v>1922.6</v>
      </c>
      <c r="BG120" s="1070"/>
      <c r="BH120" s="1070">
        <f t="shared" si="261"/>
        <v>1234.5</v>
      </c>
      <c r="BI120" s="1070"/>
      <c r="BJ120" s="1070">
        <f t="shared" si="262"/>
        <v>0</v>
      </c>
      <c r="BK120" s="1070"/>
      <c r="BL120" s="1071">
        <f t="shared" si="263"/>
        <v>0</v>
      </c>
      <c r="BM120" s="1070"/>
      <c r="BN120" s="1070">
        <f t="shared" si="264"/>
        <v>6786.8</v>
      </c>
      <c r="BO120" s="1070"/>
      <c r="BP120" s="1070">
        <f t="shared" si="265"/>
        <v>146117.6</v>
      </c>
      <c r="BQ120" s="1070"/>
      <c r="BR120" s="1070">
        <f t="shared" si="266"/>
        <v>93822</v>
      </c>
      <c r="BS120" s="1070"/>
      <c r="BT120" s="1070">
        <f t="shared" si="267"/>
        <v>0</v>
      </c>
      <c r="BU120" s="1073"/>
    </row>
    <row r="121" spans="2:73" ht="13.5" customHeight="1">
      <c r="B121" s="1550"/>
      <c r="C121" s="1083"/>
      <c r="D121" s="1084"/>
      <c r="E121" s="1085"/>
      <c r="F121" s="76">
        <v>100</v>
      </c>
      <c r="G121" s="648" t="str">
        <f t="shared" si="268"/>
        <v>-</v>
      </c>
      <c r="H121" s="649" t="str">
        <f t="shared" si="268"/>
        <v>-</v>
      </c>
      <c r="I121" s="664" t="str">
        <f t="shared" si="231"/>
        <v>-</v>
      </c>
      <c r="J121" s="648" t="str">
        <f t="shared" si="269"/>
        <v>-</v>
      </c>
      <c r="K121" s="649" t="str">
        <f t="shared" si="269"/>
        <v>-</v>
      </c>
      <c r="L121" s="664" t="str">
        <f t="shared" si="233"/>
        <v>-</v>
      </c>
      <c r="M121" s="648" t="str">
        <f t="shared" si="270"/>
        <v>-</v>
      </c>
      <c r="N121" s="649" t="str">
        <f t="shared" si="270"/>
        <v>-</v>
      </c>
      <c r="O121" s="664" t="str">
        <f t="shared" si="235"/>
        <v>-</v>
      </c>
      <c r="P121" s="648" t="str">
        <f t="shared" si="271"/>
        <v>-</v>
      </c>
      <c r="Q121" s="649" t="str">
        <f t="shared" si="271"/>
        <v>-</v>
      </c>
      <c r="R121" s="664" t="str">
        <f t="shared" si="237"/>
        <v>-</v>
      </c>
      <c r="S121" s="648" t="str">
        <f t="shared" si="272"/>
        <v>-</v>
      </c>
      <c r="T121" s="650">
        <f t="shared" si="272"/>
        <v>13</v>
      </c>
      <c r="U121" s="650" t="str">
        <f t="shared" si="272"/>
        <v>-</v>
      </c>
      <c r="V121" s="649">
        <f t="shared" si="272"/>
        <v>32.5</v>
      </c>
      <c r="W121" s="664">
        <f t="shared" si="239"/>
        <v>45.5</v>
      </c>
      <c r="X121" s="648" t="str">
        <f t="shared" si="273"/>
        <v>-</v>
      </c>
      <c r="Y121" s="649">
        <f t="shared" si="273"/>
        <v>394.4</v>
      </c>
      <c r="Z121" s="664">
        <f t="shared" si="241"/>
        <v>394.4</v>
      </c>
      <c r="AA121" s="648" t="str">
        <f t="shared" si="274"/>
        <v>-</v>
      </c>
      <c r="AB121" s="649" t="str">
        <f t="shared" si="274"/>
        <v>-</v>
      </c>
      <c r="AC121" s="664" t="str">
        <f t="shared" si="243"/>
        <v>-</v>
      </c>
      <c r="AD121" s="648" t="str">
        <f t="shared" si="275"/>
        <v>-</v>
      </c>
      <c r="AE121" s="649">
        <f t="shared" si="275"/>
        <v>329.5</v>
      </c>
      <c r="AF121" s="664">
        <f t="shared" si="245"/>
        <v>329.5</v>
      </c>
      <c r="AG121" s="648" t="str">
        <f t="shared" si="276"/>
        <v>-</v>
      </c>
      <c r="AH121" s="649">
        <f t="shared" si="276"/>
        <v>106.2</v>
      </c>
      <c r="AI121" s="664">
        <f t="shared" si="247"/>
        <v>106.2</v>
      </c>
      <c r="AJ121" s="648" t="str">
        <f t="shared" si="277"/>
        <v>-</v>
      </c>
      <c r="AK121" s="649">
        <f t="shared" si="277"/>
        <v>237.8</v>
      </c>
      <c r="AL121" s="664">
        <f t="shared" si="249"/>
        <v>237.8</v>
      </c>
      <c r="AM121" s="648" t="str">
        <f t="shared" si="278"/>
        <v>-</v>
      </c>
      <c r="AN121" s="649" t="str">
        <f t="shared" si="278"/>
        <v>-</v>
      </c>
      <c r="AO121" s="664" t="str">
        <f t="shared" si="251"/>
        <v>-</v>
      </c>
      <c r="AP121" s="648" t="str">
        <f t="shared" si="279"/>
        <v>-</v>
      </c>
      <c r="AQ121" s="649">
        <f t="shared" si="279"/>
        <v>26.8</v>
      </c>
      <c r="AR121" s="664">
        <f t="shared" si="253"/>
        <v>26.8</v>
      </c>
      <c r="AS121" s="648" t="str">
        <f t="shared" si="280"/>
        <v>-</v>
      </c>
      <c r="AT121" s="649" t="str">
        <f t="shared" si="280"/>
        <v>-</v>
      </c>
      <c r="AU121" s="664" t="str">
        <f t="shared" si="255"/>
        <v>-</v>
      </c>
      <c r="AV121" s="655">
        <f t="shared" si="256"/>
        <v>1140.2</v>
      </c>
      <c r="AW121" s="90" t="s">
        <v>549</v>
      </c>
      <c r="AX121" s="67">
        <v>67</v>
      </c>
      <c r="AY121" s="42">
        <f t="shared" si="257"/>
        <v>76393.400000000009</v>
      </c>
      <c r="BB121" s="1071">
        <f t="shared" si="258"/>
        <v>0</v>
      </c>
      <c r="BC121" s="1070"/>
      <c r="BD121" s="1070">
        <f t="shared" si="259"/>
        <v>13</v>
      </c>
      <c r="BE121" s="1070"/>
      <c r="BF121" s="1070">
        <f t="shared" si="260"/>
        <v>756.4</v>
      </c>
      <c r="BG121" s="1070"/>
      <c r="BH121" s="1070">
        <f t="shared" si="261"/>
        <v>370.8</v>
      </c>
      <c r="BI121" s="1070"/>
      <c r="BJ121" s="1070">
        <f t="shared" si="262"/>
        <v>0</v>
      </c>
      <c r="BK121" s="1070"/>
      <c r="BL121" s="1071">
        <f t="shared" si="263"/>
        <v>0</v>
      </c>
      <c r="BM121" s="1070"/>
      <c r="BN121" s="1070">
        <f t="shared" si="264"/>
        <v>871</v>
      </c>
      <c r="BO121" s="1070"/>
      <c r="BP121" s="1070">
        <f t="shared" si="265"/>
        <v>50678.799999999996</v>
      </c>
      <c r="BQ121" s="1070"/>
      <c r="BR121" s="1070">
        <f t="shared" si="266"/>
        <v>24843.600000000002</v>
      </c>
      <c r="BS121" s="1070"/>
      <c r="BT121" s="1070">
        <f t="shared" si="267"/>
        <v>0</v>
      </c>
      <c r="BU121" s="1073"/>
    </row>
    <row r="122" spans="2:73" ht="13.5" customHeight="1">
      <c r="B122" s="1550"/>
      <c r="C122" s="1083"/>
      <c r="D122" s="1084"/>
      <c r="E122" s="1085"/>
      <c r="F122" s="77" t="s">
        <v>136</v>
      </c>
      <c r="G122" s="648" t="str">
        <f t="shared" si="268"/>
        <v>-</v>
      </c>
      <c r="H122" s="649" t="str">
        <f t="shared" si="268"/>
        <v>-</v>
      </c>
      <c r="I122" s="664" t="str">
        <f t="shared" si="231"/>
        <v>-</v>
      </c>
      <c r="J122" s="648" t="str">
        <f t="shared" si="269"/>
        <v>-</v>
      </c>
      <c r="K122" s="649" t="str">
        <f t="shared" si="269"/>
        <v>-</v>
      </c>
      <c r="L122" s="664" t="str">
        <f t="shared" si="233"/>
        <v>-</v>
      </c>
      <c r="M122" s="648" t="str">
        <f t="shared" si="270"/>
        <v>-</v>
      </c>
      <c r="N122" s="649" t="str">
        <f t="shared" si="270"/>
        <v>-</v>
      </c>
      <c r="O122" s="664" t="str">
        <f t="shared" si="235"/>
        <v>-</v>
      </c>
      <c r="P122" s="648" t="str">
        <f t="shared" si="271"/>
        <v>-</v>
      </c>
      <c r="Q122" s="649" t="str">
        <f t="shared" si="271"/>
        <v>-</v>
      </c>
      <c r="R122" s="664" t="str">
        <f t="shared" si="237"/>
        <v>-</v>
      </c>
      <c r="S122" s="648" t="str">
        <f t="shared" si="272"/>
        <v>-</v>
      </c>
      <c r="T122" s="650">
        <f t="shared" si="272"/>
        <v>1</v>
      </c>
      <c r="U122" s="650" t="str">
        <f t="shared" si="272"/>
        <v>-</v>
      </c>
      <c r="V122" s="649">
        <f t="shared" si="272"/>
        <v>2</v>
      </c>
      <c r="W122" s="664">
        <f t="shared" si="239"/>
        <v>3</v>
      </c>
      <c r="X122" s="648" t="str">
        <f t="shared" si="273"/>
        <v>-</v>
      </c>
      <c r="Y122" s="649">
        <f t="shared" si="273"/>
        <v>44.3</v>
      </c>
      <c r="Z122" s="664">
        <f t="shared" si="241"/>
        <v>44.3</v>
      </c>
      <c r="AA122" s="648" t="str">
        <f t="shared" si="274"/>
        <v>-</v>
      </c>
      <c r="AB122" s="649" t="str">
        <f t="shared" si="274"/>
        <v>-</v>
      </c>
      <c r="AC122" s="664" t="str">
        <f t="shared" si="243"/>
        <v>-</v>
      </c>
      <c r="AD122" s="648" t="str">
        <f t="shared" si="275"/>
        <v>-</v>
      </c>
      <c r="AE122" s="649">
        <f t="shared" si="275"/>
        <v>43.2</v>
      </c>
      <c r="AF122" s="664">
        <f t="shared" si="245"/>
        <v>43.2</v>
      </c>
      <c r="AG122" s="648" t="str">
        <f t="shared" si="276"/>
        <v>-</v>
      </c>
      <c r="AH122" s="649">
        <f t="shared" si="276"/>
        <v>297</v>
      </c>
      <c r="AI122" s="664">
        <f t="shared" si="247"/>
        <v>297</v>
      </c>
      <c r="AJ122" s="648" t="str">
        <f t="shared" si="277"/>
        <v>-</v>
      </c>
      <c r="AK122" s="649" t="str">
        <f t="shared" si="277"/>
        <v>-</v>
      </c>
      <c r="AL122" s="664" t="str">
        <f t="shared" si="249"/>
        <v>-</v>
      </c>
      <c r="AM122" s="648" t="str">
        <f t="shared" si="278"/>
        <v>-</v>
      </c>
      <c r="AN122" s="649" t="str">
        <f t="shared" si="278"/>
        <v>-</v>
      </c>
      <c r="AO122" s="664" t="str">
        <f t="shared" si="251"/>
        <v>-</v>
      </c>
      <c r="AP122" s="648" t="str">
        <f t="shared" si="279"/>
        <v>-</v>
      </c>
      <c r="AQ122" s="649">
        <f t="shared" si="279"/>
        <v>622.29999999999995</v>
      </c>
      <c r="AR122" s="664">
        <f t="shared" si="253"/>
        <v>622.29999999999995</v>
      </c>
      <c r="AS122" s="648" t="str">
        <f t="shared" si="280"/>
        <v>-</v>
      </c>
      <c r="AT122" s="649" t="str">
        <f t="shared" si="280"/>
        <v>-</v>
      </c>
      <c r="AU122" s="664" t="str">
        <f t="shared" si="255"/>
        <v>-</v>
      </c>
      <c r="AV122" s="655">
        <f t="shared" si="256"/>
        <v>1009.8</v>
      </c>
      <c r="AW122" s="90" t="s">
        <v>550</v>
      </c>
      <c r="AX122" s="67">
        <v>42</v>
      </c>
      <c r="AY122" s="42">
        <f t="shared" si="257"/>
        <v>42411.6</v>
      </c>
      <c r="BB122" s="1071">
        <f t="shared" si="258"/>
        <v>0</v>
      </c>
      <c r="BC122" s="1070"/>
      <c r="BD122" s="1070">
        <f t="shared" si="259"/>
        <v>1</v>
      </c>
      <c r="BE122" s="1070"/>
      <c r="BF122" s="1070">
        <f t="shared" si="260"/>
        <v>89.5</v>
      </c>
      <c r="BG122" s="1070"/>
      <c r="BH122" s="1070">
        <f t="shared" si="261"/>
        <v>919.3</v>
      </c>
      <c r="BI122" s="1070"/>
      <c r="BJ122" s="1070">
        <f t="shared" si="262"/>
        <v>0</v>
      </c>
      <c r="BK122" s="1070"/>
      <c r="BL122" s="1071">
        <f t="shared" si="263"/>
        <v>0</v>
      </c>
      <c r="BM122" s="1070"/>
      <c r="BN122" s="1070">
        <f t="shared" si="264"/>
        <v>42</v>
      </c>
      <c r="BO122" s="1070"/>
      <c r="BP122" s="1070">
        <f t="shared" si="265"/>
        <v>3759</v>
      </c>
      <c r="BQ122" s="1070"/>
      <c r="BR122" s="1070">
        <f t="shared" si="266"/>
        <v>38610.6</v>
      </c>
      <c r="BS122" s="1070"/>
      <c r="BT122" s="1070">
        <f t="shared" si="267"/>
        <v>0</v>
      </c>
      <c r="BU122" s="1073"/>
    </row>
    <row r="123" spans="2:73" ht="13.5" customHeight="1">
      <c r="B123" s="1550"/>
      <c r="C123" s="1086"/>
      <c r="D123" s="1087"/>
      <c r="E123" s="1088"/>
      <c r="F123" s="772" t="s">
        <v>69</v>
      </c>
      <c r="G123" s="646" t="str">
        <f t="shared" ref="G123:AV123" si="281">IF(SUM(G112:G122)=0,"-",SUM(G112:G122))</f>
        <v>-</v>
      </c>
      <c r="H123" s="647" t="str">
        <f t="shared" si="281"/>
        <v>-</v>
      </c>
      <c r="I123" s="665" t="str">
        <f t="shared" si="281"/>
        <v>-</v>
      </c>
      <c r="J123" s="646" t="str">
        <f t="shared" si="281"/>
        <v>-</v>
      </c>
      <c r="K123" s="647" t="str">
        <f t="shared" si="281"/>
        <v>-</v>
      </c>
      <c r="L123" s="665" t="str">
        <f t="shared" si="281"/>
        <v>-</v>
      </c>
      <c r="M123" s="646" t="str">
        <f t="shared" si="281"/>
        <v>-</v>
      </c>
      <c r="N123" s="647" t="str">
        <f t="shared" si="281"/>
        <v>-</v>
      </c>
      <c r="O123" s="665" t="str">
        <f t="shared" si="281"/>
        <v>-</v>
      </c>
      <c r="P123" s="646" t="str">
        <f t="shared" si="281"/>
        <v>-</v>
      </c>
      <c r="Q123" s="647" t="str">
        <f t="shared" si="281"/>
        <v>-</v>
      </c>
      <c r="R123" s="665" t="str">
        <f t="shared" si="281"/>
        <v>-</v>
      </c>
      <c r="S123" s="646" t="str">
        <f t="shared" si="281"/>
        <v>-</v>
      </c>
      <c r="T123" s="651">
        <f t="shared" si="281"/>
        <v>167.3</v>
      </c>
      <c r="U123" s="651" t="str">
        <f t="shared" si="281"/>
        <v>-</v>
      </c>
      <c r="V123" s="647">
        <f t="shared" si="281"/>
        <v>416.8</v>
      </c>
      <c r="W123" s="665">
        <f t="shared" si="281"/>
        <v>584.1</v>
      </c>
      <c r="X123" s="646" t="str">
        <f t="shared" si="281"/>
        <v>-</v>
      </c>
      <c r="Y123" s="647">
        <f t="shared" si="281"/>
        <v>4631.8999999999996</v>
      </c>
      <c r="Z123" s="665">
        <f t="shared" si="281"/>
        <v>4631.8999999999996</v>
      </c>
      <c r="AA123" s="646" t="str">
        <f t="shared" si="281"/>
        <v>-</v>
      </c>
      <c r="AB123" s="647" t="str">
        <f t="shared" si="281"/>
        <v>-</v>
      </c>
      <c r="AC123" s="665" t="str">
        <f t="shared" si="281"/>
        <v>-</v>
      </c>
      <c r="AD123" s="646" t="str">
        <f t="shared" si="281"/>
        <v>-</v>
      </c>
      <c r="AE123" s="647">
        <f t="shared" si="281"/>
        <v>373.7</v>
      </c>
      <c r="AF123" s="665">
        <f t="shared" si="281"/>
        <v>373.7</v>
      </c>
      <c r="AG123" s="646" t="str">
        <f t="shared" si="281"/>
        <v>-</v>
      </c>
      <c r="AH123" s="647">
        <f t="shared" si="281"/>
        <v>729.9</v>
      </c>
      <c r="AI123" s="665">
        <f t="shared" si="281"/>
        <v>729.9</v>
      </c>
      <c r="AJ123" s="646" t="str">
        <f t="shared" si="281"/>
        <v>-</v>
      </c>
      <c r="AK123" s="647">
        <f t="shared" si="281"/>
        <v>3520.4</v>
      </c>
      <c r="AL123" s="665">
        <f t="shared" si="281"/>
        <v>3520.4</v>
      </c>
      <c r="AM123" s="646" t="str">
        <f t="shared" si="281"/>
        <v>-</v>
      </c>
      <c r="AN123" s="647" t="str">
        <f t="shared" si="281"/>
        <v>-</v>
      </c>
      <c r="AO123" s="665" t="str">
        <f t="shared" si="281"/>
        <v>-</v>
      </c>
      <c r="AP123" s="646" t="str">
        <f t="shared" si="281"/>
        <v>-</v>
      </c>
      <c r="AQ123" s="647">
        <f t="shared" si="281"/>
        <v>708.9</v>
      </c>
      <c r="AR123" s="665">
        <f t="shared" si="281"/>
        <v>708.9</v>
      </c>
      <c r="AS123" s="646" t="str">
        <f t="shared" si="281"/>
        <v>-</v>
      </c>
      <c r="AT123" s="647" t="str">
        <f t="shared" si="281"/>
        <v>-</v>
      </c>
      <c r="AU123" s="665" t="str">
        <f t="shared" si="281"/>
        <v>-</v>
      </c>
      <c r="AV123" s="656">
        <f t="shared" si="281"/>
        <v>10548.9</v>
      </c>
      <c r="AW123" s="92"/>
      <c r="AX123" s="48" t="s">
        <v>743</v>
      </c>
      <c r="AY123" s="48">
        <f t="shared" ref="AY123" si="282">IF(SUM(AY112:AY122)=0,"-",SUM(AY112:AY122))</f>
        <v>887473</v>
      </c>
      <c r="BB123" s="1065" t="str">
        <f>IF(SUM(BB112:BC122)=0,"-",SUM(BB112:BC122))</f>
        <v>-</v>
      </c>
      <c r="BC123" s="1066"/>
      <c r="BD123" s="1066">
        <f>IF(SUM(BD112:BE122)=0,"-",SUM(BD112:BE122))</f>
        <v>167.3</v>
      </c>
      <c r="BE123" s="1066"/>
      <c r="BF123" s="1066">
        <f>IF(SUM(BF112:BG122)=0,"-",SUM(BF112:BG122))</f>
        <v>5422.4</v>
      </c>
      <c r="BG123" s="1066"/>
      <c r="BH123" s="1066">
        <f>IF(SUM(BH112:BI122)=0,"-",SUM(BH112:BI122))</f>
        <v>4959.2</v>
      </c>
      <c r="BI123" s="1066"/>
      <c r="BJ123" s="1066" t="str">
        <f>IF(SUM(BJ112:BK122)=0,"-",SUM(BJ112:BK122))</f>
        <v>-</v>
      </c>
      <c r="BK123" s="1066"/>
      <c r="BL123" s="1065" t="str">
        <f>IF(SUM(BL112:BM122)=0,"-",SUM(BL112:BM122))</f>
        <v>-</v>
      </c>
      <c r="BM123" s="1066"/>
      <c r="BN123" s="1066">
        <f>IF(SUM(BN112:BO122)=0,"-",SUM(BN112:BO122))</f>
        <v>13653</v>
      </c>
      <c r="BO123" s="1066"/>
      <c r="BP123" s="1066">
        <f>IF(SUM(BP112:BQ122)=0,"-",SUM(BP112:BQ122))</f>
        <v>495150.39999999997</v>
      </c>
      <c r="BQ123" s="1066"/>
      <c r="BR123" s="1066">
        <f>IF(SUM(BR112:BS122)=0,"-",SUM(BR112:BS122))</f>
        <v>378669.6</v>
      </c>
      <c r="BS123" s="1066"/>
      <c r="BT123" s="1066" t="str">
        <f>IF(SUM(BT112:BU122)=0,"-",SUM(BT112:BU122))</f>
        <v>-</v>
      </c>
      <c r="BU123" s="1068"/>
    </row>
    <row r="124" spans="2:73" ht="13.5" customHeight="1">
      <c r="B124" s="1550"/>
      <c r="C124" s="1268" t="s">
        <v>733</v>
      </c>
      <c r="D124" s="1268"/>
      <c r="E124" s="1153" t="s">
        <v>893</v>
      </c>
      <c r="F124" s="1273"/>
      <c r="G124" s="1018" t="str">
        <f>+G88</f>
        <v>①</v>
      </c>
      <c r="H124" s="1018"/>
      <c r="I124" s="1018"/>
      <c r="J124" s="1018" t="str">
        <f>+J88</f>
        <v>①</v>
      </c>
      <c r="K124" s="1018"/>
      <c r="L124" s="1018"/>
      <c r="M124" s="1018" t="str">
        <f>+M88</f>
        <v>①</v>
      </c>
      <c r="N124" s="1018"/>
      <c r="O124" s="1018"/>
      <c r="P124" s="1018" t="str">
        <f>+P88</f>
        <v>②</v>
      </c>
      <c r="Q124" s="1018"/>
      <c r="R124" s="1018"/>
      <c r="S124" s="1040" t="str">
        <f>+S88</f>
        <v>②</v>
      </c>
      <c r="T124" s="1041"/>
      <c r="U124" s="1051" t="str">
        <f>+U88</f>
        <v>③</v>
      </c>
      <c r="V124" s="1052"/>
      <c r="W124" s="797"/>
      <c r="X124" s="1018" t="str">
        <f>+X88</f>
        <v>③</v>
      </c>
      <c r="Y124" s="1018"/>
      <c r="Z124" s="1018"/>
      <c r="AA124" s="1018" t="str">
        <f>+AA88</f>
        <v>③</v>
      </c>
      <c r="AB124" s="1018"/>
      <c r="AC124" s="1018"/>
      <c r="AD124" s="1018" t="str">
        <f>+AD88</f>
        <v>③</v>
      </c>
      <c r="AE124" s="1018"/>
      <c r="AF124" s="1018"/>
      <c r="AG124" s="1018" t="str">
        <f>+AG88</f>
        <v>④</v>
      </c>
      <c r="AH124" s="1018"/>
      <c r="AI124" s="1018"/>
      <c r="AJ124" s="1018" t="str">
        <f>+AJ88</f>
        <v>④</v>
      </c>
      <c r="AK124" s="1018"/>
      <c r="AL124" s="1018"/>
      <c r="AM124" s="1018" t="str">
        <f>+AM88</f>
        <v>④</v>
      </c>
      <c r="AN124" s="1018"/>
      <c r="AO124" s="1018"/>
      <c r="AP124" s="1018" t="str">
        <f>+AP88</f>
        <v>④</v>
      </c>
      <c r="AQ124" s="1018"/>
      <c r="AR124" s="1018"/>
      <c r="AS124" s="1018" t="str">
        <f>+AS88</f>
        <v>⑤</v>
      </c>
      <c r="AT124" s="1018"/>
      <c r="AU124" s="1018"/>
      <c r="AV124" s="1546"/>
      <c r="AW124" s="1546"/>
      <c r="AX124" s="1546"/>
      <c r="AY124" s="1546"/>
      <c r="BB124" s="1547"/>
      <c r="BC124" s="1548"/>
      <c r="BD124" s="1548"/>
      <c r="BE124" s="1548"/>
      <c r="BF124" s="1548"/>
      <c r="BG124" s="1548"/>
      <c r="BH124" s="1548"/>
      <c r="BI124" s="1548"/>
      <c r="BJ124" s="1548"/>
      <c r="BK124" s="1548"/>
      <c r="BL124" s="1547"/>
      <c r="BM124" s="1548"/>
      <c r="BN124" s="1548"/>
      <c r="BO124" s="1548"/>
      <c r="BP124" s="1548"/>
      <c r="BQ124" s="1548"/>
      <c r="BR124" s="1548"/>
      <c r="BS124" s="1548"/>
      <c r="BT124" s="1548"/>
      <c r="BU124" s="1549"/>
    </row>
    <row r="125" spans="2:73" ht="13.5" customHeight="1">
      <c r="B125" s="1550"/>
      <c r="C125" s="1268"/>
      <c r="D125" s="1268"/>
      <c r="E125" s="1153" t="s">
        <v>759</v>
      </c>
      <c r="F125" s="1273"/>
      <c r="G125" s="1018" t="str">
        <f>+G89</f>
        <v>①</v>
      </c>
      <c r="H125" s="1018"/>
      <c r="I125" s="1018"/>
      <c r="J125" s="1018" t="str">
        <f>+J89</f>
        <v>①</v>
      </c>
      <c r="K125" s="1018"/>
      <c r="L125" s="1018"/>
      <c r="M125" s="1018" t="str">
        <f>+M89</f>
        <v>①</v>
      </c>
      <c r="N125" s="1018"/>
      <c r="O125" s="1018"/>
      <c r="P125" s="1018" t="str">
        <f>+P89</f>
        <v>②</v>
      </c>
      <c r="Q125" s="1018"/>
      <c r="R125" s="1018"/>
      <c r="S125" s="1040" t="str">
        <f>+S89</f>
        <v>②</v>
      </c>
      <c r="T125" s="1041"/>
      <c r="U125" s="1051" t="str">
        <f>+U89</f>
        <v>③</v>
      </c>
      <c r="V125" s="1052"/>
      <c r="W125" s="797"/>
      <c r="X125" s="1018" t="str">
        <f>+X89</f>
        <v>③</v>
      </c>
      <c r="Y125" s="1018"/>
      <c r="Z125" s="1018"/>
      <c r="AA125" s="1018" t="str">
        <f>+AA89</f>
        <v>③</v>
      </c>
      <c r="AB125" s="1018"/>
      <c r="AC125" s="1018"/>
      <c r="AD125" s="1018" t="str">
        <f>+AD89</f>
        <v>②</v>
      </c>
      <c r="AE125" s="1018"/>
      <c r="AF125" s="1018"/>
      <c r="AG125" s="1018" t="str">
        <f>+AG89</f>
        <v>④</v>
      </c>
      <c r="AH125" s="1018"/>
      <c r="AI125" s="1018"/>
      <c r="AJ125" s="1018" t="str">
        <f>+AJ89</f>
        <v>④</v>
      </c>
      <c r="AK125" s="1018"/>
      <c r="AL125" s="1018"/>
      <c r="AM125" s="1018" t="str">
        <f>+AM89</f>
        <v>④</v>
      </c>
      <c r="AN125" s="1018"/>
      <c r="AO125" s="1018"/>
      <c r="AP125" s="1018" t="str">
        <f>+AP89</f>
        <v>④</v>
      </c>
      <c r="AQ125" s="1018"/>
      <c r="AR125" s="1018"/>
      <c r="AS125" s="1018" t="str">
        <f>+AS89</f>
        <v>⑤</v>
      </c>
      <c r="AT125" s="1018"/>
      <c r="AU125" s="1018"/>
      <c r="AV125" s="1546"/>
      <c r="AW125" s="1546"/>
      <c r="AX125" s="1546"/>
      <c r="AY125" s="1546"/>
      <c r="BB125" s="1547"/>
      <c r="BC125" s="1548"/>
      <c r="BD125" s="1548"/>
      <c r="BE125" s="1548"/>
      <c r="BF125" s="1548"/>
      <c r="BG125" s="1548"/>
      <c r="BH125" s="1548"/>
      <c r="BI125" s="1548"/>
      <c r="BJ125" s="1548"/>
      <c r="BK125" s="1548"/>
      <c r="BL125" s="1547"/>
      <c r="BM125" s="1548"/>
      <c r="BN125" s="1548"/>
      <c r="BO125" s="1548"/>
      <c r="BP125" s="1548"/>
      <c r="BQ125" s="1548"/>
      <c r="BR125" s="1548"/>
      <c r="BS125" s="1548"/>
      <c r="BT125" s="1548"/>
      <c r="BU125" s="1549"/>
    </row>
  </sheetData>
  <mergeCells count="1276">
    <mergeCell ref="BR64:BS64"/>
    <mergeCell ref="BT64:BU64"/>
    <mergeCell ref="BB75:BC75"/>
    <mergeCell ref="BD75:BE75"/>
    <mergeCell ref="BF75:BG75"/>
    <mergeCell ref="BH75:BI75"/>
    <mergeCell ref="BJ75:BK75"/>
    <mergeCell ref="BL75:BM75"/>
    <mergeCell ref="BN75:BO75"/>
    <mergeCell ref="BP75:BQ75"/>
    <mergeCell ref="BR75:BS75"/>
    <mergeCell ref="BT75:BU75"/>
    <mergeCell ref="BB64:BC64"/>
    <mergeCell ref="BD64:BE64"/>
    <mergeCell ref="BF64:BG64"/>
    <mergeCell ref="BH64:BI64"/>
    <mergeCell ref="BJ64:BK64"/>
    <mergeCell ref="BL64:BM64"/>
    <mergeCell ref="BN64:BO64"/>
    <mergeCell ref="BP64:BQ64"/>
    <mergeCell ref="BR73:BS73"/>
    <mergeCell ref="BT73:BU73"/>
    <mergeCell ref="BB74:BC74"/>
    <mergeCell ref="BD74:BE74"/>
    <mergeCell ref="BF74:BG74"/>
    <mergeCell ref="BH74:BI74"/>
    <mergeCell ref="BJ74:BK74"/>
    <mergeCell ref="BL74:BM74"/>
    <mergeCell ref="BN74:BO74"/>
    <mergeCell ref="BP74:BQ74"/>
    <mergeCell ref="BR74:BS74"/>
    <mergeCell ref="BT74:BU74"/>
    <mergeCell ref="BR76:BS76"/>
    <mergeCell ref="BT76:BU76"/>
    <mergeCell ref="BB77:BC77"/>
    <mergeCell ref="BD77:BE77"/>
    <mergeCell ref="BF77:BG77"/>
    <mergeCell ref="BH77:BI77"/>
    <mergeCell ref="BJ77:BK77"/>
    <mergeCell ref="BL77:BM77"/>
    <mergeCell ref="BN77:BO77"/>
    <mergeCell ref="BP77:BQ77"/>
    <mergeCell ref="BR77:BS77"/>
    <mergeCell ref="BT77:BU77"/>
    <mergeCell ref="BB76:BC76"/>
    <mergeCell ref="BD76:BE76"/>
    <mergeCell ref="BF76:BG76"/>
    <mergeCell ref="BH76:BI76"/>
    <mergeCell ref="BJ76:BK76"/>
    <mergeCell ref="BL76:BM76"/>
    <mergeCell ref="BN76:BO76"/>
    <mergeCell ref="BP76:BQ76"/>
    <mergeCell ref="BH73:BI73"/>
    <mergeCell ref="BJ73:BK73"/>
    <mergeCell ref="BL73:BM73"/>
    <mergeCell ref="BN73:BO73"/>
    <mergeCell ref="BP73:BQ73"/>
    <mergeCell ref="BR71:BS71"/>
    <mergeCell ref="BT71:BU71"/>
    <mergeCell ref="BB72:BC72"/>
    <mergeCell ref="BD72:BE72"/>
    <mergeCell ref="BF72:BG72"/>
    <mergeCell ref="BH72:BI72"/>
    <mergeCell ref="BJ72:BK72"/>
    <mergeCell ref="BL72:BM72"/>
    <mergeCell ref="BN72:BO72"/>
    <mergeCell ref="BP72:BQ72"/>
    <mergeCell ref="BR72:BS72"/>
    <mergeCell ref="BT72:BU72"/>
    <mergeCell ref="BB71:BC71"/>
    <mergeCell ref="BD71:BE71"/>
    <mergeCell ref="BF71:BG71"/>
    <mergeCell ref="BH71:BI71"/>
    <mergeCell ref="BJ71:BK71"/>
    <mergeCell ref="BL71:BM71"/>
    <mergeCell ref="BN71:BO71"/>
    <mergeCell ref="BP71:BQ71"/>
    <mergeCell ref="BR69:BS69"/>
    <mergeCell ref="BT69:BU69"/>
    <mergeCell ref="BB70:BC70"/>
    <mergeCell ref="BD70:BE70"/>
    <mergeCell ref="BF70:BG70"/>
    <mergeCell ref="BH70:BI70"/>
    <mergeCell ref="BJ70:BK70"/>
    <mergeCell ref="BL70:BM70"/>
    <mergeCell ref="BN70:BO70"/>
    <mergeCell ref="BP70:BQ70"/>
    <mergeCell ref="BR70:BS70"/>
    <mergeCell ref="BT70:BU70"/>
    <mergeCell ref="BB69:BC69"/>
    <mergeCell ref="BD69:BE69"/>
    <mergeCell ref="BF69:BG69"/>
    <mergeCell ref="BH69:BI69"/>
    <mergeCell ref="BJ69:BK69"/>
    <mergeCell ref="BL69:BM69"/>
    <mergeCell ref="BN69:BO69"/>
    <mergeCell ref="BP69:BQ69"/>
    <mergeCell ref="BR67:BS67"/>
    <mergeCell ref="BT67:BU67"/>
    <mergeCell ref="BB68:BC68"/>
    <mergeCell ref="BD68:BE68"/>
    <mergeCell ref="BF68:BG68"/>
    <mergeCell ref="BH68:BI68"/>
    <mergeCell ref="BJ68:BK68"/>
    <mergeCell ref="BL68:BM68"/>
    <mergeCell ref="BN68:BO68"/>
    <mergeCell ref="BP68:BQ68"/>
    <mergeCell ref="BR68:BS68"/>
    <mergeCell ref="BT68:BU68"/>
    <mergeCell ref="BB67:BC67"/>
    <mergeCell ref="BD67:BE67"/>
    <mergeCell ref="BF67:BG67"/>
    <mergeCell ref="BH67:BI67"/>
    <mergeCell ref="BJ67:BK67"/>
    <mergeCell ref="BL67:BM67"/>
    <mergeCell ref="BN67:BO67"/>
    <mergeCell ref="BP67:BQ67"/>
    <mergeCell ref="BN61:BO61"/>
    <mergeCell ref="BP61:BQ61"/>
    <mergeCell ref="BR61:BS61"/>
    <mergeCell ref="BT61:BU61"/>
    <mergeCell ref="BB60:BC60"/>
    <mergeCell ref="BD60:BE60"/>
    <mergeCell ref="BF60:BG60"/>
    <mergeCell ref="BH60:BI60"/>
    <mergeCell ref="BJ60:BK60"/>
    <mergeCell ref="BL60:BM60"/>
    <mergeCell ref="BN60:BO60"/>
    <mergeCell ref="BP60:BQ60"/>
    <mergeCell ref="BR65:BS65"/>
    <mergeCell ref="BT65:BU65"/>
    <mergeCell ref="BB66:BC66"/>
    <mergeCell ref="BD66:BE66"/>
    <mergeCell ref="BF66:BG66"/>
    <mergeCell ref="BH66:BI66"/>
    <mergeCell ref="BJ66:BK66"/>
    <mergeCell ref="BL66:BM66"/>
    <mergeCell ref="BN66:BO66"/>
    <mergeCell ref="BP66:BQ66"/>
    <mergeCell ref="BR66:BS66"/>
    <mergeCell ref="BT66:BU66"/>
    <mergeCell ref="BB65:BC65"/>
    <mergeCell ref="BD65:BE65"/>
    <mergeCell ref="BF65:BG65"/>
    <mergeCell ref="BH65:BI65"/>
    <mergeCell ref="BJ65:BK65"/>
    <mergeCell ref="BL65:BM65"/>
    <mergeCell ref="BN65:BO65"/>
    <mergeCell ref="BP65:BQ65"/>
    <mergeCell ref="BL85:BM85"/>
    <mergeCell ref="BN85:BO85"/>
    <mergeCell ref="BP85:BQ85"/>
    <mergeCell ref="BT85:BU85"/>
    <mergeCell ref="BP82:BQ82"/>
    <mergeCell ref="BT82:BU82"/>
    <mergeCell ref="BR81:BS81"/>
    <mergeCell ref="BR82:BS82"/>
    <mergeCell ref="BL79:BM79"/>
    <mergeCell ref="BN79:BO79"/>
    <mergeCell ref="BP79:BQ79"/>
    <mergeCell ref="BT79:BU79"/>
    <mergeCell ref="BL80:BM80"/>
    <mergeCell ref="BN80:BO80"/>
    <mergeCell ref="BP80:BQ80"/>
    <mergeCell ref="BT80:BU80"/>
    <mergeCell ref="BR79:BS79"/>
    <mergeCell ref="BR80:BS80"/>
    <mergeCell ref="BL87:BM87"/>
    <mergeCell ref="BN87:BO87"/>
    <mergeCell ref="BP87:BQ87"/>
    <mergeCell ref="BT87:BU87"/>
    <mergeCell ref="BR85:BS85"/>
    <mergeCell ref="BR87:BS87"/>
    <mergeCell ref="BL62:BM62"/>
    <mergeCell ref="BN62:BO62"/>
    <mergeCell ref="BP62:BQ62"/>
    <mergeCell ref="BT62:BU62"/>
    <mergeCell ref="BL63:BM63"/>
    <mergeCell ref="BN63:BO63"/>
    <mergeCell ref="BP63:BQ63"/>
    <mergeCell ref="BT63:BU63"/>
    <mergeCell ref="BR62:BS62"/>
    <mergeCell ref="BR63:BS63"/>
    <mergeCell ref="BL83:BM83"/>
    <mergeCell ref="BN83:BO83"/>
    <mergeCell ref="BP83:BQ83"/>
    <mergeCell ref="BT83:BU83"/>
    <mergeCell ref="BL84:BM84"/>
    <mergeCell ref="BN84:BO84"/>
    <mergeCell ref="BP84:BQ84"/>
    <mergeCell ref="BT84:BU84"/>
    <mergeCell ref="BR83:BS83"/>
    <mergeCell ref="BR84:BS84"/>
    <mergeCell ref="BL81:BM81"/>
    <mergeCell ref="BN81:BO81"/>
    <mergeCell ref="BP81:BQ81"/>
    <mergeCell ref="BT81:BU81"/>
    <mergeCell ref="BL82:BM82"/>
    <mergeCell ref="BN82:BO82"/>
    <mergeCell ref="BL78:BM78"/>
    <mergeCell ref="BN78:BO78"/>
    <mergeCell ref="BP78:BQ78"/>
    <mergeCell ref="BT78:BU78"/>
    <mergeCell ref="BR78:BS78"/>
    <mergeCell ref="BL54:BM54"/>
    <mergeCell ref="BN54:BO54"/>
    <mergeCell ref="BP54:BQ54"/>
    <mergeCell ref="BT54:BU54"/>
    <mergeCell ref="BR56:BS56"/>
    <mergeCell ref="BT56:BU56"/>
    <mergeCell ref="BL57:BM57"/>
    <mergeCell ref="BN57:BO57"/>
    <mergeCell ref="BP57:BQ57"/>
    <mergeCell ref="BR57:BS57"/>
    <mergeCell ref="BT57:BU57"/>
    <mergeCell ref="BL56:BM56"/>
    <mergeCell ref="BN56:BO56"/>
    <mergeCell ref="BP56:BQ56"/>
    <mergeCell ref="BR58:BS58"/>
    <mergeCell ref="BT58:BU58"/>
    <mergeCell ref="BL59:BM59"/>
    <mergeCell ref="BN59:BO59"/>
    <mergeCell ref="BP59:BQ59"/>
    <mergeCell ref="BR59:BS59"/>
    <mergeCell ref="BT59:BU59"/>
    <mergeCell ref="BL58:BM58"/>
    <mergeCell ref="BN58:BO58"/>
    <mergeCell ref="BP58:BQ58"/>
    <mergeCell ref="BR60:BS60"/>
    <mergeCell ref="BT60:BU60"/>
    <mergeCell ref="BL61:BM61"/>
    <mergeCell ref="BL53:BM53"/>
    <mergeCell ref="BN53:BO53"/>
    <mergeCell ref="BP53:BQ53"/>
    <mergeCell ref="BT53:BU53"/>
    <mergeCell ref="BR54:BS54"/>
    <mergeCell ref="BR53:BS53"/>
    <mergeCell ref="BL55:BM55"/>
    <mergeCell ref="BN55:BO55"/>
    <mergeCell ref="BP55:BQ55"/>
    <mergeCell ref="BR55:BS55"/>
    <mergeCell ref="BT55:BU55"/>
    <mergeCell ref="BL52:BM52"/>
    <mergeCell ref="BN52:BO52"/>
    <mergeCell ref="BP52:BQ52"/>
    <mergeCell ref="BT52:BU52"/>
    <mergeCell ref="BR52:BS52"/>
    <mergeCell ref="BL50:BM50"/>
    <mergeCell ref="BN50:BO50"/>
    <mergeCell ref="BP50:BQ50"/>
    <mergeCell ref="BT50:BU50"/>
    <mergeCell ref="BL51:BM51"/>
    <mergeCell ref="BN51:BO51"/>
    <mergeCell ref="BP51:BQ51"/>
    <mergeCell ref="BT51:BU51"/>
    <mergeCell ref="BR50:BS50"/>
    <mergeCell ref="BR51:BS51"/>
    <mergeCell ref="BL48:BM48"/>
    <mergeCell ref="BN48:BO48"/>
    <mergeCell ref="BP48:BQ48"/>
    <mergeCell ref="BT48:BU48"/>
    <mergeCell ref="BL49:BM49"/>
    <mergeCell ref="BN49:BO49"/>
    <mergeCell ref="BP49:BQ49"/>
    <mergeCell ref="BT49:BU49"/>
    <mergeCell ref="BR48:BS48"/>
    <mergeCell ref="BR49:BS49"/>
    <mergeCell ref="BL45:BM45"/>
    <mergeCell ref="BN45:BO45"/>
    <mergeCell ref="BP45:BQ45"/>
    <mergeCell ref="BT45:BU45"/>
    <mergeCell ref="BL47:BM47"/>
    <mergeCell ref="BN47:BO47"/>
    <mergeCell ref="BP47:BQ47"/>
    <mergeCell ref="BT47:BU47"/>
    <mergeCell ref="BR45:BS45"/>
    <mergeCell ref="BR47:BS47"/>
    <mergeCell ref="BL43:BM43"/>
    <mergeCell ref="BN43:BO43"/>
    <mergeCell ref="BP43:BQ43"/>
    <mergeCell ref="BT43:BU43"/>
    <mergeCell ref="BL44:BM44"/>
    <mergeCell ref="BN44:BO44"/>
    <mergeCell ref="BP44:BQ44"/>
    <mergeCell ref="BT44:BU44"/>
    <mergeCell ref="BR43:BS43"/>
    <mergeCell ref="BR44:BS44"/>
    <mergeCell ref="BL41:BM41"/>
    <mergeCell ref="BN41:BO41"/>
    <mergeCell ref="BP41:BQ41"/>
    <mergeCell ref="BT41:BU41"/>
    <mergeCell ref="BL42:BM42"/>
    <mergeCell ref="BN42:BO42"/>
    <mergeCell ref="BP42:BQ42"/>
    <mergeCell ref="BT42:BU42"/>
    <mergeCell ref="BR41:BS41"/>
    <mergeCell ref="BR42:BS42"/>
    <mergeCell ref="BL39:BM39"/>
    <mergeCell ref="BN39:BO39"/>
    <mergeCell ref="BP39:BQ39"/>
    <mergeCell ref="BT39:BU39"/>
    <mergeCell ref="BL40:BM40"/>
    <mergeCell ref="BN40:BO40"/>
    <mergeCell ref="BP40:BQ40"/>
    <mergeCell ref="BT40:BU40"/>
    <mergeCell ref="BR39:BS39"/>
    <mergeCell ref="BR40:BS40"/>
    <mergeCell ref="BL37:BM37"/>
    <mergeCell ref="BN37:BO37"/>
    <mergeCell ref="BP37:BQ37"/>
    <mergeCell ref="BT37:BU37"/>
    <mergeCell ref="BL38:BM38"/>
    <mergeCell ref="BN38:BO38"/>
    <mergeCell ref="BP38:BQ38"/>
    <mergeCell ref="BT38:BU38"/>
    <mergeCell ref="BR37:BS37"/>
    <mergeCell ref="BR38:BS38"/>
    <mergeCell ref="BL35:BM35"/>
    <mergeCell ref="BN35:BO35"/>
    <mergeCell ref="BP35:BQ35"/>
    <mergeCell ref="BT35:BU35"/>
    <mergeCell ref="BL36:BM36"/>
    <mergeCell ref="BN36:BO36"/>
    <mergeCell ref="BP36:BQ36"/>
    <mergeCell ref="BT36:BU36"/>
    <mergeCell ref="BR35:BS35"/>
    <mergeCell ref="BR36:BS36"/>
    <mergeCell ref="BL33:BM33"/>
    <mergeCell ref="BN33:BO33"/>
    <mergeCell ref="BP33:BQ33"/>
    <mergeCell ref="BT33:BU33"/>
    <mergeCell ref="BL34:BM34"/>
    <mergeCell ref="BN34:BO34"/>
    <mergeCell ref="BP34:BQ34"/>
    <mergeCell ref="BT34:BU34"/>
    <mergeCell ref="BR33:BS33"/>
    <mergeCell ref="BR34:BS34"/>
    <mergeCell ref="BL31:BM31"/>
    <mergeCell ref="BN31:BO31"/>
    <mergeCell ref="BP31:BQ31"/>
    <mergeCell ref="BT31:BU31"/>
    <mergeCell ref="BL32:BM32"/>
    <mergeCell ref="BN32:BO32"/>
    <mergeCell ref="BP32:BQ32"/>
    <mergeCell ref="BT32:BU32"/>
    <mergeCell ref="BR31:BS31"/>
    <mergeCell ref="BR32:BS32"/>
    <mergeCell ref="BL29:BM29"/>
    <mergeCell ref="BN29:BO29"/>
    <mergeCell ref="BP29:BQ29"/>
    <mergeCell ref="BT29:BU29"/>
    <mergeCell ref="BL30:BM30"/>
    <mergeCell ref="BN30:BO30"/>
    <mergeCell ref="BP30:BQ30"/>
    <mergeCell ref="BT30:BU30"/>
    <mergeCell ref="BR29:BS29"/>
    <mergeCell ref="BR30:BS30"/>
    <mergeCell ref="BL27:BM27"/>
    <mergeCell ref="BN27:BO27"/>
    <mergeCell ref="BP27:BQ27"/>
    <mergeCell ref="BT27:BU27"/>
    <mergeCell ref="BL28:BM28"/>
    <mergeCell ref="BN28:BO28"/>
    <mergeCell ref="BP28:BQ28"/>
    <mergeCell ref="BT28:BU28"/>
    <mergeCell ref="BR27:BS27"/>
    <mergeCell ref="BR28:BS28"/>
    <mergeCell ref="BL25:BM25"/>
    <mergeCell ref="BN25:BO25"/>
    <mergeCell ref="BP25:BQ25"/>
    <mergeCell ref="BT25:BU25"/>
    <mergeCell ref="BL26:BM26"/>
    <mergeCell ref="BN26:BO26"/>
    <mergeCell ref="BP26:BQ26"/>
    <mergeCell ref="BT26:BU26"/>
    <mergeCell ref="BR25:BS25"/>
    <mergeCell ref="BR26:BS26"/>
    <mergeCell ref="BL23:BM23"/>
    <mergeCell ref="BN23:BO23"/>
    <mergeCell ref="BP23:BQ23"/>
    <mergeCell ref="BT23:BU23"/>
    <mergeCell ref="BL24:BM24"/>
    <mergeCell ref="BN24:BO24"/>
    <mergeCell ref="BP24:BQ24"/>
    <mergeCell ref="BT24:BU24"/>
    <mergeCell ref="BR23:BS23"/>
    <mergeCell ref="BR24:BS24"/>
    <mergeCell ref="BL21:BM21"/>
    <mergeCell ref="BN21:BO21"/>
    <mergeCell ref="BP21:BQ21"/>
    <mergeCell ref="BT21:BU21"/>
    <mergeCell ref="BL22:BM22"/>
    <mergeCell ref="BN22:BO22"/>
    <mergeCell ref="BP22:BQ22"/>
    <mergeCell ref="BT22:BU22"/>
    <mergeCell ref="BR21:BS21"/>
    <mergeCell ref="BR22:BS22"/>
    <mergeCell ref="BL19:BM19"/>
    <mergeCell ref="BN19:BO19"/>
    <mergeCell ref="BP19:BQ19"/>
    <mergeCell ref="BT19:BU19"/>
    <mergeCell ref="BL20:BM20"/>
    <mergeCell ref="BN20:BO20"/>
    <mergeCell ref="BP20:BQ20"/>
    <mergeCell ref="BT20:BU20"/>
    <mergeCell ref="BR19:BS19"/>
    <mergeCell ref="BR20:BS20"/>
    <mergeCell ref="BL17:BM17"/>
    <mergeCell ref="BN17:BO17"/>
    <mergeCell ref="BP17:BQ17"/>
    <mergeCell ref="BT17:BU17"/>
    <mergeCell ref="BL18:BM18"/>
    <mergeCell ref="BN18:BO18"/>
    <mergeCell ref="BP18:BQ18"/>
    <mergeCell ref="BT18:BU18"/>
    <mergeCell ref="BR17:BS17"/>
    <mergeCell ref="BR18:BS18"/>
    <mergeCell ref="BL15:BM15"/>
    <mergeCell ref="BN15:BO15"/>
    <mergeCell ref="BP15:BQ15"/>
    <mergeCell ref="BT15:BU15"/>
    <mergeCell ref="BL16:BM16"/>
    <mergeCell ref="BN16:BO16"/>
    <mergeCell ref="BP16:BQ16"/>
    <mergeCell ref="BT16:BU16"/>
    <mergeCell ref="BR15:BS15"/>
    <mergeCell ref="BR16:BS16"/>
    <mergeCell ref="BB85:BC85"/>
    <mergeCell ref="BD85:BE85"/>
    <mergeCell ref="BF85:BG85"/>
    <mergeCell ref="BJ85:BK85"/>
    <mergeCell ref="BB87:BC87"/>
    <mergeCell ref="BD87:BE87"/>
    <mergeCell ref="BF87:BG87"/>
    <mergeCell ref="BJ87:BK87"/>
    <mergeCell ref="BH85:BI85"/>
    <mergeCell ref="BH87:BI87"/>
    <mergeCell ref="BB62:BC62"/>
    <mergeCell ref="BD62:BE62"/>
    <mergeCell ref="BF62:BG62"/>
    <mergeCell ref="BJ62:BK62"/>
    <mergeCell ref="BB63:BC63"/>
    <mergeCell ref="BD63:BE63"/>
    <mergeCell ref="BF63:BG63"/>
    <mergeCell ref="BJ63:BK63"/>
    <mergeCell ref="BH62:BI62"/>
    <mergeCell ref="BH63:BI63"/>
    <mergeCell ref="BB83:BC83"/>
    <mergeCell ref="BD83:BE83"/>
    <mergeCell ref="BB80:BC80"/>
    <mergeCell ref="BD80:BE80"/>
    <mergeCell ref="BF80:BG80"/>
    <mergeCell ref="BJ80:BK80"/>
    <mergeCell ref="BH79:BI79"/>
    <mergeCell ref="BH80:BI80"/>
    <mergeCell ref="BB78:BC78"/>
    <mergeCell ref="BD78:BE78"/>
    <mergeCell ref="BF78:BG78"/>
    <mergeCell ref="BJ78:BK78"/>
    <mergeCell ref="BH78:BI78"/>
    <mergeCell ref="BF83:BG83"/>
    <mergeCell ref="BJ83:BK83"/>
    <mergeCell ref="BB84:BC84"/>
    <mergeCell ref="BD84:BE84"/>
    <mergeCell ref="BF84:BG84"/>
    <mergeCell ref="BJ84:BK84"/>
    <mergeCell ref="BH83:BI83"/>
    <mergeCell ref="BH84:BI84"/>
    <mergeCell ref="BB81:BC81"/>
    <mergeCell ref="BD81:BE81"/>
    <mergeCell ref="BF81:BG81"/>
    <mergeCell ref="BJ81:BK81"/>
    <mergeCell ref="BB82:BC82"/>
    <mergeCell ref="BD82:BE82"/>
    <mergeCell ref="BF82:BG82"/>
    <mergeCell ref="BJ82:BK82"/>
    <mergeCell ref="BH81:BI81"/>
    <mergeCell ref="BH82:BI82"/>
    <mergeCell ref="BB57:BC57"/>
    <mergeCell ref="BD57:BE57"/>
    <mergeCell ref="BF57:BG57"/>
    <mergeCell ref="BH57:BI57"/>
    <mergeCell ref="BJ57:BK57"/>
    <mergeCell ref="BB56:BC56"/>
    <mergeCell ref="BD56:BE56"/>
    <mergeCell ref="BF56:BG56"/>
    <mergeCell ref="BH56:BI56"/>
    <mergeCell ref="BJ56:BK56"/>
    <mergeCell ref="BB59:BC59"/>
    <mergeCell ref="BD59:BE59"/>
    <mergeCell ref="BF59:BG59"/>
    <mergeCell ref="BB79:BC79"/>
    <mergeCell ref="BD79:BE79"/>
    <mergeCell ref="BF79:BG79"/>
    <mergeCell ref="BJ79:BK79"/>
    <mergeCell ref="BH59:BI59"/>
    <mergeCell ref="BJ59:BK59"/>
    <mergeCell ref="BB58:BC58"/>
    <mergeCell ref="BD58:BE58"/>
    <mergeCell ref="BF58:BG58"/>
    <mergeCell ref="BH58:BI58"/>
    <mergeCell ref="BJ58:BK58"/>
    <mergeCell ref="BB61:BC61"/>
    <mergeCell ref="BD61:BE61"/>
    <mergeCell ref="BF61:BG61"/>
    <mergeCell ref="BH61:BI61"/>
    <mergeCell ref="BJ61:BK61"/>
    <mergeCell ref="BB73:BC73"/>
    <mergeCell ref="BD73:BE73"/>
    <mergeCell ref="BF73:BG73"/>
    <mergeCell ref="BB53:BC53"/>
    <mergeCell ref="BD53:BE53"/>
    <mergeCell ref="BF53:BG53"/>
    <mergeCell ref="BJ53:BK53"/>
    <mergeCell ref="BH54:BI54"/>
    <mergeCell ref="BH53:BI53"/>
    <mergeCell ref="BB55:BC55"/>
    <mergeCell ref="BD55:BE55"/>
    <mergeCell ref="BF55:BG55"/>
    <mergeCell ref="BH55:BI55"/>
    <mergeCell ref="BJ55:BK55"/>
    <mergeCell ref="BB52:BC52"/>
    <mergeCell ref="BD52:BE52"/>
    <mergeCell ref="BF52:BG52"/>
    <mergeCell ref="BJ52:BK52"/>
    <mergeCell ref="BH52:BI52"/>
    <mergeCell ref="BB50:BC50"/>
    <mergeCell ref="BD50:BE50"/>
    <mergeCell ref="BF50:BG50"/>
    <mergeCell ref="BJ50:BK50"/>
    <mergeCell ref="BB51:BC51"/>
    <mergeCell ref="BD51:BE51"/>
    <mergeCell ref="BF51:BG51"/>
    <mergeCell ref="BJ51:BK51"/>
    <mergeCell ref="BH50:BI50"/>
    <mergeCell ref="BH51:BI51"/>
    <mergeCell ref="BB54:BC54"/>
    <mergeCell ref="BD54:BE54"/>
    <mergeCell ref="BF54:BG54"/>
    <mergeCell ref="BJ54:BK54"/>
    <mergeCell ref="BJ48:BK48"/>
    <mergeCell ref="BB49:BC49"/>
    <mergeCell ref="BD49:BE49"/>
    <mergeCell ref="BF49:BG49"/>
    <mergeCell ref="BJ49:BK49"/>
    <mergeCell ref="BH48:BI48"/>
    <mergeCell ref="BH49:BI49"/>
    <mergeCell ref="BB45:BC45"/>
    <mergeCell ref="BD45:BE45"/>
    <mergeCell ref="BF45:BG45"/>
    <mergeCell ref="BJ45:BK45"/>
    <mergeCell ref="BB47:BC47"/>
    <mergeCell ref="BD47:BE47"/>
    <mergeCell ref="BF47:BG47"/>
    <mergeCell ref="BJ47:BK47"/>
    <mergeCell ref="BH45:BI45"/>
    <mergeCell ref="BH47:BI47"/>
    <mergeCell ref="BB43:BC43"/>
    <mergeCell ref="BD43:BE43"/>
    <mergeCell ref="BF43:BG43"/>
    <mergeCell ref="BJ43:BK43"/>
    <mergeCell ref="BB44:BC44"/>
    <mergeCell ref="BD44:BE44"/>
    <mergeCell ref="BF44:BG44"/>
    <mergeCell ref="BJ44:BK44"/>
    <mergeCell ref="BH43:BI43"/>
    <mergeCell ref="BH44:BI44"/>
    <mergeCell ref="BB41:BC41"/>
    <mergeCell ref="BD41:BE41"/>
    <mergeCell ref="BF41:BG41"/>
    <mergeCell ref="BJ41:BK41"/>
    <mergeCell ref="BB42:BC42"/>
    <mergeCell ref="BD42:BE42"/>
    <mergeCell ref="BF42:BG42"/>
    <mergeCell ref="BJ42:BK42"/>
    <mergeCell ref="BH41:BI41"/>
    <mergeCell ref="BH42:BI42"/>
    <mergeCell ref="BB39:BC39"/>
    <mergeCell ref="BD39:BE39"/>
    <mergeCell ref="BF39:BG39"/>
    <mergeCell ref="BJ39:BK39"/>
    <mergeCell ref="BB40:BC40"/>
    <mergeCell ref="BD40:BE40"/>
    <mergeCell ref="BF40:BG40"/>
    <mergeCell ref="BJ40:BK40"/>
    <mergeCell ref="BH39:BI39"/>
    <mergeCell ref="BH40:BI40"/>
    <mergeCell ref="BB37:BC37"/>
    <mergeCell ref="BD37:BE37"/>
    <mergeCell ref="BF37:BG37"/>
    <mergeCell ref="BJ37:BK37"/>
    <mergeCell ref="BB38:BC38"/>
    <mergeCell ref="BD38:BE38"/>
    <mergeCell ref="BF38:BG38"/>
    <mergeCell ref="BJ38:BK38"/>
    <mergeCell ref="BH37:BI37"/>
    <mergeCell ref="BH38:BI38"/>
    <mergeCell ref="BB35:BC35"/>
    <mergeCell ref="BD35:BE35"/>
    <mergeCell ref="BF35:BG35"/>
    <mergeCell ref="BJ35:BK35"/>
    <mergeCell ref="BB36:BC36"/>
    <mergeCell ref="BD36:BE36"/>
    <mergeCell ref="BF36:BG36"/>
    <mergeCell ref="BJ36:BK36"/>
    <mergeCell ref="BH35:BI35"/>
    <mergeCell ref="BH36:BI36"/>
    <mergeCell ref="BB33:BC33"/>
    <mergeCell ref="BD33:BE33"/>
    <mergeCell ref="BF33:BG33"/>
    <mergeCell ref="BJ33:BK33"/>
    <mergeCell ref="BB34:BC34"/>
    <mergeCell ref="BD34:BE34"/>
    <mergeCell ref="BF34:BG34"/>
    <mergeCell ref="BJ34:BK34"/>
    <mergeCell ref="BH33:BI33"/>
    <mergeCell ref="BH34:BI34"/>
    <mergeCell ref="BB31:BC31"/>
    <mergeCell ref="BD31:BE31"/>
    <mergeCell ref="BF31:BG31"/>
    <mergeCell ref="BJ31:BK31"/>
    <mergeCell ref="BB32:BC32"/>
    <mergeCell ref="BD32:BE32"/>
    <mergeCell ref="BF32:BG32"/>
    <mergeCell ref="BJ32:BK32"/>
    <mergeCell ref="BH31:BI31"/>
    <mergeCell ref="BH32:BI32"/>
    <mergeCell ref="BB29:BC29"/>
    <mergeCell ref="BD29:BE29"/>
    <mergeCell ref="BF29:BG29"/>
    <mergeCell ref="BJ29:BK29"/>
    <mergeCell ref="BB30:BC30"/>
    <mergeCell ref="BD30:BE30"/>
    <mergeCell ref="BF30:BG30"/>
    <mergeCell ref="BJ30:BK30"/>
    <mergeCell ref="BH29:BI29"/>
    <mergeCell ref="BH30:BI30"/>
    <mergeCell ref="BB27:BC27"/>
    <mergeCell ref="BD27:BE27"/>
    <mergeCell ref="BF27:BG27"/>
    <mergeCell ref="BJ27:BK27"/>
    <mergeCell ref="BB28:BC28"/>
    <mergeCell ref="BD28:BE28"/>
    <mergeCell ref="BF28:BG28"/>
    <mergeCell ref="BJ28:BK28"/>
    <mergeCell ref="BH27:BI27"/>
    <mergeCell ref="BH28:BI28"/>
    <mergeCell ref="BB25:BC25"/>
    <mergeCell ref="BD25:BE25"/>
    <mergeCell ref="BF25:BG25"/>
    <mergeCell ref="BJ25:BK25"/>
    <mergeCell ref="BB26:BC26"/>
    <mergeCell ref="BD26:BE26"/>
    <mergeCell ref="BF26:BG26"/>
    <mergeCell ref="BJ26:BK26"/>
    <mergeCell ref="BH25:BI25"/>
    <mergeCell ref="BH26:BI26"/>
    <mergeCell ref="BB23:BC23"/>
    <mergeCell ref="BD23:BE23"/>
    <mergeCell ref="BF23:BG23"/>
    <mergeCell ref="BJ23:BK23"/>
    <mergeCell ref="BB24:BC24"/>
    <mergeCell ref="BD24:BE24"/>
    <mergeCell ref="BF24:BG24"/>
    <mergeCell ref="BJ24:BK24"/>
    <mergeCell ref="BH23:BI23"/>
    <mergeCell ref="BH24:BI24"/>
    <mergeCell ref="BD21:BE21"/>
    <mergeCell ref="BF21:BG21"/>
    <mergeCell ref="BJ21:BK21"/>
    <mergeCell ref="BB22:BC22"/>
    <mergeCell ref="BD22:BE22"/>
    <mergeCell ref="BF22:BG22"/>
    <mergeCell ref="BJ22:BK22"/>
    <mergeCell ref="BB21:BC21"/>
    <mergeCell ref="BH21:BI21"/>
    <mergeCell ref="BH22:BI22"/>
    <mergeCell ref="BB20:BC20"/>
    <mergeCell ref="BD20:BE20"/>
    <mergeCell ref="BF20:BG20"/>
    <mergeCell ref="BJ20:BK20"/>
    <mergeCell ref="BB19:BC19"/>
    <mergeCell ref="BH19:BI19"/>
    <mergeCell ref="BH20:BI20"/>
    <mergeCell ref="BB18:BC18"/>
    <mergeCell ref="BD18:BE18"/>
    <mergeCell ref="BF18:BG18"/>
    <mergeCell ref="BJ18:BK18"/>
    <mergeCell ref="BB17:BC17"/>
    <mergeCell ref="BH17:BI17"/>
    <mergeCell ref="BH18:BI18"/>
    <mergeCell ref="BD17:BE17"/>
    <mergeCell ref="BF17:BG17"/>
    <mergeCell ref="BJ17:BK17"/>
    <mergeCell ref="BP12:BQ12"/>
    <mergeCell ref="BT12:BU12"/>
    <mergeCell ref="BL10:BM10"/>
    <mergeCell ref="BN10:BO10"/>
    <mergeCell ref="BP10:BQ10"/>
    <mergeCell ref="BT10:BU10"/>
    <mergeCell ref="BL11:BM11"/>
    <mergeCell ref="BN11:BO11"/>
    <mergeCell ref="BP11:BQ11"/>
    <mergeCell ref="BT11:BU11"/>
    <mergeCell ref="BR10:BS10"/>
    <mergeCell ref="BR11:BS11"/>
    <mergeCell ref="BR12:BS12"/>
    <mergeCell ref="BD15:BE15"/>
    <mergeCell ref="BF15:BG15"/>
    <mergeCell ref="BJ15:BK15"/>
    <mergeCell ref="BB16:BC16"/>
    <mergeCell ref="BD16:BE16"/>
    <mergeCell ref="BF16:BG16"/>
    <mergeCell ref="BJ16:BK16"/>
    <mergeCell ref="BB15:BC15"/>
    <mergeCell ref="BH15:BI15"/>
    <mergeCell ref="BH16:BI16"/>
    <mergeCell ref="BB13:BC13"/>
    <mergeCell ref="BH13:BI13"/>
    <mergeCell ref="BH14:BI14"/>
    <mergeCell ref="BD11:BE11"/>
    <mergeCell ref="BF11:BG11"/>
    <mergeCell ref="BJ11:BK11"/>
    <mergeCell ref="BB12:BC12"/>
    <mergeCell ref="BD12:BE12"/>
    <mergeCell ref="BF12:BG12"/>
    <mergeCell ref="BP13:BQ13"/>
    <mergeCell ref="BT13:BU13"/>
    <mergeCell ref="BL14:BM14"/>
    <mergeCell ref="BN14:BO14"/>
    <mergeCell ref="BP14:BQ14"/>
    <mergeCell ref="BT14:BU14"/>
    <mergeCell ref="BR13:BS13"/>
    <mergeCell ref="BR14:BS14"/>
    <mergeCell ref="J88:L88"/>
    <mergeCell ref="M88:O88"/>
    <mergeCell ref="AP88:AR88"/>
    <mergeCell ref="AS88:AU88"/>
    <mergeCell ref="AV88:AY88"/>
    <mergeCell ref="P88:R88"/>
    <mergeCell ref="S88:T88"/>
    <mergeCell ref="U88:V88"/>
    <mergeCell ref="X88:Z88"/>
    <mergeCell ref="AA88:AC88"/>
    <mergeCell ref="AD88:AF88"/>
    <mergeCell ref="AG88:AI88"/>
    <mergeCell ref="AJ88:AL88"/>
    <mergeCell ref="AM88:AO88"/>
    <mergeCell ref="BD13:BE13"/>
    <mergeCell ref="BF13:BG13"/>
    <mergeCell ref="BJ13:BK13"/>
    <mergeCell ref="BB14:BC14"/>
    <mergeCell ref="BD14:BE14"/>
    <mergeCell ref="BF14:BG14"/>
    <mergeCell ref="BJ14:BK14"/>
    <mergeCell ref="BD19:BE19"/>
    <mergeCell ref="BF19:BG19"/>
    <mergeCell ref="BJ19:BK19"/>
    <mergeCell ref="BL13:BM13"/>
    <mergeCell ref="BN13:BO13"/>
    <mergeCell ref="BB10:BC10"/>
    <mergeCell ref="BB6:BK6"/>
    <mergeCell ref="BD10:BE10"/>
    <mergeCell ref="BF10:BG10"/>
    <mergeCell ref="BH10:BI10"/>
    <mergeCell ref="BJ10:BK10"/>
    <mergeCell ref="BL12:BM12"/>
    <mergeCell ref="BN12:BO12"/>
    <mergeCell ref="AX4:AX8"/>
    <mergeCell ref="AW4:AW8"/>
    <mergeCell ref="AV4:AV8"/>
    <mergeCell ref="Z6:Z8"/>
    <mergeCell ref="AA6:AA8"/>
    <mergeCell ref="AB6:AB8"/>
    <mergeCell ref="AC6:AC8"/>
    <mergeCell ref="AD6:AD8"/>
    <mergeCell ref="AE6:AE8"/>
    <mergeCell ref="AF6:AF8"/>
    <mergeCell ref="AG6:AG8"/>
    <mergeCell ref="BJ12:BK12"/>
    <mergeCell ref="BB11:BC11"/>
    <mergeCell ref="BH11:BI11"/>
    <mergeCell ref="BH12:BI12"/>
    <mergeCell ref="AL6:AL8"/>
    <mergeCell ref="AT6:AT8"/>
    <mergeCell ref="AU6:AU8"/>
    <mergeCell ref="AS4:AU4"/>
    <mergeCell ref="X4:Z4"/>
    <mergeCell ref="AN6:AN8"/>
    <mergeCell ref="AO6:AO8"/>
    <mergeCell ref="F3:F9"/>
    <mergeCell ref="C87:F87"/>
    <mergeCell ref="C79:C85"/>
    <mergeCell ref="E79:E85"/>
    <mergeCell ref="G88:I88"/>
    <mergeCell ref="C10:C78"/>
    <mergeCell ref="E10:E21"/>
    <mergeCell ref="E78:F78"/>
    <mergeCell ref="E22:E33"/>
    <mergeCell ref="E34:E45"/>
    <mergeCell ref="E54:E65"/>
    <mergeCell ref="E66:E77"/>
    <mergeCell ref="X6:X8"/>
    <mergeCell ref="Y6:Y8"/>
    <mergeCell ref="S7:S8"/>
    <mergeCell ref="U5:V5"/>
    <mergeCell ref="M4:O4"/>
    <mergeCell ref="P4:R4"/>
    <mergeCell ref="S4:W4"/>
    <mergeCell ref="G3:AY3"/>
    <mergeCell ref="AP5:AR5"/>
    <mergeCell ref="AS5:AU5"/>
    <mergeCell ref="AM4:AO4"/>
    <mergeCell ref="AP4:AR4"/>
    <mergeCell ref="AJ5:AL5"/>
    <mergeCell ref="AM5:AO5"/>
    <mergeCell ref="AM6:AM8"/>
    <mergeCell ref="G4:I4"/>
    <mergeCell ref="S6:T6"/>
    <mergeCell ref="M5:O5"/>
    <mergeCell ref="P5:R5"/>
    <mergeCell ref="S5:T5"/>
    <mergeCell ref="AP6:AP8"/>
    <mergeCell ref="AQ6:AQ8"/>
    <mergeCell ref="AR6:AR8"/>
    <mergeCell ref="AS6:AS8"/>
    <mergeCell ref="AY4:AY8"/>
    <mergeCell ref="BL6:BU6"/>
    <mergeCell ref="BB3:BK5"/>
    <mergeCell ref="BL3:BU5"/>
    <mergeCell ref="BJ7:BK9"/>
    <mergeCell ref="BL7:BM9"/>
    <mergeCell ref="BN7:BO9"/>
    <mergeCell ref="BP7:BQ9"/>
    <mergeCell ref="BR7:BS9"/>
    <mergeCell ref="BT7:BU9"/>
    <mergeCell ref="J4:L4"/>
    <mergeCell ref="AA4:AC4"/>
    <mergeCell ref="L6:L8"/>
    <mergeCell ref="G6:G8"/>
    <mergeCell ref="H6:H8"/>
    <mergeCell ref="I6:I8"/>
    <mergeCell ref="J6:J8"/>
    <mergeCell ref="K6:K8"/>
    <mergeCell ref="AD4:AF4"/>
    <mergeCell ref="AG4:AI4"/>
    <mergeCell ref="AJ4:AL4"/>
    <mergeCell ref="AD5:AF5"/>
    <mergeCell ref="AG5:AI5"/>
    <mergeCell ref="AI6:AI8"/>
    <mergeCell ref="AJ6:AJ8"/>
    <mergeCell ref="AK6:AK8"/>
    <mergeCell ref="AH6:AH8"/>
    <mergeCell ref="M6:M8"/>
    <mergeCell ref="N6:N8"/>
    <mergeCell ref="O6:O8"/>
    <mergeCell ref="P6:P8"/>
    <mergeCell ref="Q6:Q8"/>
    <mergeCell ref="U6:V6"/>
    <mergeCell ref="X5:Z5"/>
    <mergeCell ref="AA5:AC5"/>
    <mergeCell ref="R6:R8"/>
    <mergeCell ref="W6:W8"/>
    <mergeCell ref="T7:T8"/>
    <mergeCell ref="U7:U8"/>
    <mergeCell ref="V7:V8"/>
    <mergeCell ref="G5:I5"/>
    <mergeCell ref="J5:L5"/>
    <mergeCell ref="C93:E104"/>
    <mergeCell ref="BB93:BC93"/>
    <mergeCell ref="BD93:BE93"/>
    <mergeCell ref="BF93:BG93"/>
    <mergeCell ref="BH93:BI93"/>
    <mergeCell ref="BJ93:BK93"/>
    <mergeCell ref="BL93:BM93"/>
    <mergeCell ref="BN93:BO93"/>
    <mergeCell ref="BP93:BQ93"/>
    <mergeCell ref="BR93:BS93"/>
    <mergeCell ref="BT93:BU93"/>
    <mergeCell ref="BB94:BC94"/>
    <mergeCell ref="BD94:BE94"/>
    <mergeCell ref="BF94:BG94"/>
    <mergeCell ref="BH94:BI94"/>
    <mergeCell ref="BJ94:BK94"/>
    <mergeCell ref="BL94:BM94"/>
    <mergeCell ref="BN94:BO94"/>
    <mergeCell ref="BP94:BQ94"/>
    <mergeCell ref="BR94:BS94"/>
    <mergeCell ref="BT94:BU94"/>
    <mergeCell ref="BB95:BC95"/>
    <mergeCell ref="BD95:BE95"/>
    <mergeCell ref="BF95:BG95"/>
    <mergeCell ref="BH95:BI95"/>
    <mergeCell ref="BJ95:BK95"/>
    <mergeCell ref="BL95:BM95"/>
    <mergeCell ref="BN95:BO95"/>
    <mergeCell ref="BP95:BQ95"/>
    <mergeCell ref="BR95:BS95"/>
    <mergeCell ref="BT95:BU95"/>
    <mergeCell ref="BB96:BC96"/>
    <mergeCell ref="BD96:BE96"/>
    <mergeCell ref="BF96:BG96"/>
    <mergeCell ref="BH96:BI96"/>
    <mergeCell ref="BJ96:BK96"/>
    <mergeCell ref="BL96:BM96"/>
    <mergeCell ref="BN96:BO96"/>
    <mergeCell ref="BP96:BQ96"/>
    <mergeCell ref="BR96:BS96"/>
    <mergeCell ref="BT96:BU96"/>
    <mergeCell ref="BB97:BC97"/>
    <mergeCell ref="BD97:BE97"/>
    <mergeCell ref="BF97:BG97"/>
    <mergeCell ref="BH97:BI97"/>
    <mergeCell ref="BJ97:BK97"/>
    <mergeCell ref="BL97:BM97"/>
    <mergeCell ref="BN97:BO97"/>
    <mergeCell ref="BP97:BQ97"/>
    <mergeCell ref="BR97:BS97"/>
    <mergeCell ref="BT97:BU97"/>
    <mergeCell ref="BB98:BC98"/>
    <mergeCell ref="BD98:BE98"/>
    <mergeCell ref="BF98:BG98"/>
    <mergeCell ref="BH98:BI98"/>
    <mergeCell ref="BJ98:BK98"/>
    <mergeCell ref="BL98:BM98"/>
    <mergeCell ref="BN98:BO98"/>
    <mergeCell ref="BP98:BQ98"/>
    <mergeCell ref="BR98:BS98"/>
    <mergeCell ref="BT98:BU98"/>
    <mergeCell ref="BB99:BC99"/>
    <mergeCell ref="BD99:BE99"/>
    <mergeCell ref="BF99:BG99"/>
    <mergeCell ref="BH99:BI99"/>
    <mergeCell ref="BJ99:BK99"/>
    <mergeCell ref="BL99:BM99"/>
    <mergeCell ref="BN99:BO99"/>
    <mergeCell ref="BP99:BQ99"/>
    <mergeCell ref="BR99:BS99"/>
    <mergeCell ref="BT99:BU99"/>
    <mergeCell ref="BB100:BC100"/>
    <mergeCell ref="BD100:BE100"/>
    <mergeCell ref="BF100:BG100"/>
    <mergeCell ref="BH100:BI100"/>
    <mergeCell ref="BJ100:BK100"/>
    <mergeCell ref="BL100:BM100"/>
    <mergeCell ref="BN100:BO100"/>
    <mergeCell ref="BP100:BQ100"/>
    <mergeCell ref="BR100:BS100"/>
    <mergeCell ref="BT100:BU100"/>
    <mergeCell ref="BB101:BC101"/>
    <mergeCell ref="BD101:BE101"/>
    <mergeCell ref="BF101:BG101"/>
    <mergeCell ref="BH101:BI101"/>
    <mergeCell ref="BJ101:BK101"/>
    <mergeCell ref="BL101:BM101"/>
    <mergeCell ref="BN101:BO101"/>
    <mergeCell ref="BP101:BQ101"/>
    <mergeCell ref="BR101:BS101"/>
    <mergeCell ref="BT101:BU101"/>
    <mergeCell ref="BB102:BC102"/>
    <mergeCell ref="BD102:BE102"/>
    <mergeCell ref="BF102:BG102"/>
    <mergeCell ref="BH102:BI102"/>
    <mergeCell ref="BJ102:BK102"/>
    <mergeCell ref="BL102:BM102"/>
    <mergeCell ref="BN102:BO102"/>
    <mergeCell ref="BP102:BQ102"/>
    <mergeCell ref="BR102:BS102"/>
    <mergeCell ref="BT102:BU102"/>
    <mergeCell ref="BB103:BC103"/>
    <mergeCell ref="BD103:BE103"/>
    <mergeCell ref="BF103:BG103"/>
    <mergeCell ref="BH103:BI103"/>
    <mergeCell ref="BJ103:BK103"/>
    <mergeCell ref="BL103:BM103"/>
    <mergeCell ref="BN103:BO103"/>
    <mergeCell ref="BP103:BQ103"/>
    <mergeCell ref="BR103:BS103"/>
    <mergeCell ref="BT103:BU103"/>
    <mergeCell ref="BB104:BC104"/>
    <mergeCell ref="BD104:BE104"/>
    <mergeCell ref="BF104:BG104"/>
    <mergeCell ref="BH104:BI104"/>
    <mergeCell ref="BJ104:BK104"/>
    <mergeCell ref="BL104:BM104"/>
    <mergeCell ref="BN104:BO104"/>
    <mergeCell ref="BP104:BQ104"/>
    <mergeCell ref="BR104:BS104"/>
    <mergeCell ref="BT104:BU104"/>
    <mergeCell ref="C112:E123"/>
    <mergeCell ref="BB112:BC112"/>
    <mergeCell ref="BD112:BE112"/>
    <mergeCell ref="BF112:BG112"/>
    <mergeCell ref="BH112:BI112"/>
    <mergeCell ref="BJ112:BK112"/>
    <mergeCell ref="BL112:BM112"/>
    <mergeCell ref="BN112:BO112"/>
    <mergeCell ref="BP112:BQ112"/>
    <mergeCell ref="BR112:BS112"/>
    <mergeCell ref="BT112:BU112"/>
    <mergeCell ref="BB113:BC113"/>
    <mergeCell ref="BD113:BE113"/>
    <mergeCell ref="BF113:BG113"/>
    <mergeCell ref="BH113:BI113"/>
    <mergeCell ref="BJ113:BK113"/>
    <mergeCell ref="BL113:BM113"/>
    <mergeCell ref="BN113:BO113"/>
    <mergeCell ref="BP113:BQ113"/>
    <mergeCell ref="BR113:BS113"/>
    <mergeCell ref="BT113:BU113"/>
    <mergeCell ref="BB114:BC114"/>
    <mergeCell ref="BD114:BE114"/>
    <mergeCell ref="BF114:BG114"/>
    <mergeCell ref="BH114:BI114"/>
    <mergeCell ref="BJ114:BK114"/>
    <mergeCell ref="BL114:BM114"/>
    <mergeCell ref="BN117:BO117"/>
    <mergeCell ref="BP117:BQ117"/>
    <mergeCell ref="BR117:BS117"/>
    <mergeCell ref="BT117:BU117"/>
    <mergeCell ref="BN114:BO114"/>
    <mergeCell ref="BP114:BQ114"/>
    <mergeCell ref="BR114:BS114"/>
    <mergeCell ref="BT114:BU114"/>
    <mergeCell ref="BB115:BC115"/>
    <mergeCell ref="BD115:BE115"/>
    <mergeCell ref="BF115:BG115"/>
    <mergeCell ref="BH115:BI115"/>
    <mergeCell ref="BJ115:BK115"/>
    <mergeCell ref="BL115:BM115"/>
    <mergeCell ref="BN115:BO115"/>
    <mergeCell ref="BP115:BQ115"/>
    <mergeCell ref="BR115:BS115"/>
    <mergeCell ref="BT115:BU115"/>
    <mergeCell ref="BD119:BE119"/>
    <mergeCell ref="BF119:BG119"/>
    <mergeCell ref="BH119:BI119"/>
    <mergeCell ref="BJ119:BK119"/>
    <mergeCell ref="BL119:BM119"/>
    <mergeCell ref="BN119:BO119"/>
    <mergeCell ref="BP119:BQ119"/>
    <mergeCell ref="BR119:BS119"/>
    <mergeCell ref="BT119:BU119"/>
    <mergeCell ref="BB116:BC116"/>
    <mergeCell ref="BD116:BE116"/>
    <mergeCell ref="BF116:BG116"/>
    <mergeCell ref="BH116:BI116"/>
    <mergeCell ref="BJ116:BK116"/>
    <mergeCell ref="BL116:BM116"/>
    <mergeCell ref="BN116:BO116"/>
    <mergeCell ref="BP116:BQ116"/>
    <mergeCell ref="BR116:BS116"/>
    <mergeCell ref="BT116:BU116"/>
    <mergeCell ref="BB117:BC117"/>
    <mergeCell ref="BD117:BE117"/>
    <mergeCell ref="BF117:BG117"/>
    <mergeCell ref="BH117:BI117"/>
    <mergeCell ref="BJ117:BK117"/>
    <mergeCell ref="BL117:BM117"/>
    <mergeCell ref="BB123:BC123"/>
    <mergeCell ref="BD123:BE123"/>
    <mergeCell ref="BF123:BG123"/>
    <mergeCell ref="BH123:BI123"/>
    <mergeCell ref="BJ123:BK123"/>
    <mergeCell ref="BL123:BM123"/>
    <mergeCell ref="BN123:BO123"/>
    <mergeCell ref="BP123:BQ123"/>
    <mergeCell ref="BR123:BS123"/>
    <mergeCell ref="BT123:BU123"/>
    <mergeCell ref="BB120:BC120"/>
    <mergeCell ref="BD120:BE120"/>
    <mergeCell ref="BF120:BG120"/>
    <mergeCell ref="BH120:BI120"/>
    <mergeCell ref="BJ120:BK120"/>
    <mergeCell ref="BL120:BM120"/>
    <mergeCell ref="BN120:BO120"/>
    <mergeCell ref="BP120:BQ120"/>
    <mergeCell ref="BR120:BS120"/>
    <mergeCell ref="BT120:BU120"/>
    <mergeCell ref="BB121:BC121"/>
    <mergeCell ref="BD121:BE121"/>
    <mergeCell ref="BF121:BG121"/>
    <mergeCell ref="BH121:BI121"/>
    <mergeCell ref="BJ121:BK121"/>
    <mergeCell ref="BL121:BM121"/>
    <mergeCell ref="BN121:BO121"/>
    <mergeCell ref="B3:E9"/>
    <mergeCell ref="BB88:BK88"/>
    <mergeCell ref="BL88:BU88"/>
    <mergeCell ref="B2:AY2"/>
    <mergeCell ref="BB122:BC122"/>
    <mergeCell ref="BD122:BE122"/>
    <mergeCell ref="BF122:BG122"/>
    <mergeCell ref="BH122:BI122"/>
    <mergeCell ref="BJ122:BK122"/>
    <mergeCell ref="BL122:BM122"/>
    <mergeCell ref="BN122:BO122"/>
    <mergeCell ref="BP122:BQ122"/>
    <mergeCell ref="BR122:BS122"/>
    <mergeCell ref="BT122:BU122"/>
    <mergeCell ref="BP121:BQ121"/>
    <mergeCell ref="BR121:BS121"/>
    <mergeCell ref="BT121:BU121"/>
    <mergeCell ref="BB118:BC118"/>
    <mergeCell ref="BD118:BE118"/>
    <mergeCell ref="BF118:BG118"/>
    <mergeCell ref="BH118:BI118"/>
    <mergeCell ref="BJ118:BK118"/>
    <mergeCell ref="BL118:BM118"/>
    <mergeCell ref="BN118:BO118"/>
    <mergeCell ref="BP118:BQ118"/>
    <mergeCell ref="BR118:BS118"/>
    <mergeCell ref="BT118:BU118"/>
    <mergeCell ref="BB7:BC9"/>
    <mergeCell ref="BD7:BE9"/>
    <mergeCell ref="BF7:BG9"/>
    <mergeCell ref="BH7:BI9"/>
    <mergeCell ref="BB119:BC119"/>
    <mergeCell ref="B10:B89"/>
    <mergeCell ref="D10:D46"/>
    <mergeCell ref="E46:F46"/>
    <mergeCell ref="D47:D86"/>
    <mergeCell ref="E47:E53"/>
    <mergeCell ref="E86:F86"/>
    <mergeCell ref="C88:D89"/>
    <mergeCell ref="E88:F88"/>
    <mergeCell ref="E89:F89"/>
    <mergeCell ref="G89:I89"/>
    <mergeCell ref="J89:L89"/>
    <mergeCell ref="M89:O89"/>
    <mergeCell ref="P89:R89"/>
    <mergeCell ref="S89:T89"/>
    <mergeCell ref="U89:V89"/>
    <mergeCell ref="X89:Z89"/>
    <mergeCell ref="AA89:AC89"/>
    <mergeCell ref="AD89:AF89"/>
    <mergeCell ref="AG89:AI89"/>
    <mergeCell ref="AJ89:AL89"/>
    <mergeCell ref="AM89:AO89"/>
    <mergeCell ref="AP89:AR89"/>
    <mergeCell ref="AS89:AU89"/>
    <mergeCell ref="AV89:AY89"/>
    <mergeCell ref="BB89:BK89"/>
    <mergeCell ref="BL89:BU89"/>
    <mergeCell ref="BB46:BC46"/>
    <mergeCell ref="BD46:BE46"/>
    <mergeCell ref="BF46:BG46"/>
    <mergeCell ref="BH46:BI46"/>
    <mergeCell ref="BJ46:BK46"/>
    <mergeCell ref="BL46:BM46"/>
    <mergeCell ref="BN46:BO46"/>
    <mergeCell ref="BP46:BQ46"/>
    <mergeCell ref="BR46:BS46"/>
    <mergeCell ref="BT46:BU46"/>
    <mergeCell ref="BB86:BC86"/>
    <mergeCell ref="BD86:BE86"/>
    <mergeCell ref="BF86:BG86"/>
    <mergeCell ref="BH86:BI86"/>
    <mergeCell ref="BJ86:BK86"/>
    <mergeCell ref="BL86:BM86"/>
    <mergeCell ref="BN86:BO86"/>
    <mergeCell ref="BP86:BQ86"/>
    <mergeCell ref="BR86:BS86"/>
    <mergeCell ref="BT86:BU86"/>
    <mergeCell ref="BB48:BC48"/>
    <mergeCell ref="BD48:BE48"/>
    <mergeCell ref="BF48:BG48"/>
    <mergeCell ref="B93:B125"/>
    <mergeCell ref="C105:E111"/>
    <mergeCell ref="C124:D125"/>
    <mergeCell ref="E124:F124"/>
    <mergeCell ref="E125:F125"/>
    <mergeCell ref="BB105:BC105"/>
    <mergeCell ref="BD105:BE105"/>
    <mergeCell ref="BF105:BG105"/>
    <mergeCell ref="BH105:BI105"/>
    <mergeCell ref="BJ105:BK105"/>
    <mergeCell ref="BL105:BM105"/>
    <mergeCell ref="BN105:BO105"/>
    <mergeCell ref="BP105:BQ105"/>
    <mergeCell ref="BR105:BS105"/>
    <mergeCell ref="BT105:BU105"/>
    <mergeCell ref="BB106:BC106"/>
    <mergeCell ref="BD106:BE106"/>
    <mergeCell ref="BF106:BG106"/>
    <mergeCell ref="BH106:BI106"/>
    <mergeCell ref="BJ106:BK106"/>
    <mergeCell ref="BL106:BM106"/>
    <mergeCell ref="BN106:BO106"/>
    <mergeCell ref="BP106:BQ106"/>
    <mergeCell ref="BR106:BS106"/>
    <mergeCell ref="BT106:BU106"/>
    <mergeCell ref="BB107:BC107"/>
    <mergeCell ref="BD107:BE107"/>
    <mergeCell ref="BF107:BG107"/>
    <mergeCell ref="BH107:BI107"/>
    <mergeCell ref="BJ107:BK107"/>
    <mergeCell ref="BL107:BM107"/>
    <mergeCell ref="BN107:BO107"/>
    <mergeCell ref="BP107:BQ107"/>
    <mergeCell ref="BR107:BS107"/>
    <mergeCell ref="BT107:BU107"/>
    <mergeCell ref="BB108:BC108"/>
    <mergeCell ref="BD108:BE108"/>
    <mergeCell ref="BF108:BG108"/>
    <mergeCell ref="BH108:BI108"/>
    <mergeCell ref="BJ108:BK108"/>
    <mergeCell ref="BL108:BM108"/>
    <mergeCell ref="BN108:BO108"/>
    <mergeCell ref="BP108:BQ108"/>
    <mergeCell ref="BR108:BS108"/>
    <mergeCell ref="BT108:BU108"/>
    <mergeCell ref="BB109:BC109"/>
    <mergeCell ref="BD109:BE109"/>
    <mergeCell ref="BF109:BG109"/>
    <mergeCell ref="BH109:BI109"/>
    <mergeCell ref="BJ109:BK109"/>
    <mergeCell ref="BL109:BM109"/>
    <mergeCell ref="BN109:BO109"/>
    <mergeCell ref="BP109:BQ109"/>
    <mergeCell ref="BR109:BS109"/>
    <mergeCell ref="BT109:BU109"/>
    <mergeCell ref="BB110:BC110"/>
    <mergeCell ref="BD110:BE110"/>
    <mergeCell ref="BF110:BG110"/>
    <mergeCell ref="BH110:BI110"/>
    <mergeCell ref="BJ110:BK110"/>
    <mergeCell ref="BL110:BM110"/>
    <mergeCell ref="BN110:BO110"/>
    <mergeCell ref="BP110:BQ110"/>
    <mergeCell ref="BR110:BS110"/>
    <mergeCell ref="BT110:BU110"/>
    <mergeCell ref="BB111:BC111"/>
    <mergeCell ref="BD111:BE111"/>
    <mergeCell ref="BF111:BG111"/>
    <mergeCell ref="BH111:BI111"/>
    <mergeCell ref="BJ111:BK111"/>
    <mergeCell ref="BL111:BM111"/>
    <mergeCell ref="BN111:BO111"/>
    <mergeCell ref="BP111:BQ111"/>
    <mergeCell ref="BR111:BS111"/>
    <mergeCell ref="BT111:BU111"/>
    <mergeCell ref="G124:I124"/>
    <mergeCell ref="J124:L124"/>
    <mergeCell ref="M124:O124"/>
    <mergeCell ref="P124:R124"/>
    <mergeCell ref="S124:T124"/>
    <mergeCell ref="U124:V124"/>
    <mergeCell ref="X124:Z124"/>
    <mergeCell ref="AA124:AC124"/>
    <mergeCell ref="AD124:AF124"/>
    <mergeCell ref="AG124:AI124"/>
    <mergeCell ref="AJ124:AL124"/>
    <mergeCell ref="AM124:AO124"/>
    <mergeCell ref="AP124:AR124"/>
    <mergeCell ref="AS124:AU124"/>
    <mergeCell ref="AV124:AY124"/>
    <mergeCell ref="BB124:BK124"/>
    <mergeCell ref="BL124:BU124"/>
    <mergeCell ref="G125:I125"/>
    <mergeCell ref="J125:L125"/>
    <mergeCell ref="M125:O125"/>
    <mergeCell ref="P125:R125"/>
    <mergeCell ref="S125:T125"/>
    <mergeCell ref="U125:V125"/>
    <mergeCell ref="X125:Z125"/>
    <mergeCell ref="AA125:AC125"/>
    <mergeCell ref="AD125:AF125"/>
    <mergeCell ref="AG125:AI125"/>
    <mergeCell ref="AJ125:AL125"/>
    <mergeCell ref="AM125:AO125"/>
    <mergeCell ref="AP125:AR125"/>
    <mergeCell ref="AS125:AU125"/>
    <mergeCell ref="AV125:AY125"/>
    <mergeCell ref="BB125:BK125"/>
    <mergeCell ref="BL125:BU125"/>
  </mergeCells>
  <phoneticPr fontId="4"/>
  <printOptions horizontalCentered="1" verticalCentered="1"/>
  <pageMargins left="0" right="0" top="0.35433070866141736" bottom="0.35433070866141736" header="0.31496062992125984" footer="0.31496062992125984"/>
  <pageSetup paperSize="9" scale="2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29"/>
  <sheetViews>
    <sheetView showGridLines="0" zoomScaleNormal="100" zoomScaleSheetLayoutView="100" workbookViewId="0">
      <selection activeCell="H3" sqref="H3:H4"/>
    </sheetView>
  </sheetViews>
  <sheetFormatPr defaultColWidth="10.25" defaultRowHeight="12"/>
  <cols>
    <col min="1" max="1" width="11.75" style="5" bestFit="1" customWidth="1"/>
    <col min="2" max="3" width="9.5" style="5" customWidth="1"/>
    <col min="4" max="4" width="31.625" style="5" customWidth="1"/>
    <col min="5" max="10" width="19.375" style="5" customWidth="1"/>
    <col min="11" max="16384" width="10.25" style="5"/>
  </cols>
  <sheetData>
    <row r="1" spans="2:10" ht="17.25">
      <c r="B1" s="46" t="s">
        <v>687</v>
      </c>
    </row>
    <row r="2" spans="2:10" ht="17.25">
      <c r="B2" s="1025" t="s">
        <v>689</v>
      </c>
      <c r="C2" s="1025"/>
      <c r="D2" s="1025"/>
      <c r="E2" s="1025"/>
      <c r="F2" s="1025"/>
      <c r="G2" s="1025"/>
      <c r="H2" s="1025"/>
      <c r="I2" s="1025"/>
      <c r="J2" s="1025"/>
    </row>
    <row r="3" spans="2:10" ht="36" customHeight="1">
      <c r="B3" s="1042" t="s">
        <v>415</v>
      </c>
      <c r="C3" s="1099"/>
      <c r="D3" s="1143" t="s">
        <v>577</v>
      </c>
      <c r="E3" s="1566" t="s">
        <v>762</v>
      </c>
      <c r="F3" s="1567" t="s">
        <v>763</v>
      </c>
      <c r="G3" s="1567" t="s">
        <v>917</v>
      </c>
      <c r="H3" s="1567" t="s">
        <v>920</v>
      </c>
      <c r="I3" s="1568" t="s">
        <v>766</v>
      </c>
      <c r="J3" s="1538" t="s">
        <v>54</v>
      </c>
    </row>
    <row r="4" spans="2:10" ht="36" customHeight="1">
      <c r="B4" s="1118"/>
      <c r="C4" s="1122"/>
      <c r="D4" s="1143"/>
      <c r="E4" s="1566"/>
      <c r="F4" s="1567"/>
      <c r="G4" s="1567"/>
      <c r="H4" s="1567"/>
      <c r="I4" s="1568"/>
      <c r="J4" s="1569"/>
    </row>
    <row r="5" spans="2:10" ht="30" customHeight="1">
      <c r="B5" s="1455" t="s">
        <v>758</v>
      </c>
      <c r="C5" s="1455"/>
      <c r="D5" s="827" t="s">
        <v>891</v>
      </c>
      <c r="E5" s="828" t="str">
        <f>+'C3(1)-1管路'!K137</f>
        <v xml:space="preserve">(1) (2) (3) </v>
      </c>
      <c r="F5" s="829" t="str">
        <f>+'C3(1)-1管路'!M137</f>
        <v xml:space="preserve">(4) (5) </v>
      </c>
      <c r="G5" s="829" t="str">
        <f>+'C3(1)-1管路'!O137</f>
        <v xml:space="preserve">(6) (7) (8) (9) </v>
      </c>
      <c r="H5" s="829" t="str">
        <f>+'C3(1)-1管路'!Q137</f>
        <v xml:space="preserve">(10) (11) (12) (13) </v>
      </c>
      <c r="I5" s="830" t="str">
        <f>+'C3(1)-1管路'!S137</f>
        <v xml:space="preserve">(14) </v>
      </c>
      <c r="J5" s="1569"/>
    </row>
    <row r="6" spans="2:10" ht="30" customHeight="1">
      <c r="B6" s="1455"/>
      <c r="C6" s="1455"/>
      <c r="D6" s="792" t="s">
        <v>892</v>
      </c>
      <c r="E6" s="831" t="str">
        <f>+'C3(1)-1管路'!K138</f>
        <v xml:space="preserve">(1) (2) (3) </v>
      </c>
      <c r="F6" s="832" t="str">
        <f>+'C3(1)-1管路'!M138</f>
        <v xml:space="preserve">(4) (5) (9) </v>
      </c>
      <c r="G6" s="832" t="str">
        <f>+'C3(1)-1管路'!O138</f>
        <v xml:space="preserve">(6) (7) (8) </v>
      </c>
      <c r="H6" s="832" t="str">
        <f>+'C3(1)-1管路'!Q138</f>
        <v xml:space="preserve">(10) (11) (12) (13) </v>
      </c>
      <c r="I6" s="833" t="str">
        <f>+'C3(1)-1管路'!S138</f>
        <v xml:space="preserve">(14) </v>
      </c>
      <c r="J6" s="1570"/>
    </row>
    <row r="7" spans="2:10" ht="30" customHeight="1">
      <c r="B7" s="1274" t="s">
        <v>894</v>
      </c>
      <c r="C7" s="1455" t="s">
        <v>578</v>
      </c>
      <c r="D7" s="794" t="s">
        <v>744</v>
      </c>
      <c r="E7" s="834">
        <f>SUM('C10(1)-2管路(初期設定)'!BB78:BC78)</f>
        <v>0</v>
      </c>
      <c r="F7" s="835">
        <f>SUM('C10(1)-2管路(初期設定)'!BD78:BE78)</f>
        <v>185</v>
      </c>
      <c r="G7" s="835">
        <f>SUM('C10(1)-2管路(初期設定)'!BF78:BG78)</f>
        <v>6009</v>
      </c>
      <c r="H7" s="835">
        <f>SUM('C10(1)-2管路(初期設定)'!BH78:BI78)</f>
        <v>6707.6</v>
      </c>
      <c r="I7" s="836">
        <f>SUM('C10(1)-2管路(初期設定)'!BJ78:BK78)</f>
        <v>0</v>
      </c>
      <c r="J7" s="837">
        <f t="shared" ref="J7:J12" si="0">SUM(E7:I7)</f>
        <v>12901.6</v>
      </c>
    </row>
    <row r="8" spans="2:10" ht="30" customHeight="1">
      <c r="B8" s="1054"/>
      <c r="C8" s="1268"/>
      <c r="D8" s="792" t="s">
        <v>210</v>
      </c>
      <c r="E8" s="838">
        <f>SUM('C10(1)-2管路(初期設定)'!BB85:BC85)</f>
        <v>0</v>
      </c>
      <c r="F8" s="839">
        <f>SUM('C10(1)-2管路(初期設定)'!BD85:BE85)</f>
        <v>1788</v>
      </c>
      <c r="G8" s="839">
        <f>SUM('C10(1)-2管路(初期設定)'!BF85:BG85)</f>
        <v>13093</v>
      </c>
      <c r="H8" s="839">
        <f>SUM('C10(1)-2管路(初期設定)'!BH85:BI85)</f>
        <v>36475.599999999999</v>
      </c>
      <c r="I8" s="840">
        <f>SUM('C10(1)-2管路(初期設定)'!BJ85:BK85)</f>
        <v>0</v>
      </c>
      <c r="J8" s="841">
        <f t="shared" si="0"/>
        <v>51356.6</v>
      </c>
    </row>
    <row r="9" spans="2:10" ht="30" customHeight="1">
      <c r="B9" s="1054"/>
      <c r="C9" s="1268"/>
      <c r="D9" s="772" t="s">
        <v>54</v>
      </c>
      <c r="E9" s="842">
        <v>0</v>
      </c>
      <c r="F9" s="843">
        <f>SUM(F7:F8)</f>
        <v>1973</v>
      </c>
      <c r="G9" s="843">
        <f>SUM(G7:G8)</f>
        <v>19102</v>
      </c>
      <c r="H9" s="843">
        <f>SUM(H7:H8)</f>
        <v>43183.199999999997</v>
      </c>
      <c r="I9" s="844">
        <f>SUM(I7:I8)</f>
        <v>0</v>
      </c>
      <c r="J9" s="570">
        <f t="shared" si="0"/>
        <v>64258.2</v>
      </c>
    </row>
    <row r="10" spans="2:10" ht="30" customHeight="1">
      <c r="B10" s="1054"/>
      <c r="C10" s="1455" t="s">
        <v>579</v>
      </c>
      <c r="D10" s="794" t="s">
        <v>744</v>
      </c>
      <c r="E10" s="834">
        <f>SUM('C10(1)-2管路(初期設定)'!BL78:BM78)</f>
        <v>0</v>
      </c>
      <c r="F10" s="845">
        <f>SUM('C10(1)-2管路(初期設定)'!BN78:BO78)</f>
        <v>15109</v>
      </c>
      <c r="G10" s="845">
        <f>SUM('C10(1)-2管路(初期設定)'!BP78:BQ78)</f>
        <v>549140</v>
      </c>
      <c r="H10" s="845">
        <f>SUM('C10(1)-2管路(初期設定)'!BR78:BS78)</f>
        <v>527453.80000000005</v>
      </c>
      <c r="I10" s="846">
        <f>SUM('C10(1)-2管路(初期設定)'!BT78:BU78)</f>
        <v>0</v>
      </c>
      <c r="J10" s="837">
        <f t="shared" si="0"/>
        <v>1091702.8</v>
      </c>
    </row>
    <row r="11" spans="2:10" ht="30" customHeight="1">
      <c r="B11" s="1054"/>
      <c r="C11" s="1268"/>
      <c r="D11" s="792" t="s">
        <v>210</v>
      </c>
      <c r="E11" s="838">
        <f>SUM('C10(1)-2管路(初期設定)'!BL85:BM85)</f>
        <v>0</v>
      </c>
      <c r="F11" s="847">
        <f>SUM('C10(1)-2管路(初期設定)'!BN85:BO85)</f>
        <v>100500</v>
      </c>
      <c r="G11" s="847">
        <f>SUM('C10(1)-2管路(初期設定)'!BP85:BQ85)</f>
        <v>863805</v>
      </c>
      <c r="H11" s="847">
        <f>SUM('C10(1)-2管路(初期設定)'!BR85:BS85)</f>
        <v>2135622.5</v>
      </c>
      <c r="I11" s="848">
        <f>SUM('C10(1)-2管路(初期設定)'!BT85:BU85)</f>
        <v>0</v>
      </c>
      <c r="J11" s="841">
        <f t="shared" si="0"/>
        <v>3099927.5</v>
      </c>
    </row>
    <row r="12" spans="2:10" ht="30" customHeight="1">
      <c r="B12" s="1055"/>
      <c r="C12" s="1268"/>
      <c r="D12" s="772" t="s">
        <v>54</v>
      </c>
      <c r="E12" s="842">
        <v>0</v>
      </c>
      <c r="F12" s="843">
        <f>SUM(F10:F11)</f>
        <v>115609</v>
      </c>
      <c r="G12" s="843">
        <f>SUM(G10:G11)</f>
        <v>1412945</v>
      </c>
      <c r="H12" s="843">
        <f>SUM(H10:H11)</f>
        <v>2663076.2999999998</v>
      </c>
      <c r="I12" s="844">
        <f>SUM(I10:I11)</f>
        <v>0</v>
      </c>
      <c r="J12" s="570">
        <f t="shared" si="0"/>
        <v>4191630.3</v>
      </c>
    </row>
    <row r="13" spans="2:10" s="468" customFormat="1" ht="20.100000000000001" customHeight="1">
      <c r="B13" s="709"/>
      <c r="C13" s="697"/>
      <c r="D13" s="697"/>
      <c r="E13" s="722"/>
      <c r="F13" s="723"/>
      <c r="G13" s="723"/>
      <c r="H13" s="723"/>
      <c r="I13" s="723"/>
      <c r="J13" s="723"/>
    </row>
    <row r="14" spans="2:10" s="468" customFormat="1" ht="20.100000000000001" customHeight="1">
      <c r="B14" s="709"/>
      <c r="C14" s="708" t="s">
        <v>745</v>
      </c>
      <c r="D14" s="695"/>
      <c r="E14" s="724"/>
      <c r="F14" s="725"/>
      <c r="G14" s="725"/>
      <c r="H14" s="725"/>
      <c r="I14" s="725"/>
      <c r="J14" s="725"/>
    </row>
    <row r="15" spans="2:10" ht="30" customHeight="1">
      <c r="B15" s="1565" t="s">
        <v>895</v>
      </c>
      <c r="C15" s="1455" t="s">
        <v>578</v>
      </c>
      <c r="D15" s="794" t="s">
        <v>896</v>
      </c>
      <c r="E15" s="849">
        <f>SUM('C10(1)-2管路(初期設定)'!BB104)</f>
        <v>0</v>
      </c>
      <c r="F15" s="850">
        <f>SUM('C10(1)-2管路(初期設定)'!BD104)</f>
        <v>159.30000000000001</v>
      </c>
      <c r="G15" s="850">
        <f>SUM('C10(1)-2管路(初期設定)'!BF104)</f>
        <v>5279.4</v>
      </c>
      <c r="H15" s="850">
        <f>SUM('C10(1)-2管路(初期設定)'!BH104)</f>
        <v>4955.2</v>
      </c>
      <c r="I15" s="836">
        <f>SUM('C10(1)-2管路(初期設定)'!BJ104)</f>
        <v>0</v>
      </c>
      <c r="J15" s="837">
        <f t="shared" ref="J15:J20" si="1">SUM(E15:I15)</f>
        <v>10393.9</v>
      </c>
    </row>
    <row r="16" spans="2:10" ht="30" customHeight="1">
      <c r="B16" s="1054"/>
      <c r="C16" s="1268"/>
      <c r="D16" s="792" t="s">
        <v>897</v>
      </c>
      <c r="E16" s="851">
        <f>SUM('C10(1)-2管路(初期設定)'!BB111)</f>
        <v>0</v>
      </c>
      <c r="F16" s="852">
        <f>SUM('C10(1)-2管路(初期設定)'!BD111)</f>
        <v>8</v>
      </c>
      <c r="G16" s="852">
        <f>SUM('C10(1)-2管路(初期設定)'!BF111)</f>
        <v>143</v>
      </c>
      <c r="H16" s="852">
        <f>SUM('C10(1)-2管路(初期設定)'!BH111)</f>
        <v>4</v>
      </c>
      <c r="I16" s="840">
        <f>SUM('C10(1)-2管路(初期設定)'!BJ111)</f>
        <v>0</v>
      </c>
      <c r="J16" s="841">
        <f t="shared" si="1"/>
        <v>155</v>
      </c>
    </row>
    <row r="17" spans="2:10" ht="30" customHeight="1">
      <c r="B17" s="1054"/>
      <c r="C17" s="1268"/>
      <c r="D17" s="772" t="s">
        <v>54</v>
      </c>
      <c r="E17" s="842">
        <f t="shared" ref="E17:I17" si="2">SUM(E15:E16)</f>
        <v>0</v>
      </c>
      <c r="F17" s="853">
        <f t="shared" si="2"/>
        <v>167.3</v>
      </c>
      <c r="G17" s="853">
        <f t="shared" si="2"/>
        <v>5422.4</v>
      </c>
      <c r="H17" s="853">
        <f t="shared" si="2"/>
        <v>4959.2</v>
      </c>
      <c r="I17" s="844">
        <f t="shared" si="2"/>
        <v>0</v>
      </c>
      <c r="J17" s="570">
        <f t="shared" si="1"/>
        <v>10548.9</v>
      </c>
    </row>
    <row r="18" spans="2:10" ht="30" customHeight="1">
      <c r="B18" s="1054"/>
      <c r="C18" s="1455" t="s">
        <v>579</v>
      </c>
      <c r="D18" s="794" t="s">
        <v>898</v>
      </c>
      <c r="E18" s="849">
        <f>SUM('C10(1)-2管路(初期設定)'!BL104)</f>
        <v>0</v>
      </c>
      <c r="F18" s="850">
        <f>SUM('C10(1)-2管路(初期設定)'!BN104)</f>
        <v>13104</v>
      </c>
      <c r="G18" s="850">
        <f>SUM('C10(1)-2管路(初期設定)'!BP104)</f>
        <v>485906.39999999997</v>
      </c>
      <c r="H18" s="850">
        <f>SUM('C10(1)-2管路(初期設定)'!BR104)</f>
        <v>378451.6</v>
      </c>
      <c r="I18" s="836">
        <f>SUM('C10(1)-2管路(初期設定)'!BT104)</f>
        <v>0</v>
      </c>
      <c r="J18" s="837">
        <f t="shared" si="1"/>
        <v>877462</v>
      </c>
    </row>
    <row r="19" spans="2:10" ht="30" customHeight="1">
      <c r="B19" s="1054"/>
      <c r="C19" s="1268"/>
      <c r="D19" s="792" t="s">
        <v>899</v>
      </c>
      <c r="E19" s="851">
        <f>SUM('C10(1)-2管路(初期設定)'!BL111)</f>
        <v>0</v>
      </c>
      <c r="F19" s="852">
        <f>SUM('C10(1)-2管路(初期設定)'!BN111)</f>
        <v>549</v>
      </c>
      <c r="G19" s="852">
        <f>SUM('C10(1)-2管路(初期設定)'!BP111)</f>
        <v>9244</v>
      </c>
      <c r="H19" s="852">
        <f>SUM('C10(1)-2管路(初期設定)'!BR111)</f>
        <v>218</v>
      </c>
      <c r="I19" s="840">
        <f>SUM('C10(1)-2管路(初期設定)'!BT111)</f>
        <v>0</v>
      </c>
      <c r="J19" s="841">
        <f t="shared" si="1"/>
        <v>10011</v>
      </c>
    </row>
    <row r="20" spans="2:10" ht="30" customHeight="1">
      <c r="B20" s="1055"/>
      <c r="C20" s="1268"/>
      <c r="D20" s="772" t="s">
        <v>54</v>
      </c>
      <c r="E20" s="842">
        <f t="shared" ref="E20:I20" si="3">SUM(E18:E19)</f>
        <v>0</v>
      </c>
      <c r="F20" s="853">
        <f t="shared" si="3"/>
        <v>13653</v>
      </c>
      <c r="G20" s="853">
        <f t="shared" si="3"/>
        <v>495150.39999999997</v>
      </c>
      <c r="H20" s="853">
        <f t="shared" si="3"/>
        <v>378669.6</v>
      </c>
      <c r="I20" s="844">
        <f t="shared" si="3"/>
        <v>0</v>
      </c>
      <c r="J20" s="570">
        <f t="shared" si="1"/>
        <v>887473</v>
      </c>
    </row>
    <row r="21" spans="2:10" ht="15" customHeight="1">
      <c r="B21" s="686" t="s">
        <v>734</v>
      </c>
      <c r="C21" s="687" t="s">
        <v>750</v>
      </c>
      <c r="D21" s="672"/>
      <c r="E21" s="688"/>
      <c r="F21" s="689"/>
      <c r="G21" s="689"/>
      <c r="H21" s="689"/>
      <c r="I21" s="689"/>
      <c r="J21" s="689"/>
    </row>
    <row r="22" spans="2:10" ht="14.25" customHeight="1">
      <c r="C22" s="1563" t="s">
        <v>901</v>
      </c>
      <c r="D22" s="1564"/>
      <c r="E22" s="1564"/>
      <c r="F22" s="1564"/>
      <c r="G22" s="1564"/>
      <c r="H22" s="1564"/>
      <c r="I22" s="1564"/>
      <c r="J22" s="1564"/>
    </row>
    <row r="23" spans="2:10" ht="14.25" customHeight="1">
      <c r="C23" s="1564"/>
      <c r="D23" s="1564"/>
      <c r="E23" s="1564"/>
      <c r="F23" s="1564"/>
      <c r="G23" s="1564"/>
      <c r="H23" s="1564"/>
      <c r="I23" s="1564"/>
      <c r="J23" s="1564"/>
    </row>
    <row r="24" spans="2:10" ht="14.25" customHeight="1">
      <c r="C24" s="1564"/>
      <c r="D24" s="1564"/>
      <c r="E24" s="1564"/>
      <c r="F24" s="1564"/>
      <c r="G24" s="1564"/>
      <c r="H24" s="1564"/>
      <c r="I24" s="1564"/>
      <c r="J24" s="1564"/>
    </row>
    <row r="25" spans="2:10" ht="14.25" customHeight="1">
      <c r="C25" s="1564"/>
      <c r="D25" s="1564"/>
      <c r="E25" s="1564"/>
      <c r="F25" s="1564"/>
      <c r="G25" s="1564"/>
      <c r="H25" s="1564"/>
      <c r="I25" s="1564"/>
      <c r="J25" s="1564"/>
    </row>
    <row r="26" spans="2:10" ht="14.25" customHeight="1">
      <c r="C26" s="1564"/>
      <c r="D26" s="1564"/>
      <c r="E26" s="1564"/>
      <c r="F26" s="1564"/>
      <c r="G26" s="1564"/>
      <c r="H26" s="1564"/>
      <c r="I26" s="1564"/>
      <c r="J26" s="1564"/>
    </row>
    <row r="27" spans="2:10" ht="15" customHeight="1"/>
    <row r="28" spans="2:10" ht="15" customHeight="1"/>
    <row r="29" spans="2:10">
      <c r="C29" s="4"/>
    </row>
  </sheetData>
  <mergeCells count="17">
    <mergeCell ref="J3:J6"/>
    <mergeCell ref="C22:J26"/>
    <mergeCell ref="B2:J2"/>
    <mergeCell ref="B15:B20"/>
    <mergeCell ref="C15:C17"/>
    <mergeCell ref="C18:C20"/>
    <mergeCell ref="B7:B12"/>
    <mergeCell ref="C7:C9"/>
    <mergeCell ref="C10:C12"/>
    <mergeCell ref="D3:D4"/>
    <mergeCell ref="B3:C4"/>
    <mergeCell ref="B5:C6"/>
    <mergeCell ref="E3:E4"/>
    <mergeCell ref="F3:F4"/>
    <mergeCell ref="G3:G4"/>
    <mergeCell ref="H3:H4"/>
    <mergeCell ref="I3:I4"/>
  </mergeCells>
  <phoneticPr fontId="4"/>
  <printOptions horizontalCentered="1" verticalCentered="1"/>
  <pageMargins left="0" right="0" top="0.35433070866141736" bottom="0.35433070866141736" header="0.31496062992125984" footer="0.31496062992125984"/>
  <pageSetup paperSize="9" scale="88"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62"/>
  <sheetViews>
    <sheetView showGridLines="0" topLeftCell="A122" zoomScale="75" zoomScaleNormal="75" zoomScaleSheetLayoutView="40" workbookViewId="0">
      <selection activeCell="BP128" sqref="BP128"/>
    </sheetView>
  </sheetViews>
  <sheetFormatPr defaultColWidth="10.25" defaultRowHeight="12"/>
  <cols>
    <col min="1" max="1" width="11.75" style="5" bestFit="1" customWidth="1"/>
    <col min="2" max="2" width="10.625" style="5" customWidth="1"/>
    <col min="3" max="5" width="10.75" style="5" customWidth="1"/>
    <col min="6" max="6" width="10.625" style="4" customWidth="1"/>
    <col min="7" max="47" width="6.25" style="5" customWidth="1"/>
    <col min="48" max="67" width="5.5" style="5" customWidth="1"/>
    <col min="68" max="68" width="8" style="5" customWidth="1"/>
    <col min="69" max="69" width="37" style="5" bestFit="1" customWidth="1"/>
    <col min="70" max="70" width="9.875" style="440" customWidth="1"/>
    <col min="71" max="90" width="8" style="5" customWidth="1"/>
    <col min="91" max="91" width="18.125" style="5" bestFit="1" customWidth="1"/>
    <col min="92" max="94" width="10.25" style="5" customWidth="1"/>
    <col min="95" max="95" width="0" style="5" hidden="1" customWidth="1"/>
    <col min="96" max="100" width="10.25" style="5" customWidth="1"/>
    <col min="101" max="101" width="0" style="5" hidden="1" customWidth="1"/>
    <col min="102" max="16384" width="10.25" style="5"/>
  </cols>
  <sheetData>
    <row r="1" spans="2:76" ht="17.25">
      <c r="B1" s="46" t="s">
        <v>687</v>
      </c>
      <c r="E1" s="46"/>
      <c r="F1" s="601"/>
      <c r="X1" s="46"/>
    </row>
    <row r="2" spans="2:76" ht="17.25">
      <c r="B2" s="1025" t="s">
        <v>690</v>
      </c>
      <c r="C2" s="1025"/>
      <c r="D2" s="1025"/>
      <c r="E2" s="1025"/>
      <c r="F2" s="1025"/>
      <c r="G2" s="1025"/>
      <c r="H2" s="1025"/>
      <c r="I2" s="1025"/>
      <c r="J2" s="1025"/>
      <c r="K2" s="1025"/>
      <c r="L2" s="1025"/>
      <c r="M2" s="1025"/>
      <c r="N2" s="1025"/>
      <c r="O2" s="1025"/>
      <c r="P2" s="1025"/>
      <c r="Q2" s="1025"/>
      <c r="R2" s="1025"/>
      <c r="S2" s="1025"/>
      <c r="T2" s="1025"/>
      <c r="U2" s="1025"/>
      <c r="V2" s="1025"/>
      <c r="W2" s="1025"/>
      <c r="X2" s="1025"/>
      <c r="Y2" s="1025"/>
      <c r="Z2" s="1025"/>
      <c r="AA2" s="1025"/>
      <c r="AB2" s="1025"/>
      <c r="AC2" s="1025"/>
      <c r="AD2" s="1025"/>
      <c r="AE2" s="1025"/>
      <c r="AF2" s="1025"/>
      <c r="AG2" s="1025"/>
      <c r="AH2" s="1025"/>
      <c r="AI2" s="1025"/>
      <c r="AJ2" s="1025"/>
      <c r="AK2" s="1025"/>
      <c r="AL2" s="1025"/>
      <c r="AM2" s="1025"/>
      <c r="AN2" s="1025"/>
      <c r="AO2" s="1025"/>
      <c r="AP2" s="1025"/>
      <c r="AQ2" s="1025"/>
      <c r="AR2" s="1025"/>
      <c r="AS2" s="1025"/>
      <c r="AT2" s="1025"/>
      <c r="AU2" s="1025"/>
      <c r="AV2" s="1025"/>
      <c r="AW2" s="1025"/>
      <c r="AX2" s="1025"/>
      <c r="AY2" s="1025"/>
      <c r="AZ2" s="1025"/>
      <c r="BA2" s="1025"/>
      <c r="BB2" s="1025"/>
      <c r="BC2" s="1025"/>
      <c r="BD2" s="1025"/>
      <c r="BE2" s="1025"/>
      <c r="BF2" s="1025"/>
      <c r="BG2" s="1025"/>
      <c r="BH2" s="1025"/>
      <c r="BI2" s="1025"/>
      <c r="BJ2" s="1025"/>
      <c r="BK2" s="1025"/>
      <c r="BL2" s="1025"/>
      <c r="BM2" s="1025"/>
      <c r="BN2" s="1025"/>
      <c r="BO2" s="1025"/>
    </row>
    <row r="3" spans="2:76" ht="23.25" customHeight="1">
      <c r="B3" s="1042" t="s">
        <v>415</v>
      </c>
      <c r="C3" s="1043"/>
      <c r="D3" s="1043"/>
      <c r="E3" s="1044"/>
      <c r="F3" s="1056" t="s">
        <v>465</v>
      </c>
      <c r="G3" s="1153" t="s">
        <v>159</v>
      </c>
      <c r="H3" s="1154"/>
      <c r="I3" s="1154"/>
      <c r="J3" s="1154"/>
      <c r="K3" s="1154"/>
      <c r="L3" s="1154"/>
      <c r="M3" s="1154"/>
      <c r="N3" s="1154"/>
      <c r="O3" s="1154"/>
      <c r="P3" s="1154"/>
      <c r="Q3" s="1154"/>
      <c r="R3" s="1154"/>
      <c r="S3" s="1154"/>
      <c r="T3" s="1154"/>
      <c r="U3" s="1154"/>
      <c r="V3" s="1154"/>
      <c r="W3" s="1154"/>
      <c r="X3" s="1154"/>
      <c r="Y3" s="1154"/>
      <c r="Z3" s="1154"/>
      <c r="AA3" s="1154"/>
      <c r="AB3" s="1154"/>
      <c r="AC3" s="1154"/>
      <c r="AD3" s="1154"/>
      <c r="AE3" s="1154"/>
      <c r="AF3" s="1154"/>
      <c r="AG3" s="1154"/>
      <c r="AH3" s="1154"/>
      <c r="AI3" s="1154"/>
      <c r="AJ3" s="1154"/>
      <c r="AK3" s="1154"/>
      <c r="AL3" s="1154"/>
      <c r="AM3" s="1154"/>
      <c r="AN3" s="1154"/>
      <c r="AO3" s="1154"/>
      <c r="AP3" s="1154"/>
      <c r="AQ3" s="1154"/>
      <c r="AR3" s="1154"/>
      <c r="AS3" s="1154"/>
      <c r="AT3" s="1154"/>
      <c r="AU3" s="1154"/>
      <c r="AV3" s="1143" t="s">
        <v>152</v>
      </c>
      <c r="AW3" s="1141"/>
      <c r="AX3" s="1141"/>
      <c r="AY3" s="1141"/>
      <c r="AZ3" s="1141"/>
      <c r="BA3" s="1141"/>
      <c r="BB3" s="1141"/>
      <c r="BC3" s="1141"/>
      <c r="BD3" s="1141"/>
      <c r="BE3" s="1141"/>
      <c r="BF3" s="1141"/>
      <c r="BG3" s="1141"/>
      <c r="BH3" s="1141"/>
      <c r="BI3" s="1141"/>
      <c r="BJ3" s="1141"/>
      <c r="BK3" s="1141"/>
      <c r="BL3" s="1141"/>
      <c r="BM3" s="1141"/>
      <c r="BN3" s="1141"/>
      <c r="BO3" s="1142"/>
    </row>
    <row r="4" spans="2:76" ht="45.75" customHeight="1">
      <c r="B4" s="1045"/>
      <c r="C4" s="1046"/>
      <c r="D4" s="1046"/>
      <c r="E4" s="1047"/>
      <c r="F4" s="1057"/>
      <c r="G4" s="1133" t="s">
        <v>199</v>
      </c>
      <c r="H4" s="1134"/>
      <c r="I4" s="1135"/>
      <c r="J4" s="1133" t="s">
        <v>150</v>
      </c>
      <c r="K4" s="1134"/>
      <c r="L4" s="1135"/>
      <c r="M4" s="1133" t="s">
        <v>200</v>
      </c>
      <c r="N4" s="1134"/>
      <c r="O4" s="1135"/>
      <c r="P4" s="1133" t="s">
        <v>201</v>
      </c>
      <c r="Q4" s="1134"/>
      <c r="R4" s="1135"/>
      <c r="S4" s="1133" t="s">
        <v>202</v>
      </c>
      <c r="T4" s="1136"/>
      <c r="U4" s="1136"/>
      <c r="V4" s="1134"/>
      <c r="W4" s="1135"/>
      <c r="X4" s="1133" t="s">
        <v>203</v>
      </c>
      <c r="Y4" s="1134"/>
      <c r="Z4" s="1135"/>
      <c r="AA4" s="1133" t="s">
        <v>206</v>
      </c>
      <c r="AB4" s="1134"/>
      <c r="AC4" s="1135"/>
      <c r="AD4" s="1133" t="s">
        <v>594</v>
      </c>
      <c r="AE4" s="1134"/>
      <c r="AF4" s="1135"/>
      <c r="AG4" s="1133" t="s">
        <v>204</v>
      </c>
      <c r="AH4" s="1134"/>
      <c r="AI4" s="1135"/>
      <c r="AJ4" s="1133" t="s">
        <v>53</v>
      </c>
      <c r="AK4" s="1134"/>
      <c r="AL4" s="1135"/>
      <c r="AM4" s="1133" t="s">
        <v>205</v>
      </c>
      <c r="AN4" s="1134"/>
      <c r="AO4" s="1135"/>
      <c r="AP4" s="1133" t="s">
        <v>151</v>
      </c>
      <c r="AQ4" s="1134"/>
      <c r="AR4" s="1152"/>
      <c r="AS4" s="1133" t="s">
        <v>414</v>
      </c>
      <c r="AT4" s="1134"/>
      <c r="AU4" s="1135"/>
      <c r="AV4" s="1042" t="s">
        <v>153</v>
      </c>
      <c r="AW4" s="1081"/>
      <c r="AX4" s="1081"/>
      <c r="AY4" s="1099"/>
      <c r="AZ4" s="1118" t="s">
        <v>131</v>
      </c>
      <c r="BA4" s="1121"/>
      <c r="BB4" s="1121"/>
      <c r="BC4" s="1121"/>
      <c r="BD4" s="1121"/>
      <c r="BE4" s="1121"/>
      <c r="BF4" s="1121"/>
      <c r="BG4" s="1121"/>
      <c r="BH4" s="1121"/>
      <c r="BI4" s="1121"/>
      <c r="BJ4" s="1121"/>
      <c r="BK4" s="1121"/>
      <c r="BL4" s="1121"/>
      <c r="BM4" s="1122"/>
      <c r="BN4" s="1042" t="s">
        <v>57</v>
      </c>
      <c r="BO4" s="1099"/>
      <c r="BR4" s="1121" t="s">
        <v>589</v>
      </c>
      <c r="BS4" s="1121" t="s">
        <v>590</v>
      </c>
      <c r="BT4" s="1121" t="s">
        <v>591</v>
      </c>
      <c r="BU4" s="1121" t="s">
        <v>592</v>
      </c>
      <c r="BV4" s="1121" t="s">
        <v>593</v>
      </c>
      <c r="BW4" s="1121"/>
      <c r="BX4" s="1121" t="s">
        <v>595</v>
      </c>
    </row>
    <row r="5" spans="2:76" ht="14.25">
      <c r="B5" s="1045"/>
      <c r="C5" s="1046"/>
      <c r="D5" s="1046"/>
      <c r="E5" s="1047"/>
      <c r="F5" s="1057"/>
      <c r="G5" s="1140" t="s">
        <v>451</v>
      </c>
      <c r="H5" s="1141"/>
      <c r="I5" s="1142"/>
      <c r="J5" s="1140" t="s">
        <v>452</v>
      </c>
      <c r="K5" s="1141"/>
      <c r="L5" s="1142"/>
      <c r="M5" s="1140" t="s">
        <v>453</v>
      </c>
      <c r="N5" s="1141"/>
      <c r="O5" s="1142"/>
      <c r="P5" s="1140" t="s">
        <v>454</v>
      </c>
      <c r="Q5" s="1141"/>
      <c r="R5" s="1142"/>
      <c r="S5" s="1140" t="s">
        <v>455</v>
      </c>
      <c r="T5" s="1163"/>
      <c r="U5" s="1164" t="s">
        <v>456</v>
      </c>
      <c r="V5" s="1136"/>
      <c r="W5" s="373"/>
      <c r="X5" s="1140" t="s">
        <v>457</v>
      </c>
      <c r="Y5" s="1141"/>
      <c r="Z5" s="1142"/>
      <c r="AA5" s="1140" t="s">
        <v>458</v>
      </c>
      <c r="AB5" s="1141"/>
      <c r="AC5" s="1142"/>
      <c r="AD5" s="1140" t="s">
        <v>459</v>
      </c>
      <c r="AE5" s="1141"/>
      <c r="AF5" s="1142"/>
      <c r="AG5" s="1140" t="s">
        <v>460</v>
      </c>
      <c r="AH5" s="1141"/>
      <c r="AI5" s="1142"/>
      <c r="AJ5" s="1140" t="s">
        <v>461</v>
      </c>
      <c r="AK5" s="1141"/>
      <c r="AL5" s="1142"/>
      <c r="AM5" s="1140" t="s">
        <v>462</v>
      </c>
      <c r="AN5" s="1141"/>
      <c r="AO5" s="1142"/>
      <c r="AP5" s="1140" t="s">
        <v>463</v>
      </c>
      <c r="AQ5" s="1141"/>
      <c r="AR5" s="1142"/>
      <c r="AS5" s="1140" t="s">
        <v>464</v>
      </c>
      <c r="AT5" s="1141"/>
      <c r="AU5" s="1142"/>
      <c r="AV5" s="1100"/>
      <c r="AW5" s="1101"/>
      <c r="AX5" s="1101"/>
      <c r="AY5" s="1102"/>
      <c r="AZ5" s="1100"/>
      <c r="BA5" s="1101"/>
      <c r="BB5" s="1101"/>
      <c r="BC5" s="1101"/>
      <c r="BD5" s="1101"/>
      <c r="BE5" s="1101"/>
      <c r="BF5" s="1101"/>
      <c r="BG5" s="1101"/>
      <c r="BH5" s="1101"/>
      <c r="BI5" s="1101"/>
      <c r="BJ5" s="1101"/>
      <c r="BK5" s="1101"/>
      <c r="BL5" s="1101"/>
      <c r="BM5" s="1102"/>
      <c r="BN5" s="1118"/>
      <c r="BO5" s="1122"/>
      <c r="BR5" s="1121"/>
      <c r="BS5" s="1121"/>
      <c r="BT5" s="1121"/>
      <c r="BU5" s="1121"/>
      <c r="BV5" s="1121"/>
      <c r="BW5" s="1121"/>
      <c r="BX5" s="1121"/>
    </row>
    <row r="6" spans="2:76" ht="14.25" customHeight="1">
      <c r="B6" s="1045"/>
      <c r="C6" s="1046"/>
      <c r="D6" s="1046"/>
      <c r="E6" s="1047"/>
      <c r="F6" s="1057"/>
      <c r="G6" s="1113" t="s">
        <v>139</v>
      </c>
      <c r="H6" s="1110" t="s">
        <v>140</v>
      </c>
      <c r="I6" s="1137" t="s">
        <v>137</v>
      </c>
      <c r="J6" s="1113" t="s">
        <v>139</v>
      </c>
      <c r="K6" s="1110" t="s">
        <v>140</v>
      </c>
      <c r="L6" s="1137" t="s">
        <v>137</v>
      </c>
      <c r="M6" s="1113" t="s">
        <v>139</v>
      </c>
      <c r="N6" s="1110" t="s">
        <v>140</v>
      </c>
      <c r="O6" s="1137" t="s">
        <v>137</v>
      </c>
      <c r="P6" s="1113" t="s">
        <v>139</v>
      </c>
      <c r="Q6" s="1110" t="s">
        <v>140</v>
      </c>
      <c r="R6" s="1137" t="s">
        <v>137</v>
      </c>
      <c r="S6" s="1042" t="s">
        <v>409</v>
      </c>
      <c r="T6" s="1117"/>
      <c r="U6" s="1155" t="s">
        <v>410</v>
      </c>
      <c r="V6" s="1156"/>
      <c r="W6" s="1137" t="s">
        <v>137</v>
      </c>
      <c r="X6" s="1113" t="s">
        <v>139</v>
      </c>
      <c r="Y6" s="1110" t="s">
        <v>140</v>
      </c>
      <c r="Z6" s="1137" t="s">
        <v>137</v>
      </c>
      <c r="AA6" s="1113" t="s">
        <v>139</v>
      </c>
      <c r="AB6" s="1110" t="s">
        <v>140</v>
      </c>
      <c r="AC6" s="1137" t="s">
        <v>137</v>
      </c>
      <c r="AD6" s="1113" t="s">
        <v>139</v>
      </c>
      <c r="AE6" s="1110" t="s">
        <v>140</v>
      </c>
      <c r="AF6" s="1137" t="s">
        <v>137</v>
      </c>
      <c r="AG6" s="1113" t="s">
        <v>139</v>
      </c>
      <c r="AH6" s="1110" t="s">
        <v>140</v>
      </c>
      <c r="AI6" s="1137" t="s">
        <v>137</v>
      </c>
      <c r="AJ6" s="1113" t="s">
        <v>139</v>
      </c>
      <c r="AK6" s="1110" t="s">
        <v>140</v>
      </c>
      <c r="AL6" s="1137" t="s">
        <v>137</v>
      </c>
      <c r="AM6" s="1113" t="s">
        <v>139</v>
      </c>
      <c r="AN6" s="1110" t="s">
        <v>140</v>
      </c>
      <c r="AO6" s="1137" t="s">
        <v>137</v>
      </c>
      <c r="AP6" s="1113" t="s">
        <v>139</v>
      </c>
      <c r="AQ6" s="1110" t="s">
        <v>140</v>
      </c>
      <c r="AR6" s="1137" t="s">
        <v>137</v>
      </c>
      <c r="AS6" s="1113" t="s">
        <v>139</v>
      </c>
      <c r="AT6" s="1110" t="s">
        <v>140</v>
      </c>
      <c r="AU6" s="1137" t="s">
        <v>137</v>
      </c>
      <c r="AV6" s="1042" t="s">
        <v>497</v>
      </c>
      <c r="AW6" s="1117"/>
      <c r="AX6" s="1081" t="s">
        <v>498</v>
      </c>
      <c r="AY6" s="1099"/>
      <c r="AZ6" s="1144" t="s">
        <v>68</v>
      </c>
      <c r="BA6" s="1145"/>
      <c r="BB6" s="1145"/>
      <c r="BC6" s="1145"/>
      <c r="BD6" s="1145"/>
      <c r="BE6" s="1145"/>
      <c r="BF6" s="1145"/>
      <c r="BG6" s="1145"/>
      <c r="BH6" s="1145"/>
      <c r="BI6" s="1146"/>
      <c r="BJ6" s="1298" t="s">
        <v>434</v>
      </c>
      <c r="BK6" s="1299"/>
      <c r="BL6" s="1299"/>
      <c r="BM6" s="1300"/>
      <c r="BN6" s="1118"/>
      <c r="BO6" s="1122"/>
      <c r="BR6" s="1121"/>
      <c r="BS6" s="1121"/>
      <c r="BT6" s="1121"/>
      <c r="BU6" s="1121"/>
      <c r="BV6" s="1121"/>
      <c r="BW6" s="1121"/>
      <c r="BX6" s="1121"/>
    </row>
    <row r="7" spans="2:76" ht="60.75" customHeight="1">
      <c r="B7" s="1045"/>
      <c r="C7" s="1046"/>
      <c r="D7" s="1046"/>
      <c r="E7" s="1047"/>
      <c r="F7" s="1057"/>
      <c r="G7" s="1114"/>
      <c r="H7" s="1111"/>
      <c r="I7" s="1138"/>
      <c r="J7" s="1114"/>
      <c r="K7" s="1111"/>
      <c r="L7" s="1138"/>
      <c r="M7" s="1114"/>
      <c r="N7" s="1111"/>
      <c r="O7" s="1138"/>
      <c r="P7" s="1114"/>
      <c r="Q7" s="1111"/>
      <c r="R7" s="1138"/>
      <c r="S7" s="1161" t="s">
        <v>139</v>
      </c>
      <c r="T7" s="1162" t="s">
        <v>140</v>
      </c>
      <c r="U7" s="1162" t="s">
        <v>139</v>
      </c>
      <c r="V7" s="1162" t="s">
        <v>140</v>
      </c>
      <c r="W7" s="1138"/>
      <c r="X7" s="1114"/>
      <c r="Y7" s="1111"/>
      <c r="Z7" s="1138"/>
      <c r="AA7" s="1114"/>
      <c r="AB7" s="1111"/>
      <c r="AC7" s="1138"/>
      <c r="AD7" s="1114"/>
      <c r="AE7" s="1111"/>
      <c r="AF7" s="1138"/>
      <c r="AG7" s="1114"/>
      <c r="AH7" s="1111"/>
      <c r="AI7" s="1138"/>
      <c r="AJ7" s="1114"/>
      <c r="AK7" s="1111"/>
      <c r="AL7" s="1138"/>
      <c r="AM7" s="1114"/>
      <c r="AN7" s="1111"/>
      <c r="AO7" s="1138"/>
      <c r="AP7" s="1114"/>
      <c r="AQ7" s="1111"/>
      <c r="AR7" s="1138"/>
      <c r="AS7" s="1114"/>
      <c r="AT7" s="1111"/>
      <c r="AU7" s="1138"/>
      <c r="AV7" s="1118"/>
      <c r="AW7" s="1119"/>
      <c r="AX7" s="1121"/>
      <c r="AY7" s="1122"/>
      <c r="AZ7" s="1123" t="s">
        <v>762</v>
      </c>
      <c r="BA7" s="1124"/>
      <c r="BB7" s="1127" t="s">
        <v>763</v>
      </c>
      <c r="BC7" s="1124"/>
      <c r="BD7" s="1127" t="s">
        <v>764</v>
      </c>
      <c r="BE7" s="1124"/>
      <c r="BF7" s="1127" t="s">
        <v>765</v>
      </c>
      <c r="BG7" s="1124"/>
      <c r="BH7" s="1127" t="s">
        <v>766</v>
      </c>
      <c r="BI7" s="1129"/>
      <c r="BJ7" s="1157" t="s">
        <v>918</v>
      </c>
      <c r="BK7" s="1158"/>
      <c r="BL7" s="1148" t="s">
        <v>919</v>
      </c>
      <c r="BM7" s="1149"/>
      <c r="BN7" s="1118"/>
      <c r="BO7" s="1122"/>
      <c r="BR7" s="1121"/>
      <c r="BS7" s="1121"/>
      <c r="BT7" s="1121"/>
      <c r="BU7" s="1121"/>
      <c r="BV7" s="1121"/>
      <c r="BW7" s="1121"/>
      <c r="BX7" s="1121"/>
    </row>
    <row r="8" spans="2:76" ht="26.25" customHeight="1">
      <c r="B8" s="1045"/>
      <c r="C8" s="1046"/>
      <c r="D8" s="1046"/>
      <c r="E8" s="1047"/>
      <c r="F8" s="1057"/>
      <c r="G8" s="1115"/>
      <c r="H8" s="1112"/>
      <c r="I8" s="1139"/>
      <c r="J8" s="1115"/>
      <c r="K8" s="1112"/>
      <c r="L8" s="1139"/>
      <c r="M8" s="1115"/>
      <c r="N8" s="1112"/>
      <c r="O8" s="1139"/>
      <c r="P8" s="1115"/>
      <c r="Q8" s="1112"/>
      <c r="R8" s="1139"/>
      <c r="S8" s="1115"/>
      <c r="T8" s="1112"/>
      <c r="U8" s="1112"/>
      <c r="V8" s="1112"/>
      <c r="W8" s="1139"/>
      <c r="X8" s="1115"/>
      <c r="Y8" s="1112"/>
      <c r="Z8" s="1139"/>
      <c r="AA8" s="1115"/>
      <c r="AB8" s="1112"/>
      <c r="AC8" s="1139"/>
      <c r="AD8" s="1115"/>
      <c r="AE8" s="1112"/>
      <c r="AF8" s="1139"/>
      <c r="AG8" s="1115"/>
      <c r="AH8" s="1112"/>
      <c r="AI8" s="1139"/>
      <c r="AJ8" s="1115"/>
      <c r="AK8" s="1112"/>
      <c r="AL8" s="1139"/>
      <c r="AM8" s="1115"/>
      <c r="AN8" s="1112"/>
      <c r="AO8" s="1139"/>
      <c r="AP8" s="1115"/>
      <c r="AQ8" s="1112"/>
      <c r="AR8" s="1139"/>
      <c r="AS8" s="1115"/>
      <c r="AT8" s="1112"/>
      <c r="AU8" s="1139"/>
      <c r="AV8" s="1100"/>
      <c r="AW8" s="1120"/>
      <c r="AX8" s="1101"/>
      <c r="AY8" s="1102"/>
      <c r="AZ8" s="1125"/>
      <c r="BA8" s="1126"/>
      <c r="BB8" s="1128"/>
      <c r="BC8" s="1126"/>
      <c r="BD8" s="1128"/>
      <c r="BE8" s="1126"/>
      <c r="BF8" s="1128"/>
      <c r="BG8" s="1126"/>
      <c r="BH8" s="1128"/>
      <c r="BI8" s="1130"/>
      <c r="BJ8" s="1159"/>
      <c r="BK8" s="1160"/>
      <c r="BL8" s="1150"/>
      <c r="BM8" s="1151"/>
      <c r="BN8" s="1100"/>
      <c r="BO8" s="1102"/>
      <c r="BR8" s="1121"/>
      <c r="BS8" s="1121"/>
      <c r="BT8" s="1121"/>
      <c r="BU8" s="1121"/>
      <c r="BV8" s="510" t="s">
        <v>617</v>
      </c>
      <c r="BW8" s="482" t="s">
        <v>618</v>
      </c>
      <c r="BX8" s="1121"/>
    </row>
    <row r="9" spans="2:76" ht="14.25">
      <c r="B9" s="1048"/>
      <c r="C9" s="1049"/>
      <c r="D9" s="1049"/>
      <c r="E9" s="1050"/>
      <c r="F9" s="1132"/>
      <c r="G9" s="461" t="s">
        <v>551</v>
      </c>
      <c r="H9" s="462" t="s">
        <v>564</v>
      </c>
      <c r="I9" s="463" t="s">
        <v>564</v>
      </c>
      <c r="J9" s="461" t="s">
        <v>551</v>
      </c>
      <c r="K9" s="462" t="s">
        <v>564</v>
      </c>
      <c r="L9" s="463" t="s">
        <v>564</v>
      </c>
      <c r="M9" s="461" t="s">
        <v>551</v>
      </c>
      <c r="N9" s="462" t="s">
        <v>564</v>
      </c>
      <c r="O9" s="463" t="s">
        <v>564</v>
      </c>
      <c r="P9" s="461" t="s">
        <v>551</v>
      </c>
      <c r="Q9" s="462" t="s">
        <v>564</v>
      </c>
      <c r="R9" s="463" t="s">
        <v>564</v>
      </c>
      <c r="S9" s="461" t="s">
        <v>552</v>
      </c>
      <c r="T9" s="464" t="s">
        <v>564</v>
      </c>
      <c r="U9" s="464" t="s">
        <v>564</v>
      </c>
      <c r="V9" s="462" t="s">
        <v>564</v>
      </c>
      <c r="W9" s="463" t="s">
        <v>564</v>
      </c>
      <c r="X9" s="461" t="s">
        <v>551</v>
      </c>
      <c r="Y9" s="462" t="s">
        <v>564</v>
      </c>
      <c r="Z9" s="463" t="s">
        <v>564</v>
      </c>
      <c r="AA9" s="461" t="s">
        <v>551</v>
      </c>
      <c r="AB9" s="462" t="s">
        <v>564</v>
      </c>
      <c r="AC9" s="463" t="s">
        <v>564</v>
      </c>
      <c r="AD9" s="461" t="s">
        <v>551</v>
      </c>
      <c r="AE9" s="462" t="s">
        <v>564</v>
      </c>
      <c r="AF9" s="463" t="s">
        <v>564</v>
      </c>
      <c r="AG9" s="461" t="s">
        <v>551</v>
      </c>
      <c r="AH9" s="462" t="s">
        <v>564</v>
      </c>
      <c r="AI9" s="463" t="s">
        <v>564</v>
      </c>
      <c r="AJ9" s="461" t="s">
        <v>551</v>
      </c>
      <c r="AK9" s="462" t="s">
        <v>564</v>
      </c>
      <c r="AL9" s="463" t="s">
        <v>564</v>
      </c>
      <c r="AM9" s="461" t="s">
        <v>551</v>
      </c>
      <c r="AN9" s="462" t="s">
        <v>564</v>
      </c>
      <c r="AO9" s="463" t="s">
        <v>564</v>
      </c>
      <c r="AP9" s="461" t="s">
        <v>551</v>
      </c>
      <c r="AQ9" s="462" t="s">
        <v>564</v>
      </c>
      <c r="AR9" s="463" t="s">
        <v>564</v>
      </c>
      <c r="AS9" s="461" t="s">
        <v>551</v>
      </c>
      <c r="AT9" s="462" t="s">
        <v>564</v>
      </c>
      <c r="AU9" s="463" t="s">
        <v>564</v>
      </c>
      <c r="AV9" s="1106" t="s">
        <v>572</v>
      </c>
      <c r="AW9" s="1107"/>
      <c r="AX9" s="1116" t="s">
        <v>564</v>
      </c>
      <c r="AY9" s="1107"/>
      <c r="AZ9" s="1106" t="s">
        <v>573</v>
      </c>
      <c r="BA9" s="1107"/>
      <c r="BB9" s="1108" t="s">
        <v>564</v>
      </c>
      <c r="BC9" s="1107"/>
      <c r="BD9" s="1108" t="s">
        <v>564</v>
      </c>
      <c r="BE9" s="1107"/>
      <c r="BF9" s="1108" t="s">
        <v>564</v>
      </c>
      <c r="BG9" s="1107"/>
      <c r="BH9" s="1108" t="s">
        <v>564</v>
      </c>
      <c r="BI9" s="1116"/>
      <c r="BJ9" s="1106" t="s">
        <v>574</v>
      </c>
      <c r="BK9" s="1107"/>
      <c r="BL9" s="1108" t="s">
        <v>564</v>
      </c>
      <c r="BM9" s="1109"/>
      <c r="BN9" s="1106" t="s">
        <v>575</v>
      </c>
      <c r="BO9" s="1109"/>
      <c r="BR9" s="429"/>
      <c r="BS9" s="429"/>
      <c r="BT9" s="429"/>
    </row>
    <row r="10" spans="2:76" ht="13.5" customHeight="1">
      <c r="B10" s="1274" t="s">
        <v>735</v>
      </c>
      <c r="C10" s="1257" t="s">
        <v>154</v>
      </c>
      <c r="D10" s="1257" t="s">
        <v>768</v>
      </c>
      <c r="E10" s="1257" t="s">
        <v>55</v>
      </c>
      <c r="F10" s="794">
        <v>600</v>
      </c>
      <c r="G10" s="58" t="str">
        <f>IF(AND('C10(1)-1管路(初期設定)'!$F$8="○",'C10(1)-4,5管路(初期設定)'!$BR10="-"),"-",IF('C3(1)-1管路'!G10="-",BR10,IF(BR10="-",'C3(1)-1管路'!G10,'C3(1)-1管路'!G10+BR10)))</f>
        <v>-</v>
      </c>
      <c r="H10" s="68" t="str">
        <f>IF(IF('C3(1)-1管路'!H10="-","-",IF('C10(1)-2管路(初期設定)'!H10="-",'C3(1)-1管路'!H10,'C3(1)-1管路'!H10-'C10(1)-2管路(初期設定)'!H10))=0,"-",IF('C3(1)-1管路'!H10="-","-",IF('C10(1)-2管路(初期設定)'!H10="-",'C3(1)-1管路'!H10,'C3(1)-1管路'!H10-'C10(1)-2管路(初期設定)'!H10)))</f>
        <v>-</v>
      </c>
      <c r="I10" s="51" t="str">
        <f t="shared" ref="I10:I20" si="0">IF(SUM(G10:H10)=0,"-",SUM(G10:H10))</f>
        <v>-</v>
      </c>
      <c r="J10" s="859" t="str">
        <f>IF(AND('C10(1)-1管路(初期設定)'!$H$8="○",'C10(1)-4,5管路(初期設定)'!$BS10="-"),"-",IF('C3(1)-1管路'!J10="-",BS10,IF(BS10="-",'C3(1)-1管路'!J10,'C3(1)-1管路'!J10+BS10)))</f>
        <v>-</v>
      </c>
      <c r="K10" s="68" t="str">
        <f>IF(IF('C3(1)-1管路'!K10="-","-",IF('C10(1)-2管路(初期設定)'!K10="-",'C3(1)-1管路'!K10,'C3(1)-1管路'!K10-'C10(1)-2管路(初期設定)'!K10))=0,"-",IF('C3(1)-1管路'!K10="-","-",IF('C10(1)-2管路(初期設定)'!K10="-",'C3(1)-1管路'!K10,'C3(1)-1管路'!K10-'C10(1)-2管路(初期設定)'!K10)))</f>
        <v>-</v>
      </c>
      <c r="L10" s="51" t="str">
        <f t="shared" ref="L10:L20" si="1">IF(SUM(J10:K10)=0,"-",SUM(J10:K10))</f>
        <v>-</v>
      </c>
      <c r="M10" s="859" t="str">
        <f>IF(AND('C10(1)-1管路(初期設定)'!$J$8="○",'C10(1)-4,5管路(初期設定)'!$BT10="-"),"-",IF('C3(1)-1管路'!M10="-",BT10,IF(BT10="-",'C3(1)-1管路'!M10,'C3(1)-1管路'!M10+BT10)))</f>
        <v>-</v>
      </c>
      <c r="N10" s="68" t="str">
        <f>IF(IF('C3(1)-1管路'!N10="-","-",IF('C10(1)-2管路(初期設定)'!N10="-",'C3(1)-1管路'!N10,'C3(1)-1管路'!N10-'C10(1)-2管路(初期設定)'!N10))=0,"-",IF('C3(1)-1管路'!N10="-","-",IF('C10(1)-2管路(初期設定)'!N10="-",'C3(1)-1管路'!N10,'C3(1)-1管路'!N10-'C10(1)-2管路(初期設定)'!N10)))</f>
        <v>-</v>
      </c>
      <c r="O10" s="51" t="str">
        <f t="shared" ref="O10:O20" si="2">IF(SUM(M10:N10)=0,"-",SUM(M10:N10))</f>
        <v>-</v>
      </c>
      <c r="P10" s="859" t="str">
        <f>IF(AND('C10(1)-1管路(初期設定)'!$L$8="○",'C10(1)-4,5管路(初期設定)'!$BU10="-"),"-",IF('C3(1)-1管路'!P10="-",BU10,IF(BU10="-",'C3(1)-1管路'!P10,'C3(1)-1管路'!P10+BU10)))</f>
        <v>-</v>
      </c>
      <c r="Q10" s="68" t="str">
        <f>IF(IF('C3(1)-1管路'!Q10="-","-",IF('C10(1)-2管路(初期設定)'!Q10="-",'C3(1)-1管路'!Q10,'C3(1)-1管路'!Q10-'C10(1)-2管路(初期設定)'!Q10))=0,"-",IF('C3(1)-1管路'!Q10="-","-",IF('C10(1)-2管路(初期設定)'!Q10="-",'C3(1)-1管路'!Q10,'C3(1)-1管路'!Q10-'C10(1)-2管路(初期設定)'!Q10)))</f>
        <v>-</v>
      </c>
      <c r="R10" s="51" t="str">
        <f t="shared" ref="R10:R20" si="3">IF(SUM(P10:Q10)=0,"-",SUM(P10:Q10))</f>
        <v>-</v>
      </c>
      <c r="S10" s="859" t="str">
        <f>IF(AND('C10(1)-1管路(初期設定)'!$N$8="○",'C10(1)-4,5管路(初期設定)'!$BV10="-"),"-",IF('C3(1)-1管路'!S10="-",BV10,IF(BV10="-",'C3(1)-1管路'!S10,'C3(1)-1管路'!S10+BV10+BW10)))</f>
        <v>-</v>
      </c>
      <c r="T10" s="187" t="str">
        <f>IF(IF('C3(1)-1管路'!T10="-","-",IF('C10(1)-2管路(初期設定)'!T10="-",'C3(1)-1管路'!T10,'C3(1)-1管路'!T10-'C10(1)-2管路(初期設定)'!T10))=0,"-",IF('C3(1)-1管路'!T10="-","-",IF('C10(1)-2管路(初期設定)'!T10="-",'C3(1)-1管路'!T10,'C3(1)-1管路'!T10-'C10(1)-2管路(初期設定)'!T10)))</f>
        <v>-</v>
      </c>
      <c r="U10" s="858" t="str">
        <f>IF(AND('C10(1)-1管路(初期設定)'!$P$8="○",'C10(1)-4,5管路(初期設定)'!$BW10="-"),"-",IF('C3(1)-1管路'!U10="-",BW10,IF(BW10="-",'C3(1)-1管路'!U10,'C3(1)-1管路'!U10)))</f>
        <v>-</v>
      </c>
      <c r="V10" s="68" t="str">
        <f>IF(IF('C3(1)-1管路'!V10="-","-",IF('C10(1)-2管路(初期設定)'!V10="-",'C3(1)-1管路'!V10,'C3(1)-1管路'!V10-'C10(1)-2管路(初期設定)'!V10))=0,"-",IF('C3(1)-1管路'!V10="-","-",IF('C10(1)-2管路(初期設定)'!V10="-",'C3(1)-1管路'!V10,'C3(1)-1管路'!V10-'C10(1)-2管路(初期設定)'!V10)))</f>
        <v>-</v>
      </c>
      <c r="W10" s="51" t="str">
        <f t="shared" ref="W10:W20" si="4">IF(SUM(S10:V10)=0,"-",SUM(S10:V10))</f>
        <v>-</v>
      </c>
      <c r="X10" s="58" t="str">
        <f>IF(IF('C3(1)-1管路'!X10="-","-",IF('C10(1)-2管路(初期設定)'!X10="-",'C3(1)-1管路'!X10,'C3(1)-1管路'!X10-'C10(1)-2管路(初期設定)'!X10))=0,"-",IF('C3(1)-1管路'!X10="-","-",IF('C10(1)-2管路(初期設定)'!X10="-",'C3(1)-1管路'!X10,'C3(1)-1管路'!X10-'C10(1)-2管路(初期設定)'!X10)))</f>
        <v>-</v>
      </c>
      <c r="Y10" s="68" t="str">
        <f>IF(IF('C3(1)-1管路'!Y10="-","-",IF('C10(1)-2管路(初期設定)'!Y10="-",'C3(1)-1管路'!Y10,'C3(1)-1管路'!Y10-'C10(1)-2管路(初期設定)'!Y10))=0,"-",IF('C3(1)-1管路'!Y10="-","-",IF('C10(1)-2管路(初期設定)'!Y10="-",'C3(1)-1管路'!Y10,'C3(1)-1管路'!Y10-'C10(1)-2管路(初期設定)'!Y10)))</f>
        <v>-</v>
      </c>
      <c r="Z10" s="51" t="str">
        <f t="shared" ref="Z10:Z20" si="5">IF(SUM(X10:Y10)=0,"-",SUM(X10:Y10))</f>
        <v>-</v>
      </c>
      <c r="AA10" s="58" t="str">
        <f>IF(IF('C3(1)-1管路'!AA10="-","-",IF('C10(1)-2管路(初期設定)'!AA10="-",'C3(1)-1管路'!AA10,'C3(1)-1管路'!AA10-'C10(1)-2管路(初期設定)'!AA10))=0,"-",IF('C3(1)-1管路'!AA10="-","-",IF('C10(1)-2管路(初期設定)'!AA10="-",'C3(1)-1管路'!AA10,'C3(1)-1管路'!AA10-'C10(1)-2管路(初期設定)'!AA10)))</f>
        <v>-</v>
      </c>
      <c r="AB10" s="68" t="str">
        <f>IF(IF('C3(1)-1管路'!AB10="-","-",IF('C10(1)-2管路(初期設定)'!AB10="-",'C3(1)-1管路'!AB10,'C3(1)-1管路'!AB10-'C10(1)-2管路(初期設定)'!AB10))=0,"-",IF('C3(1)-1管路'!AB10="-","-",IF('C10(1)-2管路(初期設定)'!AB10="-",'C3(1)-1管路'!AB10,'C3(1)-1管路'!AB10-'C10(1)-2管路(初期設定)'!AB10)))</f>
        <v>-</v>
      </c>
      <c r="AC10" s="51" t="str">
        <f t="shared" ref="AC10:AC20" si="6">IF(SUM(AA10:AB10)=0,"-",SUM(AA10:AB10))</f>
        <v>-</v>
      </c>
      <c r="AD10" s="859" t="str">
        <f>IF(AND('C10(1)-1管路(初期設定)'!$V$8="○",'C10(1)-4,5管路(初期設定)'!$BX10="-"),"-",IF('C3(1)-1管路'!AD10="-",BX10,IF(BX10="-",'C3(1)-1管路'!AD10,'C3(1)-1管路'!AD10+BX10)))</f>
        <v>-</v>
      </c>
      <c r="AE10" s="68" t="str">
        <f>IF(IF('C3(1)-1管路'!AE10="-","-",IF('C10(1)-2管路(初期設定)'!AE10="-",'C3(1)-1管路'!AE10,'C3(1)-1管路'!AE10-'C10(1)-2管路(初期設定)'!AE10))=0,"-",IF('C3(1)-1管路'!AE10="-","-",IF('C10(1)-2管路(初期設定)'!AE10="-",'C3(1)-1管路'!AE10,'C3(1)-1管路'!AE10-'C10(1)-2管路(初期設定)'!AE10)))</f>
        <v>-</v>
      </c>
      <c r="AF10" s="51" t="str">
        <f t="shared" ref="AF10:AF20" si="7">IF(SUM(AD10:AE10)=0,"-",SUM(AD10:AE10))</f>
        <v>-</v>
      </c>
      <c r="AG10" s="58" t="str">
        <f>IF(IF('C3(1)-1管路'!AG10="-","-",IF('C10(1)-2管路(初期設定)'!AG10="-",'C3(1)-1管路'!AG10,'C3(1)-1管路'!AG10-'C10(1)-2管路(初期設定)'!AG10))=0,"-",IF('C3(1)-1管路'!AG10="-","-",IF('C10(1)-2管路(初期設定)'!AG10="-",'C3(1)-1管路'!AG10,'C3(1)-1管路'!AG10-'C10(1)-2管路(初期設定)'!AG10)))</f>
        <v>-</v>
      </c>
      <c r="AH10" s="68" t="str">
        <f>IF(IF('C3(1)-1管路'!AH10="-","-",IF('C10(1)-2管路(初期設定)'!AH10="-",'C3(1)-1管路'!AH10,'C3(1)-1管路'!AH10-'C10(1)-2管路(初期設定)'!AH10))=0,"-",IF('C3(1)-1管路'!AH10="-","-",IF('C10(1)-2管路(初期設定)'!AH10="-",'C3(1)-1管路'!AH10,'C3(1)-1管路'!AH10-'C10(1)-2管路(初期設定)'!AH10)))</f>
        <v>-</v>
      </c>
      <c r="AI10" s="51" t="str">
        <f t="shared" ref="AI10:AI20" si="8">IF(SUM(AG10:AH10)=0,"-",SUM(AG10:AH10))</f>
        <v>-</v>
      </c>
      <c r="AJ10" s="58" t="str">
        <f>IF(IF('C3(1)-1管路'!AJ10="-","-",IF('C10(1)-2管路(初期設定)'!AJ10="-",'C3(1)-1管路'!AJ10,'C3(1)-1管路'!AJ10-'C10(1)-2管路(初期設定)'!AJ10))=0,"-",IF('C3(1)-1管路'!AJ10="-","-",IF('C10(1)-2管路(初期設定)'!AJ10="-",'C3(1)-1管路'!AJ10,'C3(1)-1管路'!AJ10-'C10(1)-2管路(初期設定)'!AJ10)))</f>
        <v>-</v>
      </c>
      <c r="AK10" s="68" t="str">
        <f>IF(IF('C3(1)-1管路'!AK10="-","-",IF('C10(1)-2管路(初期設定)'!AK10="-",'C3(1)-1管路'!AK10,'C3(1)-1管路'!AK10-'C10(1)-2管路(初期設定)'!AK10))=0,"-",IF('C3(1)-1管路'!AK10="-","-",IF('C10(1)-2管路(初期設定)'!AK10="-",'C3(1)-1管路'!AK10,'C3(1)-1管路'!AK10-'C10(1)-2管路(初期設定)'!AK10)))</f>
        <v>-</v>
      </c>
      <c r="AL10" s="51" t="str">
        <f t="shared" ref="AL10:AL20" si="9">IF(SUM(AJ10:AK10)=0,"-",SUM(AJ10:AK10))</f>
        <v>-</v>
      </c>
      <c r="AM10" s="58" t="str">
        <f>IF(IF('C3(1)-1管路'!AM10="-","-",IF('C10(1)-2管路(初期設定)'!AM10="-",'C3(1)-1管路'!AM10,'C3(1)-1管路'!AM10-'C10(1)-2管路(初期設定)'!AM10))=0,"-",IF('C3(1)-1管路'!AM10="-","-",IF('C10(1)-2管路(初期設定)'!AM10="-",'C3(1)-1管路'!AM10,'C3(1)-1管路'!AM10-'C10(1)-2管路(初期設定)'!AM10)))</f>
        <v>-</v>
      </c>
      <c r="AN10" s="68" t="str">
        <f>IF(IF('C3(1)-1管路'!AN10="-","-",IF('C10(1)-2管路(初期設定)'!AN10="-",'C3(1)-1管路'!AN10,'C3(1)-1管路'!AN10-'C10(1)-2管路(初期設定)'!AN10))=0,"-",IF('C3(1)-1管路'!AN10="-","-",IF('C10(1)-2管路(初期設定)'!AN10="-",'C3(1)-1管路'!AN10,'C3(1)-1管路'!AN10-'C10(1)-2管路(初期設定)'!AN10)))</f>
        <v>-</v>
      </c>
      <c r="AO10" s="51" t="str">
        <f t="shared" ref="AO10:AO20" si="10">IF(SUM(AM10:AN10)=0,"-",SUM(AM10:AN10))</f>
        <v>-</v>
      </c>
      <c r="AP10" s="58" t="str">
        <f>IF(IF('C3(1)-1管路'!AP10="-","-",IF('C10(1)-2管路(初期設定)'!AP10="-",'C3(1)-1管路'!AP10,'C3(1)-1管路'!AP10-'C10(1)-2管路(初期設定)'!AP10))=0,"-",IF('C3(1)-1管路'!AP10="-","-",IF('C10(1)-2管路(初期設定)'!AP10="-",'C3(1)-1管路'!AP10,'C3(1)-1管路'!AP10-'C10(1)-2管路(初期設定)'!AP10)))</f>
        <v>-</v>
      </c>
      <c r="AQ10" s="68" t="str">
        <f>IF(IF('C3(1)-1管路'!AQ10="-","-",IF('C10(1)-2管路(初期設定)'!AQ10="-",'C3(1)-1管路'!AQ10,'C3(1)-1管路'!AQ10-'C10(1)-2管路(初期設定)'!AQ10))=0,"-",IF('C3(1)-1管路'!AQ10="-","-",IF('C10(1)-2管路(初期設定)'!AQ10="-",'C3(1)-1管路'!AQ10,'C3(1)-1管路'!AQ10-'C10(1)-2管路(初期設定)'!AQ10)))</f>
        <v>-</v>
      </c>
      <c r="AR10" s="60" t="str">
        <f t="shared" ref="AR10:AR20" si="11">IF(SUM(AP10:AQ10)=0,"-",SUM(AP10:AQ10))</f>
        <v>-</v>
      </c>
      <c r="AS10" s="58" t="str">
        <f>IF(IF('C3(1)-1管路'!AS10="-","-",IF('C10(1)-2管路(初期設定)'!AS10="-",'C3(1)-1管路'!AS10,'C3(1)-1管路'!AS10-'C10(1)-2管路(初期設定)'!AS10))=0,"-",IF('C3(1)-1管路'!AS10="-","-",IF('C10(1)-2管路(初期設定)'!AS10="-",'C3(1)-1管路'!AS10,'C3(1)-1管路'!AS10-'C10(1)-2管路(初期設定)'!AS10)))</f>
        <v>-</v>
      </c>
      <c r="AT10" s="68" t="str">
        <f>IF(IF('C3(1)-1管路'!AT10="-","-",IF('C10(1)-2管路(初期設定)'!AT10="-",'C3(1)-1管路'!AT10,'C3(1)-1管路'!AT10-'C10(1)-2管路(初期設定)'!AT10))=0,"-",IF('C3(1)-1管路'!AT10="-","-",IF('C10(1)-2管路(初期設定)'!AT10="-",'C3(1)-1管路'!AT10,'C3(1)-1管路'!AT10-'C10(1)-2管路(初期設定)'!AT10)))</f>
        <v>-</v>
      </c>
      <c r="AU10" s="60" t="str">
        <f t="shared" ref="AU10:AU20" si="12">IF(SUM(AS10:AT10)=0,"-",SUM(AS10:AT10))</f>
        <v>-</v>
      </c>
      <c r="AV10" s="1077" t="str">
        <f t="shared" ref="AV10:AV20" si="13">IF(SUM(G10,J10,M10,P10,S10,U10,X10,AA10,AD10,AG10,AJ10,AM10,AP10,AS10)=0,"-",SUM(G10,J10,M10,P10,S10,U10,X10,AA10,AD10,AG10,AJ10,AM10,AP10,AS10))</f>
        <v>-</v>
      </c>
      <c r="AW10" s="1074"/>
      <c r="AX10" s="1076" t="str">
        <f t="shared" ref="AX10:AX20" si="14">IF(SUM(H10,K10,N10,Q10,T10,V10,Y10,AB10,AE10,AH10,AK10,AN10,AQ10,AT10)=0,"-",SUM(H10,K10,N10,Q10,T10,V10,Y10,AB10,AE10,AH10,AK10,AN10,AQ10,AT10))</f>
        <v>-</v>
      </c>
      <c r="AY10" s="1074"/>
      <c r="AZ10" s="1077">
        <f t="shared" ref="AZ10:AZ20" si="15">SUMIF(G$88,"①",I10)+SUMIF(J$88,"①",L10)+SUMIF(M$88,"①",O10)+SUMIF(P$88,"①",R10)+SUMIF(S$88,"①",S10)+SUMIF(S$88,"①",T10)+SUMIF(U$88,"①",U10)+SUMIF(U$88,"①",V10)+SUMIF(X$88,"①",Z10)+SUMIF(AA$88,"①",AC10)+SUMIF(AD$88,"①",AF10)+SUMIF(AG$88,"①",AI10)+SUMIF(AJ$88,"①",AL10)+SUMIF(AM$88,"①",AO10)+SUMIF(AP$88,"①",AR10)+SUMIF(AS$88,"①",AU10)</f>
        <v>0</v>
      </c>
      <c r="BA10" s="1074"/>
      <c r="BB10" s="1074">
        <f t="shared" ref="BB10:BB20" si="16">SUMIF(G$88,"②",I10)+SUMIF(J$88,"②",L10)+SUMIF(M$88,"②",O10)+SUMIF(P$88,"②",R10)+SUMIF(S$88,"②",S10)+SUMIF(S$88,"②",T10)+SUMIF(U$88,"②",U10)+SUMIF(U$88,"②",V10)+SUMIF(X$88,"②",Z10)+SUMIF(AA$88,"②",AC10)+SUMIF(AD$88,"②",AF10)+SUMIF(AG$88,"②",AI10)+SUMIF(AJ$88,"②",AL10)+SUMIF(AM$88,"②",AO10)+SUMIF(AP$88,"②",AR10)+SUMIF(AS$88,"②",AU10)</f>
        <v>0</v>
      </c>
      <c r="BC10" s="1074"/>
      <c r="BD10" s="1074">
        <f t="shared" ref="BD10:BD20" si="17">SUMIF(G$88,"③",I10)+SUMIF(J$88,"③",L10)+SUMIF(M$88,"③",O10)+SUMIF(P$88,"③",R10)+SUMIF(S$88,"③",S10)+SUMIF(S$88,"③",T10)+SUMIF(U$88,"③",U10)+SUMIF(U$88,"③",V10)+SUMIF(X$88,"③",Z10)+SUMIF(AA$88,"③",AC10)+SUMIF(AD$88,"③",AF10)+SUMIF(AG$88,"③",AI10)+SUMIF(AJ$88,"③",AL10)+SUMIF(AM$88,"③",AO10)+SUMIF(AP$88,"③",AR10)+SUMIF(AS$88,"③",AU10)</f>
        <v>0</v>
      </c>
      <c r="BE10" s="1074"/>
      <c r="BF10" s="1074">
        <f t="shared" ref="BF10:BF20" si="18">SUMIF(G$88,"④",I10)+SUMIF(J$88,"④",L10)+SUMIF(M$88,"④",O10)+SUMIF(P$88,"④",R10)+SUMIF(S$88,"④",S10)+SUMIF(S$88,"④",T10)+SUMIF(U$88,"④",U10)+SUMIF(U$88,"④",V10)+SUMIF(X$88,"④",Z10)+SUMIF(AA$88,"④",AC10)+SUMIF(AD$88,"④",AF10)+SUMIF(AG$88,"④",AI10)+SUMIF(AJ$88,"④",AL10)+SUMIF(AM$88,"④",AO10)+SUMIF(AP$88,"④",AR10)+SUMIF(AS$88,"④",AU10)</f>
        <v>0</v>
      </c>
      <c r="BG10" s="1074"/>
      <c r="BH10" s="1074">
        <f t="shared" ref="BH10:BH20" si="19">SUMIF(G$88,"⑤",I10)+SUMIF(J$88,"⑤",L10)+SUMIF(M$88,"⑤",O10)+SUMIF(P$88,"⑤",R10)+SUMIF(S$88,"⑤",S10)+SUMIF(S$88,"⑤",T10)+SUMIF(U$88,"⑤",U10)+SUMIF(U$88,"⑤",V10)+SUMIF(X$88,"⑤",Z10)+SUMIF(AA$88,"⑤",AC10)+SUMIF(AD$88,"⑤",AF10)+SUMIF(AG$88,"⑤",AI10)+SUMIF(AJ$88,"⑤",AL10)+SUMIF(AM$88,"⑤",AO10)+SUMIF(AP$88,"⑤",AR10)+SUMIF(AS$88,"⑤",AU10)</f>
        <v>0</v>
      </c>
      <c r="BI10" s="1078"/>
      <c r="BJ10" s="1077">
        <f t="shared" ref="BJ10:BJ20" si="20">SUM(AZ10:BC10)</f>
        <v>0</v>
      </c>
      <c r="BK10" s="1074"/>
      <c r="BL10" s="1074">
        <f t="shared" ref="BL10:BL20" si="21">SUM(BD10:BI10)</f>
        <v>0</v>
      </c>
      <c r="BM10" s="1075"/>
      <c r="BN10" s="1074" t="str">
        <f t="shared" ref="BN10:BN45" si="22">IF(SUM(AV10:AY10)=0,"-",IF(AND(SUM(AV10:AY10)=SUM(AZ10:BI10),SUM(AZ10:BI10)=SUM(BJ10:BM10)),SUM(AV10:AY10),"エラー"))</f>
        <v>-</v>
      </c>
      <c r="BO10" s="1075"/>
      <c r="BQ10" s="442" t="str">
        <f>IF('C10(1)-2管路(初期設定)'!AW10="","-",'C10(1)-2管路(初期設定)'!AW10)</f>
        <v>ダクタイル鋳鉄管(NS形継手等)</v>
      </c>
      <c r="BR10" s="441" t="str">
        <f>IF(BQ10=BR$4,IF('C10(1)-2管路(初期設定)'!AV10="-","-",IF('C10(1)-2管路(初期設定)'!I10="-",'C10(1)-2管路(初期設定)'!AV10,'C10(1)-2管路(初期設定)'!AV10-'C10(1)-2管路(初期設定)'!I10)),"-")</f>
        <v>-</v>
      </c>
      <c r="BS10" s="441" t="str">
        <f>IF(BQ10=BS$4,IF('C10(1)-2管路(初期設定)'!AV10="-","-",IF('C10(1)-2管路(初期設定)'!L10="-",'C10(1)-2管路(初期設定)'!AV10,'C10(1)-2管路(初期設定)'!AV10-'C10(1)-2管路(初期設定)'!L10)),"-")</f>
        <v>-</v>
      </c>
      <c r="BT10" s="441" t="str">
        <f>IF(BQ10=BT$4,IF('C10(1)-2管路(初期設定)'!AV10="-","-",IF('C10(1)-2管路(初期設定)'!O10="-",'C10(1)-2管路(初期設定)'!AV10,'C10(1)-2管路(初期設定)'!AV10-'C10(1)-2管路(初期設定)'!O10)),"-")</f>
        <v>-</v>
      </c>
      <c r="BU10" s="441" t="str">
        <f>IF($BQ10=BU$4,IF('C10(1)-2管路(初期設定)'!$AV10="-","-",IF('C10(1)-2管路(初期設定)'!R10="-",'C10(1)-2管路(初期設定)'!$AV10,'C10(1)-2管路(初期設定)'!$AV10-'C10(1)-2管路(初期設定)'!R10)),"-")</f>
        <v>-</v>
      </c>
      <c r="BV10" s="441" t="str">
        <f>IF($BQ10=BV$4,IF('C10(1)-2管路(初期設定)'!$AV10="-","-",IF('C10(1)-2管路(初期設定)'!W10="-",'C10(1)-2管路(初期設定)'!$AV10,'C10(1)-2管路(初期設定)'!$AV10-SUM('C10(1)-2管路(初期設定)'!S10,'C10(1)-2管路(初期設定)'!T10))),"-")</f>
        <v>-</v>
      </c>
      <c r="BW10" s="441" t="str">
        <f>IF($BQ10=BV$4,IF('C10(1)-2管路(初期設定)'!$AV10="-","-",IF('C10(1)-2管路(初期設定)'!W10="-",'C10(1)-2管路(初期設定)'!$AV10,-SUM('C10(1)-2管路(初期設定)'!U10,'C10(1)-2管路(初期設定)'!V10)+'C10(1)-2管路(初期設定)'!W10)),"-")</f>
        <v>-</v>
      </c>
      <c r="BX10" s="441" t="str">
        <f>IF($BQ10=BX$4,IF('C10(1)-2管路(初期設定)'!$AV10="-","-",IF('C10(1)-2管路(初期設定)'!AF10="-",'C10(1)-2管路(初期設定)'!$AV10,'C10(1)-2管路(初期設定)'!$AV10-'C10(1)-2管路(初期設定)'!AF10)),"-")</f>
        <v>-</v>
      </c>
    </row>
    <row r="11" spans="2:76" ht="13.5" customHeight="1">
      <c r="B11" s="1594"/>
      <c r="C11" s="1263"/>
      <c r="D11" s="1263"/>
      <c r="E11" s="1263"/>
      <c r="F11" s="71">
        <v>500</v>
      </c>
      <c r="G11" s="857">
        <f>IF(AND('C10(1)-1管路(初期設定)'!$F$8="○",'C10(1)-4,5管路(初期設定)'!$BR11="-"),"-",IF('C3(1)-1管路'!G11="-",BR11,IF(BR11="-",'C3(1)-1管路'!G11,'C3(1)-1管路'!G11+BR11)))</f>
        <v>478.4</v>
      </c>
      <c r="H11" s="69" t="str">
        <f>IF(IF('C3(1)-1管路'!H11="-","-",IF('C10(1)-2管路(初期設定)'!H11="-",'C3(1)-1管路'!H11,'C3(1)-1管路'!H11-'C10(1)-2管路(初期設定)'!H11))=0,"-",IF('C3(1)-1管路'!H11="-","-",IF('C10(1)-2管路(初期設定)'!H11="-",'C3(1)-1管路'!H11,'C3(1)-1管路'!H11-'C10(1)-2管路(初期設定)'!H11)))</f>
        <v>-</v>
      </c>
      <c r="I11" s="54">
        <f t="shared" si="0"/>
        <v>478.4</v>
      </c>
      <c r="J11" s="857" t="str">
        <f>IF(AND('C10(1)-1管路(初期設定)'!$H$8="○",'C10(1)-4,5管路(初期設定)'!$BS11="-"),"-",IF('C3(1)-1管路'!J11="-",BS11,IF(BS11="-",'C3(1)-1管路'!J11,'C3(1)-1管路'!J11+BS11)))</f>
        <v>-</v>
      </c>
      <c r="K11" s="69" t="str">
        <f>IF(IF('C3(1)-1管路'!K11="-","-",IF('C10(1)-2管路(初期設定)'!K11="-",'C3(1)-1管路'!K11,'C3(1)-1管路'!K11-'C10(1)-2管路(初期設定)'!K11))=0,"-",IF('C3(1)-1管路'!K11="-","-",IF('C10(1)-2管路(初期設定)'!K11="-",'C3(1)-1管路'!K11,'C3(1)-1管路'!K11-'C10(1)-2管路(初期設定)'!K11)))</f>
        <v>-</v>
      </c>
      <c r="L11" s="54" t="str">
        <f t="shared" si="1"/>
        <v>-</v>
      </c>
      <c r="M11" s="857" t="str">
        <f>IF(AND('C10(1)-1管路(初期設定)'!$J$8="○",'C10(1)-4,5管路(初期設定)'!$BT11="-"),"-",IF('C3(1)-1管路'!M11="-",BT11,IF(BT11="-",'C3(1)-1管路'!M11,'C3(1)-1管路'!M11+BT11)))</f>
        <v>-</v>
      </c>
      <c r="N11" s="69" t="str">
        <f>IF(IF('C3(1)-1管路'!N11="-","-",IF('C10(1)-2管路(初期設定)'!N11="-",'C3(1)-1管路'!N11,'C3(1)-1管路'!N11-'C10(1)-2管路(初期設定)'!N11))=0,"-",IF('C3(1)-1管路'!N11="-","-",IF('C10(1)-2管路(初期設定)'!N11="-",'C3(1)-1管路'!N11,'C3(1)-1管路'!N11-'C10(1)-2管路(初期設定)'!N11)))</f>
        <v>-</v>
      </c>
      <c r="O11" s="54" t="str">
        <f t="shared" si="2"/>
        <v>-</v>
      </c>
      <c r="P11" s="857" t="str">
        <f>IF(AND('C10(1)-1管路(初期設定)'!$L$8="○",'C10(1)-4,5管路(初期設定)'!$BU11="-"),"-",IF('C3(1)-1管路'!P11="-",BU11,IF(BU11="-",'C3(1)-1管路'!P11,'C3(1)-1管路'!P11+BU11)))</f>
        <v>-</v>
      </c>
      <c r="Q11" s="69" t="str">
        <f>IF(IF('C3(1)-1管路'!Q11="-","-",IF('C10(1)-2管路(初期設定)'!Q11="-",'C3(1)-1管路'!Q11,'C3(1)-1管路'!Q11-'C10(1)-2管路(初期設定)'!Q11))=0,"-",IF('C3(1)-1管路'!Q11="-","-",IF('C10(1)-2管路(初期設定)'!Q11="-",'C3(1)-1管路'!Q11,'C3(1)-1管路'!Q11-'C10(1)-2管路(初期設定)'!Q11)))</f>
        <v>-</v>
      </c>
      <c r="R11" s="54" t="str">
        <f t="shared" si="3"/>
        <v>-</v>
      </c>
      <c r="S11" s="857" t="str">
        <f>IF(AND('C10(1)-1管路(初期設定)'!$N$8="○",'C10(1)-4,5管路(初期設定)'!$BV11="-"),"-",IF('C3(1)-1管路'!S11="-",BV11,IF(BV11="-",'C3(1)-1管路'!S11,'C3(1)-1管路'!S11+BV11+BW11)))</f>
        <v>-</v>
      </c>
      <c r="T11" s="189" t="str">
        <f>IF(IF('C3(1)-1管路'!T11="-","-",IF('C10(1)-2管路(初期設定)'!T11="-",'C3(1)-1管路'!T11,'C3(1)-1管路'!T11-'C10(1)-2管路(初期設定)'!T11))=0,"-",IF('C3(1)-1管路'!T11="-","-",IF('C10(1)-2管路(初期設定)'!T11="-",'C3(1)-1管路'!T11,'C3(1)-1管路'!T11-'C10(1)-2管路(初期設定)'!T11)))</f>
        <v>-</v>
      </c>
      <c r="U11" s="856" t="str">
        <f>IF(AND('C10(1)-1管路(初期設定)'!$P$8="○",'C10(1)-4,5管路(初期設定)'!$BW11="-"),"-",IF('C3(1)-1管路'!U11="-",BW11,IF(BW11="-",'C3(1)-1管路'!U11,'C3(1)-1管路'!U11)))</f>
        <v>-</v>
      </c>
      <c r="V11" s="69" t="str">
        <f>IF(IF('C3(1)-1管路'!V11="-","-",IF('C10(1)-2管路(初期設定)'!V11="-",'C3(1)-1管路'!V11,'C3(1)-1管路'!V11-'C10(1)-2管路(初期設定)'!V11))=0,"-",IF('C3(1)-1管路'!V11="-","-",IF('C10(1)-2管路(初期設定)'!V11="-",'C3(1)-1管路'!V11,'C3(1)-1管路'!V11-'C10(1)-2管路(初期設定)'!V11)))</f>
        <v>-</v>
      </c>
      <c r="W11" s="54" t="str">
        <f t="shared" si="4"/>
        <v>-</v>
      </c>
      <c r="X11" s="59" t="str">
        <f>IF(IF('C3(1)-1管路'!X11="-","-",IF('C10(1)-2管路(初期設定)'!X11="-",'C3(1)-1管路'!X11,'C3(1)-1管路'!X11-'C10(1)-2管路(初期設定)'!X11))=0,"-",IF('C3(1)-1管路'!X11="-","-",IF('C10(1)-2管路(初期設定)'!X11="-",'C3(1)-1管路'!X11,'C3(1)-1管路'!X11-'C10(1)-2管路(初期設定)'!X11)))</f>
        <v>-</v>
      </c>
      <c r="Y11" s="69" t="str">
        <f>IF(IF('C3(1)-1管路'!Y11="-","-",IF('C10(1)-2管路(初期設定)'!Y11="-",'C3(1)-1管路'!Y11,'C3(1)-1管路'!Y11-'C10(1)-2管路(初期設定)'!Y11))=0,"-",IF('C3(1)-1管路'!Y11="-","-",IF('C10(1)-2管路(初期設定)'!Y11="-",'C3(1)-1管路'!Y11,'C3(1)-1管路'!Y11-'C10(1)-2管路(初期設定)'!Y11)))</f>
        <v>-</v>
      </c>
      <c r="Z11" s="54" t="str">
        <f t="shared" si="5"/>
        <v>-</v>
      </c>
      <c r="AA11" s="59" t="str">
        <f>IF(IF('C3(1)-1管路'!AA11="-","-",IF('C10(1)-2管路(初期設定)'!AA11="-",'C3(1)-1管路'!AA11,'C3(1)-1管路'!AA11-'C10(1)-2管路(初期設定)'!AA11))=0,"-",IF('C3(1)-1管路'!AA11="-","-",IF('C10(1)-2管路(初期設定)'!AA11="-",'C3(1)-1管路'!AA11,'C3(1)-1管路'!AA11-'C10(1)-2管路(初期設定)'!AA11)))</f>
        <v>-</v>
      </c>
      <c r="AB11" s="69" t="str">
        <f>IF(IF('C3(1)-1管路'!AB11="-","-",IF('C10(1)-2管路(初期設定)'!AB11="-",'C3(1)-1管路'!AB11,'C3(1)-1管路'!AB11-'C10(1)-2管路(初期設定)'!AB11))=0,"-",IF('C3(1)-1管路'!AB11="-","-",IF('C10(1)-2管路(初期設定)'!AB11="-",'C3(1)-1管路'!AB11,'C3(1)-1管路'!AB11-'C10(1)-2管路(初期設定)'!AB11)))</f>
        <v>-</v>
      </c>
      <c r="AC11" s="54" t="str">
        <f t="shared" si="6"/>
        <v>-</v>
      </c>
      <c r="AD11" s="857" t="str">
        <f>IF(AND('C10(1)-1管路(初期設定)'!$V$8="○",'C10(1)-4,5管路(初期設定)'!$BX11="-"),"-",IF('C3(1)-1管路'!AD11="-",BX11,IF(BX11="-",'C3(1)-1管路'!AD11,'C3(1)-1管路'!AD11+BX11)))</f>
        <v>-</v>
      </c>
      <c r="AE11" s="69" t="str">
        <f>IF(IF('C3(1)-1管路'!AE11="-","-",IF('C10(1)-2管路(初期設定)'!AE11="-",'C3(1)-1管路'!AE11,'C3(1)-1管路'!AE11-'C10(1)-2管路(初期設定)'!AE11))=0,"-",IF('C3(1)-1管路'!AE11="-","-",IF('C10(1)-2管路(初期設定)'!AE11="-",'C3(1)-1管路'!AE11,'C3(1)-1管路'!AE11-'C10(1)-2管路(初期設定)'!AE11)))</f>
        <v>-</v>
      </c>
      <c r="AF11" s="54" t="str">
        <f t="shared" si="7"/>
        <v>-</v>
      </c>
      <c r="AG11" s="59" t="str">
        <f>IF(IF('C3(1)-1管路'!AG11="-","-",IF('C10(1)-2管路(初期設定)'!AG11="-",'C3(1)-1管路'!AG11,'C3(1)-1管路'!AG11-'C10(1)-2管路(初期設定)'!AG11))=0,"-",IF('C3(1)-1管路'!AG11="-","-",IF('C10(1)-2管路(初期設定)'!AG11="-",'C3(1)-1管路'!AG11,'C3(1)-1管路'!AG11-'C10(1)-2管路(初期設定)'!AG11)))</f>
        <v>-</v>
      </c>
      <c r="AH11" s="69" t="str">
        <f>IF(IF('C3(1)-1管路'!AH11="-","-",IF('C10(1)-2管路(初期設定)'!AH11="-",'C3(1)-1管路'!AH11,'C3(1)-1管路'!AH11-'C10(1)-2管路(初期設定)'!AH11))=0,"-",IF('C3(1)-1管路'!AH11="-","-",IF('C10(1)-2管路(初期設定)'!AH11="-",'C3(1)-1管路'!AH11,'C3(1)-1管路'!AH11-'C10(1)-2管路(初期設定)'!AH11)))</f>
        <v>-</v>
      </c>
      <c r="AI11" s="54" t="str">
        <f t="shared" si="8"/>
        <v>-</v>
      </c>
      <c r="AJ11" s="59" t="str">
        <f>IF(IF('C3(1)-1管路'!AJ11="-","-",IF('C10(1)-2管路(初期設定)'!AJ11="-",'C3(1)-1管路'!AJ11,'C3(1)-1管路'!AJ11-'C10(1)-2管路(初期設定)'!AJ11))=0,"-",IF('C3(1)-1管路'!AJ11="-","-",IF('C10(1)-2管路(初期設定)'!AJ11="-",'C3(1)-1管路'!AJ11,'C3(1)-1管路'!AJ11-'C10(1)-2管路(初期設定)'!AJ11)))</f>
        <v>-</v>
      </c>
      <c r="AK11" s="69" t="str">
        <f>IF(IF('C3(1)-1管路'!AK11="-","-",IF('C10(1)-2管路(初期設定)'!AK11="-",'C3(1)-1管路'!AK11,'C3(1)-1管路'!AK11-'C10(1)-2管路(初期設定)'!AK11))=0,"-",IF('C3(1)-1管路'!AK11="-","-",IF('C10(1)-2管路(初期設定)'!AK11="-",'C3(1)-1管路'!AK11,'C3(1)-1管路'!AK11-'C10(1)-2管路(初期設定)'!AK11)))</f>
        <v>-</v>
      </c>
      <c r="AL11" s="54" t="str">
        <f t="shared" si="9"/>
        <v>-</v>
      </c>
      <c r="AM11" s="59" t="str">
        <f>IF(IF('C3(1)-1管路'!AM11="-","-",IF('C10(1)-2管路(初期設定)'!AM11="-",'C3(1)-1管路'!AM11,'C3(1)-1管路'!AM11-'C10(1)-2管路(初期設定)'!AM11))=0,"-",IF('C3(1)-1管路'!AM11="-","-",IF('C10(1)-2管路(初期設定)'!AM11="-",'C3(1)-1管路'!AM11,'C3(1)-1管路'!AM11-'C10(1)-2管路(初期設定)'!AM11)))</f>
        <v>-</v>
      </c>
      <c r="AN11" s="69" t="str">
        <f>IF(IF('C3(1)-1管路'!AN11="-","-",IF('C10(1)-2管路(初期設定)'!AN11="-",'C3(1)-1管路'!AN11,'C3(1)-1管路'!AN11-'C10(1)-2管路(初期設定)'!AN11))=0,"-",IF('C3(1)-1管路'!AN11="-","-",IF('C10(1)-2管路(初期設定)'!AN11="-",'C3(1)-1管路'!AN11,'C3(1)-1管路'!AN11-'C10(1)-2管路(初期設定)'!AN11)))</f>
        <v>-</v>
      </c>
      <c r="AO11" s="54" t="str">
        <f t="shared" si="10"/>
        <v>-</v>
      </c>
      <c r="AP11" s="59" t="str">
        <f>IF(IF('C3(1)-1管路'!AP11="-","-",IF('C10(1)-2管路(初期設定)'!AP11="-",'C3(1)-1管路'!AP11,'C3(1)-1管路'!AP11-'C10(1)-2管路(初期設定)'!AP11))=0,"-",IF('C3(1)-1管路'!AP11="-","-",IF('C10(1)-2管路(初期設定)'!AP11="-",'C3(1)-1管路'!AP11,'C3(1)-1管路'!AP11-'C10(1)-2管路(初期設定)'!AP11)))</f>
        <v>-</v>
      </c>
      <c r="AQ11" s="69" t="str">
        <f>IF(IF('C3(1)-1管路'!AQ11="-","-",IF('C10(1)-2管路(初期設定)'!AQ11="-",'C3(1)-1管路'!AQ11,'C3(1)-1管路'!AQ11-'C10(1)-2管路(初期設定)'!AQ11))=0,"-",IF('C3(1)-1管路'!AQ11="-","-",IF('C10(1)-2管路(初期設定)'!AQ11="-",'C3(1)-1管路'!AQ11,'C3(1)-1管路'!AQ11-'C10(1)-2管路(初期設定)'!AQ11)))</f>
        <v>-</v>
      </c>
      <c r="AR11" s="61" t="str">
        <f t="shared" si="11"/>
        <v>-</v>
      </c>
      <c r="AS11" s="59" t="str">
        <f>IF(IF('C3(1)-1管路'!AS11="-","-",IF('C10(1)-2管路(初期設定)'!AS11="-",'C3(1)-1管路'!AS11,'C3(1)-1管路'!AS11-'C10(1)-2管路(初期設定)'!AS11))=0,"-",IF('C3(1)-1管路'!AS11="-","-",IF('C10(1)-2管路(初期設定)'!AS11="-",'C3(1)-1管路'!AS11,'C3(1)-1管路'!AS11-'C10(1)-2管路(初期設定)'!AS11)))</f>
        <v>-</v>
      </c>
      <c r="AT11" s="69" t="str">
        <f>IF(IF('C3(1)-1管路'!AT11="-","-",IF('C10(1)-2管路(初期設定)'!AT11="-",'C3(1)-1管路'!AT11,'C3(1)-1管路'!AT11-'C10(1)-2管路(初期設定)'!AT11))=0,"-",IF('C3(1)-1管路'!AT11="-","-",IF('C10(1)-2管路(初期設定)'!AT11="-",'C3(1)-1管路'!AT11,'C3(1)-1管路'!AT11-'C10(1)-2管路(初期設定)'!AT11)))</f>
        <v>-</v>
      </c>
      <c r="AU11" s="61" t="str">
        <f t="shared" si="12"/>
        <v>-</v>
      </c>
      <c r="AV11" s="1071">
        <f t="shared" si="13"/>
        <v>478.4</v>
      </c>
      <c r="AW11" s="1070"/>
      <c r="AX11" s="1069" t="str">
        <f t="shared" si="14"/>
        <v>-</v>
      </c>
      <c r="AY11" s="1070"/>
      <c r="AZ11" s="1071">
        <f t="shared" si="15"/>
        <v>478.4</v>
      </c>
      <c r="BA11" s="1070"/>
      <c r="BB11" s="1070">
        <f t="shared" si="16"/>
        <v>0</v>
      </c>
      <c r="BC11" s="1070"/>
      <c r="BD11" s="1070">
        <f t="shared" si="17"/>
        <v>0</v>
      </c>
      <c r="BE11" s="1070"/>
      <c r="BF11" s="1070">
        <f t="shared" si="18"/>
        <v>0</v>
      </c>
      <c r="BG11" s="1070"/>
      <c r="BH11" s="1070">
        <f t="shared" si="19"/>
        <v>0</v>
      </c>
      <c r="BI11" s="1072"/>
      <c r="BJ11" s="1071">
        <f t="shared" si="20"/>
        <v>478.4</v>
      </c>
      <c r="BK11" s="1070"/>
      <c r="BL11" s="1070">
        <f t="shared" si="21"/>
        <v>0</v>
      </c>
      <c r="BM11" s="1073"/>
      <c r="BN11" s="1070">
        <f t="shared" si="22"/>
        <v>478.4</v>
      </c>
      <c r="BO11" s="1073"/>
      <c r="BQ11" s="442" t="str">
        <f>IF('C10(1)-2管路(初期設定)'!AW11="","-",'C10(1)-2管路(初期設定)'!AW11)</f>
        <v>ダクタイル鋳鉄管(NS形継手等)</v>
      </c>
      <c r="BR11" s="441">
        <f>IF(BQ11=BR$4,IF('C10(1)-2管路(初期設定)'!AV11="-","-",IF('C10(1)-2管路(初期設定)'!I11="-",'C10(1)-2管路(初期設定)'!AV11,'C10(1)-2管路(初期設定)'!AV11-'C10(1)-2管路(初期設定)'!I11)),"-")</f>
        <v>22.9</v>
      </c>
      <c r="BS11" s="441" t="str">
        <f>IF(BQ11=BS$4,IF('C10(1)-2管路(初期設定)'!AV11="-","-",IF('C10(1)-2管路(初期設定)'!L11="-",'C10(1)-2管路(初期設定)'!AV11,'C10(1)-2管路(初期設定)'!AV11-'C10(1)-2管路(初期設定)'!L11)),"-")</f>
        <v>-</v>
      </c>
      <c r="BT11" s="441" t="str">
        <f>IF(BQ11=BT$4,IF('C10(1)-2管路(初期設定)'!AV11="-","-",IF('C10(1)-2管路(初期設定)'!O11="-",'C10(1)-2管路(初期設定)'!AV11,'C10(1)-2管路(初期設定)'!AV11-'C10(1)-2管路(初期設定)'!O11)),"-")</f>
        <v>-</v>
      </c>
      <c r="BU11" s="441" t="str">
        <f>IF($BQ11=BU$4,IF('C10(1)-2管路(初期設定)'!$AV11="-","-",IF('C10(1)-2管路(初期設定)'!R11="-",'C10(1)-2管路(初期設定)'!$AV11,'C10(1)-2管路(初期設定)'!$AV11-'C10(1)-2管路(初期設定)'!R11)),"-")</f>
        <v>-</v>
      </c>
      <c r="BV11" s="441" t="str">
        <f>IF($BQ11=BV$4,IF('C10(1)-2管路(初期設定)'!$AV11="-","-",IF('C10(1)-2管路(初期設定)'!W11="-",'C10(1)-2管路(初期設定)'!$AV11,'C10(1)-2管路(初期設定)'!$AV11-SUM('C10(1)-2管路(初期設定)'!S11,'C10(1)-2管路(初期設定)'!T11))),"-")</f>
        <v>-</v>
      </c>
      <c r="BW11" s="441" t="str">
        <f>IF($BQ11=BV$4,IF('C10(1)-2管路(初期設定)'!$AV11="-","-",IF('C10(1)-2管路(初期設定)'!W11="-",'C10(1)-2管路(初期設定)'!$AV11,'C10(1)-2管路(初期設定)'!$AV11-SUM('C10(1)-2管路(初期設定)'!U11,'C10(1)-2管路(初期設定)'!V11))),"-")</f>
        <v>-</v>
      </c>
      <c r="BX11" s="441" t="str">
        <f>IF($BQ11=BX$4,IF('C10(1)-2管路(初期設定)'!$AV11="-","-",IF('C10(1)-2管路(初期設定)'!AF11="-",'C10(1)-2管路(初期設定)'!$AV11,'C10(1)-2管路(初期設定)'!$AV11-'C10(1)-2管路(初期設定)'!AF11)),"-")</f>
        <v>-</v>
      </c>
    </row>
    <row r="12" spans="2:76" ht="13.5" customHeight="1">
      <c r="B12" s="1594"/>
      <c r="C12" s="1263"/>
      <c r="D12" s="1263"/>
      <c r="E12" s="1263"/>
      <c r="F12" s="71">
        <v>450</v>
      </c>
      <c r="G12" s="857" t="str">
        <f>IF(AND('C10(1)-1管路(初期設定)'!$F$8="○",'C10(1)-4,5管路(初期設定)'!$BR12="-"),"-",IF('C3(1)-1管路'!G12="-",BR12,IF(BR12="-",'C3(1)-1管路'!G12,'C3(1)-1管路'!G12+BR12)))</f>
        <v>-</v>
      </c>
      <c r="H12" s="69" t="str">
        <f>IF(IF('C3(1)-1管路'!H12="-","-",IF('C10(1)-2管路(初期設定)'!H12="-",'C3(1)-1管路'!H12,'C3(1)-1管路'!H12-'C10(1)-2管路(初期設定)'!H12))=0,"-",IF('C3(1)-1管路'!H12="-","-",IF('C10(1)-2管路(初期設定)'!H12="-",'C3(1)-1管路'!H12,'C3(1)-1管路'!H12-'C10(1)-2管路(初期設定)'!H12)))</f>
        <v>-</v>
      </c>
      <c r="I12" s="54" t="str">
        <f t="shared" si="0"/>
        <v>-</v>
      </c>
      <c r="J12" s="857" t="str">
        <f>IF(AND('C10(1)-1管路(初期設定)'!$H$8="○",'C10(1)-4,5管路(初期設定)'!$BS12="-"),"-",IF('C3(1)-1管路'!J12="-",BS12,IF(BS12="-",'C3(1)-1管路'!J12,'C3(1)-1管路'!J12+BS12)))</f>
        <v>-</v>
      </c>
      <c r="K12" s="69" t="str">
        <f>IF(IF('C3(1)-1管路'!K12="-","-",IF('C10(1)-2管路(初期設定)'!K12="-",'C3(1)-1管路'!K12,'C3(1)-1管路'!K12-'C10(1)-2管路(初期設定)'!K12))=0,"-",IF('C3(1)-1管路'!K12="-","-",IF('C10(1)-2管路(初期設定)'!K12="-",'C3(1)-1管路'!K12,'C3(1)-1管路'!K12-'C10(1)-2管路(初期設定)'!K12)))</f>
        <v>-</v>
      </c>
      <c r="L12" s="54" t="str">
        <f t="shared" si="1"/>
        <v>-</v>
      </c>
      <c r="M12" s="857" t="str">
        <f>IF(AND('C10(1)-1管路(初期設定)'!$J$8="○",'C10(1)-4,5管路(初期設定)'!$BT12="-"),"-",IF('C3(1)-1管路'!M12="-",BT12,IF(BT12="-",'C3(1)-1管路'!M12,'C3(1)-1管路'!M12+BT12)))</f>
        <v>-</v>
      </c>
      <c r="N12" s="69" t="str">
        <f>IF(IF('C3(1)-1管路'!N12="-","-",IF('C10(1)-2管路(初期設定)'!N12="-",'C3(1)-1管路'!N12,'C3(1)-1管路'!N12-'C10(1)-2管路(初期設定)'!N12))=0,"-",IF('C3(1)-1管路'!N12="-","-",IF('C10(1)-2管路(初期設定)'!N12="-",'C3(1)-1管路'!N12,'C3(1)-1管路'!N12-'C10(1)-2管路(初期設定)'!N12)))</f>
        <v>-</v>
      </c>
      <c r="O12" s="54" t="str">
        <f t="shared" si="2"/>
        <v>-</v>
      </c>
      <c r="P12" s="857" t="str">
        <f>IF(AND('C10(1)-1管路(初期設定)'!$L$8="○",'C10(1)-4,5管路(初期設定)'!$BU12="-"),"-",IF('C3(1)-1管路'!P12="-",BU12,IF(BU12="-",'C3(1)-1管路'!P12,'C3(1)-1管路'!P12+BU12)))</f>
        <v>-</v>
      </c>
      <c r="Q12" s="69" t="str">
        <f>IF(IF('C3(1)-1管路'!Q12="-","-",IF('C10(1)-2管路(初期設定)'!Q12="-",'C3(1)-1管路'!Q12,'C3(1)-1管路'!Q12-'C10(1)-2管路(初期設定)'!Q12))=0,"-",IF('C3(1)-1管路'!Q12="-","-",IF('C10(1)-2管路(初期設定)'!Q12="-",'C3(1)-1管路'!Q12,'C3(1)-1管路'!Q12-'C10(1)-2管路(初期設定)'!Q12)))</f>
        <v>-</v>
      </c>
      <c r="R12" s="54" t="str">
        <f t="shared" si="3"/>
        <v>-</v>
      </c>
      <c r="S12" s="857" t="str">
        <f>IF(AND('C10(1)-1管路(初期設定)'!$N$8="○",'C10(1)-4,5管路(初期設定)'!$BV12="-"),"-",IF('C3(1)-1管路'!S12="-",BV12,IF(BV12="-",'C3(1)-1管路'!S12,'C3(1)-1管路'!S12+BV12+BW12)))</f>
        <v>-</v>
      </c>
      <c r="T12" s="189" t="str">
        <f>IF(IF('C3(1)-1管路'!T12="-","-",IF('C10(1)-2管路(初期設定)'!T12="-",'C3(1)-1管路'!T12,'C3(1)-1管路'!T12-'C10(1)-2管路(初期設定)'!T12))=0,"-",IF('C3(1)-1管路'!T12="-","-",IF('C10(1)-2管路(初期設定)'!T12="-",'C3(1)-1管路'!T12,'C3(1)-1管路'!T12-'C10(1)-2管路(初期設定)'!T12)))</f>
        <v>-</v>
      </c>
      <c r="U12" s="856" t="str">
        <f>IF(AND('C10(1)-1管路(初期設定)'!$P$8="○",'C10(1)-4,5管路(初期設定)'!$BW12="-"),"-",IF('C3(1)-1管路'!U12="-",BW12,IF(BW12="-",'C3(1)-1管路'!U12,'C3(1)-1管路'!U12)))</f>
        <v>-</v>
      </c>
      <c r="V12" s="69" t="str">
        <f>IF(IF('C3(1)-1管路'!V12="-","-",IF('C10(1)-2管路(初期設定)'!V12="-",'C3(1)-1管路'!V12,'C3(1)-1管路'!V12-'C10(1)-2管路(初期設定)'!V12))=0,"-",IF('C3(1)-1管路'!V12="-","-",IF('C10(1)-2管路(初期設定)'!V12="-",'C3(1)-1管路'!V12,'C3(1)-1管路'!V12-'C10(1)-2管路(初期設定)'!V12)))</f>
        <v>-</v>
      </c>
      <c r="W12" s="54" t="str">
        <f t="shared" si="4"/>
        <v>-</v>
      </c>
      <c r="X12" s="59" t="str">
        <f>IF(IF('C3(1)-1管路'!X12="-","-",IF('C10(1)-2管路(初期設定)'!X12="-",'C3(1)-1管路'!X12,'C3(1)-1管路'!X12-'C10(1)-2管路(初期設定)'!X12))=0,"-",IF('C3(1)-1管路'!X12="-","-",IF('C10(1)-2管路(初期設定)'!X12="-",'C3(1)-1管路'!X12,'C3(1)-1管路'!X12-'C10(1)-2管路(初期設定)'!X12)))</f>
        <v>-</v>
      </c>
      <c r="Y12" s="69" t="str">
        <f>IF(IF('C3(1)-1管路'!Y12="-","-",IF('C10(1)-2管路(初期設定)'!Y12="-",'C3(1)-1管路'!Y12,'C3(1)-1管路'!Y12-'C10(1)-2管路(初期設定)'!Y12))=0,"-",IF('C3(1)-1管路'!Y12="-","-",IF('C10(1)-2管路(初期設定)'!Y12="-",'C3(1)-1管路'!Y12,'C3(1)-1管路'!Y12-'C10(1)-2管路(初期設定)'!Y12)))</f>
        <v>-</v>
      </c>
      <c r="Z12" s="54" t="str">
        <f t="shared" si="5"/>
        <v>-</v>
      </c>
      <c r="AA12" s="59" t="str">
        <f>IF(IF('C3(1)-1管路'!AA12="-","-",IF('C10(1)-2管路(初期設定)'!AA12="-",'C3(1)-1管路'!AA12,'C3(1)-1管路'!AA12-'C10(1)-2管路(初期設定)'!AA12))=0,"-",IF('C3(1)-1管路'!AA12="-","-",IF('C10(1)-2管路(初期設定)'!AA12="-",'C3(1)-1管路'!AA12,'C3(1)-1管路'!AA12-'C10(1)-2管路(初期設定)'!AA12)))</f>
        <v>-</v>
      </c>
      <c r="AB12" s="69" t="str">
        <f>IF(IF('C3(1)-1管路'!AB12="-","-",IF('C10(1)-2管路(初期設定)'!AB12="-",'C3(1)-1管路'!AB12,'C3(1)-1管路'!AB12-'C10(1)-2管路(初期設定)'!AB12))=0,"-",IF('C3(1)-1管路'!AB12="-","-",IF('C10(1)-2管路(初期設定)'!AB12="-",'C3(1)-1管路'!AB12,'C3(1)-1管路'!AB12-'C10(1)-2管路(初期設定)'!AB12)))</f>
        <v>-</v>
      </c>
      <c r="AC12" s="54" t="str">
        <f t="shared" si="6"/>
        <v>-</v>
      </c>
      <c r="AD12" s="857" t="str">
        <f>IF(AND('C10(1)-1管路(初期設定)'!$V$8="○",'C10(1)-4,5管路(初期設定)'!$BX12="-"),"-",IF('C3(1)-1管路'!AD12="-",BX12,IF(BX12="-",'C3(1)-1管路'!AD12,'C3(1)-1管路'!AD12+BX12)))</f>
        <v>-</v>
      </c>
      <c r="AE12" s="69" t="str">
        <f>IF(IF('C3(1)-1管路'!AE12="-","-",IF('C10(1)-2管路(初期設定)'!AE12="-",'C3(1)-1管路'!AE12,'C3(1)-1管路'!AE12-'C10(1)-2管路(初期設定)'!AE12))=0,"-",IF('C3(1)-1管路'!AE12="-","-",IF('C10(1)-2管路(初期設定)'!AE12="-",'C3(1)-1管路'!AE12,'C3(1)-1管路'!AE12-'C10(1)-2管路(初期設定)'!AE12)))</f>
        <v>-</v>
      </c>
      <c r="AF12" s="54" t="str">
        <f t="shared" si="7"/>
        <v>-</v>
      </c>
      <c r="AG12" s="59" t="str">
        <f>IF(IF('C3(1)-1管路'!AG12="-","-",IF('C10(1)-2管路(初期設定)'!AG12="-",'C3(1)-1管路'!AG12,'C3(1)-1管路'!AG12-'C10(1)-2管路(初期設定)'!AG12))=0,"-",IF('C3(1)-1管路'!AG12="-","-",IF('C10(1)-2管路(初期設定)'!AG12="-",'C3(1)-1管路'!AG12,'C3(1)-1管路'!AG12-'C10(1)-2管路(初期設定)'!AG12)))</f>
        <v>-</v>
      </c>
      <c r="AH12" s="69" t="str">
        <f>IF(IF('C3(1)-1管路'!AH12="-","-",IF('C10(1)-2管路(初期設定)'!AH12="-",'C3(1)-1管路'!AH12,'C3(1)-1管路'!AH12-'C10(1)-2管路(初期設定)'!AH12))=0,"-",IF('C3(1)-1管路'!AH12="-","-",IF('C10(1)-2管路(初期設定)'!AH12="-",'C3(1)-1管路'!AH12,'C3(1)-1管路'!AH12-'C10(1)-2管路(初期設定)'!AH12)))</f>
        <v>-</v>
      </c>
      <c r="AI12" s="54" t="str">
        <f t="shared" si="8"/>
        <v>-</v>
      </c>
      <c r="AJ12" s="59" t="str">
        <f>IF(IF('C3(1)-1管路'!AJ12="-","-",IF('C10(1)-2管路(初期設定)'!AJ12="-",'C3(1)-1管路'!AJ12,'C3(1)-1管路'!AJ12-'C10(1)-2管路(初期設定)'!AJ12))=0,"-",IF('C3(1)-1管路'!AJ12="-","-",IF('C10(1)-2管路(初期設定)'!AJ12="-",'C3(1)-1管路'!AJ12,'C3(1)-1管路'!AJ12-'C10(1)-2管路(初期設定)'!AJ12)))</f>
        <v>-</v>
      </c>
      <c r="AK12" s="69" t="str">
        <f>IF(IF('C3(1)-1管路'!AK12="-","-",IF('C10(1)-2管路(初期設定)'!AK12="-",'C3(1)-1管路'!AK12,'C3(1)-1管路'!AK12-'C10(1)-2管路(初期設定)'!AK12))=0,"-",IF('C3(1)-1管路'!AK12="-","-",IF('C10(1)-2管路(初期設定)'!AK12="-",'C3(1)-1管路'!AK12,'C3(1)-1管路'!AK12-'C10(1)-2管路(初期設定)'!AK12)))</f>
        <v>-</v>
      </c>
      <c r="AL12" s="54" t="str">
        <f t="shared" si="9"/>
        <v>-</v>
      </c>
      <c r="AM12" s="59" t="str">
        <f>IF(IF('C3(1)-1管路'!AM12="-","-",IF('C10(1)-2管路(初期設定)'!AM12="-",'C3(1)-1管路'!AM12,'C3(1)-1管路'!AM12-'C10(1)-2管路(初期設定)'!AM12))=0,"-",IF('C3(1)-1管路'!AM12="-","-",IF('C10(1)-2管路(初期設定)'!AM12="-",'C3(1)-1管路'!AM12,'C3(1)-1管路'!AM12-'C10(1)-2管路(初期設定)'!AM12)))</f>
        <v>-</v>
      </c>
      <c r="AN12" s="69" t="str">
        <f>IF(IF('C3(1)-1管路'!AN12="-","-",IF('C10(1)-2管路(初期設定)'!AN12="-",'C3(1)-1管路'!AN12,'C3(1)-1管路'!AN12-'C10(1)-2管路(初期設定)'!AN12))=0,"-",IF('C3(1)-1管路'!AN12="-","-",IF('C10(1)-2管路(初期設定)'!AN12="-",'C3(1)-1管路'!AN12,'C3(1)-1管路'!AN12-'C10(1)-2管路(初期設定)'!AN12)))</f>
        <v>-</v>
      </c>
      <c r="AO12" s="54" t="str">
        <f t="shared" si="10"/>
        <v>-</v>
      </c>
      <c r="AP12" s="59" t="str">
        <f>IF(IF('C3(1)-1管路'!AP12="-","-",IF('C10(1)-2管路(初期設定)'!AP12="-",'C3(1)-1管路'!AP12,'C3(1)-1管路'!AP12-'C10(1)-2管路(初期設定)'!AP12))=0,"-",IF('C3(1)-1管路'!AP12="-","-",IF('C10(1)-2管路(初期設定)'!AP12="-",'C3(1)-1管路'!AP12,'C3(1)-1管路'!AP12-'C10(1)-2管路(初期設定)'!AP12)))</f>
        <v>-</v>
      </c>
      <c r="AQ12" s="69" t="str">
        <f>IF(IF('C3(1)-1管路'!AQ12="-","-",IF('C10(1)-2管路(初期設定)'!AQ12="-",'C3(1)-1管路'!AQ12,'C3(1)-1管路'!AQ12-'C10(1)-2管路(初期設定)'!AQ12))=0,"-",IF('C3(1)-1管路'!AQ12="-","-",IF('C10(1)-2管路(初期設定)'!AQ12="-",'C3(1)-1管路'!AQ12,'C3(1)-1管路'!AQ12-'C10(1)-2管路(初期設定)'!AQ12)))</f>
        <v>-</v>
      </c>
      <c r="AR12" s="61" t="str">
        <f t="shared" si="11"/>
        <v>-</v>
      </c>
      <c r="AS12" s="59" t="str">
        <f>IF(IF('C3(1)-1管路'!AS12="-","-",IF('C10(1)-2管路(初期設定)'!AS12="-",'C3(1)-1管路'!AS12,'C3(1)-1管路'!AS12-'C10(1)-2管路(初期設定)'!AS12))=0,"-",IF('C3(1)-1管路'!AS12="-","-",IF('C10(1)-2管路(初期設定)'!AS12="-",'C3(1)-1管路'!AS12,'C3(1)-1管路'!AS12-'C10(1)-2管路(初期設定)'!AS12)))</f>
        <v>-</v>
      </c>
      <c r="AT12" s="69" t="str">
        <f>IF(IF('C3(1)-1管路'!AT12="-","-",IF('C10(1)-2管路(初期設定)'!AT12="-",'C3(1)-1管路'!AT12,'C3(1)-1管路'!AT12-'C10(1)-2管路(初期設定)'!AT12))=0,"-",IF('C3(1)-1管路'!AT12="-","-",IF('C10(1)-2管路(初期設定)'!AT12="-",'C3(1)-1管路'!AT12,'C3(1)-1管路'!AT12-'C10(1)-2管路(初期設定)'!AT12)))</f>
        <v>-</v>
      </c>
      <c r="AU12" s="61" t="str">
        <f t="shared" si="12"/>
        <v>-</v>
      </c>
      <c r="AV12" s="1071" t="str">
        <f t="shared" si="13"/>
        <v>-</v>
      </c>
      <c r="AW12" s="1070"/>
      <c r="AX12" s="1069" t="str">
        <f t="shared" si="14"/>
        <v>-</v>
      </c>
      <c r="AY12" s="1070"/>
      <c r="AZ12" s="1071">
        <f t="shared" si="15"/>
        <v>0</v>
      </c>
      <c r="BA12" s="1070"/>
      <c r="BB12" s="1070">
        <f t="shared" si="16"/>
        <v>0</v>
      </c>
      <c r="BC12" s="1070"/>
      <c r="BD12" s="1070">
        <f t="shared" si="17"/>
        <v>0</v>
      </c>
      <c r="BE12" s="1070"/>
      <c r="BF12" s="1070">
        <f t="shared" si="18"/>
        <v>0</v>
      </c>
      <c r="BG12" s="1070"/>
      <c r="BH12" s="1070">
        <f t="shared" si="19"/>
        <v>0</v>
      </c>
      <c r="BI12" s="1072"/>
      <c r="BJ12" s="1071">
        <f t="shared" si="20"/>
        <v>0</v>
      </c>
      <c r="BK12" s="1070"/>
      <c r="BL12" s="1070">
        <f t="shared" si="21"/>
        <v>0</v>
      </c>
      <c r="BM12" s="1073"/>
      <c r="BN12" s="1070" t="str">
        <f t="shared" si="22"/>
        <v>-</v>
      </c>
      <c r="BO12" s="1073"/>
      <c r="BQ12" s="442" t="str">
        <f>IF('C10(1)-2管路(初期設定)'!AW12="","-",'C10(1)-2管路(初期設定)'!AW12)</f>
        <v>ダクタイル鋳鉄管(NS形継手等)</v>
      </c>
      <c r="BR12" s="441" t="str">
        <f>IF(BQ12=BR$4,IF('C10(1)-2管路(初期設定)'!AV12="-","-",IF('C10(1)-2管路(初期設定)'!I12="-",'C10(1)-2管路(初期設定)'!AV12,'C10(1)-2管路(初期設定)'!AV12-'C10(1)-2管路(初期設定)'!I12)),"-")</f>
        <v>-</v>
      </c>
      <c r="BS12" s="441" t="str">
        <f>IF(BQ12=BS$4,IF('C10(1)-2管路(初期設定)'!AV12="-","-",IF('C10(1)-2管路(初期設定)'!L12="-",'C10(1)-2管路(初期設定)'!AV12,'C10(1)-2管路(初期設定)'!AV12-'C10(1)-2管路(初期設定)'!L12)),"-")</f>
        <v>-</v>
      </c>
      <c r="BT12" s="441" t="str">
        <f>IF(BQ12=BT$4,IF('C10(1)-2管路(初期設定)'!AV12="-","-",IF('C10(1)-2管路(初期設定)'!O12="-",'C10(1)-2管路(初期設定)'!AV12,'C10(1)-2管路(初期設定)'!AV12-'C10(1)-2管路(初期設定)'!O12)),"-")</f>
        <v>-</v>
      </c>
      <c r="BU12" s="441" t="str">
        <f>IF($BQ12=BU$4,IF('C10(1)-2管路(初期設定)'!$AV12="-","-",IF('C10(1)-2管路(初期設定)'!R12="-",'C10(1)-2管路(初期設定)'!$AV12,'C10(1)-2管路(初期設定)'!$AV12-'C10(1)-2管路(初期設定)'!R12)),"-")</f>
        <v>-</v>
      </c>
      <c r="BV12" s="441" t="str">
        <f>IF($BQ12=BV$4,IF('C10(1)-2管路(初期設定)'!$AV12="-","-",IF('C10(1)-2管路(初期設定)'!W12="-",'C10(1)-2管路(初期設定)'!$AV12,'C10(1)-2管路(初期設定)'!$AV12-SUM('C10(1)-2管路(初期設定)'!S12,'C10(1)-2管路(初期設定)'!T12))),"-")</f>
        <v>-</v>
      </c>
      <c r="BW12" s="441" t="str">
        <f>IF($BQ12=BV$4,IF('C10(1)-2管路(初期設定)'!$AV12="-","-",IF('C10(1)-2管路(初期設定)'!W12="-",'C10(1)-2管路(初期設定)'!$AV12,'C10(1)-2管路(初期設定)'!$AV12-SUM('C10(1)-2管路(初期設定)'!U12,'C10(1)-2管路(初期設定)'!V12))),"-")</f>
        <v>-</v>
      </c>
      <c r="BX12" s="441" t="str">
        <f>IF($BQ12=BX$4,IF('C10(1)-2管路(初期設定)'!$AV12="-","-",IF('C10(1)-2管路(初期設定)'!AF12="-",'C10(1)-2管路(初期設定)'!$AV12,'C10(1)-2管路(初期設定)'!$AV12-'C10(1)-2管路(初期設定)'!AF12)),"-")</f>
        <v>-</v>
      </c>
    </row>
    <row r="13" spans="2:76" ht="13.5" customHeight="1">
      <c r="B13" s="1594"/>
      <c r="C13" s="1263"/>
      <c r="D13" s="1263"/>
      <c r="E13" s="1263"/>
      <c r="F13" s="795">
        <v>400</v>
      </c>
      <c r="G13" s="857">
        <f>IF(AND('C10(1)-1管路(初期設定)'!$F$8="○",'C10(1)-4,5管路(初期設定)'!$BR13="-"),"-",IF('C3(1)-1管路'!G13="-",BR13,IF(BR13="-",'C3(1)-1管路'!G13,'C3(1)-1管路'!G13+BR13)))</f>
        <v>20.200000000000003</v>
      </c>
      <c r="H13" s="69" t="str">
        <f>IF(IF('C3(1)-1管路'!H13="-","-",IF('C10(1)-2管路(初期設定)'!H13="-",'C3(1)-1管路'!H13,'C3(1)-1管路'!H13-'C10(1)-2管路(初期設定)'!H13))=0,"-",IF('C3(1)-1管路'!H13="-","-",IF('C10(1)-2管路(初期設定)'!H13="-",'C3(1)-1管路'!H13,'C3(1)-1管路'!H13-'C10(1)-2管路(初期設定)'!H13)))</f>
        <v>-</v>
      </c>
      <c r="I13" s="54">
        <f t="shared" si="0"/>
        <v>20.200000000000003</v>
      </c>
      <c r="J13" s="857" t="str">
        <f>IF(AND('C10(1)-1管路(初期設定)'!$H$8="○",'C10(1)-4,5管路(初期設定)'!$BS13="-"),"-",IF('C3(1)-1管路'!J13="-",BS13,IF(BS13="-",'C3(1)-1管路'!J13,'C3(1)-1管路'!J13+BS13)))</f>
        <v>-</v>
      </c>
      <c r="K13" s="69" t="str">
        <f>IF(IF('C3(1)-1管路'!K13="-","-",IF('C10(1)-2管路(初期設定)'!K13="-",'C3(1)-1管路'!K13,'C3(1)-1管路'!K13-'C10(1)-2管路(初期設定)'!K13))=0,"-",IF('C3(1)-1管路'!K13="-","-",IF('C10(1)-2管路(初期設定)'!K13="-",'C3(1)-1管路'!K13,'C3(1)-1管路'!K13-'C10(1)-2管路(初期設定)'!K13)))</f>
        <v>-</v>
      </c>
      <c r="L13" s="54" t="str">
        <f t="shared" si="1"/>
        <v>-</v>
      </c>
      <c r="M13" s="857" t="str">
        <f>IF(AND('C10(1)-1管路(初期設定)'!$J$8="○",'C10(1)-4,5管路(初期設定)'!$BT13="-"),"-",IF('C3(1)-1管路'!M13="-",BT13,IF(BT13="-",'C3(1)-1管路'!M13,'C3(1)-1管路'!M13+BT13)))</f>
        <v>-</v>
      </c>
      <c r="N13" s="69" t="str">
        <f>IF(IF('C3(1)-1管路'!N13="-","-",IF('C10(1)-2管路(初期設定)'!N13="-",'C3(1)-1管路'!N13,'C3(1)-1管路'!N13-'C10(1)-2管路(初期設定)'!N13))=0,"-",IF('C3(1)-1管路'!N13="-","-",IF('C10(1)-2管路(初期設定)'!N13="-",'C3(1)-1管路'!N13,'C3(1)-1管路'!N13-'C10(1)-2管路(初期設定)'!N13)))</f>
        <v>-</v>
      </c>
      <c r="O13" s="54" t="str">
        <f t="shared" si="2"/>
        <v>-</v>
      </c>
      <c r="P13" s="857" t="str">
        <f>IF(AND('C10(1)-1管路(初期設定)'!$L$8="○",'C10(1)-4,5管路(初期設定)'!$BU13="-"),"-",IF('C3(1)-1管路'!P13="-",BU13,IF(BU13="-",'C3(1)-1管路'!P13,'C3(1)-1管路'!P13+BU13)))</f>
        <v>-</v>
      </c>
      <c r="Q13" s="69" t="str">
        <f>IF(IF('C3(1)-1管路'!Q13="-","-",IF('C10(1)-2管路(初期設定)'!Q13="-",'C3(1)-1管路'!Q13,'C3(1)-1管路'!Q13-'C10(1)-2管路(初期設定)'!Q13))=0,"-",IF('C3(1)-1管路'!Q13="-","-",IF('C10(1)-2管路(初期設定)'!Q13="-",'C3(1)-1管路'!Q13,'C3(1)-1管路'!Q13-'C10(1)-2管路(初期設定)'!Q13)))</f>
        <v>-</v>
      </c>
      <c r="R13" s="54" t="str">
        <f t="shared" si="3"/>
        <v>-</v>
      </c>
      <c r="S13" s="857">
        <f>IF(AND('C10(1)-1管路(初期設定)'!$N$8="○",'C10(1)-4,5管路(初期設定)'!$BV13="-"),"-",IF('C3(1)-1管路'!S13="-",BV13,IF(BV13="-",'C3(1)-1管路'!S13,'C3(1)-1管路'!S13+BV13+BW13)))</f>
        <v>23</v>
      </c>
      <c r="T13" s="189" t="str">
        <f>IF(IF('C3(1)-1管路'!T13="-","-",IF('C10(1)-2管路(初期設定)'!T13="-",'C3(1)-1管路'!T13,'C3(1)-1管路'!T13-'C10(1)-2管路(初期設定)'!T13))=0,"-",IF('C3(1)-1管路'!T13="-","-",IF('C10(1)-2管路(初期設定)'!T13="-",'C3(1)-1管路'!T13,'C3(1)-1管路'!T13-'C10(1)-2管路(初期設定)'!T13)))</f>
        <v>-</v>
      </c>
      <c r="U13" s="856">
        <f>IF(AND('C10(1)-1管路(初期設定)'!$P$8="○",'C10(1)-4,5管路(初期設定)'!$BW13="-"),"-",IF('C3(1)-1管路'!U13="-",BW13,IF(BW13="-",'C3(1)-1管路'!U13,'C3(1)-1管路'!U13)))</f>
        <v>93</v>
      </c>
      <c r="V13" s="69" t="str">
        <f>IF(IF('C3(1)-1管路'!V13="-","-",IF('C10(1)-2管路(初期設定)'!V13="-",'C3(1)-1管路'!V13,'C3(1)-1管路'!V13-'C10(1)-2管路(初期設定)'!V13))=0,"-",IF('C3(1)-1管路'!V13="-","-",IF('C10(1)-2管路(初期設定)'!V13="-",'C3(1)-1管路'!V13,'C3(1)-1管路'!V13-'C10(1)-2管路(初期設定)'!V13)))</f>
        <v>-</v>
      </c>
      <c r="W13" s="54">
        <f t="shared" si="4"/>
        <v>116</v>
      </c>
      <c r="X13" s="59">
        <f>IF(IF('C3(1)-1管路'!X13="-","-",IF('C10(1)-2管路(初期設定)'!X13="-",'C3(1)-1管路'!X13,'C3(1)-1管路'!X13-'C10(1)-2管路(初期設定)'!X13))=0,"-",IF('C3(1)-1管路'!X13="-","-",IF('C10(1)-2管路(初期設定)'!X13="-",'C3(1)-1管路'!X13,'C3(1)-1管路'!X13-'C10(1)-2管路(初期設定)'!X13)))</f>
        <v>22.6</v>
      </c>
      <c r="Y13" s="69" t="str">
        <f>IF(IF('C3(1)-1管路'!Y13="-","-",IF('C10(1)-2管路(初期設定)'!Y13="-",'C3(1)-1管路'!Y13,'C3(1)-1管路'!Y13-'C10(1)-2管路(初期設定)'!Y13))=0,"-",IF('C3(1)-1管路'!Y13="-","-",IF('C10(1)-2管路(初期設定)'!Y13="-",'C3(1)-1管路'!Y13,'C3(1)-1管路'!Y13-'C10(1)-2管路(初期設定)'!Y13)))</f>
        <v>-</v>
      </c>
      <c r="Z13" s="54">
        <f t="shared" si="5"/>
        <v>22.6</v>
      </c>
      <c r="AA13" s="59" t="str">
        <f>IF(IF('C3(1)-1管路'!AA13="-","-",IF('C10(1)-2管路(初期設定)'!AA13="-",'C3(1)-1管路'!AA13,'C3(1)-1管路'!AA13-'C10(1)-2管路(初期設定)'!AA13))=0,"-",IF('C3(1)-1管路'!AA13="-","-",IF('C10(1)-2管路(初期設定)'!AA13="-",'C3(1)-1管路'!AA13,'C3(1)-1管路'!AA13-'C10(1)-2管路(初期設定)'!AA13)))</f>
        <v>-</v>
      </c>
      <c r="AB13" s="69" t="str">
        <f>IF(IF('C3(1)-1管路'!AB13="-","-",IF('C10(1)-2管路(初期設定)'!AB13="-",'C3(1)-1管路'!AB13,'C3(1)-1管路'!AB13-'C10(1)-2管路(初期設定)'!AB13))=0,"-",IF('C3(1)-1管路'!AB13="-","-",IF('C10(1)-2管路(初期設定)'!AB13="-",'C3(1)-1管路'!AB13,'C3(1)-1管路'!AB13-'C10(1)-2管路(初期設定)'!AB13)))</f>
        <v>-</v>
      </c>
      <c r="AC13" s="54" t="str">
        <f t="shared" si="6"/>
        <v>-</v>
      </c>
      <c r="AD13" s="857" t="str">
        <f>IF(AND('C10(1)-1管路(初期設定)'!$V$8="○",'C10(1)-4,5管路(初期設定)'!$BX13="-"),"-",IF('C3(1)-1管路'!AD13="-",BX13,IF(BX13="-",'C3(1)-1管路'!AD13,'C3(1)-1管路'!AD13+BX13)))</f>
        <v>-</v>
      </c>
      <c r="AE13" s="69" t="str">
        <f>IF(IF('C3(1)-1管路'!AE13="-","-",IF('C10(1)-2管路(初期設定)'!AE13="-",'C3(1)-1管路'!AE13,'C3(1)-1管路'!AE13-'C10(1)-2管路(初期設定)'!AE13))=0,"-",IF('C3(1)-1管路'!AE13="-","-",IF('C10(1)-2管路(初期設定)'!AE13="-",'C3(1)-1管路'!AE13,'C3(1)-1管路'!AE13-'C10(1)-2管路(初期設定)'!AE13)))</f>
        <v>-</v>
      </c>
      <c r="AF13" s="54" t="str">
        <f t="shared" si="7"/>
        <v>-</v>
      </c>
      <c r="AG13" s="59" t="str">
        <f>IF(IF('C3(1)-1管路'!AG13="-","-",IF('C10(1)-2管路(初期設定)'!AG13="-",'C3(1)-1管路'!AG13,'C3(1)-1管路'!AG13-'C10(1)-2管路(初期設定)'!AG13))=0,"-",IF('C3(1)-1管路'!AG13="-","-",IF('C10(1)-2管路(初期設定)'!AG13="-",'C3(1)-1管路'!AG13,'C3(1)-1管路'!AG13-'C10(1)-2管路(初期設定)'!AG13)))</f>
        <v>-</v>
      </c>
      <c r="AH13" s="69" t="str">
        <f>IF(IF('C3(1)-1管路'!AH13="-","-",IF('C10(1)-2管路(初期設定)'!AH13="-",'C3(1)-1管路'!AH13,'C3(1)-1管路'!AH13-'C10(1)-2管路(初期設定)'!AH13))=0,"-",IF('C3(1)-1管路'!AH13="-","-",IF('C10(1)-2管路(初期設定)'!AH13="-",'C3(1)-1管路'!AH13,'C3(1)-1管路'!AH13-'C10(1)-2管路(初期設定)'!AH13)))</f>
        <v>-</v>
      </c>
      <c r="AI13" s="54" t="str">
        <f t="shared" si="8"/>
        <v>-</v>
      </c>
      <c r="AJ13" s="59" t="str">
        <f>IF(IF('C3(1)-1管路'!AJ13="-","-",IF('C10(1)-2管路(初期設定)'!AJ13="-",'C3(1)-1管路'!AJ13,'C3(1)-1管路'!AJ13-'C10(1)-2管路(初期設定)'!AJ13))=0,"-",IF('C3(1)-1管路'!AJ13="-","-",IF('C10(1)-2管路(初期設定)'!AJ13="-",'C3(1)-1管路'!AJ13,'C3(1)-1管路'!AJ13-'C10(1)-2管路(初期設定)'!AJ13)))</f>
        <v>-</v>
      </c>
      <c r="AK13" s="69" t="str">
        <f>IF(IF('C3(1)-1管路'!AK13="-","-",IF('C10(1)-2管路(初期設定)'!AK13="-",'C3(1)-1管路'!AK13,'C3(1)-1管路'!AK13-'C10(1)-2管路(初期設定)'!AK13))=0,"-",IF('C3(1)-1管路'!AK13="-","-",IF('C10(1)-2管路(初期設定)'!AK13="-",'C3(1)-1管路'!AK13,'C3(1)-1管路'!AK13-'C10(1)-2管路(初期設定)'!AK13)))</f>
        <v>-</v>
      </c>
      <c r="AL13" s="54" t="str">
        <f t="shared" si="9"/>
        <v>-</v>
      </c>
      <c r="AM13" s="59" t="str">
        <f>IF(IF('C3(1)-1管路'!AM13="-","-",IF('C10(1)-2管路(初期設定)'!AM13="-",'C3(1)-1管路'!AM13,'C3(1)-1管路'!AM13-'C10(1)-2管路(初期設定)'!AM13))=0,"-",IF('C3(1)-1管路'!AM13="-","-",IF('C10(1)-2管路(初期設定)'!AM13="-",'C3(1)-1管路'!AM13,'C3(1)-1管路'!AM13-'C10(1)-2管路(初期設定)'!AM13)))</f>
        <v>-</v>
      </c>
      <c r="AN13" s="69" t="str">
        <f>IF(IF('C3(1)-1管路'!AN13="-","-",IF('C10(1)-2管路(初期設定)'!AN13="-",'C3(1)-1管路'!AN13,'C3(1)-1管路'!AN13-'C10(1)-2管路(初期設定)'!AN13))=0,"-",IF('C3(1)-1管路'!AN13="-","-",IF('C10(1)-2管路(初期設定)'!AN13="-",'C3(1)-1管路'!AN13,'C3(1)-1管路'!AN13-'C10(1)-2管路(初期設定)'!AN13)))</f>
        <v>-</v>
      </c>
      <c r="AO13" s="54" t="str">
        <f t="shared" si="10"/>
        <v>-</v>
      </c>
      <c r="AP13" s="59" t="str">
        <f>IF(IF('C3(1)-1管路'!AP13="-","-",IF('C10(1)-2管路(初期設定)'!AP13="-",'C3(1)-1管路'!AP13,'C3(1)-1管路'!AP13-'C10(1)-2管路(初期設定)'!AP13))=0,"-",IF('C3(1)-1管路'!AP13="-","-",IF('C10(1)-2管路(初期設定)'!AP13="-",'C3(1)-1管路'!AP13,'C3(1)-1管路'!AP13-'C10(1)-2管路(初期設定)'!AP13)))</f>
        <v>-</v>
      </c>
      <c r="AQ13" s="69" t="str">
        <f>IF(IF('C3(1)-1管路'!AQ13="-","-",IF('C10(1)-2管路(初期設定)'!AQ13="-",'C3(1)-1管路'!AQ13,'C3(1)-1管路'!AQ13-'C10(1)-2管路(初期設定)'!AQ13))=0,"-",IF('C3(1)-1管路'!AQ13="-","-",IF('C10(1)-2管路(初期設定)'!AQ13="-",'C3(1)-1管路'!AQ13,'C3(1)-1管路'!AQ13-'C10(1)-2管路(初期設定)'!AQ13)))</f>
        <v>-</v>
      </c>
      <c r="AR13" s="61" t="str">
        <f t="shared" si="11"/>
        <v>-</v>
      </c>
      <c r="AS13" s="59" t="str">
        <f>IF(IF('C3(1)-1管路'!AS13="-","-",IF('C10(1)-2管路(初期設定)'!AS13="-",'C3(1)-1管路'!AS13,'C3(1)-1管路'!AS13-'C10(1)-2管路(初期設定)'!AS13))=0,"-",IF('C3(1)-1管路'!AS13="-","-",IF('C10(1)-2管路(初期設定)'!AS13="-",'C3(1)-1管路'!AS13,'C3(1)-1管路'!AS13-'C10(1)-2管路(初期設定)'!AS13)))</f>
        <v>-</v>
      </c>
      <c r="AT13" s="69" t="str">
        <f>IF(IF('C3(1)-1管路'!AT13="-","-",IF('C10(1)-2管路(初期設定)'!AT13="-",'C3(1)-1管路'!AT13,'C3(1)-1管路'!AT13-'C10(1)-2管路(初期設定)'!AT13))=0,"-",IF('C3(1)-1管路'!AT13="-","-",IF('C10(1)-2管路(初期設定)'!AT13="-",'C3(1)-1管路'!AT13,'C3(1)-1管路'!AT13-'C10(1)-2管路(初期設定)'!AT13)))</f>
        <v>-</v>
      </c>
      <c r="AU13" s="61" t="str">
        <f t="shared" si="12"/>
        <v>-</v>
      </c>
      <c r="AV13" s="1071">
        <f t="shared" si="13"/>
        <v>158.79999999999998</v>
      </c>
      <c r="AW13" s="1070"/>
      <c r="AX13" s="1069" t="str">
        <f t="shared" si="14"/>
        <v>-</v>
      </c>
      <c r="AY13" s="1070"/>
      <c r="AZ13" s="1071">
        <f t="shared" si="15"/>
        <v>20.200000000000003</v>
      </c>
      <c r="BA13" s="1070"/>
      <c r="BB13" s="1070">
        <f t="shared" si="16"/>
        <v>23</v>
      </c>
      <c r="BC13" s="1070"/>
      <c r="BD13" s="1070">
        <f t="shared" si="17"/>
        <v>115.6</v>
      </c>
      <c r="BE13" s="1070"/>
      <c r="BF13" s="1070">
        <f t="shared" si="18"/>
        <v>0</v>
      </c>
      <c r="BG13" s="1070"/>
      <c r="BH13" s="1070">
        <f t="shared" si="19"/>
        <v>0</v>
      </c>
      <c r="BI13" s="1072"/>
      <c r="BJ13" s="1071">
        <f t="shared" si="20"/>
        <v>43.2</v>
      </c>
      <c r="BK13" s="1070"/>
      <c r="BL13" s="1070">
        <f t="shared" si="21"/>
        <v>115.6</v>
      </c>
      <c r="BM13" s="1073"/>
      <c r="BN13" s="1070">
        <f t="shared" si="22"/>
        <v>158.79999999999998</v>
      </c>
      <c r="BO13" s="1073"/>
      <c r="BQ13" s="442" t="str">
        <f>IF('C10(1)-2管路(初期設定)'!AW13="","-",'C10(1)-2管路(初期設定)'!AW13)</f>
        <v>ダクタイル鋳鉄管(NS形継手等)</v>
      </c>
      <c r="BR13" s="441">
        <f>IF(BQ13=BR$4,IF('C10(1)-2管路(初期設定)'!AV13="-","-",IF('C10(1)-2管路(初期設定)'!I13="-",'C10(1)-2管路(初期設定)'!AV13,'C10(1)-2管路(初期設定)'!AV13-'C10(1)-2管路(初期設定)'!I13)),"-")</f>
        <v>11</v>
      </c>
      <c r="BS13" s="441" t="str">
        <f>IF(BQ13=BS$4,IF('C10(1)-2管路(初期設定)'!AV13="-","-",IF('C10(1)-2管路(初期設定)'!L13="-",'C10(1)-2管路(初期設定)'!AV13,'C10(1)-2管路(初期設定)'!AV13-'C10(1)-2管路(初期設定)'!L13)),"-")</f>
        <v>-</v>
      </c>
      <c r="BT13" s="441" t="str">
        <f>IF(BQ13=BT$4,IF('C10(1)-2管路(初期設定)'!AV13="-","-",IF('C10(1)-2管路(初期設定)'!O13="-",'C10(1)-2管路(初期設定)'!AV13,'C10(1)-2管路(初期設定)'!AV13-'C10(1)-2管路(初期設定)'!O13)),"-")</f>
        <v>-</v>
      </c>
      <c r="BU13" s="441" t="str">
        <f>IF($BQ13=BU$4,IF('C10(1)-2管路(初期設定)'!$AV13="-","-",IF('C10(1)-2管路(初期設定)'!R13="-",'C10(1)-2管路(初期設定)'!$AV13,'C10(1)-2管路(初期設定)'!$AV13-'C10(1)-2管路(初期設定)'!R13)),"-")</f>
        <v>-</v>
      </c>
      <c r="BV13" s="441" t="str">
        <f>IF($BQ13=BV$4,IF('C10(1)-2管路(初期設定)'!$AV13="-","-",IF('C10(1)-2管路(初期設定)'!W13="-",'C10(1)-2管路(初期設定)'!$AV13,'C10(1)-2管路(初期設定)'!$AV13-SUM('C10(1)-2管路(初期設定)'!S13,'C10(1)-2管路(初期設定)'!T13))),"-")</f>
        <v>-</v>
      </c>
      <c r="BW13" s="441" t="str">
        <f>IF($BQ13=BV$4,IF('C10(1)-2管路(初期設定)'!$AV13="-","-",IF('C10(1)-2管路(初期設定)'!W13="-",'C10(1)-2管路(初期設定)'!$AV13,'C10(1)-2管路(初期設定)'!$AV13-SUM('C10(1)-2管路(初期設定)'!U13,'C10(1)-2管路(初期設定)'!V13))),"-")</f>
        <v>-</v>
      </c>
      <c r="BX13" s="441" t="str">
        <f>IF($BQ13=BX$4,IF('C10(1)-2管路(初期設定)'!$AV13="-","-",IF('C10(1)-2管路(初期設定)'!AF13="-",'C10(1)-2管路(初期設定)'!$AV13,'C10(1)-2管路(初期設定)'!$AV13-'C10(1)-2管路(初期設定)'!AF13)),"-")</f>
        <v>-</v>
      </c>
    </row>
    <row r="14" spans="2:76" ht="13.5" customHeight="1">
      <c r="B14" s="1594"/>
      <c r="C14" s="1263"/>
      <c r="D14" s="1263"/>
      <c r="E14" s="1263"/>
      <c r="F14" s="795">
        <v>350</v>
      </c>
      <c r="G14" s="857" t="str">
        <f>IF(AND('C10(1)-1管路(初期設定)'!$F$8="○",'C10(1)-4,5管路(初期設定)'!$BR14="-"),"-",IF('C3(1)-1管路'!G14="-",BR14,IF(BR14="-",'C3(1)-1管路'!G14,'C3(1)-1管路'!G14+BR14)))</f>
        <v>-</v>
      </c>
      <c r="H14" s="69" t="str">
        <f>IF(IF('C3(1)-1管路'!H14="-","-",IF('C10(1)-2管路(初期設定)'!H14="-",'C3(1)-1管路'!H14,'C3(1)-1管路'!H14-'C10(1)-2管路(初期設定)'!H14))=0,"-",IF('C3(1)-1管路'!H14="-","-",IF('C10(1)-2管路(初期設定)'!H14="-",'C3(1)-1管路'!H14,'C3(1)-1管路'!H14-'C10(1)-2管路(初期設定)'!H14)))</f>
        <v>-</v>
      </c>
      <c r="I14" s="54" t="str">
        <f t="shared" si="0"/>
        <v>-</v>
      </c>
      <c r="J14" s="857" t="str">
        <f>IF(AND('C10(1)-1管路(初期設定)'!$H$8="○",'C10(1)-4,5管路(初期設定)'!$BS14="-"),"-",IF('C3(1)-1管路'!J14="-",BS14,IF(BS14="-",'C3(1)-1管路'!J14,'C3(1)-1管路'!J14+BS14)))</f>
        <v>-</v>
      </c>
      <c r="K14" s="69" t="str">
        <f>IF(IF('C3(1)-1管路'!K14="-","-",IF('C10(1)-2管路(初期設定)'!K14="-",'C3(1)-1管路'!K14,'C3(1)-1管路'!K14-'C10(1)-2管路(初期設定)'!K14))=0,"-",IF('C3(1)-1管路'!K14="-","-",IF('C10(1)-2管路(初期設定)'!K14="-",'C3(1)-1管路'!K14,'C3(1)-1管路'!K14-'C10(1)-2管路(初期設定)'!K14)))</f>
        <v>-</v>
      </c>
      <c r="L14" s="54" t="str">
        <f t="shared" si="1"/>
        <v>-</v>
      </c>
      <c r="M14" s="857" t="str">
        <f>IF(AND('C10(1)-1管路(初期設定)'!$J$8="○",'C10(1)-4,5管路(初期設定)'!$BT14="-"),"-",IF('C3(1)-1管路'!M14="-",BT14,IF(BT14="-",'C3(1)-1管路'!M14,'C3(1)-1管路'!M14+BT14)))</f>
        <v>-</v>
      </c>
      <c r="N14" s="69" t="str">
        <f>IF(IF('C3(1)-1管路'!N14="-","-",IF('C10(1)-2管路(初期設定)'!N14="-",'C3(1)-1管路'!N14,'C3(1)-1管路'!N14-'C10(1)-2管路(初期設定)'!N14))=0,"-",IF('C3(1)-1管路'!N14="-","-",IF('C10(1)-2管路(初期設定)'!N14="-",'C3(1)-1管路'!N14,'C3(1)-1管路'!N14-'C10(1)-2管路(初期設定)'!N14)))</f>
        <v>-</v>
      </c>
      <c r="O14" s="54" t="str">
        <f t="shared" si="2"/>
        <v>-</v>
      </c>
      <c r="P14" s="857" t="str">
        <f>IF(AND('C10(1)-1管路(初期設定)'!$L$8="○",'C10(1)-4,5管路(初期設定)'!$BU14="-"),"-",IF('C3(1)-1管路'!P14="-",BU14,IF(BU14="-",'C3(1)-1管路'!P14,'C3(1)-1管路'!P14+BU14)))</f>
        <v>-</v>
      </c>
      <c r="Q14" s="69" t="str">
        <f>IF(IF('C3(1)-1管路'!Q14="-","-",IF('C10(1)-2管路(初期設定)'!Q14="-",'C3(1)-1管路'!Q14,'C3(1)-1管路'!Q14-'C10(1)-2管路(初期設定)'!Q14))=0,"-",IF('C3(1)-1管路'!Q14="-","-",IF('C10(1)-2管路(初期設定)'!Q14="-",'C3(1)-1管路'!Q14,'C3(1)-1管路'!Q14-'C10(1)-2管路(初期設定)'!Q14)))</f>
        <v>-</v>
      </c>
      <c r="R14" s="54" t="str">
        <f t="shared" si="3"/>
        <v>-</v>
      </c>
      <c r="S14" s="857" t="str">
        <f>IF(AND('C10(1)-1管路(初期設定)'!$N$8="○",'C10(1)-4,5管路(初期設定)'!$BV14="-"),"-",IF('C3(1)-1管路'!S14="-",BV14,IF(BV14="-",'C3(1)-1管路'!S14,'C3(1)-1管路'!S14+BV14+BW14)))</f>
        <v>-</v>
      </c>
      <c r="T14" s="189" t="str">
        <f>IF(IF('C3(1)-1管路'!T14="-","-",IF('C10(1)-2管路(初期設定)'!T14="-",'C3(1)-1管路'!T14,'C3(1)-1管路'!T14-'C10(1)-2管路(初期設定)'!T14))=0,"-",IF('C3(1)-1管路'!T14="-","-",IF('C10(1)-2管路(初期設定)'!T14="-",'C3(1)-1管路'!T14,'C3(1)-1管路'!T14-'C10(1)-2管路(初期設定)'!T14)))</f>
        <v>-</v>
      </c>
      <c r="U14" s="856" t="str">
        <f>IF(AND('C10(1)-1管路(初期設定)'!$P$8="○",'C10(1)-4,5管路(初期設定)'!$BW14="-"),"-",IF('C3(1)-1管路'!U14="-",BW14,IF(BW14="-",'C3(1)-1管路'!U14,'C3(1)-1管路'!U14)))</f>
        <v>-</v>
      </c>
      <c r="V14" s="69" t="str">
        <f>IF(IF('C3(1)-1管路'!V14="-","-",IF('C10(1)-2管路(初期設定)'!V14="-",'C3(1)-1管路'!V14,'C3(1)-1管路'!V14-'C10(1)-2管路(初期設定)'!V14))=0,"-",IF('C3(1)-1管路'!V14="-","-",IF('C10(1)-2管路(初期設定)'!V14="-",'C3(1)-1管路'!V14,'C3(1)-1管路'!V14-'C10(1)-2管路(初期設定)'!V14)))</f>
        <v>-</v>
      </c>
      <c r="W14" s="54" t="str">
        <f t="shared" si="4"/>
        <v>-</v>
      </c>
      <c r="X14" s="59" t="str">
        <f>IF(IF('C3(1)-1管路'!X14="-","-",IF('C10(1)-2管路(初期設定)'!X14="-",'C3(1)-1管路'!X14,'C3(1)-1管路'!X14-'C10(1)-2管路(初期設定)'!X14))=0,"-",IF('C3(1)-1管路'!X14="-","-",IF('C10(1)-2管路(初期設定)'!X14="-",'C3(1)-1管路'!X14,'C3(1)-1管路'!X14-'C10(1)-2管路(初期設定)'!X14)))</f>
        <v>-</v>
      </c>
      <c r="Y14" s="69" t="str">
        <f>IF(IF('C3(1)-1管路'!Y14="-","-",IF('C10(1)-2管路(初期設定)'!Y14="-",'C3(1)-1管路'!Y14,'C3(1)-1管路'!Y14-'C10(1)-2管路(初期設定)'!Y14))=0,"-",IF('C3(1)-1管路'!Y14="-","-",IF('C10(1)-2管路(初期設定)'!Y14="-",'C3(1)-1管路'!Y14,'C3(1)-1管路'!Y14-'C10(1)-2管路(初期設定)'!Y14)))</f>
        <v>-</v>
      </c>
      <c r="Z14" s="54" t="str">
        <f t="shared" si="5"/>
        <v>-</v>
      </c>
      <c r="AA14" s="59" t="str">
        <f>IF(IF('C3(1)-1管路'!AA14="-","-",IF('C10(1)-2管路(初期設定)'!AA14="-",'C3(1)-1管路'!AA14,'C3(1)-1管路'!AA14-'C10(1)-2管路(初期設定)'!AA14))=0,"-",IF('C3(1)-1管路'!AA14="-","-",IF('C10(1)-2管路(初期設定)'!AA14="-",'C3(1)-1管路'!AA14,'C3(1)-1管路'!AA14-'C10(1)-2管路(初期設定)'!AA14)))</f>
        <v>-</v>
      </c>
      <c r="AB14" s="69" t="str">
        <f>IF(IF('C3(1)-1管路'!AB14="-","-",IF('C10(1)-2管路(初期設定)'!AB14="-",'C3(1)-1管路'!AB14,'C3(1)-1管路'!AB14-'C10(1)-2管路(初期設定)'!AB14))=0,"-",IF('C3(1)-1管路'!AB14="-","-",IF('C10(1)-2管路(初期設定)'!AB14="-",'C3(1)-1管路'!AB14,'C3(1)-1管路'!AB14-'C10(1)-2管路(初期設定)'!AB14)))</f>
        <v>-</v>
      </c>
      <c r="AC14" s="54" t="str">
        <f t="shared" si="6"/>
        <v>-</v>
      </c>
      <c r="AD14" s="857" t="str">
        <f>IF(AND('C10(1)-1管路(初期設定)'!$V$8="○",'C10(1)-4,5管路(初期設定)'!$BX14="-"),"-",IF('C3(1)-1管路'!AD14="-",BX14,IF(BX14="-",'C3(1)-1管路'!AD14,'C3(1)-1管路'!AD14+BX14)))</f>
        <v>-</v>
      </c>
      <c r="AE14" s="69" t="str">
        <f>IF(IF('C3(1)-1管路'!AE14="-","-",IF('C10(1)-2管路(初期設定)'!AE14="-",'C3(1)-1管路'!AE14,'C3(1)-1管路'!AE14-'C10(1)-2管路(初期設定)'!AE14))=0,"-",IF('C3(1)-1管路'!AE14="-","-",IF('C10(1)-2管路(初期設定)'!AE14="-",'C3(1)-1管路'!AE14,'C3(1)-1管路'!AE14-'C10(1)-2管路(初期設定)'!AE14)))</f>
        <v>-</v>
      </c>
      <c r="AF14" s="54" t="str">
        <f t="shared" si="7"/>
        <v>-</v>
      </c>
      <c r="AG14" s="59" t="str">
        <f>IF(IF('C3(1)-1管路'!AG14="-","-",IF('C10(1)-2管路(初期設定)'!AG14="-",'C3(1)-1管路'!AG14,'C3(1)-1管路'!AG14-'C10(1)-2管路(初期設定)'!AG14))=0,"-",IF('C3(1)-1管路'!AG14="-","-",IF('C10(1)-2管路(初期設定)'!AG14="-",'C3(1)-1管路'!AG14,'C3(1)-1管路'!AG14-'C10(1)-2管路(初期設定)'!AG14)))</f>
        <v>-</v>
      </c>
      <c r="AH14" s="69" t="str">
        <f>IF(IF('C3(1)-1管路'!AH14="-","-",IF('C10(1)-2管路(初期設定)'!AH14="-",'C3(1)-1管路'!AH14,'C3(1)-1管路'!AH14-'C10(1)-2管路(初期設定)'!AH14))=0,"-",IF('C3(1)-1管路'!AH14="-","-",IF('C10(1)-2管路(初期設定)'!AH14="-",'C3(1)-1管路'!AH14,'C3(1)-1管路'!AH14-'C10(1)-2管路(初期設定)'!AH14)))</f>
        <v>-</v>
      </c>
      <c r="AI14" s="54" t="str">
        <f t="shared" si="8"/>
        <v>-</v>
      </c>
      <c r="AJ14" s="59" t="str">
        <f>IF(IF('C3(1)-1管路'!AJ14="-","-",IF('C10(1)-2管路(初期設定)'!AJ14="-",'C3(1)-1管路'!AJ14,'C3(1)-1管路'!AJ14-'C10(1)-2管路(初期設定)'!AJ14))=0,"-",IF('C3(1)-1管路'!AJ14="-","-",IF('C10(1)-2管路(初期設定)'!AJ14="-",'C3(1)-1管路'!AJ14,'C3(1)-1管路'!AJ14-'C10(1)-2管路(初期設定)'!AJ14)))</f>
        <v>-</v>
      </c>
      <c r="AK14" s="69" t="str">
        <f>IF(IF('C3(1)-1管路'!AK14="-","-",IF('C10(1)-2管路(初期設定)'!AK14="-",'C3(1)-1管路'!AK14,'C3(1)-1管路'!AK14-'C10(1)-2管路(初期設定)'!AK14))=0,"-",IF('C3(1)-1管路'!AK14="-","-",IF('C10(1)-2管路(初期設定)'!AK14="-",'C3(1)-1管路'!AK14,'C3(1)-1管路'!AK14-'C10(1)-2管路(初期設定)'!AK14)))</f>
        <v>-</v>
      </c>
      <c r="AL14" s="54" t="str">
        <f t="shared" si="9"/>
        <v>-</v>
      </c>
      <c r="AM14" s="59" t="str">
        <f>IF(IF('C3(1)-1管路'!AM14="-","-",IF('C10(1)-2管路(初期設定)'!AM14="-",'C3(1)-1管路'!AM14,'C3(1)-1管路'!AM14-'C10(1)-2管路(初期設定)'!AM14))=0,"-",IF('C3(1)-1管路'!AM14="-","-",IF('C10(1)-2管路(初期設定)'!AM14="-",'C3(1)-1管路'!AM14,'C3(1)-1管路'!AM14-'C10(1)-2管路(初期設定)'!AM14)))</f>
        <v>-</v>
      </c>
      <c r="AN14" s="69" t="str">
        <f>IF(IF('C3(1)-1管路'!AN14="-","-",IF('C10(1)-2管路(初期設定)'!AN14="-",'C3(1)-1管路'!AN14,'C3(1)-1管路'!AN14-'C10(1)-2管路(初期設定)'!AN14))=0,"-",IF('C3(1)-1管路'!AN14="-","-",IF('C10(1)-2管路(初期設定)'!AN14="-",'C3(1)-1管路'!AN14,'C3(1)-1管路'!AN14-'C10(1)-2管路(初期設定)'!AN14)))</f>
        <v>-</v>
      </c>
      <c r="AO14" s="54" t="str">
        <f t="shared" si="10"/>
        <v>-</v>
      </c>
      <c r="AP14" s="59" t="str">
        <f>IF(IF('C3(1)-1管路'!AP14="-","-",IF('C10(1)-2管路(初期設定)'!AP14="-",'C3(1)-1管路'!AP14,'C3(1)-1管路'!AP14-'C10(1)-2管路(初期設定)'!AP14))=0,"-",IF('C3(1)-1管路'!AP14="-","-",IF('C10(1)-2管路(初期設定)'!AP14="-",'C3(1)-1管路'!AP14,'C3(1)-1管路'!AP14-'C10(1)-2管路(初期設定)'!AP14)))</f>
        <v>-</v>
      </c>
      <c r="AQ14" s="69" t="str">
        <f>IF(IF('C3(1)-1管路'!AQ14="-","-",IF('C10(1)-2管路(初期設定)'!AQ14="-",'C3(1)-1管路'!AQ14,'C3(1)-1管路'!AQ14-'C10(1)-2管路(初期設定)'!AQ14))=0,"-",IF('C3(1)-1管路'!AQ14="-","-",IF('C10(1)-2管路(初期設定)'!AQ14="-",'C3(1)-1管路'!AQ14,'C3(1)-1管路'!AQ14-'C10(1)-2管路(初期設定)'!AQ14)))</f>
        <v>-</v>
      </c>
      <c r="AR14" s="61" t="str">
        <f t="shared" si="11"/>
        <v>-</v>
      </c>
      <c r="AS14" s="59" t="str">
        <f>IF(IF('C3(1)-1管路'!AS14="-","-",IF('C10(1)-2管路(初期設定)'!AS14="-",'C3(1)-1管路'!AS14,'C3(1)-1管路'!AS14-'C10(1)-2管路(初期設定)'!AS14))=0,"-",IF('C3(1)-1管路'!AS14="-","-",IF('C10(1)-2管路(初期設定)'!AS14="-",'C3(1)-1管路'!AS14,'C3(1)-1管路'!AS14-'C10(1)-2管路(初期設定)'!AS14)))</f>
        <v>-</v>
      </c>
      <c r="AT14" s="69" t="str">
        <f>IF(IF('C3(1)-1管路'!AT14="-","-",IF('C10(1)-2管路(初期設定)'!AT14="-",'C3(1)-1管路'!AT14,'C3(1)-1管路'!AT14-'C10(1)-2管路(初期設定)'!AT14))=0,"-",IF('C3(1)-1管路'!AT14="-","-",IF('C10(1)-2管路(初期設定)'!AT14="-",'C3(1)-1管路'!AT14,'C3(1)-1管路'!AT14-'C10(1)-2管路(初期設定)'!AT14)))</f>
        <v>-</v>
      </c>
      <c r="AU14" s="61" t="str">
        <f t="shared" si="12"/>
        <v>-</v>
      </c>
      <c r="AV14" s="1071" t="str">
        <f t="shared" si="13"/>
        <v>-</v>
      </c>
      <c r="AW14" s="1070"/>
      <c r="AX14" s="1069" t="str">
        <f t="shared" si="14"/>
        <v>-</v>
      </c>
      <c r="AY14" s="1070"/>
      <c r="AZ14" s="1071">
        <f t="shared" si="15"/>
        <v>0</v>
      </c>
      <c r="BA14" s="1070"/>
      <c r="BB14" s="1070">
        <f t="shared" si="16"/>
        <v>0</v>
      </c>
      <c r="BC14" s="1070"/>
      <c r="BD14" s="1070">
        <f t="shared" si="17"/>
        <v>0</v>
      </c>
      <c r="BE14" s="1070"/>
      <c r="BF14" s="1070">
        <f t="shared" si="18"/>
        <v>0</v>
      </c>
      <c r="BG14" s="1070"/>
      <c r="BH14" s="1070">
        <f t="shared" si="19"/>
        <v>0</v>
      </c>
      <c r="BI14" s="1072"/>
      <c r="BJ14" s="1071">
        <f t="shared" si="20"/>
        <v>0</v>
      </c>
      <c r="BK14" s="1070"/>
      <c r="BL14" s="1070">
        <f t="shared" si="21"/>
        <v>0</v>
      </c>
      <c r="BM14" s="1073"/>
      <c r="BN14" s="1070" t="str">
        <f t="shared" si="22"/>
        <v>-</v>
      </c>
      <c r="BO14" s="1073"/>
      <c r="BQ14" s="442" t="str">
        <f>IF('C10(1)-2管路(初期設定)'!AW14="","-",'C10(1)-2管路(初期設定)'!AW14)</f>
        <v>ダクタイル鋳鉄管(NS形継手等)</v>
      </c>
      <c r="BR14" s="441" t="str">
        <f>IF(BQ14=BR$4,IF('C10(1)-2管路(初期設定)'!AV14="-","-",IF('C10(1)-2管路(初期設定)'!I14="-",'C10(1)-2管路(初期設定)'!AV14,'C10(1)-2管路(初期設定)'!AV14-'C10(1)-2管路(初期設定)'!I14)),"-")</f>
        <v>-</v>
      </c>
      <c r="BS14" s="441" t="str">
        <f>IF(BQ14=BS$4,IF('C10(1)-2管路(初期設定)'!AV14="-","-",IF('C10(1)-2管路(初期設定)'!L14="-",'C10(1)-2管路(初期設定)'!AV14,'C10(1)-2管路(初期設定)'!AV14-'C10(1)-2管路(初期設定)'!L14)),"-")</f>
        <v>-</v>
      </c>
      <c r="BT14" s="441" t="str">
        <f>IF(BQ14=BT$4,IF('C10(1)-2管路(初期設定)'!AV14="-","-",IF('C10(1)-2管路(初期設定)'!O14="-",'C10(1)-2管路(初期設定)'!AV14,'C10(1)-2管路(初期設定)'!AV14-'C10(1)-2管路(初期設定)'!O14)),"-")</f>
        <v>-</v>
      </c>
      <c r="BU14" s="441" t="str">
        <f>IF($BQ14=BU$4,IF('C10(1)-2管路(初期設定)'!$AV14="-","-",IF('C10(1)-2管路(初期設定)'!R14="-",'C10(1)-2管路(初期設定)'!$AV14,'C10(1)-2管路(初期設定)'!$AV14-'C10(1)-2管路(初期設定)'!R14)),"-")</f>
        <v>-</v>
      </c>
      <c r="BV14" s="441" t="str">
        <f>IF($BQ14=BV$4,IF('C10(1)-2管路(初期設定)'!$AV14="-","-",IF('C10(1)-2管路(初期設定)'!W14="-",'C10(1)-2管路(初期設定)'!$AV14,'C10(1)-2管路(初期設定)'!$AV14-SUM('C10(1)-2管路(初期設定)'!S14,'C10(1)-2管路(初期設定)'!T14))),"-")</f>
        <v>-</v>
      </c>
      <c r="BW14" s="441" t="str">
        <f>IF($BQ14=BV$4,IF('C10(1)-2管路(初期設定)'!$AV14="-","-",IF('C10(1)-2管路(初期設定)'!W14="-",'C10(1)-2管路(初期設定)'!$AV14,'C10(1)-2管路(初期設定)'!$AV14-SUM('C10(1)-2管路(初期設定)'!U14,'C10(1)-2管路(初期設定)'!V14))),"-")</f>
        <v>-</v>
      </c>
      <c r="BX14" s="441" t="str">
        <f>IF($BQ14=BX$4,IF('C10(1)-2管路(初期設定)'!$AV14="-","-",IF('C10(1)-2管路(初期設定)'!AF14="-",'C10(1)-2管路(初期設定)'!$AV14,'C10(1)-2管路(初期設定)'!$AV14-'C10(1)-2管路(初期設定)'!AF14)),"-")</f>
        <v>-</v>
      </c>
    </row>
    <row r="15" spans="2:76" ht="13.5" customHeight="1">
      <c r="B15" s="1594"/>
      <c r="C15" s="1263"/>
      <c r="D15" s="1263"/>
      <c r="E15" s="1263"/>
      <c r="F15" s="795">
        <v>300</v>
      </c>
      <c r="G15" s="857" t="str">
        <f>IF(AND('C10(1)-1管路(初期設定)'!$F$8="○",'C10(1)-4,5管路(初期設定)'!$BR15="-"),"-",IF('C3(1)-1管路'!G15="-",BR15,IF(BR15="-",'C3(1)-1管路'!G15,'C3(1)-1管路'!G15+BR15)))</f>
        <v>-</v>
      </c>
      <c r="H15" s="69" t="str">
        <f>IF(IF('C3(1)-1管路'!H15="-","-",IF('C10(1)-2管路(初期設定)'!H15="-",'C3(1)-1管路'!H15,'C3(1)-1管路'!H15-'C10(1)-2管路(初期設定)'!H15))=0,"-",IF('C3(1)-1管路'!H15="-","-",IF('C10(1)-2管路(初期設定)'!H15="-",'C3(1)-1管路'!H15,'C3(1)-1管路'!H15-'C10(1)-2管路(初期設定)'!H15)))</f>
        <v>-</v>
      </c>
      <c r="I15" s="54" t="str">
        <f t="shared" si="0"/>
        <v>-</v>
      </c>
      <c r="J15" s="857" t="str">
        <f>IF(AND('C10(1)-1管路(初期設定)'!$H$8="○",'C10(1)-4,5管路(初期設定)'!$BS15="-"),"-",IF('C3(1)-1管路'!J15="-",BS15,IF(BS15="-",'C3(1)-1管路'!J15,'C3(1)-1管路'!J15+BS15)))</f>
        <v>-</v>
      </c>
      <c r="K15" s="69" t="str">
        <f>IF(IF('C3(1)-1管路'!K15="-","-",IF('C10(1)-2管路(初期設定)'!K15="-",'C3(1)-1管路'!K15,'C3(1)-1管路'!K15-'C10(1)-2管路(初期設定)'!K15))=0,"-",IF('C3(1)-1管路'!K15="-","-",IF('C10(1)-2管路(初期設定)'!K15="-",'C3(1)-1管路'!K15,'C3(1)-1管路'!K15-'C10(1)-2管路(初期設定)'!K15)))</f>
        <v>-</v>
      </c>
      <c r="L15" s="54" t="str">
        <f t="shared" si="1"/>
        <v>-</v>
      </c>
      <c r="M15" s="857" t="str">
        <f>IF(AND('C10(1)-1管路(初期設定)'!$J$8="○",'C10(1)-4,5管路(初期設定)'!$BT15="-"),"-",IF('C3(1)-1管路'!M15="-",BT15,IF(BT15="-",'C3(1)-1管路'!M15,'C3(1)-1管路'!M15+BT15)))</f>
        <v>-</v>
      </c>
      <c r="N15" s="69" t="str">
        <f>IF(IF('C3(1)-1管路'!N15="-","-",IF('C10(1)-2管路(初期設定)'!N15="-",'C3(1)-1管路'!N15,'C3(1)-1管路'!N15-'C10(1)-2管路(初期設定)'!N15))=0,"-",IF('C3(1)-1管路'!N15="-","-",IF('C10(1)-2管路(初期設定)'!N15="-",'C3(1)-1管路'!N15,'C3(1)-1管路'!N15-'C10(1)-2管路(初期設定)'!N15)))</f>
        <v>-</v>
      </c>
      <c r="O15" s="54" t="str">
        <f t="shared" si="2"/>
        <v>-</v>
      </c>
      <c r="P15" s="857" t="str">
        <f>IF(AND('C10(1)-1管路(初期設定)'!$L$8="○",'C10(1)-4,5管路(初期設定)'!$BU15="-"),"-",IF('C3(1)-1管路'!P15="-",BU15,IF(BU15="-",'C3(1)-1管路'!P15,'C3(1)-1管路'!P15+BU15)))</f>
        <v>-</v>
      </c>
      <c r="Q15" s="69" t="str">
        <f>IF(IF('C3(1)-1管路'!Q15="-","-",IF('C10(1)-2管路(初期設定)'!Q15="-",'C3(1)-1管路'!Q15,'C3(1)-1管路'!Q15-'C10(1)-2管路(初期設定)'!Q15))=0,"-",IF('C3(1)-1管路'!Q15="-","-",IF('C10(1)-2管路(初期設定)'!Q15="-",'C3(1)-1管路'!Q15,'C3(1)-1管路'!Q15-'C10(1)-2管路(初期設定)'!Q15)))</f>
        <v>-</v>
      </c>
      <c r="R15" s="54" t="str">
        <f t="shared" si="3"/>
        <v>-</v>
      </c>
      <c r="S15" s="857" t="str">
        <f>IF(AND('C10(1)-1管路(初期設定)'!$N$8="○",'C10(1)-4,5管路(初期設定)'!$BV15="-"),"-",IF('C3(1)-1管路'!S15="-",BV15,IF(BV15="-",'C3(1)-1管路'!S15,'C3(1)-1管路'!S15+BV15+BW15)))</f>
        <v>-</v>
      </c>
      <c r="T15" s="189" t="str">
        <f>IF(IF('C3(1)-1管路'!T15="-","-",IF('C10(1)-2管路(初期設定)'!T15="-",'C3(1)-1管路'!T15,'C3(1)-1管路'!T15-'C10(1)-2管路(初期設定)'!T15))=0,"-",IF('C3(1)-1管路'!T15="-","-",IF('C10(1)-2管路(初期設定)'!T15="-",'C3(1)-1管路'!T15,'C3(1)-1管路'!T15-'C10(1)-2管路(初期設定)'!T15)))</f>
        <v>-</v>
      </c>
      <c r="U15" s="856" t="str">
        <f>IF(AND('C10(1)-1管路(初期設定)'!$P$8="○",'C10(1)-4,5管路(初期設定)'!$BW15="-"),"-",IF('C3(1)-1管路'!U15="-",BW15,IF(BW15="-",'C3(1)-1管路'!U15,'C3(1)-1管路'!U15)))</f>
        <v>-</v>
      </c>
      <c r="V15" s="69" t="str">
        <f>IF(IF('C3(1)-1管路'!V15="-","-",IF('C10(1)-2管路(初期設定)'!V15="-",'C3(1)-1管路'!V15,'C3(1)-1管路'!V15-'C10(1)-2管路(初期設定)'!V15))=0,"-",IF('C3(1)-1管路'!V15="-","-",IF('C10(1)-2管路(初期設定)'!V15="-",'C3(1)-1管路'!V15,'C3(1)-1管路'!V15-'C10(1)-2管路(初期設定)'!V15)))</f>
        <v>-</v>
      </c>
      <c r="W15" s="54" t="str">
        <f t="shared" si="4"/>
        <v>-</v>
      </c>
      <c r="X15" s="59" t="str">
        <f>IF(IF('C3(1)-1管路'!X15="-","-",IF('C10(1)-2管路(初期設定)'!X15="-",'C3(1)-1管路'!X15,'C3(1)-1管路'!X15-'C10(1)-2管路(初期設定)'!X15))=0,"-",IF('C3(1)-1管路'!X15="-","-",IF('C10(1)-2管路(初期設定)'!X15="-",'C3(1)-1管路'!X15,'C3(1)-1管路'!X15-'C10(1)-2管路(初期設定)'!X15)))</f>
        <v>-</v>
      </c>
      <c r="Y15" s="69" t="str">
        <f>IF(IF('C3(1)-1管路'!Y15="-","-",IF('C10(1)-2管路(初期設定)'!Y15="-",'C3(1)-1管路'!Y15,'C3(1)-1管路'!Y15-'C10(1)-2管路(初期設定)'!Y15))=0,"-",IF('C3(1)-1管路'!Y15="-","-",IF('C10(1)-2管路(初期設定)'!Y15="-",'C3(1)-1管路'!Y15,'C3(1)-1管路'!Y15-'C10(1)-2管路(初期設定)'!Y15)))</f>
        <v>-</v>
      </c>
      <c r="Z15" s="54" t="str">
        <f t="shared" si="5"/>
        <v>-</v>
      </c>
      <c r="AA15" s="59" t="str">
        <f>IF(IF('C3(1)-1管路'!AA15="-","-",IF('C10(1)-2管路(初期設定)'!AA15="-",'C3(1)-1管路'!AA15,'C3(1)-1管路'!AA15-'C10(1)-2管路(初期設定)'!AA15))=0,"-",IF('C3(1)-1管路'!AA15="-","-",IF('C10(1)-2管路(初期設定)'!AA15="-",'C3(1)-1管路'!AA15,'C3(1)-1管路'!AA15-'C10(1)-2管路(初期設定)'!AA15)))</f>
        <v>-</v>
      </c>
      <c r="AB15" s="69" t="str">
        <f>IF(IF('C3(1)-1管路'!AB15="-","-",IF('C10(1)-2管路(初期設定)'!AB15="-",'C3(1)-1管路'!AB15,'C3(1)-1管路'!AB15-'C10(1)-2管路(初期設定)'!AB15))=0,"-",IF('C3(1)-1管路'!AB15="-","-",IF('C10(1)-2管路(初期設定)'!AB15="-",'C3(1)-1管路'!AB15,'C3(1)-1管路'!AB15-'C10(1)-2管路(初期設定)'!AB15)))</f>
        <v>-</v>
      </c>
      <c r="AC15" s="54" t="str">
        <f t="shared" si="6"/>
        <v>-</v>
      </c>
      <c r="AD15" s="857" t="str">
        <f>IF(AND('C10(1)-1管路(初期設定)'!$V$8="○",'C10(1)-4,5管路(初期設定)'!$BX15="-"),"-",IF('C3(1)-1管路'!AD15="-",BX15,IF(BX15="-",'C3(1)-1管路'!AD15,'C3(1)-1管路'!AD15+BX15)))</f>
        <v>-</v>
      </c>
      <c r="AE15" s="69" t="str">
        <f>IF(IF('C3(1)-1管路'!AE15="-","-",IF('C10(1)-2管路(初期設定)'!AE15="-",'C3(1)-1管路'!AE15,'C3(1)-1管路'!AE15-'C10(1)-2管路(初期設定)'!AE15))=0,"-",IF('C3(1)-1管路'!AE15="-","-",IF('C10(1)-2管路(初期設定)'!AE15="-",'C3(1)-1管路'!AE15,'C3(1)-1管路'!AE15-'C10(1)-2管路(初期設定)'!AE15)))</f>
        <v>-</v>
      </c>
      <c r="AF15" s="54" t="str">
        <f t="shared" si="7"/>
        <v>-</v>
      </c>
      <c r="AG15" s="59" t="str">
        <f>IF(IF('C3(1)-1管路'!AG15="-","-",IF('C10(1)-2管路(初期設定)'!AG15="-",'C3(1)-1管路'!AG15,'C3(1)-1管路'!AG15-'C10(1)-2管路(初期設定)'!AG15))=0,"-",IF('C3(1)-1管路'!AG15="-","-",IF('C10(1)-2管路(初期設定)'!AG15="-",'C3(1)-1管路'!AG15,'C3(1)-1管路'!AG15-'C10(1)-2管路(初期設定)'!AG15)))</f>
        <v>-</v>
      </c>
      <c r="AH15" s="69" t="str">
        <f>IF(IF('C3(1)-1管路'!AH15="-","-",IF('C10(1)-2管路(初期設定)'!AH15="-",'C3(1)-1管路'!AH15,'C3(1)-1管路'!AH15-'C10(1)-2管路(初期設定)'!AH15))=0,"-",IF('C3(1)-1管路'!AH15="-","-",IF('C10(1)-2管路(初期設定)'!AH15="-",'C3(1)-1管路'!AH15,'C3(1)-1管路'!AH15-'C10(1)-2管路(初期設定)'!AH15)))</f>
        <v>-</v>
      </c>
      <c r="AI15" s="54" t="str">
        <f t="shared" si="8"/>
        <v>-</v>
      </c>
      <c r="AJ15" s="59" t="str">
        <f>IF(IF('C3(1)-1管路'!AJ15="-","-",IF('C10(1)-2管路(初期設定)'!AJ15="-",'C3(1)-1管路'!AJ15,'C3(1)-1管路'!AJ15-'C10(1)-2管路(初期設定)'!AJ15))=0,"-",IF('C3(1)-1管路'!AJ15="-","-",IF('C10(1)-2管路(初期設定)'!AJ15="-",'C3(1)-1管路'!AJ15,'C3(1)-1管路'!AJ15-'C10(1)-2管路(初期設定)'!AJ15)))</f>
        <v>-</v>
      </c>
      <c r="AK15" s="69" t="str">
        <f>IF(IF('C3(1)-1管路'!AK15="-","-",IF('C10(1)-2管路(初期設定)'!AK15="-",'C3(1)-1管路'!AK15,'C3(1)-1管路'!AK15-'C10(1)-2管路(初期設定)'!AK15))=0,"-",IF('C3(1)-1管路'!AK15="-","-",IF('C10(1)-2管路(初期設定)'!AK15="-",'C3(1)-1管路'!AK15,'C3(1)-1管路'!AK15-'C10(1)-2管路(初期設定)'!AK15)))</f>
        <v>-</v>
      </c>
      <c r="AL15" s="54" t="str">
        <f t="shared" si="9"/>
        <v>-</v>
      </c>
      <c r="AM15" s="59" t="str">
        <f>IF(IF('C3(1)-1管路'!AM15="-","-",IF('C10(1)-2管路(初期設定)'!AM15="-",'C3(1)-1管路'!AM15,'C3(1)-1管路'!AM15-'C10(1)-2管路(初期設定)'!AM15))=0,"-",IF('C3(1)-1管路'!AM15="-","-",IF('C10(1)-2管路(初期設定)'!AM15="-",'C3(1)-1管路'!AM15,'C3(1)-1管路'!AM15-'C10(1)-2管路(初期設定)'!AM15)))</f>
        <v>-</v>
      </c>
      <c r="AN15" s="69" t="str">
        <f>IF(IF('C3(1)-1管路'!AN15="-","-",IF('C10(1)-2管路(初期設定)'!AN15="-",'C3(1)-1管路'!AN15,'C3(1)-1管路'!AN15-'C10(1)-2管路(初期設定)'!AN15))=0,"-",IF('C3(1)-1管路'!AN15="-","-",IF('C10(1)-2管路(初期設定)'!AN15="-",'C3(1)-1管路'!AN15,'C3(1)-1管路'!AN15-'C10(1)-2管路(初期設定)'!AN15)))</f>
        <v>-</v>
      </c>
      <c r="AO15" s="54" t="str">
        <f t="shared" si="10"/>
        <v>-</v>
      </c>
      <c r="AP15" s="59" t="str">
        <f>IF(IF('C3(1)-1管路'!AP15="-","-",IF('C10(1)-2管路(初期設定)'!AP15="-",'C3(1)-1管路'!AP15,'C3(1)-1管路'!AP15-'C10(1)-2管路(初期設定)'!AP15))=0,"-",IF('C3(1)-1管路'!AP15="-","-",IF('C10(1)-2管路(初期設定)'!AP15="-",'C3(1)-1管路'!AP15,'C3(1)-1管路'!AP15-'C10(1)-2管路(初期設定)'!AP15)))</f>
        <v>-</v>
      </c>
      <c r="AQ15" s="69" t="str">
        <f>IF(IF('C3(1)-1管路'!AQ15="-","-",IF('C10(1)-2管路(初期設定)'!AQ15="-",'C3(1)-1管路'!AQ15,'C3(1)-1管路'!AQ15-'C10(1)-2管路(初期設定)'!AQ15))=0,"-",IF('C3(1)-1管路'!AQ15="-","-",IF('C10(1)-2管路(初期設定)'!AQ15="-",'C3(1)-1管路'!AQ15,'C3(1)-1管路'!AQ15-'C10(1)-2管路(初期設定)'!AQ15)))</f>
        <v>-</v>
      </c>
      <c r="AR15" s="61" t="str">
        <f t="shared" si="11"/>
        <v>-</v>
      </c>
      <c r="AS15" s="59" t="str">
        <f>IF(IF('C3(1)-1管路'!AS15="-","-",IF('C10(1)-2管路(初期設定)'!AS15="-",'C3(1)-1管路'!AS15,'C3(1)-1管路'!AS15-'C10(1)-2管路(初期設定)'!AS15))=0,"-",IF('C3(1)-1管路'!AS15="-","-",IF('C10(1)-2管路(初期設定)'!AS15="-",'C3(1)-1管路'!AS15,'C3(1)-1管路'!AS15-'C10(1)-2管路(初期設定)'!AS15)))</f>
        <v>-</v>
      </c>
      <c r="AT15" s="69" t="str">
        <f>IF(IF('C3(1)-1管路'!AT15="-","-",IF('C10(1)-2管路(初期設定)'!AT15="-",'C3(1)-1管路'!AT15,'C3(1)-1管路'!AT15-'C10(1)-2管路(初期設定)'!AT15))=0,"-",IF('C3(1)-1管路'!AT15="-","-",IF('C10(1)-2管路(初期設定)'!AT15="-",'C3(1)-1管路'!AT15,'C3(1)-1管路'!AT15-'C10(1)-2管路(初期設定)'!AT15)))</f>
        <v>-</v>
      </c>
      <c r="AU15" s="61" t="str">
        <f t="shared" si="12"/>
        <v>-</v>
      </c>
      <c r="AV15" s="1071" t="str">
        <f t="shared" si="13"/>
        <v>-</v>
      </c>
      <c r="AW15" s="1070"/>
      <c r="AX15" s="1069" t="str">
        <f t="shared" si="14"/>
        <v>-</v>
      </c>
      <c r="AY15" s="1070"/>
      <c r="AZ15" s="1071">
        <f t="shared" si="15"/>
        <v>0</v>
      </c>
      <c r="BA15" s="1070"/>
      <c r="BB15" s="1070">
        <f t="shared" si="16"/>
        <v>0</v>
      </c>
      <c r="BC15" s="1070"/>
      <c r="BD15" s="1070">
        <f t="shared" si="17"/>
        <v>0</v>
      </c>
      <c r="BE15" s="1070"/>
      <c r="BF15" s="1070">
        <f t="shared" si="18"/>
        <v>0</v>
      </c>
      <c r="BG15" s="1070"/>
      <c r="BH15" s="1070">
        <f t="shared" si="19"/>
        <v>0</v>
      </c>
      <c r="BI15" s="1072"/>
      <c r="BJ15" s="1071">
        <f t="shared" si="20"/>
        <v>0</v>
      </c>
      <c r="BK15" s="1070"/>
      <c r="BL15" s="1070">
        <f t="shared" si="21"/>
        <v>0</v>
      </c>
      <c r="BM15" s="1073"/>
      <c r="BN15" s="1070" t="str">
        <f t="shared" si="22"/>
        <v>-</v>
      </c>
      <c r="BO15" s="1073"/>
      <c r="BQ15" s="442" t="str">
        <f>IF('C10(1)-2管路(初期設定)'!AW15="","-",'C10(1)-2管路(初期設定)'!AW15)</f>
        <v>ダクタイル鋳鉄管(NS形継手等)</v>
      </c>
      <c r="BR15" s="441" t="str">
        <f>IF(BQ15=BR$4,IF('C10(1)-2管路(初期設定)'!AV15="-","-",IF('C10(1)-2管路(初期設定)'!I15="-",'C10(1)-2管路(初期設定)'!AV15,'C10(1)-2管路(初期設定)'!AV15-'C10(1)-2管路(初期設定)'!I15)),"-")</f>
        <v>-</v>
      </c>
      <c r="BS15" s="441" t="str">
        <f>IF(BQ15=BS$4,IF('C10(1)-2管路(初期設定)'!AV15="-","-",IF('C10(1)-2管路(初期設定)'!L15="-",'C10(1)-2管路(初期設定)'!AV15,'C10(1)-2管路(初期設定)'!AV15-'C10(1)-2管路(初期設定)'!L15)),"-")</f>
        <v>-</v>
      </c>
      <c r="BT15" s="441" t="str">
        <f>IF(BQ15=BT$4,IF('C10(1)-2管路(初期設定)'!AV15="-","-",IF('C10(1)-2管路(初期設定)'!O15="-",'C10(1)-2管路(初期設定)'!AV15,'C10(1)-2管路(初期設定)'!AV15-'C10(1)-2管路(初期設定)'!O15)),"-")</f>
        <v>-</v>
      </c>
      <c r="BU15" s="441" t="str">
        <f>IF($BQ15=BU$4,IF('C10(1)-2管路(初期設定)'!$AV15="-","-",IF('C10(1)-2管路(初期設定)'!R15="-",'C10(1)-2管路(初期設定)'!$AV15,'C10(1)-2管路(初期設定)'!$AV15-'C10(1)-2管路(初期設定)'!R15)),"-")</f>
        <v>-</v>
      </c>
      <c r="BV15" s="441" t="str">
        <f>IF($BQ15=BV$4,IF('C10(1)-2管路(初期設定)'!$AV15="-","-",IF('C10(1)-2管路(初期設定)'!W15="-",'C10(1)-2管路(初期設定)'!$AV15,'C10(1)-2管路(初期設定)'!$AV15-SUM('C10(1)-2管路(初期設定)'!S15,'C10(1)-2管路(初期設定)'!T15))),"-")</f>
        <v>-</v>
      </c>
      <c r="BW15" s="441" t="str">
        <f>IF($BQ15=BV$4,IF('C10(1)-2管路(初期設定)'!$AV15="-","-",IF('C10(1)-2管路(初期設定)'!W15="-",'C10(1)-2管路(初期設定)'!$AV15,'C10(1)-2管路(初期設定)'!$AV15-SUM('C10(1)-2管路(初期設定)'!U15,'C10(1)-2管路(初期設定)'!V15))),"-")</f>
        <v>-</v>
      </c>
      <c r="BX15" s="441" t="str">
        <f>IF($BQ15=BX$4,IF('C10(1)-2管路(初期設定)'!$AV15="-","-",IF('C10(1)-2管路(初期設定)'!AF15="-",'C10(1)-2管路(初期設定)'!$AV15,'C10(1)-2管路(初期設定)'!$AV15-'C10(1)-2管路(初期設定)'!AF15)),"-")</f>
        <v>-</v>
      </c>
    </row>
    <row r="16" spans="2:76" ht="13.5" customHeight="1">
      <c r="B16" s="1594"/>
      <c r="C16" s="1263"/>
      <c r="D16" s="1263"/>
      <c r="E16" s="1263"/>
      <c r="F16" s="795">
        <v>250</v>
      </c>
      <c r="G16" s="857" t="str">
        <f>IF(AND('C10(1)-1管路(初期設定)'!$F$8="○",'C10(1)-4,5管路(初期設定)'!$BR16="-"),"-",IF('C3(1)-1管路'!G16="-",BR16,IF(BR16="-",'C3(1)-1管路'!G16,'C3(1)-1管路'!G16+BR16)))</f>
        <v>-</v>
      </c>
      <c r="H16" s="69" t="str">
        <f>IF(IF('C3(1)-1管路'!H16="-","-",IF('C10(1)-2管路(初期設定)'!H16="-",'C3(1)-1管路'!H16,'C3(1)-1管路'!H16-'C10(1)-2管路(初期設定)'!H16))=0,"-",IF('C3(1)-1管路'!H16="-","-",IF('C10(1)-2管路(初期設定)'!H16="-",'C3(1)-1管路'!H16,'C3(1)-1管路'!H16-'C10(1)-2管路(初期設定)'!H16)))</f>
        <v>-</v>
      </c>
      <c r="I16" s="54" t="str">
        <f t="shared" si="0"/>
        <v>-</v>
      </c>
      <c r="J16" s="857" t="str">
        <f>IF(AND('C10(1)-1管路(初期設定)'!$H$8="○",'C10(1)-4,5管路(初期設定)'!$BS16="-"),"-",IF('C3(1)-1管路'!J16="-",BS16,IF(BS16="-",'C3(1)-1管路'!J16,'C3(1)-1管路'!J16+BS16)))</f>
        <v>-</v>
      </c>
      <c r="K16" s="69" t="str">
        <f>IF(IF('C3(1)-1管路'!K16="-","-",IF('C10(1)-2管路(初期設定)'!K16="-",'C3(1)-1管路'!K16,'C3(1)-1管路'!K16-'C10(1)-2管路(初期設定)'!K16))=0,"-",IF('C3(1)-1管路'!K16="-","-",IF('C10(1)-2管路(初期設定)'!K16="-",'C3(1)-1管路'!K16,'C3(1)-1管路'!K16-'C10(1)-2管路(初期設定)'!K16)))</f>
        <v>-</v>
      </c>
      <c r="L16" s="54" t="str">
        <f t="shared" si="1"/>
        <v>-</v>
      </c>
      <c r="M16" s="857" t="str">
        <f>IF(AND('C10(1)-1管路(初期設定)'!$J$8="○",'C10(1)-4,5管路(初期設定)'!$BT16="-"),"-",IF('C3(1)-1管路'!M16="-",BT16,IF(BT16="-",'C3(1)-1管路'!M16,'C3(1)-1管路'!M16+BT16)))</f>
        <v>-</v>
      </c>
      <c r="N16" s="69" t="str">
        <f>IF(IF('C3(1)-1管路'!N16="-","-",IF('C10(1)-2管路(初期設定)'!N16="-",'C3(1)-1管路'!N16,'C3(1)-1管路'!N16-'C10(1)-2管路(初期設定)'!N16))=0,"-",IF('C3(1)-1管路'!N16="-","-",IF('C10(1)-2管路(初期設定)'!N16="-",'C3(1)-1管路'!N16,'C3(1)-1管路'!N16-'C10(1)-2管路(初期設定)'!N16)))</f>
        <v>-</v>
      </c>
      <c r="O16" s="54" t="str">
        <f t="shared" si="2"/>
        <v>-</v>
      </c>
      <c r="P16" s="857" t="str">
        <f>IF(AND('C10(1)-1管路(初期設定)'!$L$8="○",'C10(1)-4,5管路(初期設定)'!$BU16="-"),"-",IF('C3(1)-1管路'!P16="-",BU16,IF(BU16="-",'C3(1)-1管路'!P16,'C3(1)-1管路'!P16+BU16)))</f>
        <v>-</v>
      </c>
      <c r="Q16" s="69" t="str">
        <f>IF(IF('C3(1)-1管路'!Q16="-","-",IF('C10(1)-2管路(初期設定)'!Q16="-",'C3(1)-1管路'!Q16,'C3(1)-1管路'!Q16-'C10(1)-2管路(初期設定)'!Q16))=0,"-",IF('C3(1)-1管路'!Q16="-","-",IF('C10(1)-2管路(初期設定)'!Q16="-",'C3(1)-1管路'!Q16,'C3(1)-1管路'!Q16-'C10(1)-2管路(初期設定)'!Q16)))</f>
        <v>-</v>
      </c>
      <c r="R16" s="54" t="str">
        <f t="shared" si="3"/>
        <v>-</v>
      </c>
      <c r="S16" s="857" t="str">
        <f>IF(AND('C10(1)-1管路(初期設定)'!$N$8="○",'C10(1)-4,5管路(初期設定)'!$BV16="-"),"-",IF('C3(1)-1管路'!S16="-",BV16,IF(BV16="-",'C3(1)-1管路'!S16,'C3(1)-1管路'!S16+BV16+BW16)))</f>
        <v>-</v>
      </c>
      <c r="T16" s="189" t="str">
        <f>IF(IF('C3(1)-1管路'!T16="-","-",IF('C10(1)-2管路(初期設定)'!T16="-",'C3(1)-1管路'!T16,'C3(1)-1管路'!T16-'C10(1)-2管路(初期設定)'!T16))=0,"-",IF('C3(1)-1管路'!T16="-","-",IF('C10(1)-2管路(初期設定)'!T16="-",'C3(1)-1管路'!T16,'C3(1)-1管路'!T16-'C10(1)-2管路(初期設定)'!T16)))</f>
        <v>-</v>
      </c>
      <c r="U16" s="856" t="str">
        <f>IF(AND('C10(1)-1管路(初期設定)'!$P$8="○",'C10(1)-4,5管路(初期設定)'!$BW16="-"),"-",IF('C3(1)-1管路'!U16="-",BW16,IF(BW16="-",'C3(1)-1管路'!U16,'C3(1)-1管路'!U16)))</f>
        <v>-</v>
      </c>
      <c r="V16" s="69" t="str">
        <f>IF(IF('C3(1)-1管路'!V16="-","-",IF('C10(1)-2管路(初期設定)'!V16="-",'C3(1)-1管路'!V16,'C3(1)-1管路'!V16-'C10(1)-2管路(初期設定)'!V16))=0,"-",IF('C3(1)-1管路'!V16="-","-",IF('C10(1)-2管路(初期設定)'!V16="-",'C3(1)-1管路'!V16,'C3(1)-1管路'!V16-'C10(1)-2管路(初期設定)'!V16)))</f>
        <v>-</v>
      </c>
      <c r="W16" s="54" t="str">
        <f t="shared" si="4"/>
        <v>-</v>
      </c>
      <c r="X16" s="59" t="str">
        <f>IF(IF('C3(1)-1管路'!X16="-","-",IF('C10(1)-2管路(初期設定)'!X16="-",'C3(1)-1管路'!X16,'C3(1)-1管路'!X16-'C10(1)-2管路(初期設定)'!X16))=0,"-",IF('C3(1)-1管路'!X16="-","-",IF('C10(1)-2管路(初期設定)'!X16="-",'C3(1)-1管路'!X16,'C3(1)-1管路'!X16-'C10(1)-2管路(初期設定)'!X16)))</f>
        <v>-</v>
      </c>
      <c r="Y16" s="69" t="str">
        <f>IF(IF('C3(1)-1管路'!Y16="-","-",IF('C10(1)-2管路(初期設定)'!Y16="-",'C3(1)-1管路'!Y16,'C3(1)-1管路'!Y16-'C10(1)-2管路(初期設定)'!Y16))=0,"-",IF('C3(1)-1管路'!Y16="-","-",IF('C10(1)-2管路(初期設定)'!Y16="-",'C3(1)-1管路'!Y16,'C3(1)-1管路'!Y16-'C10(1)-2管路(初期設定)'!Y16)))</f>
        <v>-</v>
      </c>
      <c r="Z16" s="54" t="str">
        <f t="shared" si="5"/>
        <v>-</v>
      </c>
      <c r="AA16" s="59" t="str">
        <f>IF(IF('C3(1)-1管路'!AA16="-","-",IF('C10(1)-2管路(初期設定)'!AA16="-",'C3(1)-1管路'!AA16,'C3(1)-1管路'!AA16-'C10(1)-2管路(初期設定)'!AA16))=0,"-",IF('C3(1)-1管路'!AA16="-","-",IF('C10(1)-2管路(初期設定)'!AA16="-",'C3(1)-1管路'!AA16,'C3(1)-1管路'!AA16-'C10(1)-2管路(初期設定)'!AA16)))</f>
        <v>-</v>
      </c>
      <c r="AB16" s="69" t="str">
        <f>IF(IF('C3(1)-1管路'!AB16="-","-",IF('C10(1)-2管路(初期設定)'!AB16="-",'C3(1)-1管路'!AB16,'C3(1)-1管路'!AB16-'C10(1)-2管路(初期設定)'!AB16))=0,"-",IF('C3(1)-1管路'!AB16="-","-",IF('C10(1)-2管路(初期設定)'!AB16="-",'C3(1)-1管路'!AB16,'C3(1)-1管路'!AB16-'C10(1)-2管路(初期設定)'!AB16)))</f>
        <v>-</v>
      </c>
      <c r="AC16" s="54" t="str">
        <f t="shared" si="6"/>
        <v>-</v>
      </c>
      <c r="AD16" s="857" t="str">
        <f>IF(AND('C10(1)-1管路(初期設定)'!$V$8="○",'C10(1)-4,5管路(初期設定)'!$BX16="-"),"-",IF('C3(1)-1管路'!AD16="-",BX16,IF(BX16="-",'C3(1)-1管路'!AD16,'C3(1)-1管路'!AD16+BX16)))</f>
        <v>-</v>
      </c>
      <c r="AE16" s="69" t="str">
        <f>IF(IF('C3(1)-1管路'!AE16="-","-",IF('C10(1)-2管路(初期設定)'!AE16="-",'C3(1)-1管路'!AE16,'C3(1)-1管路'!AE16-'C10(1)-2管路(初期設定)'!AE16))=0,"-",IF('C3(1)-1管路'!AE16="-","-",IF('C10(1)-2管路(初期設定)'!AE16="-",'C3(1)-1管路'!AE16,'C3(1)-1管路'!AE16-'C10(1)-2管路(初期設定)'!AE16)))</f>
        <v>-</v>
      </c>
      <c r="AF16" s="54" t="str">
        <f t="shared" si="7"/>
        <v>-</v>
      </c>
      <c r="AG16" s="59" t="str">
        <f>IF(IF('C3(1)-1管路'!AG16="-","-",IF('C10(1)-2管路(初期設定)'!AG16="-",'C3(1)-1管路'!AG16,'C3(1)-1管路'!AG16-'C10(1)-2管路(初期設定)'!AG16))=0,"-",IF('C3(1)-1管路'!AG16="-","-",IF('C10(1)-2管路(初期設定)'!AG16="-",'C3(1)-1管路'!AG16,'C3(1)-1管路'!AG16-'C10(1)-2管路(初期設定)'!AG16)))</f>
        <v>-</v>
      </c>
      <c r="AH16" s="69" t="str">
        <f>IF(IF('C3(1)-1管路'!AH16="-","-",IF('C10(1)-2管路(初期設定)'!AH16="-",'C3(1)-1管路'!AH16,'C3(1)-1管路'!AH16-'C10(1)-2管路(初期設定)'!AH16))=0,"-",IF('C3(1)-1管路'!AH16="-","-",IF('C10(1)-2管路(初期設定)'!AH16="-",'C3(1)-1管路'!AH16,'C3(1)-1管路'!AH16-'C10(1)-2管路(初期設定)'!AH16)))</f>
        <v>-</v>
      </c>
      <c r="AI16" s="54" t="str">
        <f t="shared" si="8"/>
        <v>-</v>
      </c>
      <c r="AJ16" s="59" t="str">
        <f>IF(IF('C3(1)-1管路'!AJ16="-","-",IF('C10(1)-2管路(初期設定)'!AJ16="-",'C3(1)-1管路'!AJ16,'C3(1)-1管路'!AJ16-'C10(1)-2管路(初期設定)'!AJ16))=0,"-",IF('C3(1)-1管路'!AJ16="-","-",IF('C10(1)-2管路(初期設定)'!AJ16="-",'C3(1)-1管路'!AJ16,'C3(1)-1管路'!AJ16-'C10(1)-2管路(初期設定)'!AJ16)))</f>
        <v>-</v>
      </c>
      <c r="AK16" s="69" t="str">
        <f>IF(IF('C3(1)-1管路'!AK16="-","-",IF('C10(1)-2管路(初期設定)'!AK16="-",'C3(1)-1管路'!AK16,'C3(1)-1管路'!AK16-'C10(1)-2管路(初期設定)'!AK16))=0,"-",IF('C3(1)-1管路'!AK16="-","-",IF('C10(1)-2管路(初期設定)'!AK16="-",'C3(1)-1管路'!AK16,'C3(1)-1管路'!AK16-'C10(1)-2管路(初期設定)'!AK16)))</f>
        <v>-</v>
      </c>
      <c r="AL16" s="54" t="str">
        <f t="shared" si="9"/>
        <v>-</v>
      </c>
      <c r="AM16" s="59" t="str">
        <f>IF(IF('C3(1)-1管路'!AM16="-","-",IF('C10(1)-2管路(初期設定)'!AM16="-",'C3(1)-1管路'!AM16,'C3(1)-1管路'!AM16-'C10(1)-2管路(初期設定)'!AM16))=0,"-",IF('C3(1)-1管路'!AM16="-","-",IF('C10(1)-2管路(初期設定)'!AM16="-",'C3(1)-1管路'!AM16,'C3(1)-1管路'!AM16-'C10(1)-2管路(初期設定)'!AM16)))</f>
        <v>-</v>
      </c>
      <c r="AN16" s="69" t="str">
        <f>IF(IF('C3(1)-1管路'!AN16="-","-",IF('C10(1)-2管路(初期設定)'!AN16="-",'C3(1)-1管路'!AN16,'C3(1)-1管路'!AN16-'C10(1)-2管路(初期設定)'!AN16))=0,"-",IF('C3(1)-1管路'!AN16="-","-",IF('C10(1)-2管路(初期設定)'!AN16="-",'C3(1)-1管路'!AN16,'C3(1)-1管路'!AN16-'C10(1)-2管路(初期設定)'!AN16)))</f>
        <v>-</v>
      </c>
      <c r="AO16" s="54" t="str">
        <f t="shared" si="10"/>
        <v>-</v>
      </c>
      <c r="AP16" s="59" t="str">
        <f>IF(IF('C3(1)-1管路'!AP16="-","-",IF('C10(1)-2管路(初期設定)'!AP16="-",'C3(1)-1管路'!AP16,'C3(1)-1管路'!AP16-'C10(1)-2管路(初期設定)'!AP16))=0,"-",IF('C3(1)-1管路'!AP16="-","-",IF('C10(1)-2管路(初期設定)'!AP16="-",'C3(1)-1管路'!AP16,'C3(1)-1管路'!AP16-'C10(1)-2管路(初期設定)'!AP16)))</f>
        <v>-</v>
      </c>
      <c r="AQ16" s="69" t="str">
        <f>IF(IF('C3(1)-1管路'!AQ16="-","-",IF('C10(1)-2管路(初期設定)'!AQ16="-",'C3(1)-1管路'!AQ16,'C3(1)-1管路'!AQ16-'C10(1)-2管路(初期設定)'!AQ16))=0,"-",IF('C3(1)-1管路'!AQ16="-","-",IF('C10(1)-2管路(初期設定)'!AQ16="-",'C3(1)-1管路'!AQ16,'C3(1)-1管路'!AQ16-'C10(1)-2管路(初期設定)'!AQ16)))</f>
        <v>-</v>
      </c>
      <c r="AR16" s="61" t="str">
        <f t="shared" si="11"/>
        <v>-</v>
      </c>
      <c r="AS16" s="59" t="str">
        <f>IF(IF('C3(1)-1管路'!AS16="-","-",IF('C10(1)-2管路(初期設定)'!AS16="-",'C3(1)-1管路'!AS16,'C3(1)-1管路'!AS16-'C10(1)-2管路(初期設定)'!AS16))=0,"-",IF('C3(1)-1管路'!AS16="-","-",IF('C10(1)-2管路(初期設定)'!AS16="-",'C3(1)-1管路'!AS16,'C3(1)-1管路'!AS16-'C10(1)-2管路(初期設定)'!AS16)))</f>
        <v>-</v>
      </c>
      <c r="AT16" s="69" t="str">
        <f>IF(IF('C3(1)-1管路'!AT16="-","-",IF('C10(1)-2管路(初期設定)'!AT16="-",'C3(1)-1管路'!AT16,'C3(1)-1管路'!AT16-'C10(1)-2管路(初期設定)'!AT16))=0,"-",IF('C3(1)-1管路'!AT16="-","-",IF('C10(1)-2管路(初期設定)'!AT16="-",'C3(1)-1管路'!AT16,'C3(1)-1管路'!AT16-'C10(1)-2管路(初期設定)'!AT16)))</f>
        <v>-</v>
      </c>
      <c r="AU16" s="61" t="str">
        <f t="shared" si="12"/>
        <v>-</v>
      </c>
      <c r="AV16" s="1071" t="str">
        <f t="shared" si="13"/>
        <v>-</v>
      </c>
      <c r="AW16" s="1070"/>
      <c r="AX16" s="1069" t="str">
        <f t="shared" si="14"/>
        <v>-</v>
      </c>
      <c r="AY16" s="1070"/>
      <c r="AZ16" s="1071">
        <f t="shared" si="15"/>
        <v>0</v>
      </c>
      <c r="BA16" s="1070"/>
      <c r="BB16" s="1070">
        <f t="shared" si="16"/>
        <v>0</v>
      </c>
      <c r="BC16" s="1070"/>
      <c r="BD16" s="1070">
        <f t="shared" si="17"/>
        <v>0</v>
      </c>
      <c r="BE16" s="1070"/>
      <c r="BF16" s="1070">
        <f t="shared" si="18"/>
        <v>0</v>
      </c>
      <c r="BG16" s="1070"/>
      <c r="BH16" s="1070">
        <f t="shared" si="19"/>
        <v>0</v>
      </c>
      <c r="BI16" s="1072"/>
      <c r="BJ16" s="1071">
        <f t="shared" si="20"/>
        <v>0</v>
      </c>
      <c r="BK16" s="1070"/>
      <c r="BL16" s="1070">
        <f t="shared" si="21"/>
        <v>0</v>
      </c>
      <c r="BM16" s="1073"/>
      <c r="BN16" s="1070" t="str">
        <f t="shared" si="22"/>
        <v>-</v>
      </c>
      <c r="BO16" s="1073"/>
      <c r="BQ16" s="442" t="str">
        <f>IF('C10(1)-2管路(初期設定)'!AW16="","-",'C10(1)-2管路(初期設定)'!AW16)</f>
        <v>ダクタイル鋳鉄管(NS形継手等)</v>
      </c>
      <c r="BR16" s="441" t="str">
        <f>IF(BQ16=BR$4,IF('C10(1)-2管路(初期設定)'!AV16="-","-",IF('C10(1)-2管路(初期設定)'!I16="-",'C10(1)-2管路(初期設定)'!AV16,'C10(1)-2管路(初期設定)'!AV16-'C10(1)-2管路(初期設定)'!I16)),"-")</f>
        <v>-</v>
      </c>
      <c r="BS16" s="441" t="str">
        <f>IF(BQ16=BS$4,IF('C10(1)-2管路(初期設定)'!AV16="-","-",IF('C10(1)-2管路(初期設定)'!L16="-",'C10(1)-2管路(初期設定)'!AV16,'C10(1)-2管路(初期設定)'!AV16-'C10(1)-2管路(初期設定)'!L16)),"-")</f>
        <v>-</v>
      </c>
      <c r="BT16" s="441" t="str">
        <f>IF(BQ16=BT$4,IF('C10(1)-2管路(初期設定)'!AV16="-","-",IF('C10(1)-2管路(初期設定)'!O16="-",'C10(1)-2管路(初期設定)'!AV16,'C10(1)-2管路(初期設定)'!AV16-'C10(1)-2管路(初期設定)'!O16)),"-")</f>
        <v>-</v>
      </c>
      <c r="BU16" s="441" t="str">
        <f>IF($BQ16=BU$4,IF('C10(1)-2管路(初期設定)'!$AV16="-","-",IF('C10(1)-2管路(初期設定)'!R16="-",'C10(1)-2管路(初期設定)'!$AV16,'C10(1)-2管路(初期設定)'!$AV16-'C10(1)-2管路(初期設定)'!R16)),"-")</f>
        <v>-</v>
      </c>
      <c r="BV16" s="441" t="str">
        <f>IF($BQ16=BV$4,IF('C10(1)-2管路(初期設定)'!$AV16="-","-",IF('C10(1)-2管路(初期設定)'!W16="-",'C10(1)-2管路(初期設定)'!$AV16,'C10(1)-2管路(初期設定)'!$AV16-SUM('C10(1)-2管路(初期設定)'!S16,'C10(1)-2管路(初期設定)'!T16))),"-")</f>
        <v>-</v>
      </c>
      <c r="BW16" s="441" t="str">
        <f>IF($BQ16=BV$4,IF('C10(1)-2管路(初期設定)'!$AV16="-","-",IF('C10(1)-2管路(初期設定)'!W16="-",'C10(1)-2管路(初期設定)'!$AV16,'C10(1)-2管路(初期設定)'!$AV16-SUM('C10(1)-2管路(初期設定)'!U16,'C10(1)-2管路(初期設定)'!V16))),"-")</f>
        <v>-</v>
      </c>
      <c r="BX16" s="441" t="str">
        <f>IF($BQ16=BX$4,IF('C10(1)-2管路(初期設定)'!$AV16="-","-",IF('C10(1)-2管路(初期設定)'!AF16="-",'C10(1)-2管路(初期設定)'!$AV16,'C10(1)-2管路(初期設定)'!$AV16-'C10(1)-2管路(初期設定)'!AF16)),"-")</f>
        <v>-</v>
      </c>
    </row>
    <row r="17" spans="2:76" ht="13.5" customHeight="1">
      <c r="B17" s="1594"/>
      <c r="C17" s="1263"/>
      <c r="D17" s="1263"/>
      <c r="E17" s="1263"/>
      <c r="F17" s="795">
        <v>200</v>
      </c>
      <c r="G17" s="857" t="str">
        <f>IF(AND('C10(1)-1管路(初期設定)'!$F$8="○",'C10(1)-4,5管路(初期設定)'!$BR17="-"),"-",IF('C3(1)-1管路'!G17="-",BR17,IF(BR17="-",'C3(1)-1管路'!G17,'C3(1)-1管路'!G17+BR17)))</f>
        <v>-</v>
      </c>
      <c r="H17" s="69" t="str">
        <f>IF(IF('C3(1)-1管路'!H17="-","-",IF('C10(1)-2管路(初期設定)'!H17="-",'C3(1)-1管路'!H17,'C3(1)-1管路'!H17-'C10(1)-2管路(初期設定)'!H17))=0,"-",IF('C3(1)-1管路'!H17="-","-",IF('C10(1)-2管路(初期設定)'!H17="-",'C3(1)-1管路'!H17,'C3(1)-1管路'!H17-'C10(1)-2管路(初期設定)'!H17)))</f>
        <v>-</v>
      </c>
      <c r="I17" s="54" t="str">
        <f t="shared" si="0"/>
        <v>-</v>
      </c>
      <c r="J17" s="857" t="str">
        <f>IF(AND('C10(1)-1管路(初期設定)'!$H$8="○",'C10(1)-4,5管路(初期設定)'!$BS17="-"),"-",IF('C3(1)-1管路'!J17="-",BS17,IF(BS17="-",'C3(1)-1管路'!J17,'C3(1)-1管路'!J17+BS17)))</f>
        <v>-</v>
      </c>
      <c r="K17" s="69" t="str">
        <f>IF(IF('C3(1)-1管路'!K17="-","-",IF('C10(1)-2管路(初期設定)'!K17="-",'C3(1)-1管路'!K17,'C3(1)-1管路'!K17-'C10(1)-2管路(初期設定)'!K17))=0,"-",IF('C3(1)-1管路'!K17="-","-",IF('C10(1)-2管路(初期設定)'!K17="-",'C3(1)-1管路'!K17,'C3(1)-1管路'!K17-'C10(1)-2管路(初期設定)'!K17)))</f>
        <v>-</v>
      </c>
      <c r="L17" s="54" t="str">
        <f t="shared" si="1"/>
        <v>-</v>
      </c>
      <c r="M17" s="857" t="str">
        <f>IF(AND('C10(1)-1管路(初期設定)'!$J$8="○",'C10(1)-4,5管路(初期設定)'!$BT17="-"),"-",IF('C3(1)-1管路'!M17="-",BT17,IF(BT17="-",'C3(1)-1管路'!M17,'C3(1)-1管路'!M17+BT17)))</f>
        <v>-</v>
      </c>
      <c r="N17" s="69" t="str">
        <f>IF(IF('C3(1)-1管路'!N17="-","-",IF('C10(1)-2管路(初期設定)'!N17="-",'C3(1)-1管路'!N17,'C3(1)-1管路'!N17-'C10(1)-2管路(初期設定)'!N17))=0,"-",IF('C3(1)-1管路'!N17="-","-",IF('C10(1)-2管路(初期設定)'!N17="-",'C3(1)-1管路'!N17,'C3(1)-1管路'!N17-'C10(1)-2管路(初期設定)'!N17)))</f>
        <v>-</v>
      </c>
      <c r="O17" s="54" t="str">
        <f t="shared" si="2"/>
        <v>-</v>
      </c>
      <c r="P17" s="857" t="str">
        <f>IF(AND('C10(1)-1管路(初期設定)'!$L$8="○",'C10(1)-4,5管路(初期設定)'!$BU17="-"),"-",IF('C3(1)-1管路'!P17="-",BU17,IF(BU17="-",'C3(1)-1管路'!P17,'C3(1)-1管路'!P17+BU17)))</f>
        <v>-</v>
      </c>
      <c r="Q17" s="69" t="str">
        <f>IF(IF('C3(1)-1管路'!Q17="-","-",IF('C10(1)-2管路(初期設定)'!Q17="-",'C3(1)-1管路'!Q17,'C3(1)-1管路'!Q17-'C10(1)-2管路(初期設定)'!Q17))=0,"-",IF('C3(1)-1管路'!Q17="-","-",IF('C10(1)-2管路(初期設定)'!Q17="-",'C3(1)-1管路'!Q17,'C3(1)-1管路'!Q17-'C10(1)-2管路(初期設定)'!Q17)))</f>
        <v>-</v>
      </c>
      <c r="R17" s="54" t="str">
        <f t="shared" si="3"/>
        <v>-</v>
      </c>
      <c r="S17" s="857" t="str">
        <f>IF(AND('C10(1)-1管路(初期設定)'!$N$8="○",'C10(1)-4,5管路(初期設定)'!$BV17="-"),"-",IF('C3(1)-1管路'!S17="-",BV17,IF(BV17="-",'C3(1)-1管路'!S17,'C3(1)-1管路'!S17+BV17+BW17)))</f>
        <v>-</v>
      </c>
      <c r="T17" s="189" t="str">
        <f>IF(IF('C3(1)-1管路'!T17="-","-",IF('C10(1)-2管路(初期設定)'!T17="-",'C3(1)-1管路'!T17,'C3(1)-1管路'!T17-'C10(1)-2管路(初期設定)'!T17))=0,"-",IF('C3(1)-1管路'!T17="-","-",IF('C10(1)-2管路(初期設定)'!T17="-",'C3(1)-1管路'!T17,'C3(1)-1管路'!T17-'C10(1)-2管路(初期設定)'!T17)))</f>
        <v>-</v>
      </c>
      <c r="U17" s="856" t="str">
        <f>IF(AND('C10(1)-1管路(初期設定)'!$P$8="○",'C10(1)-4,5管路(初期設定)'!$BW17="-"),"-",IF('C3(1)-1管路'!U17="-",BW17,IF(BW17="-",'C3(1)-1管路'!U17,'C3(1)-1管路'!U17)))</f>
        <v>-</v>
      </c>
      <c r="V17" s="69" t="str">
        <f>IF(IF('C3(1)-1管路'!V17="-","-",IF('C10(1)-2管路(初期設定)'!V17="-",'C3(1)-1管路'!V17,'C3(1)-1管路'!V17-'C10(1)-2管路(初期設定)'!V17))=0,"-",IF('C3(1)-1管路'!V17="-","-",IF('C10(1)-2管路(初期設定)'!V17="-",'C3(1)-1管路'!V17,'C3(1)-1管路'!V17-'C10(1)-2管路(初期設定)'!V17)))</f>
        <v>-</v>
      </c>
      <c r="W17" s="54" t="str">
        <f t="shared" si="4"/>
        <v>-</v>
      </c>
      <c r="X17" s="59">
        <f>IF(IF('C3(1)-1管路'!X17="-","-",IF('C10(1)-2管路(初期設定)'!X17="-",'C3(1)-1管路'!X17,'C3(1)-1管路'!X17-'C10(1)-2管路(初期設定)'!X17))=0,"-",IF('C3(1)-1管路'!X17="-","-",IF('C10(1)-2管路(初期設定)'!X17="-",'C3(1)-1管路'!X17,'C3(1)-1管路'!X17-'C10(1)-2管路(初期設定)'!X17)))</f>
        <v>3.1</v>
      </c>
      <c r="Y17" s="69" t="str">
        <f>IF(IF('C3(1)-1管路'!Y17="-","-",IF('C10(1)-2管路(初期設定)'!Y17="-",'C3(1)-1管路'!Y17,'C3(1)-1管路'!Y17-'C10(1)-2管路(初期設定)'!Y17))=0,"-",IF('C3(1)-1管路'!Y17="-","-",IF('C10(1)-2管路(初期設定)'!Y17="-",'C3(1)-1管路'!Y17,'C3(1)-1管路'!Y17-'C10(1)-2管路(初期設定)'!Y17)))</f>
        <v>-</v>
      </c>
      <c r="Z17" s="54">
        <f t="shared" si="5"/>
        <v>3.1</v>
      </c>
      <c r="AA17" s="59" t="str">
        <f>IF(IF('C3(1)-1管路'!AA17="-","-",IF('C10(1)-2管路(初期設定)'!AA17="-",'C3(1)-1管路'!AA17,'C3(1)-1管路'!AA17-'C10(1)-2管路(初期設定)'!AA17))=0,"-",IF('C3(1)-1管路'!AA17="-","-",IF('C10(1)-2管路(初期設定)'!AA17="-",'C3(1)-1管路'!AA17,'C3(1)-1管路'!AA17-'C10(1)-2管路(初期設定)'!AA17)))</f>
        <v>-</v>
      </c>
      <c r="AB17" s="69" t="str">
        <f>IF(IF('C3(1)-1管路'!AB17="-","-",IF('C10(1)-2管路(初期設定)'!AB17="-",'C3(1)-1管路'!AB17,'C3(1)-1管路'!AB17-'C10(1)-2管路(初期設定)'!AB17))=0,"-",IF('C3(1)-1管路'!AB17="-","-",IF('C10(1)-2管路(初期設定)'!AB17="-",'C3(1)-1管路'!AB17,'C3(1)-1管路'!AB17-'C10(1)-2管路(初期設定)'!AB17)))</f>
        <v>-</v>
      </c>
      <c r="AC17" s="54" t="str">
        <f t="shared" si="6"/>
        <v>-</v>
      </c>
      <c r="AD17" s="857" t="str">
        <f>IF(AND('C10(1)-1管路(初期設定)'!$V$8="○",'C10(1)-4,5管路(初期設定)'!$BX17="-"),"-",IF('C3(1)-1管路'!AD17="-",BX17,IF(BX17="-",'C3(1)-1管路'!AD17,'C3(1)-1管路'!AD17+BX17)))</f>
        <v>-</v>
      </c>
      <c r="AE17" s="69" t="str">
        <f>IF(IF('C3(1)-1管路'!AE17="-","-",IF('C10(1)-2管路(初期設定)'!AE17="-",'C3(1)-1管路'!AE17,'C3(1)-1管路'!AE17-'C10(1)-2管路(初期設定)'!AE17))=0,"-",IF('C3(1)-1管路'!AE17="-","-",IF('C10(1)-2管路(初期設定)'!AE17="-",'C3(1)-1管路'!AE17,'C3(1)-1管路'!AE17-'C10(1)-2管路(初期設定)'!AE17)))</f>
        <v>-</v>
      </c>
      <c r="AF17" s="54" t="str">
        <f t="shared" si="7"/>
        <v>-</v>
      </c>
      <c r="AG17" s="59" t="str">
        <f>IF(IF('C3(1)-1管路'!AG17="-","-",IF('C10(1)-2管路(初期設定)'!AG17="-",'C3(1)-1管路'!AG17,'C3(1)-1管路'!AG17-'C10(1)-2管路(初期設定)'!AG17))=0,"-",IF('C3(1)-1管路'!AG17="-","-",IF('C10(1)-2管路(初期設定)'!AG17="-",'C3(1)-1管路'!AG17,'C3(1)-1管路'!AG17-'C10(1)-2管路(初期設定)'!AG17)))</f>
        <v>-</v>
      </c>
      <c r="AH17" s="69" t="str">
        <f>IF(IF('C3(1)-1管路'!AH17="-","-",IF('C10(1)-2管路(初期設定)'!AH17="-",'C3(1)-1管路'!AH17,'C3(1)-1管路'!AH17-'C10(1)-2管路(初期設定)'!AH17))=0,"-",IF('C3(1)-1管路'!AH17="-","-",IF('C10(1)-2管路(初期設定)'!AH17="-",'C3(1)-1管路'!AH17,'C3(1)-1管路'!AH17-'C10(1)-2管路(初期設定)'!AH17)))</f>
        <v>-</v>
      </c>
      <c r="AI17" s="54" t="str">
        <f t="shared" si="8"/>
        <v>-</v>
      </c>
      <c r="AJ17" s="59" t="str">
        <f>IF(IF('C3(1)-1管路'!AJ17="-","-",IF('C10(1)-2管路(初期設定)'!AJ17="-",'C3(1)-1管路'!AJ17,'C3(1)-1管路'!AJ17-'C10(1)-2管路(初期設定)'!AJ17))=0,"-",IF('C3(1)-1管路'!AJ17="-","-",IF('C10(1)-2管路(初期設定)'!AJ17="-",'C3(1)-1管路'!AJ17,'C3(1)-1管路'!AJ17-'C10(1)-2管路(初期設定)'!AJ17)))</f>
        <v>-</v>
      </c>
      <c r="AK17" s="69" t="str">
        <f>IF(IF('C3(1)-1管路'!AK17="-","-",IF('C10(1)-2管路(初期設定)'!AK17="-",'C3(1)-1管路'!AK17,'C3(1)-1管路'!AK17-'C10(1)-2管路(初期設定)'!AK17))=0,"-",IF('C3(1)-1管路'!AK17="-","-",IF('C10(1)-2管路(初期設定)'!AK17="-",'C3(1)-1管路'!AK17,'C3(1)-1管路'!AK17-'C10(1)-2管路(初期設定)'!AK17)))</f>
        <v>-</v>
      </c>
      <c r="AL17" s="54" t="str">
        <f t="shared" si="9"/>
        <v>-</v>
      </c>
      <c r="AM17" s="59" t="str">
        <f>IF(IF('C3(1)-1管路'!AM17="-","-",IF('C10(1)-2管路(初期設定)'!AM17="-",'C3(1)-1管路'!AM17,'C3(1)-1管路'!AM17-'C10(1)-2管路(初期設定)'!AM17))=0,"-",IF('C3(1)-1管路'!AM17="-","-",IF('C10(1)-2管路(初期設定)'!AM17="-",'C3(1)-1管路'!AM17,'C3(1)-1管路'!AM17-'C10(1)-2管路(初期設定)'!AM17)))</f>
        <v>-</v>
      </c>
      <c r="AN17" s="69" t="str">
        <f>IF(IF('C3(1)-1管路'!AN17="-","-",IF('C10(1)-2管路(初期設定)'!AN17="-",'C3(1)-1管路'!AN17,'C3(1)-1管路'!AN17-'C10(1)-2管路(初期設定)'!AN17))=0,"-",IF('C3(1)-1管路'!AN17="-","-",IF('C10(1)-2管路(初期設定)'!AN17="-",'C3(1)-1管路'!AN17,'C3(1)-1管路'!AN17-'C10(1)-2管路(初期設定)'!AN17)))</f>
        <v>-</v>
      </c>
      <c r="AO17" s="54" t="str">
        <f t="shared" si="10"/>
        <v>-</v>
      </c>
      <c r="AP17" s="59" t="str">
        <f>IF(IF('C3(1)-1管路'!AP17="-","-",IF('C10(1)-2管路(初期設定)'!AP17="-",'C3(1)-1管路'!AP17,'C3(1)-1管路'!AP17-'C10(1)-2管路(初期設定)'!AP17))=0,"-",IF('C3(1)-1管路'!AP17="-","-",IF('C10(1)-2管路(初期設定)'!AP17="-",'C3(1)-1管路'!AP17,'C3(1)-1管路'!AP17-'C10(1)-2管路(初期設定)'!AP17)))</f>
        <v>-</v>
      </c>
      <c r="AQ17" s="69" t="str">
        <f>IF(IF('C3(1)-1管路'!AQ17="-","-",IF('C10(1)-2管路(初期設定)'!AQ17="-",'C3(1)-1管路'!AQ17,'C3(1)-1管路'!AQ17-'C10(1)-2管路(初期設定)'!AQ17))=0,"-",IF('C3(1)-1管路'!AQ17="-","-",IF('C10(1)-2管路(初期設定)'!AQ17="-",'C3(1)-1管路'!AQ17,'C3(1)-1管路'!AQ17-'C10(1)-2管路(初期設定)'!AQ17)))</f>
        <v>-</v>
      </c>
      <c r="AR17" s="61" t="str">
        <f t="shared" si="11"/>
        <v>-</v>
      </c>
      <c r="AS17" s="59" t="str">
        <f>IF(IF('C3(1)-1管路'!AS17="-","-",IF('C10(1)-2管路(初期設定)'!AS17="-",'C3(1)-1管路'!AS17,'C3(1)-1管路'!AS17-'C10(1)-2管路(初期設定)'!AS17))=0,"-",IF('C3(1)-1管路'!AS17="-","-",IF('C10(1)-2管路(初期設定)'!AS17="-",'C3(1)-1管路'!AS17,'C3(1)-1管路'!AS17-'C10(1)-2管路(初期設定)'!AS17)))</f>
        <v>-</v>
      </c>
      <c r="AT17" s="69" t="str">
        <f>IF(IF('C3(1)-1管路'!AT17="-","-",IF('C10(1)-2管路(初期設定)'!AT17="-",'C3(1)-1管路'!AT17,'C3(1)-1管路'!AT17-'C10(1)-2管路(初期設定)'!AT17))=0,"-",IF('C3(1)-1管路'!AT17="-","-",IF('C10(1)-2管路(初期設定)'!AT17="-",'C3(1)-1管路'!AT17,'C3(1)-1管路'!AT17-'C10(1)-2管路(初期設定)'!AT17)))</f>
        <v>-</v>
      </c>
      <c r="AU17" s="61" t="str">
        <f t="shared" si="12"/>
        <v>-</v>
      </c>
      <c r="AV17" s="1071">
        <f t="shared" si="13"/>
        <v>3.1</v>
      </c>
      <c r="AW17" s="1070"/>
      <c r="AX17" s="1069" t="str">
        <f t="shared" si="14"/>
        <v>-</v>
      </c>
      <c r="AY17" s="1070"/>
      <c r="AZ17" s="1071">
        <f t="shared" si="15"/>
        <v>0</v>
      </c>
      <c r="BA17" s="1070"/>
      <c r="BB17" s="1070">
        <f t="shared" si="16"/>
        <v>0</v>
      </c>
      <c r="BC17" s="1070"/>
      <c r="BD17" s="1070">
        <f t="shared" si="17"/>
        <v>3.1</v>
      </c>
      <c r="BE17" s="1070"/>
      <c r="BF17" s="1070">
        <f t="shared" si="18"/>
        <v>0</v>
      </c>
      <c r="BG17" s="1070"/>
      <c r="BH17" s="1070">
        <f t="shared" si="19"/>
        <v>0</v>
      </c>
      <c r="BI17" s="1072"/>
      <c r="BJ17" s="1071">
        <f t="shared" si="20"/>
        <v>0</v>
      </c>
      <c r="BK17" s="1070"/>
      <c r="BL17" s="1070">
        <f t="shared" si="21"/>
        <v>3.1</v>
      </c>
      <c r="BM17" s="1073"/>
      <c r="BN17" s="1070">
        <f t="shared" si="22"/>
        <v>3.1</v>
      </c>
      <c r="BO17" s="1073"/>
      <c r="BQ17" s="442" t="str">
        <f>IF('C10(1)-2管路(初期設定)'!AW17="","-",'C10(1)-2管路(初期設定)'!AW17)</f>
        <v>ダクタイル鋳鉄管(NS形継手等)</v>
      </c>
      <c r="BR17" s="441" t="str">
        <f>IF(BQ17=BR$4,IF('C10(1)-2管路(初期設定)'!AV17="-","-",IF('C10(1)-2管路(初期設定)'!I17="-",'C10(1)-2管路(初期設定)'!AV17,'C10(1)-2管路(初期設定)'!AV17-'C10(1)-2管路(初期設定)'!I17)),"-")</f>
        <v>-</v>
      </c>
      <c r="BS17" s="441" t="str">
        <f>IF(BQ17=BS$4,IF('C10(1)-2管路(初期設定)'!AV17="-","-",IF('C10(1)-2管路(初期設定)'!L17="-",'C10(1)-2管路(初期設定)'!AV17,'C10(1)-2管路(初期設定)'!AV17-'C10(1)-2管路(初期設定)'!L17)),"-")</f>
        <v>-</v>
      </c>
      <c r="BT17" s="441" t="str">
        <f>IF(BQ17=BT$4,IF('C10(1)-2管路(初期設定)'!AV17="-","-",IF('C10(1)-2管路(初期設定)'!O17="-",'C10(1)-2管路(初期設定)'!AV17,'C10(1)-2管路(初期設定)'!AV17-'C10(1)-2管路(初期設定)'!O17)),"-")</f>
        <v>-</v>
      </c>
      <c r="BU17" s="441" t="str">
        <f>IF($BQ17=BU$4,IF('C10(1)-2管路(初期設定)'!$AV17="-","-",IF('C10(1)-2管路(初期設定)'!R17="-",'C10(1)-2管路(初期設定)'!$AV17,'C10(1)-2管路(初期設定)'!$AV17-'C10(1)-2管路(初期設定)'!R17)),"-")</f>
        <v>-</v>
      </c>
      <c r="BV17" s="441" t="str">
        <f>IF($BQ17=BV$4,IF('C10(1)-2管路(初期設定)'!$AV17="-","-",IF('C10(1)-2管路(初期設定)'!W17="-",'C10(1)-2管路(初期設定)'!$AV17,'C10(1)-2管路(初期設定)'!$AV17-SUM('C10(1)-2管路(初期設定)'!S17,'C10(1)-2管路(初期設定)'!T17))),"-")</f>
        <v>-</v>
      </c>
      <c r="BW17" s="441" t="str">
        <f>IF($BQ17=BV$4,IF('C10(1)-2管路(初期設定)'!$AV17="-","-",IF('C10(1)-2管路(初期設定)'!W17="-",'C10(1)-2管路(初期設定)'!$AV17,'C10(1)-2管路(初期設定)'!$AV17-SUM('C10(1)-2管路(初期設定)'!U17,'C10(1)-2管路(初期設定)'!V17))),"-")</f>
        <v>-</v>
      </c>
      <c r="BX17" s="441" t="str">
        <f>IF($BQ17=BX$4,IF('C10(1)-2管路(初期設定)'!$AV17="-","-",IF('C10(1)-2管路(初期設定)'!AF17="-",'C10(1)-2管路(初期設定)'!$AV17,'C10(1)-2管路(初期設定)'!$AV17-'C10(1)-2管路(初期設定)'!AF17)),"-")</f>
        <v>-</v>
      </c>
    </row>
    <row r="18" spans="2:76" ht="13.5" customHeight="1">
      <c r="B18" s="1594"/>
      <c r="C18" s="1263"/>
      <c r="D18" s="1263"/>
      <c r="E18" s="1263"/>
      <c r="F18" s="795">
        <v>150</v>
      </c>
      <c r="G18" s="857">
        <f>IF(AND('C10(1)-1管路(初期設定)'!$F$8="○",'C10(1)-4,5管路(初期設定)'!$BR18="-"),"-",IF('C3(1)-1管路'!G18="-",BR18,IF(BR18="-",'C3(1)-1管路'!G18,'C3(1)-1管路'!G18+BR18)))</f>
        <v>153.1</v>
      </c>
      <c r="H18" s="69" t="str">
        <f>IF(IF('C3(1)-1管路'!H18="-","-",IF('C10(1)-2管路(初期設定)'!H18="-",'C3(1)-1管路'!H18,'C3(1)-1管路'!H18-'C10(1)-2管路(初期設定)'!H18))=0,"-",IF('C3(1)-1管路'!H18="-","-",IF('C10(1)-2管路(初期設定)'!H18="-",'C3(1)-1管路'!H18,'C3(1)-1管路'!H18-'C10(1)-2管路(初期設定)'!H18)))</f>
        <v>-</v>
      </c>
      <c r="I18" s="54">
        <f t="shared" si="0"/>
        <v>153.1</v>
      </c>
      <c r="J18" s="857" t="str">
        <f>IF(AND('C10(1)-1管路(初期設定)'!$H$8="○",'C10(1)-4,5管路(初期設定)'!$BS18="-"),"-",IF('C3(1)-1管路'!J18="-",BS18,IF(BS18="-",'C3(1)-1管路'!J18,'C3(1)-1管路'!J18+BS18)))</f>
        <v>-</v>
      </c>
      <c r="K18" s="69" t="str">
        <f>IF(IF('C3(1)-1管路'!K18="-","-",IF('C10(1)-2管路(初期設定)'!K18="-",'C3(1)-1管路'!K18,'C3(1)-1管路'!K18-'C10(1)-2管路(初期設定)'!K18))=0,"-",IF('C3(1)-1管路'!K18="-","-",IF('C10(1)-2管路(初期設定)'!K18="-",'C3(1)-1管路'!K18,'C3(1)-1管路'!K18-'C10(1)-2管路(初期設定)'!K18)))</f>
        <v>-</v>
      </c>
      <c r="L18" s="54" t="str">
        <f t="shared" si="1"/>
        <v>-</v>
      </c>
      <c r="M18" s="857" t="str">
        <f>IF(AND('C10(1)-1管路(初期設定)'!$J$8="○",'C10(1)-4,5管路(初期設定)'!$BT18="-"),"-",IF('C3(1)-1管路'!M18="-",BT18,IF(BT18="-",'C3(1)-1管路'!M18,'C3(1)-1管路'!M18+BT18)))</f>
        <v>-</v>
      </c>
      <c r="N18" s="69" t="str">
        <f>IF(IF('C3(1)-1管路'!N18="-","-",IF('C10(1)-2管路(初期設定)'!N18="-",'C3(1)-1管路'!N18,'C3(1)-1管路'!N18-'C10(1)-2管路(初期設定)'!N18))=0,"-",IF('C3(1)-1管路'!N18="-","-",IF('C10(1)-2管路(初期設定)'!N18="-",'C3(1)-1管路'!N18,'C3(1)-1管路'!N18-'C10(1)-2管路(初期設定)'!N18)))</f>
        <v>-</v>
      </c>
      <c r="O18" s="54" t="str">
        <f t="shared" si="2"/>
        <v>-</v>
      </c>
      <c r="P18" s="857" t="str">
        <f>IF(AND('C10(1)-1管路(初期設定)'!$L$8="○",'C10(1)-4,5管路(初期設定)'!$BU18="-"),"-",IF('C3(1)-1管路'!P18="-",BU18,IF(BU18="-",'C3(1)-1管路'!P18,'C3(1)-1管路'!P18+BU18)))</f>
        <v>-</v>
      </c>
      <c r="Q18" s="69" t="str">
        <f>IF(IF('C3(1)-1管路'!Q18="-","-",IF('C10(1)-2管路(初期設定)'!Q18="-",'C3(1)-1管路'!Q18,'C3(1)-1管路'!Q18-'C10(1)-2管路(初期設定)'!Q18))=0,"-",IF('C3(1)-1管路'!Q18="-","-",IF('C10(1)-2管路(初期設定)'!Q18="-",'C3(1)-1管路'!Q18,'C3(1)-1管路'!Q18-'C10(1)-2管路(初期設定)'!Q18)))</f>
        <v>-</v>
      </c>
      <c r="R18" s="54" t="str">
        <f t="shared" si="3"/>
        <v>-</v>
      </c>
      <c r="S18" s="857" t="str">
        <f>IF(AND('C10(1)-1管路(初期設定)'!$N$8="○",'C10(1)-4,5管路(初期設定)'!$BV18="-"),"-",IF('C3(1)-1管路'!S18="-",BV18,IF(BV18="-",'C3(1)-1管路'!S18,'C3(1)-1管路'!S18+BV18+BW18)))</f>
        <v>-</v>
      </c>
      <c r="T18" s="189" t="str">
        <f>IF(IF('C3(1)-1管路'!T18="-","-",IF('C10(1)-2管路(初期設定)'!T18="-",'C3(1)-1管路'!T18,'C3(1)-1管路'!T18-'C10(1)-2管路(初期設定)'!T18))=0,"-",IF('C3(1)-1管路'!T18="-","-",IF('C10(1)-2管路(初期設定)'!T18="-",'C3(1)-1管路'!T18,'C3(1)-1管路'!T18-'C10(1)-2管路(初期設定)'!T18)))</f>
        <v>-</v>
      </c>
      <c r="U18" s="856" t="str">
        <f>IF(AND('C10(1)-1管路(初期設定)'!$P$8="○",'C10(1)-4,5管路(初期設定)'!$BW18="-"),"-",IF('C3(1)-1管路'!U18="-",BW18,IF(BW18="-",'C3(1)-1管路'!U18,'C3(1)-1管路'!U18)))</f>
        <v>-</v>
      </c>
      <c r="V18" s="69" t="str">
        <f>IF(IF('C3(1)-1管路'!V18="-","-",IF('C10(1)-2管路(初期設定)'!V18="-",'C3(1)-1管路'!V18,'C3(1)-1管路'!V18-'C10(1)-2管路(初期設定)'!V18))=0,"-",IF('C3(1)-1管路'!V18="-","-",IF('C10(1)-2管路(初期設定)'!V18="-",'C3(1)-1管路'!V18,'C3(1)-1管路'!V18-'C10(1)-2管路(初期設定)'!V18)))</f>
        <v>-</v>
      </c>
      <c r="W18" s="54" t="str">
        <f t="shared" si="4"/>
        <v>-</v>
      </c>
      <c r="X18" s="59">
        <f>IF(IF('C3(1)-1管路'!X18="-","-",IF('C10(1)-2管路(初期設定)'!X18="-",'C3(1)-1管路'!X18,'C3(1)-1管路'!X18-'C10(1)-2管路(初期設定)'!X18))=0,"-",IF('C3(1)-1管路'!X18="-","-",IF('C10(1)-2管路(初期設定)'!X18="-",'C3(1)-1管路'!X18,'C3(1)-1管路'!X18-'C10(1)-2管路(初期設定)'!X18)))</f>
        <v>1069.5999999999999</v>
      </c>
      <c r="Y18" s="69" t="str">
        <f>IF(IF('C3(1)-1管路'!Y18="-","-",IF('C10(1)-2管路(初期設定)'!Y18="-",'C3(1)-1管路'!Y18,'C3(1)-1管路'!Y18-'C10(1)-2管路(初期設定)'!Y18))=0,"-",IF('C3(1)-1管路'!Y18="-","-",IF('C10(1)-2管路(初期設定)'!Y18="-",'C3(1)-1管路'!Y18,'C3(1)-1管路'!Y18-'C10(1)-2管路(初期設定)'!Y18)))</f>
        <v>-</v>
      </c>
      <c r="Z18" s="54">
        <f t="shared" si="5"/>
        <v>1069.5999999999999</v>
      </c>
      <c r="AA18" s="59" t="str">
        <f>IF(IF('C3(1)-1管路'!AA18="-","-",IF('C10(1)-2管路(初期設定)'!AA18="-",'C3(1)-1管路'!AA18,'C3(1)-1管路'!AA18-'C10(1)-2管路(初期設定)'!AA18))=0,"-",IF('C3(1)-1管路'!AA18="-","-",IF('C10(1)-2管路(初期設定)'!AA18="-",'C3(1)-1管路'!AA18,'C3(1)-1管路'!AA18-'C10(1)-2管路(初期設定)'!AA18)))</f>
        <v>-</v>
      </c>
      <c r="AB18" s="69" t="str">
        <f>IF(IF('C3(1)-1管路'!AB18="-","-",IF('C10(1)-2管路(初期設定)'!AB18="-",'C3(1)-1管路'!AB18,'C3(1)-1管路'!AB18-'C10(1)-2管路(初期設定)'!AB18))=0,"-",IF('C3(1)-1管路'!AB18="-","-",IF('C10(1)-2管路(初期設定)'!AB18="-",'C3(1)-1管路'!AB18,'C3(1)-1管路'!AB18-'C10(1)-2管路(初期設定)'!AB18)))</f>
        <v>-</v>
      </c>
      <c r="AC18" s="54" t="str">
        <f t="shared" si="6"/>
        <v>-</v>
      </c>
      <c r="AD18" s="857" t="str">
        <f>IF(AND('C10(1)-1管路(初期設定)'!$V$8="○",'C10(1)-4,5管路(初期設定)'!$BX18="-"),"-",IF('C3(1)-1管路'!AD18="-",BX18,IF(BX18="-",'C3(1)-1管路'!AD18,'C3(1)-1管路'!AD18+BX18)))</f>
        <v>-</v>
      </c>
      <c r="AE18" s="69" t="str">
        <f>IF(IF('C3(1)-1管路'!AE18="-","-",IF('C10(1)-2管路(初期設定)'!AE18="-",'C3(1)-1管路'!AE18,'C3(1)-1管路'!AE18-'C10(1)-2管路(初期設定)'!AE18))=0,"-",IF('C3(1)-1管路'!AE18="-","-",IF('C10(1)-2管路(初期設定)'!AE18="-",'C3(1)-1管路'!AE18,'C3(1)-1管路'!AE18-'C10(1)-2管路(初期設定)'!AE18)))</f>
        <v>-</v>
      </c>
      <c r="AF18" s="54" t="str">
        <f t="shared" si="7"/>
        <v>-</v>
      </c>
      <c r="AG18" s="59" t="str">
        <f>IF(IF('C3(1)-1管路'!AG18="-","-",IF('C10(1)-2管路(初期設定)'!AG18="-",'C3(1)-1管路'!AG18,'C3(1)-1管路'!AG18-'C10(1)-2管路(初期設定)'!AG18))=0,"-",IF('C3(1)-1管路'!AG18="-","-",IF('C10(1)-2管路(初期設定)'!AG18="-",'C3(1)-1管路'!AG18,'C3(1)-1管路'!AG18-'C10(1)-2管路(初期設定)'!AG18)))</f>
        <v>-</v>
      </c>
      <c r="AH18" s="69" t="str">
        <f>IF(IF('C3(1)-1管路'!AH18="-","-",IF('C10(1)-2管路(初期設定)'!AH18="-",'C3(1)-1管路'!AH18,'C3(1)-1管路'!AH18-'C10(1)-2管路(初期設定)'!AH18))=0,"-",IF('C3(1)-1管路'!AH18="-","-",IF('C10(1)-2管路(初期設定)'!AH18="-",'C3(1)-1管路'!AH18,'C3(1)-1管路'!AH18-'C10(1)-2管路(初期設定)'!AH18)))</f>
        <v>-</v>
      </c>
      <c r="AI18" s="54" t="str">
        <f t="shared" si="8"/>
        <v>-</v>
      </c>
      <c r="AJ18" s="59" t="str">
        <f>IF(IF('C3(1)-1管路'!AJ18="-","-",IF('C10(1)-2管路(初期設定)'!AJ18="-",'C3(1)-1管路'!AJ18,'C3(1)-1管路'!AJ18-'C10(1)-2管路(初期設定)'!AJ18))=0,"-",IF('C3(1)-1管路'!AJ18="-","-",IF('C10(1)-2管路(初期設定)'!AJ18="-",'C3(1)-1管路'!AJ18,'C3(1)-1管路'!AJ18-'C10(1)-2管路(初期設定)'!AJ18)))</f>
        <v>-</v>
      </c>
      <c r="AK18" s="69" t="str">
        <f>IF(IF('C3(1)-1管路'!AK18="-","-",IF('C10(1)-2管路(初期設定)'!AK18="-",'C3(1)-1管路'!AK18,'C3(1)-1管路'!AK18-'C10(1)-2管路(初期設定)'!AK18))=0,"-",IF('C3(1)-1管路'!AK18="-","-",IF('C10(1)-2管路(初期設定)'!AK18="-",'C3(1)-1管路'!AK18,'C3(1)-1管路'!AK18-'C10(1)-2管路(初期設定)'!AK18)))</f>
        <v>-</v>
      </c>
      <c r="AL18" s="54" t="str">
        <f t="shared" si="9"/>
        <v>-</v>
      </c>
      <c r="AM18" s="59" t="str">
        <f>IF(IF('C3(1)-1管路'!AM18="-","-",IF('C10(1)-2管路(初期設定)'!AM18="-",'C3(1)-1管路'!AM18,'C3(1)-1管路'!AM18-'C10(1)-2管路(初期設定)'!AM18))=0,"-",IF('C3(1)-1管路'!AM18="-","-",IF('C10(1)-2管路(初期設定)'!AM18="-",'C3(1)-1管路'!AM18,'C3(1)-1管路'!AM18-'C10(1)-2管路(初期設定)'!AM18)))</f>
        <v>-</v>
      </c>
      <c r="AN18" s="69" t="str">
        <f>IF(IF('C3(1)-1管路'!AN18="-","-",IF('C10(1)-2管路(初期設定)'!AN18="-",'C3(1)-1管路'!AN18,'C3(1)-1管路'!AN18-'C10(1)-2管路(初期設定)'!AN18))=0,"-",IF('C3(1)-1管路'!AN18="-","-",IF('C10(1)-2管路(初期設定)'!AN18="-",'C3(1)-1管路'!AN18,'C3(1)-1管路'!AN18-'C10(1)-2管路(初期設定)'!AN18)))</f>
        <v>-</v>
      </c>
      <c r="AO18" s="54" t="str">
        <f t="shared" si="10"/>
        <v>-</v>
      </c>
      <c r="AP18" s="59" t="str">
        <f>IF(IF('C3(1)-1管路'!AP18="-","-",IF('C10(1)-2管路(初期設定)'!AP18="-",'C3(1)-1管路'!AP18,'C3(1)-1管路'!AP18-'C10(1)-2管路(初期設定)'!AP18))=0,"-",IF('C3(1)-1管路'!AP18="-","-",IF('C10(1)-2管路(初期設定)'!AP18="-",'C3(1)-1管路'!AP18,'C3(1)-1管路'!AP18-'C10(1)-2管路(初期設定)'!AP18)))</f>
        <v>-</v>
      </c>
      <c r="AQ18" s="69" t="str">
        <f>IF(IF('C3(1)-1管路'!AQ18="-","-",IF('C10(1)-2管路(初期設定)'!AQ18="-",'C3(1)-1管路'!AQ18,'C3(1)-1管路'!AQ18-'C10(1)-2管路(初期設定)'!AQ18))=0,"-",IF('C3(1)-1管路'!AQ18="-","-",IF('C10(1)-2管路(初期設定)'!AQ18="-",'C3(1)-1管路'!AQ18,'C3(1)-1管路'!AQ18-'C10(1)-2管路(初期設定)'!AQ18)))</f>
        <v>-</v>
      </c>
      <c r="AR18" s="61" t="str">
        <f t="shared" si="11"/>
        <v>-</v>
      </c>
      <c r="AS18" s="59" t="str">
        <f>IF(IF('C3(1)-1管路'!AS18="-","-",IF('C10(1)-2管路(初期設定)'!AS18="-",'C3(1)-1管路'!AS18,'C3(1)-1管路'!AS18-'C10(1)-2管路(初期設定)'!AS18))=0,"-",IF('C3(1)-1管路'!AS18="-","-",IF('C10(1)-2管路(初期設定)'!AS18="-",'C3(1)-1管路'!AS18,'C3(1)-1管路'!AS18-'C10(1)-2管路(初期設定)'!AS18)))</f>
        <v>-</v>
      </c>
      <c r="AT18" s="69" t="str">
        <f>IF(IF('C3(1)-1管路'!AT18="-","-",IF('C10(1)-2管路(初期設定)'!AT18="-",'C3(1)-1管路'!AT18,'C3(1)-1管路'!AT18-'C10(1)-2管路(初期設定)'!AT18))=0,"-",IF('C3(1)-1管路'!AT18="-","-",IF('C10(1)-2管路(初期設定)'!AT18="-",'C3(1)-1管路'!AT18,'C3(1)-1管路'!AT18-'C10(1)-2管路(初期設定)'!AT18)))</f>
        <v>-</v>
      </c>
      <c r="AU18" s="61" t="str">
        <f t="shared" si="12"/>
        <v>-</v>
      </c>
      <c r="AV18" s="1071">
        <f t="shared" si="13"/>
        <v>1222.6999999999998</v>
      </c>
      <c r="AW18" s="1070"/>
      <c r="AX18" s="1069" t="str">
        <f t="shared" si="14"/>
        <v>-</v>
      </c>
      <c r="AY18" s="1070"/>
      <c r="AZ18" s="1071">
        <f t="shared" si="15"/>
        <v>153.1</v>
      </c>
      <c r="BA18" s="1070"/>
      <c r="BB18" s="1070">
        <f t="shared" si="16"/>
        <v>0</v>
      </c>
      <c r="BC18" s="1070"/>
      <c r="BD18" s="1070">
        <f t="shared" si="17"/>
        <v>1069.5999999999999</v>
      </c>
      <c r="BE18" s="1070"/>
      <c r="BF18" s="1070">
        <f t="shared" si="18"/>
        <v>0</v>
      </c>
      <c r="BG18" s="1070"/>
      <c r="BH18" s="1070">
        <f t="shared" si="19"/>
        <v>0</v>
      </c>
      <c r="BI18" s="1072"/>
      <c r="BJ18" s="1071">
        <f t="shared" si="20"/>
        <v>153.1</v>
      </c>
      <c r="BK18" s="1070"/>
      <c r="BL18" s="1070">
        <f t="shared" si="21"/>
        <v>1069.5999999999999</v>
      </c>
      <c r="BM18" s="1073"/>
      <c r="BN18" s="1070">
        <f t="shared" si="22"/>
        <v>1222.6999999999998</v>
      </c>
      <c r="BO18" s="1073"/>
      <c r="BQ18" s="442" t="str">
        <f>IF('C10(1)-2管路(初期設定)'!AW18="","-",'C10(1)-2管路(初期設定)'!AW18)</f>
        <v>ダクタイル鋳鉄管(NS形継手等)</v>
      </c>
      <c r="BR18" s="441">
        <f>IF(BQ18=BR$4,IF('C10(1)-2管路(初期設定)'!AV18="-","-",IF('C10(1)-2管路(初期設定)'!I18="-",'C10(1)-2管路(初期設定)'!AV18,'C10(1)-2管路(初期設定)'!AV18-'C10(1)-2管路(初期設定)'!I18)),"-")</f>
        <v>153.1</v>
      </c>
      <c r="BS18" s="441" t="str">
        <f>IF(BQ18=BS$4,IF('C10(1)-2管路(初期設定)'!AV18="-","-",IF('C10(1)-2管路(初期設定)'!L18="-",'C10(1)-2管路(初期設定)'!AV18,'C10(1)-2管路(初期設定)'!AV18-'C10(1)-2管路(初期設定)'!L18)),"-")</f>
        <v>-</v>
      </c>
      <c r="BT18" s="441" t="str">
        <f>IF(BQ18=BT$4,IF('C10(1)-2管路(初期設定)'!AV18="-","-",IF('C10(1)-2管路(初期設定)'!O18="-",'C10(1)-2管路(初期設定)'!AV18,'C10(1)-2管路(初期設定)'!AV18-'C10(1)-2管路(初期設定)'!O18)),"-")</f>
        <v>-</v>
      </c>
      <c r="BU18" s="441" t="str">
        <f>IF($BQ18=BU$4,IF('C10(1)-2管路(初期設定)'!$AV18="-","-",IF('C10(1)-2管路(初期設定)'!R18="-",'C10(1)-2管路(初期設定)'!$AV18,'C10(1)-2管路(初期設定)'!$AV18-'C10(1)-2管路(初期設定)'!R18)),"-")</f>
        <v>-</v>
      </c>
      <c r="BV18" s="441" t="str">
        <f>IF($BQ18=BV$4,IF('C10(1)-2管路(初期設定)'!$AV18="-","-",IF('C10(1)-2管路(初期設定)'!W18="-",'C10(1)-2管路(初期設定)'!$AV18,'C10(1)-2管路(初期設定)'!$AV18-SUM('C10(1)-2管路(初期設定)'!S18,'C10(1)-2管路(初期設定)'!T18))),"-")</f>
        <v>-</v>
      </c>
      <c r="BW18" s="441" t="str">
        <f>IF($BQ18=BV$4,IF('C10(1)-2管路(初期設定)'!$AV18="-","-",IF('C10(1)-2管路(初期設定)'!W18="-",'C10(1)-2管路(初期設定)'!$AV18,'C10(1)-2管路(初期設定)'!$AV18-SUM('C10(1)-2管路(初期設定)'!U18,'C10(1)-2管路(初期設定)'!V18))),"-")</f>
        <v>-</v>
      </c>
      <c r="BX18" s="441" t="str">
        <f>IF($BQ18=BX$4,IF('C10(1)-2管路(初期設定)'!$AV18="-","-",IF('C10(1)-2管路(初期設定)'!AF18="-",'C10(1)-2管路(初期設定)'!$AV18,'C10(1)-2管路(初期設定)'!$AV18-'C10(1)-2管路(初期設定)'!AF18)),"-")</f>
        <v>-</v>
      </c>
    </row>
    <row r="19" spans="2:76" ht="13.5" customHeight="1">
      <c r="B19" s="1594"/>
      <c r="C19" s="1263"/>
      <c r="D19" s="1263"/>
      <c r="E19" s="1263"/>
      <c r="F19" s="73">
        <v>100</v>
      </c>
      <c r="G19" s="857">
        <f>IF(AND('C10(1)-1管路(初期設定)'!$F$8="○",'C10(1)-4,5管路(初期設定)'!$BR19="-"),"-",IF('C3(1)-1管路'!G19="-",BR19,IF(BR19="-",'C3(1)-1管路'!G19,'C3(1)-1管路'!G19+BR19)))</f>
        <v>43.6</v>
      </c>
      <c r="H19" s="69" t="str">
        <f>IF(IF('C3(1)-1管路'!H19="-","-",IF('C10(1)-2管路(初期設定)'!H19="-",'C3(1)-1管路'!H19,'C3(1)-1管路'!H19-'C10(1)-2管路(初期設定)'!H19))=0,"-",IF('C3(1)-1管路'!H19="-","-",IF('C10(1)-2管路(初期設定)'!H19="-",'C3(1)-1管路'!H19,'C3(1)-1管路'!H19-'C10(1)-2管路(初期設定)'!H19)))</f>
        <v>-</v>
      </c>
      <c r="I19" s="54">
        <f t="shared" si="0"/>
        <v>43.6</v>
      </c>
      <c r="J19" s="857" t="str">
        <f>IF(AND('C10(1)-1管路(初期設定)'!$H$8="○",'C10(1)-4,5管路(初期設定)'!$BS19="-"),"-",IF('C3(1)-1管路'!J19="-",BS19,IF(BS19="-",'C3(1)-1管路'!J19,'C3(1)-1管路'!J19+BS19)))</f>
        <v>-</v>
      </c>
      <c r="K19" s="69" t="str">
        <f>IF(IF('C3(1)-1管路'!K19="-","-",IF('C10(1)-2管路(初期設定)'!K19="-",'C3(1)-1管路'!K19,'C3(1)-1管路'!K19-'C10(1)-2管路(初期設定)'!K19))=0,"-",IF('C3(1)-1管路'!K19="-","-",IF('C10(1)-2管路(初期設定)'!K19="-",'C3(1)-1管路'!K19,'C3(1)-1管路'!K19-'C10(1)-2管路(初期設定)'!K19)))</f>
        <v>-</v>
      </c>
      <c r="L19" s="54" t="str">
        <f t="shared" si="1"/>
        <v>-</v>
      </c>
      <c r="M19" s="857" t="str">
        <f>IF(AND('C10(1)-1管路(初期設定)'!$J$8="○",'C10(1)-4,5管路(初期設定)'!$BT19="-"),"-",IF('C3(1)-1管路'!M19="-",BT19,IF(BT19="-",'C3(1)-1管路'!M19,'C3(1)-1管路'!M19+BT19)))</f>
        <v>-</v>
      </c>
      <c r="N19" s="69" t="str">
        <f>IF(IF('C3(1)-1管路'!N19="-","-",IF('C10(1)-2管路(初期設定)'!N19="-",'C3(1)-1管路'!N19,'C3(1)-1管路'!N19-'C10(1)-2管路(初期設定)'!N19))=0,"-",IF('C3(1)-1管路'!N19="-","-",IF('C10(1)-2管路(初期設定)'!N19="-",'C3(1)-1管路'!N19,'C3(1)-1管路'!N19-'C10(1)-2管路(初期設定)'!N19)))</f>
        <v>-</v>
      </c>
      <c r="O19" s="54" t="str">
        <f t="shared" si="2"/>
        <v>-</v>
      </c>
      <c r="P19" s="857" t="str">
        <f>IF(AND('C10(1)-1管路(初期設定)'!$L$8="○",'C10(1)-4,5管路(初期設定)'!$BU19="-"),"-",IF('C3(1)-1管路'!P19="-",BU19,IF(BU19="-",'C3(1)-1管路'!P19,'C3(1)-1管路'!P19+BU19)))</f>
        <v>-</v>
      </c>
      <c r="Q19" s="69" t="str">
        <f>IF(IF('C3(1)-1管路'!Q19="-","-",IF('C10(1)-2管路(初期設定)'!Q19="-",'C3(1)-1管路'!Q19,'C3(1)-1管路'!Q19-'C10(1)-2管路(初期設定)'!Q19))=0,"-",IF('C3(1)-1管路'!Q19="-","-",IF('C10(1)-2管路(初期設定)'!Q19="-",'C3(1)-1管路'!Q19,'C3(1)-1管路'!Q19-'C10(1)-2管路(初期設定)'!Q19)))</f>
        <v>-</v>
      </c>
      <c r="R19" s="54" t="str">
        <f t="shared" si="3"/>
        <v>-</v>
      </c>
      <c r="S19" s="857" t="str">
        <f>IF(AND('C10(1)-1管路(初期設定)'!$N$8="○",'C10(1)-4,5管路(初期設定)'!$BV19="-"),"-",IF('C3(1)-1管路'!S19="-",BV19,IF(BV19="-",'C3(1)-1管路'!S19,'C3(1)-1管路'!S19+BV19+BW19)))</f>
        <v>-</v>
      </c>
      <c r="T19" s="189" t="str">
        <f>IF(IF('C3(1)-1管路'!T19="-","-",IF('C10(1)-2管路(初期設定)'!T19="-",'C3(1)-1管路'!T19,'C3(1)-1管路'!T19-'C10(1)-2管路(初期設定)'!T19))=0,"-",IF('C3(1)-1管路'!T19="-","-",IF('C10(1)-2管路(初期設定)'!T19="-",'C3(1)-1管路'!T19,'C3(1)-1管路'!T19-'C10(1)-2管路(初期設定)'!T19)))</f>
        <v>-</v>
      </c>
      <c r="U19" s="856" t="str">
        <f>IF(AND('C10(1)-1管路(初期設定)'!$P$8="○",'C10(1)-4,5管路(初期設定)'!$BW19="-"),"-",IF('C3(1)-1管路'!U19="-",BW19,IF(BW19="-",'C3(1)-1管路'!U19,'C3(1)-1管路'!U19)))</f>
        <v>-</v>
      </c>
      <c r="V19" s="69" t="str">
        <f>IF(IF('C3(1)-1管路'!V19="-","-",IF('C10(1)-2管路(初期設定)'!V19="-",'C3(1)-1管路'!V19,'C3(1)-1管路'!V19-'C10(1)-2管路(初期設定)'!V19))=0,"-",IF('C3(1)-1管路'!V19="-","-",IF('C10(1)-2管路(初期設定)'!V19="-",'C3(1)-1管路'!V19,'C3(1)-1管路'!V19-'C10(1)-2管路(初期設定)'!V19)))</f>
        <v>-</v>
      </c>
      <c r="W19" s="54" t="str">
        <f t="shared" si="4"/>
        <v>-</v>
      </c>
      <c r="X19" s="59">
        <f>IF(IF('C3(1)-1管路'!X19="-","-",IF('C10(1)-2管路(初期設定)'!X19="-",'C3(1)-1管路'!X19,'C3(1)-1管路'!X19-'C10(1)-2管路(初期設定)'!X19))=0,"-",IF('C3(1)-1管路'!X19="-","-",IF('C10(1)-2管路(初期設定)'!X19="-",'C3(1)-1管路'!X19,'C3(1)-1管路'!X19-'C10(1)-2管路(初期設定)'!X19)))</f>
        <v>145.39999999999998</v>
      </c>
      <c r="Y19" s="69" t="str">
        <f>IF(IF('C3(1)-1管路'!Y19="-","-",IF('C10(1)-2管路(初期設定)'!Y19="-",'C3(1)-1管路'!Y19,'C3(1)-1管路'!Y19-'C10(1)-2管路(初期設定)'!Y19))=0,"-",IF('C3(1)-1管路'!Y19="-","-",IF('C10(1)-2管路(初期設定)'!Y19="-",'C3(1)-1管路'!Y19,'C3(1)-1管路'!Y19-'C10(1)-2管路(初期設定)'!Y19)))</f>
        <v>-</v>
      </c>
      <c r="Z19" s="54">
        <f t="shared" si="5"/>
        <v>145.39999999999998</v>
      </c>
      <c r="AA19" s="59" t="str">
        <f>IF(IF('C3(1)-1管路'!AA19="-","-",IF('C10(1)-2管路(初期設定)'!AA19="-",'C3(1)-1管路'!AA19,'C3(1)-1管路'!AA19-'C10(1)-2管路(初期設定)'!AA19))=0,"-",IF('C3(1)-1管路'!AA19="-","-",IF('C10(1)-2管路(初期設定)'!AA19="-",'C3(1)-1管路'!AA19,'C3(1)-1管路'!AA19-'C10(1)-2管路(初期設定)'!AA19)))</f>
        <v>-</v>
      </c>
      <c r="AB19" s="69" t="str">
        <f>IF(IF('C3(1)-1管路'!AB19="-","-",IF('C10(1)-2管路(初期設定)'!AB19="-",'C3(1)-1管路'!AB19,'C3(1)-1管路'!AB19-'C10(1)-2管路(初期設定)'!AB19))=0,"-",IF('C3(1)-1管路'!AB19="-","-",IF('C10(1)-2管路(初期設定)'!AB19="-",'C3(1)-1管路'!AB19,'C3(1)-1管路'!AB19-'C10(1)-2管路(初期設定)'!AB19)))</f>
        <v>-</v>
      </c>
      <c r="AC19" s="54" t="str">
        <f t="shared" si="6"/>
        <v>-</v>
      </c>
      <c r="AD19" s="857" t="str">
        <f>IF(AND('C10(1)-1管路(初期設定)'!$V$8="○",'C10(1)-4,5管路(初期設定)'!$BX19="-"),"-",IF('C3(1)-1管路'!AD19="-",BX19,IF(BX19="-",'C3(1)-1管路'!AD19,'C3(1)-1管路'!AD19+BX19)))</f>
        <v>-</v>
      </c>
      <c r="AE19" s="69" t="str">
        <f>IF(IF('C3(1)-1管路'!AE19="-","-",IF('C10(1)-2管路(初期設定)'!AE19="-",'C3(1)-1管路'!AE19,'C3(1)-1管路'!AE19-'C10(1)-2管路(初期設定)'!AE19))=0,"-",IF('C3(1)-1管路'!AE19="-","-",IF('C10(1)-2管路(初期設定)'!AE19="-",'C3(1)-1管路'!AE19,'C3(1)-1管路'!AE19-'C10(1)-2管路(初期設定)'!AE19)))</f>
        <v>-</v>
      </c>
      <c r="AF19" s="54" t="str">
        <f t="shared" si="7"/>
        <v>-</v>
      </c>
      <c r="AG19" s="59" t="str">
        <f>IF(IF('C3(1)-1管路'!AG19="-","-",IF('C10(1)-2管路(初期設定)'!AG19="-",'C3(1)-1管路'!AG19,'C3(1)-1管路'!AG19-'C10(1)-2管路(初期設定)'!AG19))=0,"-",IF('C3(1)-1管路'!AG19="-","-",IF('C10(1)-2管路(初期設定)'!AG19="-",'C3(1)-1管路'!AG19,'C3(1)-1管路'!AG19-'C10(1)-2管路(初期設定)'!AG19)))</f>
        <v>-</v>
      </c>
      <c r="AH19" s="69" t="str">
        <f>IF(IF('C3(1)-1管路'!AH19="-","-",IF('C10(1)-2管路(初期設定)'!AH19="-",'C3(1)-1管路'!AH19,'C3(1)-1管路'!AH19-'C10(1)-2管路(初期設定)'!AH19))=0,"-",IF('C3(1)-1管路'!AH19="-","-",IF('C10(1)-2管路(初期設定)'!AH19="-",'C3(1)-1管路'!AH19,'C3(1)-1管路'!AH19-'C10(1)-2管路(初期設定)'!AH19)))</f>
        <v>-</v>
      </c>
      <c r="AI19" s="54" t="str">
        <f t="shared" si="8"/>
        <v>-</v>
      </c>
      <c r="AJ19" s="59" t="str">
        <f>IF(IF('C3(1)-1管路'!AJ19="-","-",IF('C10(1)-2管路(初期設定)'!AJ19="-",'C3(1)-1管路'!AJ19,'C3(1)-1管路'!AJ19-'C10(1)-2管路(初期設定)'!AJ19))=0,"-",IF('C3(1)-1管路'!AJ19="-","-",IF('C10(1)-2管路(初期設定)'!AJ19="-",'C3(1)-1管路'!AJ19,'C3(1)-1管路'!AJ19-'C10(1)-2管路(初期設定)'!AJ19)))</f>
        <v>-</v>
      </c>
      <c r="AK19" s="69" t="str">
        <f>IF(IF('C3(1)-1管路'!AK19="-","-",IF('C10(1)-2管路(初期設定)'!AK19="-",'C3(1)-1管路'!AK19,'C3(1)-1管路'!AK19-'C10(1)-2管路(初期設定)'!AK19))=0,"-",IF('C3(1)-1管路'!AK19="-","-",IF('C10(1)-2管路(初期設定)'!AK19="-",'C3(1)-1管路'!AK19,'C3(1)-1管路'!AK19-'C10(1)-2管路(初期設定)'!AK19)))</f>
        <v>-</v>
      </c>
      <c r="AL19" s="54" t="str">
        <f t="shared" si="9"/>
        <v>-</v>
      </c>
      <c r="AM19" s="59" t="str">
        <f>IF(IF('C3(1)-1管路'!AM19="-","-",IF('C10(1)-2管路(初期設定)'!AM19="-",'C3(1)-1管路'!AM19,'C3(1)-1管路'!AM19-'C10(1)-2管路(初期設定)'!AM19))=0,"-",IF('C3(1)-1管路'!AM19="-","-",IF('C10(1)-2管路(初期設定)'!AM19="-",'C3(1)-1管路'!AM19,'C3(1)-1管路'!AM19-'C10(1)-2管路(初期設定)'!AM19)))</f>
        <v>-</v>
      </c>
      <c r="AN19" s="69" t="str">
        <f>IF(IF('C3(1)-1管路'!AN19="-","-",IF('C10(1)-2管路(初期設定)'!AN19="-",'C3(1)-1管路'!AN19,'C3(1)-1管路'!AN19-'C10(1)-2管路(初期設定)'!AN19))=0,"-",IF('C3(1)-1管路'!AN19="-","-",IF('C10(1)-2管路(初期設定)'!AN19="-",'C3(1)-1管路'!AN19,'C3(1)-1管路'!AN19-'C10(1)-2管路(初期設定)'!AN19)))</f>
        <v>-</v>
      </c>
      <c r="AO19" s="54" t="str">
        <f t="shared" si="10"/>
        <v>-</v>
      </c>
      <c r="AP19" s="59" t="str">
        <f>IF(IF('C3(1)-1管路'!AP19="-","-",IF('C10(1)-2管路(初期設定)'!AP19="-",'C3(1)-1管路'!AP19,'C3(1)-1管路'!AP19-'C10(1)-2管路(初期設定)'!AP19))=0,"-",IF('C3(1)-1管路'!AP19="-","-",IF('C10(1)-2管路(初期設定)'!AP19="-",'C3(1)-1管路'!AP19,'C3(1)-1管路'!AP19-'C10(1)-2管路(初期設定)'!AP19)))</f>
        <v>-</v>
      </c>
      <c r="AQ19" s="69" t="str">
        <f>IF(IF('C3(1)-1管路'!AQ19="-","-",IF('C10(1)-2管路(初期設定)'!AQ19="-",'C3(1)-1管路'!AQ19,'C3(1)-1管路'!AQ19-'C10(1)-2管路(初期設定)'!AQ19))=0,"-",IF('C3(1)-1管路'!AQ19="-","-",IF('C10(1)-2管路(初期設定)'!AQ19="-",'C3(1)-1管路'!AQ19,'C3(1)-1管路'!AQ19-'C10(1)-2管路(初期設定)'!AQ19)))</f>
        <v>-</v>
      </c>
      <c r="AR19" s="61" t="str">
        <f t="shared" si="11"/>
        <v>-</v>
      </c>
      <c r="AS19" s="59" t="str">
        <f>IF(IF('C3(1)-1管路'!AS19="-","-",IF('C10(1)-2管路(初期設定)'!AS19="-",'C3(1)-1管路'!AS19,'C3(1)-1管路'!AS19-'C10(1)-2管路(初期設定)'!AS19))=0,"-",IF('C3(1)-1管路'!AS19="-","-",IF('C10(1)-2管路(初期設定)'!AS19="-",'C3(1)-1管路'!AS19,'C3(1)-1管路'!AS19-'C10(1)-2管路(初期設定)'!AS19)))</f>
        <v>-</v>
      </c>
      <c r="AT19" s="69" t="str">
        <f>IF(IF('C3(1)-1管路'!AT19="-","-",IF('C10(1)-2管路(初期設定)'!AT19="-",'C3(1)-1管路'!AT19,'C3(1)-1管路'!AT19-'C10(1)-2管路(初期設定)'!AT19))=0,"-",IF('C3(1)-1管路'!AT19="-","-",IF('C10(1)-2管路(初期設定)'!AT19="-",'C3(1)-1管路'!AT19,'C3(1)-1管路'!AT19-'C10(1)-2管路(初期設定)'!AT19)))</f>
        <v>-</v>
      </c>
      <c r="AU19" s="61" t="str">
        <f t="shared" si="12"/>
        <v>-</v>
      </c>
      <c r="AV19" s="1071">
        <f t="shared" si="13"/>
        <v>188.99999999999997</v>
      </c>
      <c r="AW19" s="1070"/>
      <c r="AX19" s="1069" t="str">
        <f t="shared" si="14"/>
        <v>-</v>
      </c>
      <c r="AY19" s="1070"/>
      <c r="AZ19" s="1071">
        <f t="shared" si="15"/>
        <v>43.6</v>
      </c>
      <c r="BA19" s="1070"/>
      <c r="BB19" s="1070">
        <f t="shared" si="16"/>
        <v>0</v>
      </c>
      <c r="BC19" s="1070"/>
      <c r="BD19" s="1070">
        <f t="shared" si="17"/>
        <v>145.39999999999998</v>
      </c>
      <c r="BE19" s="1070"/>
      <c r="BF19" s="1070">
        <f t="shared" si="18"/>
        <v>0</v>
      </c>
      <c r="BG19" s="1070"/>
      <c r="BH19" s="1070">
        <f t="shared" si="19"/>
        <v>0</v>
      </c>
      <c r="BI19" s="1072"/>
      <c r="BJ19" s="1071">
        <f t="shared" si="20"/>
        <v>43.6</v>
      </c>
      <c r="BK19" s="1070"/>
      <c r="BL19" s="1070">
        <f t="shared" si="21"/>
        <v>145.39999999999998</v>
      </c>
      <c r="BM19" s="1073"/>
      <c r="BN19" s="1070">
        <f t="shared" si="22"/>
        <v>188.99999999999997</v>
      </c>
      <c r="BO19" s="1073"/>
      <c r="BQ19" s="442" t="str">
        <f>IF('C10(1)-2管路(初期設定)'!AW19="","-",'C10(1)-2管路(初期設定)'!AW19)</f>
        <v>ダクタイル鋳鉄管(NS形継手等)</v>
      </c>
      <c r="BR19" s="441">
        <f>IF(BQ19=BR$4,IF('C10(1)-2管路(初期設定)'!AV19="-","-",IF('C10(1)-2管路(初期設定)'!I19="-",'C10(1)-2管路(初期設定)'!AV19,'C10(1)-2管路(初期設定)'!AV19-'C10(1)-2管路(初期設定)'!I19)),"-")</f>
        <v>43.6</v>
      </c>
      <c r="BS19" s="441" t="str">
        <f>IF(BQ19=BS$4,IF('C10(1)-2管路(初期設定)'!AV19="-","-",IF('C10(1)-2管路(初期設定)'!L19="-",'C10(1)-2管路(初期設定)'!AV19,'C10(1)-2管路(初期設定)'!AV19-'C10(1)-2管路(初期設定)'!L19)),"-")</f>
        <v>-</v>
      </c>
      <c r="BT19" s="441" t="str">
        <f>IF(BQ19=BT$4,IF('C10(1)-2管路(初期設定)'!AV19="-","-",IF('C10(1)-2管路(初期設定)'!O19="-",'C10(1)-2管路(初期設定)'!AV19,'C10(1)-2管路(初期設定)'!AV19-'C10(1)-2管路(初期設定)'!O19)),"-")</f>
        <v>-</v>
      </c>
      <c r="BU19" s="441" t="str">
        <f>IF($BQ19=BU$4,IF('C10(1)-2管路(初期設定)'!$AV19="-","-",IF('C10(1)-2管路(初期設定)'!R19="-",'C10(1)-2管路(初期設定)'!$AV19,'C10(1)-2管路(初期設定)'!$AV19-'C10(1)-2管路(初期設定)'!R19)),"-")</f>
        <v>-</v>
      </c>
      <c r="BV19" s="441" t="str">
        <f>IF($BQ19=BV$4,IF('C10(1)-2管路(初期設定)'!$AV19="-","-",IF('C10(1)-2管路(初期設定)'!W19="-",'C10(1)-2管路(初期設定)'!$AV19,'C10(1)-2管路(初期設定)'!$AV19-SUM('C10(1)-2管路(初期設定)'!S19,'C10(1)-2管路(初期設定)'!T19))),"-")</f>
        <v>-</v>
      </c>
      <c r="BW19" s="441" t="str">
        <f>IF($BQ19=BV$4,IF('C10(1)-2管路(初期設定)'!$AV19="-","-",IF('C10(1)-2管路(初期設定)'!W19="-",'C10(1)-2管路(初期設定)'!$AV19,'C10(1)-2管路(初期設定)'!$AV19-SUM('C10(1)-2管路(初期設定)'!U19,'C10(1)-2管路(初期設定)'!V19))),"-")</f>
        <v>-</v>
      </c>
      <c r="BX19" s="441" t="str">
        <f>IF($BQ19=BX$4,IF('C10(1)-2管路(初期設定)'!$AV19="-","-",IF('C10(1)-2管路(初期設定)'!AF19="-",'C10(1)-2管路(初期設定)'!$AV19,'C10(1)-2管路(初期設定)'!$AV19-'C10(1)-2管路(初期設定)'!AF19)),"-")</f>
        <v>-</v>
      </c>
    </row>
    <row r="20" spans="2:76" ht="13.5" customHeight="1">
      <c r="B20" s="1594"/>
      <c r="C20" s="1263"/>
      <c r="D20" s="1263"/>
      <c r="E20" s="1263"/>
      <c r="F20" s="77" t="s">
        <v>136</v>
      </c>
      <c r="G20" s="857" t="str">
        <f>IF(AND('C10(1)-1管路(初期設定)'!$F$8="○",'C10(1)-4,5管路(初期設定)'!$BR20="-"),"-",IF('C3(1)-1管路'!G20="-",BR20,IF(BR20="-",'C3(1)-1管路'!G20,'C3(1)-1管路'!G20+BR20)))</f>
        <v>-</v>
      </c>
      <c r="H20" s="69" t="str">
        <f>IF(IF('C3(1)-1管路'!H20="-","-",IF('C10(1)-2管路(初期設定)'!H20="-",'C3(1)-1管路'!H20,'C3(1)-1管路'!H20-'C10(1)-2管路(初期設定)'!H20))=0,"-",IF('C3(1)-1管路'!H20="-","-",IF('C10(1)-2管路(初期設定)'!H20="-",'C3(1)-1管路'!H20,'C3(1)-1管路'!H20-'C10(1)-2管路(初期設定)'!H20)))</f>
        <v>-</v>
      </c>
      <c r="I20" s="54" t="str">
        <f t="shared" si="0"/>
        <v>-</v>
      </c>
      <c r="J20" s="857" t="str">
        <f>IF(AND('C10(1)-1管路(初期設定)'!$H$8="○",'C10(1)-4,5管路(初期設定)'!$BS20="-"),"-",IF('C3(1)-1管路'!J20="-",BS20,IF(BS20="-",'C3(1)-1管路'!J20,'C3(1)-1管路'!J20+BS20)))</f>
        <v>-</v>
      </c>
      <c r="K20" s="69" t="str">
        <f>IF(IF('C3(1)-1管路'!K20="-","-",IF('C10(1)-2管路(初期設定)'!K20="-",'C3(1)-1管路'!K20,'C3(1)-1管路'!K20-'C10(1)-2管路(初期設定)'!K20))=0,"-",IF('C3(1)-1管路'!K20="-","-",IF('C10(1)-2管路(初期設定)'!K20="-",'C3(1)-1管路'!K20,'C3(1)-1管路'!K20-'C10(1)-2管路(初期設定)'!K20)))</f>
        <v>-</v>
      </c>
      <c r="L20" s="54" t="str">
        <f t="shared" si="1"/>
        <v>-</v>
      </c>
      <c r="M20" s="857" t="str">
        <f>IF(AND('C10(1)-1管路(初期設定)'!$J$8="○",'C10(1)-4,5管路(初期設定)'!$BT20="-"),"-",IF('C3(1)-1管路'!M20="-",BT20,IF(BT20="-",'C3(1)-1管路'!M20,'C3(1)-1管路'!M20+BT20)))</f>
        <v>-</v>
      </c>
      <c r="N20" s="69" t="str">
        <f>IF(IF('C3(1)-1管路'!N20="-","-",IF('C10(1)-2管路(初期設定)'!N20="-",'C3(1)-1管路'!N20,'C3(1)-1管路'!N20-'C10(1)-2管路(初期設定)'!N20))=0,"-",IF('C3(1)-1管路'!N20="-","-",IF('C10(1)-2管路(初期設定)'!N20="-",'C3(1)-1管路'!N20,'C3(1)-1管路'!N20-'C10(1)-2管路(初期設定)'!N20)))</f>
        <v>-</v>
      </c>
      <c r="O20" s="54" t="str">
        <f t="shared" si="2"/>
        <v>-</v>
      </c>
      <c r="P20" s="857" t="str">
        <f>IF(AND('C10(1)-1管路(初期設定)'!$L$8="○",'C10(1)-4,5管路(初期設定)'!$BU20="-"),"-",IF('C3(1)-1管路'!P20="-",BU20,IF(BU20="-",'C3(1)-1管路'!P20,'C3(1)-1管路'!P20+BU20)))</f>
        <v>-</v>
      </c>
      <c r="Q20" s="69" t="str">
        <f>IF(IF('C3(1)-1管路'!Q20="-","-",IF('C10(1)-2管路(初期設定)'!Q20="-",'C3(1)-1管路'!Q20,'C3(1)-1管路'!Q20-'C10(1)-2管路(初期設定)'!Q20))=0,"-",IF('C3(1)-1管路'!Q20="-","-",IF('C10(1)-2管路(初期設定)'!Q20="-",'C3(1)-1管路'!Q20,'C3(1)-1管路'!Q20-'C10(1)-2管路(初期設定)'!Q20)))</f>
        <v>-</v>
      </c>
      <c r="R20" s="54" t="str">
        <f t="shared" si="3"/>
        <v>-</v>
      </c>
      <c r="S20" s="857" t="str">
        <f>IF(AND('C10(1)-1管路(初期設定)'!$N$8="○",'C10(1)-4,5管路(初期設定)'!$BV20="-"),"-",IF('C3(1)-1管路'!S20="-",BV20,IF(BV20="-",'C3(1)-1管路'!S20,'C3(1)-1管路'!S20+BV20+BW20)))</f>
        <v>-</v>
      </c>
      <c r="T20" s="189" t="str">
        <f>IF(IF('C3(1)-1管路'!T20="-","-",IF('C10(1)-2管路(初期設定)'!T20="-",'C3(1)-1管路'!T20,'C3(1)-1管路'!T20-'C10(1)-2管路(初期設定)'!T20))=0,"-",IF('C3(1)-1管路'!T20="-","-",IF('C10(1)-2管路(初期設定)'!T20="-",'C3(1)-1管路'!T20,'C3(1)-1管路'!T20-'C10(1)-2管路(初期設定)'!T20)))</f>
        <v>-</v>
      </c>
      <c r="U20" s="856" t="str">
        <f>IF(AND('C10(1)-1管路(初期設定)'!$P$8="○",'C10(1)-4,5管路(初期設定)'!$BW20="-"),"-",IF('C3(1)-1管路'!U20="-",BW20,IF(BW20="-",'C3(1)-1管路'!U20,'C3(1)-1管路'!U20)))</f>
        <v>-</v>
      </c>
      <c r="V20" s="69" t="str">
        <f>IF(IF('C3(1)-1管路'!V20="-","-",IF('C10(1)-2管路(初期設定)'!V20="-",'C3(1)-1管路'!V20,'C3(1)-1管路'!V20-'C10(1)-2管路(初期設定)'!V20))=0,"-",IF('C3(1)-1管路'!V20="-","-",IF('C10(1)-2管路(初期設定)'!V20="-",'C3(1)-1管路'!V20,'C3(1)-1管路'!V20-'C10(1)-2管路(初期設定)'!V20)))</f>
        <v>-</v>
      </c>
      <c r="W20" s="54" t="str">
        <f t="shared" si="4"/>
        <v>-</v>
      </c>
      <c r="X20" s="59" t="str">
        <f>IF(IF('C3(1)-1管路'!X20="-","-",IF('C10(1)-2管路(初期設定)'!X20="-",'C3(1)-1管路'!X20,'C3(1)-1管路'!X20-'C10(1)-2管路(初期設定)'!X20))=0,"-",IF('C3(1)-1管路'!X20="-","-",IF('C10(1)-2管路(初期設定)'!X20="-",'C3(1)-1管路'!X20,'C3(1)-1管路'!X20-'C10(1)-2管路(初期設定)'!X20)))</f>
        <v>-</v>
      </c>
      <c r="Y20" s="69" t="str">
        <f>IF(IF('C3(1)-1管路'!Y20="-","-",IF('C10(1)-2管路(初期設定)'!Y20="-",'C3(1)-1管路'!Y20,'C3(1)-1管路'!Y20-'C10(1)-2管路(初期設定)'!Y20))=0,"-",IF('C3(1)-1管路'!Y20="-","-",IF('C10(1)-2管路(初期設定)'!Y20="-",'C3(1)-1管路'!Y20,'C3(1)-1管路'!Y20-'C10(1)-2管路(初期設定)'!Y20)))</f>
        <v>-</v>
      </c>
      <c r="Z20" s="54" t="str">
        <f t="shared" si="5"/>
        <v>-</v>
      </c>
      <c r="AA20" s="59" t="str">
        <f>IF(IF('C3(1)-1管路'!AA20="-","-",IF('C10(1)-2管路(初期設定)'!AA20="-",'C3(1)-1管路'!AA20,'C3(1)-1管路'!AA20-'C10(1)-2管路(初期設定)'!AA20))=0,"-",IF('C3(1)-1管路'!AA20="-","-",IF('C10(1)-2管路(初期設定)'!AA20="-",'C3(1)-1管路'!AA20,'C3(1)-1管路'!AA20-'C10(1)-2管路(初期設定)'!AA20)))</f>
        <v>-</v>
      </c>
      <c r="AB20" s="69" t="str">
        <f>IF(IF('C3(1)-1管路'!AB20="-","-",IF('C10(1)-2管路(初期設定)'!AB20="-",'C3(1)-1管路'!AB20,'C3(1)-1管路'!AB20-'C10(1)-2管路(初期設定)'!AB20))=0,"-",IF('C3(1)-1管路'!AB20="-","-",IF('C10(1)-2管路(初期設定)'!AB20="-",'C3(1)-1管路'!AB20,'C3(1)-1管路'!AB20-'C10(1)-2管路(初期設定)'!AB20)))</f>
        <v>-</v>
      </c>
      <c r="AC20" s="54" t="str">
        <f t="shared" si="6"/>
        <v>-</v>
      </c>
      <c r="AD20" s="857" t="str">
        <f>IF(AND('C10(1)-1管路(初期設定)'!$V$8="○",'C10(1)-4,5管路(初期設定)'!$BX20="-"),"-",IF('C3(1)-1管路'!AD20="-",BX20,IF(BX20="-",'C3(1)-1管路'!AD20,'C3(1)-1管路'!AD20+BX20)))</f>
        <v>-</v>
      </c>
      <c r="AE20" s="69" t="str">
        <f>IF(IF('C3(1)-1管路'!AE20="-","-",IF('C10(1)-2管路(初期設定)'!AE20="-",'C3(1)-1管路'!AE20,'C3(1)-1管路'!AE20-'C10(1)-2管路(初期設定)'!AE20))=0,"-",IF('C3(1)-1管路'!AE20="-","-",IF('C10(1)-2管路(初期設定)'!AE20="-",'C3(1)-1管路'!AE20,'C3(1)-1管路'!AE20-'C10(1)-2管路(初期設定)'!AE20)))</f>
        <v>-</v>
      </c>
      <c r="AF20" s="54" t="str">
        <f t="shared" si="7"/>
        <v>-</v>
      </c>
      <c r="AG20" s="59" t="str">
        <f>IF(IF('C3(1)-1管路'!AG20="-","-",IF('C10(1)-2管路(初期設定)'!AG20="-",'C3(1)-1管路'!AG20,'C3(1)-1管路'!AG20-'C10(1)-2管路(初期設定)'!AG20))=0,"-",IF('C3(1)-1管路'!AG20="-","-",IF('C10(1)-2管路(初期設定)'!AG20="-",'C3(1)-1管路'!AG20,'C3(1)-1管路'!AG20-'C10(1)-2管路(初期設定)'!AG20)))</f>
        <v>-</v>
      </c>
      <c r="AH20" s="69" t="str">
        <f>IF(IF('C3(1)-1管路'!AH20="-","-",IF('C10(1)-2管路(初期設定)'!AH20="-",'C3(1)-1管路'!AH20,'C3(1)-1管路'!AH20-'C10(1)-2管路(初期設定)'!AH20))=0,"-",IF('C3(1)-1管路'!AH20="-","-",IF('C10(1)-2管路(初期設定)'!AH20="-",'C3(1)-1管路'!AH20,'C3(1)-1管路'!AH20-'C10(1)-2管路(初期設定)'!AH20)))</f>
        <v>-</v>
      </c>
      <c r="AI20" s="54" t="str">
        <f t="shared" si="8"/>
        <v>-</v>
      </c>
      <c r="AJ20" s="59" t="str">
        <f>IF(IF('C3(1)-1管路'!AJ20="-","-",IF('C10(1)-2管路(初期設定)'!AJ20="-",'C3(1)-1管路'!AJ20,'C3(1)-1管路'!AJ20-'C10(1)-2管路(初期設定)'!AJ20))=0,"-",IF('C3(1)-1管路'!AJ20="-","-",IF('C10(1)-2管路(初期設定)'!AJ20="-",'C3(1)-1管路'!AJ20,'C3(1)-1管路'!AJ20-'C10(1)-2管路(初期設定)'!AJ20)))</f>
        <v>-</v>
      </c>
      <c r="AK20" s="69" t="str">
        <f>IF(IF('C3(1)-1管路'!AK20="-","-",IF('C10(1)-2管路(初期設定)'!AK20="-",'C3(1)-1管路'!AK20,'C3(1)-1管路'!AK20-'C10(1)-2管路(初期設定)'!AK20))=0,"-",IF('C3(1)-1管路'!AK20="-","-",IF('C10(1)-2管路(初期設定)'!AK20="-",'C3(1)-1管路'!AK20,'C3(1)-1管路'!AK20-'C10(1)-2管路(初期設定)'!AK20)))</f>
        <v>-</v>
      </c>
      <c r="AL20" s="54" t="str">
        <f t="shared" si="9"/>
        <v>-</v>
      </c>
      <c r="AM20" s="59" t="str">
        <f>IF(IF('C3(1)-1管路'!AM20="-","-",IF('C10(1)-2管路(初期設定)'!AM20="-",'C3(1)-1管路'!AM20,'C3(1)-1管路'!AM20-'C10(1)-2管路(初期設定)'!AM20))=0,"-",IF('C3(1)-1管路'!AM20="-","-",IF('C10(1)-2管路(初期設定)'!AM20="-",'C3(1)-1管路'!AM20,'C3(1)-1管路'!AM20-'C10(1)-2管路(初期設定)'!AM20)))</f>
        <v>-</v>
      </c>
      <c r="AN20" s="69" t="str">
        <f>IF(IF('C3(1)-1管路'!AN20="-","-",IF('C10(1)-2管路(初期設定)'!AN20="-",'C3(1)-1管路'!AN20,'C3(1)-1管路'!AN20-'C10(1)-2管路(初期設定)'!AN20))=0,"-",IF('C3(1)-1管路'!AN20="-","-",IF('C10(1)-2管路(初期設定)'!AN20="-",'C3(1)-1管路'!AN20,'C3(1)-1管路'!AN20-'C10(1)-2管路(初期設定)'!AN20)))</f>
        <v>-</v>
      </c>
      <c r="AO20" s="54" t="str">
        <f t="shared" si="10"/>
        <v>-</v>
      </c>
      <c r="AP20" s="59" t="str">
        <f>IF(IF('C3(1)-1管路'!AP20="-","-",IF('C10(1)-2管路(初期設定)'!AP20="-",'C3(1)-1管路'!AP20,'C3(1)-1管路'!AP20-'C10(1)-2管路(初期設定)'!AP20))=0,"-",IF('C3(1)-1管路'!AP20="-","-",IF('C10(1)-2管路(初期設定)'!AP20="-",'C3(1)-1管路'!AP20,'C3(1)-1管路'!AP20-'C10(1)-2管路(初期設定)'!AP20)))</f>
        <v>-</v>
      </c>
      <c r="AQ20" s="69" t="str">
        <f>IF(IF('C3(1)-1管路'!AQ20="-","-",IF('C10(1)-2管路(初期設定)'!AQ20="-",'C3(1)-1管路'!AQ20,'C3(1)-1管路'!AQ20-'C10(1)-2管路(初期設定)'!AQ20))=0,"-",IF('C3(1)-1管路'!AQ20="-","-",IF('C10(1)-2管路(初期設定)'!AQ20="-",'C3(1)-1管路'!AQ20,'C3(1)-1管路'!AQ20-'C10(1)-2管路(初期設定)'!AQ20)))</f>
        <v>-</v>
      </c>
      <c r="AR20" s="61" t="str">
        <f t="shared" si="11"/>
        <v>-</v>
      </c>
      <c r="AS20" s="59" t="str">
        <f>IF(IF('C3(1)-1管路'!AS20="-","-",IF('C10(1)-2管路(初期設定)'!AS20="-",'C3(1)-1管路'!AS20,'C3(1)-1管路'!AS20-'C10(1)-2管路(初期設定)'!AS20))=0,"-",IF('C3(1)-1管路'!AS20="-","-",IF('C10(1)-2管路(初期設定)'!AS20="-",'C3(1)-1管路'!AS20,'C3(1)-1管路'!AS20-'C10(1)-2管路(初期設定)'!AS20)))</f>
        <v>-</v>
      </c>
      <c r="AT20" s="69" t="str">
        <f>IF(IF('C3(1)-1管路'!AT20="-","-",IF('C10(1)-2管路(初期設定)'!AT20="-",'C3(1)-1管路'!AT20,'C3(1)-1管路'!AT20-'C10(1)-2管路(初期設定)'!AT20))=0,"-",IF('C3(1)-1管路'!AT20="-","-",IF('C10(1)-2管路(初期設定)'!AT20="-",'C3(1)-1管路'!AT20,'C3(1)-1管路'!AT20-'C10(1)-2管路(初期設定)'!AT20)))</f>
        <v>-</v>
      </c>
      <c r="AU20" s="61" t="str">
        <f t="shared" si="12"/>
        <v>-</v>
      </c>
      <c r="AV20" s="1071" t="str">
        <f t="shared" si="13"/>
        <v>-</v>
      </c>
      <c r="AW20" s="1070"/>
      <c r="AX20" s="1069" t="str">
        <f t="shared" si="14"/>
        <v>-</v>
      </c>
      <c r="AY20" s="1070"/>
      <c r="AZ20" s="1071">
        <f t="shared" si="15"/>
        <v>0</v>
      </c>
      <c r="BA20" s="1070"/>
      <c r="BB20" s="1070">
        <f t="shared" si="16"/>
        <v>0</v>
      </c>
      <c r="BC20" s="1070"/>
      <c r="BD20" s="1070">
        <f t="shared" si="17"/>
        <v>0</v>
      </c>
      <c r="BE20" s="1070"/>
      <c r="BF20" s="1070">
        <f t="shared" si="18"/>
        <v>0</v>
      </c>
      <c r="BG20" s="1070"/>
      <c r="BH20" s="1070">
        <f t="shared" si="19"/>
        <v>0</v>
      </c>
      <c r="BI20" s="1072"/>
      <c r="BJ20" s="1071">
        <f t="shared" si="20"/>
        <v>0</v>
      </c>
      <c r="BK20" s="1070"/>
      <c r="BL20" s="1070">
        <f t="shared" si="21"/>
        <v>0</v>
      </c>
      <c r="BM20" s="1073"/>
      <c r="BN20" s="1070" t="str">
        <f t="shared" si="22"/>
        <v>-</v>
      </c>
      <c r="BO20" s="1073"/>
      <c r="BQ20" s="442" t="str">
        <f>IF('C10(1)-2管路(初期設定)'!AW20="","-",'C10(1)-2管路(初期設定)'!AW20)</f>
        <v>配水用ポリエチレン管(融着継手)</v>
      </c>
      <c r="BR20" s="441" t="str">
        <f>IF(BQ20=BR$4,IF('C10(1)-2管路(初期設定)'!AV20="-","-",IF('C10(1)-2管路(初期設定)'!I20="-",'C10(1)-2管路(初期設定)'!AV20,'C10(1)-2管路(初期設定)'!AV20-'C10(1)-2管路(初期設定)'!I20)),"-")</f>
        <v>-</v>
      </c>
      <c r="BS20" s="441" t="str">
        <f>IF(BQ20=BS$4,IF('C10(1)-2管路(初期設定)'!AV20="-","-",IF('C10(1)-2管路(初期設定)'!L20="-",'C10(1)-2管路(初期設定)'!AV20,'C10(1)-2管路(初期設定)'!AV20-'C10(1)-2管路(初期設定)'!L20)),"-")</f>
        <v>-</v>
      </c>
      <c r="BT20" s="441" t="str">
        <f>IF(BQ20=BT$4,IF('C10(1)-2管路(初期設定)'!AV20="-","-",IF('C10(1)-2管路(初期設定)'!O20="-",'C10(1)-2管路(初期設定)'!AV20,'C10(1)-2管路(初期設定)'!AV20-'C10(1)-2管路(初期設定)'!O20)),"-")</f>
        <v>-</v>
      </c>
      <c r="BU20" s="441" t="str">
        <f>IF($BQ20=BU$4,IF('C10(1)-2管路(初期設定)'!$AV20="-","-",IF('C10(1)-2管路(初期設定)'!R20="-",'C10(1)-2管路(初期設定)'!$AV20,'C10(1)-2管路(初期設定)'!$AV20-'C10(1)-2管路(初期設定)'!R20)),"-")</f>
        <v>-</v>
      </c>
      <c r="BV20" s="441" t="str">
        <f>IF($BQ20=BV$4,IF('C10(1)-2管路(初期設定)'!$AV20="-","-",IF('C10(1)-2管路(初期設定)'!W20="-",'C10(1)-2管路(初期設定)'!$AV20,'C10(1)-2管路(初期設定)'!$AV20-SUM('C10(1)-2管路(初期設定)'!S20,'C10(1)-2管路(初期設定)'!T20))),"-")</f>
        <v>-</v>
      </c>
      <c r="BW20" s="441" t="str">
        <f>IF($BQ20=BV$4,IF('C10(1)-2管路(初期設定)'!$AV20="-","-",IF('C10(1)-2管路(初期設定)'!W20="-",'C10(1)-2管路(初期設定)'!$AV20,'C10(1)-2管路(初期設定)'!$AV20-SUM('C10(1)-2管路(初期設定)'!U20,'C10(1)-2管路(初期設定)'!V20))),"-")</f>
        <v>-</v>
      </c>
      <c r="BX20" s="441" t="str">
        <f>IF($BQ20=BX$4,IF('C10(1)-2管路(初期設定)'!$AV20="-","-",IF('C10(1)-2管路(初期設定)'!AF20="-",'C10(1)-2管路(初期設定)'!$AV20,'C10(1)-2管路(初期設定)'!$AV20-'C10(1)-2管路(初期設定)'!AF20)),"-")</f>
        <v>-</v>
      </c>
    </row>
    <row r="21" spans="2:76" ht="13.5" customHeight="1">
      <c r="B21" s="1594"/>
      <c r="C21" s="1263"/>
      <c r="D21" s="1263"/>
      <c r="E21" s="1264"/>
      <c r="F21" s="772" t="s">
        <v>69</v>
      </c>
      <c r="G21" s="854">
        <f t="shared" ref="G21" si="23">IF(SUM(G10:G20)=0,"-",SUM(G10:G20))</f>
        <v>695.3</v>
      </c>
      <c r="H21" s="56" t="str">
        <f t="shared" ref="H21:AU21" si="24">IF(SUM(H10:H20)=0,"-",SUM(H10:H20))</f>
        <v>-</v>
      </c>
      <c r="I21" s="57">
        <f t="shared" si="24"/>
        <v>695.3</v>
      </c>
      <c r="J21" s="854" t="str">
        <f t="shared" si="24"/>
        <v>-</v>
      </c>
      <c r="K21" s="56" t="str">
        <f t="shared" si="24"/>
        <v>-</v>
      </c>
      <c r="L21" s="57" t="str">
        <f t="shared" si="24"/>
        <v>-</v>
      </c>
      <c r="M21" s="854" t="str">
        <f t="shared" si="24"/>
        <v>-</v>
      </c>
      <c r="N21" s="56" t="str">
        <f t="shared" si="24"/>
        <v>-</v>
      </c>
      <c r="O21" s="57" t="str">
        <f t="shared" si="24"/>
        <v>-</v>
      </c>
      <c r="P21" s="854" t="str">
        <f t="shared" si="24"/>
        <v>-</v>
      </c>
      <c r="Q21" s="56" t="str">
        <f t="shared" si="24"/>
        <v>-</v>
      </c>
      <c r="R21" s="57" t="str">
        <f t="shared" si="24"/>
        <v>-</v>
      </c>
      <c r="S21" s="854">
        <f t="shared" si="24"/>
        <v>23</v>
      </c>
      <c r="T21" s="190" t="str">
        <f t="shared" si="24"/>
        <v>-</v>
      </c>
      <c r="U21" s="855">
        <f t="shared" si="24"/>
        <v>93</v>
      </c>
      <c r="V21" s="56" t="str">
        <f t="shared" si="24"/>
        <v>-</v>
      </c>
      <c r="W21" s="57">
        <f t="shared" si="24"/>
        <v>116</v>
      </c>
      <c r="X21" s="55">
        <f t="shared" si="24"/>
        <v>1240.6999999999998</v>
      </c>
      <c r="Y21" s="56" t="str">
        <f t="shared" si="24"/>
        <v>-</v>
      </c>
      <c r="Z21" s="57">
        <f t="shared" si="24"/>
        <v>1240.6999999999998</v>
      </c>
      <c r="AA21" s="55" t="str">
        <f t="shared" si="24"/>
        <v>-</v>
      </c>
      <c r="AB21" s="56" t="str">
        <f t="shared" si="24"/>
        <v>-</v>
      </c>
      <c r="AC21" s="57" t="str">
        <f t="shared" si="24"/>
        <v>-</v>
      </c>
      <c r="AD21" s="854" t="str">
        <f t="shared" si="24"/>
        <v>-</v>
      </c>
      <c r="AE21" s="56" t="str">
        <f t="shared" si="24"/>
        <v>-</v>
      </c>
      <c r="AF21" s="57" t="str">
        <f t="shared" si="24"/>
        <v>-</v>
      </c>
      <c r="AG21" s="55" t="str">
        <f t="shared" si="24"/>
        <v>-</v>
      </c>
      <c r="AH21" s="56" t="str">
        <f t="shared" si="24"/>
        <v>-</v>
      </c>
      <c r="AI21" s="57" t="str">
        <f t="shared" si="24"/>
        <v>-</v>
      </c>
      <c r="AJ21" s="55" t="str">
        <f t="shared" si="24"/>
        <v>-</v>
      </c>
      <c r="AK21" s="56" t="str">
        <f t="shared" si="24"/>
        <v>-</v>
      </c>
      <c r="AL21" s="57" t="str">
        <f t="shared" si="24"/>
        <v>-</v>
      </c>
      <c r="AM21" s="55" t="str">
        <f t="shared" si="24"/>
        <v>-</v>
      </c>
      <c r="AN21" s="56" t="str">
        <f t="shared" si="24"/>
        <v>-</v>
      </c>
      <c r="AO21" s="57" t="str">
        <f t="shared" si="24"/>
        <v>-</v>
      </c>
      <c r="AP21" s="55" t="str">
        <f t="shared" si="24"/>
        <v>-</v>
      </c>
      <c r="AQ21" s="56" t="str">
        <f t="shared" si="24"/>
        <v>-</v>
      </c>
      <c r="AR21" s="62" t="str">
        <f t="shared" si="24"/>
        <v>-</v>
      </c>
      <c r="AS21" s="55" t="str">
        <f t="shared" si="24"/>
        <v>-</v>
      </c>
      <c r="AT21" s="56" t="str">
        <f t="shared" si="24"/>
        <v>-</v>
      </c>
      <c r="AU21" s="62" t="str">
        <f t="shared" si="24"/>
        <v>-</v>
      </c>
      <c r="AV21" s="1065">
        <f>IF(SUM(AV10:AW20)=0,"-",SUM(AV10:AW20))</f>
        <v>2051.9999999999995</v>
      </c>
      <c r="AW21" s="1066"/>
      <c r="AX21" s="1094" t="str">
        <f>IF(SUM(AX10:AY20)=0,"-",SUM(AX10:AY20))</f>
        <v>-</v>
      </c>
      <c r="AY21" s="1066"/>
      <c r="AZ21" s="1065">
        <f>IF(SUM(AZ10:BA20)=0,"-",SUM(AZ10:BA20))</f>
        <v>695.3</v>
      </c>
      <c r="BA21" s="1066"/>
      <c r="BB21" s="1066">
        <f>IF(SUM(BB10:BC20)=0,"-",SUM(BB10:BC20))</f>
        <v>23</v>
      </c>
      <c r="BC21" s="1066"/>
      <c r="BD21" s="1066">
        <f>IF(SUM(BD10:BE20)=0,"-",SUM(BD10:BE20))</f>
        <v>1333.6999999999998</v>
      </c>
      <c r="BE21" s="1066"/>
      <c r="BF21" s="1066" t="str">
        <f>IF(SUM(BF10:BG20)=0,"-",SUM(BF10:BG20))</f>
        <v>-</v>
      </c>
      <c r="BG21" s="1066"/>
      <c r="BH21" s="1066" t="str">
        <f>IF(SUM(BH10:BI20)=0,"-",SUM(BH10:BI20))</f>
        <v>-</v>
      </c>
      <c r="BI21" s="1067"/>
      <c r="BJ21" s="1065">
        <f>IF(SUM(BJ10:BK20)=0,"-",SUM(BJ10:BK20))</f>
        <v>718.30000000000007</v>
      </c>
      <c r="BK21" s="1066"/>
      <c r="BL21" s="1066">
        <f>IF(SUM(BL10:BM20)=0,"-",SUM(BL10:BM20))</f>
        <v>1333.6999999999998</v>
      </c>
      <c r="BM21" s="1068"/>
      <c r="BN21" s="1066">
        <f t="shared" si="22"/>
        <v>2051.9999999999995</v>
      </c>
      <c r="BO21" s="1068"/>
      <c r="BQ21" s="442" t="str">
        <f>IF('C10(1)-2管路(初期設定)'!AW21="","-",'C10(1)-2管路(初期設定)'!AW21)</f>
        <v>-</v>
      </c>
      <c r="BR21" s="441" t="str">
        <f>IF(BQ21=BR$4,IF('C10(1)-2管路(初期設定)'!AV21="-","-",IF('C10(1)-2管路(初期設定)'!I21="-",'C10(1)-2管路(初期設定)'!AV21,'C10(1)-2管路(初期設定)'!AV21-'C10(1)-2管路(初期設定)'!I21)),"-")</f>
        <v>-</v>
      </c>
      <c r="BS21" s="441" t="str">
        <f>IF(BQ21=BS$4,IF('C10(1)-2管路(初期設定)'!AV21="-","-",IF('C10(1)-2管路(初期設定)'!L21="-",'C10(1)-2管路(初期設定)'!AV21,'C10(1)-2管路(初期設定)'!AV21-'C10(1)-2管路(初期設定)'!L21)),"-")</f>
        <v>-</v>
      </c>
      <c r="BT21" s="441" t="str">
        <f>IF(BQ21=BT$4,IF('C10(1)-2管路(初期設定)'!AV21="-","-",IF('C10(1)-2管路(初期設定)'!O21="-",'C10(1)-2管路(初期設定)'!AV21,'C10(1)-2管路(初期設定)'!AV21-'C10(1)-2管路(初期設定)'!O21)),"-")</f>
        <v>-</v>
      </c>
      <c r="BU21" s="441" t="str">
        <f>IF($BQ21=BU$4,IF('C10(1)-2管路(初期設定)'!$AV21="-","-",IF('C10(1)-2管路(初期設定)'!R21="-",'C10(1)-2管路(初期設定)'!$AV21,'C10(1)-2管路(初期設定)'!$AV21-'C10(1)-2管路(初期設定)'!R21)),"-")</f>
        <v>-</v>
      </c>
      <c r="BV21" s="441" t="str">
        <f>IF($BQ21=BV$4,IF('C10(1)-2管路(初期設定)'!$AV21="-","-",IF('C10(1)-2管路(初期設定)'!W21="-",'C10(1)-2管路(初期設定)'!$AV21,'C10(1)-2管路(初期設定)'!$AV21-SUM('C10(1)-2管路(初期設定)'!S21,'C10(1)-2管路(初期設定)'!T21))),"-")</f>
        <v>-</v>
      </c>
      <c r="BW21" s="441" t="str">
        <f>IF($BQ21=BV$4,IF('C10(1)-2管路(初期設定)'!$AV21="-","-",IF('C10(1)-2管路(初期設定)'!W21="-",'C10(1)-2管路(初期設定)'!$AV21,'C10(1)-2管路(初期設定)'!$AV21-SUM('C10(1)-2管路(初期設定)'!U21,'C10(1)-2管路(初期設定)'!V21))),"-")</f>
        <v>-</v>
      </c>
      <c r="BX21" s="441" t="str">
        <f>IF($BQ21=BX$4,IF('C10(1)-2管路(初期設定)'!$AV21="-","-",IF('C10(1)-2管路(初期設定)'!AF21="-",'C10(1)-2管路(初期設定)'!$AV21,'C10(1)-2管路(初期設定)'!$AV21-'C10(1)-2管路(初期設定)'!AF21)),"-")</f>
        <v>-</v>
      </c>
    </row>
    <row r="22" spans="2:76" ht="13.5" customHeight="1">
      <c r="B22" s="1594"/>
      <c r="C22" s="1263"/>
      <c r="D22" s="1263"/>
      <c r="E22" s="1257" t="s">
        <v>56</v>
      </c>
      <c r="F22" s="74">
        <v>600</v>
      </c>
      <c r="G22" s="859" t="str">
        <f>IF(AND('C10(1)-1管路(初期設定)'!$F$9="○",'C10(1)-4,5管路(初期設定)'!$BR22="-"),"-",IF('C3(1)-1管路'!G22="-",BR22,IF(BR22="-",'C3(1)-1管路'!G22,'C3(1)-1管路'!G22+BR22)))</f>
        <v>-</v>
      </c>
      <c r="H22" s="68" t="str">
        <f>IF(IF('C3(1)-1管路'!H22="-","-",IF('C10(1)-2管路(初期設定)'!H22="-",'C3(1)-1管路'!H22,'C3(1)-1管路'!H22-'C10(1)-2管路(初期設定)'!H22))=0,"-",IF('C3(1)-1管路'!H22="-","-",IF('C10(1)-2管路(初期設定)'!H22="-",'C3(1)-1管路'!H22,'C3(1)-1管路'!H22-'C10(1)-2管路(初期設定)'!H22)))</f>
        <v>-</v>
      </c>
      <c r="I22" s="51" t="str">
        <f t="shared" ref="I22:I32" si="25">IF(SUM(G22:H22)=0,"-",SUM(G22:H22))</f>
        <v>-</v>
      </c>
      <c r="J22" s="859" t="str">
        <f>IF(AND('C10(1)-1管路(初期設定)'!$H$9="○",'C10(1)-4,5管路(初期設定)'!$BS22="-"),"-",IF('C3(1)-1管路'!J22="-",BS22,IF(BS22="-",'C3(1)-1管路'!J22,'C3(1)-1管路'!J22+BS22)))</f>
        <v>-</v>
      </c>
      <c r="K22" s="68" t="str">
        <f>IF(IF('C3(1)-1管路'!K22="-","-",IF('C10(1)-2管路(初期設定)'!K22="-",'C3(1)-1管路'!K22,'C3(1)-1管路'!K22-'C10(1)-2管路(初期設定)'!K22))=0,"-",IF('C3(1)-1管路'!K22="-","-",IF('C10(1)-2管路(初期設定)'!K22="-",'C3(1)-1管路'!K22,'C3(1)-1管路'!K22-'C10(1)-2管路(初期設定)'!K22)))</f>
        <v>-</v>
      </c>
      <c r="L22" s="51" t="str">
        <f t="shared" ref="L22:L32" si="26">IF(SUM(J22:K22)=0,"-",SUM(J22:K22))</f>
        <v>-</v>
      </c>
      <c r="M22" s="859" t="str">
        <f>IF(AND('C10(1)-1管路(初期設定)'!$J$9="○",'C10(1)-4,5管路(初期設定)'!$BT22="-"),"-",IF('C3(1)-1管路'!M22="-",BT22,IF(BT22="-",'C3(1)-1管路'!M22,'C3(1)-1管路'!M22+BT22)))</f>
        <v>-</v>
      </c>
      <c r="N22" s="68" t="str">
        <f>IF(IF('C3(1)-1管路'!N22="-","-",IF('C10(1)-2管路(初期設定)'!N22="-",'C3(1)-1管路'!N22,'C3(1)-1管路'!N22-'C10(1)-2管路(初期設定)'!N22))=0,"-",IF('C3(1)-1管路'!N22="-","-",IF('C10(1)-2管路(初期設定)'!N22="-",'C3(1)-1管路'!N22,'C3(1)-1管路'!N22-'C10(1)-2管路(初期設定)'!N22)))</f>
        <v>-</v>
      </c>
      <c r="O22" s="51" t="str">
        <f t="shared" ref="O22:O32" si="27">IF(SUM(M22:N22)=0,"-",SUM(M22:N22))</f>
        <v>-</v>
      </c>
      <c r="P22" s="859" t="str">
        <f>IF(AND('C10(1)-1管路(初期設定)'!$L$9="○",'C10(1)-4,5管路(初期設定)'!$BU22="-"),"-",IF('C3(1)-1管路'!P22="-",BU22,IF(BU22="-",'C3(1)-1管路'!P22,'C3(1)-1管路'!P22+BU22)))</f>
        <v>-</v>
      </c>
      <c r="Q22" s="68" t="str">
        <f>IF(IF('C3(1)-1管路'!Q22="-","-",IF('C10(1)-2管路(初期設定)'!Q22="-",'C3(1)-1管路'!Q22,'C3(1)-1管路'!Q22-'C10(1)-2管路(初期設定)'!Q22))=0,"-",IF('C3(1)-1管路'!Q22="-","-",IF('C10(1)-2管路(初期設定)'!Q22="-",'C3(1)-1管路'!Q22,'C3(1)-1管路'!Q22-'C10(1)-2管路(初期設定)'!Q22)))</f>
        <v>-</v>
      </c>
      <c r="R22" s="51" t="str">
        <f t="shared" ref="R22:R32" si="28">IF(SUM(P22:Q22)=0,"-",SUM(P22:Q22))</f>
        <v>-</v>
      </c>
      <c r="S22" s="859" t="str">
        <f>IF(AND('C10(1)-1管路(初期設定)'!$N$9="○",'C10(1)-4,5管路(初期設定)'!$BV22="-"),"-",IF('C3(1)-1管路'!S22="-",BV22,IF(BV22="-",'C3(1)-1管路'!S22,'C3(1)-1管路'!S22+BV22+BW22)))</f>
        <v>-</v>
      </c>
      <c r="T22" s="187" t="str">
        <f>IF(IF('C3(1)-1管路'!T22="-","-",IF('C10(1)-2管路(初期設定)'!T22="-",'C3(1)-1管路'!T22,'C3(1)-1管路'!T22-'C10(1)-2管路(初期設定)'!T22))=0,"-",IF('C3(1)-1管路'!T22="-","-",IF('C10(1)-2管路(初期設定)'!T22="-",'C3(1)-1管路'!T22,'C3(1)-1管路'!T22-'C10(1)-2管路(初期設定)'!T22)))</f>
        <v>-</v>
      </c>
      <c r="U22" s="858" t="str">
        <f>IF(AND('C10(1)-1管路(初期設定)'!$P$9="○",'C10(1)-4,5管路(初期設定)'!$BW22="-"),"-",IF('C3(1)-1管路'!U22="-",BW22,IF(BW22="-",'C3(1)-1管路'!U22,'C3(1)-1管路'!U22)))</f>
        <v>-</v>
      </c>
      <c r="V22" s="68" t="str">
        <f>IF(IF('C3(1)-1管路'!V22="-","-",IF('C10(1)-2管路(初期設定)'!V22="-",'C3(1)-1管路'!V22,'C3(1)-1管路'!V22-'C10(1)-2管路(初期設定)'!V22))=0,"-",IF('C3(1)-1管路'!V22="-","-",IF('C10(1)-2管路(初期設定)'!V22="-",'C3(1)-1管路'!V22,'C3(1)-1管路'!V22-'C10(1)-2管路(初期設定)'!V22)))</f>
        <v>-</v>
      </c>
      <c r="W22" s="51" t="str">
        <f t="shared" ref="W22:W32" si="29">IF(SUM(S22:V22)=0,"-",SUM(S22:V22))</f>
        <v>-</v>
      </c>
      <c r="X22" s="58" t="str">
        <f>IF(IF('C3(1)-1管路'!X22="-","-",IF('C10(1)-2管路(初期設定)'!X22="-",'C3(1)-1管路'!X22,'C3(1)-1管路'!X22-'C10(1)-2管路(初期設定)'!X22))=0,"-",IF('C3(1)-1管路'!X22="-","-",IF('C10(1)-2管路(初期設定)'!X22="-",'C3(1)-1管路'!X22,'C3(1)-1管路'!X22-'C10(1)-2管路(初期設定)'!X22)))</f>
        <v>-</v>
      </c>
      <c r="Y22" s="68" t="str">
        <f>IF(IF('C3(1)-1管路'!Y22="-","-",IF('C10(1)-2管路(初期設定)'!Y22="-",'C3(1)-1管路'!Y22,'C3(1)-1管路'!Y22-'C10(1)-2管路(初期設定)'!Y22))=0,"-",IF('C3(1)-1管路'!Y22="-","-",IF('C10(1)-2管路(初期設定)'!Y22="-",'C3(1)-1管路'!Y22,'C3(1)-1管路'!Y22-'C10(1)-2管路(初期設定)'!Y22)))</f>
        <v>-</v>
      </c>
      <c r="Z22" s="51" t="str">
        <f t="shared" ref="Z22:Z32" si="30">IF(SUM(X22:Y22)=0,"-",SUM(X22:Y22))</f>
        <v>-</v>
      </c>
      <c r="AA22" s="58" t="str">
        <f>IF(IF('C3(1)-1管路'!AA22="-","-",IF('C10(1)-2管路(初期設定)'!AA22="-",'C3(1)-1管路'!AA22,'C3(1)-1管路'!AA22-'C10(1)-2管路(初期設定)'!AA22))=0,"-",IF('C3(1)-1管路'!AA22="-","-",IF('C10(1)-2管路(初期設定)'!AA22="-",'C3(1)-1管路'!AA22,'C3(1)-1管路'!AA22-'C10(1)-2管路(初期設定)'!AA22)))</f>
        <v>-</v>
      </c>
      <c r="AB22" s="68" t="str">
        <f>IF(IF('C3(1)-1管路'!AB22="-","-",IF('C10(1)-2管路(初期設定)'!AB22="-",'C3(1)-1管路'!AB22,'C3(1)-1管路'!AB22-'C10(1)-2管路(初期設定)'!AB22))=0,"-",IF('C3(1)-1管路'!AB22="-","-",IF('C10(1)-2管路(初期設定)'!AB22="-",'C3(1)-1管路'!AB22,'C3(1)-1管路'!AB22-'C10(1)-2管路(初期設定)'!AB22)))</f>
        <v>-</v>
      </c>
      <c r="AC22" s="51" t="str">
        <f t="shared" ref="AC22:AC32" si="31">IF(SUM(AA22:AB22)=0,"-",SUM(AA22:AB22))</f>
        <v>-</v>
      </c>
      <c r="AD22" s="859" t="str">
        <f>IF(AND('C10(1)-1管路(初期設定)'!$V$9="○",'C10(1)-4,5管路(初期設定)'!$BX22="-"),"-",IF('C3(1)-1管路'!AD22="-",BX22,IF(BX22="-",'C3(1)-1管路'!AD22,'C3(1)-1管路'!AD22+BX22)))</f>
        <v>-</v>
      </c>
      <c r="AE22" s="68" t="str">
        <f>IF(IF('C3(1)-1管路'!AE22="-","-",IF('C10(1)-2管路(初期設定)'!AE22="-",'C3(1)-1管路'!AE22,'C3(1)-1管路'!AE22-'C10(1)-2管路(初期設定)'!AE22))=0,"-",IF('C3(1)-1管路'!AE22="-","-",IF('C10(1)-2管路(初期設定)'!AE22="-",'C3(1)-1管路'!AE22,'C3(1)-1管路'!AE22-'C10(1)-2管路(初期設定)'!AE22)))</f>
        <v>-</v>
      </c>
      <c r="AF22" s="51" t="str">
        <f t="shared" ref="AF22:AF32" si="32">IF(SUM(AD22:AE22)=0,"-",SUM(AD22:AE22))</f>
        <v>-</v>
      </c>
      <c r="AG22" s="58" t="str">
        <f>IF(IF('C3(1)-1管路'!AG22="-","-",IF('C10(1)-2管路(初期設定)'!AG22="-",'C3(1)-1管路'!AG22,'C3(1)-1管路'!AG22-'C10(1)-2管路(初期設定)'!AG22))=0,"-",IF('C3(1)-1管路'!AG22="-","-",IF('C10(1)-2管路(初期設定)'!AG22="-",'C3(1)-1管路'!AG22,'C3(1)-1管路'!AG22-'C10(1)-2管路(初期設定)'!AG22)))</f>
        <v>-</v>
      </c>
      <c r="AH22" s="68" t="str">
        <f>IF(IF('C3(1)-1管路'!AH22="-","-",IF('C10(1)-2管路(初期設定)'!AH22="-",'C3(1)-1管路'!AH22,'C3(1)-1管路'!AH22-'C10(1)-2管路(初期設定)'!AH22))=0,"-",IF('C3(1)-1管路'!AH22="-","-",IF('C10(1)-2管路(初期設定)'!AH22="-",'C3(1)-1管路'!AH22,'C3(1)-1管路'!AH22-'C10(1)-2管路(初期設定)'!AH22)))</f>
        <v>-</v>
      </c>
      <c r="AI22" s="51" t="str">
        <f t="shared" ref="AI22:AI32" si="33">IF(SUM(AG22:AH22)=0,"-",SUM(AG22:AH22))</f>
        <v>-</v>
      </c>
      <c r="AJ22" s="58" t="str">
        <f>IF(IF('C3(1)-1管路'!AJ22="-","-",IF('C10(1)-2管路(初期設定)'!AJ22="-",'C3(1)-1管路'!AJ22,'C3(1)-1管路'!AJ22-'C10(1)-2管路(初期設定)'!AJ22))=0,"-",IF('C3(1)-1管路'!AJ22="-","-",IF('C10(1)-2管路(初期設定)'!AJ22="-",'C3(1)-1管路'!AJ22,'C3(1)-1管路'!AJ22-'C10(1)-2管路(初期設定)'!AJ22)))</f>
        <v>-</v>
      </c>
      <c r="AK22" s="68" t="str">
        <f>IF(IF('C3(1)-1管路'!AK22="-","-",IF('C10(1)-2管路(初期設定)'!AK22="-",'C3(1)-1管路'!AK22,'C3(1)-1管路'!AK22-'C10(1)-2管路(初期設定)'!AK22))=0,"-",IF('C3(1)-1管路'!AK22="-","-",IF('C10(1)-2管路(初期設定)'!AK22="-",'C3(1)-1管路'!AK22,'C3(1)-1管路'!AK22-'C10(1)-2管路(初期設定)'!AK22)))</f>
        <v>-</v>
      </c>
      <c r="AL22" s="51" t="str">
        <f t="shared" ref="AL22:AL32" si="34">IF(SUM(AJ22:AK22)=0,"-",SUM(AJ22:AK22))</f>
        <v>-</v>
      </c>
      <c r="AM22" s="58" t="str">
        <f>IF(IF('C3(1)-1管路'!AM22="-","-",IF('C10(1)-2管路(初期設定)'!AM22="-",'C3(1)-1管路'!AM22,'C3(1)-1管路'!AM22-'C10(1)-2管路(初期設定)'!AM22))=0,"-",IF('C3(1)-1管路'!AM22="-","-",IF('C10(1)-2管路(初期設定)'!AM22="-",'C3(1)-1管路'!AM22,'C3(1)-1管路'!AM22-'C10(1)-2管路(初期設定)'!AM22)))</f>
        <v>-</v>
      </c>
      <c r="AN22" s="68" t="str">
        <f>IF(IF('C3(1)-1管路'!AN22="-","-",IF('C10(1)-2管路(初期設定)'!AN22="-",'C3(1)-1管路'!AN22,'C3(1)-1管路'!AN22-'C10(1)-2管路(初期設定)'!AN22))=0,"-",IF('C3(1)-1管路'!AN22="-","-",IF('C10(1)-2管路(初期設定)'!AN22="-",'C3(1)-1管路'!AN22,'C3(1)-1管路'!AN22-'C10(1)-2管路(初期設定)'!AN22)))</f>
        <v>-</v>
      </c>
      <c r="AO22" s="51" t="str">
        <f t="shared" ref="AO22:AO32" si="35">IF(SUM(AM22:AN22)=0,"-",SUM(AM22:AN22))</f>
        <v>-</v>
      </c>
      <c r="AP22" s="58" t="str">
        <f>IF(IF('C3(1)-1管路'!AP22="-","-",IF('C10(1)-2管路(初期設定)'!AP22="-",'C3(1)-1管路'!AP22,'C3(1)-1管路'!AP22-'C10(1)-2管路(初期設定)'!AP22))=0,"-",IF('C3(1)-1管路'!AP22="-","-",IF('C10(1)-2管路(初期設定)'!AP22="-",'C3(1)-1管路'!AP22,'C3(1)-1管路'!AP22-'C10(1)-2管路(初期設定)'!AP22)))</f>
        <v>-</v>
      </c>
      <c r="AQ22" s="68" t="str">
        <f>IF(IF('C3(1)-1管路'!AQ22="-","-",IF('C10(1)-2管路(初期設定)'!AQ22="-",'C3(1)-1管路'!AQ22,'C3(1)-1管路'!AQ22-'C10(1)-2管路(初期設定)'!AQ22))=0,"-",IF('C3(1)-1管路'!AQ22="-","-",IF('C10(1)-2管路(初期設定)'!AQ22="-",'C3(1)-1管路'!AQ22,'C3(1)-1管路'!AQ22-'C10(1)-2管路(初期設定)'!AQ22)))</f>
        <v>-</v>
      </c>
      <c r="AR22" s="60" t="str">
        <f t="shared" ref="AR22:AR32" si="36">IF(SUM(AP22:AQ22)=0,"-",SUM(AP22:AQ22))</f>
        <v>-</v>
      </c>
      <c r="AS22" s="58" t="str">
        <f>IF(IF('C3(1)-1管路'!AS22="-","-",IF('C10(1)-2管路(初期設定)'!AS22="-",'C3(1)-1管路'!AS22,'C3(1)-1管路'!AS22-'C10(1)-2管路(初期設定)'!AS22))=0,"-",IF('C3(1)-1管路'!AS22="-","-",IF('C10(1)-2管路(初期設定)'!AS22="-",'C3(1)-1管路'!AS22,'C3(1)-1管路'!AS22-'C10(1)-2管路(初期設定)'!AS22)))</f>
        <v>-</v>
      </c>
      <c r="AT22" s="68" t="str">
        <f>IF(IF('C3(1)-1管路'!AT22="-","-",IF('C10(1)-2管路(初期設定)'!AT22="-",'C3(1)-1管路'!AT22,'C3(1)-1管路'!AT22-'C10(1)-2管路(初期設定)'!AT22))=0,"-",IF('C3(1)-1管路'!AT22="-","-",IF('C10(1)-2管路(初期設定)'!AT22="-",'C3(1)-1管路'!AT22,'C3(1)-1管路'!AT22-'C10(1)-2管路(初期設定)'!AT22)))</f>
        <v>-</v>
      </c>
      <c r="AU22" s="60" t="str">
        <f t="shared" ref="AU22:AU32" si="37">IF(SUM(AS22:AT22)=0,"-",SUM(AS22:AT22))</f>
        <v>-</v>
      </c>
      <c r="AV22" s="1096" t="str">
        <f t="shared" ref="AV22:AV32" si="38">IF(SUM(G22,J22,M22,P22,S22,U22,X22,AA22,AD22,AG22,AJ22,AM22,AP22,AS22)=0,"-",SUM(G22,J22,M22,P22,S22,U22,X22,AA22,AD22,AG22,AJ22,AM22,AP22,AS22))</f>
        <v>-</v>
      </c>
      <c r="AW22" s="1093"/>
      <c r="AX22" s="1092" t="str">
        <f t="shared" ref="AX22:AX32" si="39">IF(SUM(H22,K22,N22,Q22,T22,V22,Y22,AB22,AE22,AH22,AK22,AN22,AQ22,AT22)=0,"-",SUM(H22,K22,N22,Q22,T22,V22,Y22,AB22,AE22,AH22,AK22,AN22,AQ22,AT22))</f>
        <v>-</v>
      </c>
      <c r="AY22" s="1093"/>
      <c r="AZ22" s="1096">
        <f t="shared" ref="AZ22:AZ32" si="40">SUMIF(G$88,"①",I22)+SUMIF(J$88,"①",L22)+SUMIF(M$88,"①",O22)+SUMIF(P$88,"①",R22)+SUMIF(S$88,"①",S22)+SUMIF(S$88,"①",T22)+SUMIF(U$88,"①",U22)+SUMIF(U$88,"①",V22)+SUMIF(X$88,"①",Z22)+SUMIF(AA$88,"①",AC22)+SUMIF(AD$88,"①",AF22)+SUMIF(AG$88,"①",AI22)+SUMIF(AJ$88,"①",AL22)+SUMIF(AM$88,"①",AO22)+SUMIF(AP$88,"①",AR22)+SUMIF(AS$88,"①",AU22)</f>
        <v>0</v>
      </c>
      <c r="BA22" s="1093"/>
      <c r="BB22" s="1093">
        <f t="shared" ref="BB22:BB32" si="41">SUMIF(G$88,"②",I22)+SUMIF(J$88,"②",L22)+SUMIF(M$88,"②",O22)+SUMIF(P$88,"②",R22)+SUMIF(S$88,"②",S22)+SUMIF(S$88,"②",T22)+SUMIF(U$88,"②",U22)+SUMIF(U$88,"②",V22)+SUMIF(X$88,"②",Z22)+SUMIF(AA$88,"②",AC22)+SUMIF(AD$88,"②",AF22)+SUMIF(AG$88,"②",AI22)+SUMIF(AJ$88,"②",AL22)+SUMIF(AM$88,"②",AO22)+SUMIF(AP$88,"②",AR22)+SUMIF(AS$88,"②",AU22)</f>
        <v>0</v>
      </c>
      <c r="BC22" s="1093"/>
      <c r="BD22" s="1093">
        <f t="shared" ref="BD22:BD32" si="42">SUMIF(G$88,"③",I22)+SUMIF(J$88,"③",L22)+SUMIF(M$88,"③",O22)+SUMIF(P$88,"③",R22)+SUMIF(S$88,"③",S22)+SUMIF(S$88,"③",T22)+SUMIF(U$88,"③",U22)+SUMIF(U$88,"③",V22)+SUMIF(X$88,"③",Z22)+SUMIF(AA$88,"③",AC22)+SUMIF(AD$88,"③",AF22)+SUMIF(AG$88,"③",AI22)+SUMIF(AJ$88,"③",AL22)+SUMIF(AM$88,"③",AO22)+SUMIF(AP$88,"③",AR22)+SUMIF(AS$88,"③",AU22)</f>
        <v>0</v>
      </c>
      <c r="BE22" s="1093"/>
      <c r="BF22" s="1093">
        <f t="shared" ref="BF22:BF32" si="43">SUMIF(G$88,"④",I22)+SUMIF(J$88,"④",L22)+SUMIF(M$88,"④",O22)+SUMIF(P$88,"④",R22)+SUMIF(S$88,"④",S22)+SUMIF(S$88,"④",T22)+SUMIF(U$88,"④",U22)+SUMIF(U$88,"④",V22)+SUMIF(X$88,"④",Z22)+SUMIF(AA$88,"④",AC22)+SUMIF(AD$88,"④",AF22)+SUMIF(AG$88,"④",AI22)+SUMIF(AJ$88,"④",AL22)+SUMIF(AM$88,"④",AO22)+SUMIF(AP$88,"④",AR22)+SUMIF(AS$88,"④",AU22)</f>
        <v>0</v>
      </c>
      <c r="BG22" s="1093"/>
      <c r="BH22" s="1093">
        <f t="shared" ref="BH22:BH32" si="44">SUMIF(G$88,"⑤",I22)+SUMIF(J$88,"⑤",L22)+SUMIF(M$88,"⑤",O22)+SUMIF(P$88,"⑤",R22)+SUMIF(S$88,"⑤",S22)+SUMIF(S$88,"⑤",T22)+SUMIF(U$88,"⑤",U22)+SUMIF(U$88,"⑤",V22)+SUMIF(X$88,"⑤",Z22)+SUMIF(AA$88,"⑤",AC22)+SUMIF(AD$88,"⑤",AF22)+SUMIF(AG$88,"⑤",AI22)+SUMIF(AJ$88,"⑤",AL22)+SUMIF(AM$88,"⑤",AO22)+SUMIF(AP$88,"⑤",AR22)+SUMIF(AS$88,"⑤",AU22)</f>
        <v>0</v>
      </c>
      <c r="BI22" s="1166"/>
      <c r="BJ22" s="1096">
        <f t="shared" ref="BJ22:BJ32" si="45">SUM(AZ22:BC22)</f>
        <v>0</v>
      </c>
      <c r="BK22" s="1093"/>
      <c r="BL22" s="1093">
        <f t="shared" ref="BL22:BL32" si="46">SUM(BD22:BI22)</f>
        <v>0</v>
      </c>
      <c r="BM22" s="1165"/>
      <c r="BN22" s="1093" t="str">
        <f t="shared" si="22"/>
        <v>-</v>
      </c>
      <c r="BO22" s="1165"/>
      <c r="BQ22" s="442" t="str">
        <f>IF('C10(1)-2管路(初期設定)'!AW22="","-",'C10(1)-2管路(初期設定)'!AW22)</f>
        <v>ダクタイル鋳鉄管(NS形継手等)</v>
      </c>
      <c r="BR22" s="441" t="str">
        <f>IF(BQ22=BR$4,IF('C10(1)-2管路(初期設定)'!AV22="-","-",IF('C10(1)-2管路(初期設定)'!I22="-",'C10(1)-2管路(初期設定)'!AV22,'C10(1)-2管路(初期設定)'!AV22-'C10(1)-2管路(初期設定)'!I22)),"-")</f>
        <v>-</v>
      </c>
      <c r="BS22" s="441" t="str">
        <f>IF(BQ22=BS$4,IF('C10(1)-2管路(初期設定)'!AV22="-","-",IF('C10(1)-2管路(初期設定)'!L22="-",'C10(1)-2管路(初期設定)'!AV22,'C10(1)-2管路(初期設定)'!AV22-'C10(1)-2管路(初期設定)'!L22)),"-")</f>
        <v>-</v>
      </c>
      <c r="BT22" s="441" t="str">
        <f>IF(BQ22=BT$4,IF('C10(1)-2管路(初期設定)'!AV22="-","-",IF('C10(1)-2管路(初期設定)'!O22="-",'C10(1)-2管路(初期設定)'!AV22,'C10(1)-2管路(初期設定)'!AV22-'C10(1)-2管路(初期設定)'!O22)),"-")</f>
        <v>-</v>
      </c>
      <c r="BU22" s="441" t="str">
        <f>IF($BQ22=BU$4,IF('C10(1)-2管路(初期設定)'!$AV22="-","-",IF('C10(1)-2管路(初期設定)'!R22="-",'C10(1)-2管路(初期設定)'!$AV22,'C10(1)-2管路(初期設定)'!$AV22-'C10(1)-2管路(初期設定)'!R22)),"-")</f>
        <v>-</v>
      </c>
      <c r="BV22" s="441" t="str">
        <f>IF($BQ22=BV$4,IF('C10(1)-2管路(初期設定)'!$AV22="-","-",IF('C10(1)-2管路(初期設定)'!W22="-",'C10(1)-2管路(初期設定)'!$AV22,'C10(1)-2管路(初期設定)'!$AV22-SUM('C10(1)-2管路(初期設定)'!S22,'C10(1)-2管路(初期設定)'!T22))),"-")</f>
        <v>-</v>
      </c>
      <c r="BW22" s="441" t="str">
        <f>IF($BQ22=BV$4,IF('C10(1)-2管路(初期設定)'!$AV22="-","-",IF('C10(1)-2管路(初期設定)'!W22="-",'C10(1)-2管路(初期設定)'!$AV22,'C10(1)-2管路(初期設定)'!$AV22-SUM('C10(1)-2管路(初期設定)'!U22,'C10(1)-2管路(初期設定)'!V22))),"-")</f>
        <v>-</v>
      </c>
      <c r="BX22" s="441" t="str">
        <f>IF($BQ22=BX$4,IF('C10(1)-2管路(初期設定)'!$AV22="-","-",IF('C10(1)-2管路(初期設定)'!AF22="-",'C10(1)-2管路(初期設定)'!$AV22,'C10(1)-2管路(初期設定)'!$AV22-'C10(1)-2管路(初期設定)'!AF22)),"-")</f>
        <v>-</v>
      </c>
    </row>
    <row r="23" spans="2:76" ht="13.5" customHeight="1">
      <c r="B23" s="1594"/>
      <c r="C23" s="1263"/>
      <c r="D23" s="1263"/>
      <c r="E23" s="1263"/>
      <c r="F23" s="795">
        <v>500</v>
      </c>
      <c r="G23" s="857" t="str">
        <f>IF(AND('C10(1)-1管路(初期設定)'!$F$9="○",'C10(1)-4,5管路(初期設定)'!$BR23="-"),"-",IF('C3(1)-1管路'!G23="-",BR23,IF(BR23="-",'C3(1)-1管路'!G23,'C3(1)-1管路'!G23+BR23)))</f>
        <v>-</v>
      </c>
      <c r="H23" s="69" t="str">
        <f>IF(IF('C3(1)-1管路'!H23="-","-",IF('C10(1)-2管路(初期設定)'!H23="-",'C3(1)-1管路'!H23,'C3(1)-1管路'!H23-'C10(1)-2管路(初期設定)'!H23))=0,"-",IF('C3(1)-1管路'!H23="-","-",IF('C10(1)-2管路(初期設定)'!H23="-",'C3(1)-1管路'!H23,'C3(1)-1管路'!H23-'C10(1)-2管路(初期設定)'!H23)))</f>
        <v>-</v>
      </c>
      <c r="I23" s="54" t="str">
        <f t="shared" si="25"/>
        <v>-</v>
      </c>
      <c r="J23" s="857" t="str">
        <f>IF(AND('C10(1)-1管路(初期設定)'!$H$9="○",'C10(1)-4,5管路(初期設定)'!$BS23="-"),"-",IF('C3(1)-1管路'!J23="-",BS23,IF(BS23="-",'C3(1)-1管路'!J23,'C3(1)-1管路'!J23+BS23)))</f>
        <v>-</v>
      </c>
      <c r="K23" s="69" t="str">
        <f>IF(IF('C3(1)-1管路'!K23="-","-",IF('C10(1)-2管路(初期設定)'!K23="-",'C3(1)-1管路'!K23,'C3(1)-1管路'!K23-'C10(1)-2管路(初期設定)'!K23))=0,"-",IF('C3(1)-1管路'!K23="-","-",IF('C10(1)-2管路(初期設定)'!K23="-",'C3(1)-1管路'!K23,'C3(1)-1管路'!K23-'C10(1)-2管路(初期設定)'!K23)))</f>
        <v>-</v>
      </c>
      <c r="L23" s="54" t="str">
        <f t="shared" si="26"/>
        <v>-</v>
      </c>
      <c r="M23" s="857" t="str">
        <f>IF(AND('C10(1)-1管路(初期設定)'!$J$9="○",'C10(1)-4,5管路(初期設定)'!$BT23="-"),"-",IF('C3(1)-1管路'!M23="-",BT23,IF(BT23="-",'C3(1)-1管路'!M23,'C3(1)-1管路'!M23+BT23)))</f>
        <v>-</v>
      </c>
      <c r="N23" s="69" t="str">
        <f>IF(IF('C3(1)-1管路'!N23="-","-",IF('C10(1)-2管路(初期設定)'!N23="-",'C3(1)-1管路'!N23,'C3(1)-1管路'!N23-'C10(1)-2管路(初期設定)'!N23))=0,"-",IF('C3(1)-1管路'!N23="-","-",IF('C10(1)-2管路(初期設定)'!N23="-",'C3(1)-1管路'!N23,'C3(1)-1管路'!N23-'C10(1)-2管路(初期設定)'!N23)))</f>
        <v>-</v>
      </c>
      <c r="O23" s="54" t="str">
        <f t="shared" si="27"/>
        <v>-</v>
      </c>
      <c r="P23" s="857" t="str">
        <f>IF(AND('C10(1)-1管路(初期設定)'!$L$9="○",'C10(1)-4,5管路(初期設定)'!$BU23="-"),"-",IF('C3(1)-1管路'!P23="-",BU23,IF(BU23="-",'C3(1)-1管路'!P23,'C3(1)-1管路'!P23+BU23)))</f>
        <v>-</v>
      </c>
      <c r="Q23" s="69" t="str">
        <f>IF(IF('C3(1)-1管路'!Q23="-","-",IF('C10(1)-2管路(初期設定)'!Q23="-",'C3(1)-1管路'!Q23,'C3(1)-1管路'!Q23-'C10(1)-2管路(初期設定)'!Q23))=0,"-",IF('C3(1)-1管路'!Q23="-","-",IF('C10(1)-2管路(初期設定)'!Q23="-",'C3(1)-1管路'!Q23,'C3(1)-1管路'!Q23-'C10(1)-2管路(初期設定)'!Q23)))</f>
        <v>-</v>
      </c>
      <c r="R23" s="54" t="str">
        <f t="shared" si="28"/>
        <v>-</v>
      </c>
      <c r="S23" s="857" t="str">
        <f>IF(AND('C10(1)-1管路(初期設定)'!$N$9="○",'C10(1)-4,5管路(初期設定)'!$BV23="-"),"-",IF('C3(1)-1管路'!S23="-",BV23,IF(BV23="-",'C3(1)-1管路'!S23,'C3(1)-1管路'!S23+BV23+BW23)))</f>
        <v>-</v>
      </c>
      <c r="T23" s="189" t="str">
        <f>IF(IF('C3(1)-1管路'!T23="-","-",IF('C10(1)-2管路(初期設定)'!T23="-",'C3(1)-1管路'!T23,'C3(1)-1管路'!T23-'C10(1)-2管路(初期設定)'!T23))=0,"-",IF('C3(1)-1管路'!T23="-","-",IF('C10(1)-2管路(初期設定)'!T23="-",'C3(1)-1管路'!T23,'C3(1)-1管路'!T23-'C10(1)-2管路(初期設定)'!T23)))</f>
        <v>-</v>
      </c>
      <c r="U23" s="856" t="str">
        <f>IF(AND('C10(1)-1管路(初期設定)'!$P$9="○",'C10(1)-4,5管路(初期設定)'!$BW23="-"),"-",IF('C3(1)-1管路'!U23="-",BW23,IF(BW23="-",'C3(1)-1管路'!U23,'C3(1)-1管路'!U23)))</f>
        <v>-</v>
      </c>
      <c r="V23" s="69" t="str">
        <f>IF(IF('C3(1)-1管路'!V23="-","-",IF('C10(1)-2管路(初期設定)'!V23="-",'C3(1)-1管路'!V23,'C3(1)-1管路'!V23-'C10(1)-2管路(初期設定)'!V23))=0,"-",IF('C3(1)-1管路'!V23="-","-",IF('C10(1)-2管路(初期設定)'!V23="-",'C3(1)-1管路'!V23,'C3(1)-1管路'!V23-'C10(1)-2管路(初期設定)'!V23)))</f>
        <v>-</v>
      </c>
      <c r="W23" s="54" t="str">
        <f t="shared" si="29"/>
        <v>-</v>
      </c>
      <c r="X23" s="59" t="str">
        <f>IF(IF('C3(1)-1管路'!X23="-","-",IF('C10(1)-2管路(初期設定)'!X23="-",'C3(1)-1管路'!X23,'C3(1)-1管路'!X23-'C10(1)-2管路(初期設定)'!X23))=0,"-",IF('C3(1)-1管路'!X23="-","-",IF('C10(1)-2管路(初期設定)'!X23="-",'C3(1)-1管路'!X23,'C3(1)-1管路'!X23-'C10(1)-2管路(初期設定)'!X23)))</f>
        <v>-</v>
      </c>
      <c r="Y23" s="69" t="str">
        <f>IF(IF('C3(1)-1管路'!Y23="-","-",IF('C10(1)-2管路(初期設定)'!Y23="-",'C3(1)-1管路'!Y23,'C3(1)-1管路'!Y23-'C10(1)-2管路(初期設定)'!Y23))=0,"-",IF('C3(1)-1管路'!Y23="-","-",IF('C10(1)-2管路(初期設定)'!Y23="-",'C3(1)-1管路'!Y23,'C3(1)-1管路'!Y23-'C10(1)-2管路(初期設定)'!Y23)))</f>
        <v>-</v>
      </c>
      <c r="Z23" s="54" t="str">
        <f t="shared" si="30"/>
        <v>-</v>
      </c>
      <c r="AA23" s="59" t="str">
        <f>IF(IF('C3(1)-1管路'!AA23="-","-",IF('C10(1)-2管路(初期設定)'!AA23="-",'C3(1)-1管路'!AA23,'C3(1)-1管路'!AA23-'C10(1)-2管路(初期設定)'!AA23))=0,"-",IF('C3(1)-1管路'!AA23="-","-",IF('C10(1)-2管路(初期設定)'!AA23="-",'C3(1)-1管路'!AA23,'C3(1)-1管路'!AA23-'C10(1)-2管路(初期設定)'!AA23)))</f>
        <v>-</v>
      </c>
      <c r="AB23" s="69" t="str">
        <f>IF(IF('C3(1)-1管路'!AB23="-","-",IF('C10(1)-2管路(初期設定)'!AB23="-",'C3(1)-1管路'!AB23,'C3(1)-1管路'!AB23-'C10(1)-2管路(初期設定)'!AB23))=0,"-",IF('C3(1)-1管路'!AB23="-","-",IF('C10(1)-2管路(初期設定)'!AB23="-",'C3(1)-1管路'!AB23,'C3(1)-1管路'!AB23-'C10(1)-2管路(初期設定)'!AB23)))</f>
        <v>-</v>
      </c>
      <c r="AC23" s="54" t="str">
        <f t="shared" si="31"/>
        <v>-</v>
      </c>
      <c r="AD23" s="857" t="str">
        <f>IF(AND('C10(1)-1管路(初期設定)'!$V$9="○",'C10(1)-4,5管路(初期設定)'!$BX23="-"),"-",IF('C3(1)-1管路'!AD23="-",BX23,IF(BX23="-",'C3(1)-1管路'!AD23,'C3(1)-1管路'!AD23+BX23)))</f>
        <v>-</v>
      </c>
      <c r="AE23" s="69" t="str">
        <f>IF(IF('C3(1)-1管路'!AE23="-","-",IF('C10(1)-2管路(初期設定)'!AE23="-",'C3(1)-1管路'!AE23,'C3(1)-1管路'!AE23-'C10(1)-2管路(初期設定)'!AE23))=0,"-",IF('C3(1)-1管路'!AE23="-","-",IF('C10(1)-2管路(初期設定)'!AE23="-",'C3(1)-1管路'!AE23,'C3(1)-1管路'!AE23-'C10(1)-2管路(初期設定)'!AE23)))</f>
        <v>-</v>
      </c>
      <c r="AF23" s="54" t="str">
        <f t="shared" si="32"/>
        <v>-</v>
      </c>
      <c r="AG23" s="59" t="str">
        <f>IF(IF('C3(1)-1管路'!AG23="-","-",IF('C10(1)-2管路(初期設定)'!AG23="-",'C3(1)-1管路'!AG23,'C3(1)-1管路'!AG23-'C10(1)-2管路(初期設定)'!AG23))=0,"-",IF('C3(1)-1管路'!AG23="-","-",IF('C10(1)-2管路(初期設定)'!AG23="-",'C3(1)-1管路'!AG23,'C3(1)-1管路'!AG23-'C10(1)-2管路(初期設定)'!AG23)))</f>
        <v>-</v>
      </c>
      <c r="AH23" s="69" t="str">
        <f>IF(IF('C3(1)-1管路'!AH23="-","-",IF('C10(1)-2管路(初期設定)'!AH23="-",'C3(1)-1管路'!AH23,'C3(1)-1管路'!AH23-'C10(1)-2管路(初期設定)'!AH23))=0,"-",IF('C3(1)-1管路'!AH23="-","-",IF('C10(1)-2管路(初期設定)'!AH23="-",'C3(1)-1管路'!AH23,'C3(1)-1管路'!AH23-'C10(1)-2管路(初期設定)'!AH23)))</f>
        <v>-</v>
      </c>
      <c r="AI23" s="54" t="str">
        <f t="shared" si="33"/>
        <v>-</v>
      </c>
      <c r="AJ23" s="59" t="str">
        <f>IF(IF('C3(1)-1管路'!AJ23="-","-",IF('C10(1)-2管路(初期設定)'!AJ23="-",'C3(1)-1管路'!AJ23,'C3(1)-1管路'!AJ23-'C10(1)-2管路(初期設定)'!AJ23))=0,"-",IF('C3(1)-1管路'!AJ23="-","-",IF('C10(1)-2管路(初期設定)'!AJ23="-",'C3(1)-1管路'!AJ23,'C3(1)-1管路'!AJ23-'C10(1)-2管路(初期設定)'!AJ23)))</f>
        <v>-</v>
      </c>
      <c r="AK23" s="69" t="str">
        <f>IF(IF('C3(1)-1管路'!AK23="-","-",IF('C10(1)-2管路(初期設定)'!AK23="-",'C3(1)-1管路'!AK23,'C3(1)-1管路'!AK23-'C10(1)-2管路(初期設定)'!AK23))=0,"-",IF('C3(1)-1管路'!AK23="-","-",IF('C10(1)-2管路(初期設定)'!AK23="-",'C3(1)-1管路'!AK23,'C3(1)-1管路'!AK23-'C10(1)-2管路(初期設定)'!AK23)))</f>
        <v>-</v>
      </c>
      <c r="AL23" s="54" t="str">
        <f t="shared" si="34"/>
        <v>-</v>
      </c>
      <c r="AM23" s="59" t="str">
        <f>IF(IF('C3(1)-1管路'!AM23="-","-",IF('C10(1)-2管路(初期設定)'!AM23="-",'C3(1)-1管路'!AM23,'C3(1)-1管路'!AM23-'C10(1)-2管路(初期設定)'!AM23))=0,"-",IF('C3(1)-1管路'!AM23="-","-",IF('C10(1)-2管路(初期設定)'!AM23="-",'C3(1)-1管路'!AM23,'C3(1)-1管路'!AM23-'C10(1)-2管路(初期設定)'!AM23)))</f>
        <v>-</v>
      </c>
      <c r="AN23" s="69" t="str">
        <f>IF(IF('C3(1)-1管路'!AN23="-","-",IF('C10(1)-2管路(初期設定)'!AN23="-",'C3(1)-1管路'!AN23,'C3(1)-1管路'!AN23-'C10(1)-2管路(初期設定)'!AN23))=0,"-",IF('C3(1)-1管路'!AN23="-","-",IF('C10(1)-2管路(初期設定)'!AN23="-",'C3(1)-1管路'!AN23,'C3(1)-1管路'!AN23-'C10(1)-2管路(初期設定)'!AN23)))</f>
        <v>-</v>
      </c>
      <c r="AO23" s="54" t="str">
        <f t="shared" si="35"/>
        <v>-</v>
      </c>
      <c r="AP23" s="59" t="str">
        <f>IF(IF('C3(1)-1管路'!AP23="-","-",IF('C10(1)-2管路(初期設定)'!AP23="-",'C3(1)-1管路'!AP23,'C3(1)-1管路'!AP23-'C10(1)-2管路(初期設定)'!AP23))=0,"-",IF('C3(1)-1管路'!AP23="-","-",IF('C10(1)-2管路(初期設定)'!AP23="-",'C3(1)-1管路'!AP23,'C3(1)-1管路'!AP23-'C10(1)-2管路(初期設定)'!AP23)))</f>
        <v>-</v>
      </c>
      <c r="AQ23" s="69" t="str">
        <f>IF(IF('C3(1)-1管路'!AQ23="-","-",IF('C10(1)-2管路(初期設定)'!AQ23="-",'C3(1)-1管路'!AQ23,'C3(1)-1管路'!AQ23-'C10(1)-2管路(初期設定)'!AQ23))=0,"-",IF('C3(1)-1管路'!AQ23="-","-",IF('C10(1)-2管路(初期設定)'!AQ23="-",'C3(1)-1管路'!AQ23,'C3(1)-1管路'!AQ23-'C10(1)-2管路(初期設定)'!AQ23)))</f>
        <v>-</v>
      </c>
      <c r="AR23" s="61" t="str">
        <f t="shared" si="36"/>
        <v>-</v>
      </c>
      <c r="AS23" s="59" t="str">
        <f>IF(IF('C3(1)-1管路'!AS23="-","-",IF('C10(1)-2管路(初期設定)'!AS23="-",'C3(1)-1管路'!AS23,'C3(1)-1管路'!AS23-'C10(1)-2管路(初期設定)'!AS23))=0,"-",IF('C3(1)-1管路'!AS23="-","-",IF('C10(1)-2管路(初期設定)'!AS23="-",'C3(1)-1管路'!AS23,'C3(1)-1管路'!AS23-'C10(1)-2管路(初期設定)'!AS23)))</f>
        <v>-</v>
      </c>
      <c r="AT23" s="69" t="str">
        <f>IF(IF('C3(1)-1管路'!AT23="-","-",IF('C10(1)-2管路(初期設定)'!AT23="-",'C3(1)-1管路'!AT23,'C3(1)-1管路'!AT23-'C10(1)-2管路(初期設定)'!AT23))=0,"-",IF('C3(1)-1管路'!AT23="-","-",IF('C10(1)-2管路(初期設定)'!AT23="-",'C3(1)-1管路'!AT23,'C3(1)-1管路'!AT23-'C10(1)-2管路(初期設定)'!AT23)))</f>
        <v>-</v>
      </c>
      <c r="AU23" s="61" t="str">
        <f t="shared" si="37"/>
        <v>-</v>
      </c>
      <c r="AV23" s="1071" t="str">
        <f t="shared" si="38"/>
        <v>-</v>
      </c>
      <c r="AW23" s="1070"/>
      <c r="AX23" s="1069" t="str">
        <f t="shared" si="39"/>
        <v>-</v>
      </c>
      <c r="AY23" s="1070"/>
      <c r="AZ23" s="1071">
        <f t="shared" si="40"/>
        <v>0</v>
      </c>
      <c r="BA23" s="1070"/>
      <c r="BB23" s="1070">
        <f t="shared" si="41"/>
        <v>0</v>
      </c>
      <c r="BC23" s="1070"/>
      <c r="BD23" s="1070">
        <f t="shared" si="42"/>
        <v>0</v>
      </c>
      <c r="BE23" s="1070"/>
      <c r="BF23" s="1070">
        <f t="shared" si="43"/>
        <v>0</v>
      </c>
      <c r="BG23" s="1070"/>
      <c r="BH23" s="1070">
        <f t="shared" si="44"/>
        <v>0</v>
      </c>
      <c r="BI23" s="1072"/>
      <c r="BJ23" s="1071">
        <f t="shared" si="45"/>
        <v>0</v>
      </c>
      <c r="BK23" s="1070"/>
      <c r="BL23" s="1070">
        <f t="shared" si="46"/>
        <v>0</v>
      </c>
      <c r="BM23" s="1073"/>
      <c r="BN23" s="1070" t="str">
        <f t="shared" si="22"/>
        <v>-</v>
      </c>
      <c r="BO23" s="1073"/>
      <c r="BQ23" s="442" t="str">
        <f>IF('C10(1)-2管路(初期設定)'!AW23="","-",'C10(1)-2管路(初期設定)'!AW23)</f>
        <v>ダクタイル鋳鉄管(NS形継手等)</v>
      </c>
      <c r="BR23" s="441" t="str">
        <f>IF(BQ23=BR$4,IF('C10(1)-2管路(初期設定)'!AV23="-","-",IF('C10(1)-2管路(初期設定)'!I23="-",'C10(1)-2管路(初期設定)'!AV23,'C10(1)-2管路(初期設定)'!AV23-'C10(1)-2管路(初期設定)'!I23)),"-")</f>
        <v>-</v>
      </c>
      <c r="BS23" s="441" t="str">
        <f>IF(BQ23=BS$4,IF('C10(1)-2管路(初期設定)'!AV23="-","-",IF('C10(1)-2管路(初期設定)'!L23="-",'C10(1)-2管路(初期設定)'!AV23,'C10(1)-2管路(初期設定)'!AV23-'C10(1)-2管路(初期設定)'!L23)),"-")</f>
        <v>-</v>
      </c>
      <c r="BT23" s="441" t="str">
        <f>IF(BQ23=BT$4,IF('C10(1)-2管路(初期設定)'!AV23="-","-",IF('C10(1)-2管路(初期設定)'!O23="-",'C10(1)-2管路(初期設定)'!AV23,'C10(1)-2管路(初期設定)'!AV23-'C10(1)-2管路(初期設定)'!O23)),"-")</f>
        <v>-</v>
      </c>
      <c r="BU23" s="441" t="str">
        <f>IF($BQ23=BU$4,IF('C10(1)-2管路(初期設定)'!$AV23="-","-",IF('C10(1)-2管路(初期設定)'!R23="-",'C10(1)-2管路(初期設定)'!$AV23,'C10(1)-2管路(初期設定)'!$AV23-'C10(1)-2管路(初期設定)'!R23)),"-")</f>
        <v>-</v>
      </c>
      <c r="BV23" s="441" t="str">
        <f>IF($BQ23=BV$4,IF('C10(1)-2管路(初期設定)'!$AV23="-","-",IF('C10(1)-2管路(初期設定)'!W23="-",'C10(1)-2管路(初期設定)'!$AV23,'C10(1)-2管路(初期設定)'!$AV23-SUM('C10(1)-2管路(初期設定)'!S23,'C10(1)-2管路(初期設定)'!T23))),"-")</f>
        <v>-</v>
      </c>
      <c r="BW23" s="441" t="str">
        <f>IF($BQ23=BV$4,IF('C10(1)-2管路(初期設定)'!$AV23="-","-",IF('C10(1)-2管路(初期設定)'!W23="-",'C10(1)-2管路(初期設定)'!$AV23,'C10(1)-2管路(初期設定)'!$AV23-SUM('C10(1)-2管路(初期設定)'!U23,'C10(1)-2管路(初期設定)'!V23))),"-")</f>
        <v>-</v>
      </c>
      <c r="BX23" s="441" t="str">
        <f>IF($BQ23=BX$4,IF('C10(1)-2管路(初期設定)'!$AV23="-","-",IF('C10(1)-2管路(初期設定)'!AF23="-",'C10(1)-2管路(初期設定)'!$AV23,'C10(1)-2管路(初期設定)'!$AV23-'C10(1)-2管路(初期設定)'!AF23)),"-")</f>
        <v>-</v>
      </c>
    </row>
    <row r="24" spans="2:76" ht="13.5" customHeight="1">
      <c r="B24" s="1594"/>
      <c r="C24" s="1263"/>
      <c r="D24" s="1263"/>
      <c r="E24" s="1263"/>
      <c r="F24" s="71">
        <v>450</v>
      </c>
      <c r="G24" s="857">
        <f>IF(AND('C10(1)-1管路(初期設定)'!$F$9="○",'C10(1)-4,5管路(初期設定)'!$BR24="-"),"-",IF('C3(1)-1管路'!G24="-",BR24,IF(BR24="-",'C3(1)-1管路'!G24,'C3(1)-1管路'!G24+BR24)))</f>
        <v>19</v>
      </c>
      <c r="H24" s="69" t="str">
        <f>IF(IF('C3(1)-1管路'!H24="-","-",IF('C10(1)-2管路(初期設定)'!H24="-",'C3(1)-1管路'!H24,'C3(1)-1管路'!H24-'C10(1)-2管路(初期設定)'!H24))=0,"-",IF('C3(1)-1管路'!H24="-","-",IF('C10(1)-2管路(初期設定)'!H24="-",'C3(1)-1管路'!H24,'C3(1)-1管路'!H24-'C10(1)-2管路(初期設定)'!H24)))</f>
        <v>-</v>
      </c>
      <c r="I24" s="54">
        <f t="shared" si="25"/>
        <v>19</v>
      </c>
      <c r="J24" s="857" t="str">
        <f>IF(AND('C10(1)-1管路(初期設定)'!$H$9="○",'C10(1)-4,5管路(初期設定)'!$BS24="-"),"-",IF('C3(1)-1管路'!J24="-",BS24,IF(BS24="-",'C3(1)-1管路'!J24,'C3(1)-1管路'!J24+BS24)))</f>
        <v>-</v>
      </c>
      <c r="K24" s="69" t="str">
        <f>IF(IF('C3(1)-1管路'!K24="-","-",IF('C10(1)-2管路(初期設定)'!K24="-",'C3(1)-1管路'!K24,'C3(1)-1管路'!K24-'C10(1)-2管路(初期設定)'!K24))=0,"-",IF('C3(1)-1管路'!K24="-","-",IF('C10(1)-2管路(初期設定)'!K24="-",'C3(1)-1管路'!K24,'C3(1)-1管路'!K24-'C10(1)-2管路(初期設定)'!K24)))</f>
        <v>-</v>
      </c>
      <c r="L24" s="54" t="str">
        <f t="shared" si="26"/>
        <v>-</v>
      </c>
      <c r="M24" s="857" t="str">
        <f>IF(AND('C10(1)-1管路(初期設定)'!$J$9="○",'C10(1)-4,5管路(初期設定)'!$BT24="-"),"-",IF('C3(1)-1管路'!M24="-",BT24,IF(BT24="-",'C3(1)-1管路'!M24,'C3(1)-1管路'!M24+BT24)))</f>
        <v>-</v>
      </c>
      <c r="N24" s="69" t="str">
        <f>IF(IF('C3(1)-1管路'!N24="-","-",IF('C10(1)-2管路(初期設定)'!N24="-",'C3(1)-1管路'!N24,'C3(1)-1管路'!N24-'C10(1)-2管路(初期設定)'!N24))=0,"-",IF('C3(1)-1管路'!N24="-","-",IF('C10(1)-2管路(初期設定)'!N24="-",'C3(1)-1管路'!N24,'C3(1)-1管路'!N24-'C10(1)-2管路(初期設定)'!N24)))</f>
        <v>-</v>
      </c>
      <c r="O24" s="54" t="str">
        <f t="shared" si="27"/>
        <v>-</v>
      </c>
      <c r="P24" s="857" t="str">
        <f>IF(AND('C10(1)-1管路(初期設定)'!$L$9="○",'C10(1)-4,5管路(初期設定)'!$BU24="-"),"-",IF('C3(1)-1管路'!P24="-",BU24,IF(BU24="-",'C3(1)-1管路'!P24,'C3(1)-1管路'!P24+BU24)))</f>
        <v>-</v>
      </c>
      <c r="Q24" s="69" t="str">
        <f>IF(IF('C3(1)-1管路'!Q24="-","-",IF('C10(1)-2管路(初期設定)'!Q24="-",'C3(1)-1管路'!Q24,'C3(1)-1管路'!Q24-'C10(1)-2管路(初期設定)'!Q24))=0,"-",IF('C3(1)-1管路'!Q24="-","-",IF('C10(1)-2管路(初期設定)'!Q24="-",'C3(1)-1管路'!Q24,'C3(1)-1管路'!Q24-'C10(1)-2管路(初期設定)'!Q24)))</f>
        <v>-</v>
      </c>
      <c r="R24" s="54" t="str">
        <f t="shared" si="28"/>
        <v>-</v>
      </c>
      <c r="S24" s="857" t="str">
        <f>IF(AND('C10(1)-1管路(初期設定)'!$N$9="○",'C10(1)-4,5管路(初期設定)'!$BV24="-"),"-",IF('C3(1)-1管路'!S24="-",BV24,IF(BV24="-",'C3(1)-1管路'!S24,'C3(1)-1管路'!S24+BV24+BW24)))</f>
        <v>-</v>
      </c>
      <c r="T24" s="189" t="str">
        <f>IF(IF('C3(1)-1管路'!T24="-","-",IF('C10(1)-2管路(初期設定)'!T24="-",'C3(1)-1管路'!T24,'C3(1)-1管路'!T24-'C10(1)-2管路(初期設定)'!T24))=0,"-",IF('C3(1)-1管路'!T24="-","-",IF('C10(1)-2管路(初期設定)'!T24="-",'C3(1)-1管路'!T24,'C3(1)-1管路'!T24-'C10(1)-2管路(初期設定)'!T24)))</f>
        <v>-</v>
      </c>
      <c r="U24" s="856" t="str">
        <f>IF(AND('C10(1)-1管路(初期設定)'!$P$9="○",'C10(1)-4,5管路(初期設定)'!$BW24="-"),"-",IF('C3(1)-1管路'!U24="-",BW24,IF(BW24="-",'C3(1)-1管路'!U24,'C3(1)-1管路'!U24)))</f>
        <v>-</v>
      </c>
      <c r="V24" s="69" t="str">
        <f>IF(IF('C3(1)-1管路'!V24="-","-",IF('C10(1)-2管路(初期設定)'!V24="-",'C3(1)-1管路'!V24,'C3(1)-1管路'!V24-'C10(1)-2管路(初期設定)'!V24))=0,"-",IF('C3(1)-1管路'!V24="-","-",IF('C10(1)-2管路(初期設定)'!V24="-",'C3(1)-1管路'!V24,'C3(1)-1管路'!V24-'C10(1)-2管路(初期設定)'!V24)))</f>
        <v>-</v>
      </c>
      <c r="W24" s="54" t="str">
        <f t="shared" si="29"/>
        <v>-</v>
      </c>
      <c r="X24" s="59">
        <f>IF(IF('C3(1)-1管路'!X24="-","-",IF('C10(1)-2管路(初期設定)'!X24="-",'C3(1)-1管路'!X24,'C3(1)-1管路'!X24-'C10(1)-2管路(初期設定)'!X24))=0,"-",IF('C3(1)-1管路'!X24="-","-",IF('C10(1)-2管路(初期設定)'!X24="-",'C3(1)-1管路'!X24,'C3(1)-1管路'!X24-'C10(1)-2管路(初期設定)'!X24)))</f>
        <v>175.8</v>
      </c>
      <c r="Y24" s="69" t="str">
        <f>IF(IF('C3(1)-1管路'!Y24="-","-",IF('C10(1)-2管路(初期設定)'!Y24="-",'C3(1)-1管路'!Y24,'C3(1)-1管路'!Y24-'C10(1)-2管路(初期設定)'!Y24))=0,"-",IF('C3(1)-1管路'!Y24="-","-",IF('C10(1)-2管路(初期設定)'!Y24="-",'C3(1)-1管路'!Y24,'C3(1)-1管路'!Y24-'C10(1)-2管路(初期設定)'!Y24)))</f>
        <v>-</v>
      </c>
      <c r="Z24" s="54">
        <f t="shared" si="30"/>
        <v>175.8</v>
      </c>
      <c r="AA24" s="59" t="str">
        <f>IF(IF('C3(1)-1管路'!AA24="-","-",IF('C10(1)-2管路(初期設定)'!AA24="-",'C3(1)-1管路'!AA24,'C3(1)-1管路'!AA24-'C10(1)-2管路(初期設定)'!AA24))=0,"-",IF('C3(1)-1管路'!AA24="-","-",IF('C10(1)-2管路(初期設定)'!AA24="-",'C3(1)-1管路'!AA24,'C3(1)-1管路'!AA24-'C10(1)-2管路(初期設定)'!AA24)))</f>
        <v>-</v>
      </c>
      <c r="AB24" s="69" t="str">
        <f>IF(IF('C3(1)-1管路'!AB24="-","-",IF('C10(1)-2管路(初期設定)'!AB24="-",'C3(1)-1管路'!AB24,'C3(1)-1管路'!AB24-'C10(1)-2管路(初期設定)'!AB24))=0,"-",IF('C3(1)-1管路'!AB24="-","-",IF('C10(1)-2管路(初期設定)'!AB24="-",'C3(1)-1管路'!AB24,'C3(1)-1管路'!AB24-'C10(1)-2管路(初期設定)'!AB24)))</f>
        <v>-</v>
      </c>
      <c r="AC24" s="54" t="str">
        <f t="shared" si="31"/>
        <v>-</v>
      </c>
      <c r="AD24" s="857" t="str">
        <f>IF(AND('C10(1)-1管路(初期設定)'!$V$9="○",'C10(1)-4,5管路(初期設定)'!$BX24="-"),"-",IF('C3(1)-1管路'!AD24="-",BX24,IF(BX24="-",'C3(1)-1管路'!AD24,'C3(1)-1管路'!AD24+BX24)))</f>
        <v>-</v>
      </c>
      <c r="AE24" s="69" t="str">
        <f>IF(IF('C3(1)-1管路'!AE24="-","-",IF('C10(1)-2管路(初期設定)'!AE24="-",'C3(1)-1管路'!AE24,'C3(1)-1管路'!AE24-'C10(1)-2管路(初期設定)'!AE24))=0,"-",IF('C3(1)-1管路'!AE24="-","-",IF('C10(1)-2管路(初期設定)'!AE24="-",'C3(1)-1管路'!AE24,'C3(1)-1管路'!AE24-'C10(1)-2管路(初期設定)'!AE24)))</f>
        <v>-</v>
      </c>
      <c r="AF24" s="54" t="str">
        <f t="shared" si="32"/>
        <v>-</v>
      </c>
      <c r="AG24" s="59" t="str">
        <f>IF(IF('C3(1)-1管路'!AG24="-","-",IF('C10(1)-2管路(初期設定)'!AG24="-",'C3(1)-1管路'!AG24,'C3(1)-1管路'!AG24-'C10(1)-2管路(初期設定)'!AG24))=0,"-",IF('C3(1)-1管路'!AG24="-","-",IF('C10(1)-2管路(初期設定)'!AG24="-",'C3(1)-1管路'!AG24,'C3(1)-1管路'!AG24-'C10(1)-2管路(初期設定)'!AG24)))</f>
        <v>-</v>
      </c>
      <c r="AH24" s="69" t="str">
        <f>IF(IF('C3(1)-1管路'!AH24="-","-",IF('C10(1)-2管路(初期設定)'!AH24="-",'C3(1)-1管路'!AH24,'C3(1)-1管路'!AH24-'C10(1)-2管路(初期設定)'!AH24))=0,"-",IF('C3(1)-1管路'!AH24="-","-",IF('C10(1)-2管路(初期設定)'!AH24="-",'C3(1)-1管路'!AH24,'C3(1)-1管路'!AH24-'C10(1)-2管路(初期設定)'!AH24)))</f>
        <v>-</v>
      </c>
      <c r="AI24" s="54" t="str">
        <f t="shared" si="33"/>
        <v>-</v>
      </c>
      <c r="AJ24" s="59" t="str">
        <f>IF(IF('C3(1)-1管路'!AJ24="-","-",IF('C10(1)-2管路(初期設定)'!AJ24="-",'C3(1)-1管路'!AJ24,'C3(1)-1管路'!AJ24-'C10(1)-2管路(初期設定)'!AJ24))=0,"-",IF('C3(1)-1管路'!AJ24="-","-",IF('C10(1)-2管路(初期設定)'!AJ24="-",'C3(1)-1管路'!AJ24,'C3(1)-1管路'!AJ24-'C10(1)-2管路(初期設定)'!AJ24)))</f>
        <v>-</v>
      </c>
      <c r="AK24" s="69" t="str">
        <f>IF(IF('C3(1)-1管路'!AK24="-","-",IF('C10(1)-2管路(初期設定)'!AK24="-",'C3(1)-1管路'!AK24,'C3(1)-1管路'!AK24-'C10(1)-2管路(初期設定)'!AK24))=0,"-",IF('C3(1)-1管路'!AK24="-","-",IF('C10(1)-2管路(初期設定)'!AK24="-",'C3(1)-1管路'!AK24,'C3(1)-1管路'!AK24-'C10(1)-2管路(初期設定)'!AK24)))</f>
        <v>-</v>
      </c>
      <c r="AL24" s="54" t="str">
        <f t="shared" si="34"/>
        <v>-</v>
      </c>
      <c r="AM24" s="59" t="str">
        <f>IF(IF('C3(1)-1管路'!AM24="-","-",IF('C10(1)-2管路(初期設定)'!AM24="-",'C3(1)-1管路'!AM24,'C3(1)-1管路'!AM24-'C10(1)-2管路(初期設定)'!AM24))=0,"-",IF('C3(1)-1管路'!AM24="-","-",IF('C10(1)-2管路(初期設定)'!AM24="-",'C3(1)-1管路'!AM24,'C3(1)-1管路'!AM24-'C10(1)-2管路(初期設定)'!AM24)))</f>
        <v>-</v>
      </c>
      <c r="AN24" s="69" t="str">
        <f>IF(IF('C3(1)-1管路'!AN24="-","-",IF('C10(1)-2管路(初期設定)'!AN24="-",'C3(1)-1管路'!AN24,'C3(1)-1管路'!AN24-'C10(1)-2管路(初期設定)'!AN24))=0,"-",IF('C3(1)-1管路'!AN24="-","-",IF('C10(1)-2管路(初期設定)'!AN24="-",'C3(1)-1管路'!AN24,'C3(1)-1管路'!AN24-'C10(1)-2管路(初期設定)'!AN24)))</f>
        <v>-</v>
      </c>
      <c r="AO24" s="54" t="str">
        <f t="shared" si="35"/>
        <v>-</v>
      </c>
      <c r="AP24" s="59" t="str">
        <f>IF(IF('C3(1)-1管路'!AP24="-","-",IF('C10(1)-2管路(初期設定)'!AP24="-",'C3(1)-1管路'!AP24,'C3(1)-1管路'!AP24-'C10(1)-2管路(初期設定)'!AP24))=0,"-",IF('C3(1)-1管路'!AP24="-","-",IF('C10(1)-2管路(初期設定)'!AP24="-",'C3(1)-1管路'!AP24,'C3(1)-1管路'!AP24-'C10(1)-2管路(初期設定)'!AP24)))</f>
        <v>-</v>
      </c>
      <c r="AQ24" s="69" t="str">
        <f>IF(IF('C3(1)-1管路'!AQ24="-","-",IF('C10(1)-2管路(初期設定)'!AQ24="-",'C3(1)-1管路'!AQ24,'C3(1)-1管路'!AQ24-'C10(1)-2管路(初期設定)'!AQ24))=0,"-",IF('C3(1)-1管路'!AQ24="-","-",IF('C10(1)-2管路(初期設定)'!AQ24="-",'C3(1)-1管路'!AQ24,'C3(1)-1管路'!AQ24-'C10(1)-2管路(初期設定)'!AQ24)))</f>
        <v>-</v>
      </c>
      <c r="AR24" s="61" t="str">
        <f t="shared" si="36"/>
        <v>-</v>
      </c>
      <c r="AS24" s="59" t="str">
        <f>IF(IF('C3(1)-1管路'!AS24="-","-",IF('C10(1)-2管路(初期設定)'!AS24="-",'C3(1)-1管路'!AS24,'C3(1)-1管路'!AS24-'C10(1)-2管路(初期設定)'!AS24))=0,"-",IF('C3(1)-1管路'!AS24="-","-",IF('C10(1)-2管路(初期設定)'!AS24="-",'C3(1)-1管路'!AS24,'C3(1)-1管路'!AS24-'C10(1)-2管路(初期設定)'!AS24)))</f>
        <v>-</v>
      </c>
      <c r="AT24" s="69" t="str">
        <f>IF(IF('C3(1)-1管路'!AT24="-","-",IF('C10(1)-2管路(初期設定)'!AT24="-",'C3(1)-1管路'!AT24,'C3(1)-1管路'!AT24-'C10(1)-2管路(初期設定)'!AT24))=0,"-",IF('C3(1)-1管路'!AT24="-","-",IF('C10(1)-2管路(初期設定)'!AT24="-",'C3(1)-1管路'!AT24,'C3(1)-1管路'!AT24-'C10(1)-2管路(初期設定)'!AT24)))</f>
        <v>-</v>
      </c>
      <c r="AU24" s="61" t="str">
        <f t="shared" si="37"/>
        <v>-</v>
      </c>
      <c r="AV24" s="1071">
        <f t="shared" si="38"/>
        <v>194.8</v>
      </c>
      <c r="AW24" s="1070"/>
      <c r="AX24" s="1069" t="str">
        <f t="shared" si="39"/>
        <v>-</v>
      </c>
      <c r="AY24" s="1070"/>
      <c r="AZ24" s="1071">
        <f t="shared" si="40"/>
        <v>19</v>
      </c>
      <c r="BA24" s="1070"/>
      <c r="BB24" s="1070">
        <f t="shared" si="41"/>
        <v>0</v>
      </c>
      <c r="BC24" s="1070"/>
      <c r="BD24" s="1070">
        <f t="shared" si="42"/>
        <v>175.8</v>
      </c>
      <c r="BE24" s="1070"/>
      <c r="BF24" s="1070">
        <f t="shared" si="43"/>
        <v>0</v>
      </c>
      <c r="BG24" s="1070"/>
      <c r="BH24" s="1070">
        <f t="shared" si="44"/>
        <v>0</v>
      </c>
      <c r="BI24" s="1072"/>
      <c r="BJ24" s="1071">
        <f t="shared" si="45"/>
        <v>19</v>
      </c>
      <c r="BK24" s="1070"/>
      <c r="BL24" s="1070">
        <f t="shared" si="46"/>
        <v>175.8</v>
      </c>
      <c r="BM24" s="1073"/>
      <c r="BN24" s="1070">
        <f t="shared" si="22"/>
        <v>194.8</v>
      </c>
      <c r="BO24" s="1073"/>
      <c r="BQ24" s="442" t="str">
        <f>IF('C10(1)-2管路(初期設定)'!AW24="","-",'C10(1)-2管路(初期設定)'!AW24)</f>
        <v>ダクタイル鋳鉄管(NS形継手等)</v>
      </c>
      <c r="BR24" s="441">
        <f>IF(BQ24=BR$4,IF('C10(1)-2管路(初期設定)'!AV24="-","-",IF('C10(1)-2管路(初期設定)'!I24="-",'C10(1)-2管路(初期設定)'!AV24,'C10(1)-2管路(初期設定)'!AV24-'C10(1)-2管路(初期設定)'!I24)),"-")</f>
        <v>19</v>
      </c>
      <c r="BS24" s="441" t="str">
        <f>IF(BQ24=BS$4,IF('C10(1)-2管路(初期設定)'!AV24="-","-",IF('C10(1)-2管路(初期設定)'!L24="-",'C10(1)-2管路(初期設定)'!AV24,'C10(1)-2管路(初期設定)'!AV24-'C10(1)-2管路(初期設定)'!L24)),"-")</f>
        <v>-</v>
      </c>
      <c r="BT24" s="441" t="str">
        <f>IF(BQ24=BT$4,IF('C10(1)-2管路(初期設定)'!AV24="-","-",IF('C10(1)-2管路(初期設定)'!O24="-",'C10(1)-2管路(初期設定)'!AV24,'C10(1)-2管路(初期設定)'!AV24-'C10(1)-2管路(初期設定)'!O24)),"-")</f>
        <v>-</v>
      </c>
      <c r="BU24" s="441" t="str">
        <f>IF($BQ24=BU$4,IF('C10(1)-2管路(初期設定)'!$AV24="-","-",IF('C10(1)-2管路(初期設定)'!R24="-",'C10(1)-2管路(初期設定)'!$AV24,'C10(1)-2管路(初期設定)'!$AV24-'C10(1)-2管路(初期設定)'!R24)),"-")</f>
        <v>-</v>
      </c>
      <c r="BV24" s="441" t="str">
        <f>IF($BQ24=BV$4,IF('C10(1)-2管路(初期設定)'!$AV24="-","-",IF('C10(1)-2管路(初期設定)'!W24="-",'C10(1)-2管路(初期設定)'!$AV24,'C10(1)-2管路(初期設定)'!$AV24-SUM('C10(1)-2管路(初期設定)'!S24,'C10(1)-2管路(初期設定)'!T24))),"-")</f>
        <v>-</v>
      </c>
      <c r="BW24" s="441" t="str">
        <f>IF($BQ24=BV$4,IF('C10(1)-2管路(初期設定)'!$AV24="-","-",IF('C10(1)-2管路(初期設定)'!W24="-",'C10(1)-2管路(初期設定)'!$AV24,'C10(1)-2管路(初期設定)'!$AV24-SUM('C10(1)-2管路(初期設定)'!U24,'C10(1)-2管路(初期設定)'!V24))),"-")</f>
        <v>-</v>
      </c>
      <c r="BX24" s="441" t="str">
        <f>IF($BQ24=BX$4,IF('C10(1)-2管路(初期設定)'!$AV24="-","-",IF('C10(1)-2管路(初期設定)'!AF24="-",'C10(1)-2管路(初期設定)'!$AV24,'C10(1)-2管路(初期設定)'!$AV24-'C10(1)-2管路(初期設定)'!AF24)),"-")</f>
        <v>-</v>
      </c>
    </row>
    <row r="25" spans="2:76" ht="13.5" customHeight="1">
      <c r="B25" s="1594"/>
      <c r="C25" s="1263"/>
      <c r="D25" s="1263"/>
      <c r="E25" s="1263"/>
      <c r="F25" s="795">
        <v>400</v>
      </c>
      <c r="G25" s="857">
        <f>IF(AND('C10(1)-1管路(初期設定)'!$F$9="○",'C10(1)-4,5管路(初期設定)'!$BR25="-"),"-",IF('C3(1)-1管路'!G25="-",BR25,IF(BR25="-",'C3(1)-1管路'!G25,'C3(1)-1管路'!G25+BR25)))</f>
        <v>174</v>
      </c>
      <c r="H25" s="69" t="str">
        <f>IF(IF('C3(1)-1管路'!H25="-","-",IF('C10(1)-2管路(初期設定)'!H25="-",'C3(1)-1管路'!H25,'C3(1)-1管路'!H25-'C10(1)-2管路(初期設定)'!H25))=0,"-",IF('C3(1)-1管路'!H25="-","-",IF('C10(1)-2管路(初期設定)'!H25="-",'C3(1)-1管路'!H25,'C3(1)-1管路'!H25-'C10(1)-2管路(初期設定)'!H25)))</f>
        <v>-</v>
      </c>
      <c r="I25" s="54">
        <f t="shared" si="25"/>
        <v>174</v>
      </c>
      <c r="J25" s="857" t="str">
        <f>IF(AND('C10(1)-1管路(初期設定)'!$H$9="○",'C10(1)-4,5管路(初期設定)'!$BS25="-"),"-",IF('C3(1)-1管路'!J25="-",BS25,IF(BS25="-",'C3(1)-1管路'!J25,'C3(1)-1管路'!J25+BS25)))</f>
        <v>-</v>
      </c>
      <c r="K25" s="69" t="str">
        <f>IF(IF('C3(1)-1管路'!K25="-","-",IF('C10(1)-2管路(初期設定)'!K25="-",'C3(1)-1管路'!K25,'C3(1)-1管路'!K25-'C10(1)-2管路(初期設定)'!K25))=0,"-",IF('C3(1)-1管路'!K25="-","-",IF('C10(1)-2管路(初期設定)'!K25="-",'C3(1)-1管路'!K25,'C3(1)-1管路'!K25-'C10(1)-2管路(初期設定)'!K25)))</f>
        <v>-</v>
      </c>
      <c r="L25" s="54" t="str">
        <f t="shared" si="26"/>
        <v>-</v>
      </c>
      <c r="M25" s="857" t="str">
        <f>IF(AND('C10(1)-1管路(初期設定)'!$J$9="○",'C10(1)-4,5管路(初期設定)'!$BT25="-"),"-",IF('C3(1)-1管路'!M25="-",BT25,IF(BT25="-",'C3(1)-1管路'!M25,'C3(1)-1管路'!M25+BT25)))</f>
        <v>-</v>
      </c>
      <c r="N25" s="69" t="str">
        <f>IF(IF('C3(1)-1管路'!N25="-","-",IF('C10(1)-2管路(初期設定)'!N25="-",'C3(1)-1管路'!N25,'C3(1)-1管路'!N25-'C10(1)-2管路(初期設定)'!N25))=0,"-",IF('C3(1)-1管路'!N25="-","-",IF('C10(1)-2管路(初期設定)'!N25="-",'C3(1)-1管路'!N25,'C3(1)-1管路'!N25-'C10(1)-2管路(初期設定)'!N25)))</f>
        <v>-</v>
      </c>
      <c r="O25" s="54" t="str">
        <f t="shared" si="27"/>
        <v>-</v>
      </c>
      <c r="P25" s="857" t="str">
        <f>IF(AND('C10(1)-1管路(初期設定)'!$L$9="○",'C10(1)-4,5管路(初期設定)'!$BU25="-"),"-",IF('C3(1)-1管路'!P25="-",BU25,IF(BU25="-",'C3(1)-1管路'!P25,'C3(1)-1管路'!P25+BU25)))</f>
        <v>-</v>
      </c>
      <c r="Q25" s="69" t="str">
        <f>IF(IF('C3(1)-1管路'!Q25="-","-",IF('C10(1)-2管路(初期設定)'!Q25="-",'C3(1)-1管路'!Q25,'C3(1)-1管路'!Q25-'C10(1)-2管路(初期設定)'!Q25))=0,"-",IF('C3(1)-1管路'!Q25="-","-",IF('C10(1)-2管路(初期設定)'!Q25="-",'C3(1)-1管路'!Q25,'C3(1)-1管路'!Q25-'C10(1)-2管路(初期設定)'!Q25)))</f>
        <v>-</v>
      </c>
      <c r="R25" s="54" t="str">
        <f t="shared" si="28"/>
        <v>-</v>
      </c>
      <c r="S25" s="857">
        <f>IF(AND('C10(1)-1管路(初期設定)'!$N$9="○",'C10(1)-4,5管路(初期設定)'!$BV25="-"),"-",IF('C3(1)-1管路'!S25="-",BV25,IF(BV25="-",'C3(1)-1管路'!S25,'C3(1)-1管路'!S25+BV25+BW25)))</f>
        <v>16.599999999999994</v>
      </c>
      <c r="T25" s="189" t="str">
        <f>IF(IF('C3(1)-1管路'!T25="-","-",IF('C10(1)-2管路(初期設定)'!T25="-",'C3(1)-1管路'!T25,'C3(1)-1管路'!T25-'C10(1)-2管路(初期設定)'!T25))=0,"-",IF('C3(1)-1管路'!T25="-","-",IF('C10(1)-2管路(初期設定)'!T25="-",'C3(1)-1管路'!T25,'C3(1)-1管路'!T25-'C10(1)-2管路(初期設定)'!T25)))</f>
        <v>-</v>
      </c>
      <c r="U25" s="856">
        <f>IF(AND('C10(1)-1管路(初期設定)'!$P$9="○",'C10(1)-4,5管路(初期設定)'!$BW25="-"),"-",IF('C3(1)-1管路'!U25="-",BW25,IF(BW25="-",'C3(1)-1管路'!U25,'C3(1)-1管路'!U25)))</f>
        <v>67</v>
      </c>
      <c r="V25" s="69" t="str">
        <f>IF(IF('C3(1)-1管路'!V25="-","-",IF('C10(1)-2管路(初期設定)'!V25="-",'C3(1)-1管路'!V25,'C3(1)-1管路'!V25-'C10(1)-2管路(初期設定)'!V25))=0,"-",IF('C3(1)-1管路'!V25="-","-",IF('C10(1)-2管路(初期設定)'!V25="-",'C3(1)-1管路'!V25,'C3(1)-1管路'!V25-'C10(1)-2管路(初期設定)'!V25)))</f>
        <v>-</v>
      </c>
      <c r="W25" s="54">
        <f t="shared" si="29"/>
        <v>83.6</v>
      </c>
      <c r="X25" s="59">
        <f>IF(IF('C3(1)-1管路'!X25="-","-",IF('C10(1)-2管路(初期設定)'!X25="-",'C3(1)-1管路'!X25,'C3(1)-1管路'!X25-'C10(1)-2管路(初期設定)'!X25))=0,"-",IF('C3(1)-1管路'!X25="-","-",IF('C10(1)-2管路(初期設定)'!X25="-",'C3(1)-1管路'!X25,'C3(1)-1管路'!X25-'C10(1)-2管路(初期設定)'!X25)))</f>
        <v>1508.6000000000004</v>
      </c>
      <c r="Y25" s="69" t="str">
        <f>IF(IF('C3(1)-1管路'!Y25="-","-",IF('C10(1)-2管路(初期設定)'!Y25="-",'C3(1)-1管路'!Y25,'C3(1)-1管路'!Y25-'C10(1)-2管路(初期設定)'!Y25))=0,"-",IF('C3(1)-1管路'!Y25="-","-",IF('C10(1)-2管路(初期設定)'!Y25="-",'C3(1)-1管路'!Y25,'C3(1)-1管路'!Y25-'C10(1)-2管路(初期設定)'!Y25)))</f>
        <v>-</v>
      </c>
      <c r="Z25" s="54">
        <f t="shared" si="30"/>
        <v>1508.6000000000004</v>
      </c>
      <c r="AA25" s="59" t="str">
        <f>IF(IF('C3(1)-1管路'!AA25="-","-",IF('C10(1)-2管路(初期設定)'!AA25="-",'C3(1)-1管路'!AA25,'C3(1)-1管路'!AA25-'C10(1)-2管路(初期設定)'!AA25))=0,"-",IF('C3(1)-1管路'!AA25="-","-",IF('C10(1)-2管路(初期設定)'!AA25="-",'C3(1)-1管路'!AA25,'C3(1)-1管路'!AA25-'C10(1)-2管路(初期設定)'!AA25)))</f>
        <v>-</v>
      </c>
      <c r="AB25" s="69" t="str">
        <f>IF(IF('C3(1)-1管路'!AB25="-","-",IF('C10(1)-2管路(初期設定)'!AB25="-",'C3(1)-1管路'!AB25,'C3(1)-1管路'!AB25-'C10(1)-2管路(初期設定)'!AB25))=0,"-",IF('C3(1)-1管路'!AB25="-","-",IF('C10(1)-2管路(初期設定)'!AB25="-",'C3(1)-1管路'!AB25,'C3(1)-1管路'!AB25-'C10(1)-2管路(初期設定)'!AB25)))</f>
        <v>-</v>
      </c>
      <c r="AC25" s="54" t="str">
        <f t="shared" si="31"/>
        <v>-</v>
      </c>
      <c r="AD25" s="857" t="str">
        <f>IF(AND('C10(1)-1管路(初期設定)'!$V$9="○",'C10(1)-4,5管路(初期設定)'!$BX25="-"),"-",IF('C3(1)-1管路'!AD25="-",BX25,IF(BX25="-",'C3(1)-1管路'!AD25,'C3(1)-1管路'!AD25+BX25)))</f>
        <v>-</v>
      </c>
      <c r="AE25" s="69" t="str">
        <f>IF(IF('C3(1)-1管路'!AE25="-","-",IF('C10(1)-2管路(初期設定)'!AE25="-",'C3(1)-1管路'!AE25,'C3(1)-1管路'!AE25-'C10(1)-2管路(初期設定)'!AE25))=0,"-",IF('C3(1)-1管路'!AE25="-","-",IF('C10(1)-2管路(初期設定)'!AE25="-",'C3(1)-1管路'!AE25,'C3(1)-1管路'!AE25-'C10(1)-2管路(初期設定)'!AE25)))</f>
        <v>-</v>
      </c>
      <c r="AF25" s="54" t="str">
        <f t="shared" si="32"/>
        <v>-</v>
      </c>
      <c r="AG25" s="59" t="str">
        <f>IF(IF('C3(1)-1管路'!AG25="-","-",IF('C10(1)-2管路(初期設定)'!AG25="-",'C3(1)-1管路'!AG25,'C3(1)-1管路'!AG25-'C10(1)-2管路(初期設定)'!AG25))=0,"-",IF('C3(1)-1管路'!AG25="-","-",IF('C10(1)-2管路(初期設定)'!AG25="-",'C3(1)-1管路'!AG25,'C3(1)-1管路'!AG25-'C10(1)-2管路(初期設定)'!AG25)))</f>
        <v>-</v>
      </c>
      <c r="AH25" s="69" t="str">
        <f>IF(IF('C3(1)-1管路'!AH25="-","-",IF('C10(1)-2管路(初期設定)'!AH25="-",'C3(1)-1管路'!AH25,'C3(1)-1管路'!AH25-'C10(1)-2管路(初期設定)'!AH25))=0,"-",IF('C3(1)-1管路'!AH25="-","-",IF('C10(1)-2管路(初期設定)'!AH25="-",'C3(1)-1管路'!AH25,'C3(1)-1管路'!AH25-'C10(1)-2管路(初期設定)'!AH25)))</f>
        <v>-</v>
      </c>
      <c r="AI25" s="54" t="str">
        <f t="shared" si="33"/>
        <v>-</v>
      </c>
      <c r="AJ25" s="59" t="str">
        <f>IF(IF('C3(1)-1管路'!AJ25="-","-",IF('C10(1)-2管路(初期設定)'!AJ25="-",'C3(1)-1管路'!AJ25,'C3(1)-1管路'!AJ25-'C10(1)-2管路(初期設定)'!AJ25))=0,"-",IF('C3(1)-1管路'!AJ25="-","-",IF('C10(1)-2管路(初期設定)'!AJ25="-",'C3(1)-1管路'!AJ25,'C3(1)-1管路'!AJ25-'C10(1)-2管路(初期設定)'!AJ25)))</f>
        <v>-</v>
      </c>
      <c r="AK25" s="69" t="str">
        <f>IF(IF('C3(1)-1管路'!AK25="-","-",IF('C10(1)-2管路(初期設定)'!AK25="-",'C3(1)-1管路'!AK25,'C3(1)-1管路'!AK25-'C10(1)-2管路(初期設定)'!AK25))=0,"-",IF('C3(1)-1管路'!AK25="-","-",IF('C10(1)-2管路(初期設定)'!AK25="-",'C3(1)-1管路'!AK25,'C3(1)-1管路'!AK25-'C10(1)-2管路(初期設定)'!AK25)))</f>
        <v>-</v>
      </c>
      <c r="AL25" s="54" t="str">
        <f t="shared" si="34"/>
        <v>-</v>
      </c>
      <c r="AM25" s="59" t="str">
        <f>IF(IF('C3(1)-1管路'!AM25="-","-",IF('C10(1)-2管路(初期設定)'!AM25="-",'C3(1)-1管路'!AM25,'C3(1)-1管路'!AM25-'C10(1)-2管路(初期設定)'!AM25))=0,"-",IF('C3(1)-1管路'!AM25="-","-",IF('C10(1)-2管路(初期設定)'!AM25="-",'C3(1)-1管路'!AM25,'C3(1)-1管路'!AM25-'C10(1)-2管路(初期設定)'!AM25)))</f>
        <v>-</v>
      </c>
      <c r="AN25" s="69" t="str">
        <f>IF(IF('C3(1)-1管路'!AN25="-","-",IF('C10(1)-2管路(初期設定)'!AN25="-",'C3(1)-1管路'!AN25,'C3(1)-1管路'!AN25-'C10(1)-2管路(初期設定)'!AN25))=0,"-",IF('C3(1)-1管路'!AN25="-","-",IF('C10(1)-2管路(初期設定)'!AN25="-",'C3(1)-1管路'!AN25,'C3(1)-1管路'!AN25-'C10(1)-2管路(初期設定)'!AN25)))</f>
        <v>-</v>
      </c>
      <c r="AO25" s="54" t="str">
        <f t="shared" si="35"/>
        <v>-</v>
      </c>
      <c r="AP25" s="59" t="str">
        <f>IF(IF('C3(1)-1管路'!AP25="-","-",IF('C10(1)-2管路(初期設定)'!AP25="-",'C3(1)-1管路'!AP25,'C3(1)-1管路'!AP25-'C10(1)-2管路(初期設定)'!AP25))=0,"-",IF('C3(1)-1管路'!AP25="-","-",IF('C10(1)-2管路(初期設定)'!AP25="-",'C3(1)-1管路'!AP25,'C3(1)-1管路'!AP25-'C10(1)-2管路(初期設定)'!AP25)))</f>
        <v>-</v>
      </c>
      <c r="AQ25" s="69" t="str">
        <f>IF(IF('C3(1)-1管路'!AQ25="-","-",IF('C10(1)-2管路(初期設定)'!AQ25="-",'C3(1)-1管路'!AQ25,'C3(1)-1管路'!AQ25-'C10(1)-2管路(初期設定)'!AQ25))=0,"-",IF('C3(1)-1管路'!AQ25="-","-",IF('C10(1)-2管路(初期設定)'!AQ25="-",'C3(1)-1管路'!AQ25,'C3(1)-1管路'!AQ25-'C10(1)-2管路(初期設定)'!AQ25)))</f>
        <v>-</v>
      </c>
      <c r="AR25" s="61" t="str">
        <f t="shared" si="36"/>
        <v>-</v>
      </c>
      <c r="AS25" s="59" t="str">
        <f>IF(IF('C3(1)-1管路'!AS25="-","-",IF('C10(1)-2管路(初期設定)'!AS25="-",'C3(1)-1管路'!AS25,'C3(1)-1管路'!AS25-'C10(1)-2管路(初期設定)'!AS25))=0,"-",IF('C3(1)-1管路'!AS25="-","-",IF('C10(1)-2管路(初期設定)'!AS25="-",'C3(1)-1管路'!AS25,'C3(1)-1管路'!AS25-'C10(1)-2管路(初期設定)'!AS25)))</f>
        <v>-</v>
      </c>
      <c r="AT25" s="69" t="str">
        <f>IF(IF('C3(1)-1管路'!AT25="-","-",IF('C10(1)-2管路(初期設定)'!AT25="-",'C3(1)-1管路'!AT25,'C3(1)-1管路'!AT25-'C10(1)-2管路(初期設定)'!AT25))=0,"-",IF('C3(1)-1管路'!AT25="-","-",IF('C10(1)-2管路(初期設定)'!AT25="-",'C3(1)-1管路'!AT25,'C3(1)-1管路'!AT25-'C10(1)-2管路(初期設定)'!AT25)))</f>
        <v>-</v>
      </c>
      <c r="AU25" s="61" t="str">
        <f t="shared" si="37"/>
        <v>-</v>
      </c>
      <c r="AV25" s="1071">
        <f t="shared" si="38"/>
        <v>1766.2000000000003</v>
      </c>
      <c r="AW25" s="1070"/>
      <c r="AX25" s="1069" t="str">
        <f t="shared" si="39"/>
        <v>-</v>
      </c>
      <c r="AY25" s="1070"/>
      <c r="AZ25" s="1071">
        <f t="shared" si="40"/>
        <v>174</v>
      </c>
      <c r="BA25" s="1070"/>
      <c r="BB25" s="1070">
        <f t="shared" si="41"/>
        <v>16.599999999999994</v>
      </c>
      <c r="BC25" s="1070"/>
      <c r="BD25" s="1070">
        <f t="shared" si="42"/>
        <v>1575.6000000000004</v>
      </c>
      <c r="BE25" s="1070"/>
      <c r="BF25" s="1070">
        <f t="shared" si="43"/>
        <v>0</v>
      </c>
      <c r="BG25" s="1070"/>
      <c r="BH25" s="1070">
        <f t="shared" si="44"/>
        <v>0</v>
      </c>
      <c r="BI25" s="1072"/>
      <c r="BJ25" s="1071">
        <f t="shared" si="45"/>
        <v>190.6</v>
      </c>
      <c r="BK25" s="1070"/>
      <c r="BL25" s="1070">
        <f t="shared" si="46"/>
        <v>1575.6000000000004</v>
      </c>
      <c r="BM25" s="1073"/>
      <c r="BN25" s="1070">
        <f t="shared" si="22"/>
        <v>1766.2000000000003</v>
      </c>
      <c r="BO25" s="1073"/>
      <c r="BQ25" s="442" t="str">
        <f>IF('C10(1)-2管路(初期設定)'!AW25="","-",'C10(1)-2管路(初期設定)'!AW25)</f>
        <v>ダクタイル鋳鉄管(NS形継手等)</v>
      </c>
      <c r="BR25" s="441">
        <f>IF(BQ25=BR$4,IF('C10(1)-2管路(初期設定)'!AV25="-","-",IF('C10(1)-2管路(初期設定)'!I25="-",'C10(1)-2管路(初期設定)'!AV25,'C10(1)-2管路(初期設定)'!AV25-'C10(1)-2管路(初期設定)'!I25)),"-")</f>
        <v>174</v>
      </c>
      <c r="BS25" s="441" t="str">
        <f>IF(BQ25=BS$4,IF('C10(1)-2管路(初期設定)'!AV25="-","-",IF('C10(1)-2管路(初期設定)'!L25="-",'C10(1)-2管路(初期設定)'!AV25,'C10(1)-2管路(初期設定)'!AV25-'C10(1)-2管路(初期設定)'!L25)),"-")</f>
        <v>-</v>
      </c>
      <c r="BT25" s="441" t="str">
        <f>IF(BQ25=BT$4,IF('C10(1)-2管路(初期設定)'!AV25="-","-",IF('C10(1)-2管路(初期設定)'!O25="-",'C10(1)-2管路(初期設定)'!AV25,'C10(1)-2管路(初期設定)'!AV25-'C10(1)-2管路(初期設定)'!O25)),"-")</f>
        <v>-</v>
      </c>
      <c r="BU25" s="441" t="str">
        <f>IF($BQ25=BU$4,IF('C10(1)-2管路(初期設定)'!$AV25="-","-",IF('C10(1)-2管路(初期設定)'!R25="-",'C10(1)-2管路(初期設定)'!$AV25,'C10(1)-2管路(初期設定)'!$AV25-'C10(1)-2管路(初期設定)'!R25)),"-")</f>
        <v>-</v>
      </c>
      <c r="BV25" s="441" t="str">
        <f>IF($BQ25=BV$4,IF('C10(1)-2管路(初期設定)'!$AV25="-","-",IF('C10(1)-2管路(初期設定)'!W25="-",'C10(1)-2管路(初期設定)'!$AV25,'C10(1)-2管路(初期設定)'!$AV25-SUM('C10(1)-2管路(初期設定)'!S25,'C10(1)-2管路(初期設定)'!T25))),"-")</f>
        <v>-</v>
      </c>
      <c r="BW25" s="441" t="str">
        <f>IF($BQ25=BV$4,IF('C10(1)-2管路(初期設定)'!$AV25="-","-",IF('C10(1)-2管路(初期設定)'!W25="-",'C10(1)-2管路(初期設定)'!$AV25,'C10(1)-2管路(初期設定)'!$AV25-SUM('C10(1)-2管路(初期設定)'!U25,'C10(1)-2管路(初期設定)'!V25))),"-")</f>
        <v>-</v>
      </c>
      <c r="BX25" s="441" t="str">
        <f>IF($BQ25=BX$4,IF('C10(1)-2管路(初期設定)'!$AV25="-","-",IF('C10(1)-2管路(初期設定)'!AF25="-",'C10(1)-2管路(初期設定)'!$AV25,'C10(1)-2管路(初期設定)'!$AV25-'C10(1)-2管路(初期設定)'!AF25)),"-")</f>
        <v>-</v>
      </c>
    </row>
    <row r="26" spans="2:76" ht="13.5" customHeight="1">
      <c r="B26" s="1594"/>
      <c r="C26" s="1263"/>
      <c r="D26" s="1263"/>
      <c r="E26" s="1263"/>
      <c r="F26" s="795">
        <v>350</v>
      </c>
      <c r="G26" s="857" t="str">
        <f>IF(AND('C10(1)-1管路(初期設定)'!$F$9="○",'C10(1)-4,5管路(初期設定)'!$BR26="-"),"-",IF('C3(1)-1管路'!G26="-",BR26,IF(BR26="-",'C3(1)-1管路'!G26,'C3(1)-1管路'!G26+BR26)))</f>
        <v>-</v>
      </c>
      <c r="H26" s="69" t="str">
        <f>IF(IF('C3(1)-1管路'!H26="-","-",IF('C10(1)-2管路(初期設定)'!H26="-",'C3(1)-1管路'!H26,'C3(1)-1管路'!H26-'C10(1)-2管路(初期設定)'!H26))=0,"-",IF('C3(1)-1管路'!H26="-","-",IF('C10(1)-2管路(初期設定)'!H26="-",'C3(1)-1管路'!H26,'C3(1)-1管路'!H26-'C10(1)-2管路(初期設定)'!H26)))</f>
        <v>-</v>
      </c>
      <c r="I26" s="54" t="str">
        <f t="shared" si="25"/>
        <v>-</v>
      </c>
      <c r="J26" s="857" t="str">
        <f>IF(AND('C10(1)-1管路(初期設定)'!$H$9="○",'C10(1)-4,5管路(初期設定)'!$BS26="-"),"-",IF('C3(1)-1管路'!J26="-",BS26,IF(BS26="-",'C3(1)-1管路'!J26,'C3(1)-1管路'!J26+BS26)))</f>
        <v>-</v>
      </c>
      <c r="K26" s="69" t="str">
        <f>IF(IF('C3(1)-1管路'!K26="-","-",IF('C10(1)-2管路(初期設定)'!K26="-",'C3(1)-1管路'!K26,'C3(1)-1管路'!K26-'C10(1)-2管路(初期設定)'!K26))=0,"-",IF('C3(1)-1管路'!K26="-","-",IF('C10(1)-2管路(初期設定)'!K26="-",'C3(1)-1管路'!K26,'C3(1)-1管路'!K26-'C10(1)-2管路(初期設定)'!K26)))</f>
        <v>-</v>
      </c>
      <c r="L26" s="54" t="str">
        <f t="shared" si="26"/>
        <v>-</v>
      </c>
      <c r="M26" s="857" t="str">
        <f>IF(AND('C10(1)-1管路(初期設定)'!$J$9="○",'C10(1)-4,5管路(初期設定)'!$BT26="-"),"-",IF('C3(1)-1管路'!M26="-",BT26,IF(BT26="-",'C3(1)-1管路'!M26,'C3(1)-1管路'!M26+BT26)))</f>
        <v>-</v>
      </c>
      <c r="N26" s="69" t="str">
        <f>IF(IF('C3(1)-1管路'!N26="-","-",IF('C10(1)-2管路(初期設定)'!N26="-",'C3(1)-1管路'!N26,'C3(1)-1管路'!N26-'C10(1)-2管路(初期設定)'!N26))=0,"-",IF('C3(1)-1管路'!N26="-","-",IF('C10(1)-2管路(初期設定)'!N26="-",'C3(1)-1管路'!N26,'C3(1)-1管路'!N26-'C10(1)-2管路(初期設定)'!N26)))</f>
        <v>-</v>
      </c>
      <c r="O26" s="54" t="str">
        <f t="shared" si="27"/>
        <v>-</v>
      </c>
      <c r="P26" s="857" t="str">
        <f>IF(AND('C10(1)-1管路(初期設定)'!$L$9="○",'C10(1)-4,5管路(初期設定)'!$BU26="-"),"-",IF('C3(1)-1管路'!P26="-",BU26,IF(BU26="-",'C3(1)-1管路'!P26,'C3(1)-1管路'!P26+BU26)))</f>
        <v>-</v>
      </c>
      <c r="Q26" s="69" t="str">
        <f>IF(IF('C3(1)-1管路'!Q26="-","-",IF('C10(1)-2管路(初期設定)'!Q26="-",'C3(1)-1管路'!Q26,'C3(1)-1管路'!Q26-'C10(1)-2管路(初期設定)'!Q26))=0,"-",IF('C3(1)-1管路'!Q26="-","-",IF('C10(1)-2管路(初期設定)'!Q26="-",'C3(1)-1管路'!Q26,'C3(1)-1管路'!Q26-'C10(1)-2管路(初期設定)'!Q26)))</f>
        <v>-</v>
      </c>
      <c r="R26" s="54" t="str">
        <f t="shared" si="28"/>
        <v>-</v>
      </c>
      <c r="S26" s="857" t="str">
        <f>IF(AND('C10(1)-1管路(初期設定)'!$N$9="○",'C10(1)-4,5管路(初期設定)'!$BV26="-"),"-",IF('C3(1)-1管路'!S26="-",BV26,IF(BV26="-",'C3(1)-1管路'!S26,'C3(1)-1管路'!S26+BV26+BW26)))</f>
        <v>-</v>
      </c>
      <c r="T26" s="189" t="str">
        <f>IF(IF('C3(1)-1管路'!T26="-","-",IF('C10(1)-2管路(初期設定)'!T26="-",'C3(1)-1管路'!T26,'C3(1)-1管路'!T26-'C10(1)-2管路(初期設定)'!T26))=0,"-",IF('C3(1)-1管路'!T26="-","-",IF('C10(1)-2管路(初期設定)'!T26="-",'C3(1)-1管路'!T26,'C3(1)-1管路'!T26-'C10(1)-2管路(初期設定)'!T26)))</f>
        <v>-</v>
      </c>
      <c r="U26" s="856" t="str">
        <f>IF(AND('C10(1)-1管路(初期設定)'!$P$9="○",'C10(1)-4,5管路(初期設定)'!$BW26="-"),"-",IF('C3(1)-1管路'!U26="-",BW26,IF(BW26="-",'C3(1)-1管路'!U26,'C3(1)-1管路'!U26)))</f>
        <v>-</v>
      </c>
      <c r="V26" s="69" t="str">
        <f>IF(IF('C3(1)-1管路'!V26="-","-",IF('C10(1)-2管路(初期設定)'!V26="-",'C3(1)-1管路'!V26,'C3(1)-1管路'!V26-'C10(1)-2管路(初期設定)'!V26))=0,"-",IF('C3(1)-1管路'!V26="-","-",IF('C10(1)-2管路(初期設定)'!V26="-",'C3(1)-1管路'!V26,'C3(1)-1管路'!V26-'C10(1)-2管路(初期設定)'!V26)))</f>
        <v>-</v>
      </c>
      <c r="W26" s="54" t="str">
        <f t="shared" si="29"/>
        <v>-</v>
      </c>
      <c r="X26" s="59" t="str">
        <f>IF(IF('C3(1)-1管路'!X26="-","-",IF('C10(1)-2管路(初期設定)'!X26="-",'C3(1)-1管路'!X26,'C3(1)-1管路'!X26-'C10(1)-2管路(初期設定)'!X26))=0,"-",IF('C3(1)-1管路'!X26="-","-",IF('C10(1)-2管路(初期設定)'!X26="-",'C3(1)-1管路'!X26,'C3(1)-1管路'!X26-'C10(1)-2管路(初期設定)'!X26)))</f>
        <v>-</v>
      </c>
      <c r="Y26" s="69" t="str">
        <f>IF(IF('C3(1)-1管路'!Y26="-","-",IF('C10(1)-2管路(初期設定)'!Y26="-",'C3(1)-1管路'!Y26,'C3(1)-1管路'!Y26-'C10(1)-2管路(初期設定)'!Y26))=0,"-",IF('C3(1)-1管路'!Y26="-","-",IF('C10(1)-2管路(初期設定)'!Y26="-",'C3(1)-1管路'!Y26,'C3(1)-1管路'!Y26-'C10(1)-2管路(初期設定)'!Y26)))</f>
        <v>-</v>
      </c>
      <c r="Z26" s="54" t="str">
        <f t="shared" si="30"/>
        <v>-</v>
      </c>
      <c r="AA26" s="59" t="str">
        <f>IF(IF('C3(1)-1管路'!AA26="-","-",IF('C10(1)-2管路(初期設定)'!AA26="-",'C3(1)-1管路'!AA26,'C3(1)-1管路'!AA26-'C10(1)-2管路(初期設定)'!AA26))=0,"-",IF('C3(1)-1管路'!AA26="-","-",IF('C10(1)-2管路(初期設定)'!AA26="-",'C3(1)-1管路'!AA26,'C3(1)-1管路'!AA26-'C10(1)-2管路(初期設定)'!AA26)))</f>
        <v>-</v>
      </c>
      <c r="AB26" s="69" t="str">
        <f>IF(IF('C3(1)-1管路'!AB26="-","-",IF('C10(1)-2管路(初期設定)'!AB26="-",'C3(1)-1管路'!AB26,'C3(1)-1管路'!AB26-'C10(1)-2管路(初期設定)'!AB26))=0,"-",IF('C3(1)-1管路'!AB26="-","-",IF('C10(1)-2管路(初期設定)'!AB26="-",'C3(1)-1管路'!AB26,'C3(1)-1管路'!AB26-'C10(1)-2管路(初期設定)'!AB26)))</f>
        <v>-</v>
      </c>
      <c r="AC26" s="54" t="str">
        <f t="shared" si="31"/>
        <v>-</v>
      </c>
      <c r="AD26" s="857" t="str">
        <f>IF(AND('C10(1)-1管路(初期設定)'!$V$9="○",'C10(1)-4,5管路(初期設定)'!$BX26="-"),"-",IF('C3(1)-1管路'!AD26="-",BX26,IF(BX26="-",'C3(1)-1管路'!AD26,'C3(1)-1管路'!AD26+BX26)))</f>
        <v>-</v>
      </c>
      <c r="AE26" s="69" t="str">
        <f>IF(IF('C3(1)-1管路'!AE26="-","-",IF('C10(1)-2管路(初期設定)'!AE26="-",'C3(1)-1管路'!AE26,'C3(1)-1管路'!AE26-'C10(1)-2管路(初期設定)'!AE26))=0,"-",IF('C3(1)-1管路'!AE26="-","-",IF('C10(1)-2管路(初期設定)'!AE26="-",'C3(1)-1管路'!AE26,'C3(1)-1管路'!AE26-'C10(1)-2管路(初期設定)'!AE26)))</f>
        <v>-</v>
      </c>
      <c r="AF26" s="54" t="str">
        <f t="shared" si="32"/>
        <v>-</v>
      </c>
      <c r="AG26" s="59" t="str">
        <f>IF(IF('C3(1)-1管路'!AG26="-","-",IF('C10(1)-2管路(初期設定)'!AG26="-",'C3(1)-1管路'!AG26,'C3(1)-1管路'!AG26-'C10(1)-2管路(初期設定)'!AG26))=0,"-",IF('C3(1)-1管路'!AG26="-","-",IF('C10(1)-2管路(初期設定)'!AG26="-",'C3(1)-1管路'!AG26,'C3(1)-1管路'!AG26-'C10(1)-2管路(初期設定)'!AG26)))</f>
        <v>-</v>
      </c>
      <c r="AH26" s="69" t="str">
        <f>IF(IF('C3(1)-1管路'!AH26="-","-",IF('C10(1)-2管路(初期設定)'!AH26="-",'C3(1)-1管路'!AH26,'C3(1)-1管路'!AH26-'C10(1)-2管路(初期設定)'!AH26))=0,"-",IF('C3(1)-1管路'!AH26="-","-",IF('C10(1)-2管路(初期設定)'!AH26="-",'C3(1)-1管路'!AH26,'C3(1)-1管路'!AH26-'C10(1)-2管路(初期設定)'!AH26)))</f>
        <v>-</v>
      </c>
      <c r="AI26" s="54" t="str">
        <f t="shared" si="33"/>
        <v>-</v>
      </c>
      <c r="AJ26" s="59" t="str">
        <f>IF(IF('C3(1)-1管路'!AJ26="-","-",IF('C10(1)-2管路(初期設定)'!AJ26="-",'C3(1)-1管路'!AJ26,'C3(1)-1管路'!AJ26-'C10(1)-2管路(初期設定)'!AJ26))=0,"-",IF('C3(1)-1管路'!AJ26="-","-",IF('C10(1)-2管路(初期設定)'!AJ26="-",'C3(1)-1管路'!AJ26,'C3(1)-1管路'!AJ26-'C10(1)-2管路(初期設定)'!AJ26)))</f>
        <v>-</v>
      </c>
      <c r="AK26" s="69" t="str">
        <f>IF(IF('C3(1)-1管路'!AK26="-","-",IF('C10(1)-2管路(初期設定)'!AK26="-",'C3(1)-1管路'!AK26,'C3(1)-1管路'!AK26-'C10(1)-2管路(初期設定)'!AK26))=0,"-",IF('C3(1)-1管路'!AK26="-","-",IF('C10(1)-2管路(初期設定)'!AK26="-",'C3(1)-1管路'!AK26,'C3(1)-1管路'!AK26-'C10(1)-2管路(初期設定)'!AK26)))</f>
        <v>-</v>
      </c>
      <c r="AL26" s="54" t="str">
        <f t="shared" si="34"/>
        <v>-</v>
      </c>
      <c r="AM26" s="59" t="str">
        <f>IF(IF('C3(1)-1管路'!AM26="-","-",IF('C10(1)-2管路(初期設定)'!AM26="-",'C3(1)-1管路'!AM26,'C3(1)-1管路'!AM26-'C10(1)-2管路(初期設定)'!AM26))=0,"-",IF('C3(1)-1管路'!AM26="-","-",IF('C10(1)-2管路(初期設定)'!AM26="-",'C3(1)-1管路'!AM26,'C3(1)-1管路'!AM26-'C10(1)-2管路(初期設定)'!AM26)))</f>
        <v>-</v>
      </c>
      <c r="AN26" s="69" t="str">
        <f>IF(IF('C3(1)-1管路'!AN26="-","-",IF('C10(1)-2管路(初期設定)'!AN26="-",'C3(1)-1管路'!AN26,'C3(1)-1管路'!AN26-'C10(1)-2管路(初期設定)'!AN26))=0,"-",IF('C3(1)-1管路'!AN26="-","-",IF('C10(1)-2管路(初期設定)'!AN26="-",'C3(1)-1管路'!AN26,'C3(1)-1管路'!AN26-'C10(1)-2管路(初期設定)'!AN26)))</f>
        <v>-</v>
      </c>
      <c r="AO26" s="54" t="str">
        <f t="shared" si="35"/>
        <v>-</v>
      </c>
      <c r="AP26" s="59" t="str">
        <f>IF(IF('C3(1)-1管路'!AP26="-","-",IF('C10(1)-2管路(初期設定)'!AP26="-",'C3(1)-1管路'!AP26,'C3(1)-1管路'!AP26-'C10(1)-2管路(初期設定)'!AP26))=0,"-",IF('C3(1)-1管路'!AP26="-","-",IF('C10(1)-2管路(初期設定)'!AP26="-",'C3(1)-1管路'!AP26,'C3(1)-1管路'!AP26-'C10(1)-2管路(初期設定)'!AP26)))</f>
        <v>-</v>
      </c>
      <c r="AQ26" s="69" t="str">
        <f>IF(IF('C3(1)-1管路'!AQ26="-","-",IF('C10(1)-2管路(初期設定)'!AQ26="-",'C3(1)-1管路'!AQ26,'C3(1)-1管路'!AQ26-'C10(1)-2管路(初期設定)'!AQ26))=0,"-",IF('C3(1)-1管路'!AQ26="-","-",IF('C10(1)-2管路(初期設定)'!AQ26="-",'C3(1)-1管路'!AQ26,'C3(1)-1管路'!AQ26-'C10(1)-2管路(初期設定)'!AQ26)))</f>
        <v>-</v>
      </c>
      <c r="AR26" s="61" t="str">
        <f t="shared" si="36"/>
        <v>-</v>
      </c>
      <c r="AS26" s="59" t="str">
        <f>IF(IF('C3(1)-1管路'!AS26="-","-",IF('C10(1)-2管路(初期設定)'!AS26="-",'C3(1)-1管路'!AS26,'C3(1)-1管路'!AS26-'C10(1)-2管路(初期設定)'!AS26))=0,"-",IF('C3(1)-1管路'!AS26="-","-",IF('C10(1)-2管路(初期設定)'!AS26="-",'C3(1)-1管路'!AS26,'C3(1)-1管路'!AS26-'C10(1)-2管路(初期設定)'!AS26)))</f>
        <v>-</v>
      </c>
      <c r="AT26" s="69" t="str">
        <f>IF(IF('C3(1)-1管路'!AT26="-","-",IF('C10(1)-2管路(初期設定)'!AT26="-",'C3(1)-1管路'!AT26,'C3(1)-1管路'!AT26-'C10(1)-2管路(初期設定)'!AT26))=0,"-",IF('C3(1)-1管路'!AT26="-","-",IF('C10(1)-2管路(初期設定)'!AT26="-",'C3(1)-1管路'!AT26,'C3(1)-1管路'!AT26-'C10(1)-2管路(初期設定)'!AT26)))</f>
        <v>-</v>
      </c>
      <c r="AU26" s="61" t="str">
        <f t="shared" si="37"/>
        <v>-</v>
      </c>
      <c r="AV26" s="1071" t="str">
        <f t="shared" si="38"/>
        <v>-</v>
      </c>
      <c r="AW26" s="1070"/>
      <c r="AX26" s="1069" t="str">
        <f t="shared" si="39"/>
        <v>-</v>
      </c>
      <c r="AY26" s="1070"/>
      <c r="AZ26" s="1071">
        <f t="shared" si="40"/>
        <v>0</v>
      </c>
      <c r="BA26" s="1070"/>
      <c r="BB26" s="1070">
        <f t="shared" si="41"/>
        <v>0</v>
      </c>
      <c r="BC26" s="1070"/>
      <c r="BD26" s="1070">
        <f t="shared" si="42"/>
        <v>0</v>
      </c>
      <c r="BE26" s="1070"/>
      <c r="BF26" s="1070">
        <f t="shared" si="43"/>
        <v>0</v>
      </c>
      <c r="BG26" s="1070"/>
      <c r="BH26" s="1070">
        <f t="shared" si="44"/>
        <v>0</v>
      </c>
      <c r="BI26" s="1072"/>
      <c r="BJ26" s="1071">
        <f t="shared" si="45"/>
        <v>0</v>
      </c>
      <c r="BK26" s="1070"/>
      <c r="BL26" s="1070">
        <f t="shared" si="46"/>
        <v>0</v>
      </c>
      <c r="BM26" s="1073"/>
      <c r="BN26" s="1070" t="str">
        <f t="shared" si="22"/>
        <v>-</v>
      </c>
      <c r="BO26" s="1073"/>
      <c r="BQ26" s="442" t="str">
        <f>IF('C10(1)-2管路(初期設定)'!AW26="","-",'C10(1)-2管路(初期設定)'!AW26)</f>
        <v>ダクタイル鋳鉄管(NS形継手等)</v>
      </c>
      <c r="BR26" s="441" t="str">
        <f>IF(BQ26=BR$4,IF('C10(1)-2管路(初期設定)'!AV26="-","-",IF('C10(1)-2管路(初期設定)'!I26="-",'C10(1)-2管路(初期設定)'!AV26,'C10(1)-2管路(初期設定)'!AV26-'C10(1)-2管路(初期設定)'!I26)),"-")</f>
        <v>-</v>
      </c>
      <c r="BS26" s="441" t="str">
        <f>IF(BQ26=BS$4,IF('C10(1)-2管路(初期設定)'!AV26="-","-",IF('C10(1)-2管路(初期設定)'!L26="-",'C10(1)-2管路(初期設定)'!AV26,'C10(1)-2管路(初期設定)'!AV26-'C10(1)-2管路(初期設定)'!L26)),"-")</f>
        <v>-</v>
      </c>
      <c r="BT26" s="441" t="str">
        <f>IF(BQ26=BT$4,IF('C10(1)-2管路(初期設定)'!AV26="-","-",IF('C10(1)-2管路(初期設定)'!O26="-",'C10(1)-2管路(初期設定)'!AV26,'C10(1)-2管路(初期設定)'!AV26-'C10(1)-2管路(初期設定)'!O26)),"-")</f>
        <v>-</v>
      </c>
      <c r="BU26" s="441" t="str">
        <f>IF($BQ26=BU$4,IF('C10(1)-2管路(初期設定)'!$AV26="-","-",IF('C10(1)-2管路(初期設定)'!R26="-",'C10(1)-2管路(初期設定)'!$AV26,'C10(1)-2管路(初期設定)'!$AV26-'C10(1)-2管路(初期設定)'!R26)),"-")</f>
        <v>-</v>
      </c>
      <c r="BV26" s="441" t="str">
        <f>IF($BQ26=BV$4,IF('C10(1)-2管路(初期設定)'!$AV26="-","-",IF('C10(1)-2管路(初期設定)'!W26="-",'C10(1)-2管路(初期設定)'!$AV26,'C10(1)-2管路(初期設定)'!$AV26-SUM('C10(1)-2管路(初期設定)'!S26,'C10(1)-2管路(初期設定)'!T26))),"-")</f>
        <v>-</v>
      </c>
      <c r="BW26" s="441" t="str">
        <f>IF($BQ26=BV$4,IF('C10(1)-2管路(初期設定)'!$AV26="-","-",IF('C10(1)-2管路(初期設定)'!W26="-",'C10(1)-2管路(初期設定)'!$AV26,'C10(1)-2管路(初期設定)'!$AV26-SUM('C10(1)-2管路(初期設定)'!U26,'C10(1)-2管路(初期設定)'!V26))),"-")</f>
        <v>-</v>
      </c>
      <c r="BX26" s="441" t="str">
        <f>IF($BQ26=BX$4,IF('C10(1)-2管路(初期設定)'!$AV26="-","-",IF('C10(1)-2管路(初期設定)'!AF26="-",'C10(1)-2管路(初期設定)'!$AV26,'C10(1)-2管路(初期設定)'!$AV26-'C10(1)-2管路(初期設定)'!AF26)),"-")</f>
        <v>-</v>
      </c>
    </row>
    <row r="27" spans="2:76" ht="13.5" customHeight="1">
      <c r="B27" s="1594"/>
      <c r="C27" s="1263"/>
      <c r="D27" s="1263"/>
      <c r="E27" s="1263"/>
      <c r="F27" s="795">
        <v>300</v>
      </c>
      <c r="G27" s="857" t="str">
        <f>IF(AND('C10(1)-1管路(初期設定)'!$F$9="○",'C10(1)-4,5管路(初期設定)'!$BR27="-"),"-",IF('C3(1)-1管路'!G27="-",BR27,IF(BR27="-",'C3(1)-1管路'!G27,'C3(1)-1管路'!G27+BR27)))</f>
        <v>-</v>
      </c>
      <c r="H27" s="69" t="str">
        <f>IF(IF('C3(1)-1管路'!H27="-","-",IF('C10(1)-2管路(初期設定)'!H27="-",'C3(1)-1管路'!H27,'C3(1)-1管路'!H27-'C10(1)-2管路(初期設定)'!H27))=0,"-",IF('C3(1)-1管路'!H27="-","-",IF('C10(1)-2管路(初期設定)'!H27="-",'C3(1)-1管路'!H27,'C3(1)-1管路'!H27-'C10(1)-2管路(初期設定)'!H27)))</f>
        <v>-</v>
      </c>
      <c r="I27" s="54" t="str">
        <f t="shared" si="25"/>
        <v>-</v>
      </c>
      <c r="J27" s="857" t="str">
        <f>IF(AND('C10(1)-1管路(初期設定)'!$H$9="○",'C10(1)-4,5管路(初期設定)'!$BS27="-"),"-",IF('C3(1)-1管路'!J27="-",BS27,IF(BS27="-",'C3(1)-1管路'!J27,'C3(1)-1管路'!J27+BS27)))</f>
        <v>-</v>
      </c>
      <c r="K27" s="69" t="str">
        <f>IF(IF('C3(1)-1管路'!K27="-","-",IF('C10(1)-2管路(初期設定)'!K27="-",'C3(1)-1管路'!K27,'C3(1)-1管路'!K27-'C10(1)-2管路(初期設定)'!K27))=0,"-",IF('C3(1)-1管路'!K27="-","-",IF('C10(1)-2管路(初期設定)'!K27="-",'C3(1)-1管路'!K27,'C3(1)-1管路'!K27-'C10(1)-2管路(初期設定)'!K27)))</f>
        <v>-</v>
      </c>
      <c r="L27" s="54" t="str">
        <f t="shared" si="26"/>
        <v>-</v>
      </c>
      <c r="M27" s="857" t="str">
        <f>IF(AND('C10(1)-1管路(初期設定)'!$J$9="○",'C10(1)-4,5管路(初期設定)'!$BT27="-"),"-",IF('C3(1)-1管路'!M27="-",BT27,IF(BT27="-",'C3(1)-1管路'!M27,'C3(1)-1管路'!M27+BT27)))</f>
        <v>-</v>
      </c>
      <c r="N27" s="69" t="str">
        <f>IF(IF('C3(1)-1管路'!N27="-","-",IF('C10(1)-2管路(初期設定)'!N27="-",'C3(1)-1管路'!N27,'C3(1)-1管路'!N27-'C10(1)-2管路(初期設定)'!N27))=0,"-",IF('C3(1)-1管路'!N27="-","-",IF('C10(1)-2管路(初期設定)'!N27="-",'C3(1)-1管路'!N27,'C3(1)-1管路'!N27-'C10(1)-2管路(初期設定)'!N27)))</f>
        <v>-</v>
      </c>
      <c r="O27" s="54" t="str">
        <f t="shared" si="27"/>
        <v>-</v>
      </c>
      <c r="P27" s="857" t="str">
        <f>IF(AND('C10(1)-1管路(初期設定)'!$L$9="○",'C10(1)-4,5管路(初期設定)'!$BU27="-"),"-",IF('C3(1)-1管路'!P27="-",BU27,IF(BU27="-",'C3(1)-1管路'!P27,'C3(1)-1管路'!P27+BU27)))</f>
        <v>-</v>
      </c>
      <c r="Q27" s="69" t="str">
        <f>IF(IF('C3(1)-1管路'!Q27="-","-",IF('C10(1)-2管路(初期設定)'!Q27="-",'C3(1)-1管路'!Q27,'C3(1)-1管路'!Q27-'C10(1)-2管路(初期設定)'!Q27))=0,"-",IF('C3(1)-1管路'!Q27="-","-",IF('C10(1)-2管路(初期設定)'!Q27="-",'C3(1)-1管路'!Q27,'C3(1)-1管路'!Q27-'C10(1)-2管路(初期設定)'!Q27)))</f>
        <v>-</v>
      </c>
      <c r="R27" s="54" t="str">
        <f t="shared" si="28"/>
        <v>-</v>
      </c>
      <c r="S27" s="857" t="str">
        <f>IF(AND('C10(1)-1管路(初期設定)'!$N$9="○",'C10(1)-4,5管路(初期設定)'!$BV27="-"),"-",IF('C3(1)-1管路'!S27="-",BV27,IF(BV27="-",'C3(1)-1管路'!S27,'C3(1)-1管路'!S27+BV27+BW27)))</f>
        <v>-</v>
      </c>
      <c r="T27" s="189" t="str">
        <f>IF(IF('C3(1)-1管路'!T27="-","-",IF('C10(1)-2管路(初期設定)'!T27="-",'C3(1)-1管路'!T27,'C3(1)-1管路'!T27-'C10(1)-2管路(初期設定)'!T27))=0,"-",IF('C3(1)-1管路'!T27="-","-",IF('C10(1)-2管路(初期設定)'!T27="-",'C3(1)-1管路'!T27,'C3(1)-1管路'!T27-'C10(1)-2管路(初期設定)'!T27)))</f>
        <v>-</v>
      </c>
      <c r="U27" s="856" t="str">
        <f>IF(AND('C10(1)-1管路(初期設定)'!$P$9="○",'C10(1)-4,5管路(初期設定)'!$BW27="-"),"-",IF('C3(1)-1管路'!U27="-",BW27,IF(BW27="-",'C3(1)-1管路'!U27,'C3(1)-1管路'!U27)))</f>
        <v>-</v>
      </c>
      <c r="V27" s="69" t="str">
        <f>IF(IF('C3(1)-1管路'!V27="-","-",IF('C10(1)-2管路(初期設定)'!V27="-",'C3(1)-1管路'!V27,'C3(1)-1管路'!V27-'C10(1)-2管路(初期設定)'!V27))=0,"-",IF('C3(1)-1管路'!V27="-","-",IF('C10(1)-2管路(初期設定)'!V27="-",'C3(1)-1管路'!V27,'C3(1)-1管路'!V27-'C10(1)-2管路(初期設定)'!V27)))</f>
        <v>-</v>
      </c>
      <c r="W27" s="54" t="str">
        <f t="shared" si="29"/>
        <v>-</v>
      </c>
      <c r="X27" s="59" t="str">
        <f>IF(IF('C3(1)-1管路'!X27="-","-",IF('C10(1)-2管路(初期設定)'!X27="-",'C3(1)-1管路'!X27,'C3(1)-1管路'!X27-'C10(1)-2管路(初期設定)'!X27))=0,"-",IF('C3(1)-1管路'!X27="-","-",IF('C10(1)-2管路(初期設定)'!X27="-",'C3(1)-1管路'!X27,'C3(1)-1管路'!X27-'C10(1)-2管路(初期設定)'!X27)))</f>
        <v>-</v>
      </c>
      <c r="Y27" s="69" t="str">
        <f>IF(IF('C3(1)-1管路'!Y27="-","-",IF('C10(1)-2管路(初期設定)'!Y27="-",'C3(1)-1管路'!Y27,'C3(1)-1管路'!Y27-'C10(1)-2管路(初期設定)'!Y27))=0,"-",IF('C3(1)-1管路'!Y27="-","-",IF('C10(1)-2管路(初期設定)'!Y27="-",'C3(1)-1管路'!Y27,'C3(1)-1管路'!Y27-'C10(1)-2管路(初期設定)'!Y27)))</f>
        <v>-</v>
      </c>
      <c r="Z27" s="54" t="str">
        <f t="shared" si="30"/>
        <v>-</v>
      </c>
      <c r="AA27" s="59" t="str">
        <f>IF(IF('C3(1)-1管路'!AA27="-","-",IF('C10(1)-2管路(初期設定)'!AA27="-",'C3(1)-1管路'!AA27,'C3(1)-1管路'!AA27-'C10(1)-2管路(初期設定)'!AA27))=0,"-",IF('C3(1)-1管路'!AA27="-","-",IF('C10(1)-2管路(初期設定)'!AA27="-",'C3(1)-1管路'!AA27,'C3(1)-1管路'!AA27-'C10(1)-2管路(初期設定)'!AA27)))</f>
        <v>-</v>
      </c>
      <c r="AB27" s="69" t="str">
        <f>IF(IF('C3(1)-1管路'!AB27="-","-",IF('C10(1)-2管路(初期設定)'!AB27="-",'C3(1)-1管路'!AB27,'C3(1)-1管路'!AB27-'C10(1)-2管路(初期設定)'!AB27))=0,"-",IF('C3(1)-1管路'!AB27="-","-",IF('C10(1)-2管路(初期設定)'!AB27="-",'C3(1)-1管路'!AB27,'C3(1)-1管路'!AB27-'C10(1)-2管路(初期設定)'!AB27)))</f>
        <v>-</v>
      </c>
      <c r="AC27" s="54" t="str">
        <f t="shared" si="31"/>
        <v>-</v>
      </c>
      <c r="AD27" s="857" t="str">
        <f>IF(AND('C10(1)-1管路(初期設定)'!$V$9="○",'C10(1)-4,5管路(初期設定)'!$BX27="-"),"-",IF('C3(1)-1管路'!AD27="-",BX27,IF(BX27="-",'C3(1)-1管路'!AD27,'C3(1)-1管路'!AD27+BX27)))</f>
        <v>-</v>
      </c>
      <c r="AE27" s="69" t="str">
        <f>IF(IF('C3(1)-1管路'!AE27="-","-",IF('C10(1)-2管路(初期設定)'!AE27="-",'C3(1)-1管路'!AE27,'C3(1)-1管路'!AE27-'C10(1)-2管路(初期設定)'!AE27))=0,"-",IF('C3(1)-1管路'!AE27="-","-",IF('C10(1)-2管路(初期設定)'!AE27="-",'C3(1)-1管路'!AE27,'C3(1)-1管路'!AE27-'C10(1)-2管路(初期設定)'!AE27)))</f>
        <v>-</v>
      </c>
      <c r="AF27" s="54" t="str">
        <f t="shared" si="32"/>
        <v>-</v>
      </c>
      <c r="AG27" s="59" t="str">
        <f>IF(IF('C3(1)-1管路'!AG27="-","-",IF('C10(1)-2管路(初期設定)'!AG27="-",'C3(1)-1管路'!AG27,'C3(1)-1管路'!AG27-'C10(1)-2管路(初期設定)'!AG27))=0,"-",IF('C3(1)-1管路'!AG27="-","-",IF('C10(1)-2管路(初期設定)'!AG27="-",'C3(1)-1管路'!AG27,'C3(1)-1管路'!AG27-'C10(1)-2管路(初期設定)'!AG27)))</f>
        <v>-</v>
      </c>
      <c r="AH27" s="69" t="str">
        <f>IF(IF('C3(1)-1管路'!AH27="-","-",IF('C10(1)-2管路(初期設定)'!AH27="-",'C3(1)-1管路'!AH27,'C3(1)-1管路'!AH27-'C10(1)-2管路(初期設定)'!AH27))=0,"-",IF('C3(1)-1管路'!AH27="-","-",IF('C10(1)-2管路(初期設定)'!AH27="-",'C3(1)-1管路'!AH27,'C3(1)-1管路'!AH27-'C10(1)-2管路(初期設定)'!AH27)))</f>
        <v>-</v>
      </c>
      <c r="AI27" s="54" t="str">
        <f t="shared" si="33"/>
        <v>-</v>
      </c>
      <c r="AJ27" s="59" t="str">
        <f>IF(IF('C3(1)-1管路'!AJ27="-","-",IF('C10(1)-2管路(初期設定)'!AJ27="-",'C3(1)-1管路'!AJ27,'C3(1)-1管路'!AJ27-'C10(1)-2管路(初期設定)'!AJ27))=0,"-",IF('C3(1)-1管路'!AJ27="-","-",IF('C10(1)-2管路(初期設定)'!AJ27="-",'C3(1)-1管路'!AJ27,'C3(1)-1管路'!AJ27-'C10(1)-2管路(初期設定)'!AJ27)))</f>
        <v>-</v>
      </c>
      <c r="AK27" s="69" t="str">
        <f>IF(IF('C3(1)-1管路'!AK27="-","-",IF('C10(1)-2管路(初期設定)'!AK27="-",'C3(1)-1管路'!AK27,'C3(1)-1管路'!AK27-'C10(1)-2管路(初期設定)'!AK27))=0,"-",IF('C3(1)-1管路'!AK27="-","-",IF('C10(1)-2管路(初期設定)'!AK27="-",'C3(1)-1管路'!AK27,'C3(1)-1管路'!AK27-'C10(1)-2管路(初期設定)'!AK27)))</f>
        <v>-</v>
      </c>
      <c r="AL27" s="54" t="str">
        <f t="shared" si="34"/>
        <v>-</v>
      </c>
      <c r="AM27" s="59" t="str">
        <f>IF(IF('C3(1)-1管路'!AM27="-","-",IF('C10(1)-2管路(初期設定)'!AM27="-",'C3(1)-1管路'!AM27,'C3(1)-1管路'!AM27-'C10(1)-2管路(初期設定)'!AM27))=0,"-",IF('C3(1)-1管路'!AM27="-","-",IF('C10(1)-2管路(初期設定)'!AM27="-",'C3(1)-1管路'!AM27,'C3(1)-1管路'!AM27-'C10(1)-2管路(初期設定)'!AM27)))</f>
        <v>-</v>
      </c>
      <c r="AN27" s="69" t="str">
        <f>IF(IF('C3(1)-1管路'!AN27="-","-",IF('C10(1)-2管路(初期設定)'!AN27="-",'C3(1)-1管路'!AN27,'C3(1)-1管路'!AN27-'C10(1)-2管路(初期設定)'!AN27))=0,"-",IF('C3(1)-1管路'!AN27="-","-",IF('C10(1)-2管路(初期設定)'!AN27="-",'C3(1)-1管路'!AN27,'C3(1)-1管路'!AN27-'C10(1)-2管路(初期設定)'!AN27)))</f>
        <v>-</v>
      </c>
      <c r="AO27" s="54" t="str">
        <f t="shared" si="35"/>
        <v>-</v>
      </c>
      <c r="AP27" s="59" t="str">
        <f>IF(IF('C3(1)-1管路'!AP27="-","-",IF('C10(1)-2管路(初期設定)'!AP27="-",'C3(1)-1管路'!AP27,'C3(1)-1管路'!AP27-'C10(1)-2管路(初期設定)'!AP27))=0,"-",IF('C3(1)-1管路'!AP27="-","-",IF('C10(1)-2管路(初期設定)'!AP27="-",'C3(1)-1管路'!AP27,'C3(1)-1管路'!AP27-'C10(1)-2管路(初期設定)'!AP27)))</f>
        <v>-</v>
      </c>
      <c r="AQ27" s="69" t="str">
        <f>IF(IF('C3(1)-1管路'!AQ27="-","-",IF('C10(1)-2管路(初期設定)'!AQ27="-",'C3(1)-1管路'!AQ27,'C3(1)-1管路'!AQ27-'C10(1)-2管路(初期設定)'!AQ27))=0,"-",IF('C3(1)-1管路'!AQ27="-","-",IF('C10(1)-2管路(初期設定)'!AQ27="-",'C3(1)-1管路'!AQ27,'C3(1)-1管路'!AQ27-'C10(1)-2管路(初期設定)'!AQ27)))</f>
        <v>-</v>
      </c>
      <c r="AR27" s="61" t="str">
        <f t="shared" si="36"/>
        <v>-</v>
      </c>
      <c r="AS27" s="59" t="str">
        <f>IF(IF('C3(1)-1管路'!AS27="-","-",IF('C10(1)-2管路(初期設定)'!AS27="-",'C3(1)-1管路'!AS27,'C3(1)-1管路'!AS27-'C10(1)-2管路(初期設定)'!AS27))=0,"-",IF('C3(1)-1管路'!AS27="-","-",IF('C10(1)-2管路(初期設定)'!AS27="-",'C3(1)-1管路'!AS27,'C3(1)-1管路'!AS27-'C10(1)-2管路(初期設定)'!AS27)))</f>
        <v>-</v>
      </c>
      <c r="AT27" s="69" t="str">
        <f>IF(IF('C3(1)-1管路'!AT27="-","-",IF('C10(1)-2管路(初期設定)'!AT27="-",'C3(1)-1管路'!AT27,'C3(1)-1管路'!AT27-'C10(1)-2管路(初期設定)'!AT27))=0,"-",IF('C3(1)-1管路'!AT27="-","-",IF('C10(1)-2管路(初期設定)'!AT27="-",'C3(1)-1管路'!AT27,'C3(1)-1管路'!AT27-'C10(1)-2管路(初期設定)'!AT27)))</f>
        <v>-</v>
      </c>
      <c r="AU27" s="61" t="str">
        <f t="shared" si="37"/>
        <v>-</v>
      </c>
      <c r="AV27" s="1071" t="str">
        <f t="shared" si="38"/>
        <v>-</v>
      </c>
      <c r="AW27" s="1070"/>
      <c r="AX27" s="1069" t="str">
        <f t="shared" si="39"/>
        <v>-</v>
      </c>
      <c r="AY27" s="1070"/>
      <c r="AZ27" s="1071">
        <f t="shared" si="40"/>
        <v>0</v>
      </c>
      <c r="BA27" s="1070"/>
      <c r="BB27" s="1070">
        <f t="shared" si="41"/>
        <v>0</v>
      </c>
      <c r="BC27" s="1070"/>
      <c r="BD27" s="1070">
        <f t="shared" si="42"/>
        <v>0</v>
      </c>
      <c r="BE27" s="1070"/>
      <c r="BF27" s="1070">
        <f t="shared" si="43"/>
        <v>0</v>
      </c>
      <c r="BG27" s="1070"/>
      <c r="BH27" s="1070">
        <f t="shared" si="44"/>
        <v>0</v>
      </c>
      <c r="BI27" s="1072"/>
      <c r="BJ27" s="1071">
        <f t="shared" si="45"/>
        <v>0</v>
      </c>
      <c r="BK27" s="1070"/>
      <c r="BL27" s="1070">
        <f t="shared" si="46"/>
        <v>0</v>
      </c>
      <c r="BM27" s="1073"/>
      <c r="BN27" s="1070" t="str">
        <f t="shared" si="22"/>
        <v>-</v>
      </c>
      <c r="BO27" s="1073"/>
      <c r="BQ27" s="442" t="str">
        <f>IF('C10(1)-2管路(初期設定)'!AW27="","-",'C10(1)-2管路(初期設定)'!AW27)</f>
        <v>ダクタイル鋳鉄管(NS形継手等)</v>
      </c>
      <c r="BR27" s="441" t="str">
        <f>IF(BQ27=BR$4,IF('C10(1)-2管路(初期設定)'!AV27="-","-",IF('C10(1)-2管路(初期設定)'!I27="-",'C10(1)-2管路(初期設定)'!AV27,'C10(1)-2管路(初期設定)'!AV27-'C10(1)-2管路(初期設定)'!I27)),"-")</f>
        <v>-</v>
      </c>
      <c r="BS27" s="441" t="str">
        <f>IF(BQ27=BS$4,IF('C10(1)-2管路(初期設定)'!AV27="-","-",IF('C10(1)-2管路(初期設定)'!L27="-",'C10(1)-2管路(初期設定)'!AV27,'C10(1)-2管路(初期設定)'!AV27-'C10(1)-2管路(初期設定)'!L27)),"-")</f>
        <v>-</v>
      </c>
      <c r="BT27" s="441" t="str">
        <f>IF(BQ27=BT$4,IF('C10(1)-2管路(初期設定)'!AV27="-","-",IF('C10(1)-2管路(初期設定)'!O27="-",'C10(1)-2管路(初期設定)'!AV27,'C10(1)-2管路(初期設定)'!AV27-'C10(1)-2管路(初期設定)'!O27)),"-")</f>
        <v>-</v>
      </c>
      <c r="BU27" s="441" t="str">
        <f>IF($BQ27=BU$4,IF('C10(1)-2管路(初期設定)'!$AV27="-","-",IF('C10(1)-2管路(初期設定)'!R27="-",'C10(1)-2管路(初期設定)'!$AV27,'C10(1)-2管路(初期設定)'!$AV27-'C10(1)-2管路(初期設定)'!R27)),"-")</f>
        <v>-</v>
      </c>
      <c r="BV27" s="441" t="str">
        <f>IF($BQ27=BV$4,IF('C10(1)-2管路(初期設定)'!$AV27="-","-",IF('C10(1)-2管路(初期設定)'!W27="-",'C10(1)-2管路(初期設定)'!$AV27,'C10(1)-2管路(初期設定)'!$AV27-SUM('C10(1)-2管路(初期設定)'!S27,'C10(1)-2管路(初期設定)'!T27))),"-")</f>
        <v>-</v>
      </c>
      <c r="BW27" s="441" t="str">
        <f>IF($BQ27=BV$4,IF('C10(1)-2管路(初期設定)'!$AV27="-","-",IF('C10(1)-2管路(初期設定)'!W27="-",'C10(1)-2管路(初期設定)'!$AV27,'C10(1)-2管路(初期設定)'!$AV27-SUM('C10(1)-2管路(初期設定)'!U27,'C10(1)-2管路(初期設定)'!V27))),"-")</f>
        <v>-</v>
      </c>
      <c r="BX27" s="441" t="str">
        <f>IF($BQ27=BX$4,IF('C10(1)-2管路(初期設定)'!$AV27="-","-",IF('C10(1)-2管路(初期設定)'!AF27="-",'C10(1)-2管路(初期設定)'!$AV27,'C10(1)-2管路(初期設定)'!$AV27-'C10(1)-2管路(初期設定)'!AF27)),"-")</f>
        <v>-</v>
      </c>
    </row>
    <row r="28" spans="2:76" ht="13.5" customHeight="1">
      <c r="B28" s="1594"/>
      <c r="C28" s="1263"/>
      <c r="D28" s="1263"/>
      <c r="E28" s="1263"/>
      <c r="F28" s="795">
        <v>250</v>
      </c>
      <c r="G28" s="857">
        <f>IF(AND('C10(1)-1管路(初期設定)'!$F$9="○",'C10(1)-4,5管路(初期設定)'!$BR28="-"),"-",IF('C3(1)-1管路'!G28="-",BR28,IF(BR28="-",'C3(1)-1管路'!G28,'C3(1)-1管路'!G28+BR28)))</f>
        <v>438.99999999999994</v>
      </c>
      <c r="H28" s="69" t="str">
        <f>IF(IF('C3(1)-1管路'!H28="-","-",IF('C10(1)-2管路(初期設定)'!H28="-",'C3(1)-1管路'!H28,'C3(1)-1管路'!H28-'C10(1)-2管路(初期設定)'!H28))=0,"-",IF('C3(1)-1管路'!H28="-","-",IF('C10(1)-2管路(初期設定)'!H28="-",'C3(1)-1管路'!H28,'C3(1)-1管路'!H28-'C10(1)-2管路(初期設定)'!H28)))</f>
        <v>-</v>
      </c>
      <c r="I28" s="54">
        <f t="shared" si="25"/>
        <v>438.99999999999994</v>
      </c>
      <c r="J28" s="857" t="str">
        <f>IF(AND('C10(1)-1管路(初期設定)'!$H$9="○",'C10(1)-4,5管路(初期設定)'!$BS28="-"),"-",IF('C3(1)-1管路'!J28="-",BS28,IF(BS28="-",'C3(1)-1管路'!J28,'C3(1)-1管路'!J28+BS28)))</f>
        <v>-</v>
      </c>
      <c r="K28" s="69" t="str">
        <f>IF(IF('C3(1)-1管路'!K28="-","-",IF('C10(1)-2管路(初期設定)'!K28="-",'C3(1)-1管路'!K28,'C3(1)-1管路'!K28-'C10(1)-2管路(初期設定)'!K28))=0,"-",IF('C3(1)-1管路'!K28="-","-",IF('C10(1)-2管路(初期設定)'!K28="-",'C3(1)-1管路'!K28,'C3(1)-1管路'!K28-'C10(1)-2管路(初期設定)'!K28)))</f>
        <v>-</v>
      </c>
      <c r="L28" s="54" t="str">
        <f t="shared" si="26"/>
        <v>-</v>
      </c>
      <c r="M28" s="857" t="str">
        <f>IF(AND('C10(1)-1管路(初期設定)'!$J$9="○",'C10(1)-4,5管路(初期設定)'!$BT28="-"),"-",IF('C3(1)-1管路'!M28="-",BT28,IF(BT28="-",'C3(1)-1管路'!M28,'C3(1)-1管路'!M28+BT28)))</f>
        <v>-</v>
      </c>
      <c r="N28" s="69" t="str">
        <f>IF(IF('C3(1)-1管路'!N28="-","-",IF('C10(1)-2管路(初期設定)'!N28="-",'C3(1)-1管路'!N28,'C3(1)-1管路'!N28-'C10(1)-2管路(初期設定)'!N28))=0,"-",IF('C3(1)-1管路'!N28="-","-",IF('C10(1)-2管路(初期設定)'!N28="-",'C3(1)-1管路'!N28,'C3(1)-1管路'!N28-'C10(1)-2管路(初期設定)'!N28)))</f>
        <v>-</v>
      </c>
      <c r="O28" s="54" t="str">
        <f t="shared" si="27"/>
        <v>-</v>
      </c>
      <c r="P28" s="857" t="str">
        <f>IF(AND('C10(1)-1管路(初期設定)'!$L$9="○",'C10(1)-4,5管路(初期設定)'!$BU28="-"),"-",IF('C3(1)-1管路'!P28="-",BU28,IF(BU28="-",'C3(1)-1管路'!P28,'C3(1)-1管路'!P28+BU28)))</f>
        <v>-</v>
      </c>
      <c r="Q28" s="69" t="str">
        <f>IF(IF('C3(1)-1管路'!Q28="-","-",IF('C10(1)-2管路(初期設定)'!Q28="-",'C3(1)-1管路'!Q28,'C3(1)-1管路'!Q28-'C10(1)-2管路(初期設定)'!Q28))=0,"-",IF('C3(1)-1管路'!Q28="-","-",IF('C10(1)-2管路(初期設定)'!Q28="-",'C3(1)-1管路'!Q28,'C3(1)-1管路'!Q28-'C10(1)-2管路(初期設定)'!Q28)))</f>
        <v>-</v>
      </c>
      <c r="R28" s="54" t="str">
        <f t="shared" si="28"/>
        <v>-</v>
      </c>
      <c r="S28" s="857">
        <f>IF(AND('C10(1)-1管路(初期設定)'!$N$9="○",'C10(1)-4,5管路(初期設定)'!$BV28="-"),"-",IF('C3(1)-1管路'!S28="-",BV28,IF(BV28="-",'C3(1)-1管路'!S28,'C3(1)-1管路'!S28+BV28+BW28)))</f>
        <v>2.0999999999999996</v>
      </c>
      <c r="T28" s="189" t="str">
        <f>IF(IF('C3(1)-1管路'!T28="-","-",IF('C10(1)-2管路(初期設定)'!T28="-",'C3(1)-1管路'!T28,'C3(1)-1管路'!T28-'C10(1)-2管路(初期設定)'!T28))=0,"-",IF('C3(1)-1管路'!T28="-","-",IF('C10(1)-2管路(初期設定)'!T28="-",'C3(1)-1管路'!T28,'C3(1)-1管路'!T28-'C10(1)-2管路(初期設定)'!T28)))</f>
        <v>-</v>
      </c>
      <c r="U28" s="856">
        <f>IF(AND('C10(1)-1管路(初期設定)'!$P$9="○",'C10(1)-4,5管路(初期設定)'!$BW28="-"),"-",IF('C3(1)-1管路'!U28="-",BW28,IF(BW28="-",'C3(1)-1管路'!U28,'C3(1)-1管路'!U28)))</f>
        <v>6</v>
      </c>
      <c r="V28" s="69" t="str">
        <f>IF(IF('C3(1)-1管路'!V28="-","-",IF('C10(1)-2管路(初期設定)'!V28="-",'C3(1)-1管路'!V28,'C3(1)-1管路'!V28-'C10(1)-2管路(初期設定)'!V28))=0,"-",IF('C3(1)-1管路'!V28="-","-",IF('C10(1)-2管路(初期設定)'!V28="-",'C3(1)-1管路'!V28,'C3(1)-1管路'!V28-'C10(1)-2管路(初期設定)'!V28)))</f>
        <v>-</v>
      </c>
      <c r="W28" s="54">
        <f t="shared" si="29"/>
        <v>8.1</v>
      </c>
      <c r="X28" s="59" t="str">
        <f>IF(IF('C3(1)-1管路'!X28="-","-",IF('C10(1)-2管路(初期設定)'!X28="-",'C3(1)-1管路'!X28,'C3(1)-1管路'!X28-'C10(1)-2管路(初期設定)'!X28))=0,"-",IF('C3(1)-1管路'!X28="-","-",IF('C10(1)-2管路(初期設定)'!X28="-",'C3(1)-1管路'!X28,'C3(1)-1管路'!X28-'C10(1)-2管路(初期設定)'!X28)))</f>
        <v>-</v>
      </c>
      <c r="Y28" s="69" t="str">
        <f>IF(IF('C3(1)-1管路'!Y28="-","-",IF('C10(1)-2管路(初期設定)'!Y28="-",'C3(1)-1管路'!Y28,'C3(1)-1管路'!Y28-'C10(1)-2管路(初期設定)'!Y28))=0,"-",IF('C3(1)-1管路'!Y28="-","-",IF('C10(1)-2管路(初期設定)'!Y28="-",'C3(1)-1管路'!Y28,'C3(1)-1管路'!Y28-'C10(1)-2管路(初期設定)'!Y28)))</f>
        <v>-</v>
      </c>
      <c r="Z28" s="54" t="str">
        <f t="shared" si="30"/>
        <v>-</v>
      </c>
      <c r="AA28" s="59" t="str">
        <f>IF(IF('C3(1)-1管路'!AA28="-","-",IF('C10(1)-2管路(初期設定)'!AA28="-",'C3(1)-1管路'!AA28,'C3(1)-1管路'!AA28-'C10(1)-2管路(初期設定)'!AA28))=0,"-",IF('C3(1)-1管路'!AA28="-","-",IF('C10(1)-2管路(初期設定)'!AA28="-",'C3(1)-1管路'!AA28,'C3(1)-1管路'!AA28-'C10(1)-2管路(初期設定)'!AA28)))</f>
        <v>-</v>
      </c>
      <c r="AB28" s="69" t="str">
        <f>IF(IF('C3(1)-1管路'!AB28="-","-",IF('C10(1)-2管路(初期設定)'!AB28="-",'C3(1)-1管路'!AB28,'C3(1)-1管路'!AB28-'C10(1)-2管路(初期設定)'!AB28))=0,"-",IF('C3(1)-1管路'!AB28="-","-",IF('C10(1)-2管路(初期設定)'!AB28="-",'C3(1)-1管路'!AB28,'C3(1)-1管路'!AB28-'C10(1)-2管路(初期設定)'!AB28)))</f>
        <v>-</v>
      </c>
      <c r="AC28" s="54" t="str">
        <f t="shared" si="31"/>
        <v>-</v>
      </c>
      <c r="AD28" s="857" t="str">
        <f>IF(AND('C10(1)-1管路(初期設定)'!$V$9="○",'C10(1)-4,5管路(初期設定)'!$BX28="-"),"-",IF('C3(1)-1管路'!AD28="-",BX28,IF(BX28="-",'C3(1)-1管路'!AD28,'C3(1)-1管路'!AD28+BX28)))</f>
        <v>-</v>
      </c>
      <c r="AE28" s="69" t="str">
        <f>IF(IF('C3(1)-1管路'!AE28="-","-",IF('C10(1)-2管路(初期設定)'!AE28="-",'C3(1)-1管路'!AE28,'C3(1)-1管路'!AE28-'C10(1)-2管路(初期設定)'!AE28))=0,"-",IF('C3(1)-1管路'!AE28="-","-",IF('C10(1)-2管路(初期設定)'!AE28="-",'C3(1)-1管路'!AE28,'C3(1)-1管路'!AE28-'C10(1)-2管路(初期設定)'!AE28)))</f>
        <v>-</v>
      </c>
      <c r="AF28" s="54" t="str">
        <f t="shared" si="32"/>
        <v>-</v>
      </c>
      <c r="AG28" s="59" t="str">
        <f>IF(IF('C3(1)-1管路'!AG28="-","-",IF('C10(1)-2管路(初期設定)'!AG28="-",'C3(1)-1管路'!AG28,'C3(1)-1管路'!AG28-'C10(1)-2管路(初期設定)'!AG28))=0,"-",IF('C3(1)-1管路'!AG28="-","-",IF('C10(1)-2管路(初期設定)'!AG28="-",'C3(1)-1管路'!AG28,'C3(1)-1管路'!AG28-'C10(1)-2管路(初期設定)'!AG28)))</f>
        <v>-</v>
      </c>
      <c r="AH28" s="69" t="str">
        <f>IF(IF('C3(1)-1管路'!AH28="-","-",IF('C10(1)-2管路(初期設定)'!AH28="-",'C3(1)-1管路'!AH28,'C3(1)-1管路'!AH28-'C10(1)-2管路(初期設定)'!AH28))=0,"-",IF('C3(1)-1管路'!AH28="-","-",IF('C10(1)-2管路(初期設定)'!AH28="-",'C3(1)-1管路'!AH28,'C3(1)-1管路'!AH28-'C10(1)-2管路(初期設定)'!AH28)))</f>
        <v>-</v>
      </c>
      <c r="AI28" s="54" t="str">
        <f t="shared" si="33"/>
        <v>-</v>
      </c>
      <c r="AJ28" s="59" t="str">
        <f>IF(IF('C3(1)-1管路'!AJ28="-","-",IF('C10(1)-2管路(初期設定)'!AJ28="-",'C3(1)-1管路'!AJ28,'C3(1)-1管路'!AJ28-'C10(1)-2管路(初期設定)'!AJ28))=0,"-",IF('C3(1)-1管路'!AJ28="-","-",IF('C10(1)-2管路(初期設定)'!AJ28="-",'C3(1)-1管路'!AJ28,'C3(1)-1管路'!AJ28-'C10(1)-2管路(初期設定)'!AJ28)))</f>
        <v>-</v>
      </c>
      <c r="AK28" s="69" t="str">
        <f>IF(IF('C3(1)-1管路'!AK28="-","-",IF('C10(1)-2管路(初期設定)'!AK28="-",'C3(1)-1管路'!AK28,'C3(1)-1管路'!AK28-'C10(1)-2管路(初期設定)'!AK28))=0,"-",IF('C3(1)-1管路'!AK28="-","-",IF('C10(1)-2管路(初期設定)'!AK28="-",'C3(1)-1管路'!AK28,'C3(1)-1管路'!AK28-'C10(1)-2管路(初期設定)'!AK28)))</f>
        <v>-</v>
      </c>
      <c r="AL28" s="54" t="str">
        <f t="shared" si="34"/>
        <v>-</v>
      </c>
      <c r="AM28" s="59" t="str">
        <f>IF(IF('C3(1)-1管路'!AM28="-","-",IF('C10(1)-2管路(初期設定)'!AM28="-",'C3(1)-1管路'!AM28,'C3(1)-1管路'!AM28-'C10(1)-2管路(初期設定)'!AM28))=0,"-",IF('C3(1)-1管路'!AM28="-","-",IF('C10(1)-2管路(初期設定)'!AM28="-",'C3(1)-1管路'!AM28,'C3(1)-1管路'!AM28-'C10(1)-2管路(初期設定)'!AM28)))</f>
        <v>-</v>
      </c>
      <c r="AN28" s="69" t="str">
        <f>IF(IF('C3(1)-1管路'!AN28="-","-",IF('C10(1)-2管路(初期設定)'!AN28="-",'C3(1)-1管路'!AN28,'C3(1)-1管路'!AN28-'C10(1)-2管路(初期設定)'!AN28))=0,"-",IF('C3(1)-1管路'!AN28="-","-",IF('C10(1)-2管路(初期設定)'!AN28="-",'C3(1)-1管路'!AN28,'C3(1)-1管路'!AN28-'C10(1)-2管路(初期設定)'!AN28)))</f>
        <v>-</v>
      </c>
      <c r="AO28" s="54" t="str">
        <f t="shared" si="35"/>
        <v>-</v>
      </c>
      <c r="AP28" s="59" t="str">
        <f>IF(IF('C3(1)-1管路'!AP28="-","-",IF('C10(1)-2管路(初期設定)'!AP28="-",'C3(1)-1管路'!AP28,'C3(1)-1管路'!AP28-'C10(1)-2管路(初期設定)'!AP28))=0,"-",IF('C3(1)-1管路'!AP28="-","-",IF('C10(1)-2管路(初期設定)'!AP28="-",'C3(1)-1管路'!AP28,'C3(1)-1管路'!AP28-'C10(1)-2管路(初期設定)'!AP28)))</f>
        <v>-</v>
      </c>
      <c r="AQ28" s="69" t="str">
        <f>IF(IF('C3(1)-1管路'!AQ28="-","-",IF('C10(1)-2管路(初期設定)'!AQ28="-",'C3(1)-1管路'!AQ28,'C3(1)-1管路'!AQ28-'C10(1)-2管路(初期設定)'!AQ28))=0,"-",IF('C3(1)-1管路'!AQ28="-","-",IF('C10(1)-2管路(初期設定)'!AQ28="-",'C3(1)-1管路'!AQ28,'C3(1)-1管路'!AQ28-'C10(1)-2管路(初期設定)'!AQ28)))</f>
        <v>-</v>
      </c>
      <c r="AR28" s="61" t="str">
        <f t="shared" si="36"/>
        <v>-</v>
      </c>
      <c r="AS28" s="59" t="str">
        <f>IF(IF('C3(1)-1管路'!AS28="-","-",IF('C10(1)-2管路(初期設定)'!AS28="-",'C3(1)-1管路'!AS28,'C3(1)-1管路'!AS28-'C10(1)-2管路(初期設定)'!AS28))=0,"-",IF('C3(1)-1管路'!AS28="-","-",IF('C10(1)-2管路(初期設定)'!AS28="-",'C3(1)-1管路'!AS28,'C3(1)-1管路'!AS28-'C10(1)-2管路(初期設定)'!AS28)))</f>
        <v>-</v>
      </c>
      <c r="AT28" s="69" t="str">
        <f>IF(IF('C3(1)-1管路'!AT28="-","-",IF('C10(1)-2管路(初期設定)'!AT28="-",'C3(1)-1管路'!AT28,'C3(1)-1管路'!AT28-'C10(1)-2管路(初期設定)'!AT28))=0,"-",IF('C3(1)-1管路'!AT28="-","-",IF('C10(1)-2管路(初期設定)'!AT28="-",'C3(1)-1管路'!AT28,'C3(1)-1管路'!AT28-'C10(1)-2管路(初期設定)'!AT28)))</f>
        <v>-</v>
      </c>
      <c r="AU28" s="61" t="str">
        <f t="shared" si="37"/>
        <v>-</v>
      </c>
      <c r="AV28" s="1071">
        <f t="shared" si="38"/>
        <v>447.09999999999997</v>
      </c>
      <c r="AW28" s="1070"/>
      <c r="AX28" s="1069" t="str">
        <f t="shared" si="39"/>
        <v>-</v>
      </c>
      <c r="AY28" s="1070"/>
      <c r="AZ28" s="1071">
        <f t="shared" si="40"/>
        <v>438.99999999999994</v>
      </c>
      <c r="BA28" s="1070"/>
      <c r="BB28" s="1070">
        <f t="shared" si="41"/>
        <v>2.0999999999999996</v>
      </c>
      <c r="BC28" s="1070"/>
      <c r="BD28" s="1070">
        <f t="shared" si="42"/>
        <v>6</v>
      </c>
      <c r="BE28" s="1070"/>
      <c r="BF28" s="1070">
        <f t="shared" si="43"/>
        <v>0</v>
      </c>
      <c r="BG28" s="1070"/>
      <c r="BH28" s="1070">
        <f t="shared" si="44"/>
        <v>0</v>
      </c>
      <c r="BI28" s="1072"/>
      <c r="BJ28" s="1071">
        <f t="shared" si="45"/>
        <v>441.09999999999997</v>
      </c>
      <c r="BK28" s="1070"/>
      <c r="BL28" s="1070">
        <f t="shared" si="46"/>
        <v>6</v>
      </c>
      <c r="BM28" s="1073"/>
      <c r="BN28" s="1070">
        <f t="shared" si="22"/>
        <v>447.09999999999997</v>
      </c>
      <c r="BO28" s="1073"/>
      <c r="BQ28" s="442" t="str">
        <f>IF('C10(1)-2管路(初期設定)'!AW28="","-",'C10(1)-2管路(初期設定)'!AW28)</f>
        <v>ダクタイル鋳鉄管(NS形継手等)</v>
      </c>
      <c r="BR28" s="441">
        <f>IF(BQ28=BR$4,IF('C10(1)-2管路(初期設定)'!AV28="-","-",IF('C10(1)-2管路(初期設定)'!I28="-",'C10(1)-2管路(初期設定)'!AV28,'C10(1)-2管路(初期設定)'!AV28-'C10(1)-2管路(初期設定)'!I28)),"-")</f>
        <v>9.4</v>
      </c>
      <c r="BS28" s="441" t="str">
        <f>IF(BQ28=BS$4,IF('C10(1)-2管路(初期設定)'!AV28="-","-",IF('C10(1)-2管路(初期設定)'!L28="-",'C10(1)-2管路(初期設定)'!AV28,'C10(1)-2管路(初期設定)'!AV28-'C10(1)-2管路(初期設定)'!L28)),"-")</f>
        <v>-</v>
      </c>
      <c r="BT28" s="441" t="str">
        <f>IF(BQ28=BT$4,IF('C10(1)-2管路(初期設定)'!AV28="-","-",IF('C10(1)-2管路(初期設定)'!O28="-",'C10(1)-2管路(初期設定)'!AV28,'C10(1)-2管路(初期設定)'!AV28-'C10(1)-2管路(初期設定)'!O28)),"-")</f>
        <v>-</v>
      </c>
      <c r="BU28" s="441" t="str">
        <f>IF($BQ28=BU$4,IF('C10(1)-2管路(初期設定)'!$AV28="-","-",IF('C10(1)-2管路(初期設定)'!R28="-",'C10(1)-2管路(初期設定)'!$AV28,'C10(1)-2管路(初期設定)'!$AV28-'C10(1)-2管路(初期設定)'!R28)),"-")</f>
        <v>-</v>
      </c>
      <c r="BV28" s="441" t="str">
        <f>IF($BQ28=BV$4,IF('C10(1)-2管路(初期設定)'!$AV28="-","-",IF('C10(1)-2管路(初期設定)'!W28="-",'C10(1)-2管路(初期設定)'!$AV28,'C10(1)-2管路(初期設定)'!$AV28-SUM('C10(1)-2管路(初期設定)'!S28,'C10(1)-2管路(初期設定)'!T28))),"-")</f>
        <v>-</v>
      </c>
      <c r="BW28" s="441" t="str">
        <f>IF($BQ28=BV$4,IF('C10(1)-2管路(初期設定)'!$AV28="-","-",IF('C10(1)-2管路(初期設定)'!W28="-",'C10(1)-2管路(初期設定)'!$AV28,'C10(1)-2管路(初期設定)'!$AV28-SUM('C10(1)-2管路(初期設定)'!U28,'C10(1)-2管路(初期設定)'!V28))),"-")</f>
        <v>-</v>
      </c>
      <c r="BX28" s="441" t="str">
        <f>IF($BQ28=BX$4,IF('C10(1)-2管路(初期設定)'!$AV28="-","-",IF('C10(1)-2管路(初期設定)'!AF28="-",'C10(1)-2管路(初期設定)'!$AV28,'C10(1)-2管路(初期設定)'!$AV28-'C10(1)-2管路(初期設定)'!AF28)),"-")</f>
        <v>-</v>
      </c>
    </row>
    <row r="29" spans="2:76" ht="13.5" customHeight="1">
      <c r="B29" s="1594"/>
      <c r="C29" s="1263"/>
      <c r="D29" s="1263"/>
      <c r="E29" s="1263"/>
      <c r="F29" s="795">
        <v>200</v>
      </c>
      <c r="G29" s="857">
        <f>IF(AND('C10(1)-1管路(初期設定)'!$F$9="○",'C10(1)-4,5管路(初期設定)'!$BR29="-"),"-",IF('C3(1)-1管路'!G29="-",BR29,IF(BR29="-",'C3(1)-1管路'!G29,'C3(1)-1管路'!G29+BR29)))</f>
        <v>265.5</v>
      </c>
      <c r="H29" s="69" t="str">
        <f>IF(IF('C3(1)-1管路'!H29="-","-",IF('C10(1)-2管路(初期設定)'!H29="-",'C3(1)-1管路'!H29,'C3(1)-1管路'!H29-'C10(1)-2管路(初期設定)'!H29))=0,"-",IF('C3(1)-1管路'!H29="-","-",IF('C10(1)-2管路(初期設定)'!H29="-",'C3(1)-1管路'!H29,'C3(1)-1管路'!H29-'C10(1)-2管路(初期設定)'!H29)))</f>
        <v>-</v>
      </c>
      <c r="I29" s="54">
        <f t="shared" si="25"/>
        <v>265.5</v>
      </c>
      <c r="J29" s="857" t="str">
        <f>IF(AND('C10(1)-1管路(初期設定)'!$H$9="○",'C10(1)-4,5管路(初期設定)'!$BS29="-"),"-",IF('C3(1)-1管路'!J29="-",BS29,IF(BS29="-",'C3(1)-1管路'!J29,'C3(1)-1管路'!J29+BS29)))</f>
        <v>-</v>
      </c>
      <c r="K29" s="69" t="str">
        <f>IF(IF('C3(1)-1管路'!K29="-","-",IF('C10(1)-2管路(初期設定)'!K29="-",'C3(1)-1管路'!K29,'C3(1)-1管路'!K29-'C10(1)-2管路(初期設定)'!K29))=0,"-",IF('C3(1)-1管路'!K29="-","-",IF('C10(1)-2管路(初期設定)'!K29="-",'C3(1)-1管路'!K29,'C3(1)-1管路'!K29-'C10(1)-2管路(初期設定)'!K29)))</f>
        <v>-</v>
      </c>
      <c r="L29" s="54" t="str">
        <f t="shared" si="26"/>
        <v>-</v>
      </c>
      <c r="M29" s="857" t="str">
        <f>IF(AND('C10(1)-1管路(初期設定)'!$J$9="○",'C10(1)-4,5管路(初期設定)'!$BT29="-"),"-",IF('C3(1)-1管路'!M29="-",BT29,IF(BT29="-",'C3(1)-1管路'!M29,'C3(1)-1管路'!M29+BT29)))</f>
        <v>-</v>
      </c>
      <c r="N29" s="69" t="str">
        <f>IF(IF('C3(1)-1管路'!N29="-","-",IF('C10(1)-2管路(初期設定)'!N29="-",'C3(1)-1管路'!N29,'C3(1)-1管路'!N29-'C10(1)-2管路(初期設定)'!N29))=0,"-",IF('C3(1)-1管路'!N29="-","-",IF('C10(1)-2管路(初期設定)'!N29="-",'C3(1)-1管路'!N29,'C3(1)-1管路'!N29-'C10(1)-2管路(初期設定)'!N29)))</f>
        <v>-</v>
      </c>
      <c r="O29" s="54" t="str">
        <f t="shared" si="27"/>
        <v>-</v>
      </c>
      <c r="P29" s="857" t="str">
        <f>IF(AND('C10(1)-1管路(初期設定)'!$L$9="○",'C10(1)-4,5管路(初期設定)'!$BU29="-"),"-",IF('C3(1)-1管路'!P29="-",BU29,IF(BU29="-",'C3(1)-1管路'!P29,'C3(1)-1管路'!P29+BU29)))</f>
        <v>-</v>
      </c>
      <c r="Q29" s="69" t="str">
        <f>IF(IF('C3(1)-1管路'!Q29="-","-",IF('C10(1)-2管路(初期設定)'!Q29="-",'C3(1)-1管路'!Q29,'C3(1)-1管路'!Q29-'C10(1)-2管路(初期設定)'!Q29))=0,"-",IF('C3(1)-1管路'!Q29="-","-",IF('C10(1)-2管路(初期設定)'!Q29="-",'C3(1)-1管路'!Q29,'C3(1)-1管路'!Q29-'C10(1)-2管路(初期設定)'!Q29)))</f>
        <v>-</v>
      </c>
      <c r="R29" s="54" t="str">
        <f t="shared" si="28"/>
        <v>-</v>
      </c>
      <c r="S29" s="857">
        <f>IF(AND('C10(1)-1管路(初期設定)'!$N$9="○",'C10(1)-4,5管路(初期設定)'!$BV29="-"),"-",IF('C3(1)-1管路'!S29="-",BV29,IF(BV29="-",'C3(1)-1管路'!S29,'C3(1)-1管路'!S29+BV29+BW29)))</f>
        <v>2.0999999999999996</v>
      </c>
      <c r="T29" s="189" t="str">
        <f>IF(IF('C3(1)-1管路'!T29="-","-",IF('C10(1)-2管路(初期設定)'!T29="-",'C3(1)-1管路'!T29,'C3(1)-1管路'!T29-'C10(1)-2管路(初期設定)'!T29))=0,"-",IF('C3(1)-1管路'!T29="-","-",IF('C10(1)-2管路(初期設定)'!T29="-",'C3(1)-1管路'!T29,'C3(1)-1管路'!T29-'C10(1)-2管路(初期設定)'!T29)))</f>
        <v>-</v>
      </c>
      <c r="U29" s="856">
        <f>IF(AND('C10(1)-1管路(初期設定)'!$P$9="○",'C10(1)-4,5管路(初期設定)'!$BW29="-"),"-",IF('C3(1)-1管路'!U29="-",BW29,IF(BW29="-",'C3(1)-1管路'!U29,'C3(1)-1管路'!U29)))</f>
        <v>5</v>
      </c>
      <c r="V29" s="69" t="str">
        <f>IF(IF('C3(1)-1管路'!V29="-","-",IF('C10(1)-2管路(初期設定)'!V29="-",'C3(1)-1管路'!V29,'C3(1)-1管路'!V29-'C10(1)-2管路(初期設定)'!V29))=0,"-",IF('C3(1)-1管路'!V29="-","-",IF('C10(1)-2管路(初期設定)'!V29="-",'C3(1)-1管路'!V29,'C3(1)-1管路'!V29-'C10(1)-2管路(初期設定)'!V29)))</f>
        <v>-</v>
      </c>
      <c r="W29" s="54">
        <f t="shared" si="29"/>
        <v>7.1</v>
      </c>
      <c r="X29" s="59">
        <f>IF(IF('C3(1)-1管路'!X29="-","-",IF('C10(1)-2管路(初期設定)'!X29="-",'C3(1)-1管路'!X29,'C3(1)-1管路'!X29-'C10(1)-2管路(初期設定)'!X29))=0,"-",IF('C3(1)-1管路'!X29="-","-",IF('C10(1)-2管路(初期設定)'!X29="-",'C3(1)-1管路'!X29,'C3(1)-1管路'!X29-'C10(1)-2管路(初期設定)'!X29)))</f>
        <v>1761.4</v>
      </c>
      <c r="Y29" s="69" t="str">
        <f>IF(IF('C3(1)-1管路'!Y29="-","-",IF('C10(1)-2管路(初期設定)'!Y29="-",'C3(1)-1管路'!Y29,'C3(1)-1管路'!Y29-'C10(1)-2管路(初期設定)'!Y29))=0,"-",IF('C3(1)-1管路'!Y29="-","-",IF('C10(1)-2管路(初期設定)'!Y29="-",'C3(1)-1管路'!Y29,'C3(1)-1管路'!Y29-'C10(1)-2管路(初期設定)'!Y29)))</f>
        <v>-</v>
      </c>
      <c r="Z29" s="54">
        <f t="shared" si="30"/>
        <v>1761.4</v>
      </c>
      <c r="AA29" s="59" t="str">
        <f>IF(IF('C3(1)-1管路'!AA29="-","-",IF('C10(1)-2管路(初期設定)'!AA29="-",'C3(1)-1管路'!AA29,'C3(1)-1管路'!AA29-'C10(1)-2管路(初期設定)'!AA29))=0,"-",IF('C3(1)-1管路'!AA29="-","-",IF('C10(1)-2管路(初期設定)'!AA29="-",'C3(1)-1管路'!AA29,'C3(1)-1管路'!AA29-'C10(1)-2管路(初期設定)'!AA29)))</f>
        <v>-</v>
      </c>
      <c r="AB29" s="69" t="str">
        <f>IF(IF('C3(1)-1管路'!AB29="-","-",IF('C10(1)-2管路(初期設定)'!AB29="-",'C3(1)-1管路'!AB29,'C3(1)-1管路'!AB29-'C10(1)-2管路(初期設定)'!AB29))=0,"-",IF('C3(1)-1管路'!AB29="-","-",IF('C10(1)-2管路(初期設定)'!AB29="-",'C3(1)-1管路'!AB29,'C3(1)-1管路'!AB29-'C10(1)-2管路(初期設定)'!AB29)))</f>
        <v>-</v>
      </c>
      <c r="AC29" s="54" t="str">
        <f t="shared" si="31"/>
        <v>-</v>
      </c>
      <c r="AD29" s="857" t="str">
        <f>IF(AND('C10(1)-1管路(初期設定)'!$V$9="○",'C10(1)-4,5管路(初期設定)'!$BX29="-"),"-",IF('C3(1)-1管路'!AD29="-",BX29,IF(BX29="-",'C3(1)-1管路'!AD29,'C3(1)-1管路'!AD29+BX29)))</f>
        <v>-</v>
      </c>
      <c r="AE29" s="69" t="str">
        <f>IF(IF('C3(1)-1管路'!AE29="-","-",IF('C10(1)-2管路(初期設定)'!AE29="-",'C3(1)-1管路'!AE29,'C3(1)-1管路'!AE29-'C10(1)-2管路(初期設定)'!AE29))=0,"-",IF('C3(1)-1管路'!AE29="-","-",IF('C10(1)-2管路(初期設定)'!AE29="-",'C3(1)-1管路'!AE29,'C3(1)-1管路'!AE29-'C10(1)-2管路(初期設定)'!AE29)))</f>
        <v>-</v>
      </c>
      <c r="AF29" s="54" t="str">
        <f t="shared" si="32"/>
        <v>-</v>
      </c>
      <c r="AG29" s="59" t="str">
        <f>IF(IF('C3(1)-1管路'!AG29="-","-",IF('C10(1)-2管路(初期設定)'!AG29="-",'C3(1)-1管路'!AG29,'C3(1)-1管路'!AG29-'C10(1)-2管路(初期設定)'!AG29))=0,"-",IF('C3(1)-1管路'!AG29="-","-",IF('C10(1)-2管路(初期設定)'!AG29="-",'C3(1)-1管路'!AG29,'C3(1)-1管路'!AG29-'C10(1)-2管路(初期設定)'!AG29)))</f>
        <v>-</v>
      </c>
      <c r="AH29" s="69" t="str">
        <f>IF(IF('C3(1)-1管路'!AH29="-","-",IF('C10(1)-2管路(初期設定)'!AH29="-",'C3(1)-1管路'!AH29,'C3(1)-1管路'!AH29-'C10(1)-2管路(初期設定)'!AH29))=0,"-",IF('C3(1)-1管路'!AH29="-","-",IF('C10(1)-2管路(初期設定)'!AH29="-",'C3(1)-1管路'!AH29,'C3(1)-1管路'!AH29-'C10(1)-2管路(初期設定)'!AH29)))</f>
        <v>-</v>
      </c>
      <c r="AI29" s="54" t="str">
        <f t="shared" si="33"/>
        <v>-</v>
      </c>
      <c r="AJ29" s="59" t="str">
        <f>IF(IF('C3(1)-1管路'!AJ29="-","-",IF('C10(1)-2管路(初期設定)'!AJ29="-",'C3(1)-1管路'!AJ29,'C3(1)-1管路'!AJ29-'C10(1)-2管路(初期設定)'!AJ29))=0,"-",IF('C3(1)-1管路'!AJ29="-","-",IF('C10(1)-2管路(初期設定)'!AJ29="-",'C3(1)-1管路'!AJ29,'C3(1)-1管路'!AJ29-'C10(1)-2管路(初期設定)'!AJ29)))</f>
        <v>-</v>
      </c>
      <c r="AK29" s="69" t="str">
        <f>IF(IF('C3(1)-1管路'!AK29="-","-",IF('C10(1)-2管路(初期設定)'!AK29="-",'C3(1)-1管路'!AK29,'C3(1)-1管路'!AK29-'C10(1)-2管路(初期設定)'!AK29))=0,"-",IF('C3(1)-1管路'!AK29="-","-",IF('C10(1)-2管路(初期設定)'!AK29="-",'C3(1)-1管路'!AK29,'C3(1)-1管路'!AK29-'C10(1)-2管路(初期設定)'!AK29)))</f>
        <v>-</v>
      </c>
      <c r="AL29" s="54" t="str">
        <f t="shared" si="34"/>
        <v>-</v>
      </c>
      <c r="AM29" s="59" t="str">
        <f>IF(IF('C3(1)-1管路'!AM29="-","-",IF('C10(1)-2管路(初期設定)'!AM29="-",'C3(1)-1管路'!AM29,'C3(1)-1管路'!AM29-'C10(1)-2管路(初期設定)'!AM29))=0,"-",IF('C3(1)-1管路'!AM29="-","-",IF('C10(1)-2管路(初期設定)'!AM29="-",'C3(1)-1管路'!AM29,'C3(1)-1管路'!AM29-'C10(1)-2管路(初期設定)'!AM29)))</f>
        <v>-</v>
      </c>
      <c r="AN29" s="69" t="str">
        <f>IF(IF('C3(1)-1管路'!AN29="-","-",IF('C10(1)-2管路(初期設定)'!AN29="-",'C3(1)-1管路'!AN29,'C3(1)-1管路'!AN29-'C10(1)-2管路(初期設定)'!AN29))=0,"-",IF('C3(1)-1管路'!AN29="-","-",IF('C10(1)-2管路(初期設定)'!AN29="-",'C3(1)-1管路'!AN29,'C3(1)-1管路'!AN29-'C10(1)-2管路(初期設定)'!AN29)))</f>
        <v>-</v>
      </c>
      <c r="AO29" s="54" t="str">
        <f t="shared" si="35"/>
        <v>-</v>
      </c>
      <c r="AP29" s="59" t="str">
        <f>IF(IF('C3(1)-1管路'!AP29="-","-",IF('C10(1)-2管路(初期設定)'!AP29="-",'C3(1)-1管路'!AP29,'C3(1)-1管路'!AP29-'C10(1)-2管路(初期設定)'!AP29))=0,"-",IF('C3(1)-1管路'!AP29="-","-",IF('C10(1)-2管路(初期設定)'!AP29="-",'C3(1)-1管路'!AP29,'C3(1)-1管路'!AP29-'C10(1)-2管路(初期設定)'!AP29)))</f>
        <v>-</v>
      </c>
      <c r="AQ29" s="69" t="str">
        <f>IF(IF('C3(1)-1管路'!AQ29="-","-",IF('C10(1)-2管路(初期設定)'!AQ29="-",'C3(1)-1管路'!AQ29,'C3(1)-1管路'!AQ29-'C10(1)-2管路(初期設定)'!AQ29))=0,"-",IF('C3(1)-1管路'!AQ29="-","-",IF('C10(1)-2管路(初期設定)'!AQ29="-",'C3(1)-1管路'!AQ29,'C3(1)-1管路'!AQ29-'C10(1)-2管路(初期設定)'!AQ29)))</f>
        <v>-</v>
      </c>
      <c r="AR29" s="61" t="str">
        <f t="shared" si="36"/>
        <v>-</v>
      </c>
      <c r="AS29" s="59" t="str">
        <f>IF(IF('C3(1)-1管路'!AS29="-","-",IF('C10(1)-2管路(初期設定)'!AS29="-",'C3(1)-1管路'!AS29,'C3(1)-1管路'!AS29-'C10(1)-2管路(初期設定)'!AS29))=0,"-",IF('C3(1)-1管路'!AS29="-","-",IF('C10(1)-2管路(初期設定)'!AS29="-",'C3(1)-1管路'!AS29,'C3(1)-1管路'!AS29-'C10(1)-2管路(初期設定)'!AS29)))</f>
        <v>-</v>
      </c>
      <c r="AT29" s="69" t="str">
        <f>IF(IF('C3(1)-1管路'!AT29="-","-",IF('C10(1)-2管路(初期設定)'!AT29="-",'C3(1)-1管路'!AT29,'C3(1)-1管路'!AT29-'C10(1)-2管路(初期設定)'!AT29))=0,"-",IF('C3(1)-1管路'!AT29="-","-",IF('C10(1)-2管路(初期設定)'!AT29="-",'C3(1)-1管路'!AT29,'C3(1)-1管路'!AT29-'C10(1)-2管路(初期設定)'!AT29)))</f>
        <v>-</v>
      </c>
      <c r="AU29" s="61" t="str">
        <f t="shared" si="37"/>
        <v>-</v>
      </c>
      <c r="AV29" s="1071">
        <f t="shared" si="38"/>
        <v>2034</v>
      </c>
      <c r="AW29" s="1070"/>
      <c r="AX29" s="1069" t="str">
        <f t="shared" si="39"/>
        <v>-</v>
      </c>
      <c r="AY29" s="1070"/>
      <c r="AZ29" s="1071">
        <f t="shared" si="40"/>
        <v>265.5</v>
      </c>
      <c r="BA29" s="1070"/>
      <c r="BB29" s="1070">
        <f t="shared" si="41"/>
        <v>2.0999999999999996</v>
      </c>
      <c r="BC29" s="1070"/>
      <c r="BD29" s="1070">
        <f t="shared" si="42"/>
        <v>1766.4</v>
      </c>
      <c r="BE29" s="1070"/>
      <c r="BF29" s="1070">
        <f t="shared" si="43"/>
        <v>0</v>
      </c>
      <c r="BG29" s="1070"/>
      <c r="BH29" s="1070">
        <f t="shared" si="44"/>
        <v>0</v>
      </c>
      <c r="BI29" s="1072"/>
      <c r="BJ29" s="1071">
        <f t="shared" si="45"/>
        <v>267.60000000000002</v>
      </c>
      <c r="BK29" s="1070"/>
      <c r="BL29" s="1070">
        <f t="shared" si="46"/>
        <v>1766.4</v>
      </c>
      <c r="BM29" s="1073"/>
      <c r="BN29" s="1070">
        <f t="shared" si="22"/>
        <v>2034</v>
      </c>
      <c r="BO29" s="1073"/>
      <c r="BQ29" s="442" t="str">
        <f>IF('C10(1)-2管路(初期設定)'!AW29="","-",'C10(1)-2管路(初期設定)'!AW29)</f>
        <v>ダクタイル鋳鉄管(NS形継手等)</v>
      </c>
      <c r="BR29" s="441">
        <f>IF(BQ29=BR$4,IF('C10(1)-2管路(初期設定)'!AV29="-","-",IF('C10(1)-2管路(初期設定)'!I29="-",'C10(1)-2管路(初期設定)'!AV29,'C10(1)-2管路(初期設定)'!AV29-'C10(1)-2管路(初期設定)'!I29)),"-")</f>
        <v>196</v>
      </c>
      <c r="BS29" s="441" t="str">
        <f>IF(BQ29=BS$4,IF('C10(1)-2管路(初期設定)'!AV29="-","-",IF('C10(1)-2管路(初期設定)'!L29="-",'C10(1)-2管路(初期設定)'!AV29,'C10(1)-2管路(初期設定)'!AV29-'C10(1)-2管路(初期設定)'!L29)),"-")</f>
        <v>-</v>
      </c>
      <c r="BT29" s="441" t="str">
        <f>IF(BQ29=BT$4,IF('C10(1)-2管路(初期設定)'!AV29="-","-",IF('C10(1)-2管路(初期設定)'!O29="-",'C10(1)-2管路(初期設定)'!AV29,'C10(1)-2管路(初期設定)'!AV29-'C10(1)-2管路(初期設定)'!O29)),"-")</f>
        <v>-</v>
      </c>
      <c r="BU29" s="441" t="str">
        <f>IF($BQ29=BU$4,IF('C10(1)-2管路(初期設定)'!$AV29="-","-",IF('C10(1)-2管路(初期設定)'!R29="-",'C10(1)-2管路(初期設定)'!$AV29,'C10(1)-2管路(初期設定)'!$AV29-'C10(1)-2管路(初期設定)'!R29)),"-")</f>
        <v>-</v>
      </c>
      <c r="BV29" s="441" t="str">
        <f>IF($BQ29=BV$4,IF('C10(1)-2管路(初期設定)'!$AV29="-","-",IF('C10(1)-2管路(初期設定)'!W29="-",'C10(1)-2管路(初期設定)'!$AV29,'C10(1)-2管路(初期設定)'!$AV29-SUM('C10(1)-2管路(初期設定)'!S29,'C10(1)-2管路(初期設定)'!T29))),"-")</f>
        <v>-</v>
      </c>
      <c r="BW29" s="441" t="str">
        <f>IF($BQ29=BV$4,IF('C10(1)-2管路(初期設定)'!$AV29="-","-",IF('C10(1)-2管路(初期設定)'!W29="-",'C10(1)-2管路(初期設定)'!$AV29,'C10(1)-2管路(初期設定)'!$AV29-SUM('C10(1)-2管路(初期設定)'!U29,'C10(1)-2管路(初期設定)'!V29))),"-")</f>
        <v>-</v>
      </c>
      <c r="BX29" s="441" t="str">
        <f>IF($BQ29=BX$4,IF('C10(1)-2管路(初期設定)'!$AV29="-","-",IF('C10(1)-2管路(初期設定)'!AF29="-",'C10(1)-2管路(初期設定)'!$AV29,'C10(1)-2管路(初期設定)'!$AV29-'C10(1)-2管路(初期設定)'!AF29)),"-")</f>
        <v>-</v>
      </c>
    </row>
    <row r="30" spans="2:76" ht="13.5" customHeight="1">
      <c r="B30" s="1594"/>
      <c r="C30" s="1263"/>
      <c r="D30" s="1263"/>
      <c r="E30" s="1263"/>
      <c r="F30" s="795">
        <v>150</v>
      </c>
      <c r="G30" s="857">
        <f>IF(AND('C10(1)-1管路(初期設定)'!$F$9="○",'C10(1)-4,5管路(初期設定)'!$BR30="-"),"-",IF('C3(1)-1管路'!G30="-",BR30,IF(BR30="-",'C3(1)-1管路'!G30,'C3(1)-1管路'!G30+BR30)))</f>
        <v>196</v>
      </c>
      <c r="H30" s="69" t="str">
        <f>IF(IF('C3(1)-1管路'!H30="-","-",IF('C10(1)-2管路(初期設定)'!H30="-",'C3(1)-1管路'!H30,'C3(1)-1管路'!H30-'C10(1)-2管路(初期設定)'!H30))=0,"-",IF('C3(1)-1管路'!H30="-","-",IF('C10(1)-2管路(初期設定)'!H30="-",'C3(1)-1管路'!H30,'C3(1)-1管路'!H30-'C10(1)-2管路(初期設定)'!H30)))</f>
        <v>-</v>
      </c>
      <c r="I30" s="54">
        <f t="shared" si="25"/>
        <v>196</v>
      </c>
      <c r="J30" s="857" t="str">
        <f>IF(AND('C10(1)-1管路(初期設定)'!$H$9="○",'C10(1)-4,5管路(初期設定)'!$BS30="-"),"-",IF('C3(1)-1管路'!J30="-",BS30,IF(BS30="-",'C3(1)-1管路'!J30,'C3(1)-1管路'!J30+BS30)))</f>
        <v>-</v>
      </c>
      <c r="K30" s="69" t="str">
        <f>IF(IF('C3(1)-1管路'!K30="-","-",IF('C10(1)-2管路(初期設定)'!K30="-",'C3(1)-1管路'!K30,'C3(1)-1管路'!K30-'C10(1)-2管路(初期設定)'!K30))=0,"-",IF('C3(1)-1管路'!K30="-","-",IF('C10(1)-2管路(初期設定)'!K30="-",'C3(1)-1管路'!K30,'C3(1)-1管路'!K30-'C10(1)-2管路(初期設定)'!K30)))</f>
        <v>-</v>
      </c>
      <c r="L30" s="54" t="str">
        <f t="shared" si="26"/>
        <v>-</v>
      </c>
      <c r="M30" s="857" t="str">
        <f>IF(AND('C10(1)-1管路(初期設定)'!$J$9="○",'C10(1)-4,5管路(初期設定)'!$BT30="-"),"-",IF('C3(1)-1管路'!M30="-",BT30,IF(BT30="-",'C3(1)-1管路'!M30,'C3(1)-1管路'!M30+BT30)))</f>
        <v>-</v>
      </c>
      <c r="N30" s="69" t="str">
        <f>IF(IF('C3(1)-1管路'!N30="-","-",IF('C10(1)-2管路(初期設定)'!N30="-",'C3(1)-1管路'!N30,'C3(1)-1管路'!N30-'C10(1)-2管路(初期設定)'!N30))=0,"-",IF('C3(1)-1管路'!N30="-","-",IF('C10(1)-2管路(初期設定)'!N30="-",'C3(1)-1管路'!N30,'C3(1)-1管路'!N30-'C10(1)-2管路(初期設定)'!N30)))</f>
        <v>-</v>
      </c>
      <c r="O30" s="54" t="str">
        <f t="shared" si="27"/>
        <v>-</v>
      </c>
      <c r="P30" s="857" t="str">
        <f>IF(AND('C10(1)-1管路(初期設定)'!$L$9="○",'C10(1)-4,5管路(初期設定)'!$BU30="-"),"-",IF('C3(1)-1管路'!P30="-",BU30,IF(BU30="-",'C3(1)-1管路'!P30,'C3(1)-1管路'!P30+BU30)))</f>
        <v>-</v>
      </c>
      <c r="Q30" s="69" t="str">
        <f>IF(IF('C3(1)-1管路'!Q30="-","-",IF('C10(1)-2管路(初期設定)'!Q30="-",'C3(1)-1管路'!Q30,'C3(1)-1管路'!Q30-'C10(1)-2管路(初期設定)'!Q30))=0,"-",IF('C3(1)-1管路'!Q30="-","-",IF('C10(1)-2管路(初期設定)'!Q30="-",'C3(1)-1管路'!Q30,'C3(1)-1管路'!Q30-'C10(1)-2管路(初期設定)'!Q30)))</f>
        <v>-</v>
      </c>
      <c r="R30" s="54" t="str">
        <f t="shared" si="28"/>
        <v>-</v>
      </c>
      <c r="S30" s="857">
        <f>IF(AND('C10(1)-1管路(初期設定)'!$N$9="○",'C10(1)-4,5管路(初期設定)'!$BV30="-"),"-",IF('C3(1)-1管路'!S30="-",BV30,IF(BV30="-",'C3(1)-1管路'!S30,'C3(1)-1管路'!S30+BV30+BW30)))</f>
        <v>183.69999999999993</v>
      </c>
      <c r="T30" s="189" t="str">
        <f>IF(IF('C3(1)-1管路'!T30="-","-",IF('C10(1)-2管路(初期設定)'!T30="-",'C3(1)-1管路'!T30,'C3(1)-1管路'!T30-'C10(1)-2管路(初期設定)'!T30))=0,"-",IF('C3(1)-1管路'!T30="-","-",IF('C10(1)-2管路(初期設定)'!T30="-",'C3(1)-1管路'!T30,'C3(1)-1管路'!T30-'C10(1)-2管路(初期設定)'!T30)))</f>
        <v>-</v>
      </c>
      <c r="U30" s="856">
        <f>IF(AND('C10(1)-1管路(初期設定)'!$P$9="○",'C10(1)-4,5管路(初期設定)'!$BW30="-"),"-",IF('C3(1)-1管路'!U30="-",BW30,IF(BW30="-",'C3(1)-1管路'!U30,'C3(1)-1管路'!U30)))</f>
        <v>765</v>
      </c>
      <c r="V30" s="69" t="str">
        <f>IF(IF('C3(1)-1管路'!V30="-","-",IF('C10(1)-2管路(初期設定)'!V30="-",'C3(1)-1管路'!V30,'C3(1)-1管路'!V30-'C10(1)-2管路(初期設定)'!V30))=0,"-",IF('C3(1)-1管路'!V30="-","-",IF('C10(1)-2管路(初期設定)'!V30="-",'C3(1)-1管路'!V30,'C3(1)-1管路'!V30-'C10(1)-2管路(初期設定)'!V30)))</f>
        <v>-</v>
      </c>
      <c r="W30" s="54">
        <f t="shared" si="29"/>
        <v>948.69999999999993</v>
      </c>
      <c r="X30" s="59">
        <f>IF(IF('C3(1)-1管路'!X30="-","-",IF('C10(1)-2管路(初期設定)'!X30="-",'C3(1)-1管路'!X30,'C3(1)-1管路'!X30-'C10(1)-2管路(初期設定)'!X30))=0,"-",IF('C3(1)-1管路'!X30="-","-",IF('C10(1)-2管路(初期設定)'!X30="-",'C3(1)-1管路'!X30,'C3(1)-1管路'!X30-'C10(1)-2管路(初期設定)'!X30)))</f>
        <v>1123</v>
      </c>
      <c r="Y30" s="69" t="str">
        <f>IF(IF('C3(1)-1管路'!Y30="-","-",IF('C10(1)-2管路(初期設定)'!Y30="-",'C3(1)-1管路'!Y30,'C3(1)-1管路'!Y30-'C10(1)-2管路(初期設定)'!Y30))=0,"-",IF('C3(1)-1管路'!Y30="-","-",IF('C10(1)-2管路(初期設定)'!Y30="-",'C3(1)-1管路'!Y30,'C3(1)-1管路'!Y30-'C10(1)-2管路(初期設定)'!Y30)))</f>
        <v>-</v>
      </c>
      <c r="Z30" s="54">
        <f t="shared" si="30"/>
        <v>1123</v>
      </c>
      <c r="AA30" s="59" t="str">
        <f>IF(IF('C3(1)-1管路'!AA30="-","-",IF('C10(1)-2管路(初期設定)'!AA30="-",'C3(1)-1管路'!AA30,'C3(1)-1管路'!AA30-'C10(1)-2管路(初期設定)'!AA30))=0,"-",IF('C3(1)-1管路'!AA30="-","-",IF('C10(1)-2管路(初期設定)'!AA30="-",'C3(1)-1管路'!AA30,'C3(1)-1管路'!AA30-'C10(1)-2管路(初期設定)'!AA30)))</f>
        <v>-</v>
      </c>
      <c r="AB30" s="69" t="str">
        <f>IF(IF('C3(1)-1管路'!AB30="-","-",IF('C10(1)-2管路(初期設定)'!AB30="-",'C3(1)-1管路'!AB30,'C3(1)-1管路'!AB30-'C10(1)-2管路(初期設定)'!AB30))=0,"-",IF('C3(1)-1管路'!AB30="-","-",IF('C10(1)-2管路(初期設定)'!AB30="-",'C3(1)-1管路'!AB30,'C3(1)-1管路'!AB30-'C10(1)-2管路(初期設定)'!AB30)))</f>
        <v>-</v>
      </c>
      <c r="AC30" s="54" t="str">
        <f t="shared" si="31"/>
        <v>-</v>
      </c>
      <c r="AD30" s="857" t="str">
        <f>IF(AND('C10(1)-1管路(初期設定)'!$V$9="○",'C10(1)-4,5管路(初期設定)'!$BX30="-"),"-",IF('C3(1)-1管路'!AD30="-",BX30,IF(BX30="-",'C3(1)-1管路'!AD30,'C3(1)-1管路'!AD30+BX30)))</f>
        <v>-</v>
      </c>
      <c r="AE30" s="69" t="str">
        <f>IF(IF('C3(1)-1管路'!AE30="-","-",IF('C10(1)-2管路(初期設定)'!AE30="-",'C3(1)-1管路'!AE30,'C3(1)-1管路'!AE30-'C10(1)-2管路(初期設定)'!AE30))=0,"-",IF('C3(1)-1管路'!AE30="-","-",IF('C10(1)-2管路(初期設定)'!AE30="-",'C3(1)-1管路'!AE30,'C3(1)-1管路'!AE30-'C10(1)-2管路(初期設定)'!AE30)))</f>
        <v>-</v>
      </c>
      <c r="AF30" s="54" t="str">
        <f t="shared" si="32"/>
        <v>-</v>
      </c>
      <c r="AG30" s="59" t="str">
        <f>IF(IF('C3(1)-1管路'!AG30="-","-",IF('C10(1)-2管路(初期設定)'!AG30="-",'C3(1)-1管路'!AG30,'C3(1)-1管路'!AG30-'C10(1)-2管路(初期設定)'!AG30))=0,"-",IF('C3(1)-1管路'!AG30="-","-",IF('C10(1)-2管路(初期設定)'!AG30="-",'C3(1)-1管路'!AG30,'C3(1)-1管路'!AG30-'C10(1)-2管路(初期設定)'!AG30)))</f>
        <v>-</v>
      </c>
      <c r="AH30" s="69" t="str">
        <f>IF(IF('C3(1)-1管路'!AH30="-","-",IF('C10(1)-2管路(初期設定)'!AH30="-",'C3(1)-1管路'!AH30,'C3(1)-1管路'!AH30-'C10(1)-2管路(初期設定)'!AH30))=0,"-",IF('C3(1)-1管路'!AH30="-","-",IF('C10(1)-2管路(初期設定)'!AH30="-",'C3(1)-1管路'!AH30,'C3(1)-1管路'!AH30-'C10(1)-2管路(初期設定)'!AH30)))</f>
        <v>-</v>
      </c>
      <c r="AI30" s="54" t="str">
        <f t="shared" si="33"/>
        <v>-</v>
      </c>
      <c r="AJ30" s="59" t="str">
        <f>IF(IF('C3(1)-1管路'!AJ30="-","-",IF('C10(1)-2管路(初期設定)'!AJ30="-",'C3(1)-1管路'!AJ30,'C3(1)-1管路'!AJ30-'C10(1)-2管路(初期設定)'!AJ30))=0,"-",IF('C3(1)-1管路'!AJ30="-","-",IF('C10(1)-2管路(初期設定)'!AJ30="-",'C3(1)-1管路'!AJ30,'C3(1)-1管路'!AJ30-'C10(1)-2管路(初期設定)'!AJ30)))</f>
        <v>-</v>
      </c>
      <c r="AK30" s="69" t="str">
        <f>IF(IF('C3(1)-1管路'!AK30="-","-",IF('C10(1)-2管路(初期設定)'!AK30="-",'C3(1)-1管路'!AK30,'C3(1)-1管路'!AK30-'C10(1)-2管路(初期設定)'!AK30))=0,"-",IF('C3(1)-1管路'!AK30="-","-",IF('C10(1)-2管路(初期設定)'!AK30="-",'C3(1)-1管路'!AK30,'C3(1)-1管路'!AK30-'C10(1)-2管路(初期設定)'!AK30)))</f>
        <v>-</v>
      </c>
      <c r="AL30" s="54" t="str">
        <f t="shared" si="34"/>
        <v>-</v>
      </c>
      <c r="AM30" s="59" t="str">
        <f>IF(IF('C3(1)-1管路'!AM30="-","-",IF('C10(1)-2管路(初期設定)'!AM30="-",'C3(1)-1管路'!AM30,'C3(1)-1管路'!AM30-'C10(1)-2管路(初期設定)'!AM30))=0,"-",IF('C3(1)-1管路'!AM30="-","-",IF('C10(1)-2管路(初期設定)'!AM30="-",'C3(1)-1管路'!AM30,'C3(1)-1管路'!AM30-'C10(1)-2管路(初期設定)'!AM30)))</f>
        <v>-</v>
      </c>
      <c r="AN30" s="69" t="str">
        <f>IF(IF('C3(1)-1管路'!AN30="-","-",IF('C10(1)-2管路(初期設定)'!AN30="-",'C3(1)-1管路'!AN30,'C3(1)-1管路'!AN30-'C10(1)-2管路(初期設定)'!AN30))=0,"-",IF('C3(1)-1管路'!AN30="-","-",IF('C10(1)-2管路(初期設定)'!AN30="-",'C3(1)-1管路'!AN30,'C3(1)-1管路'!AN30-'C10(1)-2管路(初期設定)'!AN30)))</f>
        <v>-</v>
      </c>
      <c r="AO30" s="54" t="str">
        <f t="shared" si="35"/>
        <v>-</v>
      </c>
      <c r="AP30" s="59" t="str">
        <f>IF(IF('C3(1)-1管路'!AP30="-","-",IF('C10(1)-2管路(初期設定)'!AP30="-",'C3(1)-1管路'!AP30,'C3(1)-1管路'!AP30-'C10(1)-2管路(初期設定)'!AP30))=0,"-",IF('C3(1)-1管路'!AP30="-","-",IF('C10(1)-2管路(初期設定)'!AP30="-",'C3(1)-1管路'!AP30,'C3(1)-1管路'!AP30-'C10(1)-2管路(初期設定)'!AP30)))</f>
        <v>-</v>
      </c>
      <c r="AQ30" s="69" t="str">
        <f>IF(IF('C3(1)-1管路'!AQ30="-","-",IF('C10(1)-2管路(初期設定)'!AQ30="-",'C3(1)-1管路'!AQ30,'C3(1)-1管路'!AQ30-'C10(1)-2管路(初期設定)'!AQ30))=0,"-",IF('C3(1)-1管路'!AQ30="-","-",IF('C10(1)-2管路(初期設定)'!AQ30="-",'C3(1)-1管路'!AQ30,'C3(1)-1管路'!AQ30-'C10(1)-2管路(初期設定)'!AQ30)))</f>
        <v>-</v>
      </c>
      <c r="AR30" s="61" t="str">
        <f t="shared" si="36"/>
        <v>-</v>
      </c>
      <c r="AS30" s="59" t="str">
        <f>IF(IF('C3(1)-1管路'!AS30="-","-",IF('C10(1)-2管路(初期設定)'!AS30="-",'C3(1)-1管路'!AS30,'C3(1)-1管路'!AS30-'C10(1)-2管路(初期設定)'!AS30))=0,"-",IF('C3(1)-1管路'!AS30="-","-",IF('C10(1)-2管路(初期設定)'!AS30="-",'C3(1)-1管路'!AS30,'C3(1)-1管路'!AS30-'C10(1)-2管路(初期設定)'!AS30)))</f>
        <v>-</v>
      </c>
      <c r="AT30" s="69" t="str">
        <f>IF(IF('C3(1)-1管路'!AT30="-","-",IF('C10(1)-2管路(初期設定)'!AT30="-",'C3(1)-1管路'!AT30,'C3(1)-1管路'!AT30-'C10(1)-2管路(初期設定)'!AT30))=0,"-",IF('C3(1)-1管路'!AT30="-","-",IF('C10(1)-2管路(初期設定)'!AT30="-",'C3(1)-1管路'!AT30,'C3(1)-1管路'!AT30-'C10(1)-2管路(初期設定)'!AT30)))</f>
        <v>-</v>
      </c>
      <c r="AU30" s="61" t="str">
        <f t="shared" si="37"/>
        <v>-</v>
      </c>
      <c r="AV30" s="1071">
        <f t="shared" si="38"/>
        <v>2267.6999999999998</v>
      </c>
      <c r="AW30" s="1070"/>
      <c r="AX30" s="1069" t="str">
        <f t="shared" si="39"/>
        <v>-</v>
      </c>
      <c r="AY30" s="1070"/>
      <c r="AZ30" s="1071">
        <f t="shared" si="40"/>
        <v>196</v>
      </c>
      <c r="BA30" s="1070"/>
      <c r="BB30" s="1070">
        <f t="shared" si="41"/>
        <v>183.69999999999993</v>
      </c>
      <c r="BC30" s="1070"/>
      <c r="BD30" s="1070">
        <f t="shared" si="42"/>
        <v>1888</v>
      </c>
      <c r="BE30" s="1070"/>
      <c r="BF30" s="1070">
        <f t="shared" si="43"/>
        <v>0</v>
      </c>
      <c r="BG30" s="1070"/>
      <c r="BH30" s="1070">
        <f t="shared" si="44"/>
        <v>0</v>
      </c>
      <c r="BI30" s="1072"/>
      <c r="BJ30" s="1071">
        <f t="shared" si="45"/>
        <v>379.69999999999993</v>
      </c>
      <c r="BK30" s="1070"/>
      <c r="BL30" s="1070">
        <f t="shared" si="46"/>
        <v>1888</v>
      </c>
      <c r="BM30" s="1073"/>
      <c r="BN30" s="1070">
        <f t="shared" si="22"/>
        <v>2267.6999999999998</v>
      </c>
      <c r="BO30" s="1073"/>
      <c r="BQ30" s="442" t="str">
        <f>IF('C10(1)-2管路(初期設定)'!AW30="","-",'C10(1)-2管路(初期設定)'!AW30)</f>
        <v>ダクタイル鋳鉄管(NS形継手等)</v>
      </c>
      <c r="BR30" s="441">
        <f>IF(BQ30=BR$4,IF('C10(1)-2管路(初期設定)'!AV30="-","-",IF('C10(1)-2管路(初期設定)'!I30="-",'C10(1)-2管路(初期設定)'!AV30,'C10(1)-2管路(初期設定)'!AV30-'C10(1)-2管路(初期設定)'!I30)),"-")</f>
        <v>196</v>
      </c>
      <c r="BS30" s="441" t="str">
        <f>IF(BQ30=BS$4,IF('C10(1)-2管路(初期設定)'!AV30="-","-",IF('C10(1)-2管路(初期設定)'!L30="-",'C10(1)-2管路(初期設定)'!AV30,'C10(1)-2管路(初期設定)'!AV30-'C10(1)-2管路(初期設定)'!L30)),"-")</f>
        <v>-</v>
      </c>
      <c r="BT30" s="441" t="str">
        <f>IF(BQ30=BT$4,IF('C10(1)-2管路(初期設定)'!AV30="-","-",IF('C10(1)-2管路(初期設定)'!O30="-",'C10(1)-2管路(初期設定)'!AV30,'C10(1)-2管路(初期設定)'!AV30-'C10(1)-2管路(初期設定)'!O30)),"-")</f>
        <v>-</v>
      </c>
      <c r="BU30" s="441" t="str">
        <f>IF($BQ30=BU$4,IF('C10(1)-2管路(初期設定)'!$AV30="-","-",IF('C10(1)-2管路(初期設定)'!R30="-",'C10(1)-2管路(初期設定)'!$AV30,'C10(1)-2管路(初期設定)'!$AV30-'C10(1)-2管路(初期設定)'!R30)),"-")</f>
        <v>-</v>
      </c>
      <c r="BV30" s="441" t="str">
        <f>IF($BQ30=BV$4,IF('C10(1)-2管路(初期設定)'!$AV30="-","-",IF('C10(1)-2管路(初期設定)'!W30="-",'C10(1)-2管路(初期設定)'!$AV30,'C10(1)-2管路(初期設定)'!$AV30-SUM('C10(1)-2管路(初期設定)'!S30,'C10(1)-2管路(初期設定)'!T30))),"-")</f>
        <v>-</v>
      </c>
      <c r="BW30" s="441" t="str">
        <f>IF($BQ30=BV$4,IF('C10(1)-2管路(初期設定)'!$AV30="-","-",IF('C10(1)-2管路(初期設定)'!W30="-",'C10(1)-2管路(初期設定)'!$AV30,'C10(1)-2管路(初期設定)'!$AV30-SUM('C10(1)-2管路(初期設定)'!U30,'C10(1)-2管路(初期設定)'!V30))),"-")</f>
        <v>-</v>
      </c>
      <c r="BX30" s="441" t="str">
        <f>IF($BQ30=BX$4,IF('C10(1)-2管路(初期設定)'!$AV30="-","-",IF('C10(1)-2管路(初期設定)'!AF30="-",'C10(1)-2管路(初期設定)'!$AV30,'C10(1)-2管路(初期設定)'!$AV30-'C10(1)-2管路(初期設定)'!AF30)),"-")</f>
        <v>-</v>
      </c>
    </row>
    <row r="31" spans="2:76" ht="13.5" customHeight="1">
      <c r="B31" s="1594"/>
      <c r="C31" s="1263"/>
      <c r="D31" s="1263"/>
      <c r="E31" s="1263"/>
      <c r="F31" s="795">
        <v>100</v>
      </c>
      <c r="G31" s="857">
        <f>IF(AND('C10(1)-1管路(初期設定)'!$F$9="○",'C10(1)-4,5管路(初期設定)'!$BR31="-"),"-",IF('C3(1)-1管路'!G31="-",BR31,IF(BR31="-",'C3(1)-1管路'!G31,'C3(1)-1管路'!G31+BR31)))</f>
        <v>454</v>
      </c>
      <c r="H31" s="69" t="str">
        <f>IF(IF('C3(1)-1管路'!H31="-","-",IF('C10(1)-2管路(初期設定)'!H31="-",'C3(1)-1管路'!H31,'C3(1)-1管路'!H31-'C10(1)-2管路(初期設定)'!H31))=0,"-",IF('C3(1)-1管路'!H31="-","-",IF('C10(1)-2管路(初期設定)'!H31="-",'C3(1)-1管路'!H31,'C3(1)-1管路'!H31-'C10(1)-2管路(初期設定)'!H31)))</f>
        <v>-</v>
      </c>
      <c r="I31" s="54">
        <f t="shared" si="25"/>
        <v>454</v>
      </c>
      <c r="J31" s="857" t="str">
        <f>IF(AND('C10(1)-1管路(初期設定)'!$H$9="○",'C10(1)-4,5管路(初期設定)'!$BS31="-"),"-",IF('C3(1)-1管路'!J31="-",BS31,IF(BS31="-",'C3(1)-1管路'!J31,'C3(1)-1管路'!J31+BS31)))</f>
        <v>-</v>
      </c>
      <c r="K31" s="69" t="str">
        <f>IF(IF('C3(1)-1管路'!K31="-","-",IF('C10(1)-2管路(初期設定)'!K31="-",'C3(1)-1管路'!K31,'C3(1)-1管路'!K31-'C10(1)-2管路(初期設定)'!K31))=0,"-",IF('C3(1)-1管路'!K31="-","-",IF('C10(1)-2管路(初期設定)'!K31="-",'C3(1)-1管路'!K31,'C3(1)-1管路'!K31-'C10(1)-2管路(初期設定)'!K31)))</f>
        <v>-</v>
      </c>
      <c r="L31" s="54" t="str">
        <f t="shared" si="26"/>
        <v>-</v>
      </c>
      <c r="M31" s="857" t="str">
        <f>IF(AND('C10(1)-1管路(初期設定)'!$J$9="○",'C10(1)-4,5管路(初期設定)'!$BT31="-"),"-",IF('C3(1)-1管路'!M31="-",BT31,IF(BT31="-",'C3(1)-1管路'!M31,'C3(1)-1管路'!M31+BT31)))</f>
        <v>-</v>
      </c>
      <c r="N31" s="69" t="str">
        <f>IF(IF('C3(1)-1管路'!N31="-","-",IF('C10(1)-2管路(初期設定)'!N31="-",'C3(1)-1管路'!N31,'C3(1)-1管路'!N31-'C10(1)-2管路(初期設定)'!N31))=0,"-",IF('C3(1)-1管路'!N31="-","-",IF('C10(1)-2管路(初期設定)'!N31="-",'C3(1)-1管路'!N31,'C3(1)-1管路'!N31-'C10(1)-2管路(初期設定)'!N31)))</f>
        <v>-</v>
      </c>
      <c r="O31" s="54" t="str">
        <f t="shared" si="27"/>
        <v>-</v>
      </c>
      <c r="P31" s="857" t="str">
        <f>IF(AND('C10(1)-1管路(初期設定)'!$L$9="○",'C10(1)-4,5管路(初期設定)'!$BU31="-"),"-",IF('C3(1)-1管路'!P31="-",BU31,IF(BU31="-",'C3(1)-1管路'!P31,'C3(1)-1管路'!P31+BU31)))</f>
        <v>-</v>
      </c>
      <c r="Q31" s="69" t="str">
        <f>IF(IF('C3(1)-1管路'!Q31="-","-",IF('C10(1)-2管路(初期設定)'!Q31="-",'C3(1)-1管路'!Q31,'C3(1)-1管路'!Q31-'C10(1)-2管路(初期設定)'!Q31))=0,"-",IF('C3(1)-1管路'!Q31="-","-",IF('C10(1)-2管路(初期設定)'!Q31="-",'C3(1)-1管路'!Q31,'C3(1)-1管路'!Q31-'C10(1)-2管路(初期設定)'!Q31)))</f>
        <v>-</v>
      </c>
      <c r="R31" s="54" t="str">
        <f t="shared" si="28"/>
        <v>-</v>
      </c>
      <c r="S31" s="857" t="str">
        <f>IF(AND('C10(1)-1管路(初期設定)'!$N$9="○",'C10(1)-4,5管路(初期設定)'!$BV31="-"),"-",IF('C3(1)-1管路'!S31="-",BV31,IF(BV31="-",'C3(1)-1管路'!S31,'C3(1)-1管路'!S31+BV31+BW31)))</f>
        <v>-</v>
      </c>
      <c r="T31" s="189" t="str">
        <f>IF(IF('C3(1)-1管路'!T31="-","-",IF('C10(1)-2管路(初期設定)'!T31="-",'C3(1)-1管路'!T31,'C3(1)-1管路'!T31-'C10(1)-2管路(初期設定)'!T31))=0,"-",IF('C3(1)-1管路'!T31="-","-",IF('C10(1)-2管路(初期設定)'!T31="-",'C3(1)-1管路'!T31,'C3(1)-1管路'!T31-'C10(1)-2管路(初期設定)'!T31)))</f>
        <v>-</v>
      </c>
      <c r="U31" s="856" t="str">
        <f>IF(AND('C10(1)-1管路(初期設定)'!$P$9="○",'C10(1)-4,5管路(初期設定)'!$BW31="-"),"-",IF('C3(1)-1管路'!U31="-",BW31,IF(BW31="-",'C3(1)-1管路'!U31,'C3(1)-1管路'!U31)))</f>
        <v>-</v>
      </c>
      <c r="V31" s="69" t="str">
        <f>IF(IF('C3(1)-1管路'!V31="-","-",IF('C10(1)-2管路(初期設定)'!V31="-",'C3(1)-1管路'!V31,'C3(1)-1管路'!V31-'C10(1)-2管路(初期設定)'!V31))=0,"-",IF('C3(1)-1管路'!V31="-","-",IF('C10(1)-2管路(初期設定)'!V31="-",'C3(1)-1管路'!V31,'C3(1)-1管路'!V31-'C10(1)-2管路(初期設定)'!V31)))</f>
        <v>-</v>
      </c>
      <c r="W31" s="54" t="str">
        <f t="shared" si="29"/>
        <v>-</v>
      </c>
      <c r="X31" s="59">
        <f>IF(IF('C3(1)-1管路'!X31="-","-",IF('C10(1)-2管路(初期設定)'!X31="-",'C3(1)-1管路'!X31,'C3(1)-1管路'!X31-'C10(1)-2管路(初期設定)'!X31))=0,"-",IF('C3(1)-1管路'!X31="-","-",IF('C10(1)-2管路(初期設定)'!X31="-",'C3(1)-1管路'!X31,'C3(1)-1管路'!X31-'C10(1)-2管路(初期設定)'!X31)))</f>
        <v>786.39999999999986</v>
      </c>
      <c r="Y31" s="69" t="str">
        <f>IF(IF('C3(1)-1管路'!Y31="-","-",IF('C10(1)-2管路(初期設定)'!Y31="-",'C3(1)-1管路'!Y31,'C3(1)-1管路'!Y31-'C10(1)-2管路(初期設定)'!Y31))=0,"-",IF('C3(1)-1管路'!Y31="-","-",IF('C10(1)-2管路(初期設定)'!Y31="-",'C3(1)-1管路'!Y31,'C3(1)-1管路'!Y31-'C10(1)-2管路(初期設定)'!Y31)))</f>
        <v>-</v>
      </c>
      <c r="Z31" s="54">
        <f t="shared" si="30"/>
        <v>786.39999999999986</v>
      </c>
      <c r="AA31" s="59" t="str">
        <f>IF(IF('C3(1)-1管路'!AA31="-","-",IF('C10(1)-2管路(初期設定)'!AA31="-",'C3(1)-1管路'!AA31,'C3(1)-1管路'!AA31-'C10(1)-2管路(初期設定)'!AA31))=0,"-",IF('C3(1)-1管路'!AA31="-","-",IF('C10(1)-2管路(初期設定)'!AA31="-",'C3(1)-1管路'!AA31,'C3(1)-1管路'!AA31-'C10(1)-2管路(初期設定)'!AA31)))</f>
        <v>-</v>
      </c>
      <c r="AB31" s="69" t="str">
        <f>IF(IF('C3(1)-1管路'!AB31="-","-",IF('C10(1)-2管路(初期設定)'!AB31="-",'C3(1)-1管路'!AB31,'C3(1)-1管路'!AB31-'C10(1)-2管路(初期設定)'!AB31))=0,"-",IF('C3(1)-1管路'!AB31="-","-",IF('C10(1)-2管路(初期設定)'!AB31="-",'C3(1)-1管路'!AB31,'C3(1)-1管路'!AB31-'C10(1)-2管路(初期設定)'!AB31)))</f>
        <v>-</v>
      </c>
      <c r="AC31" s="54" t="str">
        <f t="shared" si="31"/>
        <v>-</v>
      </c>
      <c r="AD31" s="857">
        <f>IF(AND('C10(1)-1管路(初期設定)'!$V$9="○",'C10(1)-4,5管路(初期設定)'!$BX31="-"),"-",IF('C3(1)-1管路'!AD31="-",BX31,IF(BX31="-",'C3(1)-1管路'!AD31,'C3(1)-1管路'!AD31+BX31)))</f>
        <v>851.19999999999982</v>
      </c>
      <c r="AE31" s="69" t="str">
        <f>IF(IF('C3(1)-1管路'!AE31="-","-",IF('C10(1)-2管路(初期設定)'!AE31="-",'C3(1)-1管路'!AE31,'C3(1)-1管路'!AE31-'C10(1)-2管路(初期設定)'!AE31))=0,"-",IF('C3(1)-1管路'!AE31="-","-",IF('C10(1)-2管路(初期設定)'!AE31="-",'C3(1)-1管路'!AE31,'C3(1)-1管路'!AE31-'C10(1)-2管路(初期設定)'!AE31)))</f>
        <v>-</v>
      </c>
      <c r="AF31" s="54">
        <f t="shared" si="32"/>
        <v>851.19999999999982</v>
      </c>
      <c r="AG31" s="59">
        <f>IF(IF('C3(1)-1管路'!AG31="-","-",IF('C10(1)-2管路(初期設定)'!AG31="-",'C3(1)-1管路'!AG31,'C3(1)-1管路'!AG31-'C10(1)-2管路(初期設定)'!AG31))=0,"-",IF('C3(1)-1管路'!AG31="-","-",IF('C10(1)-2管路(初期設定)'!AG31="-",'C3(1)-1管路'!AG31,'C3(1)-1管路'!AG31-'C10(1)-2管路(初期設定)'!AG31)))</f>
        <v>1.4</v>
      </c>
      <c r="AH31" s="69" t="str">
        <f>IF(IF('C3(1)-1管路'!AH31="-","-",IF('C10(1)-2管路(初期設定)'!AH31="-",'C3(1)-1管路'!AH31,'C3(1)-1管路'!AH31-'C10(1)-2管路(初期設定)'!AH31))=0,"-",IF('C3(1)-1管路'!AH31="-","-",IF('C10(1)-2管路(初期設定)'!AH31="-",'C3(1)-1管路'!AH31,'C3(1)-1管路'!AH31-'C10(1)-2管路(初期設定)'!AH31)))</f>
        <v>-</v>
      </c>
      <c r="AI31" s="54">
        <f t="shared" si="33"/>
        <v>1.4</v>
      </c>
      <c r="AJ31" s="59" t="str">
        <f>IF(IF('C3(1)-1管路'!AJ31="-","-",IF('C10(1)-2管路(初期設定)'!AJ31="-",'C3(1)-1管路'!AJ31,'C3(1)-1管路'!AJ31-'C10(1)-2管路(初期設定)'!AJ31))=0,"-",IF('C3(1)-1管路'!AJ31="-","-",IF('C10(1)-2管路(初期設定)'!AJ31="-",'C3(1)-1管路'!AJ31,'C3(1)-1管路'!AJ31-'C10(1)-2管路(初期設定)'!AJ31)))</f>
        <v>-</v>
      </c>
      <c r="AK31" s="69" t="str">
        <f>IF(IF('C3(1)-1管路'!AK31="-","-",IF('C10(1)-2管路(初期設定)'!AK31="-",'C3(1)-1管路'!AK31,'C3(1)-1管路'!AK31-'C10(1)-2管路(初期設定)'!AK31))=0,"-",IF('C3(1)-1管路'!AK31="-","-",IF('C10(1)-2管路(初期設定)'!AK31="-",'C3(1)-1管路'!AK31,'C3(1)-1管路'!AK31-'C10(1)-2管路(初期設定)'!AK31)))</f>
        <v>-</v>
      </c>
      <c r="AL31" s="54" t="str">
        <f t="shared" si="34"/>
        <v>-</v>
      </c>
      <c r="AM31" s="59" t="str">
        <f>IF(IF('C3(1)-1管路'!AM31="-","-",IF('C10(1)-2管路(初期設定)'!AM31="-",'C3(1)-1管路'!AM31,'C3(1)-1管路'!AM31-'C10(1)-2管路(初期設定)'!AM31))=0,"-",IF('C3(1)-1管路'!AM31="-","-",IF('C10(1)-2管路(初期設定)'!AM31="-",'C3(1)-1管路'!AM31,'C3(1)-1管路'!AM31-'C10(1)-2管路(初期設定)'!AM31)))</f>
        <v>-</v>
      </c>
      <c r="AN31" s="69" t="str">
        <f>IF(IF('C3(1)-1管路'!AN31="-","-",IF('C10(1)-2管路(初期設定)'!AN31="-",'C3(1)-1管路'!AN31,'C3(1)-1管路'!AN31-'C10(1)-2管路(初期設定)'!AN31))=0,"-",IF('C3(1)-1管路'!AN31="-","-",IF('C10(1)-2管路(初期設定)'!AN31="-",'C3(1)-1管路'!AN31,'C3(1)-1管路'!AN31-'C10(1)-2管路(初期設定)'!AN31)))</f>
        <v>-</v>
      </c>
      <c r="AO31" s="54" t="str">
        <f t="shared" si="35"/>
        <v>-</v>
      </c>
      <c r="AP31" s="59" t="str">
        <f>IF(IF('C3(1)-1管路'!AP31="-","-",IF('C10(1)-2管路(初期設定)'!AP31="-",'C3(1)-1管路'!AP31,'C3(1)-1管路'!AP31-'C10(1)-2管路(初期設定)'!AP31))=0,"-",IF('C3(1)-1管路'!AP31="-","-",IF('C10(1)-2管路(初期設定)'!AP31="-",'C3(1)-1管路'!AP31,'C3(1)-1管路'!AP31-'C10(1)-2管路(初期設定)'!AP31)))</f>
        <v>-</v>
      </c>
      <c r="AQ31" s="69" t="str">
        <f>IF(IF('C3(1)-1管路'!AQ31="-","-",IF('C10(1)-2管路(初期設定)'!AQ31="-",'C3(1)-1管路'!AQ31,'C3(1)-1管路'!AQ31-'C10(1)-2管路(初期設定)'!AQ31))=0,"-",IF('C3(1)-1管路'!AQ31="-","-",IF('C10(1)-2管路(初期設定)'!AQ31="-",'C3(1)-1管路'!AQ31,'C3(1)-1管路'!AQ31-'C10(1)-2管路(初期設定)'!AQ31)))</f>
        <v>-</v>
      </c>
      <c r="AR31" s="61" t="str">
        <f t="shared" si="36"/>
        <v>-</v>
      </c>
      <c r="AS31" s="59" t="str">
        <f>IF(IF('C3(1)-1管路'!AS31="-","-",IF('C10(1)-2管路(初期設定)'!AS31="-",'C3(1)-1管路'!AS31,'C3(1)-1管路'!AS31-'C10(1)-2管路(初期設定)'!AS31))=0,"-",IF('C3(1)-1管路'!AS31="-","-",IF('C10(1)-2管路(初期設定)'!AS31="-",'C3(1)-1管路'!AS31,'C3(1)-1管路'!AS31-'C10(1)-2管路(初期設定)'!AS31)))</f>
        <v>-</v>
      </c>
      <c r="AT31" s="69" t="str">
        <f>IF(IF('C3(1)-1管路'!AT31="-","-",IF('C10(1)-2管路(初期設定)'!AT31="-",'C3(1)-1管路'!AT31,'C3(1)-1管路'!AT31-'C10(1)-2管路(初期設定)'!AT31))=0,"-",IF('C3(1)-1管路'!AT31="-","-",IF('C10(1)-2管路(初期設定)'!AT31="-",'C3(1)-1管路'!AT31,'C3(1)-1管路'!AT31-'C10(1)-2管路(初期設定)'!AT31)))</f>
        <v>-</v>
      </c>
      <c r="AU31" s="61" t="str">
        <f t="shared" si="37"/>
        <v>-</v>
      </c>
      <c r="AV31" s="1071">
        <f t="shared" si="38"/>
        <v>2092.9999999999995</v>
      </c>
      <c r="AW31" s="1070"/>
      <c r="AX31" s="1069" t="str">
        <f t="shared" si="39"/>
        <v>-</v>
      </c>
      <c r="AY31" s="1070"/>
      <c r="AZ31" s="1071">
        <f t="shared" si="40"/>
        <v>454</v>
      </c>
      <c r="BA31" s="1070"/>
      <c r="BB31" s="1070">
        <f t="shared" si="41"/>
        <v>0</v>
      </c>
      <c r="BC31" s="1070"/>
      <c r="BD31" s="1070">
        <f t="shared" si="42"/>
        <v>1637.5999999999997</v>
      </c>
      <c r="BE31" s="1070"/>
      <c r="BF31" s="1070">
        <f t="shared" si="43"/>
        <v>1.4</v>
      </c>
      <c r="BG31" s="1070"/>
      <c r="BH31" s="1070">
        <f t="shared" si="44"/>
        <v>0</v>
      </c>
      <c r="BI31" s="1072"/>
      <c r="BJ31" s="1071">
        <f t="shared" si="45"/>
        <v>454</v>
      </c>
      <c r="BK31" s="1070"/>
      <c r="BL31" s="1070">
        <f t="shared" si="46"/>
        <v>1638.9999999999998</v>
      </c>
      <c r="BM31" s="1073"/>
      <c r="BN31" s="1070">
        <f t="shared" si="22"/>
        <v>2092.9999999999995</v>
      </c>
      <c r="BO31" s="1073"/>
      <c r="BQ31" s="442" t="str">
        <f>IF('C10(1)-2管路(初期設定)'!AW31="","-",'C10(1)-2管路(初期設定)'!AW31)</f>
        <v>ダクタイル鋳鉄管(NS形継手等)</v>
      </c>
      <c r="BR31" s="441">
        <f>IF(BQ31=BR$4,IF('C10(1)-2管路(初期設定)'!AV31="-","-",IF('C10(1)-2管路(初期設定)'!I31="-",'C10(1)-2管路(初期設定)'!AV31,'C10(1)-2管路(初期設定)'!AV31-'C10(1)-2管路(初期設定)'!I31)),"-")</f>
        <v>454</v>
      </c>
      <c r="BS31" s="441" t="str">
        <f>IF(BQ31=BS$4,IF('C10(1)-2管路(初期設定)'!AV31="-","-",IF('C10(1)-2管路(初期設定)'!L31="-",'C10(1)-2管路(初期設定)'!AV31,'C10(1)-2管路(初期設定)'!AV31-'C10(1)-2管路(初期設定)'!L31)),"-")</f>
        <v>-</v>
      </c>
      <c r="BT31" s="441" t="str">
        <f>IF(BQ31=BT$4,IF('C10(1)-2管路(初期設定)'!AV31="-","-",IF('C10(1)-2管路(初期設定)'!O31="-",'C10(1)-2管路(初期設定)'!AV31,'C10(1)-2管路(初期設定)'!AV31-'C10(1)-2管路(初期設定)'!O31)),"-")</f>
        <v>-</v>
      </c>
      <c r="BU31" s="441" t="str">
        <f>IF($BQ31=BU$4,IF('C10(1)-2管路(初期設定)'!$AV31="-","-",IF('C10(1)-2管路(初期設定)'!R31="-",'C10(1)-2管路(初期設定)'!$AV31,'C10(1)-2管路(初期設定)'!$AV31-'C10(1)-2管路(初期設定)'!R31)),"-")</f>
        <v>-</v>
      </c>
      <c r="BV31" s="441" t="str">
        <f>IF($BQ31=BV$4,IF('C10(1)-2管路(初期設定)'!$AV31="-","-",IF('C10(1)-2管路(初期設定)'!W31="-",'C10(1)-2管路(初期設定)'!$AV31,'C10(1)-2管路(初期設定)'!$AV31-SUM('C10(1)-2管路(初期設定)'!S31,'C10(1)-2管路(初期設定)'!T31))),"-")</f>
        <v>-</v>
      </c>
      <c r="BW31" s="441" t="str">
        <f>IF($BQ31=BV$4,IF('C10(1)-2管路(初期設定)'!$AV31="-","-",IF('C10(1)-2管路(初期設定)'!W31="-",'C10(1)-2管路(初期設定)'!$AV31,'C10(1)-2管路(初期設定)'!$AV31-SUM('C10(1)-2管路(初期設定)'!U31,'C10(1)-2管路(初期設定)'!V31))),"-")</f>
        <v>-</v>
      </c>
      <c r="BX31" s="441" t="str">
        <f>IF($BQ31=BX$4,IF('C10(1)-2管路(初期設定)'!$AV31="-","-",IF('C10(1)-2管路(初期設定)'!AF31="-",'C10(1)-2管路(初期設定)'!$AV31,'C10(1)-2管路(初期設定)'!$AV31-'C10(1)-2管路(初期設定)'!AF31)),"-")</f>
        <v>-</v>
      </c>
    </row>
    <row r="32" spans="2:76" ht="13.5" customHeight="1">
      <c r="B32" s="1594"/>
      <c r="C32" s="1263"/>
      <c r="D32" s="1263"/>
      <c r="E32" s="1263"/>
      <c r="F32" s="77" t="s">
        <v>136</v>
      </c>
      <c r="G32" s="857">
        <f>IF(AND('C10(1)-1管路(初期設定)'!$F$9="○",'C10(1)-4,5管路(初期設定)'!$BR32="-"),"-",IF('C3(1)-1管路'!G32="-",BR32,IF(BR32="-",'C3(1)-1管路'!G32,'C3(1)-1管路'!G32+BR32)))</f>
        <v>734.4</v>
      </c>
      <c r="H32" s="69" t="str">
        <f>IF(IF('C3(1)-1管路'!H32="-","-",IF('C10(1)-2管路(初期設定)'!H32="-",'C3(1)-1管路'!H32,'C3(1)-1管路'!H32-'C10(1)-2管路(初期設定)'!H32))=0,"-",IF('C3(1)-1管路'!H32="-","-",IF('C10(1)-2管路(初期設定)'!H32="-",'C3(1)-1管路'!H32,'C3(1)-1管路'!H32-'C10(1)-2管路(初期設定)'!H32)))</f>
        <v>-</v>
      </c>
      <c r="I32" s="54">
        <f t="shared" si="25"/>
        <v>734.4</v>
      </c>
      <c r="J32" s="857" t="str">
        <f>IF(AND('C10(1)-1管路(初期設定)'!$H$9="○",'C10(1)-4,5管路(初期設定)'!$BS32="-"),"-",IF('C3(1)-1管路'!J32="-",BS32,IF(BS32="-",'C3(1)-1管路'!J32,'C3(1)-1管路'!J32+BS32)))</f>
        <v>-</v>
      </c>
      <c r="K32" s="69" t="str">
        <f>IF(IF('C3(1)-1管路'!K32="-","-",IF('C10(1)-2管路(初期設定)'!K32="-",'C3(1)-1管路'!K32,'C3(1)-1管路'!K32-'C10(1)-2管路(初期設定)'!K32))=0,"-",IF('C3(1)-1管路'!K32="-","-",IF('C10(1)-2管路(初期設定)'!K32="-",'C3(1)-1管路'!K32,'C3(1)-1管路'!K32-'C10(1)-2管路(初期設定)'!K32)))</f>
        <v>-</v>
      </c>
      <c r="L32" s="54" t="str">
        <f t="shared" si="26"/>
        <v>-</v>
      </c>
      <c r="M32" s="857">
        <f>IF(AND('C10(1)-1管路(初期設定)'!$J$9="○",'C10(1)-4,5管路(初期設定)'!$BT32="-"),"-",IF('C3(1)-1管路'!M32="-",BT32,IF(BT32="-",'C3(1)-1管路'!M32,'C3(1)-1管路'!M32+BT32)))</f>
        <v>759.19999999999993</v>
      </c>
      <c r="N32" s="69" t="str">
        <f>IF(IF('C3(1)-1管路'!N32="-","-",IF('C10(1)-2管路(初期設定)'!N32="-",'C3(1)-1管路'!N32,'C3(1)-1管路'!N32-'C10(1)-2管路(初期設定)'!N32))=0,"-",IF('C3(1)-1管路'!N32="-","-",IF('C10(1)-2管路(初期設定)'!N32="-",'C3(1)-1管路'!N32,'C3(1)-1管路'!N32-'C10(1)-2管路(初期設定)'!N32)))</f>
        <v>-</v>
      </c>
      <c r="O32" s="54">
        <f t="shared" si="27"/>
        <v>759.19999999999993</v>
      </c>
      <c r="P32" s="857" t="str">
        <f>IF(AND('C10(1)-1管路(初期設定)'!$L$9="○",'C10(1)-4,5管路(初期設定)'!$BU32="-"),"-",IF('C3(1)-1管路'!P32="-",BU32,IF(BU32="-",'C3(1)-1管路'!P32,'C3(1)-1管路'!P32+BU32)))</f>
        <v>-</v>
      </c>
      <c r="Q32" s="69" t="str">
        <f>IF(IF('C3(1)-1管路'!Q32="-","-",IF('C10(1)-2管路(初期設定)'!Q32="-",'C3(1)-1管路'!Q32,'C3(1)-1管路'!Q32-'C10(1)-2管路(初期設定)'!Q32))=0,"-",IF('C3(1)-1管路'!Q32="-","-",IF('C10(1)-2管路(初期設定)'!Q32="-",'C3(1)-1管路'!Q32,'C3(1)-1管路'!Q32-'C10(1)-2管路(初期設定)'!Q32)))</f>
        <v>-</v>
      </c>
      <c r="R32" s="54" t="str">
        <f t="shared" si="28"/>
        <v>-</v>
      </c>
      <c r="S32" s="857" t="str">
        <f>IF(AND('C10(1)-1管路(初期設定)'!$N$9="○",'C10(1)-4,5管路(初期設定)'!$BV32="-"),"-",IF('C3(1)-1管路'!S32="-",BV32,IF(BV32="-",'C3(1)-1管路'!S32,'C3(1)-1管路'!S32+BV32+BW32)))</f>
        <v>-</v>
      </c>
      <c r="T32" s="189" t="str">
        <f>IF(IF('C3(1)-1管路'!T32="-","-",IF('C10(1)-2管路(初期設定)'!T32="-",'C3(1)-1管路'!T32,'C3(1)-1管路'!T32-'C10(1)-2管路(初期設定)'!T32))=0,"-",IF('C3(1)-1管路'!T32="-","-",IF('C10(1)-2管路(初期設定)'!T32="-",'C3(1)-1管路'!T32,'C3(1)-1管路'!T32-'C10(1)-2管路(初期設定)'!T32)))</f>
        <v>-</v>
      </c>
      <c r="U32" s="856" t="str">
        <f>IF(AND('C10(1)-1管路(初期設定)'!$P$9="○",'C10(1)-4,5管路(初期設定)'!$BW32="-"),"-",IF('C3(1)-1管路'!U32="-",BW32,IF(BW32="-",'C3(1)-1管路'!U32,'C3(1)-1管路'!U32)))</f>
        <v>-</v>
      </c>
      <c r="V32" s="69" t="str">
        <f>IF(IF('C3(1)-1管路'!V32="-","-",IF('C10(1)-2管路(初期設定)'!V32="-",'C3(1)-1管路'!V32,'C3(1)-1管路'!V32-'C10(1)-2管路(初期設定)'!V32))=0,"-",IF('C3(1)-1管路'!V32="-","-",IF('C10(1)-2管路(初期設定)'!V32="-",'C3(1)-1管路'!V32,'C3(1)-1管路'!V32-'C10(1)-2管路(初期設定)'!V32)))</f>
        <v>-</v>
      </c>
      <c r="W32" s="54" t="str">
        <f t="shared" si="29"/>
        <v>-</v>
      </c>
      <c r="X32" s="59" t="str">
        <f>IF(IF('C3(1)-1管路'!X32="-","-",IF('C10(1)-2管路(初期設定)'!X32="-",'C3(1)-1管路'!X32,'C3(1)-1管路'!X32-'C10(1)-2管路(初期設定)'!X32))=0,"-",IF('C3(1)-1管路'!X32="-","-",IF('C10(1)-2管路(初期設定)'!X32="-",'C3(1)-1管路'!X32,'C3(1)-1管路'!X32-'C10(1)-2管路(初期設定)'!X32)))</f>
        <v>-</v>
      </c>
      <c r="Y32" s="69" t="str">
        <f>IF(IF('C3(1)-1管路'!Y32="-","-",IF('C10(1)-2管路(初期設定)'!Y32="-",'C3(1)-1管路'!Y32,'C3(1)-1管路'!Y32-'C10(1)-2管路(初期設定)'!Y32))=0,"-",IF('C3(1)-1管路'!Y32="-","-",IF('C10(1)-2管路(初期設定)'!Y32="-",'C3(1)-1管路'!Y32,'C3(1)-1管路'!Y32-'C10(1)-2管路(初期設定)'!Y32)))</f>
        <v>-</v>
      </c>
      <c r="Z32" s="54" t="str">
        <f t="shared" si="30"/>
        <v>-</v>
      </c>
      <c r="AA32" s="59" t="str">
        <f>IF(IF('C3(1)-1管路'!AA32="-","-",IF('C10(1)-2管路(初期設定)'!AA32="-",'C3(1)-1管路'!AA32,'C3(1)-1管路'!AA32-'C10(1)-2管路(初期設定)'!AA32))=0,"-",IF('C3(1)-1管路'!AA32="-","-",IF('C10(1)-2管路(初期設定)'!AA32="-",'C3(1)-1管路'!AA32,'C3(1)-1管路'!AA32-'C10(1)-2管路(初期設定)'!AA32)))</f>
        <v>-</v>
      </c>
      <c r="AB32" s="69" t="str">
        <f>IF(IF('C3(1)-1管路'!AB32="-","-",IF('C10(1)-2管路(初期設定)'!AB32="-",'C3(1)-1管路'!AB32,'C3(1)-1管路'!AB32-'C10(1)-2管路(初期設定)'!AB32))=0,"-",IF('C3(1)-1管路'!AB32="-","-",IF('C10(1)-2管路(初期設定)'!AB32="-",'C3(1)-1管路'!AB32,'C3(1)-1管路'!AB32-'C10(1)-2管路(初期設定)'!AB32)))</f>
        <v>-</v>
      </c>
      <c r="AC32" s="54" t="str">
        <f t="shared" si="31"/>
        <v>-</v>
      </c>
      <c r="AD32" s="857">
        <f>IF(AND('C10(1)-1管路(初期設定)'!$V$9="○",'C10(1)-4,5管路(初期設定)'!$BX32="-"),"-",IF('C3(1)-1管路'!AD32="-",BX32,IF(BX32="-",'C3(1)-1管路'!AD32,'C3(1)-1管路'!AD32+BX32)))</f>
        <v>3.4000000000000004</v>
      </c>
      <c r="AE32" s="69" t="str">
        <f>IF(IF('C3(1)-1管路'!AE32="-","-",IF('C10(1)-2管路(初期設定)'!AE32="-",'C3(1)-1管路'!AE32,'C3(1)-1管路'!AE32-'C10(1)-2管路(初期設定)'!AE32))=0,"-",IF('C3(1)-1管路'!AE32="-","-",IF('C10(1)-2管路(初期設定)'!AE32="-",'C3(1)-1管路'!AE32,'C3(1)-1管路'!AE32-'C10(1)-2管路(初期設定)'!AE32)))</f>
        <v>-</v>
      </c>
      <c r="AF32" s="54">
        <f t="shared" si="32"/>
        <v>3.4000000000000004</v>
      </c>
      <c r="AG32" s="59">
        <f>IF(IF('C3(1)-1管路'!AG32="-","-",IF('C10(1)-2管路(初期設定)'!AG32="-",'C3(1)-1管路'!AG32,'C3(1)-1管路'!AG32-'C10(1)-2管路(初期設定)'!AG32))=0,"-",IF('C3(1)-1管路'!AG32="-","-",IF('C10(1)-2管路(初期設定)'!AG32="-",'C3(1)-1管路'!AG32,'C3(1)-1管路'!AG32-'C10(1)-2管路(初期設定)'!AG32)))</f>
        <v>67.5</v>
      </c>
      <c r="AH32" s="69" t="str">
        <f>IF(IF('C3(1)-1管路'!AH32="-","-",IF('C10(1)-2管路(初期設定)'!AH32="-",'C3(1)-1管路'!AH32,'C3(1)-1管路'!AH32-'C10(1)-2管路(初期設定)'!AH32))=0,"-",IF('C3(1)-1管路'!AH32="-","-",IF('C10(1)-2管路(初期設定)'!AH32="-",'C3(1)-1管路'!AH32,'C3(1)-1管路'!AH32-'C10(1)-2管路(初期設定)'!AH32)))</f>
        <v>-</v>
      </c>
      <c r="AI32" s="54">
        <f t="shared" si="33"/>
        <v>67.5</v>
      </c>
      <c r="AJ32" s="59" t="str">
        <f>IF(IF('C3(1)-1管路'!AJ32="-","-",IF('C10(1)-2管路(初期設定)'!AJ32="-",'C3(1)-1管路'!AJ32,'C3(1)-1管路'!AJ32-'C10(1)-2管路(初期設定)'!AJ32))=0,"-",IF('C3(1)-1管路'!AJ32="-","-",IF('C10(1)-2管路(初期設定)'!AJ32="-",'C3(1)-1管路'!AJ32,'C3(1)-1管路'!AJ32-'C10(1)-2管路(初期設定)'!AJ32)))</f>
        <v>-</v>
      </c>
      <c r="AK32" s="69" t="str">
        <f>IF(IF('C3(1)-1管路'!AK32="-","-",IF('C10(1)-2管路(初期設定)'!AK32="-",'C3(1)-1管路'!AK32,'C3(1)-1管路'!AK32-'C10(1)-2管路(初期設定)'!AK32))=0,"-",IF('C3(1)-1管路'!AK32="-","-",IF('C10(1)-2管路(初期設定)'!AK32="-",'C3(1)-1管路'!AK32,'C3(1)-1管路'!AK32-'C10(1)-2管路(初期設定)'!AK32)))</f>
        <v>-</v>
      </c>
      <c r="AL32" s="54" t="str">
        <f t="shared" si="34"/>
        <v>-</v>
      </c>
      <c r="AM32" s="59" t="str">
        <f>IF(IF('C3(1)-1管路'!AM32="-","-",IF('C10(1)-2管路(初期設定)'!AM32="-",'C3(1)-1管路'!AM32,'C3(1)-1管路'!AM32-'C10(1)-2管路(初期設定)'!AM32))=0,"-",IF('C3(1)-1管路'!AM32="-","-",IF('C10(1)-2管路(初期設定)'!AM32="-",'C3(1)-1管路'!AM32,'C3(1)-1管路'!AM32-'C10(1)-2管路(初期設定)'!AM32)))</f>
        <v>-</v>
      </c>
      <c r="AN32" s="69" t="str">
        <f>IF(IF('C3(1)-1管路'!AN32="-","-",IF('C10(1)-2管路(初期設定)'!AN32="-",'C3(1)-1管路'!AN32,'C3(1)-1管路'!AN32-'C10(1)-2管路(初期設定)'!AN32))=0,"-",IF('C3(1)-1管路'!AN32="-","-",IF('C10(1)-2管路(初期設定)'!AN32="-",'C3(1)-1管路'!AN32,'C3(1)-1管路'!AN32-'C10(1)-2管路(初期設定)'!AN32)))</f>
        <v>-</v>
      </c>
      <c r="AO32" s="54" t="str">
        <f t="shared" si="35"/>
        <v>-</v>
      </c>
      <c r="AP32" s="59" t="str">
        <f>IF(IF('C3(1)-1管路'!AP32="-","-",IF('C10(1)-2管路(初期設定)'!AP32="-",'C3(1)-1管路'!AP32,'C3(1)-1管路'!AP32-'C10(1)-2管路(初期設定)'!AP32))=0,"-",IF('C3(1)-1管路'!AP32="-","-",IF('C10(1)-2管路(初期設定)'!AP32="-",'C3(1)-1管路'!AP32,'C3(1)-1管路'!AP32-'C10(1)-2管路(初期設定)'!AP32)))</f>
        <v>-</v>
      </c>
      <c r="AQ32" s="69" t="str">
        <f>IF(IF('C3(1)-1管路'!AQ32="-","-",IF('C10(1)-2管路(初期設定)'!AQ32="-",'C3(1)-1管路'!AQ32,'C3(1)-1管路'!AQ32-'C10(1)-2管路(初期設定)'!AQ32))=0,"-",IF('C3(1)-1管路'!AQ32="-","-",IF('C10(1)-2管路(初期設定)'!AQ32="-",'C3(1)-1管路'!AQ32,'C3(1)-1管路'!AQ32-'C10(1)-2管路(初期設定)'!AQ32)))</f>
        <v>-</v>
      </c>
      <c r="AR32" s="61" t="str">
        <f t="shared" si="36"/>
        <v>-</v>
      </c>
      <c r="AS32" s="59" t="str">
        <f>IF(IF('C3(1)-1管路'!AS32="-","-",IF('C10(1)-2管路(初期設定)'!AS32="-",'C3(1)-1管路'!AS32,'C3(1)-1管路'!AS32-'C10(1)-2管路(初期設定)'!AS32))=0,"-",IF('C3(1)-1管路'!AS32="-","-",IF('C10(1)-2管路(初期設定)'!AS32="-",'C3(1)-1管路'!AS32,'C3(1)-1管路'!AS32-'C10(1)-2管路(初期設定)'!AS32)))</f>
        <v>-</v>
      </c>
      <c r="AT32" s="69" t="str">
        <f>IF(IF('C3(1)-1管路'!AT32="-","-",IF('C10(1)-2管路(初期設定)'!AT32="-",'C3(1)-1管路'!AT32,'C3(1)-1管路'!AT32-'C10(1)-2管路(初期設定)'!AT32))=0,"-",IF('C3(1)-1管路'!AT32="-","-",IF('C10(1)-2管路(初期設定)'!AT32="-",'C3(1)-1管路'!AT32,'C3(1)-1管路'!AT32-'C10(1)-2管路(初期設定)'!AT32)))</f>
        <v>-</v>
      </c>
      <c r="AU32" s="61" t="str">
        <f t="shared" si="37"/>
        <v>-</v>
      </c>
      <c r="AV32" s="1071">
        <f t="shared" si="38"/>
        <v>1564.5</v>
      </c>
      <c r="AW32" s="1070"/>
      <c r="AX32" s="1069" t="str">
        <f t="shared" si="39"/>
        <v>-</v>
      </c>
      <c r="AY32" s="1070"/>
      <c r="AZ32" s="1071">
        <f t="shared" si="40"/>
        <v>1493.6</v>
      </c>
      <c r="BA32" s="1070"/>
      <c r="BB32" s="1070">
        <f t="shared" si="41"/>
        <v>0</v>
      </c>
      <c r="BC32" s="1070"/>
      <c r="BD32" s="1070">
        <f t="shared" si="42"/>
        <v>3.4000000000000004</v>
      </c>
      <c r="BE32" s="1070"/>
      <c r="BF32" s="1070">
        <f t="shared" si="43"/>
        <v>67.5</v>
      </c>
      <c r="BG32" s="1070"/>
      <c r="BH32" s="1070">
        <f t="shared" si="44"/>
        <v>0</v>
      </c>
      <c r="BI32" s="1072"/>
      <c r="BJ32" s="1071">
        <f t="shared" si="45"/>
        <v>1493.6</v>
      </c>
      <c r="BK32" s="1070"/>
      <c r="BL32" s="1070">
        <f t="shared" si="46"/>
        <v>70.900000000000006</v>
      </c>
      <c r="BM32" s="1073"/>
      <c r="BN32" s="1070">
        <f t="shared" si="22"/>
        <v>1564.5</v>
      </c>
      <c r="BO32" s="1073"/>
      <c r="BQ32" s="442" t="str">
        <f>IF('C10(1)-2管路(初期設定)'!AW32="","-",'C10(1)-2管路(初期設定)'!AW32)</f>
        <v>配水用ポリエチレン管(融着継手)</v>
      </c>
      <c r="BR32" s="441" t="str">
        <f>IF(BQ32=BR$4,IF('C10(1)-2管路(初期設定)'!AV32="-","-",IF('C10(1)-2管路(初期設定)'!I32="-",'C10(1)-2管路(初期設定)'!AV32,'C10(1)-2管路(初期設定)'!AV32-'C10(1)-2管路(初期設定)'!I32)),"-")</f>
        <v>-</v>
      </c>
      <c r="BS32" s="441" t="str">
        <f>IF(BQ32=BS$4,IF('C10(1)-2管路(初期設定)'!AV32="-","-",IF('C10(1)-2管路(初期設定)'!L32="-",'C10(1)-2管路(初期設定)'!AV32,'C10(1)-2管路(初期設定)'!AV32-'C10(1)-2管路(初期設定)'!L32)),"-")</f>
        <v>-</v>
      </c>
      <c r="BT32" s="441">
        <f>IF(BQ32=BT$4,IF('C10(1)-2管路(初期設定)'!AV32="-","-",IF('C10(1)-2管路(初期設定)'!O32="-",'C10(1)-2管路(初期設定)'!AV32,'C10(1)-2管路(初期設定)'!AV32-'C10(1)-2管路(初期設定)'!O32)),"-")</f>
        <v>759.19999999999993</v>
      </c>
      <c r="BU32" s="441" t="str">
        <f>IF($BQ32=BU$4,IF('C10(1)-2管路(初期設定)'!$AV32="-","-",IF('C10(1)-2管路(初期設定)'!R32="-",'C10(1)-2管路(初期設定)'!$AV32,'C10(1)-2管路(初期設定)'!$AV32-'C10(1)-2管路(初期設定)'!R32)),"-")</f>
        <v>-</v>
      </c>
      <c r="BV32" s="441" t="str">
        <f>IF($BQ32=BV$4,IF('C10(1)-2管路(初期設定)'!$AV32="-","-",IF('C10(1)-2管路(初期設定)'!W32="-",'C10(1)-2管路(初期設定)'!$AV32,'C10(1)-2管路(初期設定)'!$AV32-SUM('C10(1)-2管路(初期設定)'!S32,'C10(1)-2管路(初期設定)'!T32))),"-")</f>
        <v>-</v>
      </c>
      <c r="BW32" s="441" t="str">
        <f>IF($BQ32=BV$4,IF('C10(1)-2管路(初期設定)'!$AV32="-","-",IF('C10(1)-2管路(初期設定)'!W32="-",'C10(1)-2管路(初期設定)'!$AV32,'C10(1)-2管路(初期設定)'!$AV32-SUM('C10(1)-2管路(初期設定)'!U32,'C10(1)-2管路(初期設定)'!V32))),"-")</f>
        <v>-</v>
      </c>
      <c r="BX32" s="441" t="str">
        <f>IF($BQ32=BX$4,IF('C10(1)-2管路(初期設定)'!$AV32="-","-",IF('C10(1)-2管路(初期設定)'!AF32="-",'C10(1)-2管路(初期設定)'!$AV32,'C10(1)-2管路(初期設定)'!$AV32-'C10(1)-2管路(初期設定)'!AF32)),"-")</f>
        <v>-</v>
      </c>
    </row>
    <row r="33" spans="2:76" ht="13.5" customHeight="1">
      <c r="B33" s="1594"/>
      <c r="C33" s="1263"/>
      <c r="D33" s="1263"/>
      <c r="E33" s="1264"/>
      <c r="F33" s="772" t="s">
        <v>69</v>
      </c>
      <c r="G33" s="854">
        <f t="shared" ref="G33" si="47">IF(SUM(G22:G32)=0,"-",SUM(G22:G32))</f>
        <v>2281.9</v>
      </c>
      <c r="H33" s="56" t="str">
        <f t="shared" ref="H33:AU33" si="48">IF(SUM(H22:H32)=0,"-",SUM(H22:H32))</f>
        <v>-</v>
      </c>
      <c r="I33" s="57">
        <f t="shared" si="48"/>
        <v>2281.9</v>
      </c>
      <c r="J33" s="854" t="str">
        <f t="shared" si="48"/>
        <v>-</v>
      </c>
      <c r="K33" s="56" t="str">
        <f t="shared" si="48"/>
        <v>-</v>
      </c>
      <c r="L33" s="57" t="str">
        <f t="shared" si="48"/>
        <v>-</v>
      </c>
      <c r="M33" s="854">
        <f t="shared" si="48"/>
        <v>759.19999999999993</v>
      </c>
      <c r="N33" s="56" t="str">
        <f t="shared" si="48"/>
        <v>-</v>
      </c>
      <c r="O33" s="57">
        <f t="shared" si="48"/>
        <v>759.19999999999993</v>
      </c>
      <c r="P33" s="854" t="str">
        <f t="shared" si="48"/>
        <v>-</v>
      </c>
      <c r="Q33" s="56" t="str">
        <f t="shared" si="48"/>
        <v>-</v>
      </c>
      <c r="R33" s="57" t="str">
        <f t="shared" si="48"/>
        <v>-</v>
      </c>
      <c r="S33" s="854">
        <f t="shared" si="48"/>
        <v>204.49999999999994</v>
      </c>
      <c r="T33" s="190" t="str">
        <f t="shared" si="48"/>
        <v>-</v>
      </c>
      <c r="U33" s="855">
        <f t="shared" si="48"/>
        <v>843</v>
      </c>
      <c r="V33" s="56" t="str">
        <f t="shared" si="48"/>
        <v>-</v>
      </c>
      <c r="W33" s="57">
        <f t="shared" si="48"/>
        <v>1047.5</v>
      </c>
      <c r="X33" s="55">
        <f t="shared" si="48"/>
        <v>5355.2</v>
      </c>
      <c r="Y33" s="56" t="str">
        <f t="shared" si="48"/>
        <v>-</v>
      </c>
      <c r="Z33" s="57">
        <f t="shared" si="48"/>
        <v>5355.2</v>
      </c>
      <c r="AA33" s="55" t="str">
        <f t="shared" si="48"/>
        <v>-</v>
      </c>
      <c r="AB33" s="56" t="str">
        <f t="shared" si="48"/>
        <v>-</v>
      </c>
      <c r="AC33" s="57" t="str">
        <f t="shared" si="48"/>
        <v>-</v>
      </c>
      <c r="AD33" s="854">
        <f t="shared" si="48"/>
        <v>854.5999999999998</v>
      </c>
      <c r="AE33" s="56" t="str">
        <f t="shared" si="48"/>
        <v>-</v>
      </c>
      <c r="AF33" s="57">
        <f t="shared" si="48"/>
        <v>854.5999999999998</v>
      </c>
      <c r="AG33" s="55">
        <f t="shared" si="48"/>
        <v>68.900000000000006</v>
      </c>
      <c r="AH33" s="56" t="str">
        <f t="shared" si="48"/>
        <v>-</v>
      </c>
      <c r="AI33" s="57">
        <f t="shared" si="48"/>
        <v>68.900000000000006</v>
      </c>
      <c r="AJ33" s="55" t="str">
        <f t="shared" si="48"/>
        <v>-</v>
      </c>
      <c r="AK33" s="56" t="str">
        <f t="shared" si="48"/>
        <v>-</v>
      </c>
      <c r="AL33" s="57" t="str">
        <f t="shared" si="48"/>
        <v>-</v>
      </c>
      <c r="AM33" s="55" t="str">
        <f t="shared" si="48"/>
        <v>-</v>
      </c>
      <c r="AN33" s="56" t="str">
        <f t="shared" si="48"/>
        <v>-</v>
      </c>
      <c r="AO33" s="57" t="str">
        <f t="shared" si="48"/>
        <v>-</v>
      </c>
      <c r="AP33" s="55" t="str">
        <f t="shared" si="48"/>
        <v>-</v>
      </c>
      <c r="AQ33" s="56" t="str">
        <f t="shared" si="48"/>
        <v>-</v>
      </c>
      <c r="AR33" s="62" t="str">
        <f t="shared" si="48"/>
        <v>-</v>
      </c>
      <c r="AS33" s="55" t="str">
        <f t="shared" si="48"/>
        <v>-</v>
      </c>
      <c r="AT33" s="56" t="str">
        <f t="shared" si="48"/>
        <v>-</v>
      </c>
      <c r="AU33" s="62" t="str">
        <f t="shared" si="48"/>
        <v>-</v>
      </c>
      <c r="AV33" s="1065">
        <f>IF(SUM(AV22:AW32)=0,"-",SUM(AV22:AW32))</f>
        <v>10367.299999999999</v>
      </c>
      <c r="AW33" s="1066"/>
      <c r="AX33" s="1094" t="str">
        <f>IF(SUM(AX22:AY32)=0,"-",SUM(AX22:AY32))</f>
        <v>-</v>
      </c>
      <c r="AY33" s="1066"/>
      <c r="AZ33" s="1065">
        <f>IF(SUM(AZ22:BA32)=0,"-",SUM(AZ22:BA32))</f>
        <v>3041.1</v>
      </c>
      <c r="BA33" s="1066"/>
      <c r="BB33" s="1066">
        <f>IF(SUM(BB22:BC32)=0,"-",SUM(BB22:BC32))</f>
        <v>204.49999999999994</v>
      </c>
      <c r="BC33" s="1066"/>
      <c r="BD33" s="1066">
        <f>IF(SUM(BD22:BE32)=0,"-",SUM(BD22:BE32))</f>
        <v>7052.7999999999993</v>
      </c>
      <c r="BE33" s="1066"/>
      <c r="BF33" s="1066">
        <f>IF(SUM(BF22:BG32)=0,"-",SUM(BF22:BG32))</f>
        <v>68.900000000000006</v>
      </c>
      <c r="BG33" s="1066"/>
      <c r="BH33" s="1066" t="str">
        <f>IF(SUM(BH22:BI32)=0,"-",SUM(BH22:BI32))</f>
        <v>-</v>
      </c>
      <c r="BI33" s="1067"/>
      <c r="BJ33" s="1065">
        <f>IF(SUM(BJ22:BK32)=0,"-",SUM(BJ22:BK32))</f>
        <v>3245.6</v>
      </c>
      <c r="BK33" s="1066"/>
      <c r="BL33" s="1066">
        <f>IF(SUM(BL22:BM32)=0,"-",SUM(BL22:BM32))</f>
        <v>7121.7</v>
      </c>
      <c r="BM33" s="1068"/>
      <c r="BN33" s="1066">
        <f t="shared" si="22"/>
        <v>10367.299999999999</v>
      </c>
      <c r="BO33" s="1068"/>
      <c r="BQ33" s="442" t="str">
        <f>IF('C10(1)-2管路(初期設定)'!AW33="","-",'C10(1)-2管路(初期設定)'!AW33)</f>
        <v>-</v>
      </c>
      <c r="BR33" s="441" t="str">
        <f>IF(BQ33=BR$4,IF('C10(1)-2管路(初期設定)'!AV33="-","-",IF('C10(1)-2管路(初期設定)'!I33="-",'C10(1)-2管路(初期設定)'!AV33,'C10(1)-2管路(初期設定)'!AV33-'C10(1)-2管路(初期設定)'!I33)),"-")</f>
        <v>-</v>
      </c>
      <c r="BS33" s="441" t="str">
        <f>IF(BQ33=BS$4,IF('C10(1)-2管路(初期設定)'!AV33="-","-",IF('C10(1)-2管路(初期設定)'!L33="-",'C10(1)-2管路(初期設定)'!AV33,'C10(1)-2管路(初期設定)'!AV33-'C10(1)-2管路(初期設定)'!L33)),"-")</f>
        <v>-</v>
      </c>
      <c r="BT33" s="441" t="str">
        <f>IF(BQ33=BT$4,IF('C10(1)-2管路(初期設定)'!AV33="-","-",IF('C10(1)-2管路(初期設定)'!O33="-",'C10(1)-2管路(初期設定)'!AV33,'C10(1)-2管路(初期設定)'!AV33-'C10(1)-2管路(初期設定)'!O33)),"-")</f>
        <v>-</v>
      </c>
      <c r="BU33" s="441" t="str">
        <f>IF($BQ33=BU$4,IF('C10(1)-2管路(初期設定)'!$AV33="-","-",IF('C10(1)-2管路(初期設定)'!R33="-",'C10(1)-2管路(初期設定)'!$AV33,'C10(1)-2管路(初期設定)'!$AV33-'C10(1)-2管路(初期設定)'!R33)),"-")</f>
        <v>-</v>
      </c>
      <c r="BV33" s="441" t="str">
        <f>IF($BQ33=BV$4,IF('C10(1)-2管路(初期設定)'!$AV33="-","-",IF('C10(1)-2管路(初期設定)'!W33="-",'C10(1)-2管路(初期設定)'!$AV33,'C10(1)-2管路(初期設定)'!$AV33-SUM('C10(1)-2管路(初期設定)'!S33,'C10(1)-2管路(初期設定)'!T33))),"-")</f>
        <v>-</v>
      </c>
      <c r="BW33" s="441" t="str">
        <f>IF($BQ33=BV$4,IF('C10(1)-2管路(初期設定)'!$AV33="-","-",IF('C10(1)-2管路(初期設定)'!W33="-",'C10(1)-2管路(初期設定)'!$AV33,'C10(1)-2管路(初期設定)'!$AV33-SUM('C10(1)-2管路(初期設定)'!U33,'C10(1)-2管路(初期設定)'!V33))),"-")</f>
        <v>-</v>
      </c>
      <c r="BX33" s="441" t="str">
        <f>IF($BQ33=BX$4,IF('C10(1)-2管路(初期設定)'!$AV33="-","-",IF('C10(1)-2管路(初期設定)'!AF33="-",'C10(1)-2管路(初期設定)'!$AV33,'C10(1)-2管路(初期設定)'!$AV33-'C10(1)-2管路(初期設定)'!AF33)),"-")</f>
        <v>-</v>
      </c>
    </row>
    <row r="34" spans="2:76" ht="13.5" customHeight="1">
      <c r="B34" s="1594"/>
      <c r="C34" s="1263"/>
      <c r="D34" s="1263"/>
      <c r="E34" s="1257" t="s">
        <v>65</v>
      </c>
      <c r="F34" s="75">
        <v>600</v>
      </c>
      <c r="G34" s="859">
        <f>IF(AND('C10(1)-1管路(初期設定)'!$F$10="○",'C10(1)-4,5管路(初期設定)'!$BR34="-"),"-",IF('C3(1)-1管路'!G34="-",BR34,IF(BR34="-",'C3(1)-1管路'!G34,'C3(1)-1管路'!G34+BR34)))</f>
        <v>73</v>
      </c>
      <c r="H34" s="68" t="str">
        <f>IF(IF('C3(1)-1管路'!H34="-","-",IF('C10(1)-2管路(初期設定)'!H34="-",'C3(1)-1管路'!H34,'C3(1)-1管路'!H34-'C10(1)-2管路(初期設定)'!H34))=0,"-",IF('C3(1)-1管路'!H34="-","-",IF('C10(1)-2管路(初期設定)'!H34="-",'C3(1)-1管路'!H34,'C3(1)-1管路'!H34-'C10(1)-2管路(初期設定)'!H34)))</f>
        <v>-</v>
      </c>
      <c r="I34" s="51">
        <f t="shared" ref="I34:I44" si="49">IF(SUM(G34:H34)=0,"-",SUM(G34:H34))</f>
        <v>73</v>
      </c>
      <c r="J34" s="859" t="str">
        <f>IF(AND('C10(1)-1管路(初期設定)'!$H$10="○",'C10(1)-4,5管路(初期設定)'!$BS34="-"),"-",IF('C3(1)-1管路'!J34="-",BS34,IF(BS34="-",'C3(1)-1管路'!J34,'C3(1)-1管路'!J34+BS34)))</f>
        <v>-</v>
      </c>
      <c r="K34" s="68" t="str">
        <f>IF(IF('C3(1)-1管路'!K34="-","-",IF('C10(1)-2管路(初期設定)'!K34="-",'C3(1)-1管路'!K34,'C3(1)-1管路'!K34-'C10(1)-2管路(初期設定)'!K34))=0,"-",IF('C3(1)-1管路'!K34="-","-",IF('C10(1)-2管路(初期設定)'!K34="-",'C3(1)-1管路'!K34,'C3(1)-1管路'!K34-'C10(1)-2管路(初期設定)'!K34)))</f>
        <v>-</v>
      </c>
      <c r="L34" s="51" t="str">
        <f t="shared" ref="L34:L44" si="50">IF(SUM(J34:K34)=0,"-",SUM(J34:K34))</f>
        <v>-</v>
      </c>
      <c r="M34" s="859" t="str">
        <f>IF(AND('C10(1)-1管路(初期設定)'!$J$10="○",'C10(1)-4,5管路(初期設定)'!$BT34="-"),"-",IF('C3(1)-1管路'!M34="-",BT34,IF(BT34="-",'C3(1)-1管路'!M34,'C3(1)-1管路'!M34+BT34)))</f>
        <v>-</v>
      </c>
      <c r="N34" s="68" t="str">
        <f>IF(IF('C3(1)-1管路'!N34="-","-",IF('C10(1)-2管路(初期設定)'!N34="-",'C3(1)-1管路'!N34,'C3(1)-1管路'!N34-'C10(1)-2管路(初期設定)'!N34))=0,"-",IF('C3(1)-1管路'!N34="-","-",IF('C10(1)-2管路(初期設定)'!N34="-",'C3(1)-1管路'!N34,'C3(1)-1管路'!N34-'C10(1)-2管路(初期設定)'!N34)))</f>
        <v>-</v>
      </c>
      <c r="O34" s="51" t="str">
        <f t="shared" ref="O34:O44" si="51">IF(SUM(M34:N34)=0,"-",SUM(M34:N34))</f>
        <v>-</v>
      </c>
      <c r="P34" s="859" t="str">
        <f>IF(AND('C10(1)-1管路(初期設定)'!$L$10="○",'C10(1)-4,5管路(初期設定)'!$BU34="-"),"-",IF('C3(1)-1管路'!P34="-",BU34,IF(BU34="-",'C3(1)-1管路'!P34,'C3(1)-1管路'!P34+BU34)))</f>
        <v>-</v>
      </c>
      <c r="Q34" s="68" t="str">
        <f>IF(IF('C3(1)-1管路'!Q34="-","-",IF('C10(1)-2管路(初期設定)'!Q34="-",'C3(1)-1管路'!Q34,'C3(1)-1管路'!Q34-'C10(1)-2管路(初期設定)'!Q34))=0,"-",IF('C3(1)-1管路'!Q34="-","-",IF('C10(1)-2管路(初期設定)'!Q34="-",'C3(1)-1管路'!Q34,'C3(1)-1管路'!Q34-'C10(1)-2管路(初期設定)'!Q34)))</f>
        <v>-</v>
      </c>
      <c r="R34" s="51" t="str">
        <f t="shared" ref="R34:R44" si="52">IF(SUM(P34:Q34)=0,"-",SUM(P34:Q34))</f>
        <v>-</v>
      </c>
      <c r="S34" s="859" t="str">
        <f>IF(AND('C10(1)-1管路(初期設定)'!$N$10="○",'C10(1)-4,5管路(初期設定)'!$BV34="-"),"-",IF('C3(1)-1管路'!S34="-",BV34,IF(BV34="-",'C3(1)-1管路'!S34,'C3(1)-1管路'!S34+BV34+BW34)))</f>
        <v>-</v>
      </c>
      <c r="T34" s="187" t="str">
        <f>IF(IF('C3(1)-1管路'!T34="-","-",IF('C10(1)-2管路(初期設定)'!T34="-",'C3(1)-1管路'!T34,'C3(1)-1管路'!T34-'C10(1)-2管路(初期設定)'!T34))=0,"-",IF('C3(1)-1管路'!T34="-","-",IF('C10(1)-2管路(初期設定)'!T34="-",'C3(1)-1管路'!T34,'C3(1)-1管路'!T34-'C10(1)-2管路(初期設定)'!T34)))</f>
        <v>-</v>
      </c>
      <c r="U34" s="858" t="str">
        <f>IF(AND('C10(1)-1管路(初期設定)'!$P$10="○",'C10(1)-4,5管路(初期設定)'!$BW34="-"),"-",IF('C3(1)-1管路'!U34="-",BW34,IF(BW34="-",'C3(1)-1管路'!U34,'C3(1)-1管路'!U34)))</f>
        <v>-</v>
      </c>
      <c r="V34" s="68" t="str">
        <f>IF(IF('C3(1)-1管路'!V34="-","-",IF('C10(1)-2管路(初期設定)'!V34="-",'C3(1)-1管路'!V34,'C3(1)-1管路'!V34-'C10(1)-2管路(初期設定)'!V34))=0,"-",IF('C3(1)-1管路'!V34="-","-",IF('C10(1)-2管路(初期設定)'!V34="-",'C3(1)-1管路'!V34,'C3(1)-1管路'!V34-'C10(1)-2管路(初期設定)'!V34)))</f>
        <v>-</v>
      </c>
      <c r="W34" s="51" t="str">
        <f t="shared" ref="W34:W44" si="53">IF(SUM(S34:V34)=0,"-",SUM(S34:V34))</f>
        <v>-</v>
      </c>
      <c r="X34" s="58">
        <f>IF(IF('C3(1)-1管路'!X34="-","-",IF('C10(1)-2管路(初期設定)'!X34="-",'C3(1)-1管路'!X34,'C3(1)-1管路'!X34-'C10(1)-2管路(初期設定)'!X34))=0,"-",IF('C3(1)-1管路'!X34="-","-",IF('C10(1)-2管路(初期設定)'!X34="-",'C3(1)-1管路'!X34,'C3(1)-1管路'!X34-'C10(1)-2管路(初期設定)'!X34)))</f>
        <v>661.6</v>
      </c>
      <c r="Y34" s="68" t="str">
        <f>IF(IF('C3(1)-1管路'!Y34="-","-",IF('C10(1)-2管路(初期設定)'!Y34="-",'C3(1)-1管路'!Y34,'C3(1)-1管路'!Y34-'C10(1)-2管路(初期設定)'!Y34))=0,"-",IF('C3(1)-1管路'!Y34="-","-",IF('C10(1)-2管路(初期設定)'!Y34="-",'C3(1)-1管路'!Y34,'C3(1)-1管路'!Y34-'C10(1)-2管路(初期設定)'!Y34)))</f>
        <v>-</v>
      </c>
      <c r="Z34" s="51">
        <f t="shared" ref="Z34:Z44" si="54">IF(SUM(X34:Y34)=0,"-",SUM(X34:Y34))</f>
        <v>661.6</v>
      </c>
      <c r="AA34" s="58" t="str">
        <f>IF(IF('C3(1)-1管路'!AA34="-","-",IF('C10(1)-2管路(初期設定)'!AA34="-",'C3(1)-1管路'!AA34,'C3(1)-1管路'!AA34-'C10(1)-2管路(初期設定)'!AA34))=0,"-",IF('C3(1)-1管路'!AA34="-","-",IF('C10(1)-2管路(初期設定)'!AA34="-",'C3(1)-1管路'!AA34,'C3(1)-1管路'!AA34-'C10(1)-2管路(初期設定)'!AA34)))</f>
        <v>-</v>
      </c>
      <c r="AB34" s="68" t="str">
        <f>IF(IF('C3(1)-1管路'!AB34="-","-",IF('C10(1)-2管路(初期設定)'!AB34="-",'C3(1)-1管路'!AB34,'C3(1)-1管路'!AB34-'C10(1)-2管路(初期設定)'!AB34))=0,"-",IF('C3(1)-1管路'!AB34="-","-",IF('C10(1)-2管路(初期設定)'!AB34="-",'C3(1)-1管路'!AB34,'C3(1)-1管路'!AB34-'C10(1)-2管路(初期設定)'!AB34)))</f>
        <v>-</v>
      </c>
      <c r="AC34" s="51" t="str">
        <f t="shared" ref="AC34:AC44" si="55">IF(SUM(AA34:AB34)=0,"-",SUM(AA34:AB34))</f>
        <v>-</v>
      </c>
      <c r="AD34" s="859" t="str">
        <f>IF(AND('C10(1)-1管路(初期設定)'!$V$10="○",'C10(1)-4,5管路(初期設定)'!$BX34="-"),"-",IF('C3(1)-1管路'!AD34="-",BX34,IF(BX34="-",'C3(1)-1管路'!AD34,'C3(1)-1管路'!AD34+BX34)))</f>
        <v>-</v>
      </c>
      <c r="AE34" s="68" t="str">
        <f>IF(IF('C3(1)-1管路'!AE34="-","-",IF('C10(1)-2管路(初期設定)'!AE34="-",'C3(1)-1管路'!AE34,'C3(1)-1管路'!AE34-'C10(1)-2管路(初期設定)'!AE34))=0,"-",IF('C3(1)-1管路'!AE34="-","-",IF('C10(1)-2管路(初期設定)'!AE34="-",'C3(1)-1管路'!AE34,'C3(1)-1管路'!AE34-'C10(1)-2管路(初期設定)'!AE34)))</f>
        <v>-</v>
      </c>
      <c r="AF34" s="51" t="str">
        <f t="shared" ref="AF34:AF44" si="56">IF(SUM(AD34:AE34)=0,"-",SUM(AD34:AE34))</f>
        <v>-</v>
      </c>
      <c r="AG34" s="58" t="str">
        <f>IF(IF('C3(1)-1管路'!AG34="-","-",IF('C10(1)-2管路(初期設定)'!AG34="-",'C3(1)-1管路'!AG34,'C3(1)-1管路'!AG34-'C10(1)-2管路(初期設定)'!AG34))=0,"-",IF('C3(1)-1管路'!AG34="-","-",IF('C10(1)-2管路(初期設定)'!AG34="-",'C3(1)-1管路'!AG34,'C3(1)-1管路'!AG34-'C10(1)-2管路(初期設定)'!AG34)))</f>
        <v>-</v>
      </c>
      <c r="AH34" s="68" t="str">
        <f>IF(IF('C3(1)-1管路'!AH34="-","-",IF('C10(1)-2管路(初期設定)'!AH34="-",'C3(1)-1管路'!AH34,'C3(1)-1管路'!AH34-'C10(1)-2管路(初期設定)'!AH34))=0,"-",IF('C3(1)-1管路'!AH34="-","-",IF('C10(1)-2管路(初期設定)'!AH34="-",'C3(1)-1管路'!AH34,'C3(1)-1管路'!AH34-'C10(1)-2管路(初期設定)'!AH34)))</f>
        <v>-</v>
      </c>
      <c r="AI34" s="51" t="str">
        <f t="shared" ref="AI34:AI44" si="57">IF(SUM(AG34:AH34)=0,"-",SUM(AG34:AH34))</f>
        <v>-</v>
      </c>
      <c r="AJ34" s="58" t="str">
        <f>IF(IF('C3(1)-1管路'!AJ34="-","-",IF('C10(1)-2管路(初期設定)'!AJ34="-",'C3(1)-1管路'!AJ34,'C3(1)-1管路'!AJ34-'C10(1)-2管路(初期設定)'!AJ34))=0,"-",IF('C3(1)-1管路'!AJ34="-","-",IF('C10(1)-2管路(初期設定)'!AJ34="-",'C3(1)-1管路'!AJ34,'C3(1)-1管路'!AJ34-'C10(1)-2管路(初期設定)'!AJ34)))</f>
        <v>-</v>
      </c>
      <c r="AK34" s="68" t="str">
        <f>IF(IF('C3(1)-1管路'!AK34="-","-",IF('C10(1)-2管路(初期設定)'!AK34="-",'C3(1)-1管路'!AK34,'C3(1)-1管路'!AK34-'C10(1)-2管路(初期設定)'!AK34))=0,"-",IF('C3(1)-1管路'!AK34="-","-",IF('C10(1)-2管路(初期設定)'!AK34="-",'C3(1)-1管路'!AK34,'C3(1)-1管路'!AK34-'C10(1)-2管路(初期設定)'!AK34)))</f>
        <v>-</v>
      </c>
      <c r="AL34" s="51" t="str">
        <f t="shared" ref="AL34:AL44" si="58">IF(SUM(AJ34:AK34)=0,"-",SUM(AJ34:AK34))</f>
        <v>-</v>
      </c>
      <c r="AM34" s="58" t="str">
        <f>IF(IF('C3(1)-1管路'!AM34="-","-",IF('C10(1)-2管路(初期設定)'!AM34="-",'C3(1)-1管路'!AM34,'C3(1)-1管路'!AM34-'C10(1)-2管路(初期設定)'!AM34))=0,"-",IF('C3(1)-1管路'!AM34="-","-",IF('C10(1)-2管路(初期設定)'!AM34="-",'C3(1)-1管路'!AM34,'C3(1)-1管路'!AM34-'C10(1)-2管路(初期設定)'!AM34)))</f>
        <v>-</v>
      </c>
      <c r="AN34" s="68" t="str">
        <f>IF(IF('C3(1)-1管路'!AN34="-","-",IF('C10(1)-2管路(初期設定)'!AN34="-",'C3(1)-1管路'!AN34,'C3(1)-1管路'!AN34-'C10(1)-2管路(初期設定)'!AN34))=0,"-",IF('C3(1)-1管路'!AN34="-","-",IF('C10(1)-2管路(初期設定)'!AN34="-",'C3(1)-1管路'!AN34,'C3(1)-1管路'!AN34-'C10(1)-2管路(初期設定)'!AN34)))</f>
        <v>-</v>
      </c>
      <c r="AO34" s="51" t="str">
        <f t="shared" ref="AO34:AO44" si="59">IF(SUM(AM34:AN34)=0,"-",SUM(AM34:AN34))</f>
        <v>-</v>
      </c>
      <c r="AP34" s="58" t="str">
        <f>IF(IF('C3(1)-1管路'!AP34="-","-",IF('C10(1)-2管路(初期設定)'!AP34="-",'C3(1)-1管路'!AP34,'C3(1)-1管路'!AP34-'C10(1)-2管路(初期設定)'!AP34))=0,"-",IF('C3(1)-1管路'!AP34="-","-",IF('C10(1)-2管路(初期設定)'!AP34="-",'C3(1)-1管路'!AP34,'C3(1)-1管路'!AP34-'C10(1)-2管路(初期設定)'!AP34)))</f>
        <v>-</v>
      </c>
      <c r="AQ34" s="68" t="str">
        <f>IF(IF('C3(1)-1管路'!AQ34="-","-",IF('C10(1)-2管路(初期設定)'!AQ34="-",'C3(1)-1管路'!AQ34,'C3(1)-1管路'!AQ34-'C10(1)-2管路(初期設定)'!AQ34))=0,"-",IF('C3(1)-1管路'!AQ34="-","-",IF('C10(1)-2管路(初期設定)'!AQ34="-",'C3(1)-1管路'!AQ34,'C3(1)-1管路'!AQ34-'C10(1)-2管路(初期設定)'!AQ34)))</f>
        <v>-</v>
      </c>
      <c r="AR34" s="60" t="str">
        <f t="shared" ref="AR34:AR44" si="60">IF(SUM(AP34:AQ34)=0,"-",SUM(AP34:AQ34))</f>
        <v>-</v>
      </c>
      <c r="AS34" s="58" t="str">
        <f>IF(IF('C3(1)-1管路'!AS34="-","-",IF('C10(1)-2管路(初期設定)'!AS34="-",'C3(1)-1管路'!AS34,'C3(1)-1管路'!AS34-'C10(1)-2管路(初期設定)'!AS34))=0,"-",IF('C3(1)-1管路'!AS34="-","-",IF('C10(1)-2管路(初期設定)'!AS34="-",'C3(1)-1管路'!AS34,'C3(1)-1管路'!AS34-'C10(1)-2管路(初期設定)'!AS34)))</f>
        <v>-</v>
      </c>
      <c r="AT34" s="68" t="str">
        <f>IF(IF('C3(1)-1管路'!AT34="-","-",IF('C10(1)-2管路(初期設定)'!AT34="-",'C3(1)-1管路'!AT34,'C3(1)-1管路'!AT34-'C10(1)-2管路(初期設定)'!AT34))=0,"-",IF('C3(1)-1管路'!AT34="-","-",IF('C10(1)-2管路(初期設定)'!AT34="-",'C3(1)-1管路'!AT34,'C3(1)-1管路'!AT34-'C10(1)-2管路(初期設定)'!AT34)))</f>
        <v>-</v>
      </c>
      <c r="AU34" s="60" t="str">
        <f t="shared" ref="AU34:AU44" si="61">IF(SUM(AS34:AT34)=0,"-",SUM(AS34:AT34))</f>
        <v>-</v>
      </c>
      <c r="AV34" s="1096">
        <f t="shared" ref="AV34:AV44" si="62">IF(SUM(G34,J34,M34,P34,S34,U34,X34,AA34,AD34,AG34,AJ34,AM34,AP34,AS34)=0,"-",SUM(G34,J34,M34,P34,S34,U34,X34,AA34,AD34,AG34,AJ34,AM34,AP34,AS34))</f>
        <v>734.6</v>
      </c>
      <c r="AW34" s="1093"/>
      <c r="AX34" s="1092" t="str">
        <f t="shared" ref="AX34:AX44" si="63">IF(SUM(H34,K34,N34,Q34,T34,V34,Y34,AB34,AE34,AH34,AK34,AN34,AQ34,AT34)=0,"-",SUM(H34,K34,N34,Q34,T34,V34,Y34,AB34,AE34,AH34,AK34,AN34,AQ34,AT34))</f>
        <v>-</v>
      </c>
      <c r="AY34" s="1093"/>
      <c r="AZ34" s="1096">
        <f t="shared" ref="AZ34:AZ44" si="64">SUMIF(G$88,"①",I34)+SUMIF(J$88,"①",L34)+SUMIF(M$88,"①",O34)+SUMIF(P$88,"①",R34)+SUMIF(S$88,"①",S34)+SUMIF(S$88,"①",T34)+SUMIF(U$88,"①",U34)+SUMIF(U$88,"①",V34)+SUMIF(X$88,"①",Z34)+SUMIF(AA$88,"①",AC34)+SUMIF(AD$88,"①",AF34)+SUMIF(AG$88,"①",AI34)+SUMIF(AJ$88,"①",AL34)+SUMIF(AM$88,"①",AO34)+SUMIF(AP$88,"①",AR34)+SUMIF(AS$88,"①",AU34)</f>
        <v>73</v>
      </c>
      <c r="BA34" s="1093"/>
      <c r="BB34" s="1093">
        <f t="shared" ref="BB34:BB44" si="65">SUMIF(G$88,"②",I34)+SUMIF(J$88,"②",L34)+SUMIF(M$88,"②",O34)+SUMIF(P$88,"②",R34)+SUMIF(S$88,"②",S34)+SUMIF(S$88,"②",T34)+SUMIF(U$88,"②",U34)+SUMIF(U$88,"②",V34)+SUMIF(X$88,"②",Z34)+SUMIF(AA$88,"②",AC34)+SUMIF(AD$88,"②",AF34)+SUMIF(AG$88,"②",AI34)+SUMIF(AJ$88,"②",AL34)+SUMIF(AM$88,"②",AO34)+SUMIF(AP$88,"②",AR34)+SUMIF(AS$88,"②",AU34)</f>
        <v>0</v>
      </c>
      <c r="BC34" s="1093"/>
      <c r="BD34" s="1093">
        <f t="shared" ref="BD34:BD44" si="66">SUMIF(G$88,"③",I34)+SUMIF(J$88,"③",L34)+SUMIF(M$88,"③",O34)+SUMIF(P$88,"③",R34)+SUMIF(S$88,"③",S34)+SUMIF(S$88,"③",T34)+SUMIF(U$88,"③",U34)+SUMIF(U$88,"③",V34)+SUMIF(X$88,"③",Z34)+SUMIF(AA$88,"③",AC34)+SUMIF(AD$88,"③",AF34)+SUMIF(AG$88,"③",AI34)+SUMIF(AJ$88,"③",AL34)+SUMIF(AM$88,"③",AO34)+SUMIF(AP$88,"③",AR34)+SUMIF(AS$88,"③",AU34)</f>
        <v>661.6</v>
      </c>
      <c r="BE34" s="1093"/>
      <c r="BF34" s="1093">
        <f t="shared" ref="BF34:BF44" si="67">SUMIF(G$88,"④",I34)+SUMIF(J$88,"④",L34)+SUMIF(M$88,"④",O34)+SUMIF(P$88,"④",R34)+SUMIF(S$88,"④",S34)+SUMIF(S$88,"④",T34)+SUMIF(U$88,"④",U34)+SUMIF(U$88,"④",V34)+SUMIF(X$88,"④",Z34)+SUMIF(AA$88,"④",AC34)+SUMIF(AD$88,"④",AF34)+SUMIF(AG$88,"④",AI34)+SUMIF(AJ$88,"④",AL34)+SUMIF(AM$88,"④",AO34)+SUMIF(AP$88,"④",AR34)+SUMIF(AS$88,"④",AU34)</f>
        <v>0</v>
      </c>
      <c r="BG34" s="1093"/>
      <c r="BH34" s="1093">
        <f t="shared" ref="BH34:BH44" si="68">SUMIF(G$88,"⑤",I34)+SUMIF(J$88,"⑤",L34)+SUMIF(M$88,"⑤",O34)+SUMIF(P$88,"⑤",R34)+SUMIF(S$88,"⑤",S34)+SUMIF(S$88,"⑤",T34)+SUMIF(U$88,"⑤",U34)+SUMIF(U$88,"⑤",V34)+SUMIF(X$88,"⑤",Z34)+SUMIF(AA$88,"⑤",AC34)+SUMIF(AD$88,"⑤",AF34)+SUMIF(AG$88,"⑤",AI34)+SUMIF(AJ$88,"⑤",AL34)+SUMIF(AM$88,"⑤",AO34)+SUMIF(AP$88,"⑤",AR34)+SUMIF(AS$88,"⑤",AU34)</f>
        <v>0</v>
      </c>
      <c r="BI34" s="1166"/>
      <c r="BJ34" s="1096">
        <f t="shared" ref="BJ34:BJ44" si="69">SUM(AZ34:BC34)</f>
        <v>73</v>
      </c>
      <c r="BK34" s="1093"/>
      <c r="BL34" s="1093">
        <f t="shared" ref="BL34:BL44" si="70">SUM(BD34:BI34)</f>
        <v>661.6</v>
      </c>
      <c r="BM34" s="1165"/>
      <c r="BN34" s="1093">
        <f t="shared" si="22"/>
        <v>734.6</v>
      </c>
      <c r="BO34" s="1165"/>
      <c r="BQ34" s="442" t="str">
        <f>IF('C10(1)-2管路(初期設定)'!AW34="","-",'C10(1)-2管路(初期設定)'!AW34)</f>
        <v>ダクタイル鋳鉄管(NS形継手等)</v>
      </c>
      <c r="BR34" s="441">
        <f>IF(BQ34=BR$4,IF('C10(1)-2管路(初期設定)'!AV34="-","-",IF('C10(1)-2管路(初期設定)'!I34="-",'C10(1)-2管路(初期設定)'!AV34,'C10(1)-2管路(初期設定)'!AV34-'C10(1)-2管路(初期設定)'!I34)),"-")</f>
        <v>73</v>
      </c>
      <c r="BS34" s="441" t="str">
        <f>IF(BQ34=BS$4,IF('C10(1)-2管路(初期設定)'!AV34="-","-",IF('C10(1)-2管路(初期設定)'!L34="-",'C10(1)-2管路(初期設定)'!AV34,'C10(1)-2管路(初期設定)'!AV34-'C10(1)-2管路(初期設定)'!L34)),"-")</f>
        <v>-</v>
      </c>
      <c r="BT34" s="441" t="str">
        <f>IF(BQ34=BT$4,IF('C10(1)-2管路(初期設定)'!AV34="-","-",IF('C10(1)-2管路(初期設定)'!O34="-",'C10(1)-2管路(初期設定)'!AV34,'C10(1)-2管路(初期設定)'!AV34-'C10(1)-2管路(初期設定)'!O34)),"-")</f>
        <v>-</v>
      </c>
      <c r="BU34" s="441" t="str">
        <f>IF($BQ34=BU$4,IF('C10(1)-2管路(初期設定)'!$AV34="-","-",IF('C10(1)-2管路(初期設定)'!R34="-",'C10(1)-2管路(初期設定)'!$AV34,'C10(1)-2管路(初期設定)'!$AV34-'C10(1)-2管路(初期設定)'!R34)),"-")</f>
        <v>-</v>
      </c>
      <c r="BV34" s="441" t="str">
        <f>IF($BQ34=BV$4,IF('C10(1)-2管路(初期設定)'!$AV34="-","-",IF('C10(1)-2管路(初期設定)'!W34="-",'C10(1)-2管路(初期設定)'!$AV34,'C10(1)-2管路(初期設定)'!$AV34-SUM('C10(1)-2管路(初期設定)'!S34,'C10(1)-2管路(初期設定)'!T34))),"-")</f>
        <v>-</v>
      </c>
      <c r="BW34" s="441" t="str">
        <f>IF($BQ34=BV$4,IF('C10(1)-2管路(初期設定)'!$AV34="-","-",IF('C10(1)-2管路(初期設定)'!W34="-",'C10(1)-2管路(初期設定)'!$AV34,'C10(1)-2管路(初期設定)'!$AV34-SUM('C10(1)-2管路(初期設定)'!U34,'C10(1)-2管路(初期設定)'!V34))),"-")</f>
        <v>-</v>
      </c>
      <c r="BX34" s="441" t="str">
        <f>IF($BQ34=BX$4,IF('C10(1)-2管路(初期設定)'!$AV34="-","-",IF('C10(1)-2管路(初期設定)'!AF34="-",'C10(1)-2管路(初期設定)'!$AV34,'C10(1)-2管路(初期設定)'!$AV34-'C10(1)-2管路(初期設定)'!AF34)),"-")</f>
        <v>-</v>
      </c>
    </row>
    <row r="35" spans="2:76" ht="13.5" customHeight="1">
      <c r="B35" s="1594"/>
      <c r="C35" s="1263"/>
      <c r="D35" s="1263"/>
      <c r="E35" s="1263"/>
      <c r="F35" s="76">
        <v>500</v>
      </c>
      <c r="G35" s="857">
        <f>IF(AND('C10(1)-1管路(初期設定)'!$F$10="○",'C10(1)-4,5管路(初期設定)'!$BR35="-"),"-",IF('C3(1)-1管路'!G35="-",BR35,IF(BR35="-",'C3(1)-1管路'!G35,'C3(1)-1管路'!G35+BR35)))</f>
        <v>71</v>
      </c>
      <c r="H35" s="69" t="str">
        <f>IF(IF('C3(1)-1管路'!H35="-","-",IF('C10(1)-2管路(初期設定)'!H35="-",'C3(1)-1管路'!H35,'C3(1)-1管路'!H35-'C10(1)-2管路(初期設定)'!H35))=0,"-",IF('C3(1)-1管路'!H35="-","-",IF('C10(1)-2管路(初期設定)'!H35="-",'C3(1)-1管路'!H35,'C3(1)-1管路'!H35-'C10(1)-2管路(初期設定)'!H35)))</f>
        <v>-</v>
      </c>
      <c r="I35" s="54">
        <f t="shared" si="49"/>
        <v>71</v>
      </c>
      <c r="J35" s="857">
        <f>IF(AND('C10(1)-1管路(初期設定)'!$H$10="○",'C10(1)-4,5管路(初期設定)'!$BS35="-"),"-",IF('C3(1)-1管路'!J35="-",BS35,IF(BS35="-",'C3(1)-1管路'!J35,'C3(1)-1管路'!J35+BS35)))</f>
        <v>77.5</v>
      </c>
      <c r="K35" s="69" t="str">
        <f>IF(IF('C3(1)-1管路'!K35="-","-",IF('C10(1)-2管路(初期設定)'!K35="-",'C3(1)-1管路'!K35,'C3(1)-1管路'!K35-'C10(1)-2管路(初期設定)'!K35))=0,"-",IF('C3(1)-1管路'!K35="-","-",IF('C10(1)-2管路(初期設定)'!K35="-",'C3(1)-1管路'!K35,'C3(1)-1管路'!K35-'C10(1)-2管路(初期設定)'!K35)))</f>
        <v>-</v>
      </c>
      <c r="L35" s="54">
        <f t="shared" si="50"/>
        <v>77.5</v>
      </c>
      <c r="M35" s="857" t="str">
        <f>IF(AND('C10(1)-1管路(初期設定)'!$J$10="○",'C10(1)-4,5管路(初期設定)'!$BT35="-"),"-",IF('C3(1)-1管路'!M35="-",BT35,IF(BT35="-",'C3(1)-1管路'!M35,'C3(1)-1管路'!M35+BT35)))</f>
        <v>-</v>
      </c>
      <c r="N35" s="69" t="str">
        <f>IF(IF('C3(1)-1管路'!N35="-","-",IF('C10(1)-2管路(初期設定)'!N35="-",'C3(1)-1管路'!N35,'C3(1)-1管路'!N35-'C10(1)-2管路(初期設定)'!N35))=0,"-",IF('C3(1)-1管路'!N35="-","-",IF('C10(1)-2管路(初期設定)'!N35="-",'C3(1)-1管路'!N35,'C3(1)-1管路'!N35-'C10(1)-2管路(初期設定)'!N35)))</f>
        <v>-</v>
      </c>
      <c r="O35" s="54" t="str">
        <f t="shared" si="51"/>
        <v>-</v>
      </c>
      <c r="P35" s="857" t="str">
        <f>IF(AND('C10(1)-1管路(初期設定)'!$L$10="○",'C10(1)-4,5管路(初期設定)'!$BU35="-"),"-",IF('C3(1)-1管路'!P35="-",BU35,IF(BU35="-",'C3(1)-1管路'!P35,'C3(1)-1管路'!P35+BU35)))</f>
        <v>-</v>
      </c>
      <c r="Q35" s="69" t="str">
        <f>IF(IF('C3(1)-1管路'!Q35="-","-",IF('C10(1)-2管路(初期設定)'!Q35="-",'C3(1)-1管路'!Q35,'C3(1)-1管路'!Q35-'C10(1)-2管路(初期設定)'!Q35))=0,"-",IF('C3(1)-1管路'!Q35="-","-",IF('C10(1)-2管路(初期設定)'!Q35="-",'C3(1)-1管路'!Q35,'C3(1)-1管路'!Q35-'C10(1)-2管路(初期設定)'!Q35)))</f>
        <v>-</v>
      </c>
      <c r="R35" s="54" t="str">
        <f t="shared" si="52"/>
        <v>-</v>
      </c>
      <c r="S35" s="857" t="str">
        <f>IF(AND('C10(1)-1管路(初期設定)'!$N$10="○",'C10(1)-4,5管路(初期設定)'!$BV35="-"),"-",IF('C3(1)-1管路'!S35="-",BV35,IF(BV35="-",'C3(1)-1管路'!S35,'C3(1)-1管路'!S35+BV35+BW35)))</f>
        <v>-</v>
      </c>
      <c r="T35" s="189" t="str">
        <f>IF(IF('C3(1)-1管路'!T35="-","-",IF('C10(1)-2管路(初期設定)'!T35="-",'C3(1)-1管路'!T35,'C3(1)-1管路'!T35-'C10(1)-2管路(初期設定)'!T35))=0,"-",IF('C3(1)-1管路'!T35="-","-",IF('C10(1)-2管路(初期設定)'!T35="-",'C3(1)-1管路'!T35,'C3(1)-1管路'!T35-'C10(1)-2管路(初期設定)'!T35)))</f>
        <v>-</v>
      </c>
      <c r="U35" s="856" t="str">
        <f>IF(AND('C10(1)-1管路(初期設定)'!$P$10="○",'C10(1)-4,5管路(初期設定)'!$BW35="-"),"-",IF('C3(1)-1管路'!U35="-",BW35,IF(BW35="-",'C3(1)-1管路'!U35,'C3(1)-1管路'!U35)))</f>
        <v>-</v>
      </c>
      <c r="V35" s="69" t="str">
        <f>IF(IF('C3(1)-1管路'!V35="-","-",IF('C10(1)-2管路(初期設定)'!V35="-",'C3(1)-1管路'!V35,'C3(1)-1管路'!V35-'C10(1)-2管路(初期設定)'!V35))=0,"-",IF('C3(1)-1管路'!V35="-","-",IF('C10(1)-2管路(初期設定)'!V35="-",'C3(1)-1管路'!V35,'C3(1)-1管路'!V35-'C10(1)-2管路(初期設定)'!V35)))</f>
        <v>-</v>
      </c>
      <c r="W35" s="54" t="str">
        <f t="shared" si="53"/>
        <v>-</v>
      </c>
      <c r="X35" s="59">
        <f>IF(IF('C3(1)-1管路'!X35="-","-",IF('C10(1)-2管路(初期設定)'!X35="-",'C3(1)-1管路'!X35,'C3(1)-1管路'!X35-'C10(1)-2管路(初期設定)'!X35))=0,"-",IF('C3(1)-1管路'!X35="-","-",IF('C10(1)-2管路(初期設定)'!X35="-",'C3(1)-1管路'!X35,'C3(1)-1管路'!X35-'C10(1)-2管路(初期設定)'!X35)))</f>
        <v>642.1</v>
      </c>
      <c r="Y35" s="69" t="str">
        <f>IF(IF('C3(1)-1管路'!Y35="-","-",IF('C10(1)-2管路(初期設定)'!Y35="-",'C3(1)-1管路'!Y35,'C3(1)-1管路'!Y35-'C10(1)-2管路(初期設定)'!Y35))=0,"-",IF('C3(1)-1管路'!Y35="-","-",IF('C10(1)-2管路(初期設定)'!Y35="-",'C3(1)-1管路'!Y35,'C3(1)-1管路'!Y35-'C10(1)-2管路(初期設定)'!Y35)))</f>
        <v>-</v>
      </c>
      <c r="Z35" s="54">
        <f t="shared" si="54"/>
        <v>642.1</v>
      </c>
      <c r="AA35" s="59" t="str">
        <f>IF(IF('C3(1)-1管路'!AA35="-","-",IF('C10(1)-2管路(初期設定)'!AA35="-",'C3(1)-1管路'!AA35,'C3(1)-1管路'!AA35-'C10(1)-2管路(初期設定)'!AA35))=0,"-",IF('C3(1)-1管路'!AA35="-","-",IF('C10(1)-2管路(初期設定)'!AA35="-",'C3(1)-1管路'!AA35,'C3(1)-1管路'!AA35-'C10(1)-2管路(初期設定)'!AA35)))</f>
        <v>-</v>
      </c>
      <c r="AB35" s="69" t="str">
        <f>IF(IF('C3(1)-1管路'!AB35="-","-",IF('C10(1)-2管路(初期設定)'!AB35="-",'C3(1)-1管路'!AB35,'C3(1)-1管路'!AB35-'C10(1)-2管路(初期設定)'!AB35))=0,"-",IF('C3(1)-1管路'!AB35="-","-",IF('C10(1)-2管路(初期設定)'!AB35="-",'C3(1)-1管路'!AB35,'C3(1)-1管路'!AB35-'C10(1)-2管路(初期設定)'!AB35)))</f>
        <v>-</v>
      </c>
      <c r="AC35" s="54" t="str">
        <f t="shared" si="55"/>
        <v>-</v>
      </c>
      <c r="AD35" s="857" t="str">
        <f>IF(AND('C10(1)-1管路(初期設定)'!$V$10="○",'C10(1)-4,5管路(初期設定)'!$BX35="-"),"-",IF('C3(1)-1管路'!AD35="-",BX35,IF(BX35="-",'C3(1)-1管路'!AD35,'C3(1)-1管路'!AD35+BX35)))</f>
        <v>-</v>
      </c>
      <c r="AE35" s="69" t="str">
        <f>IF(IF('C3(1)-1管路'!AE35="-","-",IF('C10(1)-2管路(初期設定)'!AE35="-",'C3(1)-1管路'!AE35,'C3(1)-1管路'!AE35-'C10(1)-2管路(初期設定)'!AE35))=0,"-",IF('C3(1)-1管路'!AE35="-","-",IF('C10(1)-2管路(初期設定)'!AE35="-",'C3(1)-1管路'!AE35,'C3(1)-1管路'!AE35-'C10(1)-2管路(初期設定)'!AE35)))</f>
        <v>-</v>
      </c>
      <c r="AF35" s="54" t="str">
        <f t="shared" si="56"/>
        <v>-</v>
      </c>
      <c r="AG35" s="59" t="str">
        <f>IF(IF('C3(1)-1管路'!AG35="-","-",IF('C10(1)-2管路(初期設定)'!AG35="-",'C3(1)-1管路'!AG35,'C3(1)-1管路'!AG35-'C10(1)-2管路(初期設定)'!AG35))=0,"-",IF('C3(1)-1管路'!AG35="-","-",IF('C10(1)-2管路(初期設定)'!AG35="-",'C3(1)-1管路'!AG35,'C3(1)-1管路'!AG35-'C10(1)-2管路(初期設定)'!AG35)))</f>
        <v>-</v>
      </c>
      <c r="AH35" s="69" t="str">
        <f>IF(IF('C3(1)-1管路'!AH35="-","-",IF('C10(1)-2管路(初期設定)'!AH35="-",'C3(1)-1管路'!AH35,'C3(1)-1管路'!AH35-'C10(1)-2管路(初期設定)'!AH35))=0,"-",IF('C3(1)-1管路'!AH35="-","-",IF('C10(1)-2管路(初期設定)'!AH35="-",'C3(1)-1管路'!AH35,'C3(1)-1管路'!AH35-'C10(1)-2管路(初期設定)'!AH35)))</f>
        <v>-</v>
      </c>
      <c r="AI35" s="54" t="str">
        <f t="shared" si="57"/>
        <v>-</v>
      </c>
      <c r="AJ35" s="59" t="str">
        <f>IF(IF('C3(1)-1管路'!AJ35="-","-",IF('C10(1)-2管路(初期設定)'!AJ35="-",'C3(1)-1管路'!AJ35,'C3(1)-1管路'!AJ35-'C10(1)-2管路(初期設定)'!AJ35))=0,"-",IF('C3(1)-1管路'!AJ35="-","-",IF('C10(1)-2管路(初期設定)'!AJ35="-",'C3(1)-1管路'!AJ35,'C3(1)-1管路'!AJ35-'C10(1)-2管路(初期設定)'!AJ35)))</f>
        <v>-</v>
      </c>
      <c r="AK35" s="69" t="str">
        <f>IF(IF('C3(1)-1管路'!AK35="-","-",IF('C10(1)-2管路(初期設定)'!AK35="-",'C3(1)-1管路'!AK35,'C3(1)-1管路'!AK35-'C10(1)-2管路(初期設定)'!AK35))=0,"-",IF('C3(1)-1管路'!AK35="-","-",IF('C10(1)-2管路(初期設定)'!AK35="-",'C3(1)-1管路'!AK35,'C3(1)-1管路'!AK35-'C10(1)-2管路(初期設定)'!AK35)))</f>
        <v>-</v>
      </c>
      <c r="AL35" s="54" t="str">
        <f t="shared" si="58"/>
        <v>-</v>
      </c>
      <c r="AM35" s="59" t="str">
        <f>IF(IF('C3(1)-1管路'!AM35="-","-",IF('C10(1)-2管路(初期設定)'!AM35="-",'C3(1)-1管路'!AM35,'C3(1)-1管路'!AM35-'C10(1)-2管路(初期設定)'!AM35))=0,"-",IF('C3(1)-1管路'!AM35="-","-",IF('C10(1)-2管路(初期設定)'!AM35="-",'C3(1)-1管路'!AM35,'C3(1)-1管路'!AM35-'C10(1)-2管路(初期設定)'!AM35)))</f>
        <v>-</v>
      </c>
      <c r="AN35" s="69" t="str">
        <f>IF(IF('C3(1)-1管路'!AN35="-","-",IF('C10(1)-2管路(初期設定)'!AN35="-",'C3(1)-1管路'!AN35,'C3(1)-1管路'!AN35-'C10(1)-2管路(初期設定)'!AN35))=0,"-",IF('C3(1)-1管路'!AN35="-","-",IF('C10(1)-2管路(初期設定)'!AN35="-",'C3(1)-1管路'!AN35,'C3(1)-1管路'!AN35-'C10(1)-2管路(初期設定)'!AN35)))</f>
        <v>-</v>
      </c>
      <c r="AO35" s="54" t="str">
        <f t="shared" si="59"/>
        <v>-</v>
      </c>
      <c r="AP35" s="59" t="str">
        <f>IF(IF('C3(1)-1管路'!AP35="-","-",IF('C10(1)-2管路(初期設定)'!AP35="-",'C3(1)-1管路'!AP35,'C3(1)-1管路'!AP35-'C10(1)-2管路(初期設定)'!AP35))=0,"-",IF('C3(1)-1管路'!AP35="-","-",IF('C10(1)-2管路(初期設定)'!AP35="-",'C3(1)-1管路'!AP35,'C3(1)-1管路'!AP35-'C10(1)-2管路(初期設定)'!AP35)))</f>
        <v>-</v>
      </c>
      <c r="AQ35" s="69" t="str">
        <f>IF(IF('C3(1)-1管路'!AQ35="-","-",IF('C10(1)-2管路(初期設定)'!AQ35="-",'C3(1)-1管路'!AQ35,'C3(1)-1管路'!AQ35-'C10(1)-2管路(初期設定)'!AQ35))=0,"-",IF('C3(1)-1管路'!AQ35="-","-",IF('C10(1)-2管路(初期設定)'!AQ35="-",'C3(1)-1管路'!AQ35,'C3(1)-1管路'!AQ35-'C10(1)-2管路(初期設定)'!AQ35)))</f>
        <v>-</v>
      </c>
      <c r="AR35" s="61" t="str">
        <f t="shared" si="60"/>
        <v>-</v>
      </c>
      <c r="AS35" s="59" t="str">
        <f>IF(IF('C3(1)-1管路'!AS35="-","-",IF('C10(1)-2管路(初期設定)'!AS35="-",'C3(1)-1管路'!AS35,'C3(1)-1管路'!AS35-'C10(1)-2管路(初期設定)'!AS35))=0,"-",IF('C3(1)-1管路'!AS35="-","-",IF('C10(1)-2管路(初期設定)'!AS35="-",'C3(1)-1管路'!AS35,'C3(1)-1管路'!AS35-'C10(1)-2管路(初期設定)'!AS35)))</f>
        <v>-</v>
      </c>
      <c r="AT35" s="69" t="str">
        <f>IF(IF('C3(1)-1管路'!AT35="-","-",IF('C10(1)-2管路(初期設定)'!AT35="-",'C3(1)-1管路'!AT35,'C3(1)-1管路'!AT35-'C10(1)-2管路(初期設定)'!AT35))=0,"-",IF('C3(1)-1管路'!AT35="-","-",IF('C10(1)-2管路(初期設定)'!AT35="-",'C3(1)-1管路'!AT35,'C3(1)-1管路'!AT35-'C10(1)-2管路(初期設定)'!AT35)))</f>
        <v>-</v>
      </c>
      <c r="AU35" s="61" t="str">
        <f t="shared" si="61"/>
        <v>-</v>
      </c>
      <c r="AV35" s="1071">
        <f t="shared" si="62"/>
        <v>790.6</v>
      </c>
      <c r="AW35" s="1070"/>
      <c r="AX35" s="1069" t="str">
        <f t="shared" si="63"/>
        <v>-</v>
      </c>
      <c r="AY35" s="1070"/>
      <c r="AZ35" s="1071">
        <f t="shared" si="64"/>
        <v>148.5</v>
      </c>
      <c r="BA35" s="1070"/>
      <c r="BB35" s="1070">
        <f t="shared" si="65"/>
        <v>0</v>
      </c>
      <c r="BC35" s="1070"/>
      <c r="BD35" s="1070">
        <f t="shared" si="66"/>
        <v>642.1</v>
      </c>
      <c r="BE35" s="1070"/>
      <c r="BF35" s="1070">
        <f t="shared" si="67"/>
        <v>0</v>
      </c>
      <c r="BG35" s="1070"/>
      <c r="BH35" s="1070">
        <f t="shared" si="68"/>
        <v>0</v>
      </c>
      <c r="BI35" s="1072"/>
      <c r="BJ35" s="1071">
        <f t="shared" si="69"/>
        <v>148.5</v>
      </c>
      <c r="BK35" s="1070"/>
      <c r="BL35" s="1070">
        <f t="shared" si="70"/>
        <v>642.1</v>
      </c>
      <c r="BM35" s="1073"/>
      <c r="BN35" s="1070">
        <f t="shared" si="22"/>
        <v>790.6</v>
      </c>
      <c r="BO35" s="1073"/>
      <c r="BQ35" s="442" t="str">
        <f>IF('C10(1)-2管路(初期設定)'!AW35="","-",'C10(1)-2管路(初期設定)'!AW35)</f>
        <v>ダクタイル鋳鉄管(NS形継手等)</v>
      </c>
      <c r="BR35" s="441">
        <f>IF(BQ35=BR$4,IF('C10(1)-2管路(初期設定)'!AV35="-","-",IF('C10(1)-2管路(初期設定)'!I35="-",'C10(1)-2管路(初期設定)'!AV35,'C10(1)-2管路(初期設定)'!AV35-'C10(1)-2管路(初期設定)'!I35)),"-")</f>
        <v>71</v>
      </c>
      <c r="BS35" s="441" t="str">
        <f>IF(BQ35=BS$4,IF('C10(1)-2管路(初期設定)'!AV35="-","-",IF('C10(1)-2管路(初期設定)'!L35="-",'C10(1)-2管路(初期設定)'!AV35,'C10(1)-2管路(初期設定)'!AV35-'C10(1)-2管路(初期設定)'!L35)),"-")</f>
        <v>-</v>
      </c>
      <c r="BT35" s="441" t="str">
        <f>IF(BQ35=BT$4,IF('C10(1)-2管路(初期設定)'!AV35="-","-",IF('C10(1)-2管路(初期設定)'!O35="-",'C10(1)-2管路(初期設定)'!AV35,'C10(1)-2管路(初期設定)'!AV35-'C10(1)-2管路(初期設定)'!O35)),"-")</f>
        <v>-</v>
      </c>
      <c r="BU35" s="441" t="str">
        <f>IF($BQ35=BU$4,IF('C10(1)-2管路(初期設定)'!$AV35="-","-",IF('C10(1)-2管路(初期設定)'!R35="-",'C10(1)-2管路(初期設定)'!$AV35,'C10(1)-2管路(初期設定)'!$AV35-'C10(1)-2管路(初期設定)'!R35)),"-")</f>
        <v>-</v>
      </c>
      <c r="BV35" s="441" t="str">
        <f>IF($BQ35=BV$4,IF('C10(1)-2管路(初期設定)'!$AV35="-","-",IF('C10(1)-2管路(初期設定)'!W35="-",'C10(1)-2管路(初期設定)'!$AV35,'C10(1)-2管路(初期設定)'!$AV35-SUM('C10(1)-2管路(初期設定)'!S35,'C10(1)-2管路(初期設定)'!T35))),"-")</f>
        <v>-</v>
      </c>
      <c r="BW35" s="441" t="str">
        <f>IF($BQ35=BV$4,IF('C10(1)-2管路(初期設定)'!$AV35="-","-",IF('C10(1)-2管路(初期設定)'!W35="-",'C10(1)-2管路(初期設定)'!$AV35,'C10(1)-2管路(初期設定)'!$AV35-SUM('C10(1)-2管路(初期設定)'!U35,'C10(1)-2管路(初期設定)'!V35))),"-")</f>
        <v>-</v>
      </c>
      <c r="BX35" s="441" t="str">
        <f>IF($BQ35=BX$4,IF('C10(1)-2管路(初期設定)'!$AV35="-","-",IF('C10(1)-2管路(初期設定)'!AF35="-",'C10(1)-2管路(初期設定)'!$AV35,'C10(1)-2管路(初期設定)'!$AV35-'C10(1)-2管路(初期設定)'!AF35)),"-")</f>
        <v>-</v>
      </c>
    </row>
    <row r="36" spans="2:76" ht="13.5" customHeight="1">
      <c r="B36" s="1594"/>
      <c r="C36" s="1263"/>
      <c r="D36" s="1263"/>
      <c r="E36" s="1263"/>
      <c r="F36" s="76">
        <v>450</v>
      </c>
      <c r="G36" s="857">
        <f>IF(AND('C10(1)-1管路(初期設定)'!$F$10="○",'C10(1)-4,5管路(初期設定)'!$BR36="-"),"-",IF('C3(1)-1管路'!G36="-",BR36,IF(BR36="-",'C3(1)-1管路'!G36,'C3(1)-1管路'!G36+BR36)))</f>
        <v>342</v>
      </c>
      <c r="H36" s="69" t="str">
        <f>IF(IF('C3(1)-1管路'!H36="-","-",IF('C10(1)-2管路(初期設定)'!H36="-",'C3(1)-1管路'!H36,'C3(1)-1管路'!H36-'C10(1)-2管路(初期設定)'!H36))=0,"-",IF('C3(1)-1管路'!H36="-","-",IF('C10(1)-2管路(初期設定)'!H36="-",'C3(1)-1管路'!H36,'C3(1)-1管路'!H36-'C10(1)-2管路(初期設定)'!H36)))</f>
        <v>-</v>
      </c>
      <c r="I36" s="54">
        <f t="shared" si="49"/>
        <v>342</v>
      </c>
      <c r="J36" s="857" t="str">
        <f>IF(AND('C10(1)-1管路(初期設定)'!$H$10="○",'C10(1)-4,5管路(初期設定)'!$BS36="-"),"-",IF('C3(1)-1管路'!J36="-",BS36,IF(BS36="-",'C3(1)-1管路'!J36,'C3(1)-1管路'!J36+BS36)))</f>
        <v>-</v>
      </c>
      <c r="K36" s="69" t="str">
        <f>IF(IF('C3(1)-1管路'!K36="-","-",IF('C10(1)-2管路(初期設定)'!K36="-",'C3(1)-1管路'!K36,'C3(1)-1管路'!K36-'C10(1)-2管路(初期設定)'!K36))=0,"-",IF('C3(1)-1管路'!K36="-","-",IF('C10(1)-2管路(初期設定)'!K36="-",'C3(1)-1管路'!K36,'C3(1)-1管路'!K36-'C10(1)-2管路(初期設定)'!K36)))</f>
        <v>-</v>
      </c>
      <c r="L36" s="54" t="str">
        <f t="shared" si="50"/>
        <v>-</v>
      </c>
      <c r="M36" s="857" t="str">
        <f>IF(AND('C10(1)-1管路(初期設定)'!$J$10="○",'C10(1)-4,5管路(初期設定)'!$BT36="-"),"-",IF('C3(1)-1管路'!M36="-",BT36,IF(BT36="-",'C3(1)-1管路'!M36,'C3(1)-1管路'!M36+BT36)))</f>
        <v>-</v>
      </c>
      <c r="N36" s="69" t="str">
        <f>IF(IF('C3(1)-1管路'!N36="-","-",IF('C10(1)-2管路(初期設定)'!N36="-",'C3(1)-1管路'!N36,'C3(1)-1管路'!N36-'C10(1)-2管路(初期設定)'!N36))=0,"-",IF('C3(1)-1管路'!N36="-","-",IF('C10(1)-2管路(初期設定)'!N36="-",'C3(1)-1管路'!N36,'C3(1)-1管路'!N36-'C10(1)-2管路(初期設定)'!N36)))</f>
        <v>-</v>
      </c>
      <c r="O36" s="54" t="str">
        <f t="shared" si="51"/>
        <v>-</v>
      </c>
      <c r="P36" s="857" t="str">
        <f>IF(AND('C10(1)-1管路(初期設定)'!$L$10="○",'C10(1)-4,5管路(初期設定)'!$BU36="-"),"-",IF('C3(1)-1管路'!P36="-",BU36,IF(BU36="-",'C3(1)-1管路'!P36,'C3(1)-1管路'!P36+BU36)))</f>
        <v>-</v>
      </c>
      <c r="Q36" s="69" t="str">
        <f>IF(IF('C3(1)-1管路'!Q36="-","-",IF('C10(1)-2管路(初期設定)'!Q36="-",'C3(1)-1管路'!Q36,'C3(1)-1管路'!Q36-'C10(1)-2管路(初期設定)'!Q36))=0,"-",IF('C3(1)-1管路'!Q36="-","-",IF('C10(1)-2管路(初期設定)'!Q36="-",'C3(1)-1管路'!Q36,'C3(1)-1管路'!Q36-'C10(1)-2管路(初期設定)'!Q36)))</f>
        <v>-</v>
      </c>
      <c r="R36" s="54" t="str">
        <f t="shared" si="52"/>
        <v>-</v>
      </c>
      <c r="S36" s="857" t="str">
        <f>IF(AND('C10(1)-1管路(初期設定)'!$N$10="○",'C10(1)-4,5管路(初期設定)'!$BV36="-"),"-",IF('C3(1)-1管路'!S36="-",BV36,IF(BV36="-",'C3(1)-1管路'!S36,'C3(1)-1管路'!S36+BV36+BW36)))</f>
        <v>-</v>
      </c>
      <c r="T36" s="189" t="str">
        <f>IF(IF('C3(1)-1管路'!T36="-","-",IF('C10(1)-2管路(初期設定)'!T36="-",'C3(1)-1管路'!T36,'C3(1)-1管路'!T36-'C10(1)-2管路(初期設定)'!T36))=0,"-",IF('C3(1)-1管路'!T36="-","-",IF('C10(1)-2管路(初期設定)'!T36="-",'C3(1)-1管路'!T36,'C3(1)-1管路'!T36-'C10(1)-2管路(初期設定)'!T36)))</f>
        <v>-</v>
      </c>
      <c r="U36" s="856" t="str">
        <f>IF(AND('C10(1)-1管路(初期設定)'!$P$10="○",'C10(1)-4,5管路(初期設定)'!$BW36="-"),"-",IF('C3(1)-1管路'!U36="-",BW36,IF(BW36="-",'C3(1)-1管路'!U36,'C3(1)-1管路'!U36)))</f>
        <v>-</v>
      </c>
      <c r="V36" s="69" t="str">
        <f>IF(IF('C3(1)-1管路'!V36="-","-",IF('C10(1)-2管路(初期設定)'!V36="-",'C3(1)-1管路'!V36,'C3(1)-1管路'!V36-'C10(1)-2管路(初期設定)'!V36))=0,"-",IF('C3(1)-1管路'!V36="-","-",IF('C10(1)-2管路(初期設定)'!V36="-",'C3(1)-1管路'!V36,'C3(1)-1管路'!V36-'C10(1)-2管路(初期設定)'!V36)))</f>
        <v>-</v>
      </c>
      <c r="W36" s="54" t="str">
        <f t="shared" si="53"/>
        <v>-</v>
      </c>
      <c r="X36" s="59">
        <f>IF(IF('C3(1)-1管路'!X36="-","-",IF('C10(1)-2管路(初期設定)'!X36="-",'C3(1)-1管路'!X36,'C3(1)-1管路'!X36-'C10(1)-2管路(初期設定)'!X36))=0,"-",IF('C3(1)-1管路'!X36="-","-",IF('C10(1)-2管路(初期設定)'!X36="-",'C3(1)-1管路'!X36,'C3(1)-1管路'!X36-'C10(1)-2管路(初期設定)'!X36)))</f>
        <v>3077.6</v>
      </c>
      <c r="Y36" s="69" t="str">
        <f>IF(IF('C3(1)-1管路'!Y36="-","-",IF('C10(1)-2管路(初期設定)'!Y36="-",'C3(1)-1管路'!Y36,'C3(1)-1管路'!Y36-'C10(1)-2管路(初期設定)'!Y36))=0,"-",IF('C3(1)-1管路'!Y36="-","-",IF('C10(1)-2管路(初期設定)'!Y36="-",'C3(1)-1管路'!Y36,'C3(1)-1管路'!Y36-'C10(1)-2管路(初期設定)'!Y36)))</f>
        <v>-</v>
      </c>
      <c r="Z36" s="54">
        <f t="shared" si="54"/>
        <v>3077.6</v>
      </c>
      <c r="AA36" s="59" t="str">
        <f>IF(IF('C3(1)-1管路'!AA36="-","-",IF('C10(1)-2管路(初期設定)'!AA36="-",'C3(1)-1管路'!AA36,'C3(1)-1管路'!AA36-'C10(1)-2管路(初期設定)'!AA36))=0,"-",IF('C3(1)-1管路'!AA36="-","-",IF('C10(1)-2管路(初期設定)'!AA36="-",'C3(1)-1管路'!AA36,'C3(1)-1管路'!AA36-'C10(1)-2管路(初期設定)'!AA36)))</f>
        <v>-</v>
      </c>
      <c r="AB36" s="69" t="str">
        <f>IF(IF('C3(1)-1管路'!AB36="-","-",IF('C10(1)-2管路(初期設定)'!AB36="-",'C3(1)-1管路'!AB36,'C3(1)-1管路'!AB36-'C10(1)-2管路(初期設定)'!AB36))=0,"-",IF('C3(1)-1管路'!AB36="-","-",IF('C10(1)-2管路(初期設定)'!AB36="-",'C3(1)-1管路'!AB36,'C3(1)-1管路'!AB36-'C10(1)-2管路(初期設定)'!AB36)))</f>
        <v>-</v>
      </c>
      <c r="AC36" s="54" t="str">
        <f t="shared" si="55"/>
        <v>-</v>
      </c>
      <c r="AD36" s="857" t="str">
        <f>IF(AND('C10(1)-1管路(初期設定)'!$V$10="○",'C10(1)-4,5管路(初期設定)'!$BX36="-"),"-",IF('C3(1)-1管路'!AD36="-",BX36,IF(BX36="-",'C3(1)-1管路'!AD36,'C3(1)-1管路'!AD36+BX36)))</f>
        <v>-</v>
      </c>
      <c r="AE36" s="69" t="str">
        <f>IF(IF('C3(1)-1管路'!AE36="-","-",IF('C10(1)-2管路(初期設定)'!AE36="-",'C3(1)-1管路'!AE36,'C3(1)-1管路'!AE36-'C10(1)-2管路(初期設定)'!AE36))=0,"-",IF('C3(1)-1管路'!AE36="-","-",IF('C10(1)-2管路(初期設定)'!AE36="-",'C3(1)-1管路'!AE36,'C3(1)-1管路'!AE36-'C10(1)-2管路(初期設定)'!AE36)))</f>
        <v>-</v>
      </c>
      <c r="AF36" s="54" t="str">
        <f t="shared" si="56"/>
        <v>-</v>
      </c>
      <c r="AG36" s="59" t="str">
        <f>IF(IF('C3(1)-1管路'!AG36="-","-",IF('C10(1)-2管路(初期設定)'!AG36="-",'C3(1)-1管路'!AG36,'C3(1)-1管路'!AG36-'C10(1)-2管路(初期設定)'!AG36))=0,"-",IF('C3(1)-1管路'!AG36="-","-",IF('C10(1)-2管路(初期設定)'!AG36="-",'C3(1)-1管路'!AG36,'C3(1)-1管路'!AG36-'C10(1)-2管路(初期設定)'!AG36)))</f>
        <v>-</v>
      </c>
      <c r="AH36" s="69" t="str">
        <f>IF(IF('C3(1)-1管路'!AH36="-","-",IF('C10(1)-2管路(初期設定)'!AH36="-",'C3(1)-1管路'!AH36,'C3(1)-1管路'!AH36-'C10(1)-2管路(初期設定)'!AH36))=0,"-",IF('C3(1)-1管路'!AH36="-","-",IF('C10(1)-2管路(初期設定)'!AH36="-",'C3(1)-1管路'!AH36,'C3(1)-1管路'!AH36-'C10(1)-2管路(初期設定)'!AH36)))</f>
        <v>-</v>
      </c>
      <c r="AI36" s="54" t="str">
        <f t="shared" si="57"/>
        <v>-</v>
      </c>
      <c r="AJ36" s="59" t="str">
        <f>IF(IF('C3(1)-1管路'!AJ36="-","-",IF('C10(1)-2管路(初期設定)'!AJ36="-",'C3(1)-1管路'!AJ36,'C3(1)-1管路'!AJ36-'C10(1)-2管路(初期設定)'!AJ36))=0,"-",IF('C3(1)-1管路'!AJ36="-","-",IF('C10(1)-2管路(初期設定)'!AJ36="-",'C3(1)-1管路'!AJ36,'C3(1)-1管路'!AJ36-'C10(1)-2管路(初期設定)'!AJ36)))</f>
        <v>-</v>
      </c>
      <c r="AK36" s="69" t="str">
        <f>IF(IF('C3(1)-1管路'!AK36="-","-",IF('C10(1)-2管路(初期設定)'!AK36="-",'C3(1)-1管路'!AK36,'C3(1)-1管路'!AK36-'C10(1)-2管路(初期設定)'!AK36))=0,"-",IF('C3(1)-1管路'!AK36="-","-",IF('C10(1)-2管路(初期設定)'!AK36="-",'C3(1)-1管路'!AK36,'C3(1)-1管路'!AK36-'C10(1)-2管路(初期設定)'!AK36)))</f>
        <v>-</v>
      </c>
      <c r="AL36" s="54" t="str">
        <f t="shared" si="58"/>
        <v>-</v>
      </c>
      <c r="AM36" s="59" t="str">
        <f>IF(IF('C3(1)-1管路'!AM36="-","-",IF('C10(1)-2管路(初期設定)'!AM36="-",'C3(1)-1管路'!AM36,'C3(1)-1管路'!AM36-'C10(1)-2管路(初期設定)'!AM36))=0,"-",IF('C3(1)-1管路'!AM36="-","-",IF('C10(1)-2管路(初期設定)'!AM36="-",'C3(1)-1管路'!AM36,'C3(1)-1管路'!AM36-'C10(1)-2管路(初期設定)'!AM36)))</f>
        <v>-</v>
      </c>
      <c r="AN36" s="69" t="str">
        <f>IF(IF('C3(1)-1管路'!AN36="-","-",IF('C10(1)-2管路(初期設定)'!AN36="-",'C3(1)-1管路'!AN36,'C3(1)-1管路'!AN36-'C10(1)-2管路(初期設定)'!AN36))=0,"-",IF('C3(1)-1管路'!AN36="-","-",IF('C10(1)-2管路(初期設定)'!AN36="-",'C3(1)-1管路'!AN36,'C3(1)-1管路'!AN36-'C10(1)-2管路(初期設定)'!AN36)))</f>
        <v>-</v>
      </c>
      <c r="AO36" s="54" t="str">
        <f t="shared" si="59"/>
        <v>-</v>
      </c>
      <c r="AP36" s="59" t="str">
        <f>IF(IF('C3(1)-1管路'!AP36="-","-",IF('C10(1)-2管路(初期設定)'!AP36="-",'C3(1)-1管路'!AP36,'C3(1)-1管路'!AP36-'C10(1)-2管路(初期設定)'!AP36))=0,"-",IF('C3(1)-1管路'!AP36="-","-",IF('C10(1)-2管路(初期設定)'!AP36="-",'C3(1)-1管路'!AP36,'C3(1)-1管路'!AP36-'C10(1)-2管路(初期設定)'!AP36)))</f>
        <v>-</v>
      </c>
      <c r="AQ36" s="69" t="str">
        <f>IF(IF('C3(1)-1管路'!AQ36="-","-",IF('C10(1)-2管路(初期設定)'!AQ36="-",'C3(1)-1管路'!AQ36,'C3(1)-1管路'!AQ36-'C10(1)-2管路(初期設定)'!AQ36))=0,"-",IF('C3(1)-1管路'!AQ36="-","-",IF('C10(1)-2管路(初期設定)'!AQ36="-",'C3(1)-1管路'!AQ36,'C3(1)-1管路'!AQ36-'C10(1)-2管路(初期設定)'!AQ36)))</f>
        <v>-</v>
      </c>
      <c r="AR36" s="61" t="str">
        <f t="shared" si="60"/>
        <v>-</v>
      </c>
      <c r="AS36" s="59" t="str">
        <f>IF(IF('C3(1)-1管路'!AS36="-","-",IF('C10(1)-2管路(初期設定)'!AS36="-",'C3(1)-1管路'!AS36,'C3(1)-1管路'!AS36-'C10(1)-2管路(初期設定)'!AS36))=0,"-",IF('C3(1)-1管路'!AS36="-","-",IF('C10(1)-2管路(初期設定)'!AS36="-",'C3(1)-1管路'!AS36,'C3(1)-1管路'!AS36-'C10(1)-2管路(初期設定)'!AS36)))</f>
        <v>-</v>
      </c>
      <c r="AT36" s="69" t="str">
        <f>IF(IF('C3(1)-1管路'!AT36="-","-",IF('C10(1)-2管路(初期設定)'!AT36="-",'C3(1)-1管路'!AT36,'C3(1)-1管路'!AT36-'C10(1)-2管路(初期設定)'!AT36))=0,"-",IF('C3(1)-1管路'!AT36="-","-",IF('C10(1)-2管路(初期設定)'!AT36="-",'C3(1)-1管路'!AT36,'C3(1)-1管路'!AT36-'C10(1)-2管路(初期設定)'!AT36)))</f>
        <v>-</v>
      </c>
      <c r="AU36" s="61" t="str">
        <f t="shared" si="61"/>
        <v>-</v>
      </c>
      <c r="AV36" s="1071">
        <f t="shared" si="62"/>
        <v>3419.6</v>
      </c>
      <c r="AW36" s="1070"/>
      <c r="AX36" s="1069" t="str">
        <f t="shared" si="63"/>
        <v>-</v>
      </c>
      <c r="AY36" s="1070"/>
      <c r="AZ36" s="1071">
        <f t="shared" si="64"/>
        <v>342</v>
      </c>
      <c r="BA36" s="1070"/>
      <c r="BB36" s="1070">
        <f t="shared" si="65"/>
        <v>0</v>
      </c>
      <c r="BC36" s="1070"/>
      <c r="BD36" s="1070">
        <f t="shared" si="66"/>
        <v>3077.6</v>
      </c>
      <c r="BE36" s="1070"/>
      <c r="BF36" s="1070">
        <f t="shared" si="67"/>
        <v>0</v>
      </c>
      <c r="BG36" s="1070"/>
      <c r="BH36" s="1070">
        <f t="shared" si="68"/>
        <v>0</v>
      </c>
      <c r="BI36" s="1072"/>
      <c r="BJ36" s="1071">
        <f t="shared" si="69"/>
        <v>342</v>
      </c>
      <c r="BK36" s="1070"/>
      <c r="BL36" s="1070">
        <f t="shared" si="70"/>
        <v>3077.6</v>
      </c>
      <c r="BM36" s="1073"/>
      <c r="BN36" s="1070">
        <f t="shared" si="22"/>
        <v>3419.6</v>
      </c>
      <c r="BO36" s="1073"/>
      <c r="BQ36" s="442" t="str">
        <f>IF('C10(1)-2管路(初期設定)'!AW36="","-",'C10(1)-2管路(初期設定)'!AW36)</f>
        <v>ダクタイル鋳鉄管(NS形継手等)</v>
      </c>
      <c r="BR36" s="441">
        <f>IF(BQ36=BR$4,IF('C10(1)-2管路(初期設定)'!AV36="-","-",IF('C10(1)-2管路(初期設定)'!I36="-",'C10(1)-2管路(初期設定)'!AV36,'C10(1)-2管路(初期設定)'!AV36-'C10(1)-2管路(初期設定)'!I36)),"-")</f>
        <v>342</v>
      </c>
      <c r="BS36" s="441" t="str">
        <f>IF(BQ36=BS$4,IF('C10(1)-2管路(初期設定)'!AV36="-","-",IF('C10(1)-2管路(初期設定)'!L36="-",'C10(1)-2管路(初期設定)'!AV36,'C10(1)-2管路(初期設定)'!AV36-'C10(1)-2管路(初期設定)'!L36)),"-")</f>
        <v>-</v>
      </c>
      <c r="BT36" s="441" t="str">
        <f>IF(BQ36=BT$4,IF('C10(1)-2管路(初期設定)'!AV36="-","-",IF('C10(1)-2管路(初期設定)'!O36="-",'C10(1)-2管路(初期設定)'!AV36,'C10(1)-2管路(初期設定)'!AV36-'C10(1)-2管路(初期設定)'!O36)),"-")</f>
        <v>-</v>
      </c>
      <c r="BU36" s="441" t="str">
        <f>IF($BQ36=BU$4,IF('C10(1)-2管路(初期設定)'!$AV36="-","-",IF('C10(1)-2管路(初期設定)'!R36="-",'C10(1)-2管路(初期設定)'!$AV36,'C10(1)-2管路(初期設定)'!$AV36-'C10(1)-2管路(初期設定)'!R36)),"-")</f>
        <v>-</v>
      </c>
      <c r="BV36" s="441" t="str">
        <f>IF($BQ36=BV$4,IF('C10(1)-2管路(初期設定)'!$AV36="-","-",IF('C10(1)-2管路(初期設定)'!W36="-",'C10(1)-2管路(初期設定)'!$AV36,'C10(1)-2管路(初期設定)'!$AV36-SUM('C10(1)-2管路(初期設定)'!S36,'C10(1)-2管路(初期設定)'!T36))),"-")</f>
        <v>-</v>
      </c>
      <c r="BW36" s="441" t="str">
        <f>IF($BQ36=BV$4,IF('C10(1)-2管路(初期設定)'!$AV36="-","-",IF('C10(1)-2管路(初期設定)'!W36="-",'C10(1)-2管路(初期設定)'!$AV36,'C10(1)-2管路(初期設定)'!$AV36-SUM('C10(1)-2管路(初期設定)'!U36,'C10(1)-2管路(初期設定)'!V36))),"-")</f>
        <v>-</v>
      </c>
      <c r="BX36" s="441" t="str">
        <f>IF($BQ36=BX$4,IF('C10(1)-2管路(初期設定)'!$AV36="-","-",IF('C10(1)-2管路(初期設定)'!AF36="-",'C10(1)-2管路(初期設定)'!$AV36,'C10(1)-2管路(初期設定)'!$AV36-'C10(1)-2管路(初期設定)'!AF36)),"-")</f>
        <v>-</v>
      </c>
    </row>
    <row r="37" spans="2:76" ht="13.5" customHeight="1">
      <c r="B37" s="1594"/>
      <c r="C37" s="1263"/>
      <c r="D37" s="1263"/>
      <c r="E37" s="1263"/>
      <c r="F37" s="76">
        <v>400</v>
      </c>
      <c r="G37" s="857">
        <f>IF(AND('C10(1)-1管路(初期設定)'!$F$10="○",'C10(1)-4,5管路(初期設定)'!$BR37="-"),"-",IF('C3(1)-1管路'!G37="-",BR37,IF(BR37="-",'C3(1)-1管路'!G37,'C3(1)-1管路'!G37+BR37)))</f>
        <v>12</v>
      </c>
      <c r="H37" s="69" t="str">
        <f>IF(IF('C3(1)-1管路'!H37="-","-",IF('C10(1)-2管路(初期設定)'!H37="-",'C3(1)-1管路'!H37,'C3(1)-1管路'!H37-'C10(1)-2管路(初期設定)'!H37))=0,"-",IF('C3(1)-1管路'!H37="-","-",IF('C10(1)-2管路(初期設定)'!H37="-",'C3(1)-1管路'!H37,'C3(1)-1管路'!H37-'C10(1)-2管路(初期設定)'!H37)))</f>
        <v>-</v>
      </c>
      <c r="I37" s="54">
        <f t="shared" si="49"/>
        <v>12</v>
      </c>
      <c r="J37" s="857" t="str">
        <f>IF(AND('C10(1)-1管路(初期設定)'!$H$10="○",'C10(1)-4,5管路(初期設定)'!$BS37="-"),"-",IF('C3(1)-1管路'!J37="-",BS37,IF(BS37="-",'C3(1)-1管路'!J37,'C3(1)-1管路'!J37+BS37)))</f>
        <v>-</v>
      </c>
      <c r="K37" s="69" t="str">
        <f>IF(IF('C3(1)-1管路'!K37="-","-",IF('C10(1)-2管路(初期設定)'!K37="-",'C3(1)-1管路'!K37,'C3(1)-1管路'!K37-'C10(1)-2管路(初期設定)'!K37))=0,"-",IF('C3(1)-1管路'!K37="-","-",IF('C10(1)-2管路(初期設定)'!K37="-",'C3(1)-1管路'!K37,'C3(1)-1管路'!K37-'C10(1)-2管路(初期設定)'!K37)))</f>
        <v>-</v>
      </c>
      <c r="L37" s="54" t="str">
        <f t="shared" si="50"/>
        <v>-</v>
      </c>
      <c r="M37" s="857" t="str">
        <f>IF(AND('C10(1)-1管路(初期設定)'!$J$10="○",'C10(1)-4,5管路(初期設定)'!$BT37="-"),"-",IF('C3(1)-1管路'!M37="-",BT37,IF(BT37="-",'C3(1)-1管路'!M37,'C3(1)-1管路'!M37+BT37)))</f>
        <v>-</v>
      </c>
      <c r="N37" s="69" t="str">
        <f>IF(IF('C3(1)-1管路'!N37="-","-",IF('C10(1)-2管路(初期設定)'!N37="-",'C3(1)-1管路'!N37,'C3(1)-1管路'!N37-'C10(1)-2管路(初期設定)'!N37))=0,"-",IF('C3(1)-1管路'!N37="-","-",IF('C10(1)-2管路(初期設定)'!N37="-",'C3(1)-1管路'!N37,'C3(1)-1管路'!N37-'C10(1)-2管路(初期設定)'!N37)))</f>
        <v>-</v>
      </c>
      <c r="O37" s="54" t="str">
        <f t="shared" si="51"/>
        <v>-</v>
      </c>
      <c r="P37" s="857" t="str">
        <f>IF(AND('C10(1)-1管路(初期設定)'!$L$10="○",'C10(1)-4,5管路(初期設定)'!$BU37="-"),"-",IF('C3(1)-1管路'!P37="-",BU37,IF(BU37="-",'C3(1)-1管路'!P37,'C3(1)-1管路'!P37+BU37)))</f>
        <v>-</v>
      </c>
      <c r="Q37" s="69" t="str">
        <f>IF(IF('C3(1)-1管路'!Q37="-","-",IF('C10(1)-2管路(初期設定)'!Q37="-",'C3(1)-1管路'!Q37,'C3(1)-1管路'!Q37-'C10(1)-2管路(初期設定)'!Q37))=0,"-",IF('C3(1)-1管路'!Q37="-","-",IF('C10(1)-2管路(初期設定)'!Q37="-",'C3(1)-1管路'!Q37,'C3(1)-1管路'!Q37-'C10(1)-2管路(初期設定)'!Q37)))</f>
        <v>-</v>
      </c>
      <c r="R37" s="54" t="str">
        <f t="shared" si="52"/>
        <v>-</v>
      </c>
      <c r="S37" s="857" t="str">
        <f>IF(AND('C10(1)-1管路(初期設定)'!$N$10="○",'C10(1)-4,5管路(初期設定)'!$BV37="-"),"-",IF('C3(1)-1管路'!S37="-",BV37,IF(BV37="-",'C3(1)-1管路'!S37,'C3(1)-1管路'!S37+BV37+BW37)))</f>
        <v>-</v>
      </c>
      <c r="T37" s="189" t="str">
        <f>IF(IF('C3(1)-1管路'!T37="-","-",IF('C10(1)-2管路(初期設定)'!T37="-",'C3(1)-1管路'!T37,'C3(1)-1管路'!T37-'C10(1)-2管路(初期設定)'!T37))=0,"-",IF('C3(1)-1管路'!T37="-","-",IF('C10(1)-2管路(初期設定)'!T37="-",'C3(1)-1管路'!T37,'C3(1)-1管路'!T37-'C10(1)-2管路(初期設定)'!T37)))</f>
        <v>-</v>
      </c>
      <c r="U37" s="856" t="str">
        <f>IF(AND('C10(1)-1管路(初期設定)'!$P$10="○",'C10(1)-4,5管路(初期設定)'!$BW37="-"),"-",IF('C3(1)-1管路'!U37="-",BW37,IF(BW37="-",'C3(1)-1管路'!U37,'C3(1)-1管路'!U37)))</f>
        <v>-</v>
      </c>
      <c r="V37" s="69" t="str">
        <f>IF(IF('C3(1)-1管路'!V37="-","-",IF('C10(1)-2管路(初期設定)'!V37="-",'C3(1)-1管路'!V37,'C3(1)-1管路'!V37-'C10(1)-2管路(初期設定)'!V37))=0,"-",IF('C3(1)-1管路'!V37="-","-",IF('C10(1)-2管路(初期設定)'!V37="-",'C3(1)-1管路'!V37,'C3(1)-1管路'!V37-'C10(1)-2管路(初期設定)'!V37)))</f>
        <v>-</v>
      </c>
      <c r="W37" s="54" t="str">
        <f t="shared" si="53"/>
        <v>-</v>
      </c>
      <c r="X37" s="59">
        <f>IF(IF('C3(1)-1管路'!X37="-","-",IF('C10(1)-2管路(初期設定)'!X37="-",'C3(1)-1管路'!X37,'C3(1)-1管路'!X37-'C10(1)-2管路(初期設定)'!X37))=0,"-",IF('C3(1)-1管路'!X37="-","-",IF('C10(1)-2管路(初期設定)'!X37="-",'C3(1)-1管路'!X37,'C3(1)-1管路'!X37-'C10(1)-2管路(初期設定)'!X37)))</f>
        <v>104.80000000000001</v>
      </c>
      <c r="Y37" s="69" t="str">
        <f>IF(IF('C3(1)-1管路'!Y37="-","-",IF('C10(1)-2管路(初期設定)'!Y37="-",'C3(1)-1管路'!Y37,'C3(1)-1管路'!Y37-'C10(1)-2管路(初期設定)'!Y37))=0,"-",IF('C3(1)-1管路'!Y37="-","-",IF('C10(1)-2管路(初期設定)'!Y37="-",'C3(1)-1管路'!Y37,'C3(1)-1管路'!Y37-'C10(1)-2管路(初期設定)'!Y37)))</f>
        <v>-</v>
      </c>
      <c r="Z37" s="54">
        <f t="shared" si="54"/>
        <v>104.80000000000001</v>
      </c>
      <c r="AA37" s="59" t="str">
        <f>IF(IF('C3(1)-1管路'!AA37="-","-",IF('C10(1)-2管路(初期設定)'!AA37="-",'C3(1)-1管路'!AA37,'C3(1)-1管路'!AA37-'C10(1)-2管路(初期設定)'!AA37))=0,"-",IF('C3(1)-1管路'!AA37="-","-",IF('C10(1)-2管路(初期設定)'!AA37="-",'C3(1)-1管路'!AA37,'C3(1)-1管路'!AA37-'C10(1)-2管路(初期設定)'!AA37)))</f>
        <v>-</v>
      </c>
      <c r="AB37" s="69" t="str">
        <f>IF(IF('C3(1)-1管路'!AB37="-","-",IF('C10(1)-2管路(初期設定)'!AB37="-",'C3(1)-1管路'!AB37,'C3(1)-1管路'!AB37-'C10(1)-2管路(初期設定)'!AB37))=0,"-",IF('C3(1)-1管路'!AB37="-","-",IF('C10(1)-2管路(初期設定)'!AB37="-",'C3(1)-1管路'!AB37,'C3(1)-1管路'!AB37-'C10(1)-2管路(初期設定)'!AB37)))</f>
        <v>-</v>
      </c>
      <c r="AC37" s="54" t="str">
        <f t="shared" si="55"/>
        <v>-</v>
      </c>
      <c r="AD37" s="857" t="str">
        <f>IF(AND('C10(1)-1管路(初期設定)'!$V$10="○",'C10(1)-4,5管路(初期設定)'!$BX37="-"),"-",IF('C3(1)-1管路'!AD37="-",BX37,IF(BX37="-",'C3(1)-1管路'!AD37,'C3(1)-1管路'!AD37+BX37)))</f>
        <v>-</v>
      </c>
      <c r="AE37" s="69" t="str">
        <f>IF(IF('C3(1)-1管路'!AE37="-","-",IF('C10(1)-2管路(初期設定)'!AE37="-",'C3(1)-1管路'!AE37,'C3(1)-1管路'!AE37-'C10(1)-2管路(初期設定)'!AE37))=0,"-",IF('C3(1)-1管路'!AE37="-","-",IF('C10(1)-2管路(初期設定)'!AE37="-",'C3(1)-1管路'!AE37,'C3(1)-1管路'!AE37-'C10(1)-2管路(初期設定)'!AE37)))</f>
        <v>-</v>
      </c>
      <c r="AF37" s="54" t="str">
        <f t="shared" si="56"/>
        <v>-</v>
      </c>
      <c r="AG37" s="59" t="str">
        <f>IF(IF('C3(1)-1管路'!AG37="-","-",IF('C10(1)-2管路(初期設定)'!AG37="-",'C3(1)-1管路'!AG37,'C3(1)-1管路'!AG37-'C10(1)-2管路(初期設定)'!AG37))=0,"-",IF('C3(1)-1管路'!AG37="-","-",IF('C10(1)-2管路(初期設定)'!AG37="-",'C3(1)-1管路'!AG37,'C3(1)-1管路'!AG37-'C10(1)-2管路(初期設定)'!AG37)))</f>
        <v>-</v>
      </c>
      <c r="AH37" s="69" t="str">
        <f>IF(IF('C3(1)-1管路'!AH37="-","-",IF('C10(1)-2管路(初期設定)'!AH37="-",'C3(1)-1管路'!AH37,'C3(1)-1管路'!AH37-'C10(1)-2管路(初期設定)'!AH37))=0,"-",IF('C3(1)-1管路'!AH37="-","-",IF('C10(1)-2管路(初期設定)'!AH37="-",'C3(1)-1管路'!AH37,'C3(1)-1管路'!AH37-'C10(1)-2管路(初期設定)'!AH37)))</f>
        <v>-</v>
      </c>
      <c r="AI37" s="54" t="str">
        <f t="shared" si="57"/>
        <v>-</v>
      </c>
      <c r="AJ37" s="59" t="str">
        <f>IF(IF('C3(1)-1管路'!AJ37="-","-",IF('C10(1)-2管路(初期設定)'!AJ37="-",'C3(1)-1管路'!AJ37,'C3(1)-1管路'!AJ37-'C10(1)-2管路(初期設定)'!AJ37))=0,"-",IF('C3(1)-1管路'!AJ37="-","-",IF('C10(1)-2管路(初期設定)'!AJ37="-",'C3(1)-1管路'!AJ37,'C3(1)-1管路'!AJ37-'C10(1)-2管路(初期設定)'!AJ37)))</f>
        <v>-</v>
      </c>
      <c r="AK37" s="69" t="str">
        <f>IF(IF('C3(1)-1管路'!AK37="-","-",IF('C10(1)-2管路(初期設定)'!AK37="-",'C3(1)-1管路'!AK37,'C3(1)-1管路'!AK37-'C10(1)-2管路(初期設定)'!AK37))=0,"-",IF('C3(1)-1管路'!AK37="-","-",IF('C10(1)-2管路(初期設定)'!AK37="-",'C3(1)-1管路'!AK37,'C3(1)-1管路'!AK37-'C10(1)-2管路(初期設定)'!AK37)))</f>
        <v>-</v>
      </c>
      <c r="AL37" s="54" t="str">
        <f t="shared" si="58"/>
        <v>-</v>
      </c>
      <c r="AM37" s="59" t="str">
        <f>IF(IF('C3(1)-1管路'!AM37="-","-",IF('C10(1)-2管路(初期設定)'!AM37="-",'C3(1)-1管路'!AM37,'C3(1)-1管路'!AM37-'C10(1)-2管路(初期設定)'!AM37))=0,"-",IF('C3(1)-1管路'!AM37="-","-",IF('C10(1)-2管路(初期設定)'!AM37="-",'C3(1)-1管路'!AM37,'C3(1)-1管路'!AM37-'C10(1)-2管路(初期設定)'!AM37)))</f>
        <v>-</v>
      </c>
      <c r="AN37" s="69" t="str">
        <f>IF(IF('C3(1)-1管路'!AN37="-","-",IF('C10(1)-2管路(初期設定)'!AN37="-",'C3(1)-1管路'!AN37,'C3(1)-1管路'!AN37-'C10(1)-2管路(初期設定)'!AN37))=0,"-",IF('C3(1)-1管路'!AN37="-","-",IF('C10(1)-2管路(初期設定)'!AN37="-",'C3(1)-1管路'!AN37,'C3(1)-1管路'!AN37-'C10(1)-2管路(初期設定)'!AN37)))</f>
        <v>-</v>
      </c>
      <c r="AO37" s="54" t="str">
        <f t="shared" si="59"/>
        <v>-</v>
      </c>
      <c r="AP37" s="59" t="str">
        <f>IF(IF('C3(1)-1管路'!AP37="-","-",IF('C10(1)-2管路(初期設定)'!AP37="-",'C3(1)-1管路'!AP37,'C3(1)-1管路'!AP37-'C10(1)-2管路(初期設定)'!AP37))=0,"-",IF('C3(1)-1管路'!AP37="-","-",IF('C10(1)-2管路(初期設定)'!AP37="-",'C3(1)-1管路'!AP37,'C3(1)-1管路'!AP37-'C10(1)-2管路(初期設定)'!AP37)))</f>
        <v>-</v>
      </c>
      <c r="AQ37" s="69" t="str">
        <f>IF(IF('C3(1)-1管路'!AQ37="-","-",IF('C10(1)-2管路(初期設定)'!AQ37="-",'C3(1)-1管路'!AQ37,'C3(1)-1管路'!AQ37-'C10(1)-2管路(初期設定)'!AQ37))=0,"-",IF('C3(1)-1管路'!AQ37="-","-",IF('C10(1)-2管路(初期設定)'!AQ37="-",'C3(1)-1管路'!AQ37,'C3(1)-1管路'!AQ37-'C10(1)-2管路(初期設定)'!AQ37)))</f>
        <v>-</v>
      </c>
      <c r="AR37" s="61" t="str">
        <f t="shared" si="60"/>
        <v>-</v>
      </c>
      <c r="AS37" s="59" t="str">
        <f>IF(IF('C3(1)-1管路'!AS37="-","-",IF('C10(1)-2管路(初期設定)'!AS37="-",'C3(1)-1管路'!AS37,'C3(1)-1管路'!AS37-'C10(1)-2管路(初期設定)'!AS37))=0,"-",IF('C3(1)-1管路'!AS37="-","-",IF('C10(1)-2管路(初期設定)'!AS37="-",'C3(1)-1管路'!AS37,'C3(1)-1管路'!AS37-'C10(1)-2管路(初期設定)'!AS37)))</f>
        <v>-</v>
      </c>
      <c r="AT37" s="69" t="str">
        <f>IF(IF('C3(1)-1管路'!AT37="-","-",IF('C10(1)-2管路(初期設定)'!AT37="-",'C3(1)-1管路'!AT37,'C3(1)-1管路'!AT37-'C10(1)-2管路(初期設定)'!AT37))=0,"-",IF('C3(1)-1管路'!AT37="-","-",IF('C10(1)-2管路(初期設定)'!AT37="-",'C3(1)-1管路'!AT37,'C3(1)-1管路'!AT37-'C10(1)-2管路(初期設定)'!AT37)))</f>
        <v>-</v>
      </c>
      <c r="AU37" s="61" t="str">
        <f t="shared" si="61"/>
        <v>-</v>
      </c>
      <c r="AV37" s="1071">
        <f t="shared" si="62"/>
        <v>116.80000000000001</v>
      </c>
      <c r="AW37" s="1070"/>
      <c r="AX37" s="1069" t="str">
        <f t="shared" si="63"/>
        <v>-</v>
      </c>
      <c r="AY37" s="1070"/>
      <c r="AZ37" s="1071">
        <f t="shared" si="64"/>
        <v>12</v>
      </c>
      <c r="BA37" s="1070"/>
      <c r="BB37" s="1070">
        <f t="shared" si="65"/>
        <v>0</v>
      </c>
      <c r="BC37" s="1070"/>
      <c r="BD37" s="1070">
        <f t="shared" si="66"/>
        <v>104.80000000000001</v>
      </c>
      <c r="BE37" s="1070"/>
      <c r="BF37" s="1070">
        <f t="shared" si="67"/>
        <v>0</v>
      </c>
      <c r="BG37" s="1070"/>
      <c r="BH37" s="1070">
        <f t="shared" si="68"/>
        <v>0</v>
      </c>
      <c r="BI37" s="1072"/>
      <c r="BJ37" s="1071">
        <f t="shared" si="69"/>
        <v>12</v>
      </c>
      <c r="BK37" s="1070"/>
      <c r="BL37" s="1070">
        <f t="shared" si="70"/>
        <v>104.80000000000001</v>
      </c>
      <c r="BM37" s="1073"/>
      <c r="BN37" s="1070">
        <f t="shared" si="22"/>
        <v>116.80000000000001</v>
      </c>
      <c r="BO37" s="1073"/>
      <c r="BQ37" s="442" t="str">
        <f>IF('C10(1)-2管路(初期設定)'!AW37="","-",'C10(1)-2管路(初期設定)'!AW37)</f>
        <v>ダクタイル鋳鉄管(NS形継手等)</v>
      </c>
      <c r="BR37" s="441">
        <f>IF(BQ37=BR$4,IF('C10(1)-2管路(初期設定)'!AV37="-","-",IF('C10(1)-2管路(初期設定)'!I37="-",'C10(1)-2管路(初期設定)'!AV37,'C10(1)-2管路(初期設定)'!AV37-'C10(1)-2管路(初期設定)'!I37)),"-")</f>
        <v>12</v>
      </c>
      <c r="BS37" s="441" t="str">
        <f>IF(BQ37=BS$4,IF('C10(1)-2管路(初期設定)'!AV37="-","-",IF('C10(1)-2管路(初期設定)'!L37="-",'C10(1)-2管路(初期設定)'!AV37,'C10(1)-2管路(初期設定)'!AV37-'C10(1)-2管路(初期設定)'!L37)),"-")</f>
        <v>-</v>
      </c>
      <c r="BT37" s="441" t="str">
        <f>IF(BQ37=BT$4,IF('C10(1)-2管路(初期設定)'!AV37="-","-",IF('C10(1)-2管路(初期設定)'!O37="-",'C10(1)-2管路(初期設定)'!AV37,'C10(1)-2管路(初期設定)'!AV37-'C10(1)-2管路(初期設定)'!O37)),"-")</f>
        <v>-</v>
      </c>
      <c r="BU37" s="441" t="str">
        <f>IF($BQ37=BU$4,IF('C10(1)-2管路(初期設定)'!$AV37="-","-",IF('C10(1)-2管路(初期設定)'!R37="-",'C10(1)-2管路(初期設定)'!$AV37,'C10(1)-2管路(初期設定)'!$AV37-'C10(1)-2管路(初期設定)'!R37)),"-")</f>
        <v>-</v>
      </c>
      <c r="BV37" s="441" t="str">
        <f>IF($BQ37=BV$4,IF('C10(1)-2管路(初期設定)'!$AV37="-","-",IF('C10(1)-2管路(初期設定)'!W37="-",'C10(1)-2管路(初期設定)'!$AV37,'C10(1)-2管路(初期設定)'!$AV37-SUM('C10(1)-2管路(初期設定)'!S37,'C10(1)-2管路(初期設定)'!T37))),"-")</f>
        <v>-</v>
      </c>
      <c r="BW37" s="441" t="str">
        <f>IF($BQ37=BV$4,IF('C10(1)-2管路(初期設定)'!$AV37="-","-",IF('C10(1)-2管路(初期設定)'!W37="-",'C10(1)-2管路(初期設定)'!$AV37,'C10(1)-2管路(初期設定)'!$AV37-SUM('C10(1)-2管路(初期設定)'!U37,'C10(1)-2管路(初期設定)'!V37))),"-")</f>
        <v>-</v>
      </c>
      <c r="BX37" s="441" t="str">
        <f>IF($BQ37=BX$4,IF('C10(1)-2管路(初期設定)'!$AV37="-","-",IF('C10(1)-2管路(初期設定)'!AF37="-",'C10(1)-2管路(初期設定)'!$AV37,'C10(1)-2管路(初期設定)'!$AV37-'C10(1)-2管路(初期設定)'!AF37)),"-")</f>
        <v>-</v>
      </c>
    </row>
    <row r="38" spans="2:76" ht="13.5" customHeight="1">
      <c r="B38" s="1594"/>
      <c r="C38" s="1263"/>
      <c r="D38" s="1263"/>
      <c r="E38" s="1263"/>
      <c r="F38" s="76">
        <v>350</v>
      </c>
      <c r="G38" s="857">
        <f>IF(AND('C10(1)-1管路(初期設定)'!$F$10="○",'C10(1)-4,5管路(初期設定)'!$BR38="-"),"-",IF('C3(1)-1管路'!G38="-",BR38,IF(BR38="-",'C3(1)-1管路'!G38,'C3(1)-1管路'!G38+BR38)))</f>
        <v>29</v>
      </c>
      <c r="H38" s="69" t="str">
        <f>IF(IF('C3(1)-1管路'!H38="-","-",IF('C10(1)-2管路(初期設定)'!H38="-",'C3(1)-1管路'!H38,'C3(1)-1管路'!H38-'C10(1)-2管路(初期設定)'!H38))=0,"-",IF('C3(1)-1管路'!H38="-","-",IF('C10(1)-2管路(初期設定)'!H38="-",'C3(1)-1管路'!H38,'C3(1)-1管路'!H38-'C10(1)-2管路(初期設定)'!H38)))</f>
        <v>-</v>
      </c>
      <c r="I38" s="54">
        <f t="shared" si="49"/>
        <v>29</v>
      </c>
      <c r="J38" s="857" t="str">
        <f>IF(AND('C10(1)-1管路(初期設定)'!$H$10="○",'C10(1)-4,5管路(初期設定)'!$BS38="-"),"-",IF('C3(1)-1管路'!J38="-",BS38,IF(BS38="-",'C3(1)-1管路'!J38,'C3(1)-1管路'!J38+BS38)))</f>
        <v>-</v>
      </c>
      <c r="K38" s="69" t="str">
        <f>IF(IF('C3(1)-1管路'!K38="-","-",IF('C10(1)-2管路(初期設定)'!K38="-",'C3(1)-1管路'!K38,'C3(1)-1管路'!K38-'C10(1)-2管路(初期設定)'!K38))=0,"-",IF('C3(1)-1管路'!K38="-","-",IF('C10(1)-2管路(初期設定)'!K38="-",'C3(1)-1管路'!K38,'C3(1)-1管路'!K38-'C10(1)-2管路(初期設定)'!K38)))</f>
        <v>-</v>
      </c>
      <c r="L38" s="54" t="str">
        <f t="shared" si="50"/>
        <v>-</v>
      </c>
      <c r="M38" s="857" t="str">
        <f>IF(AND('C10(1)-1管路(初期設定)'!$J$10="○",'C10(1)-4,5管路(初期設定)'!$BT38="-"),"-",IF('C3(1)-1管路'!M38="-",BT38,IF(BT38="-",'C3(1)-1管路'!M38,'C3(1)-1管路'!M38+BT38)))</f>
        <v>-</v>
      </c>
      <c r="N38" s="69" t="str">
        <f>IF(IF('C3(1)-1管路'!N38="-","-",IF('C10(1)-2管路(初期設定)'!N38="-",'C3(1)-1管路'!N38,'C3(1)-1管路'!N38-'C10(1)-2管路(初期設定)'!N38))=0,"-",IF('C3(1)-1管路'!N38="-","-",IF('C10(1)-2管路(初期設定)'!N38="-",'C3(1)-1管路'!N38,'C3(1)-1管路'!N38-'C10(1)-2管路(初期設定)'!N38)))</f>
        <v>-</v>
      </c>
      <c r="O38" s="54" t="str">
        <f t="shared" si="51"/>
        <v>-</v>
      </c>
      <c r="P38" s="857" t="str">
        <f>IF(AND('C10(1)-1管路(初期設定)'!$L$10="○",'C10(1)-4,5管路(初期設定)'!$BU38="-"),"-",IF('C3(1)-1管路'!P38="-",BU38,IF(BU38="-",'C3(1)-1管路'!P38,'C3(1)-1管路'!P38+BU38)))</f>
        <v>-</v>
      </c>
      <c r="Q38" s="69" t="str">
        <f>IF(IF('C3(1)-1管路'!Q38="-","-",IF('C10(1)-2管路(初期設定)'!Q38="-",'C3(1)-1管路'!Q38,'C3(1)-1管路'!Q38-'C10(1)-2管路(初期設定)'!Q38))=0,"-",IF('C3(1)-1管路'!Q38="-","-",IF('C10(1)-2管路(初期設定)'!Q38="-",'C3(1)-1管路'!Q38,'C3(1)-1管路'!Q38-'C10(1)-2管路(初期設定)'!Q38)))</f>
        <v>-</v>
      </c>
      <c r="R38" s="54" t="str">
        <f t="shared" si="52"/>
        <v>-</v>
      </c>
      <c r="S38" s="857" t="str">
        <f>IF(AND('C10(1)-1管路(初期設定)'!$N$10="○",'C10(1)-4,5管路(初期設定)'!$BV38="-"),"-",IF('C3(1)-1管路'!S38="-",BV38,IF(BV38="-",'C3(1)-1管路'!S38,'C3(1)-1管路'!S38+BV38+BW38)))</f>
        <v>-</v>
      </c>
      <c r="T38" s="189" t="str">
        <f>IF(IF('C3(1)-1管路'!T38="-","-",IF('C10(1)-2管路(初期設定)'!T38="-",'C3(1)-1管路'!T38,'C3(1)-1管路'!T38-'C10(1)-2管路(初期設定)'!T38))=0,"-",IF('C3(1)-1管路'!T38="-","-",IF('C10(1)-2管路(初期設定)'!T38="-",'C3(1)-1管路'!T38,'C3(1)-1管路'!T38-'C10(1)-2管路(初期設定)'!T38)))</f>
        <v>-</v>
      </c>
      <c r="U38" s="856" t="str">
        <f>IF(AND('C10(1)-1管路(初期設定)'!$P$10="○",'C10(1)-4,5管路(初期設定)'!$BW38="-"),"-",IF('C3(1)-1管路'!U38="-",BW38,IF(BW38="-",'C3(1)-1管路'!U38,'C3(1)-1管路'!U38)))</f>
        <v>-</v>
      </c>
      <c r="V38" s="69" t="str">
        <f>IF(IF('C3(1)-1管路'!V38="-","-",IF('C10(1)-2管路(初期設定)'!V38="-",'C3(1)-1管路'!V38,'C3(1)-1管路'!V38-'C10(1)-2管路(初期設定)'!V38))=0,"-",IF('C3(1)-1管路'!V38="-","-",IF('C10(1)-2管路(初期設定)'!V38="-",'C3(1)-1管路'!V38,'C3(1)-1管路'!V38-'C10(1)-2管路(初期設定)'!V38)))</f>
        <v>-</v>
      </c>
      <c r="W38" s="54" t="str">
        <f t="shared" si="53"/>
        <v>-</v>
      </c>
      <c r="X38" s="59">
        <f>IF(IF('C3(1)-1管路'!X38="-","-",IF('C10(1)-2管路(初期設定)'!X38="-",'C3(1)-1管路'!X38,'C3(1)-1管路'!X38-'C10(1)-2管路(初期設定)'!X38))=0,"-",IF('C3(1)-1管路'!X38="-","-",IF('C10(1)-2管路(初期設定)'!X38="-",'C3(1)-1管路'!X38,'C3(1)-1管路'!X38-'C10(1)-2管路(初期設定)'!X38)))</f>
        <v>264.39999999999998</v>
      </c>
      <c r="Y38" s="69" t="str">
        <f>IF(IF('C3(1)-1管路'!Y38="-","-",IF('C10(1)-2管路(初期設定)'!Y38="-",'C3(1)-1管路'!Y38,'C3(1)-1管路'!Y38-'C10(1)-2管路(初期設定)'!Y38))=0,"-",IF('C3(1)-1管路'!Y38="-","-",IF('C10(1)-2管路(初期設定)'!Y38="-",'C3(1)-1管路'!Y38,'C3(1)-1管路'!Y38-'C10(1)-2管路(初期設定)'!Y38)))</f>
        <v>-</v>
      </c>
      <c r="Z38" s="54">
        <f t="shared" si="54"/>
        <v>264.39999999999998</v>
      </c>
      <c r="AA38" s="59" t="str">
        <f>IF(IF('C3(1)-1管路'!AA38="-","-",IF('C10(1)-2管路(初期設定)'!AA38="-",'C3(1)-1管路'!AA38,'C3(1)-1管路'!AA38-'C10(1)-2管路(初期設定)'!AA38))=0,"-",IF('C3(1)-1管路'!AA38="-","-",IF('C10(1)-2管路(初期設定)'!AA38="-",'C3(1)-1管路'!AA38,'C3(1)-1管路'!AA38-'C10(1)-2管路(初期設定)'!AA38)))</f>
        <v>-</v>
      </c>
      <c r="AB38" s="69" t="str">
        <f>IF(IF('C3(1)-1管路'!AB38="-","-",IF('C10(1)-2管路(初期設定)'!AB38="-",'C3(1)-1管路'!AB38,'C3(1)-1管路'!AB38-'C10(1)-2管路(初期設定)'!AB38))=0,"-",IF('C3(1)-1管路'!AB38="-","-",IF('C10(1)-2管路(初期設定)'!AB38="-",'C3(1)-1管路'!AB38,'C3(1)-1管路'!AB38-'C10(1)-2管路(初期設定)'!AB38)))</f>
        <v>-</v>
      </c>
      <c r="AC38" s="54" t="str">
        <f t="shared" si="55"/>
        <v>-</v>
      </c>
      <c r="AD38" s="857" t="str">
        <f>IF(AND('C10(1)-1管路(初期設定)'!$V$10="○",'C10(1)-4,5管路(初期設定)'!$BX38="-"),"-",IF('C3(1)-1管路'!AD38="-",BX38,IF(BX38="-",'C3(1)-1管路'!AD38,'C3(1)-1管路'!AD38+BX38)))</f>
        <v>-</v>
      </c>
      <c r="AE38" s="69" t="str">
        <f>IF(IF('C3(1)-1管路'!AE38="-","-",IF('C10(1)-2管路(初期設定)'!AE38="-",'C3(1)-1管路'!AE38,'C3(1)-1管路'!AE38-'C10(1)-2管路(初期設定)'!AE38))=0,"-",IF('C3(1)-1管路'!AE38="-","-",IF('C10(1)-2管路(初期設定)'!AE38="-",'C3(1)-1管路'!AE38,'C3(1)-1管路'!AE38-'C10(1)-2管路(初期設定)'!AE38)))</f>
        <v>-</v>
      </c>
      <c r="AF38" s="54" t="str">
        <f t="shared" si="56"/>
        <v>-</v>
      </c>
      <c r="AG38" s="59" t="str">
        <f>IF(IF('C3(1)-1管路'!AG38="-","-",IF('C10(1)-2管路(初期設定)'!AG38="-",'C3(1)-1管路'!AG38,'C3(1)-1管路'!AG38-'C10(1)-2管路(初期設定)'!AG38))=0,"-",IF('C3(1)-1管路'!AG38="-","-",IF('C10(1)-2管路(初期設定)'!AG38="-",'C3(1)-1管路'!AG38,'C3(1)-1管路'!AG38-'C10(1)-2管路(初期設定)'!AG38)))</f>
        <v>-</v>
      </c>
      <c r="AH38" s="69" t="str">
        <f>IF(IF('C3(1)-1管路'!AH38="-","-",IF('C10(1)-2管路(初期設定)'!AH38="-",'C3(1)-1管路'!AH38,'C3(1)-1管路'!AH38-'C10(1)-2管路(初期設定)'!AH38))=0,"-",IF('C3(1)-1管路'!AH38="-","-",IF('C10(1)-2管路(初期設定)'!AH38="-",'C3(1)-1管路'!AH38,'C3(1)-1管路'!AH38-'C10(1)-2管路(初期設定)'!AH38)))</f>
        <v>-</v>
      </c>
      <c r="AI38" s="54" t="str">
        <f t="shared" si="57"/>
        <v>-</v>
      </c>
      <c r="AJ38" s="59" t="str">
        <f>IF(IF('C3(1)-1管路'!AJ38="-","-",IF('C10(1)-2管路(初期設定)'!AJ38="-",'C3(1)-1管路'!AJ38,'C3(1)-1管路'!AJ38-'C10(1)-2管路(初期設定)'!AJ38))=0,"-",IF('C3(1)-1管路'!AJ38="-","-",IF('C10(1)-2管路(初期設定)'!AJ38="-",'C3(1)-1管路'!AJ38,'C3(1)-1管路'!AJ38-'C10(1)-2管路(初期設定)'!AJ38)))</f>
        <v>-</v>
      </c>
      <c r="AK38" s="69" t="str">
        <f>IF(IF('C3(1)-1管路'!AK38="-","-",IF('C10(1)-2管路(初期設定)'!AK38="-",'C3(1)-1管路'!AK38,'C3(1)-1管路'!AK38-'C10(1)-2管路(初期設定)'!AK38))=0,"-",IF('C3(1)-1管路'!AK38="-","-",IF('C10(1)-2管路(初期設定)'!AK38="-",'C3(1)-1管路'!AK38,'C3(1)-1管路'!AK38-'C10(1)-2管路(初期設定)'!AK38)))</f>
        <v>-</v>
      </c>
      <c r="AL38" s="54" t="str">
        <f t="shared" si="58"/>
        <v>-</v>
      </c>
      <c r="AM38" s="59" t="str">
        <f>IF(IF('C3(1)-1管路'!AM38="-","-",IF('C10(1)-2管路(初期設定)'!AM38="-",'C3(1)-1管路'!AM38,'C3(1)-1管路'!AM38-'C10(1)-2管路(初期設定)'!AM38))=0,"-",IF('C3(1)-1管路'!AM38="-","-",IF('C10(1)-2管路(初期設定)'!AM38="-",'C3(1)-1管路'!AM38,'C3(1)-1管路'!AM38-'C10(1)-2管路(初期設定)'!AM38)))</f>
        <v>-</v>
      </c>
      <c r="AN38" s="69" t="str">
        <f>IF(IF('C3(1)-1管路'!AN38="-","-",IF('C10(1)-2管路(初期設定)'!AN38="-",'C3(1)-1管路'!AN38,'C3(1)-1管路'!AN38-'C10(1)-2管路(初期設定)'!AN38))=0,"-",IF('C3(1)-1管路'!AN38="-","-",IF('C10(1)-2管路(初期設定)'!AN38="-",'C3(1)-1管路'!AN38,'C3(1)-1管路'!AN38-'C10(1)-2管路(初期設定)'!AN38)))</f>
        <v>-</v>
      </c>
      <c r="AO38" s="54" t="str">
        <f t="shared" si="59"/>
        <v>-</v>
      </c>
      <c r="AP38" s="59" t="str">
        <f>IF(IF('C3(1)-1管路'!AP38="-","-",IF('C10(1)-2管路(初期設定)'!AP38="-",'C3(1)-1管路'!AP38,'C3(1)-1管路'!AP38-'C10(1)-2管路(初期設定)'!AP38))=0,"-",IF('C3(1)-1管路'!AP38="-","-",IF('C10(1)-2管路(初期設定)'!AP38="-",'C3(1)-1管路'!AP38,'C3(1)-1管路'!AP38-'C10(1)-2管路(初期設定)'!AP38)))</f>
        <v>-</v>
      </c>
      <c r="AQ38" s="69" t="str">
        <f>IF(IF('C3(1)-1管路'!AQ38="-","-",IF('C10(1)-2管路(初期設定)'!AQ38="-",'C3(1)-1管路'!AQ38,'C3(1)-1管路'!AQ38-'C10(1)-2管路(初期設定)'!AQ38))=0,"-",IF('C3(1)-1管路'!AQ38="-","-",IF('C10(1)-2管路(初期設定)'!AQ38="-",'C3(1)-1管路'!AQ38,'C3(1)-1管路'!AQ38-'C10(1)-2管路(初期設定)'!AQ38)))</f>
        <v>-</v>
      </c>
      <c r="AR38" s="61" t="str">
        <f t="shared" si="60"/>
        <v>-</v>
      </c>
      <c r="AS38" s="59" t="str">
        <f>IF(IF('C3(1)-1管路'!AS38="-","-",IF('C10(1)-2管路(初期設定)'!AS38="-",'C3(1)-1管路'!AS38,'C3(1)-1管路'!AS38-'C10(1)-2管路(初期設定)'!AS38))=0,"-",IF('C3(1)-1管路'!AS38="-","-",IF('C10(1)-2管路(初期設定)'!AS38="-",'C3(1)-1管路'!AS38,'C3(1)-1管路'!AS38-'C10(1)-2管路(初期設定)'!AS38)))</f>
        <v>-</v>
      </c>
      <c r="AT38" s="69" t="str">
        <f>IF(IF('C3(1)-1管路'!AT38="-","-",IF('C10(1)-2管路(初期設定)'!AT38="-",'C3(1)-1管路'!AT38,'C3(1)-1管路'!AT38-'C10(1)-2管路(初期設定)'!AT38))=0,"-",IF('C3(1)-1管路'!AT38="-","-",IF('C10(1)-2管路(初期設定)'!AT38="-",'C3(1)-1管路'!AT38,'C3(1)-1管路'!AT38-'C10(1)-2管路(初期設定)'!AT38)))</f>
        <v>-</v>
      </c>
      <c r="AU38" s="61" t="str">
        <f t="shared" si="61"/>
        <v>-</v>
      </c>
      <c r="AV38" s="1071">
        <f t="shared" si="62"/>
        <v>293.39999999999998</v>
      </c>
      <c r="AW38" s="1070"/>
      <c r="AX38" s="1069" t="str">
        <f t="shared" si="63"/>
        <v>-</v>
      </c>
      <c r="AY38" s="1070"/>
      <c r="AZ38" s="1071">
        <f t="shared" si="64"/>
        <v>29</v>
      </c>
      <c r="BA38" s="1070"/>
      <c r="BB38" s="1070">
        <f t="shared" si="65"/>
        <v>0</v>
      </c>
      <c r="BC38" s="1070"/>
      <c r="BD38" s="1070">
        <f t="shared" si="66"/>
        <v>264.39999999999998</v>
      </c>
      <c r="BE38" s="1070"/>
      <c r="BF38" s="1070">
        <f t="shared" si="67"/>
        <v>0</v>
      </c>
      <c r="BG38" s="1070"/>
      <c r="BH38" s="1070">
        <f t="shared" si="68"/>
        <v>0</v>
      </c>
      <c r="BI38" s="1072"/>
      <c r="BJ38" s="1071">
        <f t="shared" si="69"/>
        <v>29</v>
      </c>
      <c r="BK38" s="1070"/>
      <c r="BL38" s="1070">
        <f t="shared" si="70"/>
        <v>264.39999999999998</v>
      </c>
      <c r="BM38" s="1073"/>
      <c r="BN38" s="1070">
        <f t="shared" si="22"/>
        <v>293.39999999999998</v>
      </c>
      <c r="BO38" s="1073"/>
      <c r="BQ38" s="442" t="str">
        <f>IF('C10(1)-2管路(初期設定)'!AW38="","-",'C10(1)-2管路(初期設定)'!AW38)</f>
        <v>ダクタイル鋳鉄管(NS形継手等)</v>
      </c>
      <c r="BR38" s="441">
        <f>IF(BQ38=BR$4,IF('C10(1)-2管路(初期設定)'!AV38="-","-",IF('C10(1)-2管路(初期設定)'!I38="-",'C10(1)-2管路(初期設定)'!AV38,'C10(1)-2管路(初期設定)'!AV38-'C10(1)-2管路(初期設定)'!I38)),"-")</f>
        <v>29</v>
      </c>
      <c r="BS38" s="441" t="str">
        <f>IF(BQ38=BS$4,IF('C10(1)-2管路(初期設定)'!AV38="-","-",IF('C10(1)-2管路(初期設定)'!L38="-",'C10(1)-2管路(初期設定)'!AV38,'C10(1)-2管路(初期設定)'!AV38-'C10(1)-2管路(初期設定)'!L38)),"-")</f>
        <v>-</v>
      </c>
      <c r="BT38" s="441" t="str">
        <f>IF(BQ38=BT$4,IF('C10(1)-2管路(初期設定)'!AV38="-","-",IF('C10(1)-2管路(初期設定)'!O38="-",'C10(1)-2管路(初期設定)'!AV38,'C10(1)-2管路(初期設定)'!AV38-'C10(1)-2管路(初期設定)'!O38)),"-")</f>
        <v>-</v>
      </c>
      <c r="BU38" s="441" t="str">
        <f>IF($BQ38=BU$4,IF('C10(1)-2管路(初期設定)'!$AV38="-","-",IF('C10(1)-2管路(初期設定)'!R38="-",'C10(1)-2管路(初期設定)'!$AV38,'C10(1)-2管路(初期設定)'!$AV38-'C10(1)-2管路(初期設定)'!R38)),"-")</f>
        <v>-</v>
      </c>
      <c r="BV38" s="441" t="str">
        <f>IF($BQ38=BV$4,IF('C10(1)-2管路(初期設定)'!$AV38="-","-",IF('C10(1)-2管路(初期設定)'!W38="-",'C10(1)-2管路(初期設定)'!$AV38,'C10(1)-2管路(初期設定)'!$AV38-SUM('C10(1)-2管路(初期設定)'!S38,'C10(1)-2管路(初期設定)'!T38))),"-")</f>
        <v>-</v>
      </c>
      <c r="BW38" s="441" t="str">
        <f>IF($BQ38=BV$4,IF('C10(1)-2管路(初期設定)'!$AV38="-","-",IF('C10(1)-2管路(初期設定)'!W38="-",'C10(1)-2管路(初期設定)'!$AV38,'C10(1)-2管路(初期設定)'!$AV38-SUM('C10(1)-2管路(初期設定)'!U38,'C10(1)-2管路(初期設定)'!V38))),"-")</f>
        <v>-</v>
      </c>
      <c r="BX38" s="441" t="str">
        <f>IF($BQ38=BX$4,IF('C10(1)-2管路(初期設定)'!$AV38="-","-",IF('C10(1)-2管路(初期設定)'!AF38="-",'C10(1)-2管路(初期設定)'!$AV38,'C10(1)-2管路(初期設定)'!$AV38-'C10(1)-2管路(初期設定)'!AF38)),"-")</f>
        <v>-</v>
      </c>
    </row>
    <row r="39" spans="2:76" ht="13.5" customHeight="1">
      <c r="B39" s="1594"/>
      <c r="C39" s="1263"/>
      <c r="D39" s="1263"/>
      <c r="E39" s="1263"/>
      <c r="F39" s="76">
        <v>300</v>
      </c>
      <c r="G39" s="857">
        <f>IF(AND('C10(1)-1管路(初期設定)'!$F$10="○",'C10(1)-4,5管路(初期設定)'!$BR39="-"),"-",IF('C3(1)-1管路'!G39="-",BR39,IF(BR39="-",'C3(1)-1管路'!G39,'C3(1)-1管路'!G39+BR39)))</f>
        <v>460.5</v>
      </c>
      <c r="H39" s="69" t="str">
        <f>IF(IF('C3(1)-1管路'!H39="-","-",IF('C10(1)-2管路(初期設定)'!H39="-",'C3(1)-1管路'!H39,'C3(1)-1管路'!H39-'C10(1)-2管路(初期設定)'!H39))=0,"-",IF('C3(1)-1管路'!H39="-","-",IF('C10(1)-2管路(初期設定)'!H39="-",'C3(1)-1管路'!H39,'C3(1)-1管路'!H39-'C10(1)-2管路(初期設定)'!H39)))</f>
        <v>-</v>
      </c>
      <c r="I39" s="54">
        <f t="shared" si="49"/>
        <v>460.5</v>
      </c>
      <c r="J39" s="857" t="str">
        <f>IF(AND('C10(1)-1管路(初期設定)'!$H$10="○",'C10(1)-4,5管路(初期設定)'!$BS39="-"),"-",IF('C3(1)-1管路'!J39="-",BS39,IF(BS39="-",'C3(1)-1管路'!J39,'C3(1)-1管路'!J39+BS39)))</f>
        <v>-</v>
      </c>
      <c r="K39" s="69" t="str">
        <f>IF(IF('C3(1)-1管路'!K39="-","-",IF('C10(1)-2管路(初期設定)'!K39="-",'C3(1)-1管路'!K39,'C3(1)-1管路'!K39-'C10(1)-2管路(初期設定)'!K39))=0,"-",IF('C3(1)-1管路'!K39="-","-",IF('C10(1)-2管路(初期設定)'!K39="-",'C3(1)-1管路'!K39,'C3(1)-1管路'!K39-'C10(1)-2管路(初期設定)'!K39)))</f>
        <v>-</v>
      </c>
      <c r="L39" s="54" t="str">
        <f t="shared" si="50"/>
        <v>-</v>
      </c>
      <c r="M39" s="857" t="str">
        <f>IF(AND('C10(1)-1管路(初期設定)'!$J$10="○",'C10(1)-4,5管路(初期設定)'!$BT39="-"),"-",IF('C3(1)-1管路'!M39="-",BT39,IF(BT39="-",'C3(1)-1管路'!M39,'C3(1)-1管路'!M39+BT39)))</f>
        <v>-</v>
      </c>
      <c r="N39" s="69" t="str">
        <f>IF(IF('C3(1)-1管路'!N39="-","-",IF('C10(1)-2管路(初期設定)'!N39="-",'C3(1)-1管路'!N39,'C3(1)-1管路'!N39-'C10(1)-2管路(初期設定)'!N39))=0,"-",IF('C3(1)-1管路'!N39="-","-",IF('C10(1)-2管路(初期設定)'!N39="-",'C3(1)-1管路'!N39,'C3(1)-1管路'!N39-'C10(1)-2管路(初期設定)'!N39)))</f>
        <v>-</v>
      </c>
      <c r="O39" s="54" t="str">
        <f t="shared" si="51"/>
        <v>-</v>
      </c>
      <c r="P39" s="857" t="str">
        <f>IF(AND('C10(1)-1管路(初期設定)'!$L$10="○",'C10(1)-4,5管路(初期設定)'!$BU39="-"),"-",IF('C3(1)-1管路'!P39="-",BU39,IF(BU39="-",'C3(1)-1管路'!P39,'C3(1)-1管路'!P39+BU39)))</f>
        <v>-</v>
      </c>
      <c r="Q39" s="69" t="str">
        <f>IF(IF('C3(1)-1管路'!Q39="-","-",IF('C10(1)-2管路(初期設定)'!Q39="-",'C3(1)-1管路'!Q39,'C3(1)-1管路'!Q39-'C10(1)-2管路(初期設定)'!Q39))=0,"-",IF('C3(1)-1管路'!Q39="-","-",IF('C10(1)-2管路(初期設定)'!Q39="-",'C3(1)-1管路'!Q39,'C3(1)-1管路'!Q39-'C10(1)-2管路(初期設定)'!Q39)))</f>
        <v>-</v>
      </c>
      <c r="R39" s="54" t="str">
        <f t="shared" si="52"/>
        <v>-</v>
      </c>
      <c r="S39" s="857" t="str">
        <f>IF(AND('C10(1)-1管路(初期設定)'!$N$10="○",'C10(1)-4,5管路(初期設定)'!$BV39="-"),"-",IF('C3(1)-1管路'!S39="-",BV39,IF(BV39="-",'C3(1)-1管路'!S39,'C3(1)-1管路'!S39+BV39+BW39)))</f>
        <v>-</v>
      </c>
      <c r="T39" s="189" t="str">
        <f>IF(IF('C3(1)-1管路'!T39="-","-",IF('C10(1)-2管路(初期設定)'!T39="-",'C3(1)-1管路'!T39,'C3(1)-1管路'!T39-'C10(1)-2管路(初期設定)'!T39))=0,"-",IF('C3(1)-1管路'!T39="-","-",IF('C10(1)-2管路(初期設定)'!T39="-",'C3(1)-1管路'!T39,'C3(1)-1管路'!T39-'C10(1)-2管路(初期設定)'!T39)))</f>
        <v>-</v>
      </c>
      <c r="U39" s="856" t="str">
        <f>IF(AND('C10(1)-1管路(初期設定)'!$P$10="○",'C10(1)-4,5管路(初期設定)'!$BW39="-"),"-",IF('C3(1)-1管路'!U39="-",BW39,IF(BW39="-",'C3(1)-1管路'!U39,'C3(1)-1管路'!U39)))</f>
        <v>-</v>
      </c>
      <c r="V39" s="69" t="str">
        <f>IF(IF('C3(1)-1管路'!V39="-","-",IF('C10(1)-2管路(初期設定)'!V39="-",'C3(1)-1管路'!V39,'C3(1)-1管路'!V39-'C10(1)-2管路(初期設定)'!V39))=0,"-",IF('C3(1)-1管路'!V39="-","-",IF('C10(1)-2管路(初期設定)'!V39="-",'C3(1)-1管路'!V39,'C3(1)-1管路'!V39-'C10(1)-2管路(初期設定)'!V39)))</f>
        <v>-</v>
      </c>
      <c r="W39" s="54" t="str">
        <f t="shared" si="53"/>
        <v>-</v>
      </c>
      <c r="X39" s="59">
        <f>IF(IF('C3(1)-1管路'!X39="-","-",IF('C10(1)-2管路(初期設定)'!X39="-",'C3(1)-1管路'!X39,'C3(1)-1管路'!X39-'C10(1)-2管路(初期設定)'!X39))=0,"-",IF('C3(1)-1管路'!X39="-","-",IF('C10(1)-2管路(初期設定)'!X39="-",'C3(1)-1管路'!X39,'C3(1)-1管路'!X39-'C10(1)-2管路(初期設定)'!X39)))</f>
        <v>1622.6000000000001</v>
      </c>
      <c r="Y39" s="69" t="str">
        <f>IF(IF('C3(1)-1管路'!Y39="-","-",IF('C10(1)-2管路(初期設定)'!Y39="-",'C3(1)-1管路'!Y39,'C3(1)-1管路'!Y39-'C10(1)-2管路(初期設定)'!Y39))=0,"-",IF('C3(1)-1管路'!Y39="-","-",IF('C10(1)-2管路(初期設定)'!Y39="-",'C3(1)-1管路'!Y39,'C3(1)-1管路'!Y39-'C10(1)-2管路(初期設定)'!Y39)))</f>
        <v>-</v>
      </c>
      <c r="Z39" s="54">
        <f t="shared" si="54"/>
        <v>1622.6000000000001</v>
      </c>
      <c r="AA39" s="59" t="str">
        <f>IF(IF('C3(1)-1管路'!AA39="-","-",IF('C10(1)-2管路(初期設定)'!AA39="-",'C3(1)-1管路'!AA39,'C3(1)-1管路'!AA39-'C10(1)-2管路(初期設定)'!AA39))=0,"-",IF('C3(1)-1管路'!AA39="-","-",IF('C10(1)-2管路(初期設定)'!AA39="-",'C3(1)-1管路'!AA39,'C3(1)-1管路'!AA39-'C10(1)-2管路(初期設定)'!AA39)))</f>
        <v>-</v>
      </c>
      <c r="AB39" s="69" t="str">
        <f>IF(IF('C3(1)-1管路'!AB39="-","-",IF('C10(1)-2管路(初期設定)'!AB39="-",'C3(1)-1管路'!AB39,'C3(1)-1管路'!AB39-'C10(1)-2管路(初期設定)'!AB39))=0,"-",IF('C3(1)-1管路'!AB39="-","-",IF('C10(1)-2管路(初期設定)'!AB39="-",'C3(1)-1管路'!AB39,'C3(1)-1管路'!AB39-'C10(1)-2管路(初期設定)'!AB39)))</f>
        <v>-</v>
      </c>
      <c r="AC39" s="54" t="str">
        <f t="shared" si="55"/>
        <v>-</v>
      </c>
      <c r="AD39" s="857" t="str">
        <f>IF(AND('C10(1)-1管路(初期設定)'!$V$10="○",'C10(1)-4,5管路(初期設定)'!$BX39="-"),"-",IF('C3(1)-1管路'!AD39="-",BX39,IF(BX39="-",'C3(1)-1管路'!AD39,'C3(1)-1管路'!AD39+BX39)))</f>
        <v>-</v>
      </c>
      <c r="AE39" s="69" t="str">
        <f>IF(IF('C3(1)-1管路'!AE39="-","-",IF('C10(1)-2管路(初期設定)'!AE39="-",'C3(1)-1管路'!AE39,'C3(1)-1管路'!AE39-'C10(1)-2管路(初期設定)'!AE39))=0,"-",IF('C3(1)-1管路'!AE39="-","-",IF('C10(1)-2管路(初期設定)'!AE39="-",'C3(1)-1管路'!AE39,'C3(1)-1管路'!AE39-'C10(1)-2管路(初期設定)'!AE39)))</f>
        <v>-</v>
      </c>
      <c r="AF39" s="54" t="str">
        <f t="shared" si="56"/>
        <v>-</v>
      </c>
      <c r="AG39" s="59" t="str">
        <f>IF(IF('C3(1)-1管路'!AG39="-","-",IF('C10(1)-2管路(初期設定)'!AG39="-",'C3(1)-1管路'!AG39,'C3(1)-1管路'!AG39-'C10(1)-2管路(初期設定)'!AG39))=0,"-",IF('C3(1)-1管路'!AG39="-","-",IF('C10(1)-2管路(初期設定)'!AG39="-",'C3(1)-1管路'!AG39,'C3(1)-1管路'!AG39-'C10(1)-2管路(初期設定)'!AG39)))</f>
        <v>-</v>
      </c>
      <c r="AH39" s="69" t="str">
        <f>IF(IF('C3(1)-1管路'!AH39="-","-",IF('C10(1)-2管路(初期設定)'!AH39="-",'C3(1)-1管路'!AH39,'C3(1)-1管路'!AH39-'C10(1)-2管路(初期設定)'!AH39))=0,"-",IF('C3(1)-1管路'!AH39="-","-",IF('C10(1)-2管路(初期設定)'!AH39="-",'C3(1)-1管路'!AH39,'C3(1)-1管路'!AH39-'C10(1)-2管路(初期設定)'!AH39)))</f>
        <v>-</v>
      </c>
      <c r="AI39" s="54" t="str">
        <f t="shared" si="57"/>
        <v>-</v>
      </c>
      <c r="AJ39" s="59" t="str">
        <f>IF(IF('C3(1)-1管路'!AJ39="-","-",IF('C10(1)-2管路(初期設定)'!AJ39="-",'C3(1)-1管路'!AJ39,'C3(1)-1管路'!AJ39-'C10(1)-2管路(初期設定)'!AJ39))=0,"-",IF('C3(1)-1管路'!AJ39="-","-",IF('C10(1)-2管路(初期設定)'!AJ39="-",'C3(1)-1管路'!AJ39,'C3(1)-1管路'!AJ39-'C10(1)-2管路(初期設定)'!AJ39)))</f>
        <v>-</v>
      </c>
      <c r="AK39" s="69" t="str">
        <f>IF(IF('C3(1)-1管路'!AK39="-","-",IF('C10(1)-2管路(初期設定)'!AK39="-",'C3(1)-1管路'!AK39,'C3(1)-1管路'!AK39-'C10(1)-2管路(初期設定)'!AK39))=0,"-",IF('C3(1)-1管路'!AK39="-","-",IF('C10(1)-2管路(初期設定)'!AK39="-",'C3(1)-1管路'!AK39,'C3(1)-1管路'!AK39-'C10(1)-2管路(初期設定)'!AK39)))</f>
        <v>-</v>
      </c>
      <c r="AL39" s="54" t="str">
        <f t="shared" si="58"/>
        <v>-</v>
      </c>
      <c r="AM39" s="59" t="str">
        <f>IF(IF('C3(1)-1管路'!AM39="-","-",IF('C10(1)-2管路(初期設定)'!AM39="-",'C3(1)-1管路'!AM39,'C3(1)-1管路'!AM39-'C10(1)-2管路(初期設定)'!AM39))=0,"-",IF('C3(1)-1管路'!AM39="-","-",IF('C10(1)-2管路(初期設定)'!AM39="-",'C3(1)-1管路'!AM39,'C3(1)-1管路'!AM39-'C10(1)-2管路(初期設定)'!AM39)))</f>
        <v>-</v>
      </c>
      <c r="AN39" s="69" t="str">
        <f>IF(IF('C3(1)-1管路'!AN39="-","-",IF('C10(1)-2管路(初期設定)'!AN39="-",'C3(1)-1管路'!AN39,'C3(1)-1管路'!AN39-'C10(1)-2管路(初期設定)'!AN39))=0,"-",IF('C3(1)-1管路'!AN39="-","-",IF('C10(1)-2管路(初期設定)'!AN39="-",'C3(1)-1管路'!AN39,'C3(1)-1管路'!AN39-'C10(1)-2管路(初期設定)'!AN39)))</f>
        <v>-</v>
      </c>
      <c r="AO39" s="54" t="str">
        <f t="shared" si="59"/>
        <v>-</v>
      </c>
      <c r="AP39" s="59" t="str">
        <f>IF(IF('C3(1)-1管路'!AP39="-","-",IF('C10(1)-2管路(初期設定)'!AP39="-",'C3(1)-1管路'!AP39,'C3(1)-1管路'!AP39-'C10(1)-2管路(初期設定)'!AP39))=0,"-",IF('C3(1)-1管路'!AP39="-","-",IF('C10(1)-2管路(初期設定)'!AP39="-",'C3(1)-1管路'!AP39,'C3(1)-1管路'!AP39-'C10(1)-2管路(初期設定)'!AP39)))</f>
        <v>-</v>
      </c>
      <c r="AQ39" s="69" t="str">
        <f>IF(IF('C3(1)-1管路'!AQ39="-","-",IF('C10(1)-2管路(初期設定)'!AQ39="-",'C3(1)-1管路'!AQ39,'C3(1)-1管路'!AQ39-'C10(1)-2管路(初期設定)'!AQ39))=0,"-",IF('C3(1)-1管路'!AQ39="-","-",IF('C10(1)-2管路(初期設定)'!AQ39="-",'C3(1)-1管路'!AQ39,'C3(1)-1管路'!AQ39-'C10(1)-2管路(初期設定)'!AQ39)))</f>
        <v>-</v>
      </c>
      <c r="AR39" s="61" t="str">
        <f t="shared" si="60"/>
        <v>-</v>
      </c>
      <c r="AS39" s="59" t="str">
        <f>IF(IF('C3(1)-1管路'!AS39="-","-",IF('C10(1)-2管路(初期設定)'!AS39="-",'C3(1)-1管路'!AS39,'C3(1)-1管路'!AS39-'C10(1)-2管路(初期設定)'!AS39))=0,"-",IF('C3(1)-1管路'!AS39="-","-",IF('C10(1)-2管路(初期設定)'!AS39="-",'C3(1)-1管路'!AS39,'C3(1)-1管路'!AS39-'C10(1)-2管路(初期設定)'!AS39)))</f>
        <v>-</v>
      </c>
      <c r="AT39" s="69" t="str">
        <f>IF(IF('C3(1)-1管路'!AT39="-","-",IF('C10(1)-2管路(初期設定)'!AT39="-",'C3(1)-1管路'!AT39,'C3(1)-1管路'!AT39-'C10(1)-2管路(初期設定)'!AT39))=0,"-",IF('C3(1)-1管路'!AT39="-","-",IF('C10(1)-2管路(初期設定)'!AT39="-",'C3(1)-1管路'!AT39,'C3(1)-1管路'!AT39-'C10(1)-2管路(初期設定)'!AT39)))</f>
        <v>-</v>
      </c>
      <c r="AU39" s="61" t="str">
        <f t="shared" si="61"/>
        <v>-</v>
      </c>
      <c r="AV39" s="1071">
        <f t="shared" si="62"/>
        <v>2083.1000000000004</v>
      </c>
      <c r="AW39" s="1070"/>
      <c r="AX39" s="1069" t="str">
        <f t="shared" si="63"/>
        <v>-</v>
      </c>
      <c r="AY39" s="1070"/>
      <c r="AZ39" s="1071">
        <f t="shared" si="64"/>
        <v>460.5</v>
      </c>
      <c r="BA39" s="1070"/>
      <c r="BB39" s="1070">
        <f t="shared" si="65"/>
        <v>0</v>
      </c>
      <c r="BC39" s="1070"/>
      <c r="BD39" s="1070">
        <f t="shared" si="66"/>
        <v>1622.6000000000001</v>
      </c>
      <c r="BE39" s="1070"/>
      <c r="BF39" s="1070">
        <f t="shared" si="67"/>
        <v>0</v>
      </c>
      <c r="BG39" s="1070"/>
      <c r="BH39" s="1070">
        <f t="shared" si="68"/>
        <v>0</v>
      </c>
      <c r="BI39" s="1072"/>
      <c r="BJ39" s="1071">
        <f t="shared" si="69"/>
        <v>460.5</v>
      </c>
      <c r="BK39" s="1070"/>
      <c r="BL39" s="1070">
        <f t="shared" si="70"/>
        <v>1622.6000000000001</v>
      </c>
      <c r="BM39" s="1073"/>
      <c r="BN39" s="1070">
        <f t="shared" si="22"/>
        <v>2083.1000000000004</v>
      </c>
      <c r="BO39" s="1073"/>
      <c r="BQ39" s="442" t="str">
        <f>IF('C10(1)-2管路(初期設定)'!AW39="","-",'C10(1)-2管路(初期設定)'!AW39)</f>
        <v>ダクタイル鋳鉄管(NS形継手等)</v>
      </c>
      <c r="BR39" s="441">
        <f>IF(BQ39=BR$4,IF('C10(1)-2管路(初期設定)'!AV39="-","-",IF('C10(1)-2管路(初期設定)'!I39="-",'C10(1)-2管路(初期設定)'!AV39,'C10(1)-2管路(初期設定)'!AV39-'C10(1)-2管路(初期設定)'!I39)),"-")</f>
        <v>180</v>
      </c>
      <c r="BS39" s="441" t="str">
        <f>IF(BQ39=BS$4,IF('C10(1)-2管路(初期設定)'!AV39="-","-",IF('C10(1)-2管路(初期設定)'!L39="-",'C10(1)-2管路(初期設定)'!AV39,'C10(1)-2管路(初期設定)'!AV39-'C10(1)-2管路(初期設定)'!L39)),"-")</f>
        <v>-</v>
      </c>
      <c r="BT39" s="441" t="str">
        <f>IF(BQ39=BT$4,IF('C10(1)-2管路(初期設定)'!AV39="-","-",IF('C10(1)-2管路(初期設定)'!O39="-",'C10(1)-2管路(初期設定)'!AV39,'C10(1)-2管路(初期設定)'!AV39-'C10(1)-2管路(初期設定)'!O39)),"-")</f>
        <v>-</v>
      </c>
      <c r="BU39" s="441" t="str">
        <f>IF($BQ39=BU$4,IF('C10(1)-2管路(初期設定)'!$AV39="-","-",IF('C10(1)-2管路(初期設定)'!R39="-",'C10(1)-2管路(初期設定)'!$AV39,'C10(1)-2管路(初期設定)'!$AV39-'C10(1)-2管路(初期設定)'!R39)),"-")</f>
        <v>-</v>
      </c>
      <c r="BV39" s="441" t="str">
        <f>IF($BQ39=BV$4,IF('C10(1)-2管路(初期設定)'!$AV39="-","-",IF('C10(1)-2管路(初期設定)'!W39="-",'C10(1)-2管路(初期設定)'!$AV39,'C10(1)-2管路(初期設定)'!$AV39-SUM('C10(1)-2管路(初期設定)'!S39,'C10(1)-2管路(初期設定)'!T39))),"-")</f>
        <v>-</v>
      </c>
      <c r="BW39" s="441" t="str">
        <f>IF($BQ39=BV$4,IF('C10(1)-2管路(初期設定)'!$AV39="-","-",IF('C10(1)-2管路(初期設定)'!W39="-",'C10(1)-2管路(初期設定)'!$AV39,'C10(1)-2管路(初期設定)'!$AV39-SUM('C10(1)-2管路(初期設定)'!U39,'C10(1)-2管路(初期設定)'!V39))),"-")</f>
        <v>-</v>
      </c>
      <c r="BX39" s="441" t="str">
        <f>IF($BQ39=BX$4,IF('C10(1)-2管路(初期設定)'!$AV39="-","-",IF('C10(1)-2管路(初期設定)'!AF39="-",'C10(1)-2管路(初期設定)'!$AV39,'C10(1)-2管路(初期設定)'!$AV39-'C10(1)-2管路(初期設定)'!AF39)),"-")</f>
        <v>-</v>
      </c>
    </row>
    <row r="40" spans="2:76" ht="13.5" customHeight="1">
      <c r="B40" s="1594"/>
      <c r="C40" s="1263"/>
      <c r="D40" s="1263"/>
      <c r="E40" s="1263"/>
      <c r="F40" s="76">
        <v>250</v>
      </c>
      <c r="G40" s="857">
        <f>IF(AND('C10(1)-1管路(初期設定)'!$F$10="○",'C10(1)-4,5管路(初期設定)'!$BR40="-"),"-",IF('C3(1)-1管路'!G40="-",BR40,IF(BR40="-",'C3(1)-1管路'!G40,'C3(1)-1管路'!G40+BR40)))</f>
        <v>2318.3000000000002</v>
      </c>
      <c r="H40" s="69" t="str">
        <f>IF(IF('C3(1)-1管路'!H40="-","-",IF('C10(1)-2管路(初期設定)'!H40="-",'C3(1)-1管路'!H40,'C3(1)-1管路'!H40-'C10(1)-2管路(初期設定)'!H40))=0,"-",IF('C3(1)-1管路'!H40="-","-",IF('C10(1)-2管路(初期設定)'!H40="-",'C3(1)-1管路'!H40,'C3(1)-1管路'!H40-'C10(1)-2管路(初期設定)'!H40)))</f>
        <v>-</v>
      </c>
      <c r="I40" s="54">
        <f t="shared" si="49"/>
        <v>2318.3000000000002</v>
      </c>
      <c r="J40" s="857" t="str">
        <f>IF(AND('C10(1)-1管路(初期設定)'!$H$10="○",'C10(1)-4,5管路(初期設定)'!$BS40="-"),"-",IF('C3(1)-1管路'!J40="-",BS40,IF(BS40="-",'C3(1)-1管路'!J40,'C3(1)-1管路'!J40+BS40)))</f>
        <v>-</v>
      </c>
      <c r="K40" s="69" t="str">
        <f>IF(IF('C3(1)-1管路'!K40="-","-",IF('C10(1)-2管路(初期設定)'!K40="-",'C3(1)-1管路'!K40,'C3(1)-1管路'!K40-'C10(1)-2管路(初期設定)'!K40))=0,"-",IF('C3(1)-1管路'!K40="-","-",IF('C10(1)-2管路(初期設定)'!K40="-",'C3(1)-1管路'!K40,'C3(1)-1管路'!K40-'C10(1)-2管路(初期設定)'!K40)))</f>
        <v>-</v>
      </c>
      <c r="L40" s="54" t="str">
        <f t="shared" si="50"/>
        <v>-</v>
      </c>
      <c r="M40" s="857" t="str">
        <f>IF(AND('C10(1)-1管路(初期設定)'!$J$10="○",'C10(1)-4,5管路(初期設定)'!$BT40="-"),"-",IF('C3(1)-1管路'!M40="-",BT40,IF(BT40="-",'C3(1)-1管路'!M40,'C3(1)-1管路'!M40+BT40)))</f>
        <v>-</v>
      </c>
      <c r="N40" s="69" t="str">
        <f>IF(IF('C3(1)-1管路'!N40="-","-",IF('C10(1)-2管路(初期設定)'!N40="-",'C3(1)-1管路'!N40,'C3(1)-1管路'!N40-'C10(1)-2管路(初期設定)'!N40))=0,"-",IF('C3(1)-1管路'!N40="-","-",IF('C10(1)-2管路(初期設定)'!N40="-",'C3(1)-1管路'!N40,'C3(1)-1管路'!N40-'C10(1)-2管路(初期設定)'!N40)))</f>
        <v>-</v>
      </c>
      <c r="O40" s="54" t="str">
        <f t="shared" si="51"/>
        <v>-</v>
      </c>
      <c r="P40" s="857" t="str">
        <f>IF(AND('C10(1)-1管路(初期設定)'!$L$10="○",'C10(1)-4,5管路(初期設定)'!$BU40="-"),"-",IF('C3(1)-1管路'!P40="-",BU40,IF(BU40="-",'C3(1)-1管路'!P40,'C3(1)-1管路'!P40+BU40)))</f>
        <v>-</v>
      </c>
      <c r="Q40" s="69" t="str">
        <f>IF(IF('C3(1)-1管路'!Q40="-","-",IF('C10(1)-2管路(初期設定)'!Q40="-",'C3(1)-1管路'!Q40,'C3(1)-1管路'!Q40-'C10(1)-2管路(初期設定)'!Q40))=0,"-",IF('C3(1)-1管路'!Q40="-","-",IF('C10(1)-2管路(初期設定)'!Q40="-",'C3(1)-1管路'!Q40,'C3(1)-1管路'!Q40-'C10(1)-2管路(初期設定)'!Q40)))</f>
        <v>-</v>
      </c>
      <c r="R40" s="54" t="str">
        <f t="shared" si="52"/>
        <v>-</v>
      </c>
      <c r="S40" s="857">
        <f>IF(AND('C10(1)-1管路(初期設定)'!$N$10="○",'C10(1)-4,5管路(初期設定)'!$BV40="-"),"-",IF('C3(1)-1管路'!S40="-",BV40,IF(BV40="-",'C3(1)-1管路'!S40,'C3(1)-1管路'!S40+BV40+BW40)))</f>
        <v>144.30000000000007</v>
      </c>
      <c r="T40" s="189" t="str">
        <f>IF(IF('C3(1)-1管路'!T40="-","-",IF('C10(1)-2管路(初期設定)'!T40="-",'C3(1)-1管路'!T40,'C3(1)-1管路'!T40-'C10(1)-2管路(初期設定)'!T40))=0,"-",IF('C3(1)-1管路'!T40="-","-",IF('C10(1)-2管路(初期設定)'!T40="-",'C3(1)-1管路'!T40,'C3(1)-1管路'!T40-'C10(1)-2管路(初期設定)'!T40)))</f>
        <v>-</v>
      </c>
      <c r="U40" s="856">
        <f>IF(AND('C10(1)-1管路(初期設定)'!$P$10="○",'C10(1)-4,5管路(初期設定)'!$BW40="-"),"-",IF('C3(1)-1管路'!U40="-",BW40,IF(BW40="-",'C3(1)-1管路'!U40,'C3(1)-1管路'!U40)))</f>
        <v>602</v>
      </c>
      <c r="V40" s="69" t="str">
        <f>IF(IF('C3(1)-1管路'!V40="-","-",IF('C10(1)-2管路(初期設定)'!V40="-",'C3(1)-1管路'!V40,'C3(1)-1管路'!V40-'C10(1)-2管路(初期設定)'!V40))=0,"-",IF('C3(1)-1管路'!V40="-","-",IF('C10(1)-2管路(初期設定)'!V40="-",'C3(1)-1管路'!V40,'C3(1)-1管路'!V40-'C10(1)-2管路(初期設定)'!V40)))</f>
        <v>-</v>
      </c>
      <c r="W40" s="54">
        <f t="shared" si="53"/>
        <v>746.30000000000007</v>
      </c>
      <c r="X40" s="59">
        <f>IF(IF('C3(1)-1管路'!X40="-","-",IF('C10(1)-2管路(初期設定)'!X40="-",'C3(1)-1管路'!X40,'C3(1)-1管路'!X40-'C10(1)-2管路(初期設定)'!X40))=0,"-",IF('C3(1)-1管路'!X40="-","-",IF('C10(1)-2管路(初期設定)'!X40="-",'C3(1)-1管路'!X40,'C3(1)-1管路'!X40-'C10(1)-2管路(初期設定)'!X40)))</f>
        <v>4417.2000000000016</v>
      </c>
      <c r="Y40" s="69" t="str">
        <f>IF(IF('C3(1)-1管路'!Y40="-","-",IF('C10(1)-2管路(初期設定)'!Y40="-",'C3(1)-1管路'!Y40,'C3(1)-1管路'!Y40-'C10(1)-2管路(初期設定)'!Y40))=0,"-",IF('C3(1)-1管路'!Y40="-","-",IF('C10(1)-2管路(初期設定)'!Y40="-",'C3(1)-1管路'!Y40,'C3(1)-1管路'!Y40-'C10(1)-2管路(初期設定)'!Y40)))</f>
        <v>-</v>
      </c>
      <c r="Z40" s="54">
        <f t="shared" si="54"/>
        <v>4417.2000000000016</v>
      </c>
      <c r="AA40" s="59" t="str">
        <f>IF(IF('C3(1)-1管路'!AA40="-","-",IF('C10(1)-2管路(初期設定)'!AA40="-",'C3(1)-1管路'!AA40,'C3(1)-1管路'!AA40-'C10(1)-2管路(初期設定)'!AA40))=0,"-",IF('C3(1)-1管路'!AA40="-","-",IF('C10(1)-2管路(初期設定)'!AA40="-",'C3(1)-1管路'!AA40,'C3(1)-1管路'!AA40-'C10(1)-2管路(初期設定)'!AA40)))</f>
        <v>-</v>
      </c>
      <c r="AB40" s="69" t="str">
        <f>IF(IF('C3(1)-1管路'!AB40="-","-",IF('C10(1)-2管路(初期設定)'!AB40="-",'C3(1)-1管路'!AB40,'C3(1)-1管路'!AB40-'C10(1)-2管路(初期設定)'!AB40))=0,"-",IF('C3(1)-1管路'!AB40="-","-",IF('C10(1)-2管路(初期設定)'!AB40="-",'C3(1)-1管路'!AB40,'C3(1)-1管路'!AB40-'C10(1)-2管路(初期設定)'!AB40)))</f>
        <v>-</v>
      </c>
      <c r="AC40" s="54" t="str">
        <f t="shared" si="55"/>
        <v>-</v>
      </c>
      <c r="AD40" s="857" t="str">
        <f>IF(AND('C10(1)-1管路(初期設定)'!$V$10="○",'C10(1)-4,5管路(初期設定)'!$BX40="-"),"-",IF('C3(1)-1管路'!AD40="-",BX40,IF(BX40="-",'C3(1)-1管路'!AD40,'C3(1)-1管路'!AD40+BX40)))</f>
        <v>-</v>
      </c>
      <c r="AE40" s="69" t="str">
        <f>IF(IF('C3(1)-1管路'!AE40="-","-",IF('C10(1)-2管路(初期設定)'!AE40="-",'C3(1)-1管路'!AE40,'C3(1)-1管路'!AE40-'C10(1)-2管路(初期設定)'!AE40))=0,"-",IF('C3(1)-1管路'!AE40="-","-",IF('C10(1)-2管路(初期設定)'!AE40="-",'C3(1)-1管路'!AE40,'C3(1)-1管路'!AE40-'C10(1)-2管路(初期設定)'!AE40)))</f>
        <v>-</v>
      </c>
      <c r="AF40" s="54" t="str">
        <f t="shared" si="56"/>
        <v>-</v>
      </c>
      <c r="AG40" s="59" t="str">
        <f>IF(IF('C3(1)-1管路'!AG40="-","-",IF('C10(1)-2管路(初期設定)'!AG40="-",'C3(1)-1管路'!AG40,'C3(1)-1管路'!AG40-'C10(1)-2管路(初期設定)'!AG40))=0,"-",IF('C3(1)-1管路'!AG40="-","-",IF('C10(1)-2管路(初期設定)'!AG40="-",'C3(1)-1管路'!AG40,'C3(1)-1管路'!AG40-'C10(1)-2管路(初期設定)'!AG40)))</f>
        <v>-</v>
      </c>
      <c r="AH40" s="69" t="str">
        <f>IF(IF('C3(1)-1管路'!AH40="-","-",IF('C10(1)-2管路(初期設定)'!AH40="-",'C3(1)-1管路'!AH40,'C3(1)-1管路'!AH40-'C10(1)-2管路(初期設定)'!AH40))=0,"-",IF('C3(1)-1管路'!AH40="-","-",IF('C10(1)-2管路(初期設定)'!AH40="-",'C3(1)-1管路'!AH40,'C3(1)-1管路'!AH40-'C10(1)-2管路(初期設定)'!AH40)))</f>
        <v>-</v>
      </c>
      <c r="AI40" s="54" t="str">
        <f t="shared" si="57"/>
        <v>-</v>
      </c>
      <c r="AJ40" s="59" t="str">
        <f>IF(IF('C3(1)-1管路'!AJ40="-","-",IF('C10(1)-2管路(初期設定)'!AJ40="-",'C3(1)-1管路'!AJ40,'C3(1)-1管路'!AJ40-'C10(1)-2管路(初期設定)'!AJ40))=0,"-",IF('C3(1)-1管路'!AJ40="-","-",IF('C10(1)-2管路(初期設定)'!AJ40="-",'C3(1)-1管路'!AJ40,'C3(1)-1管路'!AJ40-'C10(1)-2管路(初期設定)'!AJ40)))</f>
        <v>-</v>
      </c>
      <c r="AK40" s="69" t="str">
        <f>IF(IF('C3(1)-1管路'!AK40="-","-",IF('C10(1)-2管路(初期設定)'!AK40="-",'C3(1)-1管路'!AK40,'C3(1)-1管路'!AK40-'C10(1)-2管路(初期設定)'!AK40))=0,"-",IF('C3(1)-1管路'!AK40="-","-",IF('C10(1)-2管路(初期設定)'!AK40="-",'C3(1)-1管路'!AK40,'C3(1)-1管路'!AK40-'C10(1)-2管路(初期設定)'!AK40)))</f>
        <v>-</v>
      </c>
      <c r="AL40" s="54" t="str">
        <f t="shared" si="58"/>
        <v>-</v>
      </c>
      <c r="AM40" s="59" t="str">
        <f>IF(IF('C3(1)-1管路'!AM40="-","-",IF('C10(1)-2管路(初期設定)'!AM40="-",'C3(1)-1管路'!AM40,'C3(1)-1管路'!AM40-'C10(1)-2管路(初期設定)'!AM40))=0,"-",IF('C3(1)-1管路'!AM40="-","-",IF('C10(1)-2管路(初期設定)'!AM40="-",'C3(1)-1管路'!AM40,'C3(1)-1管路'!AM40-'C10(1)-2管路(初期設定)'!AM40)))</f>
        <v>-</v>
      </c>
      <c r="AN40" s="69" t="str">
        <f>IF(IF('C3(1)-1管路'!AN40="-","-",IF('C10(1)-2管路(初期設定)'!AN40="-",'C3(1)-1管路'!AN40,'C3(1)-1管路'!AN40-'C10(1)-2管路(初期設定)'!AN40))=0,"-",IF('C3(1)-1管路'!AN40="-","-",IF('C10(1)-2管路(初期設定)'!AN40="-",'C3(1)-1管路'!AN40,'C3(1)-1管路'!AN40-'C10(1)-2管路(初期設定)'!AN40)))</f>
        <v>-</v>
      </c>
      <c r="AO40" s="54" t="str">
        <f t="shared" si="59"/>
        <v>-</v>
      </c>
      <c r="AP40" s="59" t="str">
        <f>IF(IF('C3(1)-1管路'!AP40="-","-",IF('C10(1)-2管路(初期設定)'!AP40="-",'C3(1)-1管路'!AP40,'C3(1)-1管路'!AP40-'C10(1)-2管路(初期設定)'!AP40))=0,"-",IF('C3(1)-1管路'!AP40="-","-",IF('C10(1)-2管路(初期設定)'!AP40="-",'C3(1)-1管路'!AP40,'C3(1)-1管路'!AP40-'C10(1)-2管路(初期設定)'!AP40)))</f>
        <v>-</v>
      </c>
      <c r="AQ40" s="69" t="str">
        <f>IF(IF('C3(1)-1管路'!AQ40="-","-",IF('C10(1)-2管路(初期設定)'!AQ40="-",'C3(1)-1管路'!AQ40,'C3(1)-1管路'!AQ40-'C10(1)-2管路(初期設定)'!AQ40))=0,"-",IF('C3(1)-1管路'!AQ40="-","-",IF('C10(1)-2管路(初期設定)'!AQ40="-",'C3(1)-1管路'!AQ40,'C3(1)-1管路'!AQ40-'C10(1)-2管路(初期設定)'!AQ40)))</f>
        <v>-</v>
      </c>
      <c r="AR40" s="61" t="str">
        <f t="shared" si="60"/>
        <v>-</v>
      </c>
      <c r="AS40" s="59" t="str">
        <f>IF(IF('C3(1)-1管路'!AS40="-","-",IF('C10(1)-2管路(初期設定)'!AS40="-",'C3(1)-1管路'!AS40,'C3(1)-1管路'!AS40-'C10(1)-2管路(初期設定)'!AS40))=0,"-",IF('C3(1)-1管路'!AS40="-","-",IF('C10(1)-2管路(初期設定)'!AS40="-",'C3(1)-1管路'!AS40,'C3(1)-1管路'!AS40-'C10(1)-2管路(初期設定)'!AS40)))</f>
        <v>-</v>
      </c>
      <c r="AT40" s="69" t="str">
        <f>IF(IF('C3(1)-1管路'!AT40="-","-",IF('C10(1)-2管路(初期設定)'!AT40="-",'C3(1)-1管路'!AT40,'C3(1)-1管路'!AT40-'C10(1)-2管路(初期設定)'!AT40))=0,"-",IF('C3(1)-1管路'!AT40="-","-",IF('C10(1)-2管路(初期設定)'!AT40="-",'C3(1)-1管路'!AT40,'C3(1)-1管路'!AT40-'C10(1)-2管路(初期設定)'!AT40)))</f>
        <v>-</v>
      </c>
      <c r="AU40" s="61" t="str">
        <f t="shared" si="61"/>
        <v>-</v>
      </c>
      <c r="AV40" s="1071">
        <f t="shared" si="62"/>
        <v>7481.800000000002</v>
      </c>
      <c r="AW40" s="1070"/>
      <c r="AX40" s="1069" t="str">
        <f t="shared" si="63"/>
        <v>-</v>
      </c>
      <c r="AY40" s="1070"/>
      <c r="AZ40" s="1071">
        <f t="shared" si="64"/>
        <v>2318.3000000000002</v>
      </c>
      <c r="BA40" s="1070"/>
      <c r="BB40" s="1070">
        <f t="shared" si="65"/>
        <v>144.30000000000007</v>
      </c>
      <c r="BC40" s="1070"/>
      <c r="BD40" s="1070">
        <f t="shared" si="66"/>
        <v>5019.2000000000016</v>
      </c>
      <c r="BE40" s="1070"/>
      <c r="BF40" s="1070">
        <f t="shared" si="67"/>
        <v>0</v>
      </c>
      <c r="BG40" s="1070"/>
      <c r="BH40" s="1070">
        <f t="shared" si="68"/>
        <v>0</v>
      </c>
      <c r="BI40" s="1072"/>
      <c r="BJ40" s="1071">
        <f t="shared" si="69"/>
        <v>2462.6000000000004</v>
      </c>
      <c r="BK40" s="1070"/>
      <c r="BL40" s="1070">
        <f t="shared" si="70"/>
        <v>5019.2000000000016</v>
      </c>
      <c r="BM40" s="1073"/>
      <c r="BN40" s="1070">
        <f t="shared" si="22"/>
        <v>7481.800000000002</v>
      </c>
      <c r="BO40" s="1073"/>
      <c r="BQ40" s="442" t="str">
        <f>IF('C10(1)-2管路(初期設定)'!AW40="","-",'C10(1)-2管路(初期設定)'!AW40)</f>
        <v>ダクタイル鋳鉄管(NS形継手等)</v>
      </c>
      <c r="BR40" s="441">
        <f>IF(BQ40=BR$4,IF('C10(1)-2管路(初期設定)'!AV40="-","-",IF('C10(1)-2管路(初期設定)'!I40="-",'C10(1)-2管路(初期設定)'!AV40,'C10(1)-2管路(初期設定)'!AV40-'C10(1)-2管路(初期設定)'!I40)),"-")</f>
        <v>1230.3000000000002</v>
      </c>
      <c r="BS40" s="441" t="str">
        <f>IF(BQ40=BS$4,IF('C10(1)-2管路(初期設定)'!AV40="-","-",IF('C10(1)-2管路(初期設定)'!L40="-",'C10(1)-2管路(初期設定)'!AV40,'C10(1)-2管路(初期設定)'!AV40-'C10(1)-2管路(初期設定)'!L40)),"-")</f>
        <v>-</v>
      </c>
      <c r="BT40" s="441" t="str">
        <f>IF(BQ40=BT$4,IF('C10(1)-2管路(初期設定)'!AV40="-","-",IF('C10(1)-2管路(初期設定)'!O40="-",'C10(1)-2管路(初期設定)'!AV40,'C10(1)-2管路(初期設定)'!AV40-'C10(1)-2管路(初期設定)'!O40)),"-")</f>
        <v>-</v>
      </c>
      <c r="BU40" s="441" t="str">
        <f>IF($BQ40=BU$4,IF('C10(1)-2管路(初期設定)'!$AV40="-","-",IF('C10(1)-2管路(初期設定)'!R40="-",'C10(1)-2管路(初期設定)'!$AV40,'C10(1)-2管路(初期設定)'!$AV40-'C10(1)-2管路(初期設定)'!R40)),"-")</f>
        <v>-</v>
      </c>
      <c r="BV40" s="441" t="str">
        <f>IF($BQ40=BV$4,IF('C10(1)-2管路(初期設定)'!$AV40="-","-",IF('C10(1)-2管路(初期設定)'!W40="-",'C10(1)-2管路(初期設定)'!$AV40,'C10(1)-2管路(初期設定)'!$AV40-SUM('C10(1)-2管路(初期設定)'!S40,'C10(1)-2管路(初期設定)'!T40))),"-")</f>
        <v>-</v>
      </c>
      <c r="BW40" s="441" t="str">
        <f>IF($BQ40=BV$4,IF('C10(1)-2管路(初期設定)'!$AV40="-","-",IF('C10(1)-2管路(初期設定)'!W40="-",'C10(1)-2管路(初期設定)'!$AV40,'C10(1)-2管路(初期設定)'!$AV40-SUM('C10(1)-2管路(初期設定)'!U40,'C10(1)-2管路(初期設定)'!V40))),"-")</f>
        <v>-</v>
      </c>
      <c r="BX40" s="441" t="str">
        <f>IF($BQ40=BX$4,IF('C10(1)-2管路(初期設定)'!$AV40="-","-",IF('C10(1)-2管路(初期設定)'!AF40="-",'C10(1)-2管路(初期設定)'!$AV40,'C10(1)-2管路(初期設定)'!$AV40-'C10(1)-2管路(初期設定)'!AF40)),"-")</f>
        <v>-</v>
      </c>
    </row>
    <row r="41" spans="2:76" ht="13.5" customHeight="1">
      <c r="B41" s="1594"/>
      <c r="C41" s="1263"/>
      <c r="D41" s="1263"/>
      <c r="E41" s="1263"/>
      <c r="F41" s="76">
        <v>200</v>
      </c>
      <c r="G41" s="857">
        <f>IF(AND('C10(1)-1管路(初期設定)'!$F$10="○",'C10(1)-4,5管路(初期設定)'!$BR41="-"),"-",IF('C3(1)-1管路'!G41="-",BR41,IF(BR41="-",'C3(1)-1管路'!G41,'C3(1)-1管路'!G41+BR41)))</f>
        <v>5490.6</v>
      </c>
      <c r="H41" s="69" t="str">
        <f>IF(IF('C3(1)-1管路'!H41="-","-",IF('C10(1)-2管路(初期設定)'!H41="-",'C3(1)-1管路'!H41,'C3(1)-1管路'!H41-'C10(1)-2管路(初期設定)'!H41))=0,"-",IF('C3(1)-1管路'!H41="-","-",IF('C10(1)-2管路(初期設定)'!H41="-",'C3(1)-1管路'!H41,'C3(1)-1管路'!H41-'C10(1)-2管路(初期設定)'!H41)))</f>
        <v>-</v>
      </c>
      <c r="I41" s="54">
        <f t="shared" si="49"/>
        <v>5490.6</v>
      </c>
      <c r="J41" s="857" t="str">
        <f>IF(AND('C10(1)-1管路(初期設定)'!$H$10="○",'C10(1)-4,5管路(初期設定)'!$BS41="-"),"-",IF('C3(1)-1管路'!J41="-",BS41,IF(BS41="-",'C3(1)-1管路'!J41,'C3(1)-1管路'!J41+BS41)))</f>
        <v>-</v>
      </c>
      <c r="K41" s="69" t="str">
        <f>IF(IF('C3(1)-1管路'!K41="-","-",IF('C10(1)-2管路(初期設定)'!K41="-",'C3(1)-1管路'!K41,'C3(1)-1管路'!K41-'C10(1)-2管路(初期設定)'!K41))=0,"-",IF('C3(1)-1管路'!K41="-","-",IF('C10(1)-2管路(初期設定)'!K41="-",'C3(1)-1管路'!K41,'C3(1)-1管路'!K41-'C10(1)-2管路(初期設定)'!K41)))</f>
        <v>-</v>
      </c>
      <c r="L41" s="54" t="str">
        <f t="shared" si="50"/>
        <v>-</v>
      </c>
      <c r="M41" s="857" t="str">
        <f>IF(AND('C10(1)-1管路(初期設定)'!$J$10="○",'C10(1)-4,5管路(初期設定)'!$BT41="-"),"-",IF('C3(1)-1管路'!M41="-",BT41,IF(BT41="-",'C3(1)-1管路'!M41,'C3(1)-1管路'!M41+BT41)))</f>
        <v>-</v>
      </c>
      <c r="N41" s="69" t="str">
        <f>IF(IF('C3(1)-1管路'!N41="-","-",IF('C10(1)-2管路(初期設定)'!N41="-",'C3(1)-1管路'!N41,'C3(1)-1管路'!N41-'C10(1)-2管路(初期設定)'!N41))=0,"-",IF('C3(1)-1管路'!N41="-","-",IF('C10(1)-2管路(初期設定)'!N41="-",'C3(1)-1管路'!N41,'C3(1)-1管路'!N41-'C10(1)-2管路(初期設定)'!N41)))</f>
        <v>-</v>
      </c>
      <c r="O41" s="54" t="str">
        <f t="shared" si="51"/>
        <v>-</v>
      </c>
      <c r="P41" s="857" t="str">
        <f>IF(AND('C10(1)-1管路(初期設定)'!$L$10="○",'C10(1)-4,5管路(初期設定)'!$BU41="-"),"-",IF('C3(1)-1管路'!P41="-",BU41,IF(BU41="-",'C3(1)-1管路'!P41,'C3(1)-1管路'!P41+BU41)))</f>
        <v>-</v>
      </c>
      <c r="Q41" s="69" t="str">
        <f>IF(IF('C3(1)-1管路'!Q41="-","-",IF('C10(1)-2管路(初期設定)'!Q41="-",'C3(1)-1管路'!Q41,'C3(1)-1管路'!Q41-'C10(1)-2管路(初期設定)'!Q41))=0,"-",IF('C3(1)-1管路'!Q41="-","-",IF('C10(1)-2管路(初期設定)'!Q41="-",'C3(1)-1管路'!Q41,'C3(1)-1管路'!Q41-'C10(1)-2管路(初期設定)'!Q41)))</f>
        <v>-</v>
      </c>
      <c r="R41" s="54" t="str">
        <f t="shared" si="52"/>
        <v>-</v>
      </c>
      <c r="S41" s="857">
        <f>IF(AND('C10(1)-1管路(初期設定)'!$N$10="○",'C10(1)-4,5管路(初期設定)'!$BV41="-"),"-",IF('C3(1)-1管路'!S41="-",BV41,IF(BV41="-",'C3(1)-1管路'!S41,'C3(1)-1管路'!S41+BV41+BW41)))</f>
        <v>449.49999999999955</v>
      </c>
      <c r="T41" s="189" t="str">
        <f>IF(IF('C3(1)-1管路'!T41="-","-",IF('C10(1)-2管路(初期設定)'!T41="-",'C3(1)-1管路'!T41,'C3(1)-1管路'!T41-'C10(1)-2管路(初期設定)'!T41))=0,"-",IF('C3(1)-1管路'!T41="-","-",IF('C10(1)-2管路(初期設定)'!T41="-",'C3(1)-1管路'!T41,'C3(1)-1管路'!T41-'C10(1)-2管路(初期設定)'!T41)))</f>
        <v>-</v>
      </c>
      <c r="U41" s="856">
        <f>IF(AND('C10(1)-1管路(初期設定)'!$P$10="○",'C10(1)-4,5管路(初期設定)'!$BW41="-"),"-",IF('C3(1)-1管路'!U41="-",BW41,IF(BW41="-",'C3(1)-1管路'!U41,'C3(1)-1管路'!U41)))</f>
        <v>1873</v>
      </c>
      <c r="V41" s="69" t="str">
        <f>IF(IF('C3(1)-1管路'!V41="-","-",IF('C10(1)-2管路(初期設定)'!V41="-",'C3(1)-1管路'!V41,'C3(1)-1管路'!V41-'C10(1)-2管路(初期設定)'!V41))=0,"-",IF('C3(1)-1管路'!V41="-","-",IF('C10(1)-2管路(初期設定)'!V41="-",'C3(1)-1管路'!V41,'C3(1)-1管路'!V41-'C10(1)-2管路(初期設定)'!V41)))</f>
        <v>-</v>
      </c>
      <c r="W41" s="54">
        <f t="shared" si="53"/>
        <v>2322.4999999999995</v>
      </c>
      <c r="X41" s="59">
        <f>IF(IF('C3(1)-1管路'!X41="-","-",IF('C10(1)-2管路(初期設定)'!X41="-",'C3(1)-1管路'!X41,'C3(1)-1管路'!X41-'C10(1)-2管路(初期設定)'!X41))=0,"-",IF('C3(1)-1管路'!X41="-","-",IF('C10(1)-2管路(初期設定)'!X41="-",'C3(1)-1管路'!X41,'C3(1)-1管路'!X41-'C10(1)-2管路(初期設定)'!X41)))</f>
        <v>10640.799999999996</v>
      </c>
      <c r="Y41" s="69" t="str">
        <f>IF(IF('C3(1)-1管路'!Y41="-","-",IF('C10(1)-2管路(初期設定)'!Y41="-",'C3(1)-1管路'!Y41,'C3(1)-1管路'!Y41-'C10(1)-2管路(初期設定)'!Y41))=0,"-",IF('C3(1)-1管路'!Y41="-","-",IF('C10(1)-2管路(初期設定)'!Y41="-",'C3(1)-1管路'!Y41,'C3(1)-1管路'!Y41-'C10(1)-2管路(初期設定)'!Y41)))</f>
        <v>-</v>
      </c>
      <c r="Z41" s="54">
        <f t="shared" si="54"/>
        <v>10640.799999999996</v>
      </c>
      <c r="AA41" s="59" t="str">
        <f>IF(IF('C3(1)-1管路'!AA41="-","-",IF('C10(1)-2管路(初期設定)'!AA41="-",'C3(1)-1管路'!AA41,'C3(1)-1管路'!AA41-'C10(1)-2管路(初期設定)'!AA41))=0,"-",IF('C3(1)-1管路'!AA41="-","-",IF('C10(1)-2管路(初期設定)'!AA41="-",'C3(1)-1管路'!AA41,'C3(1)-1管路'!AA41-'C10(1)-2管路(初期設定)'!AA41)))</f>
        <v>-</v>
      </c>
      <c r="AB41" s="69" t="str">
        <f>IF(IF('C3(1)-1管路'!AB41="-","-",IF('C10(1)-2管路(初期設定)'!AB41="-",'C3(1)-1管路'!AB41,'C3(1)-1管路'!AB41-'C10(1)-2管路(初期設定)'!AB41))=0,"-",IF('C3(1)-1管路'!AB41="-","-",IF('C10(1)-2管路(初期設定)'!AB41="-",'C3(1)-1管路'!AB41,'C3(1)-1管路'!AB41-'C10(1)-2管路(初期設定)'!AB41)))</f>
        <v>-</v>
      </c>
      <c r="AC41" s="54" t="str">
        <f t="shared" si="55"/>
        <v>-</v>
      </c>
      <c r="AD41" s="857" t="str">
        <f>IF(AND('C10(1)-1管路(初期設定)'!$V$10="○",'C10(1)-4,5管路(初期設定)'!$BX41="-"),"-",IF('C3(1)-1管路'!AD41="-",BX41,IF(BX41="-",'C3(1)-1管路'!AD41,'C3(1)-1管路'!AD41+BX41)))</f>
        <v>-</v>
      </c>
      <c r="AE41" s="69" t="str">
        <f>IF(IF('C3(1)-1管路'!AE41="-","-",IF('C10(1)-2管路(初期設定)'!AE41="-",'C3(1)-1管路'!AE41,'C3(1)-1管路'!AE41-'C10(1)-2管路(初期設定)'!AE41))=0,"-",IF('C3(1)-1管路'!AE41="-","-",IF('C10(1)-2管路(初期設定)'!AE41="-",'C3(1)-1管路'!AE41,'C3(1)-1管路'!AE41-'C10(1)-2管路(初期設定)'!AE41)))</f>
        <v>-</v>
      </c>
      <c r="AF41" s="54" t="str">
        <f t="shared" si="56"/>
        <v>-</v>
      </c>
      <c r="AG41" s="59" t="str">
        <f>IF(IF('C3(1)-1管路'!AG41="-","-",IF('C10(1)-2管路(初期設定)'!AG41="-",'C3(1)-1管路'!AG41,'C3(1)-1管路'!AG41-'C10(1)-2管路(初期設定)'!AG41))=0,"-",IF('C3(1)-1管路'!AG41="-","-",IF('C10(1)-2管路(初期設定)'!AG41="-",'C3(1)-1管路'!AG41,'C3(1)-1管路'!AG41-'C10(1)-2管路(初期設定)'!AG41)))</f>
        <v>-</v>
      </c>
      <c r="AH41" s="69" t="str">
        <f>IF(IF('C3(1)-1管路'!AH41="-","-",IF('C10(1)-2管路(初期設定)'!AH41="-",'C3(1)-1管路'!AH41,'C3(1)-1管路'!AH41-'C10(1)-2管路(初期設定)'!AH41))=0,"-",IF('C3(1)-1管路'!AH41="-","-",IF('C10(1)-2管路(初期設定)'!AH41="-",'C3(1)-1管路'!AH41,'C3(1)-1管路'!AH41-'C10(1)-2管路(初期設定)'!AH41)))</f>
        <v>-</v>
      </c>
      <c r="AI41" s="54" t="str">
        <f t="shared" si="57"/>
        <v>-</v>
      </c>
      <c r="AJ41" s="59" t="str">
        <f>IF(IF('C3(1)-1管路'!AJ41="-","-",IF('C10(1)-2管路(初期設定)'!AJ41="-",'C3(1)-1管路'!AJ41,'C3(1)-1管路'!AJ41-'C10(1)-2管路(初期設定)'!AJ41))=0,"-",IF('C3(1)-1管路'!AJ41="-","-",IF('C10(1)-2管路(初期設定)'!AJ41="-",'C3(1)-1管路'!AJ41,'C3(1)-1管路'!AJ41-'C10(1)-2管路(初期設定)'!AJ41)))</f>
        <v>-</v>
      </c>
      <c r="AK41" s="69" t="str">
        <f>IF(IF('C3(1)-1管路'!AK41="-","-",IF('C10(1)-2管路(初期設定)'!AK41="-",'C3(1)-1管路'!AK41,'C3(1)-1管路'!AK41-'C10(1)-2管路(初期設定)'!AK41))=0,"-",IF('C3(1)-1管路'!AK41="-","-",IF('C10(1)-2管路(初期設定)'!AK41="-",'C3(1)-1管路'!AK41,'C3(1)-1管路'!AK41-'C10(1)-2管路(初期設定)'!AK41)))</f>
        <v>-</v>
      </c>
      <c r="AL41" s="54" t="str">
        <f t="shared" si="58"/>
        <v>-</v>
      </c>
      <c r="AM41" s="59" t="str">
        <f>IF(IF('C3(1)-1管路'!AM41="-","-",IF('C10(1)-2管路(初期設定)'!AM41="-",'C3(1)-1管路'!AM41,'C3(1)-1管路'!AM41-'C10(1)-2管路(初期設定)'!AM41))=0,"-",IF('C3(1)-1管路'!AM41="-","-",IF('C10(1)-2管路(初期設定)'!AM41="-",'C3(1)-1管路'!AM41,'C3(1)-1管路'!AM41-'C10(1)-2管路(初期設定)'!AM41)))</f>
        <v>-</v>
      </c>
      <c r="AN41" s="69" t="str">
        <f>IF(IF('C3(1)-1管路'!AN41="-","-",IF('C10(1)-2管路(初期設定)'!AN41="-",'C3(1)-1管路'!AN41,'C3(1)-1管路'!AN41-'C10(1)-2管路(初期設定)'!AN41))=0,"-",IF('C3(1)-1管路'!AN41="-","-",IF('C10(1)-2管路(初期設定)'!AN41="-",'C3(1)-1管路'!AN41,'C3(1)-1管路'!AN41-'C10(1)-2管路(初期設定)'!AN41)))</f>
        <v>-</v>
      </c>
      <c r="AO41" s="54" t="str">
        <f t="shared" si="59"/>
        <v>-</v>
      </c>
      <c r="AP41" s="59" t="str">
        <f>IF(IF('C3(1)-1管路'!AP41="-","-",IF('C10(1)-2管路(初期設定)'!AP41="-",'C3(1)-1管路'!AP41,'C3(1)-1管路'!AP41-'C10(1)-2管路(初期設定)'!AP41))=0,"-",IF('C3(1)-1管路'!AP41="-","-",IF('C10(1)-2管路(初期設定)'!AP41="-",'C3(1)-1管路'!AP41,'C3(1)-1管路'!AP41-'C10(1)-2管路(初期設定)'!AP41)))</f>
        <v>-</v>
      </c>
      <c r="AQ41" s="69" t="str">
        <f>IF(IF('C3(1)-1管路'!AQ41="-","-",IF('C10(1)-2管路(初期設定)'!AQ41="-",'C3(1)-1管路'!AQ41,'C3(1)-1管路'!AQ41-'C10(1)-2管路(初期設定)'!AQ41))=0,"-",IF('C3(1)-1管路'!AQ41="-","-",IF('C10(1)-2管路(初期設定)'!AQ41="-",'C3(1)-1管路'!AQ41,'C3(1)-1管路'!AQ41-'C10(1)-2管路(初期設定)'!AQ41)))</f>
        <v>-</v>
      </c>
      <c r="AR41" s="61" t="str">
        <f t="shared" si="60"/>
        <v>-</v>
      </c>
      <c r="AS41" s="59" t="str">
        <f>IF(IF('C3(1)-1管路'!AS41="-","-",IF('C10(1)-2管路(初期設定)'!AS41="-",'C3(1)-1管路'!AS41,'C3(1)-1管路'!AS41-'C10(1)-2管路(初期設定)'!AS41))=0,"-",IF('C3(1)-1管路'!AS41="-","-",IF('C10(1)-2管路(初期設定)'!AS41="-",'C3(1)-1管路'!AS41,'C3(1)-1管路'!AS41-'C10(1)-2管路(初期設定)'!AS41)))</f>
        <v>-</v>
      </c>
      <c r="AT41" s="69" t="str">
        <f>IF(IF('C3(1)-1管路'!AT41="-","-",IF('C10(1)-2管路(初期設定)'!AT41="-",'C3(1)-1管路'!AT41,'C3(1)-1管路'!AT41-'C10(1)-2管路(初期設定)'!AT41))=0,"-",IF('C3(1)-1管路'!AT41="-","-",IF('C10(1)-2管路(初期設定)'!AT41="-",'C3(1)-1管路'!AT41,'C3(1)-1管路'!AT41-'C10(1)-2管路(初期設定)'!AT41)))</f>
        <v>-</v>
      </c>
      <c r="AU41" s="61" t="str">
        <f t="shared" si="61"/>
        <v>-</v>
      </c>
      <c r="AV41" s="1071">
        <f t="shared" si="62"/>
        <v>18453.899999999994</v>
      </c>
      <c r="AW41" s="1070"/>
      <c r="AX41" s="1069" t="str">
        <f t="shared" si="63"/>
        <v>-</v>
      </c>
      <c r="AY41" s="1070"/>
      <c r="AZ41" s="1071">
        <f t="shared" si="64"/>
        <v>5490.6</v>
      </c>
      <c r="BA41" s="1070"/>
      <c r="BB41" s="1070">
        <f t="shared" si="65"/>
        <v>449.49999999999955</v>
      </c>
      <c r="BC41" s="1070"/>
      <c r="BD41" s="1070">
        <f t="shared" si="66"/>
        <v>12513.799999999996</v>
      </c>
      <c r="BE41" s="1070"/>
      <c r="BF41" s="1070">
        <f t="shared" si="67"/>
        <v>0</v>
      </c>
      <c r="BG41" s="1070"/>
      <c r="BH41" s="1070">
        <f t="shared" si="68"/>
        <v>0</v>
      </c>
      <c r="BI41" s="1072"/>
      <c r="BJ41" s="1071">
        <f t="shared" si="69"/>
        <v>5940.1</v>
      </c>
      <c r="BK41" s="1070"/>
      <c r="BL41" s="1070">
        <f t="shared" si="70"/>
        <v>12513.799999999996</v>
      </c>
      <c r="BM41" s="1073"/>
      <c r="BN41" s="1070">
        <f t="shared" si="22"/>
        <v>18453.899999999994</v>
      </c>
      <c r="BO41" s="1073"/>
      <c r="BQ41" s="442" t="str">
        <f>IF('C10(1)-2管路(初期設定)'!AW41="","-",'C10(1)-2管路(初期設定)'!AW41)</f>
        <v>ダクタイル鋳鉄管(NS形継手等)</v>
      </c>
      <c r="BR41" s="441">
        <f>IF(BQ41=BR$4,IF('C10(1)-2管路(初期設定)'!AV41="-","-",IF('C10(1)-2管路(初期設定)'!I41="-",'C10(1)-2管路(初期設定)'!AV41,'C10(1)-2管路(初期設定)'!AV41-'C10(1)-2管路(初期設定)'!I41)),"-")</f>
        <v>3346.4</v>
      </c>
      <c r="BS41" s="441" t="str">
        <f>IF(BQ41=BS$4,IF('C10(1)-2管路(初期設定)'!AV41="-","-",IF('C10(1)-2管路(初期設定)'!L41="-",'C10(1)-2管路(初期設定)'!AV41,'C10(1)-2管路(初期設定)'!AV41-'C10(1)-2管路(初期設定)'!L41)),"-")</f>
        <v>-</v>
      </c>
      <c r="BT41" s="441" t="str">
        <f>IF(BQ41=BT$4,IF('C10(1)-2管路(初期設定)'!AV41="-","-",IF('C10(1)-2管路(初期設定)'!O41="-",'C10(1)-2管路(初期設定)'!AV41,'C10(1)-2管路(初期設定)'!AV41-'C10(1)-2管路(初期設定)'!O41)),"-")</f>
        <v>-</v>
      </c>
      <c r="BU41" s="441" t="str">
        <f>IF($BQ41=BU$4,IF('C10(1)-2管路(初期設定)'!$AV41="-","-",IF('C10(1)-2管路(初期設定)'!R41="-",'C10(1)-2管路(初期設定)'!$AV41,'C10(1)-2管路(初期設定)'!$AV41-'C10(1)-2管路(初期設定)'!R41)),"-")</f>
        <v>-</v>
      </c>
      <c r="BV41" s="441" t="str">
        <f>IF($BQ41=BV$4,IF('C10(1)-2管路(初期設定)'!$AV41="-","-",IF('C10(1)-2管路(初期設定)'!W41="-",'C10(1)-2管路(初期設定)'!$AV41,'C10(1)-2管路(初期設定)'!$AV41-SUM('C10(1)-2管路(初期設定)'!S41,'C10(1)-2管路(初期設定)'!T41))),"-")</f>
        <v>-</v>
      </c>
      <c r="BW41" s="441" t="str">
        <f>IF($BQ41=BV$4,IF('C10(1)-2管路(初期設定)'!$AV41="-","-",IF('C10(1)-2管路(初期設定)'!W41="-",'C10(1)-2管路(初期設定)'!$AV41,'C10(1)-2管路(初期設定)'!$AV41-SUM('C10(1)-2管路(初期設定)'!U41,'C10(1)-2管路(初期設定)'!V41))),"-")</f>
        <v>-</v>
      </c>
      <c r="BX41" s="441" t="str">
        <f>IF($BQ41=BX$4,IF('C10(1)-2管路(初期設定)'!$AV41="-","-",IF('C10(1)-2管路(初期設定)'!AF41="-",'C10(1)-2管路(初期設定)'!$AV41,'C10(1)-2管路(初期設定)'!$AV41-'C10(1)-2管路(初期設定)'!AF41)),"-")</f>
        <v>-</v>
      </c>
    </row>
    <row r="42" spans="2:76" ht="13.5" customHeight="1">
      <c r="B42" s="1594"/>
      <c r="C42" s="1263"/>
      <c r="D42" s="1263"/>
      <c r="E42" s="1263"/>
      <c r="F42" s="76">
        <v>150</v>
      </c>
      <c r="G42" s="857">
        <f>IF(AND('C10(1)-1管路(初期設定)'!$F$10="○",'C10(1)-4,5管路(初期設定)'!$BR42="-"),"-",IF('C3(1)-1管路'!G42="-",BR42,IF(BR42="-",'C3(1)-1管路'!G42,'C3(1)-1管路'!G42+BR42)))</f>
        <v>6759.1</v>
      </c>
      <c r="H42" s="69" t="str">
        <f>IF(IF('C3(1)-1管路'!H42="-","-",IF('C10(1)-2管路(初期設定)'!H42="-",'C3(1)-1管路'!H42,'C3(1)-1管路'!H42-'C10(1)-2管路(初期設定)'!H42))=0,"-",IF('C3(1)-1管路'!H42="-","-",IF('C10(1)-2管路(初期設定)'!H42="-",'C3(1)-1管路'!H42,'C3(1)-1管路'!H42-'C10(1)-2管路(初期設定)'!H42)))</f>
        <v>-</v>
      </c>
      <c r="I42" s="54">
        <f t="shared" si="49"/>
        <v>6759.1</v>
      </c>
      <c r="J42" s="857">
        <f>IF(AND('C10(1)-1管路(初期設定)'!$H$10="○",'C10(1)-4,5管路(初期設定)'!$BS42="-"),"-",IF('C3(1)-1管路'!J42="-",BS42,IF(BS42="-",'C3(1)-1管路'!J42,'C3(1)-1管路'!J42+BS42)))</f>
        <v>56.8</v>
      </c>
      <c r="K42" s="69" t="str">
        <f>IF(IF('C3(1)-1管路'!K42="-","-",IF('C10(1)-2管路(初期設定)'!K42="-",'C3(1)-1管路'!K42,'C3(1)-1管路'!K42-'C10(1)-2管路(初期設定)'!K42))=0,"-",IF('C3(1)-1管路'!K42="-","-",IF('C10(1)-2管路(初期設定)'!K42="-",'C3(1)-1管路'!K42,'C3(1)-1管路'!K42-'C10(1)-2管路(初期設定)'!K42)))</f>
        <v>-</v>
      </c>
      <c r="L42" s="54">
        <f t="shared" si="50"/>
        <v>56.8</v>
      </c>
      <c r="M42" s="857" t="str">
        <f>IF(AND('C10(1)-1管路(初期設定)'!$J$10="○",'C10(1)-4,5管路(初期設定)'!$BT42="-"),"-",IF('C3(1)-1管路'!M42="-",BT42,IF(BT42="-",'C3(1)-1管路'!M42,'C3(1)-1管路'!M42+BT42)))</f>
        <v>-</v>
      </c>
      <c r="N42" s="69" t="str">
        <f>IF(IF('C3(1)-1管路'!N42="-","-",IF('C10(1)-2管路(初期設定)'!N42="-",'C3(1)-1管路'!N42,'C3(1)-1管路'!N42-'C10(1)-2管路(初期設定)'!N42))=0,"-",IF('C3(1)-1管路'!N42="-","-",IF('C10(1)-2管路(初期設定)'!N42="-",'C3(1)-1管路'!N42,'C3(1)-1管路'!N42-'C10(1)-2管路(初期設定)'!N42)))</f>
        <v>-</v>
      </c>
      <c r="O42" s="54" t="str">
        <f t="shared" si="51"/>
        <v>-</v>
      </c>
      <c r="P42" s="857" t="str">
        <f>IF(AND('C10(1)-1管路(初期設定)'!$L$10="○",'C10(1)-4,5管路(初期設定)'!$BU42="-"),"-",IF('C3(1)-1管路'!P42="-",BU42,IF(BU42="-",'C3(1)-1管路'!P42,'C3(1)-1管路'!P42+BU42)))</f>
        <v>-</v>
      </c>
      <c r="Q42" s="69" t="str">
        <f>IF(IF('C3(1)-1管路'!Q42="-","-",IF('C10(1)-2管路(初期設定)'!Q42="-",'C3(1)-1管路'!Q42,'C3(1)-1管路'!Q42-'C10(1)-2管路(初期設定)'!Q42))=0,"-",IF('C3(1)-1管路'!Q42="-","-",IF('C10(1)-2管路(初期設定)'!Q42="-",'C3(1)-1管路'!Q42,'C3(1)-1管路'!Q42-'C10(1)-2管路(初期設定)'!Q42)))</f>
        <v>-</v>
      </c>
      <c r="R42" s="54" t="str">
        <f t="shared" si="52"/>
        <v>-</v>
      </c>
      <c r="S42" s="857">
        <f>IF(AND('C10(1)-1管路(初期設定)'!$N$10="○",'C10(1)-4,5管路(初期設定)'!$BV42="-"),"-",IF('C3(1)-1管路'!S42="-",BV42,IF(BV42="-",'C3(1)-1管路'!S42,'C3(1)-1管路'!S42+BV42+BW42)))</f>
        <v>689.80000000000064</v>
      </c>
      <c r="T42" s="189" t="str">
        <f>IF(IF('C3(1)-1管路'!T42="-","-",IF('C10(1)-2管路(初期設定)'!T42="-",'C3(1)-1管路'!T42,'C3(1)-1管路'!T42-'C10(1)-2管路(初期設定)'!T42))=0,"-",IF('C3(1)-1管路'!T42="-","-",IF('C10(1)-2管路(初期設定)'!T42="-",'C3(1)-1管路'!T42,'C3(1)-1管路'!T42-'C10(1)-2管路(初期設定)'!T42)))</f>
        <v>-</v>
      </c>
      <c r="U42" s="856">
        <f>IF(AND('C10(1)-1管路(初期設定)'!$P$10="○",'C10(1)-4,5管路(初期設定)'!$BW42="-"),"-",IF('C3(1)-1管路'!U42="-",BW42,IF(BW42="-",'C3(1)-1管路'!U42,'C3(1)-1管路'!U42)))</f>
        <v>2872</v>
      </c>
      <c r="V42" s="69" t="str">
        <f>IF(IF('C3(1)-1管路'!V42="-","-",IF('C10(1)-2管路(初期設定)'!V42="-",'C3(1)-1管路'!V42,'C3(1)-1管路'!V42-'C10(1)-2管路(初期設定)'!V42))=0,"-",IF('C3(1)-1管路'!V42="-","-",IF('C10(1)-2管路(初期設定)'!V42="-",'C3(1)-1管路'!V42,'C3(1)-1管路'!V42-'C10(1)-2管路(初期設定)'!V42)))</f>
        <v>-</v>
      </c>
      <c r="W42" s="54">
        <f t="shared" si="53"/>
        <v>3561.8000000000006</v>
      </c>
      <c r="X42" s="59">
        <f>IF(IF('C3(1)-1管路'!X42="-","-",IF('C10(1)-2管路(初期設定)'!X42="-",'C3(1)-1管路'!X42,'C3(1)-1管路'!X42-'C10(1)-2管路(初期設定)'!X42))=0,"-",IF('C3(1)-1管路'!X42="-","-",IF('C10(1)-2管路(初期設定)'!X42="-",'C3(1)-1管路'!X42,'C3(1)-1管路'!X42-'C10(1)-2管路(初期設定)'!X42)))</f>
        <v>14560.699999999995</v>
      </c>
      <c r="Y42" s="69" t="str">
        <f>IF(IF('C3(1)-1管路'!Y42="-","-",IF('C10(1)-2管路(初期設定)'!Y42="-",'C3(1)-1管路'!Y42,'C3(1)-1管路'!Y42-'C10(1)-2管路(初期設定)'!Y42))=0,"-",IF('C3(1)-1管路'!Y42="-","-",IF('C10(1)-2管路(初期設定)'!Y42="-",'C3(1)-1管路'!Y42,'C3(1)-1管路'!Y42-'C10(1)-2管路(初期設定)'!Y42)))</f>
        <v>-</v>
      </c>
      <c r="Z42" s="54">
        <f t="shared" si="54"/>
        <v>14560.699999999995</v>
      </c>
      <c r="AA42" s="59" t="str">
        <f>IF(IF('C3(1)-1管路'!AA42="-","-",IF('C10(1)-2管路(初期設定)'!AA42="-",'C3(1)-1管路'!AA42,'C3(1)-1管路'!AA42-'C10(1)-2管路(初期設定)'!AA42))=0,"-",IF('C3(1)-1管路'!AA42="-","-",IF('C10(1)-2管路(初期設定)'!AA42="-",'C3(1)-1管路'!AA42,'C3(1)-1管路'!AA42-'C10(1)-2管路(初期設定)'!AA42)))</f>
        <v>-</v>
      </c>
      <c r="AB42" s="69" t="str">
        <f>IF(IF('C3(1)-1管路'!AB42="-","-",IF('C10(1)-2管路(初期設定)'!AB42="-",'C3(1)-1管路'!AB42,'C3(1)-1管路'!AB42-'C10(1)-2管路(初期設定)'!AB42))=0,"-",IF('C3(1)-1管路'!AB42="-","-",IF('C10(1)-2管路(初期設定)'!AB42="-",'C3(1)-1管路'!AB42,'C3(1)-1管路'!AB42-'C10(1)-2管路(初期設定)'!AB42)))</f>
        <v>-</v>
      </c>
      <c r="AC42" s="54" t="str">
        <f t="shared" si="55"/>
        <v>-</v>
      </c>
      <c r="AD42" s="857" t="str">
        <f>IF(AND('C10(1)-1管路(初期設定)'!$V$10="○",'C10(1)-4,5管路(初期設定)'!$BX42="-"),"-",IF('C3(1)-1管路'!AD42="-",BX42,IF(BX42="-",'C3(1)-1管路'!AD42,'C3(1)-1管路'!AD42+BX42)))</f>
        <v>-</v>
      </c>
      <c r="AE42" s="69" t="str">
        <f>IF(IF('C3(1)-1管路'!AE42="-","-",IF('C10(1)-2管路(初期設定)'!AE42="-",'C3(1)-1管路'!AE42,'C3(1)-1管路'!AE42-'C10(1)-2管路(初期設定)'!AE42))=0,"-",IF('C3(1)-1管路'!AE42="-","-",IF('C10(1)-2管路(初期設定)'!AE42="-",'C3(1)-1管路'!AE42,'C3(1)-1管路'!AE42-'C10(1)-2管路(初期設定)'!AE42)))</f>
        <v>-</v>
      </c>
      <c r="AF42" s="54" t="str">
        <f t="shared" si="56"/>
        <v>-</v>
      </c>
      <c r="AG42" s="59">
        <f>IF(IF('C3(1)-1管路'!AG42="-","-",IF('C10(1)-2管路(初期設定)'!AG42="-",'C3(1)-1管路'!AG42,'C3(1)-1管路'!AG42-'C10(1)-2管路(初期設定)'!AG42))=0,"-",IF('C3(1)-1管路'!AG42="-","-",IF('C10(1)-2管路(初期設定)'!AG42="-",'C3(1)-1管路'!AG42,'C3(1)-1管路'!AG42-'C10(1)-2管路(初期設定)'!AG42)))</f>
        <v>363.19999999999993</v>
      </c>
      <c r="AH42" s="69" t="str">
        <f>IF(IF('C3(1)-1管路'!AH42="-","-",IF('C10(1)-2管路(初期設定)'!AH42="-",'C3(1)-1管路'!AH42,'C3(1)-1管路'!AH42-'C10(1)-2管路(初期設定)'!AH42))=0,"-",IF('C3(1)-1管路'!AH42="-","-",IF('C10(1)-2管路(初期設定)'!AH42="-",'C3(1)-1管路'!AH42,'C3(1)-1管路'!AH42-'C10(1)-2管路(初期設定)'!AH42)))</f>
        <v>-</v>
      </c>
      <c r="AI42" s="54">
        <f t="shared" si="57"/>
        <v>363.19999999999993</v>
      </c>
      <c r="AJ42" s="59" t="str">
        <f>IF(IF('C3(1)-1管路'!AJ42="-","-",IF('C10(1)-2管路(初期設定)'!AJ42="-",'C3(1)-1管路'!AJ42,'C3(1)-1管路'!AJ42-'C10(1)-2管路(初期設定)'!AJ42))=0,"-",IF('C3(1)-1管路'!AJ42="-","-",IF('C10(1)-2管路(初期設定)'!AJ42="-",'C3(1)-1管路'!AJ42,'C3(1)-1管路'!AJ42-'C10(1)-2管路(初期設定)'!AJ42)))</f>
        <v>-</v>
      </c>
      <c r="AK42" s="69" t="str">
        <f>IF(IF('C3(1)-1管路'!AK42="-","-",IF('C10(1)-2管路(初期設定)'!AK42="-",'C3(1)-1管路'!AK42,'C3(1)-1管路'!AK42-'C10(1)-2管路(初期設定)'!AK42))=0,"-",IF('C3(1)-1管路'!AK42="-","-",IF('C10(1)-2管路(初期設定)'!AK42="-",'C3(1)-1管路'!AK42,'C3(1)-1管路'!AK42-'C10(1)-2管路(初期設定)'!AK42)))</f>
        <v>-</v>
      </c>
      <c r="AL42" s="54" t="str">
        <f t="shared" si="58"/>
        <v>-</v>
      </c>
      <c r="AM42" s="59" t="str">
        <f>IF(IF('C3(1)-1管路'!AM42="-","-",IF('C10(1)-2管路(初期設定)'!AM42="-",'C3(1)-1管路'!AM42,'C3(1)-1管路'!AM42-'C10(1)-2管路(初期設定)'!AM42))=0,"-",IF('C3(1)-1管路'!AM42="-","-",IF('C10(1)-2管路(初期設定)'!AM42="-",'C3(1)-1管路'!AM42,'C3(1)-1管路'!AM42-'C10(1)-2管路(初期設定)'!AM42)))</f>
        <v>-</v>
      </c>
      <c r="AN42" s="69" t="str">
        <f>IF(IF('C3(1)-1管路'!AN42="-","-",IF('C10(1)-2管路(初期設定)'!AN42="-",'C3(1)-1管路'!AN42,'C3(1)-1管路'!AN42-'C10(1)-2管路(初期設定)'!AN42))=0,"-",IF('C3(1)-1管路'!AN42="-","-",IF('C10(1)-2管路(初期設定)'!AN42="-",'C3(1)-1管路'!AN42,'C3(1)-1管路'!AN42-'C10(1)-2管路(初期設定)'!AN42)))</f>
        <v>-</v>
      </c>
      <c r="AO42" s="54" t="str">
        <f t="shared" si="59"/>
        <v>-</v>
      </c>
      <c r="AP42" s="59" t="str">
        <f>IF(IF('C3(1)-1管路'!AP42="-","-",IF('C10(1)-2管路(初期設定)'!AP42="-",'C3(1)-1管路'!AP42,'C3(1)-1管路'!AP42-'C10(1)-2管路(初期設定)'!AP42))=0,"-",IF('C3(1)-1管路'!AP42="-","-",IF('C10(1)-2管路(初期設定)'!AP42="-",'C3(1)-1管路'!AP42,'C3(1)-1管路'!AP42-'C10(1)-2管路(初期設定)'!AP42)))</f>
        <v>-</v>
      </c>
      <c r="AQ42" s="69" t="str">
        <f>IF(IF('C3(1)-1管路'!AQ42="-","-",IF('C10(1)-2管路(初期設定)'!AQ42="-",'C3(1)-1管路'!AQ42,'C3(1)-1管路'!AQ42-'C10(1)-2管路(初期設定)'!AQ42))=0,"-",IF('C3(1)-1管路'!AQ42="-","-",IF('C10(1)-2管路(初期設定)'!AQ42="-",'C3(1)-1管路'!AQ42,'C3(1)-1管路'!AQ42-'C10(1)-2管路(初期設定)'!AQ42)))</f>
        <v>-</v>
      </c>
      <c r="AR42" s="61" t="str">
        <f t="shared" si="60"/>
        <v>-</v>
      </c>
      <c r="AS42" s="59" t="str">
        <f>IF(IF('C3(1)-1管路'!AS42="-","-",IF('C10(1)-2管路(初期設定)'!AS42="-",'C3(1)-1管路'!AS42,'C3(1)-1管路'!AS42-'C10(1)-2管路(初期設定)'!AS42))=0,"-",IF('C3(1)-1管路'!AS42="-","-",IF('C10(1)-2管路(初期設定)'!AS42="-",'C3(1)-1管路'!AS42,'C3(1)-1管路'!AS42-'C10(1)-2管路(初期設定)'!AS42)))</f>
        <v>-</v>
      </c>
      <c r="AT42" s="69" t="str">
        <f>IF(IF('C3(1)-1管路'!AT42="-","-",IF('C10(1)-2管路(初期設定)'!AT42="-",'C3(1)-1管路'!AT42,'C3(1)-1管路'!AT42-'C10(1)-2管路(初期設定)'!AT42))=0,"-",IF('C3(1)-1管路'!AT42="-","-",IF('C10(1)-2管路(初期設定)'!AT42="-",'C3(1)-1管路'!AT42,'C3(1)-1管路'!AT42-'C10(1)-2管路(初期設定)'!AT42)))</f>
        <v>-</v>
      </c>
      <c r="AU42" s="61" t="str">
        <f t="shared" si="61"/>
        <v>-</v>
      </c>
      <c r="AV42" s="1071">
        <f t="shared" si="62"/>
        <v>25301.599999999995</v>
      </c>
      <c r="AW42" s="1070"/>
      <c r="AX42" s="1069" t="str">
        <f t="shared" si="63"/>
        <v>-</v>
      </c>
      <c r="AY42" s="1070"/>
      <c r="AZ42" s="1071">
        <f t="shared" si="64"/>
        <v>6815.9000000000005</v>
      </c>
      <c r="BA42" s="1070"/>
      <c r="BB42" s="1070">
        <f t="shared" si="65"/>
        <v>689.80000000000064</v>
      </c>
      <c r="BC42" s="1070"/>
      <c r="BD42" s="1070">
        <f t="shared" si="66"/>
        <v>17432.699999999997</v>
      </c>
      <c r="BE42" s="1070"/>
      <c r="BF42" s="1070">
        <f t="shared" si="67"/>
        <v>363.19999999999993</v>
      </c>
      <c r="BG42" s="1070"/>
      <c r="BH42" s="1070">
        <f t="shared" si="68"/>
        <v>0</v>
      </c>
      <c r="BI42" s="1072"/>
      <c r="BJ42" s="1071">
        <f t="shared" si="69"/>
        <v>7505.7000000000007</v>
      </c>
      <c r="BK42" s="1070"/>
      <c r="BL42" s="1070">
        <f t="shared" si="70"/>
        <v>17795.899999999998</v>
      </c>
      <c r="BM42" s="1073"/>
      <c r="BN42" s="1070">
        <f t="shared" si="22"/>
        <v>25301.599999999995</v>
      </c>
      <c r="BO42" s="1073"/>
      <c r="BQ42" s="442" t="str">
        <f>IF('C10(1)-2管路(初期設定)'!AW42="","-",'C10(1)-2管路(初期設定)'!AW42)</f>
        <v>ダクタイル鋳鉄管(NS形継手等)</v>
      </c>
      <c r="BR42" s="441">
        <f>IF(BQ42=BR$4,IF('C10(1)-2管路(初期設定)'!AV42="-","-",IF('C10(1)-2管路(初期設定)'!I42="-",'C10(1)-2管路(初期設定)'!AV42,'C10(1)-2管路(初期設定)'!AV42-'C10(1)-2管路(初期設定)'!I42)),"-")</f>
        <v>3223.5</v>
      </c>
      <c r="BS42" s="441" t="str">
        <f>IF(BQ42=BS$4,IF('C10(1)-2管路(初期設定)'!AV42="-","-",IF('C10(1)-2管路(初期設定)'!L42="-",'C10(1)-2管路(初期設定)'!AV42,'C10(1)-2管路(初期設定)'!AV42-'C10(1)-2管路(初期設定)'!L42)),"-")</f>
        <v>-</v>
      </c>
      <c r="BT42" s="441" t="str">
        <f>IF(BQ42=BT$4,IF('C10(1)-2管路(初期設定)'!AV42="-","-",IF('C10(1)-2管路(初期設定)'!O42="-",'C10(1)-2管路(初期設定)'!AV42,'C10(1)-2管路(初期設定)'!AV42-'C10(1)-2管路(初期設定)'!O42)),"-")</f>
        <v>-</v>
      </c>
      <c r="BU42" s="441" t="str">
        <f>IF($BQ42=BU$4,IF('C10(1)-2管路(初期設定)'!$AV42="-","-",IF('C10(1)-2管路(初期設定)'!R42="-",'C10(1)-2管路(初期設定)'!$AV42,'C10(1)-2管路(初期設定)'!$AV42-'C10(1)-2管路(初期設定)'!R42)),"-")</f>
        <v>-</v>
      </c>
      <c r="BV42" s="441" t="str">
        <f>IF($BQ42=BV$4,IF('C10(1)-2管路(初期設定)'!$AV42="-","-",IF('C10(1)-2管路(初期設定)'!W42="-",'C10(1)-2管路(初期設定)'!$AV42,'C10(1)-2管路(初期設定)'!$AV42-SUM('C10(1)-2管路(初期設定)'!S42,'C10(1)-2管路(初期設定)'!T42))),"-")</f>
        <v>-</v>
      </c>
      <c r="BW42" s="441" t="str">
        <f>IF($BQ42=BV$4,IF('C10(1)-2管路(初期設定)'!$AV42="-","-",IF('C10(1)-2管路(初期設定)'!W42="-",'C10(1)-2管路(初期設定)'!$AV42,'C10(1)-2管路(初期設定)'!$AV42-SUM('C10(1)-2管路(初期設定)'!U42,'C10(1)-2管路(初期設定)'!V42))),"-")</f>
        <v>-</v>
      </c>
      <c r="BX42" s="441" t="str">
        <f>IF($BQ42=BX$4,IF('C10(1)-2管路(初期設定)'!$AV42="-","-",IF('C10(1)-2管路(初期設定)'!AF42="-",'C10(1)-2管路(初期設定)'!$AV42,'C10(1)-2管路(初期設定)'!$AV42-'C10(1)-2管路(初期設定)'!AF42)),"-")</f>
        <v>-</v>
      </c>
    </row>
    <row r="43" spans="2:76" ht="13.5" customHeight="1">
      <c r="B43" s="1594"/>
      <c r="C43" s="1263"/>
      <c r="D43" s="1263"/>
      <c r="E43" s="1263"/>
      <c r="F43" s="76">
        <v>100</v>
      </c>
      <c r="G43" s="857">
        <f>IF(AND('C10(1)-1管路(初期設定)'!$F$10="○",'C10(1)-4,5管路(初期設定)'!$BR43="-"),"-",IF('C3(1)-1管路'!G43="-",BR43,IF(BR43="-",'C3(1)-1管路'!G43,'C3(1)-1管路'!G43+BR43)))</f>
        <v>678.2</v>
      </c>
      <c r="H43" s="69" t="str">
        <f>IF(IF('C3(1)-1管路'!H43="-","-",IF('C10(1)-2管路(初期設定)'!H43="-",'C3(1)-1管路'!H43,'C3(1)-1管路'!H43-'C10(1)-2管路(初期設定)'!H43))=0,"-",IF('C3(1)-1管路'!H43="-","-",IF('C10(1)-2管路(初期設定)'!H43="-",'C3(1)-1管路'!H43,'C3(1)-1管路'!H43-'C10(1)-2管路(初期設定)'!H43)))</f>
        <v>-</v>
      </c>
      <c r="I43" s="54">
        <f t="shared" si="49"/>
        <v>678.2</v>
      </c>
      <c r="J43" s="857" t="str">
        <f>IF(AND('C10(1)-1管路(初期設定)'!$H$10="○",'C10(1)-4,5管路(初期設定)'!$BS43="-"),"-",IF('C3(1)-1管路'!J43="-",BS43,IF(BS43="-",'C3(1)-1管路'!J43,'C3(1)-1管路'!J43+BS43)))</f>
        <v>-</v>
      </c>
      <c r="K43" s="69" t="str">
        <f>IF(IF('C3(1)-1管路'!K43="-","-",IF('C10(1)-2管路(初期設定)'!K43="-",'C3(1)-1管路'!K43,'C3(1)-1管路'!K43-'C10(1)-2管路(初期設定)'!K43))=0,"-",IF('C3(1)-1管路'!K43="-","-",IF('C10(1)-2管路(初期設定)'!K43="-",'C3(1)-1管路'!K43,'C3(1)-1管路'!K43-'C10(1)-2管路(初期設定)'!K43)))</f>
        <v>-</v>
      </c>
      <c r="L43" s="54" t="str">
        <f t="shared" si="50"/>
        <v>-</v>
      </c>
      <c r="M43" s="857" t="str">
        <f>IF(AND('C10(1)-1管路(初期設定)'!$J$10="○",'C10(1)-4,5管路(初期設定)'!$BT43="-"),"-",IF('C3(1)-1管路'!M43="-",BT43,IF(BT43="-",'C3(1)-1管路'!M43,'C3(1)-1管路'!M43+BT43)))</f>
        <v>-</v>
      </c>
      <c r="N43" s="69" t="str">
        <f>IF(IF('C3(1)-1管路'!N43="-","-",IF('C10(1)-2管路(初期設定)'!N43="-",'C3(1)-1管路'!N43,'C3(1)-1管路'!N43-'C10(1)-2管路(初期設定)'!N43))=0,"-",IF('C3(1)-1管路'!N43="-","-",IF('C10(1)-2管路(初期設定)'!N43="-",'C3(1)-1管路'!N43,'C3(1)-1管路'!N43-'C10(1)-2管路(初期設定)'!N43)))</f>
        <v>-</v>
      </c>
      <c r="O43" s="54" t="str">
        <f t="shared" si="51"/>
        <v>-</v>
      </c>
      <c r="P43" s="857" t="str">
        <f>IF(AND('C10(1)-1管路(初期設定)'!$L$10="○",'C10(1)-4,5管路(初期設定)'!$BU43="-"),"-",IF('C3(1)-1管路'!P43="-",BU43,IF(BU43="-",'C3(1)-1管路'!P43,'C3(1)-1管路'!P43+BU43)))</f>
        <v>-</v>
      </c>
      <c r="Q43" s="69" t="str">
        <f>IF(IF('C3(1)-1管路'!Q43="-","-",IF('C10(1)-2管路(初期設定)'!Q43="-",'C3(1)-1管路'!Q43,'C3(1)-1管路'!Q43-'C10(1)-2管路(初期設定)'!Q43))=0,"-",IF('C3(1)-1管路'!Q43="-","-",IF('C10(1)-2管路(初期設定)'!Q43="-",'C3(1)-1管路'!Q43,'C3(1)-1管路'!Q43-'C10(1)-2管路(初期設定)'!Q43)))</f>
        <v>-</v>
      </c>
      <c r="R43" s="54" t="str">
        <f t="shared" si="52"/>
        <v>-</v>
      </c>
      <c r="S43" s="857">
        <f>IF(AND('C10(1)-1管路(初期設定)'!$N$10="○",'C10(1)-4,5管路(初期設定)'!$BV43="-"),"-",IF('C3(1)-1管路'!S43="-",BV43,IF(BV43="-",'C3(1)-1管路'!S43,'C3(1)-1管路'!S43+BV43+BW43)))</f>
        <v>89.000000000000057</v>
      </c>
      <c r="T43" s="189" t="str">
        <f>IF(IF('C3(1)-1管路'!T43="-","-",IF('C10(1)-2管路(初期設定)'!T43="-",'C3(1)-1管路'!T43,'C3(1)-1管路'!T43-'C10(1)-2管路(初期設定)'!T43))=0,"-",IF('C3(1)-1管路'!T43="-","-",IF('C10(1)-2管路(初期設定)'!T43="-",'C3(1)-1管路'!T43,'C3(1)-1管路'!T43-'C10(1)-2管路(初期設定)'!T43)))</f>
        <v>-</v>
      </c>
      <c r="U43" s="856">
        <f>IF(AND('C10(1)-1管路(初期設定)'!$P$10="○",'C10(1)-4,5管路(初期設定)'!$BW43="-"),"-",IF('C3(1)-1管路'!U43="-",BW43,IF(BW43="-",'C3(1)-1管路'!U43,'C3(1)-1管路'!U43)))</f>
        <v>371</v>
      </c>
      <c r="V43" s="69" t="str">
        <f>IF(IF('C3(1)-1管路'!V43="-","-",IF('C10(1)-2管路(初期設定)'!V43="-",'C3(1)-1管路'!V43,'C3(1)-1管路'!V43-'C10(1)-2管路(初期設定)'!V43))=0,"-",IF('C3(1)-1管路'!V43="-","-",IF('C10(1)-2管路(初期設定)'!V43="-",'C3(1)-1管路'!V43,'C3(1)-1管路'!V43-'C10(1)-2管路(初期設定)'!V43)))</f>
        <v>-</v>
      </c>
      <c r="W43" s="54">
        <f t="shared" si="53"/>
        <v>460.00000000000006</v>
      </c>
      <c r="X43" s="59">
        <f>IF(IF('C3(1)-1管路'!X43="-","-",IF('C10(1)-2管路(初期設定)'!X43="-",'C3(1)-1管路'!X43,'C3(1)-1管路'!X43-'C10(1)-2管路(初期設定)'!X43))=0,"-",IF('C3(1)-1管路'!X43="-","-",IF('C10(1)-2管路(初期設定)'!X43="-",'C3(1)-1管路'!X43,'C3(1)-1管路'!X43-'C10(1)-2管路(初期設定)'!X43)))</f>
        <v>2368.2000000000003</v>
      </c>
      <c r="Y43" s="69" t="str">
        <f>IF(IF('C3(1)-1管路'!Y43="-","-",IF('C10(1)-2管路(初期設定)'!Y43="-",'C3(1)-1管路'!Y43,'C3(1)-1管路'!Y43-'C10(1)-2管路(初期設定)'!Y43))=0,"-",IF('C3(1)-1管路'!Y43="-","-",IF('C10(1)-2管路(初期設定)'!Y43="-",'C3(1)-1管路'!Y43,'C3(1)-1管路'!Y43-'C10(1)-2管路(初期設定)'!Y43)))</f>
        <v>-</v>
      </c>
      <c r="Z43" s="54">
        <f t="shared" si="54"/>
        <v>2368.2000000000003</v>
      </c>
      <c r="AA43" s="59" t="str">
        <f>IF(IF('C3(1)-1管路'!AA43="-","-",IF('C10(1)-2管路(初期設定)'!AA43="-",'C3(1)-1管路'!AA43,'C3(1)-1管路'!AA43-'C10(1)-2管路(初期設定)'!AA43))=0,"-",IF('C3(1)-1管路'!AA43="-","-",IF('C10(1)-2管路(初期設定)'!AA43="-",'C3(1)-1管路'!AA43,'C3(1)-1管路'!AA43-'C10(1)-2管路(初期設定)'!AA43)))</f>
        <v>-</v>
      </c>
      <c r="AB43" s="69" t="str">
        <f>IF(IF('C3(1)-1管路'!AB43="-","-",IF('C10(1)-2管路(初期設定)'!AB43="-",'C3(1)-1管路'!AB43,'C3(1)-1管路'!AB43-'C10(1)-2管路(初期設定)'!AB43))=0,"-",IF('C3(1)-1管路'!AB43="-","-",IF('C10(1)-2管路(初期設定)'!AB43="-",'C3(1)-1管路'!AB43,'C3(1)-1管路'!AB43-'C10(1)-2管路(初期設定)'!AB43)))</f>
        <v>-</v>
      </c>
      <c r="AC43" s="54" t="str">
        <f t="shared" si="55"/>
        <v>-</v>
      </c>
      <c r="AD43" s="857" t="str">
        <f>IF(AND('C10(1)-1管路(初期設定)'!$V$10="○",'C10(1)-4,5管路(初期設定)'!$BX43="-"),"-",IF('C3(1)-1管路'!AD43="-",BX43,IF(BX43="-",'C3(1)-1管路'!AD43,'C3(1)-1管路'!AD43+BX43)))</f>
        <v>-</v>
      </c>
      <c r="AE43" s="69" t="str">
        <f>IF(IF('C3(1)-1管路'!AE43="-","-",IF('C10(1)-2管路(初期設定)'!AE43="-",'C3(1)-1管路'!AE43,'C3(1)-1管路'!AE43-'C10(1)-2管路(初期設定)'!AE43))=0,"-",IF('C3(1)-1管路'!AE43="-","-",IF('C10(1)-2管路(初期設定)'!AE43="-",'C3(1)-1管路'!AE43,'C3(1)-1管路'!AE43-'C10(1)-2管路(初期設定)'!AE43)))</f>
        <v>-</v>
      </c>
      <c r="AF43" s="54" t="str">
        <f t="shared" si="56"/>
        <v>-</v>
      </c>
      <c r="AG43" s="59">
        <f>IF(IF('C3(1)-1管路'!AG43="-","-",IF('C10(1)-2管路(初期設定)'!AG43="-",'C3(1)-1管路'!AG43,'C3(1)-1管路'!AG43-'C10(1)-2管路(初期設定)'!AG43))=0,"-",IF('C3(1)-1管路'!AG43="-","-",IF('C10(1)-2管路(初期設定)'!AG43="-",'C3(1)-1管路'!AG43,'C3(1)-1管路'!AG43-'C10(1)-2管路(初期設定)'!AG43)))</f>
        <v>115.69999999999999</v>
      </c>
      <c r="AH43" s="69" t="str">
        <f>IF(IF('C3(1)-1管路'!AH43="-","-",IF('C10(1)-2管路(初期設定)'!AH43="-",'C3(1)-1管路'!AH43,'C3(1)-1管路'!AH43-'C10(1)-2管路(初期設定)'!AH43))=0,"-",IF('C3(1)-1管路'!AH43="-","-",IF('C10(1)-2管路(初期設定)'!AH43="-",'C3(1)-1管路'!AH43,'C3(1)-1管路'!AH43-'C10(1)-2管路(初期設定)'!AH43)))</f>
        <v>-</v>
      </c>
      <c r="AI43" s="54">
        <f t="shared" si="57"/>
        <v>115.69999999999999</v>
      </c>
      <c r="AJ43" s="59" t="str">
        <f>IF(IF('C3(1)-1管路'!AJ43="-","-",IF('C10(1)-2管路(初期設定)'!AJ43="-",'C3(1)-1管路'!AJ43,'C3(1)-1管路'!AJ43-'C10(1)-2管路(初期設定)'!AJ43))=0,"-",IF('C3(1)-1管路'!AJ43="-","-",IF('C10(1)-2管路(初期設定)'!AJ43="-",'C3(1)-1管路'!AJ43,'C3(1)-1管路'!AJ43-'C10(1)-2管路(初期設定)'!AJ43)))</f>
        <v>-</v>
      </c>
      <c r="AK43" s="69" t="str">
        <f>IF(IF('C3(1)-1管路'!AK43="-","-",IF('C10(1)-2管路(初期設定)'!AK43="-",'C3(1)-1管路'!AK43,'C3(1)-1管路'!AK43-'C10(1)-2管路(初期設定)'!AK43))=0,"-",IF('C3(1)-1管路'!AK43="-","-",IF('C10(1)-2管路(初期設定)'!AK43="-",'C3(1)-1管路'!AK43,'C3(1)-1管路'!AK43-'C10(1)-2管路(初期設定)'!AK43)))</f>
        <v>-</v>
      </c>
      <c r="AL43" s="54" t="str">
        <f t="shared" si="58"/>
        <v>-</v>
      </c>
      <c r="AM43" s="59" t="str">
        <f>IF(IF('C3(1)-1管路'!AM43="-","-",IF('C10(1)-2管路(初期設定)'!AM43="-",'C3(1)-1管路'!AM43,'C3(1)-1管路'!AM43-'C10(1)-2管路(初期設定)'!AM43))=0,"-",IF('C3(1)-1管路'!AM43="-","-",IF('C10(1)-2管路(初期設定)'!AM43="-",'C3(1)-1管路'!AM43,'C3(1)-1管路'!AM43-'C10(1)-2管路(初期設定)'!AM43)))</f>
        <v>-</v>
      </c>
      <c r="AN43" s="69" t="str">
        <f>IF(IF('C3(1)-1管路'!AN43="-","-",IF('C10(1)-2管路(初期設定)'!AN43="-",'C3(1)-1管路'!AN43,'C3(1)-1管路'!AN43-'C10(1)-2管路(初期設定)'!AN43))=0,"-",IF('C3(1)-1管路'!AN43="-","-",IF('C10(1)-2管路(初期設定)'!AN43="-",'C3(1)-1管路'!AN43,'C3(1)-1管路'!AN43-'C10(1)-2管路(初期設定)'!AN43)))</f>
        <v>-</v>
      </c>
      <c r="AO43" s="54" t="str">
        <f t="shared" si="59"/>
        <v>-</v>
      </c>
      <c r="AP43" s="59" t="str">
        <f>IF(IF('C3(1)-1管路'!AP43="-","-",IF('C10(1)-2管路(初期設定)'!AP43="-",'C3(1)-1管路'!AP43,'C3(1)-1管路'!AP43-'C10(1)-2管路(初期設定)'!AP43))=0,"-",IF('C3(1)-1管路'!AP43="-","-",IF('C10(1)-2管路(初期設定)'!AP43="-",'C3(1)-1管路'!AP43,'C3(1)-1管路'!AP43-'C10(1)-2管路(初期設定)'!AP43)))</f>
        <v>-</v>
      </c>
      <c r="AQ43" s="69" t="str">
        <f>IF(IF('C3(1)-1管路'!AQ43="-","-",IF('C10(1)-2管路(初期設定)'!AQ43="-",'C3(1)-1管路'!AQ43,'C3(1)-1管路'!AQ43-'C10(1)-2管路(初期設定)'!AQ43))=0,"-",IF('C3(1)-1管路'!AQ43="-","-",IF('C10(1)-2管路(初期設定)'!AQ43="-",'C3(1)-1管路'!AQ43,'C3(1)-1管路'!AQ43-'C10(1)-2管路(初期設定)'!AQ43)))</f>
        <v>-</v>
      </c>
      <c r="AR43" s="61" t="str">
        <f t="shared" si="60"/>
        <v>-</v>
      </c>
      <c r="AS43" s="59" t="str">
        <f>IF(IF('C3(1)-1管路'!AS43="-","-",IF('C10(1)-2管路(初期設定)'!AS43="-",'C3(1)-1管路'!AS43,'C3(1)-1管路'!AS43-'C10(1)-2管路(初期設定)'!AS43))=0,"-",IF('C3(1)-1管路'!AS43="-","-",IF('C10(1)-2管路(初期設定)'!AS43="-",'C3(1)-1管路'!AS43,'C3(1)-1管路'!AS43-'C10(1)-2管路(初期設定)'!AS43)))</f>
        <v>-</v>
      </c>
      <c r="AT43" s="69" t="str">
        <f>IF(IF('C3(1)-1管路'!AT43="-","-",IF('C10(1)-2管路(初期設定)'!AT43="-",'C3(1)-1管路'!AT43,'C3(1)-1管路'!AT43-'C10(1)-2管路(初期設定)'!AT43))=0,"-",IF('C3(1)-1管路'!AT43="-","-",IF('C10(1)-2管路(初期設定)'!AT43="-",'C3(1)-1管路'!AT43,'C3(1)-1管路'!AT43-'C10(1)-2管路(初期設定)'!AT43)))</f>
        <v>-</v>
      </c>
      <c r="AU43" s="61" t="str">
        <f t="shared" si="61"/>
        <v>-</v>
      </c>
      <c r="AV43" s="1071">
        <f t="shared" si="62"/>
        <v>3622.1000000000004</v>
      </c>
      <c r="AW43" s="1070"/>
      <c r="AX43" s="1069" t="str">
        <f t="shared" si="63"/>
        <v>-</v>
      </c>
      <c r="AY43" s="1070"/>
      <c r="AZ43" s="1071">
        <f t="shared" si="64"/>
        <v>678.2</v>
      </c>
      <c r="BA43" s="1070"/>
      <c r="BB43" s="1070">
        <f t="shared" si="65"/>
        <v>89.000000000000057</v>
      </c>
      <c r="BC43" s="1070"/>
      <c r="BD43" s="1070">
        <f t="shared" si="66"/>
        <v>2739.2000000000003</v>
      </c>
      <c r="BE43" s="1070"/>
      <c r="BF43" s="1070">
        <f t="shared" si="67"/>
        <v>115.69999999999999</v>
      </c>
      <c r="BG43" s="1070"/>
      <c r="BH43" s="1070">
        <f t="shared" si="68"/>
        <v>0</v>
      </c>
      <c r="BI43" s="1072"/>
      <c r="BJ43" s="1071">
        <f t="shared" si="69"/>
        <v>767.2</v>
      </c>
      <c r="BK43" s="1070"/>
      <c r="BL43" s="1070">
        <f t="shared" si="70"/>
        <v>2854.9</v>
      </c>
      <c r="BM43" s="1073"/>
      <c r="BN43" s="1070">
        <f t="shared" si="22"/>
        <v>3622.1000000000004</v>
      </c>
      <c r="BO43" s="1073"/>
      <c r="BQ43" s="442" t="str">
        <f>IF('C10(1)-2管路(初期設定)'!AW43="","-",'C10(1)-2管路(初期設定)'!AW43)</f>
        <v>ダクタイル鋳鉄管(NS形継手等)</v>
      </c>
      <c r="BR43" s="441">
        <f>IF(BQ43=BR$4,IF('C10(1)-2管路(初期設定)'!AV43="-","-",IF('C10(1)-2管路(初期設定)'!I43="-",'C10(1)-2管路(初期設定)'!AV43,'C10(1)-2管路(初期設定)'!AV43-'C10(1)-2管路(初期設定)'!I43)),"-")</f>
        <v>678.2</v>
      </c>
      <c r="BS43" s="441" t="str">
        <f>IF(BQ43=BS$4,IF('C10(1)-2管路(初期設定)'!AV43="-","-",IF('C10(1)-2管路(初期設定)'!L43="-",'C10(1)-2管路(初期設定)'!AV43,'C10(1)-2管路(初期設定)'!AV43-'C10(1)-2管路(初期設定)'!L43)),"-")</f>
        <v>-</v>
      </c>
      <c r="BT43" s="441" t="str">
        <f>IF(BQ43=BT$4,IF('C10(1)-2管路(初期設定)'!AV43="-","-",IF('C10(1)-2管路(初期設定)'!O43="-",'C10(1)-2管路(初期設定)'!AV43,'C10(1)-2管路(初期設定)'!AV43-'C10(1)-2管路(初期設定)'!O43)),"-")</f>
        <v>-</v>
      </c>
      <c r="BU43" s="441" t="str">
        <f>IF($BQ43=BU$4,IF('C10(1)-2管路(初期設定)'!$AV43="-","-",IF('C10(1)-2管路(初期設定)'!R43="-",'C10(1)-2管路(初期設定)'!$AV43,'C10(1)-2管路(初期設定)'!$AV43-'C10(1)-2管路(初期設定)'!R43)),"-")</f>
        <v>-</v>
      </c>
      <c r="BV43" s="441" t="str">
        <f>IF($BQ43=BV$4,IF('C10(1)-2管路(初期設定)'!$AV43="-","-",IF('C10(1)-2管路(初期設定)'!W43="-",'C10(1)-2管路(初期設定)'!$AV43,'C10(1)-2管路(初期設定)'!$AV43-SUM('C10(1)-2管路(初期設定)'!S43,'C10(1)-2管路(初期設定)'!T43))),"-")</f>
        <v>-</v>
      </c>
      <c r="BW43" s="441" t="str">
        <f>IF($BQ43=BV$4,IF('C10(1)-2管路(初期設定)'!$AV43="-","-",IF('C10(1)-2管路(初期設定)'!W43="-",'C10(1)-2管路(初期設定)'!$AV43,'C10(1)-2管路(初期設定)'!$AV43-SUM('C10(1)-2管路(初期設定)'!U43,'C10(1)-2管路(初期設定)'!V43))),"-")</f>
        <v>-</v>
      </c>
      <c r="BX43" s="441" t="str">
        <f>IF($BQ43=BX$4,IF('C10(1)-2管路(初期設定)'!$AV43="-","-",IF('C10(1)-2管路(初期設定)'!AF43="-",'C10(1)-2管路(初期設定)'!$AV43,'C10(1)-2管路(初期設定)'!$AV43-'C10(1)-2管路(初期設定)'!AF43)),"-")</f>
        <v>-</v>
      </c>
    </row>
    <row r="44" spans="2:76" ht="13.5" customHeight="1">
      <c r="B44" s="1594"/>
      <c r="C44" s="1263"/>
      <c r="D44" s="1263"/>
      <c r="E44" s="1263"/>
      <c r="F44" s="77" t="s">
        <v>136</v>
      </c>
      <c r="G44" s="857" t="str">
        <f>IF(AND('C10(1)-1管路(初期設定)'!$F$10="○",'C10(1)-4,5管路(初期設定)'!$BR44="-"),"-",IF('C3(1)-1管路'!G44="-",BR44,IF(BR44="-",'C3(1)-1管路'!G44,'C3(1)-1管路'!G44+BR44)))</f>
        <v>-</v>
      </c>
      <c r="H44" s="69" t="str">
        <f>IF(IF('C3(1)-1管路'!H44="-","-",IF('C10(1)-2管路(初期設定)'!H44="-",'C3(1)-1管路'!H44,'C3(1)-1管路'!H44-'C10(1)-2管路(初期設定)'!H44))=0,"-",IF('C3(1)-1管路'!H44="-","-",IF('C10(1)-2管路(初期設定)'!H44="-",'C3(1)-1管路'!H44,'C3(1)-1管路'!H44-'C10(1)-2管路(初期設定)'!H44)))</f>
        <v>-</v>
      </c>
      <c r="I44" s="54" t="str">
        <f t="shared" si="49"/>
        <v>-</v>
      </c>
      <c r="J44" s="857" t="str">
        <f>IF(AND('C10(1)-1管路(初期設定)'!$H$10="○",'C10(1)-4,5管路(初期設定)'!$BS44="-"),"-",IF('C3(1)-1管路'!J44="-",BS44,IF(BS44="-",'C3(1)-1管路'!J44,'C3(1)-1管路'!J44+BS44)))</f>
        <v>-</v>
      </c>
      <c r="K44" s="69" t="str">
        <f>IF(IF('C3(1)-1管路'!K44="-","-",IF('C10(1)-2管路(初期設定)'!K44="-",'C3(1)-1管路'!K44,'C3(1)-1管路'!K44-'C10(1)-2管路(初期設定)'!K44))=0,"-",IF('C3(1)-1管路'!K44="-","-",IF('C10(1)-2管路(初期設定)'!K44="-",'C3(1)-1管路'!K44,'C3(1)-1管路'!K44-'C10(1)-2管路(初期設定)'!K44)))</f>
        <v>-</v>
      </c>
      <c r="L44" s="54" t="str">
        <f t="shared" si="50"/>
        <v>-</v>
      </c>
      <c r="M44" s="857">
        <f>IF(AND('C10(1)-1管路(初期設定)'!$J$10="○",'C10(1)-4,5管路(初期設定)'!$BT44="-"),"-",IF('C3(1)-1管路'!M44="-",BT44,IF(BT44="-",'C3(1)-1管路'!M44,'C3(1)-1管路'!M44+BT44)))</f>
        <v>325</v>
      </c>
      <c r="N44" s="69" t="str">
        <f>IF(IF('C3(1)-1管路'!N44="-","-",IF('C10(1)-2管路(初期設定)'!N44="-",'C3(1)-1管路'!N44,'C3(1)-1管路'!N44-'C10(1)-2管路(初期設定)'!N44))=0,"-",IF('C3(1)-1管路'!N44="-","-",IF('C10(1)-2管路(初期設定)'!N44="-",'C3(1)-1管路'!N44,'C3(1)-1管路'!N44-'C10(1)-2管路(初期設定)'!N44)))</f>
        <v>-</v>
      </c>
      <c r="O44" s="54">
        <f t="shared" si="51"/>
        <v>325</v>
      </c>
      <c r="P44" s="857" t="str">
        <f>IF(AND('C10(1)-1管路(初期設定)'!$L$10="○",'C10(1)-4,5管路(初期設定)'!$BU44="-"),"-",IF('C3(1)-1管路'!P44="-",BU44,IF(BU44="-",'C3(1)-1管路'!P44,'C3(1)-1管路'!P44+BU44)))</f>
        <v>-</v>
      </c>
      <c r="Q44" s="69" t="str">
        <f>IF(IF('C3(1)-1管路'!Q44="-","-",IF('C10(1)-2管路(初期設定)'!Q44="-",'C3(1)-1管路'!Q44,'C3(1)-1管路'!Q44-'C10(1)-2管路(初期設定)'!Q44))=0,"-",IF('C3(1)-1管路'!Q44="-","-",IF('C10(1)-2管路(初期設定)'!Q44="-",'C3(1)-1管路'!Q44,'C3(1)-1管路'!Q44-'C10(1)-2管路(初期設定)'!Q44)))</f>
        <v>-</v>
      </c>
      <c r="R44" s="54" t="str">
        <f t="shared" si="52"/>
        <v>-</v>
      </c>
      <c r="S44" s="857" t="str">
        <f>IF(AND('C10(1)-1管路(初期設定)'!$N$10="○",'C10(1)-4,5管路(初期設定)'!$BV44="-"),"-",IF('C3(1)-1管路'!S44="-",BV44,IF(BV44="-",'C3(1)-1管路'!S44,'C3(1)-1管路'!S44+BV44+BW44)))</f>
        <v>-</v>
      </c>
      <c r="T44" s="189" t="str">
        <f>IF(IF('C3(1)-1管路'!T44="-","-",IF('C10(1)-2管路(初期設定)'!T44="-",'C3(1)-1管路'!T44,'C3(1)-1管路'!T44-'C10(1)-2管路(初期設定)'!T44))=0,"-",IF('C3(1)-1管路'!T44="-","-",IF('C10(1)-2管路(初期設定)'!T44="-",'C3(1)-1管路'!T44,'C3(1)-1管路'!T44-'C10(1)-2管路(初期設定)'!T44)))</f>
        <v>-</v>
      </c>
      <c r="U44" s="856" t="str">
        <f>IF(AND('C10(1)-1管路(初期設定)'!$P$10="○",'C10(1)-4,5管路(初期設定)'!$BW44="-"),"-",IF('C3(1)-1管路'!U44="-",BW44,IF(BW44="-",'C3(1)-1管路'!U44,'C3(1)-1管路'!U44)))</f>
        <v>-</v>
      </c>
      <c r="V44" s="69" t="str">
        <f>IF(IF('C3(1)-1管路'!V44="-","-",IF('C10(1)-2管路(初期設定)'!V44="-",'C3(1)-1管路'!V44,'C3(1)-1管路'!V44-'C10(1)-2管路(初期設定)'!V44))=0,"-",IF('C3(1)-1管路'!V44="-","-",IF('C10(1)-2管路(初期設定)'!V44="-",'C3(1)-1管路'!V44,'C3(1)-1管路'!V44-'C10(1)-2管路(初期設定)'!V44)))</f>
        <v>-</v>
      </c>
      <c r="W44" s="54" t="str">
        <f t="shared" si="53"/>
        <v>-</v>
      </c>
      <c r="X44" s="59">
        <f>IF(IF('C3(1)-1管路'!X44="-","-",IF('C10(1)-2管路(初期設定)'!X44="-",'C3(1)-1管路'!X44,'C3(1)-1管路'!X44-'C10(1)-2管路(初期設定)'!X44))=0,"-",IF('C3(1)-1管路'!X44="-","-",IF('C10(1)-2管路(初期設定)'!X44="-",'C3(1)-1管路'!X44,'C3(1)-1管路'!X44-'C10(1)-2管路(初期設定)'!X44)))</f>
        <v>242.3</v>
      </c>
      <c r="Y44" s="69" t="str">
        <f>IF(IF('C3(1)-1管路'!Y44="-","-",IF('C10(1)-2管路(初期設定)'!Y44="-",'C3(1)-1管路'!Y44,'C3(1)-1管路'!Y44-'C10(1)-2管路(初期設定)'!Y44))=0,"-",IF('C3(1)-1管路'!Y44="-","-",IF('C10(1)-2管路(初期設定)'!Y44="-",'C3(1)-1管路'!Y44,'C3(1)-1管路'!Y44-'C10(1)-2管路(初期設定)'!Y44)))</f>
        <v>-</v>
      </c>
      <c r="Z44" s="54">
        <f t="shared" si="54"/>
        <v>242.3</v>
      </c>
      <c r="AA44" s="59" t="str">
        <f>IF(IF('C3(1)-1管路'!AA44="-","-",IF('C10(1)-2管路(初期設定)'!AA44="-",'C3(1)-1管路'!AA44,'C3(1)-1管路'!AA44-'C10(1)-2管路(初期設定)'!AA44))=0,"-",IF('C3(1)-1管路'!AA44="-","-",IF('C10(1)-2管路(初期設定)'!AA44="-",'C3(1)-1管路'!AA44,'C3(1)-1管路'!AA44-'C10(1)-2管路(初期設定)'!AA44)))</f>
        <v>-</v>
      </c>
      <c r="AB44" s="69" t="str">
        <f>IF(IF('C3(1)-1管路'!AB44="-","-",IF('C10(1)-2管路(初期設定)'!AB44="-",'C3(1)-1管路'!AB44,'C3(1)-1管路'!AB44-'C10(1)-2管路(初期設定)'!AB44))=0,"-",IF('C3(1)-1管路'!AB44="-","-",IF('C10(1)-2管路(初期設定)'!AB44="-",'C3(1)-1管路'!AB44,'C3(1)-1管路'!AB44-'C10(1)-2管路(初期設定)'!AB44)))</f>
        <v>-</v>
      </c>
      <c r="AC44" s="54" t="str">
        <f t="shared" si="55"/>
        <v>-</v>
      </c>
      <c r="AD44" s="857">
        <f>IF(AND('C10(1)-1管路(初期設定)'!$V$10="○",'C10(1)-4,5管路(初期設定)'!$BX44="-"),"-",IF('C3(1)-1管路'!AD44="-",BX44,IF(BX44="-",'C3(1)-1管路'!AD44,'C3(1)-1管路'!AD44+BX44)))</f>
        <v>83.8</v>
      </c>
      <c r="AE44" s="69" t="str">
        <f>IF(IF('C3(1)-1管路'!AE44="-","-",IF('C10(1)-2管路(初期設定)'!AE44="-",'C3(1)-1管路'!AE44,'C3(1)-1管路'!AE44-'C10(1)-2管路(初期設定)'!AE44))=0,"-",IF('C3(1)-1管路'!AE44="-","-",IF('C10(1)-2管路(初期設定)'!AE44="-",'C3(1)-1管路'!AE44,'C3(1)-1管路'!AE44-'C10(1)-2管路(初期設定)'!AE44)))</f>
        <v>-</v>
      </c>
      <c r="AF44" s="54">
        <f t="shared" si="56"/>
        <v>83.8</v>
      </c>
      <c r="AG44" s="59">
        <f>IF(IF('C3(1)-1管路'!AG44="-","-",IF('C10(1)-2管路(初期設定)'!AG44="-",'C3(1)-1管路'!AG44,'C3(1)-1管路'!AG44-'C10(1)-2管路(初期設定)'!AG44))=0,"-",IF('C3(1)-1管路'!AG44="-","-",IF('C10(1)-2管路(初期設定)'!AG44="-",'C3(1)-1管路'!AG44,'C3(1)-1管路'!AG44-'C10(1)-2管路(初期設定)'!AG44)))</f>
        <v>262.29999999999995</v>
      </c>
      <c r="AH44" s="69" t="str">
        <f>IF(IF('C3(1)-1管路'!AH44="-","-",IF('C10(1)-2管路(初期設定)'!AH44="-",'C3(1)-1管路'!AH44,'C3(1)-1管路'!AH44-'C10(1)-2管路(初期設定)'!AH44))=0,"-",IF('C3(1)-1管路'!AH44="-","-",IF('C10(1)-2管路(初期設定)'!AH44="-",'C3(1)-1管路'!AH44,'C3(1)-1管路'!AH44-'C10(1)-2管路(初期設定)'!AH44)))</f>
        <v>-</v>
      </c>
      <c r="AI44" s="54">
        <f t="shared" si="57"/>
        <v>262.29999999999995</v>
      </c>
      <c r="AJ44" s="59" t="str">
        <f>IF(IF('C3(1)-1管路'!AJ44="-","-",IF('C10(1)-2管路(初期設定)'!AJ44="-",'C3(1)-1管路'!AJ44,'C3(1)-1管路'!AJ44-'C10(1)-2管路(初期設定)'!AJ44))=0,"-",IF('C3(1)-1管路'!AJ44="-","-",IF('C10(1)-2管路(初期設定)'!AJ44="-",'C3(1)-1管路'!AJ44,'C3(1)-1管路'!AJ44-'C10(1)-2管路(初期設定)'!AJ44)))</f>
        <v>-</v>
      </c>
      <c r="AK44" s="69" t="str">
        <f>IF(IF('C3(1)-1管路'!AK44="-","-",IF('C10(1)-2管路(初期設定)'!AK44="-",'C3(1)-1管路'!AK44,'C3(1)-1管路'!AK44-'C10(1)-2管路(初期設定)'!AK44))=0,"-",IF('C3(1)-1管路'!AK44="-","-",IF('C10(1)-2管路(初期設定)'!AK44="-",'C3(1)-1管路'!AK44,'C3(1)-1管路'!AK44-'C10(1)-2管路(初期設定)'!AK44)))</f>
        <v>-</v>
      </c>
      <c r="AL44" s="54" t="str">
        <f t="shared" si="58"/>
        <v>-</v>
      </c>
      <c r="AM44" s="59" t="str">
        <f>IF(IF('C3(1)-1管路'!AM44="-","-",IF('C10(1)-2管路(初期設定)'!AM44="-",'C3(1)-1管路'!AM44,'C3(1)-1管路'!AM44-'C10(1)-2管路(初期設定)'!AM44))=0,"-",IF('C3(1)-1管路'!AM44="-","-",IF('C10(1)-2管路(初期設定)'!AM44="-",'C3(1)-1管路'!AM44,'C3(1)-1管路'!AM44-'C10(1)-2管路(初期設定)'!AM44)))</f>
        <v>-</v>
      </c>
      <c r="AN44" s="69" t="str">
        <f>IF(IF('C3(1)-1管路'!AN44="-","-",IF('C10(1)-2管路(初期設定)'!AN44="-",'C3(1)-1管路'!AN44,'C3(1)-1管路'!AN44-'C10(1)-2管路(初期設定)'!AN44))=0,"-",IF('C3(1)-1管路'!AN44="-","-",IF('C10(1)-2管路(初期設定)'!AN44="-",'C3(1)-1管路'!AN44,'C3(1)-1管路'!AN44-'C10(1)-2管路(初期設定)'!AN44)))</f>
        <v>-</v>
      </c>
      <c r="AO44" s="54" t="str">
        <f t="shared" si="59"/>
        <v>-</v>
      </c>
      <c r="AP44" s="59" t="str">
        <f>IF(IF('C3(1)-1管路'!AP44="-","-",IF('C10(1)-2管路(初期設定)'!AP44="-",'C3(1)-1管路'!AP44,'C3(1)-1管路'!AP44-'C10(1)-2管路(初期設定)'!AP44))=0,"-",IF('C3(1)-1管路'!AP44="-","-",IF('C10(1)-2管路(初期設定)'!AP44="-",'C3(1)-1管路'!AP44,'C3(1)-1管路'!AP44-'C10(1)-2管路(初期設定)'!AP44)))</f>
        <v>-</v>
      </c>
      <c r="AQ44" s="69" t="str">
        <f>IF(IF('C3(1)-1管路'!AQ44="-","-",IF('C10(1)-2管路(初期設定)'!AQ44="-",'C3(1)-1管路'!AQ44,'C3(1)-1管路'!AQ44-'C10(1)-2管路(初期設定)'!AQ44))=0,"-",IF('C3(1)-1管路'!AQ44="-","-",IF('C10(1)-2管路(初期設定)'!AQ44="-",'C3(1)-1管路'!AQ44,'C3(1)-1管路'!AQ44-'C10(1)-2管路(初期設定)'!AQ44)))</f>
        <v>-</v>
      </c>
      <c r="AR44" s="61" t="str">
        <f t="shared" si="60"/>
        <v>-</v>
      </c>
      <c r="AS44" s="59" t="str">
        <f>IF(IF('C3(1)-1管路'!AS44="-","-",IF('C10(1)-2管路(初期設定)'!AS44="-",'C3(1)-1管路'!AS44,'C3(1)-1管路'!AS44-'C10(1)-2管路(初期設定)'!AS44))=0,"-",IF('C3(1)-1管路'!AS44="-","-",IF('C10(1)-2管路(初期設定)'!AS44="-",'C3(1)-1管路'!AS44,'C3(1)-1管路'!AS44-'C10(1)-2管路(初期設定)'!AS44)))</f>
        <v>-</v>
      </c>
      <c r="AT44" s="69" t="str">
        <f>IF(IF('C3(1)-1管路'!AT44="-","-",IF('C10(1)-2管路(初期設定)'!AT44="-",'C3(1)-1管路'!AT44,'C3(1)-1管路'!AT44-'C10(1)-2管路(初期設定)'!AT44))=0,"-",IF('C3(1)-1管路'!AT44="-","-",IF('C10(1)-2管路(初期設定)'!AT44="-",'C3(1)-1管路'!AT44,'C3(1)-1管路'!AT44-'C10(1)-2管路(初期設定)'!AT44)))</f>
        <v>-</v>
      </c>
      <c r="AU44" s="61" t="str">
        <f t="shared" si="61"/>
        <v>-</v>
      </c>
      <c r="AV44" s="1071">
        <f t="shared" si="62"/>
        <v>913.39999999999986</v>
      </c>
      <c r="AW44" s="1070"/>
      <c r="AX44" s="1069" t="str">
        <f t="shared" si="63"/>
        <v>-</v>
      </c>
      <c r="AY44" s="1070"/>
      <c r="AZ44" s="1071">
        <f t="shared" si="64"/>
        <v>325</v>
      </c>
      <c r="BA44" s="1070"/>
      <c r="BB44" s="1070">
        <f t="shared" si="65"/>
        <v>0</v>
      </c>
      <c r="BC44" s="1070"/>
      <c r="BD44" s="1070">
        <f t="shared" si="66"/>
        <v>326.10000000000002</v>
      </c>
      <c r="BE44" s="1070"/>
      <c r="BF44" s="1070">
        <f t="shared" si="67"/>
        <v>262.29999999999995</v>
      </c>
      <c r="BG44" s="1070"/>
      <c r="BH44" s="1070">
        <f t="shared" si="68"/>
        <v>0</v>
      </c>
      <c r="BI44" s="1072"/>
      <c r="BJ44" s="1071">
        <f t="shared" si="69"/>
        <v>325</v>
      </c>
      <c r="BK44" s="1070"/>
      <c r="BL44" s="1070">
        <f t="shared" si="70"/>
        <v>588.4</v>
      </c>
      <c r="BM44" s="1073"/>
      <c r="BN44" s="1070">
        <f t="shared" si="22"/>
        <v>913.39999999999986</v>
      </c>
      <c r="BO44" s="1073"/>
      <c r="BQ44" s="442" t="str">
        <f>IF('C10(1)-2管路(初期設定)'!AW44="","-",'C10(1)-2管路(初期設定)'!AW44)</f>
        <v>配水用ポリエチレン管(融着継手)</v>
      </c>
      <c r="BR44" s="441" t="str">
        <f>IF(BQ44=BR$4,IF('C10(1)-2管路(初期設定)'!AV44="-","-",IF('C10(1)-2管路(初期設定)'!I44="-",'C10(1)-2管路(初期設定)'!AV44,'C10(1)-2管路(初期設定)'!AV44-'C10(1)-2管路(初期設定)'!I44)),"-")</f>
        <v>-</v>
      </c>
      <c r="BS44" s="441" t="str">
        <f>IF(BQ44=BS$4,IF('C10(1)-2管路(初期設定)'!AV44="-","-",IF('C10(1)-2管路(初期設定)'!L44="-",'C10(1)-2管路(初期設定)'!AV44,'C10(1)-2管路(初期設定)'!AV44-'C10(1)-2管路(初期設定)'!L44)),"-")</f>
        <v>-</v>
      </c>
      <c r="BT44" s="441">
        <f>IF(BQ44=BT$4,IF('C10(1)-2管路(初期設定)'!AV44="-","-",IF('C10(1)-2管路(初期設定)'!O44="-",'C10(1)-2管路(初期設定)'!AV44,'C10(1)-2管路(初期設定)'!AV44-'C10(1)-2管路(初期設定)'!O44)),"-")</f>
        <v>325</v>
      </c>
      <c r="BU44" s="441" t="str">
        <f>IF($BQ44=BU$4,IF('C10(1)-2管路(初期設定)'!$AV44="-","-",IF('C10(1)-2管路(初期設定)'!R44="-",'C10(1)-2管路(初期設定)'!$AV44,'C10(1)-2管路(初期設定)'!$AV44-'C10(1)-2管路(初期設定)'!R44)),"-")</f>
        <v>-</v>
      </c>
      <c r="BV44" s="441" t="str">
        <f>IF($BQ44=BV$4,IF('C10(1)-2管路(初期設定)'!$AV44="-","-",IF('C10(1)-2管路(初期設定)'!W44="-",'C10(1)-2管路(初期設定)'!$AV44,'C10(1)-2管路(初期設定)'!$AV44-SUM('C10(1)-2管路(初期設定)'!S44,'C10(1)-2管路(初期設定)'!T44))),"-")</f>
        <v>-</v>
      </c>
      <c r="BW44" s="441" t="str">
        <f>IF($BQ44=BV$4,IF('C10(1)-2管路(初期設定)'!$AV44="-","-",IF('C10(1)-2管路(初期設定)'!W44="-",'C10(1)-2管路(初期設定)'!$AV44,'C10(1)-2管路(初期設定)'!$AV44-SUM('C10(1)-2管路(初期設定)'!U44,'C10(1)-2管路(初期設定)'!V44))),"-")</f>
        <v>-</v>
      </c>
      <c r="BX44" s="441" t="str">
        <f>IF($BQ44=BX$4,IF('C10(1)-2管路(初期設定)'!$AV44="-","-",IF('C10(1)-2管路(初期設定)'!AF44="-",'C10(1)-2管路(初期設定)'!$AV44,'C10(1)-2管路(初期設定)'!$AV44-'C10(1)-2管路(初期設定)'!AF44)),"-")</f>
        <v>-</v>
      </c>
    </row>
    <row r="45" spans="2:76" ht="13.5" customHeight="1">
      <c r="B45" s="1594"/>
      <c r="C45" s="1263"/>
      <c r="D45" s="1263"/>
      <c r="E45" s="1264"/>
      <c r="F45" s="772" t="s">
        <v>69</v>
      </c>
      <c r="G45" s="854">
        <f t="shared" ref="G45" si="71">IF(SUM(G34:G44)=0,"-",SUM(G34:G44))</f>
        <v>16233.700000000003</v>
      </c>
      <c r="H45" s="56" t="str">
        <f t="shared" ref="H45:AU45" si="72">IF(SUM(H34:H44)=0,"-",SUM(H34:H44))</f>
        <v>-</v>
      </c>
      <c r="I45" s="57">
        <f t="shared" si="72"/>
        <v>16233.700000000003</v>
      </c>
      <c r="J45" s="854">
        <f t="shared" si="72"/>
        <v>134.30000000000001</v>
      </c>
      <c r="K45" s="56" t="str">
        <f t="shared" si="72"/>
        <v>-</v>
      </c>
      <c r="L45" s="57">
        <f t="shared" si="72"/>
        <v>134.30000000000001</v>
      </c>
      <c r="M45" s="854">
        <f t="shared" si="72"/>
        <v>325</v>
      </c>
      <c r="N45" s="56" t="str">
        <f t="shared" si="72"/>
        <v>-</v>
      </c>
      <c r="O45" s="57">
        <f t="shared" si="72"/>
        <v>325</v>
      </c>
      <c r="P45" s="854" t="str">
        <f t="shared" si="72"/>
        <v>-</v>
      </c>
      <c r="Q45" s="56" t="str">
        <f t="shared" si="72"/>
        <v>-</v>
      </c>
      <c r="R45" s="57" t="str">
        <f t="shared" si="72"/>
        <v>-</v>
      </c>
      <c r="S45" s="854">
        <f t="shared" si="72"/>
        <v>1372.6000000000004</v>
      </c>
      <c r="T45" s="190" t="str">
        <f t="shared" si="72"/>
        <v>-</v>
      </c>
      <c r="U45" s="855">
        <f t="shared" si="72"/>
        <v>5718</v>
      </c>
      <c r="V45" s="56" t="str">
        <f t="shared" si="72"/>
        <v>-</v>
      </c>
      <c r="W45" s="57">
        <f t="shared" si="72"/>
        <v>7090.6</v>
      </c>
      <c r="X45" s="55">
        <f t="shared" si="72"/>
        <v>38602.299999999996</v>
      </c>
      <c r="Y45" s="56" t="str">
        <f t="shared" si="72"/>
        <v>-</v>
      </c>
      <c r="Z45" s="57">
        <f t="shared" si="72"/>
        <v>38602.299999999996</v>
      </c>
      <c r="AA45" s="55" t="str">
        <f t="shared" si="72"/>
        <v>-</v>
      </c>
      <c r="AB45" s="56" t="str">
        <f t="shared" si="72"/>
        <v>-</v>
      </c>
      <c r="AC45" s="57" t="str">
        <f t="shared" si="72"/>
        <v>-</v>
      </c>
      <c r="AD45" s="854">
        <f t="shared" si="72"/>
        <v>83.8</v>
      </c>
      <c r="AE45" s="56" t="str">
        <f t="shared" si="72"/>
        <v>-</v>
      </c>
      <c r="AF45" s="57">
        <f t="shared" si="72"/>
        <v>83.8</v>
      </c>
      <c r="AG45" s="55">
        <f t="shared" si="72"/>
        <v>741.19999999999982</v>
      </c>
      <c r="AH45" s="56" t="str">
        <f t="shared" si="72"/>
        <v>-</v>
      </c>
      <c r="AI45" s="57">
        <f t="shared" si="72"/>
        <v>741.19999999999982</v>
      </c>
      <c r="AJ45" s="55" t="str">
        <f t="shared" si="72"/>
        <v>-</v>
      </c>
      <c r="AK45" s="56" t="str">
        <f t="shared" si="72"/>
        <v>-</v>
      </c>
      <c r="AL45" s="57" t="str">
        <f t="shared" si="72"/>
        <v>-</v>
      </c>
      <c r="AM45" s="55" t="str">
        <f t="shared" si="72"/>
        <v>-</v>
      </c>
      <c r="AN45" s="56" t="str">
        <f t="shared" si="72"/>
        <v>-</v>
      </c>
      <c r="AO45" s="57" t="str">
        <f t="shared" si="72"/>
        <v>-</v>
      </c>
      <c r="AP45" s="55" t="str">
        <f t="shared" si="72"/>
        <v>-</v>
      </c>
      <c r="AQ45" s="56" t="str">
        <f t="shared" si="72"/>
        <v>-</v>
      </c>
      <c r="AR45" s="62" t="str">
        <f t="shared" si="72"/>
        <v>-</v>
      </c>
      <c r="AS45" s="55" t="str">
        <f t="shared" si="72"/>
        <v>-</v>
      </c>
      <c r="AT45" s="56" t="str">
        <f t="shared" si="72"/>
        <v>-</v>
      </c>
      <c r="AU45" s="62" t="str">
        <f t="shared" si="72"/>
        <v>-</v>
      </c>
      <c r="AV45" s="1065">
        <f>IF(SUM(AV34:AW44)=0,"-",SUM(AV34:AW44))</f>
        <v>63210.899999999994</v>
      </c>
      <c r="AW45" s="1066"/>
      <c r="AX45" s="1094" t="str">
        <f>IF(SUM(AX34:AY44)=0,"-",SUM(AX34:AY44))</f>
        <v>-</v>
      </c>
      <c r="AY45" s="1066"/>
      <c r="AZ45" s="1065">
        <f>IF(SUM(AZ34:BA44)=0,"-",SUM(AZ34:BA44))</f>
        <v>16693.000000000004</v>
      </c>
      <c r="BA45" s="1066"/>
      <c r="BB45" s="1066">
        <f>IF(SUM(BB34:BC44)=0,"-",SUM(BB34:BC44))</f>
        <v>1372.6000000000004</v>
      </c>
      <c r="BC45" s="1066"/>
      <c r="BD45" s="1066">
        <f>IF(SUM(BD34:BE44)=0,"-",SUM(BD34:BE44))</f>
        <v>44404.099999999991</v>
      </c>
      <c r="BE45" s="1066"/>
      <c r="BF45" s="1066">
        <f>IF(SUM(BF34:BG44)=0,"-",SUM(BF34:BG44))</f>
        <v>741.19999999999982</v>
      </c>
      <c r="BG45" s="1066"/>
      <c r="BH45" s="1066" t="str">
        <f>IF(SUM(BH34:BI44)=0,"-",SUM(BH34:BI44))</f>
        <v>-</v>
      </c>
      <c r="BI45" s="1067"/>
      <c r="BJ45" s="1065">
        <f>IF(SUM(BJ34:BK44)=0,"-",SUM(BJ34:BK44))</f>
        <v>18065.600000000002</v>
      </c>
      <c r="BK45" s="1066"/>
      <c r="BL45" s="1066">
        <f>IF(SUM(BL34:BM44)=0,"-",SUM(BL34:BM44))</f>
        <v>45145.3</v>
      </c>
      <c r="BM45" s="1068"/>
      <c r="BN45" s="1066">
        <f t="shared" si="22"/>
        <v>63210.899999999994</v>
      </c>
      <c r="BO45" s="1068"/>
      <c r="BQ45" s="442" t="str">
        <f>IF('C10(1)-2管路(初期設定)'!AW45="","-",'C10(1)-2管路(初期設定)'!AW45)</f>
        <v>-</v>
      </c>
      <c r="BR45" s="441" t="str">
        <f>IF(BQ45=BR$4,IF('C10(1)-2管路(初期設定)'!AV45="-","-",IF('C10(1)-2管路(初期設定)'!I45="-",'C10(1)-2管路(初期設定)'!AV45,'C10(1)-2管路(初期設定)'!AV45-'C10(1)-2管路(初期設定)'!I45)),"-")</f>
        <v>-</v>
      </c>
      <c r="BS45" s="441" t="str">
        <f>IF(BQ45=BS$4,IF('C10(1)-2管路(初期設定)'!AV45="-","-",IF('C10(1)-2管路(初期設定)'!L45="-",'C10(1)-2管路(初期設定)'!AV45,'C10(1)-2管路(初期設定)'!AV45-'C10(1)-2管路(初期設定)'!L45)),"-")</f>
        <v>-</v>
      </c>
      <c r="BT45" s="441" t="str">
        <f>IF(BQ45=BT$4,IF('C10(1)-2管路(初期設定)'!AV45="-","-",IF('C10(1)-2管路(初期設定)'!O45="-",'C10(1)-2管路(初期設定)'!AV45,'C10(1)-2管路(初期設定)'!AV45-'C10(1)-2管路(初期設定)'!O45)),"-")</f>
        <v>-</v>
      </c>
      <c r="BU45" s="441" t="str">
        <f>IF($BQ45=BU$4,IF('C10(1)-2管路(初期設定)'!$AV45="-","-",IF('C10(1)-2管路(初期設定)'!R45="-",'C10(1)-2管路(初期設定)'!$AV45,'C10(1)-2管路(初期設定)'!$AV45-'C10(1)-2管路(初期設定)'!R45)),"-")</f>
        <v>-</v>
      </c>
      <c r="BV45" s="441" t="str">
        <f>IF($BQ45=BV$4,IF('C10(1)-2管路(初期設定)'!$AV45="-","-",IF('C10(1)-2管路(初期設定)'!W45="-",'C10(1)-2管路(初期設定)'!$AV45,'C10(1)-2管路(初期設定)'!$AV45-SUM('C10(1)-2管路(初期設定)'!S45,'C10(1)-2管路(初期設定)'!T45))),"-")</f>
        <v>-</v>
      </c>
      <c r="BW45" s="441" t="str">
        <f>IF($BQ45=BV$4,IF('C10(1)-2管路(初期設定)'!$AV45="-","-",IF('C10(1)-2管路(初期設定)'!W45="-",'C10(1)-2管路(初期設定)'!$AV45,'C10(1)-2管路(初期設定)'!$AV45-SUM('C10(1)-2管路(初期設定)'!U45,'C10(1)-2管路(初期設定)'!V45))),"-")</f>
        <v>-</v>
      </c>
      <c r="BX45" s="441" t="str">
        <f>IF($BQ45=BX$4,IF('C10(1)-2管路(初期設定)'!$AV45="-","-",IF('C10(1)-2管路(初期設定)'!AF45="-",'C10(1)-2管路(初期設定)'!$AV45,'C10(1)-2管路(初期設定)'!$AV45-'C10(1)-2管路(初期設定)'!AF45)),"-")</f>
        <v>-</v>
      </c>
    </row>
    <row r="46" spans="2:76" ht="13.5" customHeight="1">
      <c r="B46" s="1594"/>
      <c r="C46" s="1263"/>
      <c r="D46" s="1264"/>
      <c r="E46" s="1596" t="s">
        <v>207</v>
      </c>
      <c r="F46" s="1597"/>
      <c r="G46" s="491">
        <f>IF(SUM(G21,G33,G45)=0,"-",SUM(G21,G33,G45))</f>
        <v>19210.900000000001</v>
      </c>
      <c r="H46" s="492" t="str">
        <f>IF(SUM(H21,H33,H45)=0,"-",SUM(H21,H33,H45))</f>
        <v>-</v>
      </c>
      <c r="I46" s="775">
        <f>IF(SUM(G46:H46)=0,"-",SUM(G46:H46))</f>
        <v>19210.900000000001</v>
      </c>
      <c r="J46" s="491">
        <f>IF(SUM(J21,J33,J45)=0,"-",SUM(J21,J33,J45))</f>
        <v>134.30000000000001</v>
      </c>
      <c r="K46" s="492" t="str">
        <f>IF(SUM(K21,K33,K45)=0,"-",SUM(K21,K33,K45))</f>
        <v>-</v>
      </c>
      <c r="L46" s="775">
        <f>IF(SUM(J46:K46)=0,"-",SUM(J46:K46))</f>
        <v>134.30000000000001</v>
      </c>
      <c r="M46" s="491">
        <f>IF(SUM(M21,M33,M45)=0,"-",SUM(M21,M33,M45))</f>
        <v>1084.1999999999998</v>
      </c>
      <c r="N46" s="492" t="str">
        <f>IF(SUM(N21,N33,N45)=0,"-",SUM(N21,N33,N45))</f>
        <v>-</v>
      </c>
      <c r="O46" s="775">
        <f>IF(SUM(M46:N46)=0,"-",SUM(M46:N46))</f>
        <v>1084.1999999999998</v>
      </c>
      <c r="P46" s="491" t="str">
        <f>IF(SUM(P21,P33,P45)=0,"-",SUM(P21,P33,P45))</f>
        <v>-</v>
      </c>
      <c r="Q46" s="492" t="str">
        <f>IF(SUM(Q21,Q33,Q45)=0,"-",SUM(Q21,Q33,Q45))</f>
        <v>-</v>
      </c>
      <c r="R46" s="775" t="str">
        <f>IF(SUM(P46:Q46)=0,"-",SUM(P46:Q46))</f>
        <v>-</v>
      </c>
      <c r="S46" s="491">
        <f>IF(SUM(S21,S33,S45)=0,"-",SUM(S21,S33,S45))</f>
        <v>1600.1000000000004</v>
      </c>
      <c r="T46" s="493" t="str">
        <f>IF(SUM(T21,T33,T45)=0,"-",SUM(T21,T33,T45))</f>
        <v>-</v>
      </c>
      <c r="U46" s="493">
        <f>IF(SUM(U21,U33,U45)=0,"-",SUM(U21,U33,U45))</f>
        <v>6654</v>
      </c>
      <c r="V46" s="492" t="str">
        <f>IF(SUM(V21,V33,V45)=0,"-",SUM(V21,V33,V45))</f>
        <v>-</v>
      </c>
      <c r="W46" s="775">
        <f>IF(SUM(S46:V46)=0,"-",SUM(S46:V46))</f>
        <v>8254.1</v>
      </c>
      <c r="X46" s="491">
        <f>IF(SUM(X21,X33,X45)=0,"-",SUM(X21,X33,X45))</f>
        <v>45198.2</v>
      </c>
      <c r="Y46" s="492" t="str">
        <f>IF(SUM(Y21,Y33,Y45)=0,"-",SUM(Y21,Y33,Y45))</f>
        <v>-</v>
      </c>
      <c r="Z46" s="775">
        <f>IF(SUM(X46:Y46)=0,"-",SUM(X46:Y46))</f>
        <v>45198.2</v>
      </c>
      <c r="AA46" s="491" t="str">
        <f>IF(SUM(AA21,AA33,AA45)=0,"-",SUM(AA21,AA33,AA45))</f>
        <v>-</v>
      </c>
      <c r="AB46" s="492" t="str">
        <f>IF(SUM(AB21,AB33,AB45)=0,"-",SUM(AB21,AB33,AB45))</f>
        <v>-</v>
      </c>
      <c r="AC46" s="775" t="str">
        <f>IF(SUM(AA46:AB46)=0,"-",SUM(AA46:AB46))</f>
        <v>-</v>
      </c>
      <c r="AD46" s="491">
        <f>IF(SUM(AD21,AD33,AD45)=0,"-",SUM(AD21,AD33,AD45))</f>
        <v>938.39999999999975</v>
      </c>
      <c r="AE46" s="492" t="str">
        <f>IF(SUM(AE21,AE33,AE45)=0,"-",SUM(AE21,AE33,AE45))</f>
        <v>-</v>
      </c>
      <c r="AF46" s="775">
        <f>IF(SUM(AD46:AE46)=0,"-",SUM(AD46:AE46))</f>
        <v>938.39999999999975</v>
      </c>
      <c r="AG46" s="491">
        <f>IF(SUM(AG21,AG33,AG45)=0,"-",SUM(AG21,AG33,AG45))</f>
        <v>810.0999999999998</v>
      </c>
      <c r="AH46" s="492" t="str">
        <f>IF(SUM(AH21,AH33,AH45)=0,"-",SUM(AH21,AH33,AH45))</f>
        <v>-</v>
      </c>
      <c r="AI46" s="775">
        <f>IF(SUM(AG46:AH46)=0,"-",SUM(AG46:AH46))</f>
        <v>810.0999999999998</v>
      </c>
      <c r="AJ46" s="491" t="str">
        <f>IF(SUM(AJ21,AJ33,AJ45)=0,"-",SUM(AJ21,AJ33,AJ45))</f>
        <v>-</v>
      </c>
      <c r="AK46" s="492" t="str">
        <f>IF(SUM(AK21,AK33,AK45)=0,"-",SUM(AK21,AK33,AK45))</f>
        <v>-</v>
      </c>
      <c r="AL46" s="775" t="str">
        <f>IF(SUM(AJ46:AK46)=0,"-",SUM(AJ46:AK46))</f>
        <v>-</v>
      </c>
      <c r="AM46" s="491" t="str">
        <f>IF(SUM(AM21,AM33,AM45)=0,"-",SUM(AM21,AM33,AM45))</f>
        <v>-</v>
      </c>
      <c r="AN46" s="492" t="str">
        <f>IF(SUM(AN21,AN33,AN45)=0,"-",SUM(AN21,AN33,AN45))</f>
        <v>-</v>
      </c>
      <c r="AO46" s="775" t="str">
        <f>IF(SUM(AM46:AN46)=0,"-",SUM(AM46:AN46))</f>
        <v>-</v>
      </c>
      <c r="AP46" s="491" t="str">
        <f>IF(SUM(AP21,AP33,AP45)=0,"-",SUM(AP21,AP33,AP45))</f>
        <v>-</v>
      </c>
      <c r="AQ46" s="492" t="str">
        <f>IF(SUM(AQ21,AQ33,AQ45)=0,"-",SUM(AQ21,AQ33,AQ45))</f>
        <v>-</v>
      </c>
      <c r="AR46" s="775" t="str">
        <f>IF(SUM(AP46:AQ46)=0,"-",SUM(AP46:AQ46))</f>
        <v>-</v>
      </c>
      <c r="AS46" s="491" t="str">
        <f>IF(SUM(AS21,AS33,AS45)=0,"-",SUM(AS21,AS33,AS45))</f>
        <v>-</v>
      </c>
      <c r="AT46" s="492" t="str">
        <f>IF(SUM(AT21,AT33,AT45)=0,"-",SUM(AT21,AT33,AT45))</f>
        <v>-</v>
      </c>
      <c r="AU46" s="775" t="str">
        <f>IF(SUM(AS46:AT46)=0,"-",SUM(AS46:AT46))</f>
        <v>-</v>
      </c>
      <c r="AV46" s="1065">
        <f>IF(SUM(AV21,AV33,AV45)=0,"-",SUM(AV21,AV33,AV45))</f>
        <v>75630.2</v>
      </c>
      <c r="AW46" s="1066"/>
      <c r="AX46" s="1094" t="str">
        <f>IF(SUM(AX21,AX33,AX45)=0,"-",SUM(AX21,AX33,AX45))</f>
        <v>-</v>
      </c>
      <c r="AY46" s="1066"/>
      <c r="AZ46" s="1065">
        <f>IF(SUM(AZ21,AZ33,AZ45)=0,"-",SUM(AZ21,AZ33,AZ45))</f>
        <v>20429.400000000001</v>
      </c>
      <c r="BA46" s="1066"/>
      <c r="BB46" s="1066">
        <f>IF(SUM(BB21,BB33,BB45)=0,"-",SUM(BB21,BB33,BB45))</f>
        <v>1600.1000000000004</v>
      </c>
      <c r="BC46" s="1066"/>
      <c r="BD46" s="1066">
        <f>IF(SUM(BD21,BD33,BD45)=0,"-",SUM(BD21,BD33,BD45))</f>
        <v>52790.599999999991</v>
      </c>
      <c r="BE46" s="1066"/>
      <c r="BF46" s="1066">
        <f>IF(SUM(BF21,BF33,BF45)=0,"-",SUM(BF21,BF33,BF45))</f>
        <v>810.0999999999998</v>
      </c>
      <c r="BG46" s="1066"/>
      <c r="BH46" s="1066" t="str">
        <f>IF(SUM(BH21,BH33,BH45)=0,"-",SUM(BH21,BH33,BH45))</f>
        <v>-</v>
      </c>
      <c r="BI46" s="1067"/>
      <c r="BJ46" s="1065">
        <f>IF(SUM(BJ21,BJ33,BJ45)=0,"-",SUM(BJ21,BJ33,BJ45))</f>
        <v>22029.500000000004</v>
      </c>
      <c r="BK46" s="1066"/>
      <c r="BL46" s="1066">
        <f>IF(SUM(BL21,BL33,BL45)=0,"-",SUM(BL21,BL33,BL45))</f>
        <v>53600.700000000004</v>
      </c>
      <c r="BM46" s="1068"/>
      <c r="BN46" s="1066">
        <f>IF(SUM(AV46:AX46)=0,"-",IF(AND(SUM(AV46:AX46)=SUM(AZ46:BI46),SUM(AZ46:BI46)=SUM(BJ46:BM46)),SUM(AV46:AX46),"エラー"))</f>
        <v>75630.2</v>
      </c>
      <c r="BO46" s="1068"/>
      <c r="BQ46" s="442"/>
      <c r="BR46" s="441"/>
      <c r="BS46" s="441"/>
      <c r="BT46" s="441"/>
      <c r="BU46" s="441"/>
      <c r="BV46" s="441"/>
      <c r="BW46" s="441"/>
      <c r="BX46" s="441"/>
    </row>
    <row r="47" spans="2:76" ht="13.5" customHeight="1">
      <c r="B47" s="1594"/>
      <c r="C47" s="1263"/>
      <c r="D47" s="1257" t="s">
        <v>66</v>
      </c>
      <c r="E47" s="1251" t="s">
        <v>767</v>
      </c>
      <c r="F47" s="75">
        <v>300</v>
      </c>
      <c r="G47" s="859">
        <f>IF(AND('C10(1)-1管路(初期設定)'!$F$11="○",'C10(1)-4,5管路(初期設定)'!$BR47="-"),"-",IF('C3(1)-1管路'!G47="-",BR47,IF(BR47="-",'C3(1)-1管路'!G47,'C3(1)-1管路'!G47+BR47)))</f>
        <v>1</v>
      </c>
      <c r="H47" s="68" t="str">
        <f>IF(IF('C3(1)-1管路'!H47="-","-",IF('C10(1)-2管路(初期設定)'!H47="-",'C3(1)-1管路'!H47,'C3(1)-1管路'!H47-'C10(1)-2管路(初期設定)'!H47))=0,"-",IF('C3(1)-1管路'!H47="-","-",IF('C10(1)-2管路(初期設定)'!H47="-",'C3(1)-1管路'!H47,'C3(1)-1管路'!H47-'C10(1)-2管路(初期設定)'!H47)))</f>
        <v>-</v>
      </c>
      <c r="I47" s="51">
        <f t="shared" ref="I47:I52" si="73">IF(SUM(G47:H47)=0,"-",SUM(G47:H47))</f>
        <v>1</v>
      </c>
      <c r="J47" s="859" t="str">
        <f>IF(AND('C10(1)-1管路(初期設定)'!$H$11="○",'C10(1)-4,5管路(初期設定)'!$BS47="-"),"-",IF('C3(1)-1管路'!J47="-",BS47,IF(BS47="-",'C3(1)-1管路'!J47,'C3(1)-1管路'!J47+BS47)))</f>
        <v>-</v>
      </c>
      <c r="K47" s="68" t="str">
        <f>IF(IF('C3(1)-1管路'!K47="-","-",IF('C10(1)-2管路(初期設定)'!K47="-",'C3(1)-1管路'!K47,'C3(1)-1管路'!K47-'C10(1)-2管路(初期設定)'!K47))=0,"-",IF('C3(1)-1管路'!K47="-","-",IF('C10(1)-2管路(初期設定)'!K47="-",'C3(1)-1管路'!K47,'C3(1)-1管路'!K47-'C10(1)-2管路(初期設定)'!K47)))</f>
        <v>-</v>
      </c>
      <c r="L47" s="51" t="str">
        <f t="shared" ref="L47:L52" si="74">IF(SUM(J47:K47)=0,"-",SUM(J47:K47))</f>
        <v>-</v>
      </c>
      <c r="M47" s="859" t="str">
        <f>IF(AND('C10(1)-1管路(初期設定)'!$J$11="○",'C10(1)-4,5管路(初期設定)'!$BT47="-"),"-",IF('C3(1)-1管路'!M47="-",BT47,IF(BT47="-",'C3(1)-1管路'!M47,'C3(1)-1管路'!M47+BT47)))</f>
        <v>-</v>
      </c>
      <c r="N47" s="68" t="str">
        <f>IF(IF('C3(1)-1管路'!N47="-","-",IF('C10(1)-2管路(初期設定)'!N47="-",'C3(1)-1管路'!N47,'C3(1)-1管路'!N47-'C10(1)-2管路(初期設定)'!N47))=0,"-",IF('C3(1)-1管路'!N47="-","-",IF('C10(1)-2管路(初期設定)'!N47="-",'C3(1)-1管路'!N47,'C3(1)-1管路'!N47-'C10(1)-2管路(初期設定)'!N47)))</f>
        <v>-</v>
      </c>
      <c r="O47" s="51" t="str">
        <f t="shared" ref="O47:O52" si="75">IF(SUM(M47:N47)=0,"-",SUM(M47:N47))</f>
        <v>-</v>
      </c>
      <c r="P47" s="859" t="str">
        <f>IF(AND('C10(1)-1管路(初期設定)'!$L$11="○",'C10(1)-4,5管路(初期設定)'!$BU47="-"),"-",IF('C3(1)-1管路'!P47="-",BU47,IF(BU47="-",'C3(1)-1管路'!P47,'C3(1)-1管路'!P47+BU47)))</f>
        <v>-</v>
      </c>
      <c r="Q47" s="68" t="str">
        <f>IF(IF('C3(1)-1管路'!Q47="-","-",IF('C10(1)-2管路(初期設定)'!Q47="-",'C3(1)-1管路'!Q47,'C3(1)-1管路'!Q47-'C10(1)-2管路(初期設定)'!Q47))=0,"-",IF('C3(1)-1管路'!Q47="-","-",IF('C10(1)-2管路(初期設定)'!Q47="-",'C3(1)-1管路'!Q47,'C3(1)-1管路'!Q47-'C10(1)-2管路(初期設定)'!Q47)))</f>
        <v>-</v>
      </c>
      <c r="R47" s="51" t="str">
        <f t="shared" ref="R47:R52" si="76">IF(SUM(P47:Q47)=0,"-",SUM(P47:Q47))</f>
        <v>-</v>
      </c>
      <c r="S47" s="859" t="str">
        <f>IF(AND('C10(1)-1管路(初期設定)'!$N$11="○",'C10(1)-4,5管路(初期設定)'!$BV47="-"),"-",IF('C3(1)-1管路'!S47="-",BV47,IF(BV47="-",'C3(1)-1管路'!S47,'C3(1)-1管路'!S47+BV47+BW47)))</f>
        <v>-</v>
      </c>
      <c r="T47" s="187" t="str">
        <f>IF(IF('C3(1)-1管路'!T47="-","-",IF('C10(1)-2管路(初期設定)'!T47="-",'C3(1)-1管路'!T47,'C3(1)-1管路'!T47-'C10(1)-2管路(初期設定)'!T47))=0,"-",IF('C3(1)-1管路'!T47="-","-",IF('C10(1)-2管路(初期設定)'!T47="-",'C3(1)-1管路'!T47,'C3(1)-1管路'!T47-'C10(1)-2管路(初期設定)'!T47)))</f>
        <v>-</v>
      </c>
      <c r="U47" s="858">
        <f>IF(AND('C10(1)-1管路(初期設定)'!$P$11="○",'C10(1)-4,5管路(初期設定)'!$BW47="-"),"-",IF('C3(1)-1管路'!U47="-",BW47,IF(BW47="-",'C3(1)-1管路'!U47,'C3(1)-1管路'!U47)))</f>
        <v>2</v>
      </c>
      <c r="V47" s="68" t="str">
        <f>IF(IF('C3(1)-1管路'!V47="-","-",IF('C10(1)-2管路(初期設定)'!V47="-",'C3(1)-1管路'!V47,'C3(1)-1管路'!V47-'C10(1)-2管路(初期設定)'!V47))=0,"-",IF('C3(1)-1管路'!V47="-","-",IF('C10(1)-2管路(初期設定)'!V47="-",'C3(1)-1管路'!V47,'C3(1)-1管路'!V47-'C10(1)-2管路(初期設定)'!V47)))</f>
        <v>-</v>
      </c>
      <c r="W47" s="51">
        <f t="shared" ref="W47:W52" si="77">IF(SUM(S47:V47)=0,"-",SUM(S47:V47))</f>
        <v>2</v>
      </c>
      <c r="X47" s="58">
        <f>IF(IF('C3(1)-1管路'!X47="-","-",IF('C10(1)-2管路(初期設定)'!X47="-",'C3(1)-1管路'!X47,'C3(1)-1管路'!X47-'C10(1)-2管路(初期設定)'!X47))=0,"-",IF('C3(1)-1管路'!X47="-","-",IF('C10(1)-2管路(初期設定)'!X47="-",'C3(1)-1管路'!X47,'C3(1)-1管路'!X47-'C10(1)-2管路(初期設定)'!X47)))</f>
        <v>13</v>
      </c>
      <c r="Y47" s="68" t="str">
        <f>IF(IF('C3(1)-1管路'!Y47="-","-",IF('C10(1)-2管路(初期設定)'!Y47="-",'C3(1)-1管路'!Y47,'C3(1)-1管路'!Y47-'C10(1)-2管路(初期設定)'!Y47))=0,"-",IF('C3(1)-1管路'!Y47="-","-",IF('C10(1)-2管路(初期設定)'!Y47="-",'C3(1)-1管路'!Y47,'C3(1)-1管路'!Y47-'C10(1)-2管路(初期設定)'!Y47)))</f>
        <v>-</v>
      </c>
      <c r="Z47" s="51">
        <f t="shared" ref="Z47:Z52" si="78">IF(SUM(X47:Y47)=0,"-",SUM(X47:Y47))</f>
        <v>13</v>
      </c>
      <c r="AA47" s="58" t="str">
        <f>IF(IF('C3(1)-1管路'!AA47="-","-",IF('C10(1)-2管路(初期設定)'!AA47="-",'C3(1)-1管路'!AA47,'C3(1)-1管路'!AA47-'C10(1)-2管路(初期設定)'!AA47))=0,"-",IF('C3(1)-1管路'!AA47="-","-",IF('C10(1)-2管路(初期設定)'!AA47="-",'C3(1)-1管路'!AA47,'C3(1)-1管路'!AA47-'C10(1)-2管路(初期設定)'!AA47)))</f>
        <v>-</v>
      </c>
      <c r="AB47" s="68" t="str">
        <f>IF(IF('C3(1)-1管路'!AB47="-","-",IF('C10(1)-2管路(初期設定)'!AB47="-",'C3(1)-1管路'!AB47,'C3(1)-1管路'!AB47-'C10(1)-2管路(初期設定)'!AB47))=0,"-",IF('C3(1)-1管路'!AB47="-","-",IF('C10(1)-2管路(初期設定)'!AB47="-",'C3(1)-1管路'!AB47,'C3(1)-1管路'!AB47-'C10(1)-2管路(初期設定)'!AB47)))</f>
        <v>-</v>
      </c>
      <c r="AC47" s="51" t="str">
        <f t="shared" ref="AC47:AC52" si="79">IF(SUM(AA47:AB47)=0,"-",SUM(AA47:AB47))</f>
        <v>-</v>
      </c>
      <c r="AD47" s="859" t="str">
        <f>IF(AND('C10(1)-1管路(初期設定)'!$V$11="○",'C10(1)-4,5管路(初期設定)'!$BX47="-"),"-",IF('C3(1)-1管路'!AD47="-",BX47,IF(BX47="-",'C3(1)-1管路'!AD47,'C3(1)-1管路'!AD47+BX47)))</f>
        <v>-</v>
      </c>
      <c r="AE47" s="68" t="str">
        <f>IF(IF('C3(1)-1管路'!AE47="-","-",IF('C10(1)-2管路(初期設定)'!AE47="-",'C3(1)-1管路'!AE47,'C3(1)-1管路'!AE47-'C10(1)-2管路(初期設定)'!AE47))=0,"-",IF('C3(1)-1管路'!AE47="-","-",IF('C10(1)-2管路(初期設定)'!AE47="-",'C3(1)-1管路'!AE47,'C3(1)-1管路'!AE47-'C10(1)-2管路(初期設定)'!AE47)))</f>
        <v>-</v>
      </c>
      <c r="AF47" s="51" t="str">
        <f t="shared" ref="AF47:AF52" si="80">IF(SUM(AD47:AE47)=0,"-",SUM(AD47:AE47))</f>
        <v>-</v>
      </c>
      <c r="AG47" s="58" t="str">
        <f>IF(IF('C3(1)-1管路'!AG47="-","-",IF('C10(1)-2管路(初期設定)'!AG47="-",'C3(1)-1管路'!AG47,'C3(1)-1管路'!AG47-'C10(1)-2管路(初期設定)'!AG47))=0,"-",IF('C3(1)-1管路'!AG47="-","-",IF('C10(1)-2管路(初期設定)'!AG47="-",'C3(1)-1管路'!AG47,'C3(1)-1管路'!AG47-'C10(1)-2管路(初期設定)'!AG47)))</f>
        <v>-</v>
      </c>
      <c r="AH47" s="68" t="str">
        <f>IF(IF('C3(1)-1管路'!AH47="-","-",IF('C10(1)-2管路(初期設定)'!AH47="-",'C3(1)-1管路'!AH47,'C3(1)-1管路'!AH47-'C10(1)-2管路(初期設定)'!AH47))=0,"-",IF('C3(1)-1管路'!AH47="-","-",IF('C10(1)-2管路(初期設定)'!AH47="-",'C3(1)-1管路'!AH47,'C3(1)-1管路'!AH47-'C10(1)-2管路(初期設定)'!AH47)))</f>
        <v>-</v>
      </c>
      <c r="AI47" s="51" t="str">
        <f t="shared" ref="AI47:AI52" si="81">IF(SUM(AG47:AH47)=0,"-",SUM(AG47:AH47))</f>
        <v>-</v>
      </c>
      <c r="AJ47" s="58" t="str">
        <f>IF(IF('C3(1)-1管路'!AJ47="-","-",IF('C10(1)-2管路(初期設定)'!AJ47="-",'C3(1)-1管路'!AJ47,'C3(1)-1管路'!AJ47-'C10(1)-2管路(初期設定)'!AJ47))=0,"-",IF('C3(1)-1管路'!AJ47="-","-",IF('C10(1)-2管路(初期設定)'!AJ47="-",'C3(1)-1管路'!AJ47,'C3(1)-1管路'!AJ47-'C10(1)-2管路(初期設定)'!AJ47)))</f>
        <v>-</v>
      </c>
      <c r="AK47" s="68" t="str">
        <f>IF(IF('C3(1)-1管路'!AK47="-","-",IF('C10(1)-2管路(初期設定)'!AK47="-",'C3(1)-1管路'!AK47,'C3(1)-1管路'!AK47-'C10(1)-2管路(初期設定)'!AK47))=0,"-",IF('C3(1)-1管路'!AK47="-","-",IF('C10(1)-2管路(初期設定)'!AK47="-",'C3(1)-1管路'!AK47,'C3(1)-1管路'!AK47-'C10(1)-2管路(初期設定)'!AK47)))</f>
        <v>-</v>
      </c>
      <c r="AL47" s="51" t="str">
        <f t="shared" ref="AL47:AL52" si="82">IF(SUM(AJ47:AK47)=0,"-",SUM(AJ47:AK47))</f>
        <v>-</v>
      </c>
      <c r="AM47" s="58" t="str">
        <f>IF(IF('C3(1)-1管路'!AM47="-","-",IF('C10(1)-2管路(初期設定)'!AM47="-",'C3(1)-1管路'!AM47,'C3(1)-1管路'!AM47-'C10(1)-2管路(初期設定)'!AM47))=0,"-",IF('C3(1)-1管路'!AM47="-","-",IF('C10(1)-2管路(初期設定)'!AM47="-",'C3(1)-1管路'!AM47,'C3(1)-1管路'!AM47-'C10(1)-2管路(初期設定)'!AM47)))</f>
        <v>-</v>
      </c>
      <c r="AN47" s="68" t="str">
        <f>IF(IF('C3(1)-1管路'!AN47="-","-",IF('C10(1)-2管路(初期設定)'!AN47="-",'C3(1)-1管路'!AN47,'C3(1)-1管路'!AN47-'C10(1)-2管路(初期設定)'!AN47))=0,"-",IF('C3(1)-1管路'!AN47="-","-",IF('C10(1)-2管路(初期設定)'!AN47="-",'C3(1)-1管路'!AN47,'C3(1)-1管路'!AN47-'C10(1)-2管路(初期設定)'!AN47)))</f>
        <v>-</v>
      </c>
      <c r="AO47" s="51" t="str">
        <f t="shared" ref="AO47:AO52" si="83">IF(SUM(AM47:AN47)=0,"-",SUM(AM47:AN47))</f>
        <v>-</v>
      </c>
      <c r="AP47" s="58" t="str">
        <f>IF(IF('C3(1)-1管路'!AP47="-","-",IF('C10(1)-2管路(初期設定)'!AP47="-",'C3(1)-1管路'!AP47,'C3(1)-1管路'!AP47-'C10(1)-2管路(初期設定)'!AP47))=0,"-",IF('C3(1)-1管路'!AP47="-","-",IF('C10(1)-2管路(初期設定)'!AP47="-",'C3(1)-1管路'!AP47,'C3(1)-1管路'!AP47-'C10(1)-2管路(初期設定)'!AP47)))</f>
        <v>-</v>
      </c>
      <c r="AQ47" s="68" t="str">
        <f>IF(IF('C3(1)-1管路'!AQ47="-","-",IF('C10(1)-2管路(初期設定)'!AQ47="-",'C3(1)-1管路'!AQ47,'C3(1)-1管路'!AQ47-'C10(1)-2管路(初期設定)'!AQ47))=0,"-",IF('C3(1)-1管路'!AQ47="-","-",IF('C10(1)-2管路(初期設定)'!AQ47="-",'C3(1)-1管路'!AQ47,'C3(1)-1管路'!AQ47-'C10(1)-2管路(初期設定)'!AQ47)))</f>
        <v>-</v>
      </c>
      <c r="AR47" s="60" t="str">
        <f t="shared" ref="AR47:AR52" si="84">IF(SUM(AP47:AQ47)=0,"-",SUM(AP47:AQ47))</f>
        <v>-</v>
      </c>
      <c r="AS47" s="58" t="str">
        <f>IF(IF('C3(1)-1管路'!AS47="-","-",IF('C10(1)-2管路(初期設定)'!AS47="-",'C3(1)-1管路'!AS47,'C3(1)-1管路'!AS47-'C10(1)-2管路(初期設定)'!AS47))=0,"-",IF('C3(1)-1管路'!AS47="-","-",IF('C10(1)-2管路(初期設定)'!AS47="-",'C3(1)-1管路'!AS47,'C3(1)-1管路'!AS47-'C10(1)-2管路(初期設定)'!AS47)))</f>
        <v>-</v>
      </c>
      <c r="AT47" s="68" t="str">
        <f>IF(IF('C3(1)-1管路'!AT47="-","-",IF('C10(1)-2管路(初期設定)'!AT47="-",'C3(1)-1管路'!AT47,'C3(1)-1管路'!AT47-'C10(1)-2管路(初期設定)'!AT47))=0,"-",IF('C3(1)-1管路'!AT47="-","-",IF('C10(1)-2管路(初期設定)'!AT47="-",'C3(1)-1管路'!AT47,'C3(1)-1管路'!AT47-'C10(1)-2管路(初期設定)'!AT47)))</f>
        <v>-</v>
      </c>
      <c r="AU47" s="60" t="str">
        <f t="shared" ref="AU47:AU52" si="85">IF(SUM(AS47:AT47)=0,"-",SUM(AS47:AT47))</f>
        <v>-</v>
      </c>
      <c r="AV47" s="1096">
        <f t="shared" ref="AV47:AV52" si="86">IF(SUM(G47,J47,M47,P47,S47,U47,X47,AA47,AD47,AG47,AJ47,AM47,AP47,AS47)=0,"-",SUM(G47,J47,M47,P47,S47,U47,X47,AA47,AD47,AG47,AJ47,AM47,AP47,AS47))</f>
        <v>16</v>
      </c>
      <c r="AW47" s="1093"/>
      <c r="AX47" s="1092" t="str">
        <f t="shared" ref="AX47:AX52" si="87">IF(SUM(H47,K47,N47,Q47,T47,V47,Y47,AB47,AE47,AH47,AK47,AN47,AQ47,AT47)=0,"-",SUM(H47,K47,N47,Q47,T47,V47,Y47,AB47,AE47,AH47,AK47,AN47,AQ47,AT47))</f>
        <v>-</v>
      </c>
      <c r="AY47" s="1093"/>
      <c r="AZ47" s="1096">
        <f t="shared" ref="AZ47:AZ52" si="88">SUMIF(G$88,"①",I47)+SUMIF(J$88,"①",L47)+SUMIF(M$88,"①",O47)+SUMIF(P$88,"①",R47)+SUMIF(S$88,"①",S47)+SUMIF(S$88,"①",T47)+SUMIF(U$88,"①",U47)+SUMIF(U$88,"①",V47)+SUMIF(X$88,"①",Z47)+SUMIF(AA$88,"①",AC47)+SUMIF(AD$88,"①",AF47)+SUMIF(AG$88,"①",AI47)+SUMIF(AJ$88,"①",AL47)+SUMIF(AM$88,"①",AO47)+SUMIF(AP$88,"①",AR47)+SUMIF(AS$88,"①",AU47)</f>
        <v>1</v>
      </c>
      <c r="BA47" s="1093"/>
      <c r="BB47" s="1093">
        <f t="shared" ref="BB47:BB52" si="89">SUMIF(G$88,"②",I47)+SUMIF(J$88,"②",L47)+SUMIF(M$88,"②",O47)+SUMIF(P$88,"②",R47)+SUMIF(S$88,"②",S47)+SUMIF(S$88,"②",T47)+SUMIF(U$88,"②",U47)+SUMIF(U$88,"②",V47)+SUMIF(X$88,"②",Z47)+SUMIF(AA$88,"②",AC47)+SUMIF(AD$88,"②",AF47)+SUMIF(AG$88,"②",AI47)+SUMIF(AJ$88,"②",AL47)+SUMIF(AM$88,"②",AO47)+SUMIF(AP$88,"②",AR47)+SUMIF(AS$88,"②",AU47)</f>
        <v>0</v>
      </c>
      <c r="BC47" s="1093"/>
      <c r="BD47" s="1093">
        <f t="shared" ref="BD47:BD52" si="90">SUMIF(G$88,"③",I47)+SUMIF(J$88,"③",L47)+SUMIF(M$88,"③",O47)+SUMIF(P$88,"③",R47)+SUMIF(S$88,"③",S47)+SUMIF(S$88,"③",T47)+SUMIF(U$88,"③",U47)+SUMIF(U$88,"③",V47)+SUMIF(X$88,"③",Z47)+SUMIF(AA$88,"③",AC47)+SUMIF(AD$88,"③",AF47)+SUMIF(AG$88,"③",AI47)+SUMIF(AJ$88,"③",AL47)+SUMIF(AM$88,"③",AO47)+SUMIF(AP$88,"③",AR47)+SUMIF(AS$88,"③",AU47)</f>
        <v>15</v>
      </c>
      <c r="BE47" s="1093"/>
      <c r="BF47" s="1093">
        <f t="shared" ref="BF47:BF52" si="91">SUMIF(G$88,"④",I47)+SUMIF(J$88,"④",L47)+SUMIF(M$88,"④",O47)+SUMIF(P$88,"④",R47)+SUMIF(S$88,"④",S47)+SUMIF(S$88,"④",T47)+SUMIF(U$88,"④",U47)+SUMIF(U$88,"④",V47)+SUMIF(X$88,"④",Z47)+SUMIF(AA$88,"④",AC47)+SUMIF(AD$88,"④",AF47)+SUMIF(AG$88,"④",AI47)+SUMIF(AJ$88,"④",AL47)+SUMIF(AM$88,"④",AO47)+SUMIF(AP$88,"④",AR47)+SUMIF(AS$88,"④",AU47)</f>
        <v>0</v>
      </c>
      <c r="BG47" s="1093"/>
      <c r="BH47" s="1093">
        <f t="shared" ref="BH47:BH52" si="92">SUMIF(G$88,"⑤",I47)+SUMIF(J$88,"⑤",L47)+SUMIF(M$88,"⑤",O47)+SUMIF(P$88,"⑤",R47)+SUMIF(S$88,"⑤",S47)+SUMIF(S$88,"⑤",T47)+SUMIF(U$88,"⑤",U47)+SUMIF(U$88,"⑤",V47)+SUMIF(X$88,"⑤",Z47)+SUMIF(AA$88,"⑤",AC47)+SUMIF(AD$88,"⑤",AF47)+SUMIF(AG$88,"⑤",AI47)+SUMIF(AJ$88,"⑤",AL47)+SUMIF(AM$88,"⑤",AO47)+SUMIF(AP$88,"⑤",AR47)+SUMIF(AS$88,"⑤",AU47)</f>
        <v>0</v>
      </c>
      <c r="BI47" s="1166"/>
      <c r="BJ47" s="1096">
        <f t="shared" ref="BJ47:BJ52" si="93">SUM(AZ47:BC47)</f>
        <v>1</v>
      </c>
      <c r="BK47" s="1093"/>
      <c r="BL47" s="1093">
        <f t="shared" ref="BL47:BL52" si="94">SUM(BD47:BI47)</f>
        <v>15</v>
      </c>
      <c r="BM47" s="1165"/>
      <c r="BN47" s="1093">
        <f t="shared" ref="BN47:BN77" si="95">IF(SUM(AV47:AY47)=0,"-",IF(AND(SUM(AV47:AY47)=SUM(AZ47:BI47),SUM(AZ47:BI47)=SUM(BJ47:BM47)),SUM(AV47:AY47),"エラー"))</f>
        <v>16</v>
      </c>
      <c r="BO47" s="1165"/>
      <c r="BQ47" s="442" t="str">
        <f>IF('C10(1)-2管路(初期設定)'!AW47="","-",'C10(1)-2管路(初期設定)'!AW47)</f>
        <v>ダクタイル鋳鉄管(NS形継手等)</v>
      </c>
      <c r="BR47" s="441">
        <f>IF(BQ47=BR$4,IF('C10(1)-2管路(初期設定)'!AV47="-","-",IF('C10(1)-2管路(初期設定)'!I47="-",'C10(1)-2管路(初期設定)'!AV47,'C10(1)-2管路(初期設定)'!AV47-'C10(1)-2管路(初期設定)'!I47)),"-")</f>
        <v>1</v>
      </c>
      <c r="BS47" s="441" t="str">
        <f>IF(BQ47=BS$4,IF('C10(1)-2管路(初期設定)'!AV47="-","-",IF('C10(1)-2管路(初期設定)'!L47="-",'C10(1)-2管路(初期設定)'!AV47,'C10(1)-2管路(初期設定)'!AV47-'C10(1)-2管路(初期設定)'!L47)),"-")</f>
        <v>-</v>
      </c>
      <c r="BT47" s="441" t="str">
        <f>IF(BQ47=BT$4,IF('C10(1)-2管路(初期設定)'!AV47="-","-",IF('C10(1)-2管路(初期設定)'!O47="-",'C10(1)-2管路(初期設定)'!AV47,'C10(1)-2管路(初期設定)'!AV47-'C10(1)-2管路(初期設定)'!O47)),"-")</f>
        <v>-</v>
      </c>
      <c r="BU47" s="441" t="str">
        <f>IF($BQ47=BU$4,IF('C10(1)-2管路(初期設定)'!$AV47="-","-",IF('C10(1)-2管路(初期設定)'!R47="-",'C10(1)-2管路(初期設定)'!$AV47,'C10(1)-2管路(初期設定)'!$AV47-'C10(1)-2管路(初期設定)'!R47)),"-")</f>
        <v>-</v>
      </c>
      <c r="BV47" s="441" t="str">
        <f>IF($BQ47=BV$4,IF('C10(1)-2管路(初期設定)'!$AV47="-","-",IF('C10(1)-2管路(初期設定)'!W47="-",'C10(1)-2管路(初期設定)'!$AV47,'C10(1)-2管路(初期設定)'!$AV47-SUM('C10(1)-2管路(初期設定)'!S47,'C10(1)-2管路(初期設定)'!T47))),"-")</f>
        <v>-</v>
      </c>
      <c r="BW47" s="441" t="str">
        <f>IF($BQ47=BV$4,IF('C10(1)-2管路(初期設定)'!$AV47="-","-",IF('C10(1)-2管路(初期設定)'!W47="-",'C10(1)-2管路(初期設定)'!$AV47,'C10(1)-2管路(初期設定)'!$AV47-SUM('C10(1)-2管路(初期設定)'!U47,'C10(1)-2管路(初期設定)'!V47))),"-")</f>
        <v>-</v>
      </c>
      <c r="BX47" s="441" t="str">
        <f>IF($BQ47=BX$4,IF('C10(1)-2管路(初期設定)'!$AV47="-","-",IF('C10(1)-2管路(初期設定)'!AF47="-",'C10(1)-2管路(初期設定)'!$AV47,'C10(1)-2管路(初期設定)'!$AV47-'C10(1)-2管路(初期設定)'!AF47)),"-")</f>
        <v>-</v>
      </c>
    </row>
    <row r="48" spans="2:76" ht="13.5" customHeight="1">
      <c r="B48" s="1594"/>
      <c r="C48" s="1263"/>
      <c r="D48" s="1263"/>
      <c r="E48" s="1252"/>
      <c r="F48" s="76">
        <v>250</v>
      </c>
      <c r="G48" s="857">
        <f>IF(AND('C10(1)-1管路(初期設定)'!$F$11="○",'C10(1)-4,5管路(初期設定)'!$BR48="-"),"-",IF('C3(1)-1管路'!G48="-",BR48,IF(BR48="-",'C3(1)-1管路'!G48,'C3(1)-1管路'!G48+BR48)))</f>
        <v>1</v>
      </c>
      <c r="H48" s="69" t="str">
        <f>IF(IF('C3(1)-1管路'!H48="-","-",IF('C10(1)-2管路(初期設定)'!H48="-",'C3(1)-1管路'!H48,'C3(1)-1管路'!H48-'C10(1)-2管路(初期設定)'!H48))=0,"-",IF('C3(1)-1管路'!H48="-","-",IF('C10(1)-2管路(初期設定)'!H48="-",'C3(1)-1管路'!H48,'C3(1)-1管路'!H48-'C10(1)-2管路(初期設定)'!H48)))</f>
        <v>-</v>
      </c>
      <c r="I48" s="54">
        <f t="shared" si="73"/>
        <v>1</v>
      </c>
      <c r="J48" s="857" t="str">
        <f>IF(AND('C10(1)-1管路(初期設定)'!$H$11="○",'C10(1)-4,5管路(初期設定)'!$BS48="-"),"-",IF('C3(1)-1管路'!J48="-",BS48,IF(BS48="-",'C3(1)-1管路'!J48,'C3(1)-1管路'!J48+BS48)))</f>
        <v>-</v>
      </c>
      <c r="K48" s="69" t="str">
        <f>IF(IF('C3(1)-1管路'!K48="-","-",IF('C10(1)-2管路(初期設定)'!K48="-",'C3(1)-1管路'!K48,'C3(1)-1管路'!K48-'C10(1)-2管路(初期設定)'!K48))=0,"-",IF('C3(1)-1管路'!K48="-","-",IF('C10(1)-2管路(初期設定)'!K48="-",'C3(1)-1管路'!K48,'C3(1)-1管路'!K48-'C10(1)-2管路(初期設定)'!K48)))</f>
        <v>-</v>
      </c>
      <c r="L48" s="54" t="str">
        <f t="shared" si="74"/>
        <v>-</v>
      </c>
      <c r="M48" s="857" t="str">
        <f>IF(AND('C10(1)-1管路(初期設定)'!$J$11="○",'C10(1)-4,5管路(初期設定)'!$BT48="-"),"-",IF('C3(1)-1管路'!M48="-",BT48,IF(BT48="-",'C3(1)-1管路'!M48,'C3(1)-1管路'!M48+BT48)))</f>
        <v>-</v>
      </c>
      <c r="N48" s="69" t="str">
        <f>IF(IF('C3(1)-1管路'!N48="-","-",IF('C10(1)-2管路(初期設定)'!N48="-",'C3(1)-1管路'!N48,'C3(1)-1管路'!N48-'C10(1)-2管路(初期設定)'!N48))=0,"-",IF('C3(1)-1管路'!N48="-","-",IF('C10(1)-2管路(初期設定)'!N48="-",'C3(1)-1管路'!N48,'C3(1)-1管路'!N48-'C10(1)-2管路(初期設定)'!N48)))</f>
        <v>-</v>
      </c>
      <c r="O48" s="54" t="str">
        <f t="shared" si="75"/>
        <v>-</v>
      </c>
      <c r="P48" s="857" t="str">
        <f>IF(AND('C10(1)-1管路(初期設定)'!$L$11="○",'C10(1)-4,5管路(初期設定)'!$BU48="-"),"-",IF('C3(1)-1管路'!P48="-",BU48,IF(BU48="-",'C3(1)-1管路'!P48,'C3(1)-1管路'!P48+BU48)))</f>
        <v>-</v>
      </c>
      <c r="Q48" s="69" t="str">
        <f>IF(IF('C3(1)-1管路'!Q48="-","-",IF('C10(1)-2管路(初期設定)'!Q48="-",'C3(1)-1管路'!Q48,'C3(1)-1管路'!Q48-'C10(1)-2管路(初期設定)'!Q48))=0,"-",IF('C3(1)-1管路'!Q48="-","-",IF('C10(1)-2管路(初期設定)'!Q48="-",'C3(1)-1管路'!Q48,'C3(1)-1管路'!Q48-'C10(1)-2管路(初期設定)'!Q48)))</f>
        <v>-</v>
      </c>
      <c r="R48" s="54" t="str">
        <f t="shared" si="76"/>
        <v>-</v>
      </c>
      <c r="S48" s="857">
        <f>IF(AND('C10(1)-1管路(初期設定)'!$N$11="○",'C10(1)-4,5管路(初期設定)'!$BV48="-"),"-",IF('C3(1)-1管路'!S48="-",BV48,IF(BV48="-",'C3(1)-1管路'!S48,'C3(1)-1管路'!S48+BV48+BW48)))</f>
        <v>3</v>
      </c>
      <c r="T48" s="189" t="str">
        <f>IF(IF('C3(1)-1管路'!T48="-","-",IF('C10(1)-2管路(初期設定)'!T48="-",'C3(1)-1管路'!T48,'C3(1)-1管路'!T48-'C10(1)-2管路(初期設定)'!T48))=0,"-",IF('C3(1)-1管路'!T48="-","-",IF('C10(1)-2管路(初期設定)'!T48="-",'C3(1)-1管路'!T48,'C3(1)-1管路'!T48-'C10(1)-2管路(初期設定)'!T48)))</f>
        <v>-</v>
      </c>
      <c r="U48" s="856">
        <f>IF(AND('C10(1)-1管路(初期設定)'!$P$11="○",'C10(1)-4,5管路(初期設定)'!$BW48="-"),"-",IF('C3(1)-1管路'!U48="-",BW48,IF(BW48="-",'C3(1)-1管路'!U48,'C3(1)-1管路'!U48)))</f>
        <v>11</v>
      </c>
      <c r="V48" s="69" t="str">
        <f>IF(IF('C3(1)-1管路'!V48="-","-",IF('C10(1)-2管路(初期設定)'!V48="-",'C3(1)-1管路'!V48,'C3(1)-1管路'!V48-'C10(1)-2管路(初期設定)'!V48))=0,"-",IF('C3(1)-1管路'!V48="-","-",IF('C10(1)-2管路(初期設定)'!V48="-",'C3(1)-1管路'!V48,'C3(1)-1管路'!V48-'C10(1)-2管路(初期設定)'!V48)))</f>
        <v>-</v>
      </c>
      <c r="W48" s="54">
        <f t="shared" si="77"/>
        <v>14</v>
      </c>
      <c r="X48" s="59" t="str">
        <f>IF(IF('C3(1)-1管路'!X48="-","-",IF('C10(1)-2管路(初期設定)'!X48="-",'C3(1)-1管路'!X48,'C3(1)-1管路'!X48-'C10(1)-2管路(初期設定)'!X48))=0,"-",IF('C3(1)-1管路'!X48="-","-",IF('C10(1)-2管路(初期設定)'!X48="-",'C3(1)-1管路'!X48,'C3(1)-1管路'!X48-'C10(1)-2管路(初期設定)'!X48)))</f>
        <v>-</v>
      </c>
      <c r="Y48" s="69" t="str">
        <f>IF(IF('C3(1)-1管路'!Y48="-","-",IF('C10(1)-2管路(初期設定)'!Y48="-",'C3(1)-1管路'!Y48,'C3(1)-1管路'!Y48-'C10(1)-2管路(初期設定)'!Y48))=0,"-",IF('C3(1)-1管路'!Y48="-","-",IF('C10(1)-2管路(初期設定)'!Y48="-",'C3(1)-1管路'!Y48,'C3(1)-1管路'!Y48-'C10(1)-2管路(初期設定)'!Y48)))</f>
        <v>-</v>
      </c>
      <c r="Z48" s="54" t="str">
        <f t="shared" si="78"/>
        <v>-</v>
      </c>
      <c r="AA48" s="59" t="str">
        <f>IF(IF('C3(1)-1管路'!AA48="-","-",IF('C10(1)-2管路(初期設定)'!AA48="-",'C3(1)-1管路'!AA48,'C3(1)-1管路'!AA48-'C10(1)-2管路(初期設定)'!AA48))=0,"-",IF('C3(1)-1管路'!AA48="-","-",IF('C10(1)-2管路(初期設定)'!AA48="-",'C3(1)-1管路'!AA48,'C3(1)-1管路'!AA48-'C10(1)-2管路(初期設定)'!AA48)))</f>
        <v>-</v>
      </c>
      <c r="AB48" s="69" t="str">
        <f>IF(IF('C3(1)-1管路'!AB48="-","-",IF('C10(1)-2管路(初期設定)'!AB48="-",'C3(1)-1管路'!AB48,'C3(1)-1管路'!AB48-'C10(1)-2管路(初期設定)'!AB48))=0,"-",IF('C3(1)-1管路'!AB48="-","-",IF('C10(1)-2管路(初期設定)'!AB48="-",'C3(1)-1管路'!AB48,'C3(1)-1管路'!AB48-'C10(1)-2管路(初期設定)'!AB48)))</f>
        <v>-</v>
      </c>
      <c r="AC48" s="54" t="str">
        <f t="shared" si="79"/>
        <v>-</v>
      </c>
      <c r="AD48" s="857" t="str">
        <f>IF(AND('C10(1)-1管路(初期設定)'!$V$11="○",'C10(1)-4,5管路(初期設定)'!$BX48="-"),"-",IF('C3(1)-1管路'!AD48="-",BX48,IF(BX48="-",'C3(1)-1管路'!AD48,'C3(1)-1管路'!AD48+BX48)))</f>
        <v>-</v>
      </c>
      <c r="AE48" s="69" t="str">
        <f>IF(IF('C3(1)-1管路'!AE48="-","-",IF('C10(1)-2管路(初期設定)'!AE48="-",'C3(1)-1管路'!AE48,'C3(1)-1管路'!AE48-'C10(1)-2管路(初期設定)'!AE48))=0,"-",IF('C3(1)-1管路'!AE48="-","-",IF('C10(1)-2管路(初期設定)'!AE48="-",'C3(1)-1管路'!AE48,'C3(1)-1管路'!AE48-'C10(1)-2管路(初期設定)'!AE48)))</f>
        <v>-</v>
      </c>
      <c r="AF48" s="54" t="str">
        <f t="shared" si="80"/>
        <v>-</v>
      </c>
      <c r="AG48" s="59" t="str">
        <f>IF(IF('C3(1)-1管路'!AG48="-","-",IF('C10(1)-2管路(初期設定)'!AG48="-",'C3(1)-1管路'!AG48,'C3(1)-1管路'!AG48-'C10(1)-2管路(初期設定)'!AG48))=0,"-",IF('C3(1)-1管路'!AG48="-","-",IF('C10(1)-2管路(初期設定)'!AG48="-",'C3(1)-1管路'!AG48,'C3(1)-1管路'!AG48-'C10(1)-2管路(初期設定)'!AG48)))</f>
        <v>-</v>
      </c>
      <c r="AH48" s="69" t="str">
        <f>IF(IF('C3(1)-1管路'!AH48="-","-",IF('C10(1)-2管路(初期設定)'!AH48="-",'C3(1)-1管路'!AH48,'C3(1)-1管路'!AH48-'C10(1)-2管路(初期設定)'!AH48))=0,"-",IF('C3(1)-1管路'!AH48="-","-",IF('C10(1)-2管路(初期設定)'!AH48="-",'C3(1)-1管路'!AH48,'C3(1)-1管路'!AH48-'C10(1)-2管路(初期設定)'!AH48)))</f>
        <v>-</v>
      </c>
      <c r="AI48" s="54" t="str">
        <f t="shared" si="81"/>
        <v>-</v>
      </c>
      <c r="AJ48" s="59" t="str">
        <f>IF(IF('C3(1)-1管路'!AJ48="-","-",IF('C10(1)-2管路(初期設定)'!AJ48="-",'C3(1)-1管路'!AJ48,'C3(1)-1管路'!AJ48-'C10(1)-2管路(初期設定)'!AJ48))=0,"-",IF('C3(1)-1管路'!AJ48="-","-",IF('C10(1)-2管路(初期設定)'!AJ48="-",'C3(1)-1管路'!AJ48,'C3(1)-1管路'!AJ48-'C10(1)-2管路(初期設定)'!AJ48)))</f>
        <v>-</v>
      </c>
      <c r="AK48" s="69" t="str">
        <f>IF(IF('C3(1)-1管路'!AK48="-","-",IF('C10(1)-2管路(初期設定)'!AK48="-",'C3(1)-1管路'!AK48,'C3(1)-1管路'!AK48-'C10(1)-2管路(初期設定)'!AK48))=0,"-",IF('C3(1)-1管路'!AK48="-","-",IF('C10(1)-2管路(初期設定)'!AK48="-",'C3(1)-1管路'!AK48,'C3(1)-1管路'!AK48-'C10(1)-2管路(初期設定)'!AK48)))</f>
        <v>-</v>
      </c>
      <c r="AL48" s="54" t="str">
        <f t="shared" si="82"/>
        <v>-</v>
      </c>
      <c r="AM48" s="59" t="str">
        <f>IF(IF('C3(1)-1管路'!AM48="-","-",IF('C10(1)-2管路(初期設定)'!AM48="-",'C3(1)-1管路'!AM48,'C3(1)-1管路'!AM48-'C10(1)-2管路(初期設定)'!AM48))=0,"-",IF('C3(1)-1管路'!AM48="-","-",IF('C10(1)-2管路(初期設定)'!AM48="-",'C3(1)-1管路'!AM48,'C3(1)-1管路'!AM48-'C10(1)-2管路(初期設定)'!AM48)))</f>
        <v>-</v>
      </c>
      <c r="AN48" s="69" t="str">
        <f>IF(IF('C3(1)-1管路'!AN48="-","-",IF('C10(1)-2管路(初期設定)'!AN48="-",'C3(1)-1管路'!AN48,'C3(1)-1管路'!AN48-'C10(1)-2管路(初期設定)'!AN48))=0,"-",IF('C3(1)-1管路'!AN48="-","-",IF('C10(1)-2管路(初期設定)'!AN48="-",'C3(1)-1管路'!AN48,'C3(1)-1管路'!AN48-'C10(1)-2管路(初期設定)'!AN48)))</f>
        <v>-</v>
      </c>
      <c r="AO48" s="54" t="str">
        <f t="shared" si="83"/>
        <v>-</v>
      </c>
      <c r="AP48" s="59" t="str">
        <f>IF(IF('C3(1)-1管路'!AP48="-","-",IF('C10(1)-2管路(初期設定)'!AP48="-",'C3(1)-1管路'!AP48,'C3(1)-1管路'!AP48-'C10(1)-2管路(初期設定)'!AP48))=0,"-",IF('C3(1)-1管路'!AP48="-","-",IF('C10(1)-2管路(初期設定)'!AP48="-",'C3(1)-1管路'!AP48,'C3(1)-1管路'!AP48-'C10(1)-2管路(初期設定)'!AP48)))</f>
        <v>-</v>
      </c>
      <c r="AQ48" s="69" t="str">
        <f>IF(IF('C3(1)-1管路'!AQ48="-","-",IF('C10(1)-2管路(初期設定)'!AQ48="-",'C3(1)-1管路'!AQ48,'C3(1)-1管路'!AQ48-'C10(1)-2管路(初期設定)'!AQ48))=0,"-",IF('C3(1)-1管路'!AQ48="-","-",IF('C10(1)-2管路(初期設定)'!AQ48="-",'C3(1)-1管路'!AQ48,'C3(1)-1管路'!AQ48-'C10(1)-2管路(初期設定)'!AQ48)))</f>
        <v>-</v>
      </c>
      <c r="AR48" s="61" t="str">
        <f t="shared" si="84"/>
        <v>-</v>
      </c>
      <c r="AS48" s="59" t="str">
        <f>IF(IF('C3(1)-1管路'!AS48="-","-",IF('C10(1)-2管路(初期設定)'!AS48="-",'C3(1)-1管路'!AS48,'C3(1)-1管路'!AS48-'C10(1)-2管路(初期設定)'!AS48))=0,"-",IF('C3(1)-1管路'!AS48="-","-",IF('C10(1)-2管路(初期設定)'!AS48="-",'C3(1)-1管路'!AS48,'C3(1)-1管路'!AS48-'C10(1)-2管路(初期設定)'!AS48)))</f>
        <v>-</v>
      </c>
      <c r="AT48" s="69" t="str">
        <f>IF(IF('C3(1)-1管路'!AT48="-","-",IF('C10(1)-2管路(初期設定)'!AT48="-",'C3(1)-1管路'!AT48,'C3(1)-1管路'!AT48-'C10(1)-2管路(初期設定)'!AT48))=0,"-",IF('C3(1)-1管路'!AT48="-","-",IF('C10(1)-2管路(初期設定)'!AT48="-",'C3(1)-1管路'!AT48,'C3(1)-1管路'!AT48-'C10(1)-2管路(初期設定)'!AT48)))</f>
        <v>-</v>
      </c>
      <c r="AU48" s="61" t="str">
        <f t="shared" si="85"/>
        <v>-</v>
      </c>
      <c r="AV48" s="1071">
        <f t="shared" si="86"/>
        <v>15</v>
      </c>
      <c r="AW48" s="1070"/>
      <c r="AX48" s="1069" t="str">
        <f t="shared" si="87"/>
        <v>-</v>
      </c>
      <c r="AY48" s="1070"/>
      <c r="AZ48" s="1071">
        <f t="shared" si="88"/>
        <v>1</v>
      </c>
      <c r="BA48" s="1070"/>
      <c r="BB48" s="1070">
        <f t="shared" si="89"/>
        <v>3</v>
      </c>
      <c r="BC48" s="1070"/>
      <c r="BD48" s="1070">
        <f t="shared" si="90"/>
        <v>11</v>
      </c>
      <c r="BE48" s="1070"/>
      <c r="BF48" s="1070">
        <f t="shared" si="91"/>
        <v>0</v>
      </c>
      <c r="BG48" s="1070"/>
      <c r="BH48" s="1070">
        <f t="shared" si="92"/>
        <v>0</v>
      </c>
      <c r="BI48" s="1072"/>
      <c r="BJ48" s="1071">
        <f t="shared" si="93"/>
        <v>4</v>
      </c>
      <c r="BK48" s="1070"/>
      <c r="BL48" s="1070">
        <f t="shared" si="94"/>
        <v>11</v>
      </c>
      <c r="BM48" s="1073"/>
      <c r="BN48" s="1070">
        <f t="shared" si="95"/>
        <v>15</v>
      </c>
      <c r="BO48" s="1073"/>
      <c r="BQ48" s="442" t="str">
        <f>IF('C10(1)-2管路(初期設定)'!AW48="","-",'C10(1)-2管路(初期設定)'!AW48)</f>
        <v>ダクタイル鋳鉄管(NS形継手等)</v>
      </c>
      <c r="BR48" s="441">
        <f>IF(BQ48=BR$4,IF('C10(1)-2管路(初期設定)'!AV48="-","-",IF('C10(1)-2管路(初期設定)'!I48="-",'C10(1)-2管路(初期設定)'!AV48,'C10(1)-2管路(初期設定)'!AV48-'C10(1)-2管路(初期設定)'!I48)),"-")</f>
        <v>1</v>
      </c>
      <c r="BS48" s="441" t="str">
        <f>IF(BQ48=BS$4,IF('C10(1)-2管路(初期設定)'!AV48="-","-",IF('C10(1)-2管路(初期設定)'!L48="-",'C10(1)-2管路(初期設定)'!AV48,'C10(1)-2管路(初期設定)'!AV48-'C10(1)-2管路(初期設定)'!L48)),"-")</f>
        <v>-</v>
      </c>
      <c r="BT48" s="441" t="str">
        <f>IF(BQ48=BT$4,IF('C10(1)-2管路(初期設定)'!AV48="-","-",IF('C10(1)-2管路(初期設定)'!O48="-",'C10(1)-2管路(初期設定)'!AV48,'C10(1)-2管路(初期設定)'!AV48-'C10(1)-2管路(初期設定)'!O48)),"-")</f>
        <v>-</v>
      </c>
      <c r="BU48" s="441" t="str">
        <f>IF($BQ48=BU$4,IF('C10(1)-2管路(初期設定)'!$AV48="-","-",IF('C10(1)-2管路(初期設定)'!R48="-",'C10(1)-2管路(初期設定)'!$AV48,'C10(1)-2管路(初期設定)'!$AV48-'C10(1)-2管路(初期設定)'!R48)),"-")</f>
        <v>-</v>
      </c>
      <c r="BV48" s="441" t="str">
        <f>IF($BQ48=BV$4,IF('C10(1)-2管路(初期設定)'!$AV48="-","-",IF('C10(1)-2管路(初期設定)'!W48="-",'C10(1)-2管路(初期設定)'!$AV48,'C10(1)-2管路(初期設定)'!$AV48-SUM('C10(1)-2管路(初期設定)'!S48,'C10(1)-2管路(初期設定)'!T48))),"-")</f>
        <v>-</v>
      </c>
      <c r="BW48" s="441" t="str">
        <f>IF($BQ48=BV$4,IF('C10(1)-2管路(初期設定)'!$AV48="-","-",IF('C10(1)-2管路(初期設定)'!W48="-",'C10(1)-2管路(初期設定)'!$AV48,'C10(1)-2管路(初期設定)'!$AV48-SUM('C10(1)-2管路(初期設定)'!U48,'C10(1)-2管路(初期設定)'!V48))),"-")</f>
        <v>-</v>
      </c>
      <c r="BX48" s="441" t="str">
        <f>IF($BQ48=BX$4,IF('C10(1)-2管路(初期設定)'!$AV48="-","-",IF('C10(1)-2管路(初期設定)'!AF48="-",'C10(1)-2管路(初期設定)'!$AV48,'C10(1)-2管路(初期設定)'!$AV48-'C10(1)-2管路(初期設定)'!AF48)),"-")</f>
        <v>-</v>
      </c>
    </row>
    <row r="49" spans="2:76" ht="13.5" customHeight="1">
      <c r="B49" s="1594"/>
      <c r="C49" s="1263"/>
      <c r="D49" s="1263"/>
      <c r="E49" s="1252"/>
      <c r="F49" s="76">
        <v>200</v>
      </c>
      <c r="G49" s="857">
        <f>IF(AND('C10(1)-1管路(初期設定)'!$F$11="○",'C10(1)-4,5管路(初期設定)'!$BR49="-"),"-",IF('C3(1)-1管路'!G49="-",BR49,IF(BR49="-",'C3(1)-1管路'!G49,'C3(1)-1管路'!G49+BR49)))</f>
        <v>54</v>
      </c>
      <c r="H49" s="69" t="str">
        <f>IF(IF('C3(1)-1管路'!H49="-","-",IF('C10(1)-2管路(初期設定)'!H49="-",'C3(1)-1管路'!H49,'C3(1)-1管路'!H49-'C10(1)-2管路(初期設定)'!H49))=0,"-",IF('C3(1)-1管路'!H49="-","-",IF('C10(1)-2管路(初期設定)'!H49="-",'C3(1)-1管路'!H49,'C3(1)-1管路'!H49-'C10(1)-2管路(初期設定)'!H49)))</f>
        <v>-</v>
      </c>
      <c r="I49" s="54">
        <f t="shared" si="73"/>
        <v>54</v>
      </c>
      <c r="J49" s="857" t="str">
        <f>IF(AND('C10(1)-1管路(初期設定)'!$H$11="○",'C10(1)-4,5管路(初期設定)'!$BS49="-"),"-",IF('C3(1)-1管路'!J49="-",BS49,IF(BS49="-",'C3(1)-1管路'!J49,'C3(1)-1管路'!J49+BS49)))</f>
        <v>-</v>
      </c>
      <c r="K49" s="69" t="str">
        <f>IF(IF('C3(1)-1管路'!K49="-","-",IF('C10(1)-2管路(初期設定)'!K49="-",'C3(1)-1管路'!K49,'C3(1)-1管路'!K49-'C10(1)-2管路(初期設定)'!K49))=0,"-",IF('C3(1)-1管路'!K49="-","-",IF('C10(1)-2管路(初期設定)'!K49="-",'C3(1)-1管路'!K49,'C3(1)-1管路'!K49-'C10(1)-2管路(初期設定)'!K49)))</f>
        <v>-</v>
      </c>
      <c r="L49" s="54" t="str">
        <f t="shared" si="74"/>
        <v>-</v>
      </c>
      <c r="M49" s="857" t="str">
        <f>IF(AND('C10(1)-1管路(初期設定)'!$J$11="○",'C10(1)-4,5管路(初期設定)'!$BT49="-"),"-",IF('C3(1)-1管路'!M49="-",BT49,IF(BT49="-",'C3(1)-1管路'!M49,'C3(1)-1管路'!M49+BT49)))</f>
        <v>-</v>
      </c>
      <c r="N49" s="69" t="str">
        <f>IF(IF('C3(1)-1管路'!N49="-","-",IF('C10(1)-2管路(初期設定)'!N49="-",'C3(1)-1管路'!N49,'C3(1)-1管路'!N49-'C10(1)-2管路(初期設定)'!N49))=0,"-",IF('C3(1)-1管路'!N49="-","-",IF('C10(1)-2管路(初期設定)'!N49="-",'C3(1)-1管路'!N49,'C3(1)-1管路'!N49-'C10(1)-2管路(初期設定)'!N49)))</f>
        <v>-</v>
      </c>
      <c r="O49" s="54" t="str">
        <f t="shared" si="75"/>
        <v>-</v>
      </c>
      <c r="P49" s="857" t="str">
        <f>IF(AND('C10(1)-1管路(初期設定)'!$L$11="○",'C10(1)-4,5管路(初期設定)'!$BU49="-"),"-",IF('C3(1)-1管路'!P49="-",BU49,IF(BU49="-",'C3(1)-1管路'!P49,'C3(1)-1管路'!P49+BU49)))</f>
        <v>-</v>
      </c>
      <c r="Q49" s="69" t="str">
        <f>IF(IF('C3(1)-1管路'!Q49="-","-",IF('C10(1)-2管路(初期設定)'!Q49="-",'C3(1)-1管路'!Q49,'C3(1)-1管路'!Q49-'C10(1)-2管路(初期設定)'!Q49))=0,"-",IF('C3(1)-1管路'!Q49="-","-",IF('C10(1)-2管路(初期設定)'!Q49="-",'C3(1)-1管路'!Q49,'C3(1)-1管路'!Q49-'C10(1)-2管路(初期設定)'!Q49)))</f>
        <v>-</v>
      </c>
      <c r="R49" s="54" t="str">
        <f t="shared" si="76"/>
        <v>-</v>
      </c>
      <c r="S49" s="857">
        <f>IF(AND('C10(1)-1管路(初期設定)'!$N$11="○",'C10(1)-4,5管路(初期設定)'!$BV49="-"),"-",IF('C3(1)-1管路'!S49="-",BV49,IF(BV49="-",'C3(1)-1管路'!S49,'C3(1)-1管路'!S49+BV49+BW49)))</f>
        <v>6</v>
      </c>
      <c r="T49" s="189" t="str">
        <f>IF(IF('C3(1)-1管路'!T49="-","-",IF('C10(1)-2管路(初期設定)'!T49="-",'C3(1)-1管路'!T49,'C3(1)-1管路'!T49-'C10(1)-2管路(初期設定)'!T49))=0,"-",IF('C3(1)-1管路'!T49="-","-",IF('C10(1)-2管路(初期設定)'!T49="-",'C3(1)-1管路'!T49,'C3(1)-1管路'!T49-'C10(1)-2管路(初期設定)'!T49)))</f>
        <v>-</v>
      </c>
      <c r="U49" s="856">
        <f>IF(AND('C10(1)-1管路(初期設定)'!$P$11="○",'C10(1)-4,5管路(初期設定)'!$BW49="-"),"-",IF('C3(1)-1管路'!U49="-",BW49,IF(BW49="-",'C3(1)-1管路'!U49,'C3(1)-1管路'!U49)))</f>
        <v>26</v>
      </c>
      <c r="V49" s="69" t="str">
        <f>IF(IF('C3(1)-1管路'!V49="-","-",IF('C10(1)-2管路(初期設定)'!V49="-",'C3(1)-1管路'!V49,'C3(1)-1管路'!V49-'C10(1)-2管路(初期設定)'!V49))=0,"-",IF('C3(1)-1管路'!V49="-","-",IF('C10(1)-2管路(初期設定)'!V49="-",'C3(1)-1管路'!V49,'C3(1)-1管路'!V49-'C10(1)-2管路(初期設定)'!V49)))</f>
        <v>-</v>
      </c>
      <c r="W49" s="54">
        <f t="shared" si="77"/>
        <v>32</v>
      </c>
      <c r="X49" s="59">
        <f>IF(IF('C3(1)-1管路'!X49="-","-",IF('C10(1)-2管路(初期設定)'!X49="-",'C3(1)-1管路'!X49,'C3(1)-1管路'!X49-'C10(1)-2管路(初期設定)'!X49))=0,"-",IF('C3(1)-1管路'!X49="-","-",IF('C10(1)-2管路(初期設定)'!X49="-",'C3(1)-1管路'!X49,'C3(1)-1管路'!X49-'C10(1)-2管路(初期設定)'!X49)))</f>
        <v>25</v>
      </c>
      <c r="Y49" s="69" t="str">
        <f>IF(IF('C3(1)-1管路'!Y49="-","-",IF('C10(1)-2管路(初期設定)'!Y49="-",'C3(1)-1管路'!Y49,'C3(1)-1管路'!Y49-'C10(1)-2管路(初期設定)'!Y49))=0,"-",IF('C3(1)-1管路'!Y49="-","-",IF('C10(1)-2管路(初期設定)'!Y49="-",'C3(1)-1管路'!Y49,'C3(1)-1管路'!Y49-'C10(1)-2管路(初期設定)'!Y49)))</f>
        <v>-</v>
      </c>
      <c r="Z49" s="54">
        <f t="shared" si="78"/>
        <v>25</v>
      </c>
      <c r="AA49" s="59" t="str">
        <f>IF(IF('C3(1)-1管路'!AA49="-","-",IF('C10(1)-2管路(初期設定)'!AA49="-",'C3(1)-1管路'!AA49,'C3(1)-1管路'!AA49-'C10(1)-2管路(初期設定)'!AA49))=0,"-",IF('C3(1)-1管路'!AA49="-","-",IF('C10(1)-2管路(初期設定)'!AA49="-",'C3(1)-1管路'!AA49,'C3(1)-1管路'!AA49-'C10(1)-2管路(初期設定)'!AA49)))</f>
        <v>-</v>
      </c>
      <c r="AB49" s="69" t="str">
        <f>IF(IF('C3(1)-1管路'!AB49="-","-",IF('C10(1)-2管路(初期設定)'!AB49="-",'C3(1)-1管路'!AB49,'C3(1)-1管路'!AB49-'C10(1)-2管路(初期設定)'!AB49))=0,"-",IF('C3(1)-1管路'!AB49="-","-",IF('C10(1)-2管路(初期設定)'!AB49="-",'C3(1)-1管路'!AB49,'C3(1)-1管路'!AB49-'C10(1)-2管路(初期設定)'!AB49)))</f>
        <v>-</v>
      </c>
      <c r="AC49" s="54" t="str">
        <f t="shared" si="79"/>
        <v>-</v>
      </c>
      <c r="AD49" s="857" t="str">
        <f>IF(AND('C10(1)-1管路(初期設定)'!$V$11="○",'C10(1)-4,5管路(初期設定)'!$BX49="-"),"-",IF('C3(1)-1管路'!AD49="-",BX49,IF(BX49="-",'C3(1)-1管路'!AD49,'C3(1)-1管路'!AD49+BX49)))</f>
        <v>-</v>
      </c>
      <c r="AE49" s="69" t="str">
        <f>IF(IF('C3(1)-1管路'!AE49="-","-",IF('C10(1)-2管路(初期設定)'!AE49="-",'C3(1)-1管路'!AE49,'C3(1)-1管路'!AE49-'C10(1)-2管路(初期設定)'!AE49))=0,"-",IF('C3(1)-1管路'!AE49="-","-",IF('C10(1)-2管路(初期設定)'!AE49="-",'C3(1)-1管路'!AE49,'C3(1)-1管路'!AE49-'C10(1)-2管路(初期設定)'!AE49)))</f>
        <v>-</v>
      </c>
      <c r="AF49" s="54" t="str">
        <f t="shared" si="80"/>
        <v>-</v>
      </c>
      <c r="AG49" s="59" t="str">
        <f>IF(IF('C3(1)-1管路'!AG49="-","-",IF('C10(1)-2管路(初期設定)'!AG49="-",'C3(1)-1管路'!AG49,'C3(1)-1管路'!AG49-'C10(1)-2管路(初期設定)'!AG49))=0,"-",IF('C3(1)-1管路'!AG49="-","-",IF('C10(1)-2管路(初期設定)'!AG49="-",'C3(1)-1管路'!AG49,'C3(1)-1管路'!AG49-'C10(1)-2管路(初期設定)'!AG49)))</f>
        <v>-</v>
      </c>
      <c r="AH49" s="69" t="str">
        <f>IF(IF('C3(1)-1管路'!AH49="-","-",IF('C10(1)-2管路(初期設定)'!AH49="-",'C3(1)-1管路'!AH49,'C3(1)-1管路'!AH49-'C10(1)-2管路(初期設定)'!AH49))=0,"-",IF('C3(1)-1管路'!AH49="-","-",IF('C10(1)-2管路(初期設定)'!AH49="-",'C3(1)-1管路'!AH49,'C3(1)-1管路'!AH49-'C10(1)-2管路(初期設定)'!AH49)))</f>
        <v>-</v>
      </c>
      <c r="AI49" s="54" t="str">
        <f t="shared" si="81"/>
        <v>-</v>
      </c>
      <c r="AJ49" s="59" t="str">
        <f>IF(IF('C3(1)-1管路'!AJ49="-","-",IF('C10(1)-2管路(初期設定)'!AJ49="-",'C3(1)-1管路'!AJ49,'C3(1)-1管路'!AJ49-'C10(1)-2管路(初期設定)'!AJ49))=0,"-",IF('C3(1)-1管路'!AJ49="-","-",IF('C10(1)-2管路(初期設定)'!AJ49="-",'C3(1)-1管路'!AJ49,'C3(1)-1管路'!AJ49-'C10(1)-2管路(初期設定)'!AJ49)))</f>
        <v>-</v>
      </c>
      <c r="AK49" s="69" t="str">
        <f>IF(IF('C3(1)-1管路'!AK49="-","-",IF('C10(1)-2管路(初期設定)'!AK49="-",'C3(1)-1管路'!AK49,'C3(1)-1管路'!AK49-'C10(1)-2管路(初期設定)'!AK49))=0,"-",IF('C3(1)-1管路'!AK49="-","-",IF('C10(1)-2管路(初期設定)'!AK49="-",'C3(1)-1管路'!AK49,'C3(1)-1管路'!AK49-'C10(1)-2管路(初期設定)'!AK49)))</f>
        <v>-</v>
      </c>
      <c r="AL49" s="54" t="str">
        <f t="shared" si="82"/>
        <v>-</v>
      </c>
      <c r="AM49" s="59" t="str">
        <f>IF(IF('C3(1)-1管路'!AM49="-","-",IF('C10(1)-2管路(初期設定)'!AM49="-",'C3(1)-1管路'!AM49,'C3(1)-1管路'!AM49-'C10(1)-2管路(初期設定)'!AM49))=0,"-",IF('C3(1)-1管路'!AM49="-","-",IF('C10(1)-2管路(初期設定)'!AM49="-",'C3(1)-1管路'!AM49,'C3(1)-1管路'!AM49-'C10(1)-2管路(初期設定)'!AM49)))</f>
        <v>-</v>
      </c>
      <c r="AN49" s="69" t="str">
        <f>IF(IF('C3(1)-1管路'!AN49="-","-",IF('C10(1)-2管路(初期設定)'!AN49="-",'C3(1)-1管路'!AN49,'C3(1)-1管路'!AN49-'C10(1)-2管路(初期設定)'!AN49))=0,"-",IF('C3(1)-1管路'!AN49="-","-",IF('C10(1)-2管路(初期設定)'!AN49="-",'C3(1)-1管路'!AN49,'C3(1)-1管路'!AN49-'C10(1)-2管路(初期設定)'!AN49)))</f>
        <v>-</v>
      </c>
      <c r="AO49" s="54" t="str">
        <f t="shared" si="83"/>
        <v>-</v>
      </c>
      <c r="AP49" s="59" t="str">
        <f>IF(IF('C3(1)-1管路'!AP49="-","-",IF('C10(1)-2管路(初期設定)'!AP49="-",'C3(1)-1管路'!AP49,'C3(1)-1管路'!AP49-'C10(1)-2管路(初期設定)'!AP49))=0,"-",IF('C3(1)-1管路'!AP49="-","-",IF('C10(1)-2管路(初期設定)'!AP49="-",'C3(1)-1管路'!AP49,'C3(1)-1管路'!AP49-'C10(1)-2管路(初期設定)'!AP49)))</f>
        <v>-</v>
      </c>
      <c r="AQ49" s="69" t="str">
        <f>IF(IF('C3(1)-1管路'!AQ49="-","-",IF('C10(1)-2管路(初期設定)'!AQ49="-",'C3(1)-1管路'!AQ49,'C3(1)-1管路'!AQ49-'C10(1)-2管路(初期設定)'!AQ49))=0,"-",IF('C3(1)-1管路'!AQ49="-","-",IF('C10(1)-2管路(初期設定)'!AQ49="-",'C3(1)-1管路'!AQ49,'C3(1)-1管路'!AQ49-'C10(1)-2管路(初期設定)'!AQ49)))</f>
        <v>-</v>
      </c>
      <c r="AR49" s="61" t="str">
        <f t="shared" si="84"/>
        <v>-</v>
      </c>
      <c r="AS49" s="59" t="str">
        <f>IF(IF('C3(1)-1管路'!AS49="-","-",IF('C10(1)-2管路(初期設定)'!AS49="-",'C3(1)-1管路'!AS49,'C3(1)-1管路'!AS49-'C10(1)-2管路(初期設定)'!AS49))=0,"-",IF('C3(1)-1管路'!AS49="-","-",IF('C10(1)-2管路(初期設定)'!AS49="-",'C3(1)-1管路'!AS49,'C3(1)-1管路'!AS49-'C10(1)-2管路(初期設定)'!AS49)))</f>
        <v>-</v>
      </c>
      <c r="AT49" s="69" t="str">
        <f>IF(IF('C3(1)-1管路'!AT49="-","-",IF('C10(1)-2管路(初期設定)'!AT49="-",'C3(1)-1管路'!AT49,'C3(1)-1管路'!AT49-'C10(1)-2管路(初期設定)'!AT49))=0,"-",IF('C3(1)-1管路'!AT49="-","-",IF('C10(1)-2管路(初期設定)'!AT49="-",'C3(1)-1管路'!AT49,'C3(1)-1管路'!AT49-'C10(1)-2管路(初期設定)'!AT49)))</f>
        <v>-</v>
      </c>
      <c r="AU49" s="61" t="str">
        <f t="shared" si="85"/>
        <v>-</v>
      </c>
      <c r="AV49" s="1071">
        <f t="shared" si="86"/>
        <v>111</v>
      </c>
      <c r="AW49" s="1070"/>
      <c r="AX49" s="1069" t="str">
        <f t="shared" si="87"/>
        <v>-</v>
      </c>
      <c r="AY49" s="1070"/>
      <c r="AZ49" s="1071">
        <f t="shared" si="88"/>
        <v>54</v>
      </c>
      <c r="BA49" s="1070"/>
      <c r="BB49" s="1070">
        <f t="shared" si="89"/>
        <v>6</v>
      </c>
      <c r="BC49" s="1070"/>
      <c r="BD49" s="1070">
        <f t="shared" si="90"/>
        <v>51</v>
      </c>
      <c r="BE49" s="1070"/>
      <c r="BF49" s="1070">
        <f t="shared" si="91"/>
        <v>0</v>
      </c>
      <c r="BG49" s="1070"/>
      <c r="BH49" s="1070">
        <f t="shared" si="92"/>
        <v>0</v>
      </c>
      <c r="BI49" s="1072"/>
      <c r="BJ49" s="1071">
        <f t="shared" si="93"/>
        <v>60</v>
      </c>
      <c r="BK49" s="1070"/>
      <c r="BL49" s="1070">
        <f t="shared" si="94"/>
        <v>51</v>
      </c>
      <c r="BM49" s="1073"/>
      <c r="BN49" s="1070">
        <f t="shared" si="95"/>
        <v>111</v>
      </c>
      <c r="BO49" s="1073"/>
      <c r="BQ49" s="442" t="str">
        <f>IF('C10(1)-2管路(初期設定)'!AW49="","-",'C10(1)-2管路(初期設定)'!AW49)</f>
        <v>ダクタイル鋳鉄管(NS形継手等)</v>
      </c>
      <c r="BR49" s="441">
        <f>IF(BQ49=BR$4,IF('C10(1)-2管路(初期設定)'!AV49="-","-",IF('C10(1)-2管路(初期設定)'!I49="-",'C10(1)-2管路(初期設定)'!AV49,'C10(1)-2管路(初期設定)'!AV49-'C10(1)-2管路(初期設定)'!I49)),"-")</f>
        <v>6</v>
      </c>
      <c r="BS49" s="441" t="str">
        <f>IF(BQ49=BS$4,IF('C10(1)-2管路(初期設定)'!AV49="-","-",IF('C10(1)-2管路(初期設定)'!L49="-",'C10(1)-2管路(初期設定)'!AV49,'C10(1)-2管路(初期設定)'!AV49-'C10(1)-2管路(初期設定)'!L49)),"-")</f>
        <v>-</v>
      </c>
      <c r="BT49" s="441" t="str">
        <f>IF(BQ49=BT$4,IF('C10(1)-2管路(初期設定)'!AV49="-","-",IF('C10(1)-2管路(初期設定)'!O49="-",'C10(1)-2管路(初期設定)'!AV49,'C10(1)-2管路(初期設定)'!AV49-'C10(1)-2管路(初期設定)'!O49)),"-")</f>
        <v>-</v>
      </c>
      <c r="BU49" s="441" t="str">
        <f>IF($BQ49=BU$4,IF('C10(1)-2管路(初期設定)'!$AV49="-","-",IF('C10(1)-2管路(初期設定)'!R49="-",'C10(1)-2管路(初期設定)'!$AV49,'C10(1)-2管路(初期設定)'!$AV49-'C10(1)-2管路(初期設定)'!R49)),"-")</f>
        <v>-</v>
      </c>
      <c r="BV49" s="441" t="str">
        <f>IF($BQ49=BV$4,IF('C10(1)-2管路(初期設定)'!$AV49="-","-",IF('C10(1)-2管路(初期設定)'!W49="-",'C10(1)-2管路(初期設定)'!$AV49,'C10(1)-2管路(初期設定)'!$AV49-SUM('C10(1)-2管路(初期設定)'!S49,'C10(1)-2管路(初期設定)'!T49))),"-")</f>
        <v>-</v>
      </c>
      <c r="BW49" s="441" t="str">
        <f>IF($BQ49=BV$4,IF('C10(1)-2管路(初期設定)'!$AV49="-","-",IF('C10(1)-2管路(初期設定)'!W49="-",'C10(1)-2管路(初期設定)'!$AV49,'C10(1)-2管路(初期設定)'!$AV49-SUM('C10(1)-2管路(初期設定)'!U49,'C10(1)-2管路(初期設定)'!V49))),"-")</f>
        <v>-</v>
      </c>
      <c r="BX49" s="441" t="str">
        <f>IF($BQ49=BX$4,IF('C10(1)-2管路(初期設定)'!$AV49="-","-",IF('C10(1)-2管路(初期設定)'!AF49="-",'C10(1)-2管路(初期設定)'!$AV49,'C10(1)-2管路(初期設定)'!$AV49-'C10(1)-2管路(初期設定)'!AF49)),"-")</f>
        <v>-</v>
      </c>
    </row>
    <row r="50" spans="2:76" ht="13.5" customHeight="1">
      <c r="B50" s="1594"/>
      <c r="C50" s="1263"/>
      <c r="D50" s="1263"/>
      <c r="E50" s="1252"/>
      <c r="F50" s="76">
        <v>150</v>
      </c>
      <c r="G50" s="857">
        <f>IF(AND('C10(1)-1管路(初期設定)'!$F$11="○",'C10(1)-4,5管路(初期設定)'!$BR50="-"),"-",IF('C3(1)-1管路'!G50="-",BR50,IF(BR50="-",'C3(1)-1管路'!G50,'C3(1)-1管路'!G50+BR50)))</f>
        <v>43</v>
      </c>
      <c r="H50" s="69" t="str">
        <f>IF(IF('C3(1)-1管路'!H50="-","-",IF('C10(1)-2管路(初期設定)'!H50="-",'C3(1)-1管路'!H50,'C3(1)-1管路'!H50-'C10(1)-2管路(初期設定)'!H50))=0,"-",IF('C3(1)-1管路'!H50="-","-",IF('C10(1)-2管路(初期設定)'!H50="-",'C3(1)-1管路'!H50,'C3(1)-1管路'!H50-'C10(1)-2管路(初期設定)'!H50)))</f>
        <v>-</v>
      </c>
      <c r="I50" s="54">
        <f t="shared" si="73"/>
        <v>43</v>
      </c>
      <c r="J50" s="857">
        <f>IF(AND('C10(1)-1管路(初期設定)'!$H$11="○",'C10(1)-4,5管路(初期設定)'!$BS50="-"),"-",IF('C3(1)-1管路'!J50="-",BS50,IF(BS50="-",'C3(1)-1管路'!J50,'C3(1)-1管路'!J50+BS50)))</f>
        <v>1</v>
      </c>
      <c r="K50" s="69" t="str">
        <f>IF(IF('C3(1)-1管路'!K50="-","-",IF('C10(1)-2管路(初期設定)'!K50="-",'C3(1)-1管路'!K50,'C3(1)-1管路'!K50-'C10(1)-2管路(初期設定)'!K50))=0,"-",IF('C3(1)-1管路'!K50="-","-",IF('C10(1)-2管路(初期設定)'!K50="-",'C3(1)-1管路'!K50,'C3(1)-1管路'!K50-'C10(1)-2管路(初期設定)'!K50)))</f>
        <v>-</v>
      </c>
      <c r="L50" s="54">
        <f t="shared" si="74"/>
        <v>1</v>
      </c>
      <c r="M50" s="857" t="str">
        <f>IF(AND('C10(1)-1管路(初期設定)'!$J$11="○",'C10(1)-4,5管路(初期設定)'!$BT50="-"),"-",IF('C3(1)-1管路'!M50="-",BT50,IF(BT50="-",'C3(1)-1管路'!M50,'C3(1)-1管路'!M50+BT50)))</f>
        <v>-</v>
      </c>
      <c r="N50" s="69" t="str">
        <f>IF(IF('C3(1)-1管路'!N50="-","-",IF('C10(1)-2管路(初期設定)'!N50="-",'C3(1)-1管路'!N50,'C3(1)-1管路'!N50-'C10(1)-2管路(初期設定)'!N50))=0,"-",IF('C3(1)-1管路'!N50="-","-",IF('C10(1)-2管路(初期設定)'!N50="-",'C3(1)-1管路'!N50,'C3(1)-1管路'!N50-'C10(1)-2管路(初期設定)'!N50)))</f>
        <v>-</v>
      </c>
      <c r="O50" s="54" t="str">
        <f t="shared" si="75"/>
        <v>-</v>
      </c>
      <c r="P50" s="857" t="str">
        <f>IF(AND('C10(1)-1管路(初期設定)'!$L$11="○",'C10(1)-4,5管路(初期設定)'!$BU50="-"),"-",IF('C3(1)-1管路'!P50="-",BU50,IF(BU50="-",'C3(1)-1管路'!P50,'C3(1)-1管路'!P50+BU50)))</f>
        <v>-</v>
      </c>
      <c r="Q50" s="69" t="str">
        <f>IF(IF('C3(1)-1管路'!Q50="-","-",IF('C10(1)-2管路(初期設定)'!Q50="-",'C3(1)-1管路'!Q50,'C3(1)-1管路'!Q50-'C10(1)-2管路(初期設定)'!Q50))=0,"-",IF('C3(1)-1管路'!Q50="-","-",IF('C10(1)-2管路(初期設定)'!Q50="-",'C3(1)-1管路'!Q50,'C3(1)-1管路'!Q50-'C10(1)-2管路(初期設定)'!Q50)))</f>
        <v>-</v>
      </c>
      <c r="R50" s="54" t="str">
        <f t="shared" si="76"/>
        <v>-</v>
      </c>
      <c r="S50" s="857">
        <f>IF(AND('C10(1)-1管路(初期設定)'!$N$11="○",'C10(1)-4,5管路(初期設定)'!$BV50="-"),"-",IF('C3(1)-1管路'!S50="-",BV50,IF(BV50="-",'C3(1)-1管路'!S50,'C3(1)-1管路'!S50+BV50+BW50)))</f>
        <v>15</v>
      </c>
      <c r="T50" s="189" t="str">
        <f>IF(IF('C3(1)-1管路'!T50="-","-",IF('C10(1)-2管路(初期設定)'!T50="-",'C3(1)-1管路'!T50,'C3(1)-1管路'!T50-'C10(1)-2管路(初期設定)'!T50))=0,"-",IF('C3(1)-1管路'!T50="-","-",IF('C10(1)-2管路(初期設定)'!T50="-",'C3(1)-1管路'!T50,'C3(1)-1管路'!T50-'C10(1)-2管路(初期設定)'!T50)))</f>
        <v>-</v>
      </c>
      <c r="U50" s="856">
        <f>IF(AND('C10(1)-1管路(初期設定)'!$P$11="○",'C10(1)-4,5管路(初期設定)'!$BW50="-"),"-",IF('C3(1)-1管路'!U50="-",BW50,IF(BW50="-",'C3(1)-1管路'!U50,'C3(1)-1管路'!U50)))</f>
        <v>63</v>
      </c>
      <c r="V50" s="69" t="str">
        <f>IF(IF('C3(1)-1管路'!V50="-","-",IF('C10(1)-2管路(初期設定)'!V50="-",'C3(1)-1管路'!V50,'C3(1)-1管路'!V50-'C10(1)-2管路(初期設定)'!V50))=0,"-",IF('C3(1)-1管路'!V50="-","-",IF('C10(1)-2管路(初期設定)'!V50="-",'C3(1)-1管路'!V50,'C3(1)-1管路'!V50-'C10(1)-2管路(初期設定)'!V50)))</f>
        <v>-</v>
      </c>
      <c r="W50" s="54">
        <f t="shared" si="77"/>
        <v>78</v>
      </c>
      <c r="X50" s="59">
        <f>IF(IF('C3(1)-1管路'!X50="-","-",IF('C10(1)-2管路(初期設定)'!X50="-",'C3(1)-1管路'!X50,'C3(1)-1管路'!X50-'C10(1)-2管路(初期設定)'!X50))=0,"-",IF('C3(1)-1管路'!X50="-","-",IF('C10(1)-2管路(初期設定)'!X50="-",'C3(1)-1管路'!X50,'C3(1)-1管路'!X50-'C10(1)-2管路(初期設定)'!X50)))</f>
        <v>212</v>
      </c>
      <c r="Y50" s="69" t="str">
        <f>IF(IF('C3(1)-1管路'!Y50="-","-",IF('C10(1)-2管路(初期設定)'!Y50="-",'C3(1)-1管路'!Y50,'C3(1)-1管路'!Y50-'C10(1)-2管路(初期設定)'!Y50))=0,"-",IF('C3(1)-1管路'!Y50="-","-",IF('C10(1)-2管路(初期設定)'!Y50="-",'C3(1)-1管路'!Y50,'C3(1)-1管路'!Y50-'C10(1)-2管路(初期設定)'!Y50)))</f>
        <v>-</v>
      </c>
      <c r="Z50" s="54">
        <f t="shared" si="78"/>
        <v>212</v>
      </c>
      <c r="AA50" s="59" t="str">
        <f>IF(IF('C3(1)-1管路'!AA50="-","-",IF('C10(1)-2管路(初期設定)'!AA50="-",'C3(1)-1管路'!AA50,'C3(1)-1管路'!AA50-'C10(1)-2管路(初期設定)'!AA50))=0,"-",IF('C3(1)-1管路'!AA50="-","-",IF('C10(1)-2管路(初期設定)'!AA50="-",'C3(1)-1管路'!AA50,'C3(1)-1管路'!AA50-'C10(1)-2管路(初期設定)'!AA50)))</f>
        <v>-</v>
      </c>
      <c r="AB50" s="69" t="str">
        <f>IF(IF('C3(1)-1管路'!AB50="-","-",IF('C10(1)-2管路(初期設定)'!AB50="-",'C3(1)-1管路'!AB50,'C3(1)-1管路'!AB50-'C10(1)-2管路(初期設定)'!AB50))=0,"-",IF('C3(1)-1管路'!AB50="-","-",IF('C10(1)-2管路(初期設定)'!AB50="-",'C3(1)-1管路'!AB50,'C3(1)-1管路'!AB50-'C10(1)-2管路(初期設定)'!AB50)))</f>
        <v>-</v>
      </c>
      <c r="AC50" s="54" t="str">
        <f t="shared" si="79"/>
        <v>-</v>
      </c>
      <c r="AD50" s="857">
        <f>IF(AND('C10(1)-1管路(初期設定)'!$V$11="○",'C10(1)-4,5管路(初期設定)'!$BX50="-"),"-",IF('C3(1)-1管路'!AD50="-",BX50,IF(BX50="-",'C3(1)-1管路'!AD50,'C3(1)-1管路'!AD50+BX50)))</f>
        <v>1</v>
      </c>
      <c r="AE50" s="69" t="str">
        <f>IF(IF('C3(1)-1管路'!AE50="-","-",IF('C10(1)-2管路(初期設定)'!AE50="-",'C3(1)-1管路'!AE50,'C3(1)-1管路'!AE50-'C10(1)-2管路(初期設定)'!AE50))=0,"-",IF('C3(1)-1管路'!AE50="-","-",IF('C10(1)-2管路(初期設定)'!AE50="-",'C3(1)-1管路'!AE50,'C3(1)-1管路'!AE50-'C10(1)-2管路(初期設定)'!AE50)))</f>
        <v>-</v>
      </c>
      <c r="AF50" s="54">
        <f t="shared" si="80"/>
        <v>1</v>
      </c>
      <c r="AG50" s="59" t="str">
        <f>IF(IF('C3(1)-1管路'!AG50="-","-",IF('C10(1)-2管路(初期設定)'!AG50="-",'C3(1)-1管路'!AG50,'C3(1)-1管路'!AG50-'C10(1)-2管路(初期設定)'!AG50))=0,"-",IF('C3(1)-1管路'!AG50="-","-",IF('C10(1)-2管路(初期設定)'!AG50="-",'C3(1)-1管路'!AG50,'C3(1)-1管路'!AG50-'C10(1)-2管路(初期設定)'!AG50)))</f>
        <v>-</v>
      </c>
      <c r="AH50" s="69" t="str">
        <f>IF(IF('C3(1)-1管路'!AH50="-","-",IF('C10(1)-2管路(初期設定)'!AH50="-",'C3(1)-1管路'!AH50,'C3(1)-1管路'!AH50-'C10(1)-2管路(初期設定)'!AH50))=0,"-",IF('C3(1)-1管路'!AH50="-","-",IF('C10(1)-2管路(初期設定)'!AH50="-",'C3(1)-1管路'!AH50,'C3(1)-1管路'!AH50-'C10(1)-2管路(初期設定)'!AH50)))</f>
        <v>-</v>
      </c>
      <c r="AI50" s="54" t="str">
        <f t="shared" si="81"/>
        <v>-</v>
      </c>
      <c r="AJ50" s="59" t="str">
        <f>IF(IF('C3(1)-1管路'!AJ50="-","-",IF('C10(1)-2管路(初期設定)'!AJ50="-",'C3(1)-1管路'!AJ50,'C3(1)-1管路'!AJ50-'C10(1)-2管路(初期設定)'!AJ50))=0,"-",IF('C3(1)-1管路'!AJ50="-","-",IF('C10(1)-2管路(初期設定)'!AJ50="-",'C3(1)-1管路'!AJ50,'C3(1)-1管路'!AJ50-'C10(1)-2管路(初期設定)'!AJ50)))</f>
        <v>-</v>
      </c>
      <c r="AK50" s="69" t="str">
        <f>IF(IF('C3(1)-1管路'!AK50="-","-",IF('C10(1)-2管路(初期設定)'!AK50="-",'C3(1)-1管路'!AK50,'C3(1)-1管路'!AK50-'C10(1)-2管路(初期設定)'!AK50))=0,"-",IF('C3(1)-1管路'!AK50="-","-",IF('C10(1)-2管路(初期設定)'!AK50="-",'C3(1)-1管路'!AK50,'C3(1)-1管路'!AK50-'C10(1)-2管路(初期設定)'!AK50)))</f>
        <v>-</v>
      </c>
      <c r="AL50" s="54" t="str">
        <f t="shared" si="82"/>
        <v>-</v>
      </c>
      <c r="AM50" s="59" t="str">
        <f>IF(IF('C3(1)-1管路'!AM50="-","-",IF('C10(1)-2管路(初期設定)'!AM50="-",'C3(1)-1管路'!AM50,'C3(1)-1管路'!AM50-'C10(1)-2管路(初期設定)'!AM50))=0,"-",IF('C3(1)-1管路'!AM50="-","-",IF('C10(1)-2管路(初期設定)'!AM50="-",'C3(1)-1管路'!AM50,'C3(1)-1管路'!AM50-'C10(1)-2管路(初期設定)'!AM50)))</f>
        <v>-</v>
      </c>
      <c r="AN50" s="69" t="str">
        <f>IF(IF('C3(1)-1管路'!AN50="-","-",IF('C10(1)-2管路(初期設定)'!AN50="-",'C3(1)-1管路'!AN50,'C3(1)-1管路'!AN50-'C10(1)-2管路(初期設定)'!AN50))=0,"-",IF('C3(1)-1管路'!AN50="-","-",IF('C10(1)-2管路(初期設定)'!AN50="-",'C3(1)-1管路'!AN50,'C3(1)-1管路'!AN50-'C10(1)-2管路(初期設定)'!AN50)))</f>
        <v>-</v>
      </c>
      <c r="AO50" s="54" t="str">
        <f t="shared" si="83"/>
        <v>-</v>
      </c>
      <c r="AP50" s="59" t="str">
        <f>IF(IF('C3(1)-1管路'!AP50="-","-",IF('C10(1)-2管路(初期設定)'!AP50="-",'C3(1)-1管路'!AP50,'C3(1)-1管路'!AP50-'C10(1)-2管路(初期設定)'!AP50))=0,"-",IF('C3(1)-1管路'!AP50="-","-",IF('C10(1)-2管路(初期設定)'!AP50="-",'C3(1)-1管路'!AP50,'C3(1)-1管路'!AP50-'C10(1)-2管路(初期設定)'!AP50)))</f>
        <v>-</v>
      </c>
      <c r="AQ50" s="69" t="str">
        <f>IF(IF('C3(1)-1管路'!AQ50="-","-",IF('C10(1)-2管路(初期設定)'!AQ50="-",'C3(1)-1管路'!AQ50,'C3(1)-1管路'!AQ50-'C10(1)-2管路(初期設定)'!AQ50))=0,"-",IF('C3(1)-1管路'!AQ50="-","-",IF('C10(1)-2管路(初期設定)'!AQ50="-",'C3(1)-1管路'!AQ50,'C3(1)-1管路'!AQ50-'C10(1)-2管路(初期設定)'!AQ50)))</f>
        <v>-</v>
      </c>
      <c r="AR50" s="61" t="str">
        <f t="shared" si="84"/>
        <v>-</v>
      </c>
      <c r="AS50" s="59" t="str">
        <f>IF(IF('C3(1)-1管路'!AS50="-","-",IF('C10(1)-2管路(初期設定)'!AS50="-",'C3(1)-1管路'!AS50,'C3(1)-1管路'!AS50-'C10(1)-2管路(初期設定)'!AS50))=0,"-",IF('C3(1)-1管路'!AS50="-","-",IF('C10(1)-2管路(初期設定)'!AS50="-",'C3(1)-1管路'!AS50,'C3(1)-1管路'!AS50-'C10(1)-2管路(初期設定)'!AS50)))</f>
        <v>-</v>
      </c>
      <c r="AT50" s="69" t="str">
        <f>IF(IF('C3(1)-1管路'!AT50="-","-",IF('C10(1)-2管路(初期設定)'!AT50="-",'C3(1)-1管路'!AT50,'C3(1)-1管路'!AT50-'C10(1)-2管路(初期設定)'!AT50))=0,"-",IF('C3(1)-1管路'!AT50="-","-",IF('C10(1)-2管路(初期設定)'!AT50="-",'C3(1)-1管路'!AT50,'C3(1)-1管路'!AT50-'C10(1)-2管路(初期設定)'!AT50)))</f>
        <v>-</v>
      </c>
      <c r="AU50" s="61" t="str">
        <f t="shared" si="85"/>
        <v>-</v>
      </c>
      <c r="AV50" s="1071">
        <f t="shared" si="86"/>
        <v>335</v>
      </c>
      <c r="AW50" s="1070"/>
      <c r="AX50" s="1069" t="str">
        <f t="shared" si="87"/>
        <v>-</v>
      </c>
      <c r="AY50" s="1070"/>
      <c r="AZ50" s="1071">
        <f t="shared" si="88"/>
        <v>44</v>
      </c>
      <c r="BA50" s="1070"/>
      <c r="BB50" s="1070">
        <f t="shared" si="89"/>
        <v>15</v>
      </c>
      <c r="BC50" s="1070"/>
      <c r="BD50" s="1070">
        <f t="shared" si="90"/>
        <v>276</v>
      </c>
      <c r="BE50" s="1070"/>
      <c r="BF50" s="1070">
        <f t="shared" si="91"/>
        <v>0</v>
      </c>
      <c r="BG50" s="1070"/>
      <c r="BH50" s="1070">
        <f t="shared" si="92"/>
        <v>0</v>
      </c>
      <c r="BI50" s="1072"/>
      <c r="BJ50" s="1071">
        <f t="shared" si="93"/>
        <v>59</v>
      </c>
      <c r="BK50" s="1070"/>
      <c r="BL50" s="1070">
        <f t="shared" si="94"/>
        <v>276</v>
      </c>
      <c r="BM50" s="1073"/>
      <c r="BN50" s="1070">
        <f t="shared" si="95"/>
        <v>335</v>
      </c>
      <c r="BO50" s="1073"/>
      <c r="BQ50" s="442" t="str">
        <f>IF('C10(1)-2管路(初期設定)'!AW50="","-",'C10(1)-2管路(初期設定)'!AW50)</f>
        <v>ダクタイル鋳鉄管(NS形継手等)</v>
      </c>
      <c r="BR50" s="441">
        <f>IF(BQ50=BR$4,IF('C10(1)-2管路(初期設定)'!AV50="-","-",IF('C10(1)-2管路(初期設定)'!I50="-",'C10(1)-2管路(初期設定)'!AV50,'C10(1)-2管路(初期設定)'!AV50-'C10(1)-2管路(初期設定)'!I50)),"-")</f>
        <v>31</v>
      </c>
      <c r="BS50" s="441" t="str">
        <f>IF(BQ50=BS$4,IF('C10(1)-2管路(初期設定)'!AV50="-","-",IF('C10(1)-2管路(初期設定)'!L50="-",'C10(1)-2管路(初期設定)'!AV50,'C10(1)-2管路(初期設定)'!AV50-'C10(1)-2管路(初期設定)'!L50)),"-")</f>
        <v>-</v>
      </c>
      <c r="BT50" s="441" t="str">
        <f>IF(BQ50=BT$4,IF('C10(1)-2管路(初期設定)'!AV50="-","-",IF('C10(1)-2管路(初期設定)'!O50="-",'C10(1)-2管路(初期設定)'!AV50,'C10(1)-2管路(初期設定)'!AV50-'C10(1)-2管路(初期設定)'!O50)),"-")</f>
        <v>-</v>
      </c>
      <c r="BU50" s="441" t="str">
        <f>IF($BQ50=BU$4,IF('C10(1)-2管路(初期設定)'!$AV50="-","-",IF('C10(1)-2管路(初期設定)'!R50="-",'C10(1)-2管路(初期設定)'!$AV50,'C10(1)-2管路(初期設定)'!$AV50-'C10(1)-2管路(初期設定)'!R50)),"-")</f>
        <v>-</v>
      </c>
      <c r="BV50" s="441" t="str">
        <f>IF($BQ50=BV$4,IF('C10(1)-2管路(初期設定)'!$AV50="-","-",IF('C10(1)-2管路(初期設定)'!W50="-",'C10(1)-2管路(初期設定)'!$AV50,'C10(1)-2管路(初期設定)'!$AV50-SUM('C10(1)-2管路(初期設定)'!S50,'C10(1)-2管路(初期設定)'!T50))),"-")</f>
        <v>-</v>
      </c>
      <c r="BW50" s="441" t="str">
        <f>IF($BQ50=BV$4,IF('C10(1)-2管路(初期設定)'!$AV50="-","-",IF('C10(1)-2管路(初期設定)'!W50="-",'C10(1)-2管路(初期設定)'!$AV50,'C10(1)-2管路(初期設定)'!$AV50-SUM('C10(1)-2管路(初期設定)'!U50,'C10(1)-2管路(初期設定)'!V50))),"-")</f>
        <v>-</v>
      </c>
      <c r="BX50" s="441" t="str">
        <f>IF($BQ50=BX$4,IF('C10(1)-2管路(初期設定)'!$AV50="-","-",IF('C10(1)-2管路(初期設定)'!AF50="-",'C10(1)-2管路(初期設定)'!$AV50,'C10(1)-2管路(初期設定)'!$AV50-'C10(1)-2管路(初期設定)'!AF50)),"-")</f>
        <v>-</v>
      </c>
    </row>
    <row r="51" spans="2:76" ht="13.5" customHeight="1">
      <c r="B51" s="1594"/>
      <c r="C51" s="1263"/>
      <c r="D51" s="1263"/>
      <c r="E51" s="1252"/>
      <c r="F51" s="76">
        <v>100</v>
      </c>
      <c r="G51" s="857">
        <f>IF(AND('C10(1)-1管路(初期設定)'!$F$11="○",'C10(1)-4,5管路(初期設定)'!$BR51="-"),"-",IF('C3(1)-1管路'!G51="-",BR51,IF(BR51="-",'C3(1)-1管路'!G51,'C3(1)-1管路'!G51+BR51)))</f>
        <v>130</v>
      </c>
      <c r="H51" s="69" t="str">
        <f>IF(IF('C3(1)-1管路'!H51="-","-",IF('C10(1)-2管路(初期設定)'!H51="-",'C3(1)-1管路'!H51,'C3(1)-1管路'!H51-'C10(1)-2管路(初期設定)'!H51))=0,"-",IF('C3(1)-1管路'!H51="-","-",IF('C10(1)-2管路(初期設定)'!H51="-",'C3(1)-1管路'!H51,'C3(1)-1管路'!H51-'C10(1)-2管路(初期設定)'!H51)))</f>
        <v>-</v>
      </c>
      <c r="I51" s="54">
        <f t="shared" si="73"/>
        <v>130</v>
      </c>
      <c r="J51" s="857">
        <f>IF(AND('C10(1)-1管路(初期設定)'!$H$11="○",'C10(1)-4,5管路(初期設定)'!$BS51="-"),"-",IF('C3(1)-1管路'!J51="-",BS51,IF(BS51="-",'C3(1)-1管路'!J51,'C3(1)-1管路'!J51+BS51)))</f>
        <v>3</v>
      </c>
      <c r="K51" s="69" t="str">
        <f>IF(IF('C3(1)-1管路'!K51="-","-",IF('C10(1)-2管路(初期設定)'!K51="-",'C3(1)-1管路'!K51,'C3(1)-1管路'!K51-'C10(1)-2管路(初期設定)'!K51))=0,"-",IF('C3(1)-1管路'!K51="-","-",IF('C10(1)-2管路(初期設定)'!K51="-",'C3(1)-1管路'!K51,'C3(1)-1管路'!K51-'C10(1)-2管路(初期設定)'!K51)))</f>
        <v>-</v>
      </c>
      <c r="L51" s="54">
        <f t="shared" si="74"/>
        <v>3</v>
      </c>
      <c r="M51" s="857" t="str">
        <f>IF(AND('C10(1)-1管路(初期設定)'!$J$11="○",'C10(1)-4,5管路(初期設定)'!$BT51="-"),"-",IF('C3(1)-1管路'!M51="-",BT51,IF(BT51="-",'C3(1)-1管路'!M51,'C3(1)-1管路'!M51+BT51)))</f>
        <v>-</v>
      </c>
      <c r="N51" s="69" t="str">
        <f>IF(IF('C3(1)-1管路'!N51="-","-",IF('C10(1)-2管路(初期設定)'!N51="-",'C3(1)-1管路'!N51,'C3(1)-1管路'!N51-'C10(1)-2管路(初期設定)'!N51))=0,"-",IF('C3(1)-1管路'!N51="-","-",IF('C10(1)-2管路(初期設定)'!N51="-",'C3(1)-1管路'!N51,'C3(1)-1管路'!N51-'C10(1)-2管路(初期設定)'!N51)))</f>
        <v>-</v>
      </c>
      <c r="O51" s="54" t="str">
        <f t="shared" si="75"/>
        <v>-</v>
      </c>
      <c r="P51" s="857" t="str">
        <f>IF(AND('C10(1)-1管路(初期設定)'!$L$11="○",'C10(1)-4,5管路(初期設定)'!$BU51="-"),"-",IF('C3(1)-1管路'!P51="-",BU51,IF(BU51="-",'C3(1)-1管路'!P51,'C3(1)-1管路'!P51+BU51)))</f>
        <v>-</v>
      </c>
      <c r="Q51" s="69" t="str">
        <f>IF(IF('C3(1)-1管路'!Q51="-","-",IF('C10(1)-2管路(初期設定)'!Q51="-",'C3(1)-1管路'!Q51,'C3(1)-1管路'!Q51-'C10(1)-2管路(初期設定)'!Q51))=0,"-",IF('C3(1)-1管路'!Q51="-","-",IF('C10(1)-2管路(初期設定)'!Q51="-",'C3(1)-1管路'!Q51,'C3(1)-1管路'!Q51-'C10(1)-2管路(初期設定)'!Q51)))</f>
        <v>-</v>
      </c>
      <c r="R51" s="54" t="str">
        <f t="shared" si="76"/>
        <v>-</v>
      </c>
      <c r="S51" s="857">
        <f>IF(AND('C10(1)-1管路(初期設定)'!$N$11="○",'C10(1)-4,5管路(初期設定)'!$BV51="-"),"-",IF('C3(1)-1管路'!S51="-",BV51,IF(BV51="-",'C3(1)-1管路'!S51,'C3(1)-1管路'!S51+BV51+BW51)))</f>
        <v>36</v>
      </c>
      <c r="T51" s="189" t="str">
        <f>IF(IF('C3(1)-1管路'!T51="-","-",IF('C10(1)-2管路(初期設定)'!T51="-",'C3(1)-1管路'!T51,'C3(1)-1管路'!T51-'C10(1)-2管路(初期設定)'!T51))=0,"-",IF('C3(1)-1管路'!T51="-","-",IF('C10(1)-2管路(初期設定)'!T51="-",'C3(1)-1管路'!T51,'C3(1)-1管路'!T51-'C10(1)-2管路(初期設定)'!T51)))</f>
        <v>-</v>
      </c>
      <c r="U51" s="856">
        <f>IF(AND('C10(1)-1管路(初期設定)'!$P$11="○",'C10(1)-4,5管路(初期設定)'!$BW51="-"),"-",IF('C3(1)-1管路'!U51="-",BW51,IF(BW51="-",'C3(1)-1管路'!U51,'C3(1)-1管路'!U51)))</f>
        <v>149</v>
      </c>
      <c r="V51" s="69" t="str">
        <f>IF(IF('C3(1)-1管路'!V51="-","-",IF('C10(1)-2管路(初期設定)'!V51="-",'C3(1)-1管路'!V51,'C3(1)-1管路'!V51-'C10(1)-2管路(初期設定)'!V51))=0,"-",IF('C3(1)-1管路'!V51="-","-",IF('C10(1)-2管路(初期設定)'!V51="-",'C3(1)-1管路'!V51,'C3(1)-1管路'!V51-'C10(1)-2管路(初期設定)'!V51)))</f>
        <v>-</v>
      </c>
      <c r="W51" s="54">
        <f t="shared" si="77"/>
        <v>185</v>
      </c>
      <c r="X51" s="59">
        <f>IF(IF('C3(1)-1管路'!X51="-","-",IF('C10(1)-2管路(初期設定)'!X51="-",'C3(1)-1管路'!X51,'C3(1)-1管路'!X51-'C10(1)-2管路(初期設定)'!X51))=0,"-",IF('C3(1)-1管路'!X51="-","-",IF('C10(1)-2管路(初期設定)'!X51="-",'C3(1)-1管路'!X51,'C3(1)-1管路'!X51-'C10(1)-2管路(初期設定)'!X51)))</f>
        <v>585</v>
      </c>
      <c r="Y51" s="69" t="str">
        <f>IF(IF('C3(1)-1管路'!Y51="-","-",IF('C10(1)-2管路(初期設定)'!Y51="-",'C3(1)-1管路'!Y51,'C3(1)-1管路'!Y51-'C10(1)-2管路(初期設定)'!Y51))=0,"-",IF('C3(1)-1管路'!Y51="-","-",IF('C10(1)-2管路(初期設定)'!Y51="-",'C3(1)-1管路'!Y51,'C3(1)-1管路'!Y51-'C10(1)-2管路(初期設定)'!Y51)))</f>
        <v>-</v>
      </c>
      <c r="Z51" s="54">
        <f t="shared" si="78"/>
        <v>585</v>
      </c>
      <c r="AA51" s="59" t="str">
        <f>IF(IF('C3(1)-1管路'!AA51="-","-",IF('C10(1)-2管路(初期設定)'!AA51="-",'C3(1)-1管路'!AA51,'C3(1)-1管路'!AA51-'C10(1)-2管路(初期設定)'!AA51))=0,"-",IF('C3(1)-1管路'!AA51="-","-",IF('C10(1)-2管路(初期設定)'!AA51="-",'C3(1)-1管路'!AA51,'C3(1)-1管路'!AA51-'C10(1)-2管路(初期設定)'!AA51)))</f>
        <v>-</v>
      </c>
      <c r="AB51" s="69" t="str">
        <f>IF(IF('C3(1)-1管路'!AB51="-","-",IF('C10(1)-2管路(初期設定)'!AB51="-",'C3(1)-1管路'!AB51,'C3(1)-1管路'!AB51-'C10(1)-2管路(初期設定)'!AB51))=0,"-",IF('C3(1)-1管路'!AB51="-","-",IF('C10(1)-2管路(初期設定)'!AB51="-",'C3(1)-1管路'!AB51,'C3(1)-1管路'!AB51-'C10(1)-2管路(初期設定)'!AB51)))</f>
        <v>-</v>
      </c>
      <c r="AC51" s="54" t="str">
        <f t="shared" si="79"/>
        <v>-</v>
      </c>
      <c r="AD51" s="857">
        <f>IF(AND('C10(1)-1管路(初期設定)'!$V$11="○",'C10(1)-4,5管路(初期設定)'!$BX51="-"),"-",IF('C3(1)-1管路'!AD51="-",BX51,IF(BX51="-",'C3(1)-1管路'!AD51,'C3(1)-1管路'!AD51+BX51)))</f>
        <v>3</v>
      </c>
      <c r="AE51" s="69" t="str">
        <f>IF(IF('C3(1)-1管路'!AE51="-","-",IF('C10(1)-2管路(初期設定)'!AE51="-",'C3(1)-1管路'!AE51,'C3(1)-1管路'!AE51-'C10(1)-2管路(初期設定)'!AE51))=0,"-",IF('C3(1)-1管路'!AE51="-","-",IF('C10(1)-2管路(初期設定)'!AE51="-",'C3(1)-1管路'!AE51,'C3(1)-1管路'!AE51-'C10(1)-2管路(初期設定)'!AE51)))</f>
        <v>-</v>
      </c>
      <c r="AF51" s="54">
        <f t="shared" si="80"/>
        <v>3</v>
      </c>
      <c r="AG51" s="59" t="str">
        <f>IF(IF('C3(1)-1管路'!AG51="-","-",IF('C10(1)-2管路(初期設定)'!AG51="-",'C3(1)-1管路'!AG51,'C3(1)-1管路'!AG51-'C10(1)-2管路(初期設定)'!AG51))=0,"-",IF('C3(1)-1管路'!AG51="-","-",IF('C10(1)-2管路(初期設定)'!AG51="-",'C3(1)-1管路'!AG51,'C3(1)-1管路'!AG51-'C10(1)-2管路(初期設定)'!AG51)))</f>
        <v>-</v>
      </c>
      <c r="AH51" s="69" t="str">
        <f>IF(IF('C3(1)-1管路'!AH51="-","-",IF('C10(1)-2管路(初期設定)'!AH51="-",'C3(1)-1管路'!AH51,'C3(1)-1管路'!AH51-'C10(1)-2管路(初期設定)'!AH51))=0,"-",IF('C3(1)-1管路'!AH51="-","-",IF('C10(1)-2管路(初期設定)'!AH51="-",'C3(1)-1管路'!AH51,'C3(1)-1管路'!AH51-'C10(1)-2管路(初期設定)'!AH51)))</f>
        <v>-</v>
      </c>
      <c r="AI51" s="54" t="str">
        <f t="shared" si="81"/>
        <v>-</v>
      </c>
      <c r="AJ51" s="59" t="str">
        <f>IF(IF('C3(1)-1管路'!AJ51="-","-",IF('C10(1)-2管路(初期設定)'!AJ51="-",'C3(1)-1管路'!AJ51,'C3(1)-1管路'!AJ51-'C10(1)-2管路(初期設定)'!AJ51))=0,"-",IF('C3(1)-1管路'!AJ51="-","-",IF('C10(1)-2管路(初期設定)'!AJ51="-",'C3(1)-1管路'!AJ51,'C3(1)-1管路'!AJ51-'C10(1)-2管路(初期設定)'!AJ51)))</f>
        <v>-</v>
      </c>
      <c r="AK51" s="69" t="str">
        <f>IF(IF('C3(1)-1管路'!AK51="-","-",IF('C10(1)-2管路(初期設定)'!AK51="-",'C3(1)-1管路'!AK51,'C3(1)-1管路'!AK51-'C10(1)-2管路(初期設定)'!AK51))=0,"-",IF('C3(1)-1管路'!AK51="-","-",IF('C10(1)-2管路(初期設定)'!AK51="-",'C3(1)-1管路'!AK51,'C3(1)-1管路'!AK51-'C10(1)-2管路(初期設定)'!AK51)))</f>
        <v>-</v>
      </c>
      <c r="AL51" s="54" t="str">
        <f t="shared" si="82"/>
        <v>-</v>
      </c>
      <c r="AM51" s="59" t="str">
        <f>IF(IF('C3(1)-1管路'!AM51="-","-",IF('C10(1)-2管路(初期設定)'!AM51="-",'C3(1)-1管路'!AM51,'C3(1)-1管路'!AM51-'C10(1)-2管路(初期設定)'!AM51))=0,"-",IF('C3(1)-1管路'!AM51="-","-",IF('C10(1)-2管路(初期設定)'!AM51="-",'C3(1)-1管路'!AM51,'C3(1)-1管路'!AM51-'C10(1)-2管路(初期設定)'!AM51)))</f>
        <v>-</v>
      </c>
      <c r="AN51" s="69" t="str">
        <f>IF(IF('C3(1)-1管路'!AN51="-","-",IF('C10(1)-2管路(初期設定)'!AN51="-",'C3(1)-1管路'!AN51,'C3(1)-1管路'!AN51-'C10(1)-2管路(初期設定)'!AN51))=0,"-",IF('C3(1)-1管路'!AN51="-","-",IF('C10(1)-2管路(初期設定)'!AN51="-",'C3(1)-1管路'!AN51,'C3(1)-1管路'!AN51-'C10(1)-2管路(初期設定)'!AN51)))</f>
        <v>-</v>
      </c>
      <c r="AO51" s="54" t="str">
        <f t="shared" si="83"/>
        <v>-</v>
      </c>
      <c r="AP51" s="59" t="str">
        <f>IF(IF('C3(1)-1管路'!AP51="-","-",IF('C10(1)-2管路(初期設定)'!AP51="-",'C3(1)-1管路'!AP51,'C3(1)-1管路'!AP51-'C10(1)-2管路(初期設定)'!AP51))=0,"-",IF('C3(1)-1管路'!AP51="-","-",IF('C10(1)-2管路(初期設定)'!AP51="-",'C3(1)-1管路'!AP51,'C3(1)-1管路'!AP51-'C10(1)-2管路(初期設定)'!AP51)))</f>
        <v>-</v>
      </c>
      <c r="AQ51" s="69" t="str">
        <f>IF(IF('C3(1)-1管路'!AQ51="-","-",IF('C10(1)-2管路(初期設定)'!AQ51="-",'C3(1)-1管路'!AQ51,'C3(1)-1管路'!AQ51-'C10(1)-2管路(初期設定)'!AQ51))=0,"-",IF('C3(1)-1管路'!AQ51="-","-",IF('C10(1)-2管路(初期設定)'!AQ51="-",'C3(1)-1管路'!AQ51,'C3(1)-1管路'!AQ51-'C10(1)-2管路(初期設定)'!AQ51)))</f>
        <v>-</v>
      </c>
      <c r="AR51" s="61" t="str">
        <f t="shared" si="84"/>
        <v>-</v>
      </c>
      <c r="AS51" s="59" t="str">
        <f>IF(IF('C3(1)-1管路'!AS51="-","-",IF('C10(1)-2管路(初期設定)'!AS51="-",'C3(1)-1管路'!AS51,'C3(1)-1管路'!AS51-'C10(1)-2管路(初期設定)'!AS51))=0,"-",IF('C3(1)-1管路'!AS51="-","-",IF('C10(1)-2管路(初期設定)'!AS51="-",'C3(1)-1管路'!AS51,'C3(1)-1管路'!AS51-'C10(1)-2管路(初期設定)'!AS51)))</f>
        <v>-</v>
      </c>
      <c r="AT51" s="69" t="str">
        <f>IF(IF('C3(1)-1管路'!AT51="-","-",IF('C10(1)-2管路(初期設定)'!AT51="-",'C3(1)-1管路'!AT51,'C3(1)-1管路'!AT51-'C10(1)-2管路(初期設定)'!AT51))=0,"-",IF('C3(1)-1管路'!AT51="-","-",IF('C10(1)-2管路(初期設定)'!AT51="-",'C3(1)-1管路'!AT51,'C3(1)-1管路'!AT51-'C10(1)-2管路(初期設定)'!AT51)))</f>
        <v>-</v>
      </c>
      <c r="AU51" s="61" t="str">
        <f t="shared" si="85"/>
        <v>-</v>
      </c>
      <c r="AV51" s="1071">
        <f t="shared" si="86"/>
        <v>906</v>
      </c>
      <c r="AW51" s="1070"/>
      <c r="AX51" s="1069" t="str">
        <f t="shared" si="87"/>
        <v>-</v>
      </c>
      <c r="AY51" s="1070"/>
      <c r="AZ51" s="1071">
        <f t="shared" si="88"/>
        <v>133</v>
      </c>
      <c r="BA51" s="1070"/>
      <c r="BB51" s="1070">
        <f t="shared" si="89"/>
        <v>36</v>
      </c>
      <c r="BC51" s="1070"/>
      <c r="BD51" s="1070">
        <f t="shared" si="90"/>
        <v>737</v>
      </c>
      <c r="BE51" s="1070"/>
      <c r="BF51" s="1070">
        <f t="shared" si="91"/>
        <v>0</v>
      </c>
      <c r="BG51" s="1070"/>
      <c r="BH51" s="1070">
        <f t="shared" si="92"/>
        <v>0</v>
      </c>
      <c r="BI51" s="1072"/>
      <c r="BJ51" s="1071">
        <f t="shared" si="93"/>
        <v>169</v>
      </c>
      <c r="BK51" s="1070"/>
      <c r="BL51" s="1070">
        <f t="shared" si="94"/>
        <v>737</v>
      </c>
      <c r="BM51" s="1073"/>
      <c r="BN51" s="1070">
        <f t="shared" si="95"/>
        <v>906</v>
      </c>
      <c r="BO51" s="1073"/>
      <c r="BQ51" s="442" t="str">
        <f>IF('C10(1)-2管路(初期設定)'!AW51="","-",'C10(1)-2管路(初期設定)'!AW51)</f>
        <v>ダクタイル鋳鉄管(NS形継手等)</v>
      </c>
      <c r="BR51" s="441">
        <f>IF(BQ51=BR$4,IF('C10(1)-2管路(初期設定)'!AV51="-","-",IF('C10(1)-2管路(初期設定)'!I51="-",'C10(1)-2管路(初期設定)'!AV51,'C10(1)-2管路(初期設定)'!AV51-'C10(1)-2管路(初期設定)'!I51)),"-")</f>
        <v>82</v>
      </c>
      <c r="BS51" s="441" t="str">
        <f>IF(BQ51=BS$4,IF('C10(1)-2管路(初期設定)'!AV51="-","-",IF('C10(1)-2管路(初期設定)'!L51="-",'C10(1)-2管路(初期設定)'!AV51,'C10(1)-2管路(初期設定)'!AV51-'C10(1)-2管路(初期設定)'!L51)),"-")</f>
        <v>-</v>
      </c>
      <c r="BT51" s="441" t="str">
        <f>IF(BQ51=BT$4,IF('C10(1)-2管路(初期設定)'!AV51="-","-",IF('C10(1)-2管路(初期設定)'!O51="-",'C10(1)-2管路(初期設定)'!AV51,'C10(1)-2管路(初期設定)'!AV51-'C10(1)-2管路(初期設定)'!O51)),"-")</f>
        <v>-</v>
      </c>
      <c r="BU51" s="441" t="str">
        <f>IF($BQ51=BU$4,IF('C10(1)-2管路(初期設定)'!$AV51="-","-",IF('C10(1)-2管路(初期設定)'!R51="-",'C10(1)-2管路(初期設定)'!$AV51,'C10(1)-2管路(初期設定)'!$AV51-'C10(1)-2管路(初期設定)'!R51)),"-")</f>
        <v>-</v>
      </c>
      <c r="BV51" s="441" t="str">
        <f>IF($BQ51=BV$4,IF('C10(1)-2管路(初期設定)'!$AV51="-","-",IF('C10(1)-2管路(初期設定)'!W51="-",'C10(1)-2管路(初期設定)'!$AV51,'C10(1)-2管路(初期設定)'!$AV51-SUM('C10(1)-2管路(初期設定)'!S51,'C10(1)-2管路(初期設定)'!T51))),"-")</f>
        <v>-</v>
      </c>
      <c r="BW51" s="441" t="str">
        <f>IF($BQ51=BV$4,IF('C10(1)-2管路(初期設定)'!$AV51="-","-",IF('C10(1)-2管路(初期設定)'!W51="-",'C10(1)-2管路(初期設定)'!$AV51,'C10(1)-2管路(初期設定)'!$AV51-SUM('C10(1)-2管路(初期設定)'!U51,'C10(1)-2管路(初期設定)'!V51))),"-")</f>
        <v>-</v>
      </c>
      <c r="BX51" s="441" t="str">
        <f>IF($BQ51=BX$4,IF('C10(1)-2管路(初期設定)'!$AV51="-","-",IF('C10(1)-2管路(初期設定)'!AF51="-",'C10(1)-2管路(初期設定)'!$AV51,'C10(1)-2管路(初期設定)'!$AV51-'C10(1)-2管路(初期設定)'!AF51)),"-")</f>
        <v>-</v>
      </c>
    </row>
    <row r="52" spans="2:76" ht="13.5" customHeight="1">
      <c r="B52" s="1594"/>
      <c r="C52" s="1263"/>
      <c r="D52" s="1263"/>
      <c r="E52" s="1252"/>
      <c r="F52" s="76">
        <v>75</v>
      </c>
      <c r="G52" s="857">
        <f>IF(AND('C10(1)-1管路(初期設定)'!$F$11="○",'C10(1)-4,5管路(初期設定)'!$BR52="-"),"-",IF('C3(1)-1管路'!G52="-",BR52,IF(BR52="-",'C3(1)-1管路'!G52,'C3(1)-1管路'!G52+BR52)))</f>
        <v>2</v>
      </c>
      <c r="H52" s="69" t="str">
        <f>IF(IF('C3(1)-1管路'!H52="-","-",IF('C10(1)-2管路(初期設定)'!H52="-",'C3(1)-1管路'!H52,'C3(1)-1管路'!H52-'C10(1)-2管路(初期設定)'!H52))=0,"-",IF('C3(1)-1管路'!H52="-","-",IF('C10(1)-2管路(初期設定)'!H52="-",'C3(1)-1管路'!H52,'C3(1)-1管路'!H52-'C10(1)-2管路(初期設定)'!H52)))</f>
        <v>-</v>
      </c>
      <c r="I52" s="54">
        <f t="shared" si="73"/>
        <v>2</v>
      </c>
      <c r="J52" s="857" t="str">
        <f>IF(AND('C10(1)-1管路(初期設定)'!$H$11="○",'C10(1)-4,5管路(初期設定)'!$BS52="-"),"-",IF('C3(1)-1管路'!J52="-",BS52,IF(BS52="-",'C3(1)-1管路'!J52,'C3(1)-1管路'!J52+BS52)))</f>
        <v>-</v>
      </c>
      <c r="K52" s="69" t="str">
        <f>IF(IF('C3(1)-1管路'!K52="-","-",IF('C10(1)-2管路(初期設定)'!K52="-",'C3(1)-1管路'!K52,'C3(1)-1管路'!K52-'C10(1)-2管路(初期設定)'!K52))=0,"-",IF('C3(1)-1管路'!K52="-","-",IF('C10(1)-2管路(初期設定)'!K52="-",'C3(1)-1管路'!K52,'C3(1)-1管路'!K52-'C10(1)-2管路(初期設定)'!K52)))</f>
        <v>-</v>
      </c>
      <c r="L52" s="54" t="str">
        <f t="shared" si="74"/>
        <v>-</v>
      </c>
      <c r="M52" s="857">
        <f>IF(AND('C10(1)-1管路(初期設定)'!$J$11="○",'C10(1)-4,5管路(初期設定)'!$BT52="-"),"-",IF('C3(1)-1管路'!M52="-",BT52,IF(BT52="-",'C3(1)-1管路'!M52,'C3(1)-1管路'!M52+BT52)))</f>
        <v>39</v>
      </c>
      <c r="N52" s="69" t="str">
        <f>IF(IF('C3(1)-1管路'!N52="-","-",IF('C10(1)-2管路(初期設定)'!N52="-",'C3(1)-1管路'!N52,'C3(1)-1管路'!N52-'C10(1)-2管路(初期設定)'!N52))=0,"-",IF('C3(1)-1管路'!N52="-","-",IF('C10(1)-2管路(初期設定)'!N52="-",'C3(1)-1管路'!N52,'C3(1)-1管路'!N52-'C10(1)-2管路(初期設定)'!N52)))</f>
        <v>-</v>
      </c>
      <c r="O52" s="54">
        <f t="shared" si="75"/>
        <v>39</v>
      </c>
      <c r="P52" s="857" t="str">
        <f>IF(AND('C10(1)-1管路(初期設定)'!$L$11="○",'C10(1)-4,5管路(初期設定)'!$BU52="-"),"-",IF('C3(1)-1管路'!P52="-",BU52,IF(BU52="-",'C3(1)-1管路'!P52,'C3(1)-1管路'!P52+BU52)))</f>
        <v>-</v>
      </c>
      <c r="Q52" s="69" t="str">
        <f>IF(IF('C3(1)-1管路'!Q52="-","-",IF('C10(1)-2管路(初期設定)'!Q52="-",'C3(1)-1管路'!Q52,'C3(1)-1管路'!Q52-'C10(1)-2管路(初期設定)'!Q52))=0,"-",IF('C3(1)-1管路'!Q52="-","-",IF('C10(1)-2管路(初期設定)'!Q52="-",'C3(1)-1管路'!Q52,'C3(1)-1管路'!Q52-'C10(1)-2管路(初期設定)'!Q52)))</f>
        <v>-</v>
      </c>
      <c r="R52" s="54" t="str">
        <f t="shared" si="76"/>
        <v>-</v>
      </c>
      <c r="S52" s="857">
        <f>IF(AND('C10(1)-1管路(初期設定)'!$N$11="○",'C10(1)-4,5管路(初期設定)'!$BV52="-"),"-",IF('C3(1)-1管路'!S52="-",BV52,IF(BV52="-",'C3(1)-1管路'!S52,'C3(1)-1管路'!S52+BV52+BW52)))</f>
        <v>9</v>
      </c>
      <c r="T52" s="189" t="str">
        <f>IF(IF('C3(1)-1管路'!T52="-","-",IF('C10(1)-2管路(初期設定)'!T52="-",'C3(1)-1管路'!T52,'C3(1)-1管路'!T52-'C10(1)-2管路(初期設定)'!T52))=0,"-",IF('C3(1)-1管路'!T52="-","-",IF('C10(1)-2管路(初期設定)'!T52="-",'C3(1)-1管路'!T52,'C3(1)-1管路'!T52-'C10(1)-2管路(初期設定)'!T52)))</f>
        <v>-</v>
      </c>
      <c r="U52" s="856">
        <f>IF(AND('C10(1)-1管路(初期設定)'!$P$11="○",'C10(1)-4,5管路(初期設定)'!$BW52="-"),"-",IF('C3(1)-1管路'!U52="-",BW52,IF(BW52="-",'C3(1)-1管路'!U52,'C3(1)-1管路'!U52)))</f>
        <v>35</v>
      </c>
      <c r="V52" s="69" t="str">
        <f>IF(IF('C3(1)-1管路'!V52="-","-",IF('C10(1)-2管路(初期設定)'!V52="-",'C3(1)-1管路'!V52,'C3(1)-1管路'!V52-'C10(1)-2管路(初期設定)'!V52))=0,"-",IF('C3(1)-1管路'!V52="-","-",IF('C10(1)-2管路(初期設定)'!V52="-",'C3(1)-1管路'!V52,'C3(1)-1管路'!V52-'C10(1)-2管路(初期設定)'!V52)))</f>
        <v>-</v>
      </c>
      <c r="W52" s="54">
        <f t="shared" si="77"/>
        <v>44</v>
      </c>
      <c r="X52" s="59">
        <f>IF(IF('C3(1)-1管路'!X52="-","-",IF('C10(1)-2管路(初期設定)'!X52="-",'C3(1)-1管路'!X52,'C3(1)-1管路'!X52-'C10(1)-2管路(初期設定)'!X52))=0,"-",IF('C3(1)-1管路'!X52="-","-",IF('C10(1)-2管路(初期設定)'!X52="-",'C3(1)-1管路'!X52,'C3(1)-1管路'!X52-'C10(1)-2管路(初期設定)'!X52)))</f>
        <v>183</v>
      </c>
      <c r="Y52" s="69" t="str">
        <f>IF(IF('C3(1)-1管路'!Y52="-","-",IF('C10(1)-2管路(初期設定)'!Y52="-",'C3(1)-1管路'!Y52,'C3(1)-1管路'!Y52-'C10(1)-2管路(初期設定)'!Y52))=0,"-",IF('C3(1)-1管路'!Y52="-","-",IF('C10(1)-2管路(初期設定)'!Y52="-",'C3(1)-1管路'!Y52,'C3(1)-1管路'!Y52-'C10(1)-2管路(初期設定)'!Y52)))</f>
        <v>-</v>
      </c>
      <c r="Z52" s="54">
        <f t="shared" si="78"/>
        <v>183</v>
      </c>
      <c r="AA52" s="59" t="str">
        <f>IF(IF('C3(1)-1管路'!AA52="-","-",IF('C10(1)-2管路(初期設定)'!AA52="-",'C3(1)-1管路'!AA52,'C3(1)-1管路'!AA52-'C10(1)-2管路(初期設定)'!AA52))=0,"-",IF('C3(1)-1管路'!AA52="-","-",IF('C10(1)-2管路(初期設定)'!AA52="-",'C3(1)-1管路'!AA52,'C3(1)-1管路'!AA52-'C10(1)-2管路(初期設定)'!AA52)))</f>
        <v>-</v>
      </c>
      <c r="AB52" s="69" t="str">
        <f>IF(IF('C3(1)-1管路'!AB52="-","-",IF('C10(1)-2管路(初期設定)'!AB52="-",'C3(1)-1管路'!AB52,'C3(1)-1管路'!AB52-'C10(1)-2管路(初期設定)'!AB52))=0,"-",IF('C3(1)-1管路'!AB52="-","-",IF('C10(1)-2管路(初期設定)'!AB52="-",'C3(1)-1管路'!AB52,'C3(1)-1管路'!AB52-'C10(1)-2管路(初期設定)'!AB52)))</f>
        <v>-</v>
      </c>
      <c r="AC52" s="54" t="str">
        <f t="shared" si="79"/>
        <v>-</v>
      </c>
      <c r="AD52" s="857">
        <f>IF(AND('C10(1)-1管路(初期設定)'!$V$11="○",'C10(1)-4,5管路(初期設定)'!$BX52="-"),"-",IF('C3(1)-1管路'!AD52="-",BX52,IF(BX52="-",'C3(1)-1管路'!AD52,'C3(1)-1管路'!AD52+BX52)))</f>
        <v>20</v>
      </c>
      <c r="AE52" s="69" t="str">
        <f>IF(IF('C3(1)-1管路'!AE52="-","-",IF('C10(1)-2管路(初期設定)'!AE52="-",'C3(1)-1管路'!AE52,'C3(1)-1管路'!AE52-'C10(1)-2管路(初期設定)'!AE52))=0,"-",IF('C3(1)-1管路'!AE52="-","-",IF('C10(1)-2管路(初期設定)'!AE52="-",'C3(1)-1管路'!AE52,'C3(1)-1管路'!AE52-'C10(1)-2管路(初期設定)'!AE52)))</f>
        <v>-</v>
      </c>
      <c r="AF52" s="54">
        <f t="shared" si="80"/>
        <v>20</v>
      </c>
      <c r="AG52" s="59" t="str">
        <f>IF(IF('C3(1)-1管路'!AG52="-","-",IF('C10(1)-2管路(初期設定)'!AG52="-",'C3(1)-1管路'!AG52,'C3(1)-1管路'!AG52-'C10(1)-2管路(初期設定)'!AG52))=0,"-",IF('C3(1)-1管路'!AG52="-","-",IF('C10(1)-2管路(初期設定)'!AG52="-",'C3(1)-1管路'!AG52,'C3(1)-1管路'!AG52-'C10(1)-2管路(初期設定)'!AG52)))</f>
        <v>-</v>
      </c>
      <c r="AH52" s="69" t="str">
        <f>IF(IF('C3(1)-1管路'!AH52="-","-",IF('C10(1)-2管路(初期設定)'!AH52="-",'C3(1)-1管路'!AH52,'C3(1)-1管路'!AH52-'C10(1)-2管路(初期設定)'!AH52))=0,"-",IF('C3(1)-1管路'!AH52="-","-",IF('C10(1)-2管路(初期設定)'!AH52="-",'C3(1)-1管路'!AH52,'C3(1)-1管路'!AH52-'C10(1)-2管路(初期設定)'!AH52)))</f>
        <v>-</v>
      </c>
      <c r="AI52" s="54" t="str">
        <f t="shared" si="81"/>
        <v>-</v>
      </c>
      <c r="AJ52" s="59" t="str">
        <f>IF(IF('C3(1)-1管路'!AJ52="-","-",IF('C10(1)-2管路(初期設定)'!AJ52="-",'C3(1)-1管路'!AJ52,'C3(1)-1管路'!AJ52-'C10(1)-2管路(初期設定)'!AJ52))=0,"-",IF('C3(1)-1管路'!AJ52="-","-",IF('C10(1)-2管路(初期設定)'!AJ52="-",'C3(1)-1管路'!AJ52,'C3(1)-1管路'!AJ52-'C10(1)-2管路(初期設定)'!AJ52)))</f>
        <v>-</v>
      </c>
      <c r="AK52" s="69" t="str">
        <f>IF(IF('C3(1)-1管路'!AK52="-","-",IF('C10(1)-2管路(初期設定)'!AK52="-",'C3(1)-1管路'!AK52,'C3(1)-1管路'!AK52-'C10(1)-2管路(初期設定)'!AK52))=0,"-",IF('C3(1)-1管路'!AK52="-","-",IF('C10(1)-2管路(初期設定)'!AK52="-",'C3(1)-1管路'!AK52,'C3(1)-1管路'!AK52-'C10(1)-2管路(初期設定)'!AK52)))</f>
        <v>-</v>
      </c>
      <c r="AL52" s="54" t="str">
        <f t="shared" si="82"/>
        <v>-</v>
      </c>
      <c r="AM52" s="59" t="str">
        <f>IF(IF('C3(1)-1管路'!AM52="-","-",IF('C10(1)-2管路(初期設定)'!AM52="-",'C3(1)-1管路'!AM52,'C3(1)-1管路'!AM52-'C10(1)-2管路(初期設定)'!AM52))=0,"-",IF('C3(1)-1管路'!AM52="-","-",IF('C10(1)-2管路(初期設定)'!AM52="-",'C3(1)-1管路'!AM52,'C3(1)-1管路'!AM52-'C10(1)-2管路(初期設定)'!AM52)))</f>
        <v>-</v>
      </c>
      <c r="AN52" s="69" t="str">
        <f>IF(IF('C3(1)-1管路'!AN52="-","-",IF('C10(1)-2管路(初期設定)'!AN52="-",'C3(1)-1管路'!AN52,'C3(1)-1管路'!AN52-'C10(1)-2管路(初期設定)'!AN52))=0,"-",IF('C3(1)-1管路'!AN52="-","-",IF('C10(1)-2管路(初期設定)'!AN52="-",'C3(1)-1管路'!AN52,'C3(1)-1管路'!AN52-'C10(1)-2管路(初期設定)'!AN52)))</f>
        <v>-</v>
      </c>
      <c r="AO52" s="54" t="str">
        <f t="shared" si="83"/>
        <v>-</v>
      </c>
      <c r="AP52" s="59" t="str">
        <f>IF(IF('C3(1)-1管路'!AP52="-","-",IF('C10(1)-2管路(初期設定)'!AP52="-",'C3(1)-1管路'!AP52,'C3(1)-1管路'!AP52-'C10(1)-2管路(初期設定)'!AP52))=0,"-",IF('C3(1)-1管路'!AP52="-","-",IF('C10(1)-2管路(初期設定)'!AP52="-",'C3(1)-1管路'!AP52,'C3(1)-1管路'!AP52-'C10(1)-2管路(初期設定)'!AP52)))</f>
        <v>-</v>
      </c>
      <c r="AQ52" s="69" t="str">
        <f>IF(IF('C3(1)-1管路'!AQ52="-","-",IF('C10(1)-2管路(初期設定)'!AQ52="-",'C3(1)-1管路'!AQ52,'C3(1)-1管路'!AQ52-'C10(1)-2管路(初期設定)'!AQ52))=0,"-",IF('C3(1)-1管路'!AQ52="-","-",IF('C10(1)-2管路(初期設定)'!AQ52="-",'C3(1)-1管路'!AQ52,'C3(1)-1管路'!AQ52-'C10(1)-2管路(初期設定)'!AQ52)))</f>
        <v>-</v>
      </c>
      <c r="AR52" s="61" t="str">
        <f t="shared" si="84"/>
        <v>-</v>
      </c>
      <c r="AS52" s="59" t="str">
        <f>IF(IF('C3(1)-1管路'!AS52="-","-",IF('C10(1)-2管路(初期設定)'!AS52="-",'C3(1)-1管路'!AS52,'C3(1)-1管路'!AS52-'C10(1)-2管路(初期設定)'!AS52))=0,"-",IF('C3(1)-1管路'!AS52="-","-",IF('C10(1)-2管路(初期設定)'!AS52="-",'C3(1)-1管路'!AS52,'C3(1)-1管路'!AS52-'C10(1)-2管路(初期設定)'!AS52)))</f>
        <v>-</v>
      </c>
      <c r="AT52" s="69" t="str">
        <f>IF(IF('C3(1)-1管路'!AT52="-","-",IF('C10(1)-2管路(初期設定)'!AT52="-",'C3(1)-1管路'!AT52,'C3(1)-1管路'!AT52-'C10(1)-2管路(初期設定)'!AT52))=0,"-",IF('C3(1)-1管路'!AT52="-","-",IF('C10(1)-2管路(初期設定)'!AT52="-",'C3(1)-1管路'!AT52,'C3(1)-1管路'!AT52-'C10(1)-2管路(初期設定)'!AT52)))</f>
        <v>-</v>
      </c>
      <c r="AU52" s="61" t="str">
        <f t="shared" si="85"/>
        <v>-</v>
      </c>
      <c r="AV52" s="1071">
        <f t="shared" si="86"/>
        <v>288</v>
      </c>
      <c r="AW52" s="1070"/>
      <c r="AX52" s="1069" t="str">
        <f t="shared" si="87"/>
        <v>-</v>
      </c>
      <c r="AY52" s="1070"/>
      <c r="AZ52" s="1071">
        <f t="shared" si="88"/>
        <v>41</v>
      </c>
      <c r="BA52" s="1070"/>
      <c r="BB52" s="1070">
        <f t="shared" si="89"/>
        <v>9</v>
      </c>
      <c r="BC52" s="1070"/>
      <c r="BD52" s="1070">
        <f t="shared" si="90"/>
        <v>238</v>
      </c>
      <c r="BE52" s="1070"/>
      <c r="BF52" s="1070">
        <f t="shared" si="91"/>
        <v>0</v>
      </c>
      <c r="BG52" s="1070"/>
      <c r="BH52" s="1070">
        <f t="shared" si="92"/>
        <v>0</v>
      </c>
      <c r="BI52" s="1072"/>
      <c r="BJ52" s="1071">
        <f t="shared" si="93"/>
        <v>50</v>
      </c>
      <c r="BK52" s="1070"/>
      <c r="BL52" s="1070">
        <f t="shared" si="94"/>
        <v>238</v>
      </c>
      <c r="BM52" s="1073"/>
      <c r="BN52" s="1070">
        <f t="shared" si="95"/>
        <v>288</v>
      </c>
      <c r="BO52" s="1073"/>
      <c r="BQ52" s="442" t="str">
        <f>IF('C10(1)-2管路(初期設定)'!AW52="","-",'C10(1)-2管路(初期設定)'!AW52)</f>
        <v>配水用ポリエチレン管(融着継手)</v>
      </c>
      <c r="BR52" s="441" t="str">
        <f>IF(BQ52=BR$4,IF('C10(1)-2管路(初期設定)'!AV52="-","-",IF('C10(1)-2管路(初期設定)'!I52="-",'C10(1)-2管路(初期設定)'!AV52,'C10(1)-2管路(初期設定)'!AV52-'C10(1)-2管路(初期設定)'!I52)),"-")</f>
        <v>-</v>
      </c>
      <c r="BS52" s="441" t="str">
        <f>IF(BQ52=BS$4,IF('C10(1)-2管路(初期設定)'!AV52="-","-",IF('C10(1)-2管路(初期設定)'!L52="-",'C10(1)-2管路(初期設定)'!AV52,'C10(1)-2管路(初期設定)'!AV52-'C10(1)-2管路(初期設定)'!L52)),"-")</f>
        <v>-</v>
      </c>
      <c r="BT52" s="441">
        <f>IF(BQ52=BT$4,IF('C10(1)-2管路(初期設定)'!AV52="-","-",IF('C10(1)-2管路(初期設定)'!O52="-",'C10(1)-2管路(初期設定)'!AV52,'C10(1)-2管路(初期設定)'!AV52-'C10(1)-2管路(初期設定)'!O52)),"-")</f>
        <v>34</v>
      </c>
      <c r="BU52" s="441" t="str">
        <f>IF($BQ52=BU$4,IF('C10(1)-2管路(初期設定)'!$AV52="-","-",IF('C10(1)-2管路(初期設定)'!R52="-",'C10(1)-2管路(初期設定)'!$AV52,'C10(1)-2管路(初期設定)'!$AV52-'C10(1)-2管路(初期設定)'!R52)),"-")</f>
        <v>-</v>
      </c>
      <c r="BV52" s="441" t="str">
        <f>IF($BQ52=BV$4,IF('C10(1)-2管路(初期設定)'!$AV52="-","-",IF('C10(1)-2管路(初期設定)'!W52="-",'C10(1)-2管路(初期設定)'!$AV52,'C10(1)-2管路(初期設定)'!$AV52-SUM('C10(1)-2管路(初期設定)'!S52,'C10(1)-2管路(初期設定)'!T52))),"-")</f>
        <v>-</v>
      </c>
      <c r="BW52" s="441" t="str">
        <f>IF($BQ52=BV$4,IF('C10(1)-2管路(初期設定)'!$AV52="-","-",IF('C10(1)-2管路(初期設定)'!W52="-",'C10(1)-2管路(初期設定)'!$AV52,'C10(1)-2管路(初期設定)'!$AV52-SUM('C10(1)-2管路(初期設定)'!U52,'C10(1)-2管路(初期設定)'!V52))),"-")</f>
        <v>-</v>
      </c>
      <c r="BX52" s="441" t="str">
        <f>IF($BQ52=BX$4,IF('C10(1)-2管路(初期設定)'!$AV52="-","-",IF('C10(1)-2管路(初期設定)'!AF52="-",'C10(1)-2管路(初期設定)'!$AV52,'C10(1)-2管路(初期設定)'!$AV52-'C10(1)-2管路(初期設定)'!AF52)),"-")</f>
        <v>-</v>
      </c>
    </row>
    <row r="53" spans="2:76" ht="13.5" customHeight="1">
      <c r="B53" s="1594"/>
      <c r="C53" s="1263"/>
      <c r="D53" s="1263"/>
      <c r="E53" s="1253"/>
      <c r="F53" s="772" t="s">
        <v>69</v>
      </c>
      <c r="G53" s="854">
        <f t="shared" ref="G53" si="96">IF(SUM(G47:G52)=0,"-",SUM(G47:G52))</f>
        <v>231</v>
      </c>
      <c r="H53" s="474" t="str">
        <f t="shared" ref="H53:AU53" si="97">IF(SUM(H47:H52)=0,"-",SUM(H47:H52))</f>
        <v>-</v>
      </c>
      <c r="I53" s="489">
        <f t="shared" si="97"/>
        <v>231</v>
      </c>
      <c r="J53" s="854">
        <f t="shared" si="97"/>
        <v>4</v>
      </c>
      <c r="K53" s="474" t="str">
        <f t="shared" si="97"/>
        <v>-</v>
      </c>
      <c r="L53" s="489">
        <f t="shared" si="97"/>
        <v>4</v>
      </c>
      <c r="M53" s="854">
        <f t="shared" si="97"/>
        <v>39</v>
      </c>
      <c r="N53" s="474" t="str">
        <f t="shared" si="97"/>
        <v>-</v>
      </c>
      <c r="O53" s="489">
        <f t="shared" si="97"/>
        <v>39</v>
      </c>
      <c r="P53" s="854" t="str">
        <f t="shared" si="97"/>
        <v>-</v>
      </c>
      <c r="Q53" s="474" t="str">
        <f t="shared" si="97"/>
        <v>-</v>
      </c>
      <c r="R53" s="489" t="str">
        <f t="shared" si="97"/>
        <v>-</v>
      </c>
      <c r="S53" s="854">
        <f t="shared" si="97"/>
        <v>69</v>
      </c>
      <c r="T53" s="473" t="str">
        <f t="shared" si="97"/>
        <v>-</v>
      </c>
      <c r="U53" s="855">
        <f t="shared" si="97"/>
        <v>286</v>
      </c>
      <c r="V53" s="474" t="str">
        <f t="shared" si="97"/>
        <v>-</v>
      </c>
      <c r="W53" s="489">
        <f t="shared" si="97"/>
        <v>355</v>
      </c>
      <c r="X53" s="479">
        <f t="shared" si="97"/>
        <v>1018</v>
      </c>
      <c r="Y53" s="474" t="str">
        <f t="shared" si="97"/>
        <v>-</v>
      </c>
      <c r="Z53" s="489">
        <f t="shared" si="97"/>
        <v>1018</v>
      </c>
      <c r="AA53" s="479" t="str">
        <f t="shared" si="97"/>
        <v>-</v>
      </c>
      <c r="AB53" s="474" t="str">
        <f t="shared" si="97"/>
        <v>-</v>
      </c>
      <c r="AC53" s="489" t="str">
        <f t="shared" si="97"/>
        <v>-</v>
      </c>
      <c r="AD53" s="854">
        <f t="shared" si="97"/>
        <v>24</v>
      </c>
      <c r="AE53" s="474" t="str">
        <f t="shared" si="97"/>
        <v>-</v>
      </c>
      <c r="AF53" s="489">
        <f t="shared" si="97"/>
        <v>24</v>
      </c>
      <c r="AG53" s="479" t="str">
        <f t="shared" si="97"/>
        <v>-</v>
      </c>
      <c r="AH53" s="474" t="str">
        <f t="shared" si="97"/>
        <v>-</v>
      </c>
      <c r="AI53" s="489" t="str">
        <f t="shared" si="97"/>
        <v>-</v>
      </c>
      <c r="AJ53" s="479" t="str">
        <f t="shared" si="97"/>
        <v>-</v>
      </c>
      <c r="AK53" s="474" t="str">
        <f t="shared" si="97"/>
        <v>-</v>
      </c>
      <c r="AL53" s="489" t="str">
        <f t="shared" si="97"/>
        <v>-</v>
      </c>
      <c r="AM53" s="479" t="str">
        <f t="shared" si="97"/>
        <v>-</v>
      </c>
      <c r="AN53" s="474" t="str">
        <f t="shared" si="97"/>
        <v>-</v>
      </c>
      <c r="AO53" s="489" t="str">
        <f t="shared" si="97"/>
        <v>-</v>
      </c>
      <c r="AP53" s="479" t="str">
        <f t="shared" si="97"/>
        <v>-</v>
      </c>
      <c r="AQ53" s="474" t="str">
        <f t="shared" si="97"/>
        <v>-</v>
      </c>
      <c r="AR53" s="489" t="str">
        <f t="shared" si="97"/>
        <v>-</v>
      </c>
      <c r="AS53" s="479" t="str">
        <f t="shared" si="97"/>
        <v>-</v>
      </c>
      <c r="AT53" s="474" t="str">
        <f t="shared" si="97"/>
        <v>-</v>
      </c>
      <c r="AU53" s="489" t="str">
        <f t="shared" si="97"/>
        <v>-</v>
      </c>
      <c r="AV53" s="1065">
        <f>IF(SUM(AV47:AW52)=0,"-",SUM(AV47:AW52))</f>
        <v>1671</v>
      </c>
      <c r="AW53" s="1066"/>
      <c r="AX53" s="1094" t="str">
        <f>IF(SUM(AX47:AY52)=0,"-",SUM(AX47:AY52))</f>
        <v>-</v>
      </c>
      <c r="AY53" s="1066"/>
      <c r="AZ53" s="1065">
        <f>IF(SUM(AZ47:BA52)=0,"-",SUM(AZ47:BA52))</f>
        <v>274</v>
      </c>
      <c r="BA53" s="1066"/>
      <c r="BB53" s="1066">
        <f>IF(SUM(BB47:BC52)=0,"-",SUM(BB47:BC52))</f>
        <v>69</v>
      </c>
      <c r="BC53" s="1066"/>
      <c r="BD53" s="1066">
        <f>IF(SUM(BD47:BE52)=0,"-",SUM(BD47:BE52))</f>
        <v>1328</v>
      </c>
      <c r="BE53" s="1066"/>
      <c r="BF53" s="1066" t="str">
        <f>IF(SUM(BF47:BG52)=0,"-",SUM(BF47:BG52))</f>
        <v>-</v>
      </c>
      <c r="BG53" s="1066"/>
      <c r="BH53" s="1066" t="str">
        <f>IF(SUM(BH47:BI52)=0,"-",SUM(BH47:BI52))</f>
        <v>-</v>
      </c>
      <c r="BI53" s="1067"/>
      <c r="BJ53" s="1065">
        <f>IF(SUM(BJ47:BK52)=0,"-",SUM(BJ47:BK52))</f>
        <v>343</v>
      </c>
      <c r="BK53" s="1066"/>
      <c r="BL53" s="1066">
        <f>IF(SUM(BL47:BM52)=0,"-",SUM(BL47:BM52))</f>
        <v>1328</v>
      </c>
      <c r="BM53" s="1068"/>
      <c r="BN53" s="1065">
        <f t="shared" si="95"/>
        <v>1671</v>
      </c>
      <c r="BO53" s="1068"/>
      <c r="BQ53" s="442" t="str">
        <f>IF('C10(1)-2管路(初期設定)'!AW53="","-",'C10(1)-2管路(初期設定)'!AW53)</f>
        <v>-</v>
      </c>
      <c r="BR53" s="441" t="str">
        <f>IF(BQ53=BR$4,IF('C10(1)-2管路(初期設定)'!AV53="-","-",IF('C10(1)-2管路(初期設定)'!I53="-",'C10(1)-2管路(初期設定)'!AV53,'C10(1)-2管路(初期設定)'!AV53-'C10(1)-2管路(初期設定)'!I53)),"-")</f>
        <v>-</v>
      </c>
      <c r="BS53" s="441" t="str">
        <f>IF(BQ53=BS$4,IF('C10(1)-2管路(初期設定)'!AV53="-","-",IF('C10(1)-2管路(初期設定)'!L53="-",'C10(1)-2管路(初期設定)'!AV53,'C10(1)-2管路(初期設定)'!AV53-'C10(1)-2管路(初期設定)'!L53)),"-")</f>
        <v>-</v>
      </c>
      <c r="BT53" s="441" t="str">
        <f>IF(BQ53=BT$4,IF('C10(1)-2管路(初期設定)'!AV53="-","-",IF('C10(1)-2管路(初期設定)'!O53="-",'C10(1)-2管路(初期設定)'!AV53,'C10(1)-2管路(初期設定)'!AV53-'C10(1)-2管路(初期設定)'!O53)),"-")</f>
        <v>-</v>
      </c>
      <c r="BU53" s="441" t="str">
        <f>IF($BQ53=BU$4,IF('C10(1)-2管路(初期設定)'!$AV53="-","-",IF('C10(1)-2管路(初期設定)'!R53="-",'C10(1)-2管路(初期設定)'!$AV53,'C10(1)-2管路(初期設定)'!$AV53-'C10(1)-2管路(初期設定)'!R53)),"-")</f>
        <v>-</v>
      </c>
      <c r="BV53" s="441" t="str">
        <f>IF($BQ53=BV$4,IF('C10(1)-2管路(初期設定)'!$AV53="-","-",IF('C10(1)-2管路(初期設定)'!W53="-",'C10(1)-2管路(初期設定)'!$AV53,'C10(1)-2管路(初期設定)'!$AV53-SUM('C10(1)-2管路(初期設定)'!S53,'C10(1)-2管路(初期設定)'!T53))),"-")</f>
        <v>-</v>
      </c>
      <c r="BW53" s="441" t="str">
        <f>IF($BQ53=BV$4,IF('C10(1)-2管路(初期設定)'!$AV53="-","-",IF('C10(1)-2管路(初期設定)'!W53="-",'C10(1)-2管路(初期設定)'!$AV53,'C10(1)-2管路(初期設定)'!$AV53-SUM('C10(1)-2管路(初期設定)'!U53,'C10(1)-2管路(初期設定)'!V53))),"-")</f>
        <v>-</v>
      </c>
      <c r="BX53" s="441" t="str">
        <f>IF($BQ53=BX$4,IF('C10(1)-2管路(初期設定)'!$AV53="-","-",IF('C10(1)-2管路(初期設定)'!AF53="-",'C10(1)-2管路(初期設定)'!$AV53,'C10(1)-2管路(初期設定)'!$AV53-'C10(1)-2管路(初期設定)'!AF53)),"-")</f>
        <v>-</v>
      </c>
    </row>
    <row r="54" spans="2:76" ht="13.5" customHeight="1">
      <c r="B54" s="1594"/>
      <c r="C54" s="1263"/>
      <c r="D54" s="1263"/>
      <c r="E54" s="1260" t="s">
        <v>547</v>
      </c>
      <c r="F54" s="75">
        <v>600</v>
      </c>
      <c r="G54" s="861" t="str">
        <f>IF(AND('C10(1)-1管路(初期設定)'!$F$12="○",'C10(1)-4,5管路(初期設定)'!$BR54="-"),"-",IF('C3(1)-1管路'!G54="-",BR54,IF(BR54="-",'C3(1)-1管路'!G54,'C3(1)-1管路'!G54+BR54)))</f>
        <v>-</v>
      </c>
      <c r="H54" s="470" t="str">
        <f>IF(IF('C3(1)-1管路'!H54="-","-",IF('C10(1)-2管路(初期設定)'!H54="-",'C3(1)-1管路'!H54,'C3(1)-1管路'!H54-'C10(1)-2管路(初期設定)'!H54))=0,"-",IF('C3(1)-1管路'!H54="-","-",IF('C10(1)-2管路(初期設定)'!H54="-",'C3(1)-1管路'!H54,'C3(1)-1管路'!H54-'C10(1)-2管路(初期設定)'!H54)))</f>
        <v>-</v>
      </c>
      <c r="I54" s="488" t="str">
        <f t="shared" ref="I54:I64" si="98">IF(SUM(G54:H54)=0,"-",SUM(G54:H54))</f>
        <v>-</v>
      </c>
      <c r="J54" s="861" t="str">
        <f>IF(AND('C10(1)-1管路(初期設定)'!$H$12="○",'C10(1)-4,5管路(初期設定)'!$BS54="-"),"-",IF('C3(1)-1管路'!J54="-",BS54,IF(BS54="-",'C3(1)-1管路'!J54,'C3(1)-1管路'!J54+BS54)))</f>
        <v>-</v>
      </c>
      <c r="K54" s="470" t="str">
        <f>IF(IF('C3(1)-1管路'!K54="-","-",IF('C10(1)-2管路(初期設定)'!K54="-",'C3(1)-1管路'!K54,'C3(1)-1管路'!K54-'C10(1)-2管路(初期設定)'!K54))=0,"-",IF('C3(1)-1管路'!K54="-","-",IF('C10(1)-2管路(初期設定)'!K54="-",'C3(1)-1管路'!K54,'C3(1)-1管路'!K54-'C10(1)-2管路(初期設定)'!K54)))</f>
        <v>-</v>
      </c>
      <c r="L54" s="488" t="str">
        <f t="shared" ref="L54:L64" si="99">IF(SUM(J54:K54)=0,"-",SUM(J54:K54))</f>
        <v>-</v>
      </c>
      <c r="M54" s="861" t="str">
        <f>IF(AND('C10(1)-1管路(初期設定)'!$J$12="○",'C10(1)-4,5管路(初期設定)'!$BT54="-"),"-",IF('C3(1)-1管路'!M54="-",BT54,IF(BT54="-",'C3(1)-1管路'!M54,'C3(1)-1管路'!M54+BT54)))</f>
        <v>-</v>
      </c>
      <c r="N54" s="470" t="str">
        <f>IF(IF('C3(1)-1管路'!N54="-","-",IF('C10(1)-2管路(初期設定)'!N54="-",'C3(1)-1管路'!N54,'C3(1)-1管路'!N54-'C10(1)-2管路(初期設定)'!N54))=0,"-",IF('C3(1)-1管路'!N54="-","-",IF('C10(1)-2管路(初期設定)'!N54="-",'C3(1)-1管路'!N54,'C3(1)-1管路'!N54-'C10(1)-2管路(初期設定)'!N54)))</f>
        <v>-</v>
      </c>
      <c r="O54" s="488" t="str">
        <f t="shared" ref="O54:O64" si="100">IF(SUM(M54:N54)=0,"-",SUM(M54:N54))</f>
        <v>-</v>
      </c>
      <c r="P54" s="861" t="str">
        <f>IF(AND('C10(1)-1管路(初期設定)'!$L$12="○",'C10(1)-4,5管路(初期設定)'!$BU54="-"),"-",IF('C3(1)-1管路'!P54="-",BU54,IF(BU54="-",'C3(1)-1管路'!P54,'C3(1)-1管路'!P54+BU54)))</f>
        <v>-</v>
      </c>
      <c r="Q54" s="470" t="str">
        <f>IF(IF('C3(1)-1管路'!Q54="-","-",IF('C10(1)-2管路(初期設定)'!Q54="-",'C3(1)-1管路'!Q54,'C3(1)-1管路'!Q54-'C10(1)-2管路(初期設定)'!Q54))=0,"-",IF('C3(1)-1管路'!Q54="-","-",IF('C10(1)-2管路(初期設定)'!Q54="-",'C3(1)-1管路'!Q54,'C3(1)-1管路'!Q54-'C10(1)-2管路(初期設定)'!Q54)))</f>
        <v>-</v>
      </c>
      <c r="R54" s="488" t="str">
        <f t="shared" ref="R54:R64" si="101">IF(SUM(P54:Q54)=0,"-",SUM(P54:Q54))</f>
        <v>-</v>
      </c>
      <c r="S54" s="861" t="str">
        <f>IF(AND('C10(1)-1管路(初期設定)'!$N$12="○",'C10(1)-4,5管路(初期設定)'!$BV54="-"),"-",IF('C3(1)-1管路'!S54="-",BV54,IF(BV54="-",'C3(1)-1管路'!S54,'C3(1)-1管路'!S54+BV54+BW54)))</f>
        <v>-</v>
      </c>
      <c r="T54" s="469" t="str">
        <f>IF(IF('C3(1)-1管路'!T54="-","-",IF('C10(1)-2管路(初期設定)'!T54="-",'C3(1)-1管路'!T54,'C3(1)-1管路'!T54-'C10(1)-2管路(初期設定)'!T54))=0,"-",IF('C3(1)-1管路'!T54="-","-",IF('C10(1)-2管路(初期設定)'!T54="-",'C3(1)-1管路'!T54,'C3(1)-1管路'!T54-'C10(1)-2管路(初期設定)'!T54)))</f>
        <v>-</v>
      </c>
      <c r="U54" s="860" t="str">
        <f>IF(AND('C10(1)-1管路(初期設定)'!$P$12="○",'C10(1)-4,5管路(初期設定)'!$BW54="-"),"-",IF('C3(1)-1管路'!U54="-",BW54,IF(BW54="-",'C3(1)-1管路'!U54,'C3(1)-1管路'!U54)))</f>
        <v>-</v>
      </c>
      <c r="V54" s="470" t="str">
        <f>IF(IF('C3(1)-1管路'!V54="-","-",IF('C10(1)-2管路(初期設定)'!V54="-",'C3(1)-1管路'!V54,'C3(1)-1管路'!V54-'C10(1)-2管路(初期設定)'!V54))=0,"-",IF('C3(1)-1管路'!V54="-","-",IF('C10(1)-2管路(初期設定)'!V54="-",'C3(1)-1管路'!V54,'C3(1)-1管路'!V54-'C10(1)-2管路(初期設定)'!V54)))</f>
        <v>-</v>
      </c>
      <c r="W54" s="488" t="str">
        <f t="shared" ref="W54:W64" si="102">IF(SUM(S54:V54)=0,"-",SUM(S54:V54))</f>
        <v>-</v>
      </c>
      <c r="X54" s="480" t="str">
        <f>IF(IF('C3(1)-1管路'!X54="-","-",IF('C10(1)-2管路(初期設定)'!X54="-",'C3(1)-1管路'!X54,'C3(1)-1管路'!X54-'C10(1)-2管路(初期設定)'!X54))=0,"-",IF('C3(1)-1管路'!X54="-","-",IF('C10(1)-2管路(初期設定)'!X54="-",'C3(1)-1管路'!X54,'C3(1)-1管路'!X54-'C10(1)-2管路(初期設定)'!X54)))</f>
        <v>-</v>
      </c>
      <c r="Y54" s="470" t="str">
        <f>IF(IF('C3(1)-1管路'!Y54="-","-",IF('C10(1)-2管路(初期設定)'!Y54="-",'C3(1)-1管路'!Y54,'C3(1)-1管路'!Y54-'C10(1)-2管路(初期設定)'!Y54))=0,"-",IF('C3(1)-1管路'!Y54="-","-",IF('C10(1)-2管路(初期設定)'!Y54="-",'C3(1)-1管路'!Y54,'C3(1)-1管路'!Y54-'C10(1)-2管路(初期設定)'!Y54)))</f>
        <v>-</v>
      </c>
      <c r="Z54" s="488" t="str">
        <f t="shared" ref="Z54:Z64" si="103">IF(SUM(X54:Y54)=0,"-",SUM(X54:Y54))</f>
        <v>-</v>
      </c>
      <c r="AA54" s="480" t="str">
        <f>IF(IF('C3(1)-1管路'!AA54="-","-",IF('C10(1)-2管路(初期設定)'!AA54="-",'C3(1)-1管路'!AA54,'C3(1)-1管路'!AA54-'C10(1)-2管路(初期設定)'!AA54))=0,"-",IF('C3(1)-1管路'!AA54="-","-",IF('C10(1)-2管路(初期設定)'!AA54="-",'C3(1)-1管路'!AA54,'C3(1)-1管路'!AA54-'C10(1)-2管路(初期設定)'!AA54)))</f>
        <v>-</v>
      </c>
      <c r="AB54" s="470" t="str">
        <f>IF(IF('C3(1)-1管路'!AB54="-","-",IF('C10(1)-2管路(初期設定)'!AB54="-",'C3(1)-1管路'!AB54,'C3(1)-1管路'!AB54-'C10(1)-2管路(初期設定)'!AB54))=0,"-",IF('C3(1)-1管路'!AB54="-","-",IF('C10(1)-2管路(初期設定)'!AB54="-",'C3(1)-1管路'!AB54,'C3(1)-1管路'!AB54-'C10(1)-2管路(初期設定)'!AB54)))</f>
        <v>-</v>
      </c>
      <c r="AC54" s="488" t="str">
        <f t="shared" ref="AC54:AC64" si="104">IF(SUM(AA54:AB54)=0,"-",SUM(AA54:AB54))</f>
        <v>-</v>
      </c>
      <c r="AD54" s="861" t="str">
        <f>IF(AND('C10(1)-1管路(初期設定)'!$V$12="○",'C10(1)-4,5管路(初期設定)'!$BX54="-"),"-",IF('C3(1)-1管路'!AD54="-",BX54,IF(BX54="-",'C3(1)-1管路'!AD54,'C3(1)-1管路'!AD54+BX54)))</f>
        <v>-</v>
      </c>
      <c r="AE54" s="470" t="str">
        <f>IF(IF('C3(1)-1管路'!AE54="-","-",IF('C10(1)-2管路(初期設定)'!AE54="-",'C3(1)-1管路'!AE54,'C3(1)-1管路'!AE54-'C10(1)-2管路(初期設定)'!AE54))=0,"-",IF('C3(1)-1管路'!AE54="-","-",IF('C10(1)-2管路(初期設定)'!AE54="-",'C3(1)-1管路'!AE54,'C3(1)-1管路'!AE54-'C10(1)-2管路(初期設定)'!AE54)))</f>
        <v>-</v>
      </c>
      <c r="AF54" s="488" t="str">
        <f t="shared" ref="AF54:AF64" si="105">IF(SUM(AD54:AE54)=0,"-",SUM(AD54:AE54))</f>
        <v>-</v>
      </c>
      <c r="AG54" s="480" t="str">
        <f>IF(IF('C3(1)-1管路'!AG54="-","-",IF('C10(1)-2管路(初期設定)'!AG54="-",'C3(1)-1管路'!AG54,'C3(1)-1管路'!AG54-'C10(1)-2管路(初期設定)'!AG54))=0,"-",IF('C3(1)-1管路'!AG54="-","-",IF('C10(1)-2管路(初期設定)'!AG54="-",'C3(1)-1管路'!AG54,'C3(1)-1管路'!AG54-'C10(1)-2管路(初期設定)'!AG54)))</f>
        <v>-</v>
      </c>
      <c r="AH54" s="470" t="str">
        <f>IF(IF('C3(1)-1管路'!AH54="-","-",IF('C10(1)-2管路(初期設定)'!AH54="-",'C3(1)-1管路'!AH54,'C3(1)-1管路'!AH54-'C10(1)-2管路(初期設定)'!AH54))=0,"-",IF('C3(1)-1管路'!AH54="-","-",IF('C10(1)-2管路(初期設定)'!AH54="-",'C3(1)-1管路'!AH54,'C3(1)-1管路'!AH54-'C10(1)-2管路(初期設定)'!AH54)))</f>
        <v>-</v>
      </c>
      <c r="AI54" s="488" t="str">
        <f t="shared" ref="AI54:AI64" si="106">IF(SUM(AG54:AH54)=0,"-",SUM(AG54:AH54))</f>
        <v>-</v>
      </c>
      <c r="AJ54" s="480" t="str">
        <f>IF(IF('C3(1)-1管路'!AJ54="-","-",IF('C10(1)-2管路(初期設定)'!AJ54="-",'C3(1)-1管路'!AJ54,'C3(1)-1管路'!AJ54-'C10(1)-2管路(初期設定)'!AJ54))=0,"-",IF('C3(1)-1管路'!AJ54="-","-",IF('C10(1)-2管路(初期設定)'!AJ54="-",'C3(1)-1管路'!AJ54,'C3(1)-1管路'!AJ54-'C10(1)-2管路(初期設定)'!AJ54)))</f>
        <v>-</v>
      </c>
      <c r="AK54" s="470" t="str">
        <f>IF(IF('C3(1)-1管路'!AK54="-","-",IF('C10(1)-2管路(初期設定)'!AK54="-",'C3(1)-1管路'!AK54,'C3(1)-1管路'!AK54-'C10(1)-2管路(初期設定)'!AK54))=0,"-",IF('C3(1)-1管路'!AK54="-","-",IF('C10(1)-2管路(初期設定)'!AK54="-",'C3(1)-1管路'!AK54,'C3(1)-1管路'!AK54-'C10(1)-2管路(初期設定)'!AK54)))</f>
        <v>-</v>
      </c>
      <c r="AL54" s="488" t="str">
        <f t="shared" ref="AL54:AL64" si="107">IF(SUM(AJ54:AK54)=0,"-",SUM(AJ54:AK54))</f>
        <v>-</v>
      </c>
      <c r="AM54" s="480" t="str">
        <f>IF(IF('C3(1)-1管路'!AM54="-","-",IF('C10(1)-2管路(初期設定)'!AM54="-",'C3(1)-1管路'!AM54,'C3(1)-1管路'!AM54-'C10(1)-2管路(初期設定)'!AM54))=0,"-",IF('C3(1)-1管路'!AM54="-","-",IF('C10(1)-2管路(初期設定)'!AM54="-",'C3(1)-1管路'!AM54,'C3(1)-1管路'!AM54-'C10(1)-2管路(初期設定)'!AM54)))</f>
        <v>-</v>
      </c>
      <c r="AN54" s="470" t="str">
        <f>IF(IF('C3(1)-1管路'!AN54="-","-",IF('C10(1)-2管路(初期設定)'!AN54="-",'C3(1)-1管路'!AN54,'C3(1)-1管路'!AN54-'C10(1)-2管路(初期設定)'!AN54))=0,"-",IF('C3(1)-1管路'!AN54="-","-",IF('C10(1)-2管路(初期設定)'!AN54="-",'C3(1)-1管路'!AN54,'C3(1)-1管路'!AN54-'C10(1)-2管路(初期設定)'!AN54)))</f>
        <v>-</v>
      </c>
      <c r="AO54" s="488" t="str">
        <f t="shared" ref="AO54:AO64" si="108">IF(SUM(AM54:AN54)=0,"-",SUM(AM54:AN54))</f>
        <v>-</v>
      </c>
      <c r="AP54" s="480" t="str">
        <f>IF(IF('C3(1)-1管路'!AP54="-","-",IF('C10(1)-2管路(初期設定)'!AP54="-",'C3(1)-1管路'!AP54,'C3(1)-1管路'!AP54-'C10(1)-2管路(初期設定)'!AP54))=0,"-",IF('C3(1)-1管路'!AP54="-","-",IF('C10(1)-2管路(初期設定)'!AP54="-",'C3(1)-1管路'!AP54,'C3(1)-1管路'!AP54-'C10(1)-2管路(初期設定)'!AP54)))</f>
        <v>-</v>
      </c>
      <c r="AQ54" s="470" t="str">
        <f>IF(IF('C3(1)-1管路'!AQ54="-","-",IF('C10(1)-2管路(初期設定)'!AQ54="-",'C3(1)-1管路'!AQ54,'C3(1)-1管路'!AQ54-'C10(1)-2管路(初期設定)'!AQ54))=0,"-",IF('C3(1)-1管路'!AQ54="-","-",IF('C10(1)-2管路(初期設定)'!AQ54="-",'C3(1)-1管路'!AQ54,'C3(1)-1管路'!AQ54-'C10(1)-2管路(初期設定)'!AQ54)))</f>
        <v>-</v>
      </c>
      <c r="AR54" s="511" t="str">
        <f t="shared" ref="AR54:AR64" si="109">IF(SUM(AP54:AQ54)=0,"-",SUM(AP54:AQ54))</f>
        <v>-</v>
      </c>
      <c r="AS54" s="480" t="str">
        <f>IF(IF('C3(1)-1管路'!AS54="-","-",IF('C10(1)-2管路(初期設定)'!AS54="-",'C3(1)-1管路'!AS54,'C3(1)-1管路'!AS54-'C10(1)-2管路(初期設定)'!AS54))=0,"-",IF('C3(1)-1管路'!AS54="-","-",IF('C10(1)-2管路(初期設定)'!AS54="-",'C3(1)-1管路'!AS54,'C3(1)-1管路'!AS54-'C10(1)-2管路(初期設定)'!AS54)))</f>
        <v>-</v>
      </c>
      <c r="AT54" s="470" t="str">
        <f>IF(IF('C3(1)-1管路'!AT54="-","-",IF('C10(1)-2管路(初期設定)'!AT54="-",'C3(1)-1管路'!AT54,'C3(1)-1管路'!AT54-'C10(1)-2管路(初期設定)'!AT54))=0,"-",IF('C3(1)-1管路'!AT54="-","-",IF('C10(1)-2管路(初期設定)'!AT54="-",'C3(1)-1管路'!AT54,'C3(1)-1管路'!AT54-'C10(1)-2管路(初期設定)'!AT54)))</f>
        <v>-</v>
      </c>
      <c r="AU54" s="511" t="str">
        <f t="shared" ref="AU54:AU64" si="110">IF(SUM(AS54:AT54)=0,"-",SUM(AS54:AT54))</f>
        <v>-</v>
      </c>
      <c r="AV54" s="1096" t="str">
        <f t="shared" ref="AV54:AV64" si="111">IF(SUM(G54,J54,M54,P54,S54,U54,X54,AA54,AD54,AG54,AJ54,AM54,AP54,AS54)=0,"-",SUM(G54,J54,M54,P54,S54,U54,X54,AA54,AD54,AG54,AJ54,AM54,AP54,AS54))</f>
        <v>-</v>
      </c>
      <c r="AW54" s="1093"/>
      <c r="AX54" s="1092" t="str">
        <f t="shared" ref="AX54:AX64" si="112">IF(SUM(H54,K54,N54,Q54,T54,V54,Y54,AB54,AE54,AH54,AK54,AN54,AQ54,AT54)=0,"-",SUM(H54,K54,N54,Q54,T54,V54,Y54,AB54,AE54,AH54,AK54,AN54,AQ54,AT54))</f>
        <v>-</v>
      </c>
      <c r="AY54" s="1093"/>
      <c r="AZ54" s="1096">
        <f t="shared" ref="AZ54:AZ64" si="113">SUMIF(G$88,"①",I54)+SUMIF(J$88,"①",L54)+SUMIF(M$88,"①",O54)+SUMIF(P$88,"①",R54)+SUMIF(S$88,"①",S54)+SUMIF(S$88,"①",T54)+SUMIF(U$88,"①",U54)+SUMIF(U$88,"①",V54)+SUMIF(X$88,"①",Z54)+SUMIF(AA$88,"①",AC54)+SUMIF(AD$88,"①",AF54)+SUMIF(AG$88,"①",AI54)+SUMIF(AJ$88,"①",AL54)+SUMIF(AM$88,"①",AO54)+SUMIF(AP$88,"①",AR54)+SUMIF(AS$88,"①",AU54)</f>
        <v>0</v>
      </c>
      <c r="BA54" s="1093"/>
      <c r="BB54" s="1093">
        <f t="shared" ref="BB54:BB64" si="114">SUMIF(G$88,"②",I54)+SUMIF(J$88,"②",L54)+SUMIF(M$88,"②",O54)+SUMIF(P$88,"②",R54)+SUMIF(S$88,"②",S54)+SUMIF(S$88,"②",T54)+SUMIF(U$88,"②",U54)+SUMIF(U$88,"②",V54)+SUMIF(X$88,"②",Z54)+SUMIF(AA$88,"②",AC54)+SUMIF(AD$88,"②",AF54)+SUMIF(AG$88,"②",AI54)+SUMIF(AJ$88,"②",AL54)+SUMIF(AM$88,"②",AO54)+SUMIF(AP$88,"②",AR54)+SUMIF(AS$88,"②",AU54)</f>
        <v>0</v>
      </c>
      <c r="BC54" s="1093"/>
      <c r="BD54" s="1093">
        <f t="shared" ref="BD54:BD64" si="115">SUMIF(G$88,"③",I54)+SUMIF(J$88,"③",L54)+SUMIF(M$88,"③",O54)+SUMIF(P$88,"③",R54)+SUMIF(S$88,"③",S54)+SUMIF(S$88,"③",T54)+SUMIF(U$88,"③",U54)+SUMIF(U$88,"③",V54)+SUMIF(X$88,"③",Z54)+SUMIF(AA$88,"③",AC54)+SUMIF(AD$88,"③",AF54)+SUMIF(AG$88,"③",AI54)+SUMIF(AJ$88,"③",AL54)+SUMIF(AM$88,"③",AO54)+SUMIF(AP$88,"③",AR54)+SUMIF(AS$88,"③",AU54)</f>
        <v>0</v>
      </c>
      <c r="BE54" s="1093"/>
      <c r="BF54" s="1093">
        <f t="shared" ref="BF54:BF64" si="116">SUMIF(G$88,"④",I54)+SUMIF(J$88,"④",L54)+SUMIF(M$88,"④",O54)+SUMIF(P$88,"④",R54)+SUMIF(S$88,"④",S54)+SUMIF(S$88,"④",T54)+SUMIF(U$88,"④",U54)+SUMIF(U$88,"④",V54)+SUMIF(X$88,"④",Z54)+SUMIF(AA$88,"④",AC54)+SUMIF(AD$88,"④",AF54)+SUMIF(AG$88,"④",AI54)+SUMIF(AJ$88,"④",AL54)+SUMIF(AM$88,"④",AO54)+SUMIF(AP$88,"④",AR54)+SUMIF(AS$88,"④",AU54)</f>
        <v>0</v>
      </c>
      <c r="BG54" s="1093"/>
      <c r="BH54" s="1093">
        <f t="shared" ref="BH54:BH64" si="117">SUMIF(G$88,"⑤",I54)+SUMIF(J$88,"⑤",L54)+SUMIF(M$88,"⑤",O54)+SUMIF(P$88,"⑤",R54)+SUMIF(S$88,"⑤",S54)+SUMIF(S$88,"⑤",T54)+SUMIF(U$88,"⑤",U54)+SUMIF(U$88,"⑤",V54)+SUMIF(X$88,"⑤",Z54)+SUMIF(AA$88,"⑤",AC54)+SUMIF(AD$88,"⑤",AF54)+SUMIF(AG$88,"⑤",AI54)+SUMIF(AJ$88,"⑤",AL54)+SUMIF(AM$88,"⑤",AO54)+SUMIF(AP$88,"⑤",AR54)+SUMIF(AS$88,"⑤",AU54)</f>
        <v>0</v>
      </c>
      <c r="BI54" s="1166"/>
      <c r="BJ54" s="1096">
        <f t="shared" ref="BJ54:BJ64" si="118">SUM(AZ54:BC54)</f>
        <v>0</v>
      </c>
      <c r="BK54" s="1093"/>
      <c r="BL54" s="1093">
        <f t="shared" ref="BL54:BL64" si="119">SUM(BD54:BI54)</f>
        <v>0</v>
      </c>
      <c r="BM54" s="1165"/>
      <c r="BN54" s="1093" t="str">
        <f t="shared" si="95"/>
        <v>-</v>
      </c>
      <c r="BO54" s="1165"/>
      <c r="BQ54" s="442" t="str">
        <f>IF('C10(1)-2管路(初期設定)'!AW54="","-",'C10(1)-2管路(初期設定)'!AW54)</f>
        <v>ダクタイル鋳鉄管(NS形継手等)</v>
      </c>
      <c r="BR54" s="441" t="str">
        <f>IF(BQ54=BR$4,IF('C10(1)-2管路(初期設定)'!AV54="-","-",IF('C10(1)-2管路(初期設定)'!I54="-",'C10(1)-2管路(初期設定)'!AV54,'C10(1)-2管路(初期設定)'!AV54-'C10(1)-2管路(初期設定)'!I54)),"-")</f>
        <v>-</v>
      </c>
      <c r="BS54" s="441" t="str">
        <f>IF(BQ54=BS$4,IF('C10(1)-2管路(初期設定)'!AV54="-","-",IF('C10(1)-2管路(初期設定)'!L54="-",'C10(1)-2管路(初期設定)'!AV54,'C10(1)-2管路(初期設定)'!AV54-'C10(1)-2管路(初期設定)'!L54)),"-")</f>
        <v>-</v>
      </c>
      <c r="BT54" s="441" t="str">
        <f>IF(BQ54=BT$4,IF('C10(1)-2管路(初期設定)'!AV54="-","-",IF('C10(1)-2管路(初期設定)'!O54="-",'C10(1)-2管路(初期設定)'!AV54,'C10(1)-2管路(初期設定)'!AV54-'C10(1)-2管路(初期設定)'!O54)),"-")</f>
        <v>-</v>
      </c>
      <c r="BU54" s="441" t="str">
        <f>IF($BQ54=BU$4,IF('C10(1)-2管路(初期設定)'!$AV54="-","-",IF('C10(1)-2管路(初期設定)'!R54="-",'C10(1)-2管路(初期設定)'!$AV54,'C10(1)-2管路(初期設定)'!$AV54-'C10(1)-2管路(初期設定)'!R54)),"-")</f>
        <v>-</v>
      </c>
      <c r="BV54" s="441" t="str">
        <f>IF($BQ54=BV$4,IF('C10(1)-2管路(初期設定)'!$AV54="-","-",IF('C10(1)-2管路(初期設定)'!W54="-",'C10(1)-2管路(初期設定)'!$AV54,'C10(1)-2管路(初期設定)'!$AV54-SUM('C10(1)-2管路(初期設定)'!S54,'C10(1)-2管路(初期設定)'!T54))),"-")</f>
        <v>-</v>
      </c>
      <c r="BW54" s="441" t="str">
        <f>IF($BQ54=BV$4,IF('C10(1)-2管路(初期設定)'!$AV54="-","-",IF('C10(1)-2管路(初期設定)'!W54="-",'C10(1)-2管路(初期設定)'!$AV54,'C10(1)-2管路(初期設定)'!$AV54-SUM('C10(1)-2管路(初期設定)'!U54,'C10(1)-2管路(初期設定)'!V54))),"-")</f>
        <v>-</v>
      </c>
      <c r="BX54" s="441" t="str">
        <f>IF($BQ54=BX$4,IF('C10(1)-2管路(初期設定)'!$AV54="-","-",IF('C10(1)-2管路(初期設定)'!AF54="-",'C10(1)-2管路(初期設定)'!$AV54,'C10(1)-2管路(初期設定)'!$AV54-'C10(1)-2管路(初期設定)'!AF54)),"-")</f>
        <v>-</v>
      </c>
    </row>
    <row r="55" spans="2:76" ht="13.5" customHeight="1">
      <c r="B55" s="1594"/>
      <c r="C55" s="1263"/>
      <c r="D55" s="1263"/>
      <c r="E55" s="1265"/>
      <c r="F55" s="76">
        <v>500</v>
      </c>
      <c r="G55" s="857" t="str">
        <f>IF(AND('C10(1)-1管路(初期設定)'!$F$12="○",'C10(1)-4,5管路(初期設定)'!$BR55="-"),"-",IF('C3(1)-1管路'!G55="-",BR55,IF(BR55="-",'C3(1)-1管路'!G55,'C3(1)-1管路'!G55+BR55)))</f>
        <v>-</v>
      </c>
      <c r="H55" s="423" t="str">
        <f>IF(IF('C3(1)-1管路'!H55="-","-",IF('C10(1)-2管路(初期設定)'!H55="-",'C3(1)-1管路'!H55,'C3(1)-1管路'!H55-'C10(1)-2管路(初期設定)'!H55))=0,"-",IF('C3(1)-1管路'!H55="-","-",IF('C10(1)-2管路(初期設定)'!H55="-",'C3(1)-1管路'!H55,'C3(1)-1管路'!H55-'C10(1)-2管路(初期設定)'!H55)))</f>
        <v>-</v>
      </c>
      <c r="I55" s="425" t="str">
        <f t="shared" si="98"/>
        <v>-</v>
      </c>
      <c r="J55" s="857" t="str">
        <f>IF(AND('C10(1)-1管路(初期設定)'!$H$12="○",'C10(1)-4,5管路(初期設定)'!$BS55="-"),"-",IF('C3(1)-1管路'!J55="-",BS55,IF(BS55="-",'C3(1)-1管路'!J55,'C3(1)-1管路'!J55+BS55)))</f>
        <v>-</v>
      </c>
      <c r="K55" s="423" t="str">
        <f>IF(IF('C3(1)-1管路'!K55="-","-",IF('C10(1)-2管路(初期設定)'!K55="-",'C3(1)-1管路'!K55,'C3(1)-1管路'!K55-'C10(1)-2管路(初期設定)'!K55))=0,"-",IF('C3(1)-1管路'!K55="-","-",IF('C10(1)-2管路(初期設定)'!K55="-",'C3(1)-1管路'!K55,'C3(1)-1管路'!K55-'C10(1)-2管路(初期設定)'!K55)))</f>
        <v>-</v>
      </c>
      <c r="L55" s="425" t="str">
        <f t="shared" si="99"/>
        <v>-</v>
      </c>
      <c r="M55" s="857" t="str">
        <f>IF(AND('C10(1)-1管路(初期設定)'!$J$12="○",'C10(1)-4,5管路(初期設定)'!$BT55="-"),"-",IF('C3(1)-1管路'!M55="-",BT55,IF(BT55="-",'C3(1)-1管路'!M55,'C3(1)-1管路'!M55+BT55)))</f>
        <v>-</v>
      </c>
      <c r="N55" s="423" t="str">
        <f>IF(IF('C3(1)-1管路'!N55="-","-",IF('C10(1)-2管路(初期設定)'!N55="-",'C3(1)-1管路'!N55,'C3(1)-1管路'!N55-'C10(1)-2管路(初期設定)'!N55))=0,"-",IF('C3(1)-1管路'!N55="-","-",IF('C10(1)-2管路(初期設定)'!N55="-",'C3(1)-1管路'!N55,'C3(1)-1管路'!N55-'C10(1)-2管路(初期設定)'!N55)))</f>
        <v>-</v>
      </c>
      <c r="O55" s="425" t="str">
        <f t="shared" si="100"/>
        <v>-</v>
      </c>
      <c r="P55" s="857" t="str">
        <f>IF(AND('C10(1)-1管路(初期設定)'!$L$12="○",'C10(1)-4,5管路(初期設定)'!$BU55="-"),"-",IF('C3(1)-1管路'!P55="-",BU55,IF(BU55="-",'C3(1)-1管路'!P55,'C3(1)-1管路'!P55+BU55)))</f>
        <v>-</v>
      </c>
      <c r="Q55" s="423" t="str">
        <f>IF(IF('C3(1)-1管路'!Q55="-","-",IF('C10(1)-2管路(初期設定)'!Q55="-",'C3(1)-1管路'!Q55,'C3(1)-1管路'!Q55-'C10(1)-2管路(初期設定)'!Q55))=0,"-",IF('C3(1)-1管路'!Q55="-","-",IF('C10(1)-2管路(初期設定)'!Q55="-",'C3(1)-1管路'!Q55,'C3(1)-1管路'!Q55-'C10(1)-2管路(初期設定)'!Q55)))</f>
        <v>-</v>
      </c>
      <c r="R55" s="425" t="str">
        <f t="shared" si="101"/>
        <v>-</v>
      </c>
      <c r="S55" s="857" t="str">
        <f>IF(AND('C10(1)-1管路(初期設定)'!$N$12="○",'C10(1)-4,5管路(初期設定)'!$BV55="-"),"-",IF('C3(1)-1管路'!S55="-",BV55,IF(BV55="-",'C3(1)-1管路'!S55,'C3(1)-1管路'!S55+BV55+BW55)))</f>
        <v>-</v>
      </c>
      <c r="T55" s="416" t="str">
        <f>IF(IF('C3(1)-1管路'!T55="-","-",IF('C10(1)-2管路(初期設定)'!T55="-",'C3(1)-1管路'!T55,'C3(1)-1管路'!T55-'C10(1)-2管路(初期設定)'!T55))=0,"-",IF('C3(1)-1管路'!T55="-","-",IF('C10(1)-2管路(初期設定)'!T55="-",'C3(1)-1管路'!T55,'C3(1)-1管路'!T55-'C10(1)-2管路(初期設定)'!T55)))</f>
        <v>-</v>
      </c>
      <c r="U55" s="856" t="str">
        <f>IF(AND('C10(1)-1管路(初期設定)'!$P$12="○",'C10(1)-4,5管路(初期設定)'!$BW55="-"),"-",IF('C3(1)-1管路'!U55="-",BW55,IF(BW55="-",'C3(1)-1管路'!U55,'C3(1)-1管路'!U55)))</f>
        <v>-</v>
      </c>
      <c r="V55" s="423" t="str">
        <f>IF(IF('C3(1)-1管路'!V55="-","-",IF('C10(1)-2管路(初期設定)'!V55="-",'C3(1)-1管路'!V55,'C3(1)-1管路'!V55-'C10(1)-2管路(初期設定)'!V55))=0,"-",IF('C3(1)-1管路'!V55="-","-",IF('C10(1)-2管路(初期設定)'!V55="-",'C3(1)-1管路'!V55,'C3(1)-1管路'!V55-'C10(1)-2管路(初期設定)'!V55)))</f>
        <v>-</v>
      </c>
      <c r="W55" s="425" t="str">
        <f t="shared" si="102"/>
        <v>-</v>
      </c>
      <c r="X55" s="424" t="str">
        <f>IF(IF('C3(1)-1管路'!X55="-","-",IF('C10(1)-2管路(初期設定)'!X55="-",'C3(1)-1管路'!X55,'C3(1)-1管路'!X55-'C10(1)-2管路(初期設定)'!X55))=0,"-",IF('C3(1)-1管路'!X55="-","-",IF('C10(1)-2管路(初期設定)'!X55="-",'C3(1)-1管路'!X55,'C3(1)-1管路'!X55-'C10(1)-2管路(初期設定)'!X55)))</f>
        <v>-</v>
      </c>
      <c r="Y55" s="423" t="str">
        <f>IF(IF('C3(1)-1管路'!Y55="-","-",IF('C10(1)-2管路(初期設定)'!Y55="-",'C3(1)-1管路'!Y55,'C3(1)-1管路'!Y55-'C10(1)-2管路(初期設定)'!Y55))=0,"-",IF('C3(1)-1管路'!Y55="-","-",IF('C10(1)-2管路(初期設定)'!Y55="-",'C3(1)-1管路'!Y55,'C3(1)-1管路'!Y55-'C10(1)-2管路(初期設定)'!Y55)))</f>
        <v>-</v>
      </c>
      <c r="Z55" s="425" t="str">
        <f t="shared" si="103"/>
        <v>-</v>
      </c>
      <c r="AA55" s="424" t="str">
        <f>IF(IF('C3(1)-1管路'!AA55="-","-",IF('C10(1)-2管路(初期設定)'!AA55="-",'C3(1)-1管路'!AA55,'C3(1)-1管路'!AA55-'C10(1)-2管路(初期設定)'!AA55))=0,"-",IF('C3(1)-1管路'!AA55="-","-",IF('C10(1)-2管路(初期設定)'!AA55="-",'C3(1)-1管路'!AA55,'C3(1)-1管路'!AA55-'C10(1)-2管路(初期設定)'!AA55)))</f>
        <v>-</v>
      </c>
      <c r="AB55" s="423" t="str">
        <f>IF(IF('C3(1)-1管路'!AB55="-","-",IF('C10(1)-2管路(初期設定)'!AB55="-",'C3(1)-1管路'!AB55,'C3(1)-1管路'!AB55-'C10(1)-2管路(初期設定)'!AB55))=0,"-",IF('C3(1)-1管路'!AB55="-","-",IF('C10(1)-2管路(初期設定)'!AB55="-",'C3(1)-1管路'!AB55,'C3(1)-1管路'!AB55-'C10(1)-2管路(初期設定)'!AB55)))</f>
        <v>-</v>
      </c>
      <c r="AC55" s="425" t="str">
        <f t="shared" si="104"/>
        <v>-</v>
      </c>
      <c r="AD55" s="857" t="str">
        <f>IF(AND('C10(1)-1管路(初期設定)'!$V$12="○",'C10(1)-4,5管路(初期設定)'!$BX55="-"),"-",IF('C3(1)-1管路'!AD55="-",BX55,IF(BX55="-",'C3(1)-1管路'!AD55,'C3(1)-1管路'!AD55+BX55)))</f>
        <v>-</v>
      </c>
      <c r="AE55" s="423" t="str">
        <f>IF(IF('C3(1)-1管路'!AE55="-","-",IF('C10(1)-2管路(初期設定)'!AE55="-",'C3(1)-1管路'!AE55,'C3(1)-1管路'!AE55-'C10(1)-2管路(初期設定)'!AE55))=0,"-",IF('C3(1)-1管路'!AE55="-","-",IF('C10(1)-2管路(初期設定)'!AE55="-",'C3(1)-1管路'!AE55,'C3(1)-1管路'!AE55-'C10(1)-2管路(初期設定)'!AE55)))</f>
        <v>-</v>
      </c>
      <c r="AF55" s="425" t="str">
        <f t="shared" si="105"/>
        <v>-</v>
      </c>
      <c r="AG55" s="424" t="str">
        <f>IF(IF('C3(1)-1管路'!AG55="-","-",IF('C10(1)-2管路(初期設定)'!AG55="-",'C3(1)-1管路'!AG55,'C3(1)-1管路'!AG55-'C10(1)-2管路(初期設定)'!AG55))=0,"-",IF('C3(1)-1管路'!AG55="-","-",IF('C10(1)-2管路(初期設定)'!AG55="-",'C3(1)-1管路'!AG55,'C3(1)-1管路'!AG55-'C10(1)-2管路(初期設定)'!AG55)))</f>
        <v>-</v>
      </c>
      <c r="AH55" s="423" t="str">
        <f>IF(IF('C3(1)-1管路'!AH55="-","-",IF('C10(1)-2管路(初期設定)'!AH55="-",'C3(1)-1管路'!AH55,'C3(1)-1管路'!AH55-'C10(1)-2管路(初期設定)'!AH55))=0,"-",IF('C3(1)-1管路'!AH55="-","-",IF('C10(1)-2管路(初期設定)'!AH55="-",'C3(1)-1管路'!AH55,'C3(1)-1管路'!AH55-'C10(1)-2管路(初期設定)'!AH55)))</f>
        <v>-</v>
      </c>
      <c r="AI55" s="425" t="str">
        <f t="shared" si="106"/>
        <v>-</v>
      </c>
      <c r="AJ55" s="424" t="str">
        <f>IF(IF('C3(1)-1管路'!AJ55="-","-",IF('C10(1)-2管路(初期設定)'!AJ55="-",'C3(1)-1管路'!AJ55,'C3(1)-1管路'!AJ55-'C10(1)-2管路(初期設定)'!AJ55))=0,"-",IF('C3(1)-1管路'!AJ55="-","-",IF('C10(1)-2管路(初期設定)'!AJ55="-",'C3(1)-1管路'!AJ55,'C3(1)-1管路'!AJ55-'C10(1)-2管路(初期設定)'!AJ55)))</f>
        <v>-</v>
      </c>
      <c r="AK55" s="423" t="str">
        <f>IF(IF('C3(1)-1管路'!AK55="-","-",IF('C10(1)-2管路(初期設定)'!AK55="-",'C3(1)-1管路'!AK55,'C3(1)-1管路'!AK55-'C10(1)-2管路(初期設定)'!AK55))=0,"-",IF('C3(1)-1管路'!AK55="-","-",IF('C10(1)-2管路(初期設定)'!AK55="-",'C3(1)-1管路'!AK55,'C3(1)-1管路'!AK55-'C10(1)-2管路(初期設定)'!AK55)))</f>
        <v>-</v>
      </c>
      <c r="AL55" s="425" t="str">
        <f t="shared" si="107"/>
        <v>-</v>
      </c>
      <c r="AM55" s="424" t="str">
        <f>IF(IF('C3(1)-1管路'!AM55="-","-",IF('C10(1)-2管路(初期設定)'!AM55="-",'C3(1)-1管路'!AM55,'C3(1)-1管路'!AM55-'C10(1)-2管路(初期設定)'!AM55))=0,"-",IF('C3(1)-1管路'!AM55="-","-",IF('C10(1)-2管路(初期設定)'!AM55="-",'C3(1)-1管路'!AM55,'C3(1)-1管路'!AM55-'C10(1)-2管路(初期設定)'!AM55)))</f>
        <v>-</v>
      </c>
      <c r="AN55" s="423" t="str">
        <f>IF(IF('C3(1)-1管路'!AN55="-","-",IF('C10(1)-2管路(初期設定)'!AN55="-",'C3(1)-1管路'!AN55,'C3(1)-1管路'!AN55-'C10(1)-2管路(初期設定)'!AN55))=0,"-",IF('C3(1)-1管路'!AN55="-","-",IF('C10(1)-2管路(初期設定)'!AN55="-",'C3(1)-1管路'!AN55,'C3(1)-1管路'!AN55-'C10(1)-2管路(初期設定)'!AN55)))</f>
        <v>-</v>
      </c>
      <c r="AO55" s="425" t="str">
        <f t="shared" si="108"/>
        <v>-</v>
      </c>
      <c r="AP55" s="424" t="str">
        <f>IF(IF('C3(1)-1管路'!AP55="-","-",IF('C10(1)-2管路(初期設定)'!AP55="-",'C3(1)-1管路'!AP55,'C3(1)-1管路'!AP55-'C10(1)-2管路(初期設定)'!AP55))=0,"-",IF('C3(1)-1管路'!AP55="-","-",IF('C10(1)-2管路(初期設定)'!AP55="-",'C3(1)-1管路'!AP55,'C3(1)-1管路'!AP55-'C10(1)-2管路(初期設定)'!AP55)))</f>
        <v>-</v>
      </c>
      <c r="AQ55" s="423" t="str">
        <f>IF(IF('C3(1)-1管路'!AQ55="-","-",IF('C10(1)-2管路(初期設定)'!AQ55="-",'C3(1)-1管路'!AQ55,'C3(1)-1管路'!AQ55-'C10(1)-2管路(初期設定)'!AQ55))=0,"-",IF('C3(1)-1管路'!AQ55="-","-",IF('C10(1)-2管路(初期設定)'!AQ55="-",'C3(1)-1管路'!AQ55,'C3(1)-1管路'!AQ55-'C10(1)-2管路(初期設定)'!AQ55)))</f>
        <v>-</v>
      </c>
      <c r="AR55" s="415" t="str">
        <f t="shared" si="109"/>
        <v>-</v>
      </c>
      <c r="AS55" s="424" t="str">
        <f>IF(IF('C3(1)-1管路'!AS55="-","-",IF('C10(1)-2管路(初期設定)'!AS55="-",'C3(1)-1管路'!AS55,'C3(1)-1管路'!AS55-'C10(1)-2管路(初期設定)'!AS55))=0,"-",IF('C3(1)-1管路'!AS55="-","-",IF('C10(1)-2管路(初期設定)'!AS55="-",'C3(1)-1管路'!AS55,'C3(1)-1管路'!AS55-'C10(1)-2管路(初期設定)'!AS55)))</f>
        <v>-</v>
      </c>
      <c r="AT55" s="423" t="str">
        <f>IF(IF('C3(1)-1管路'!AT55="-","-",IF('C10(1)-2管路(初期設定)'!AT55="-",'C3(1)-1管路'!AT55,'C3(1)-1管路'!AT55-'C10(1)-2管路(初期設定)'!AT55))=0,"-",IF('C3(1)-1管路'!AT55="-","-",IF('C10(1)-2管路(初期設定)'!AT55="-",'C3(1)-1管路'!AT55,'C3(1)-1管路'!AT55-'C10(1)-2管路(初期設定)'!AT55)))</f>
        <v>-</v>
      </c>
      <c r="AU55" s="415" t="str">
        <f t="shared" si="110"/>
        <v>-</v>
      </c>
      <c r="AV55" s="1071" t="str">
        <f t="shared" si="111"/>
        <v>-</v>
      </c>
      <c r="AW55" s="1070"/>
      <c r="AX55" s="1069" t="str">
        <f t="shared" si="112"/>
        <v>-</v>
      </c>
      <c r="AY55" s="1070"/>
      <c r="AZ55" s="1071">
        <f t="shared" si="113"/>
        <v>0</v>
      </c>
      <c r="BA55" s="1070"/>
      <c r="BB55" s="1070">
        <f t="shared" si="114"/>
        <v>0</v>
      </c>
      <c r="BC55" s="1070"/>
      <c r="BD55" s="1070">
        <f t="shared" si="115"/>
        <v>0</v>
      </c>
      <c r="BE55" s="1070"/>
      <c r="BF55" s="1070">
        <f t="shared" si="116"/>
        <v>0</v>
      </c>
      <c r="BG55" s="1070"/>
      <c r="BH55" s="1070">
        <f t="shared" si="117"/>
        <v>0</v>
      </c>
      <c r="BI55" s="1072"/>
      <c r="BJ55" s="1071">
        <f t="shared" si="118"/>
        <v>0</v>
      </c>
      <c r="BK55" s="1070"/>
      <c r="BL55" s="1070">
        <f t="shared" si="119"/>
        <v>0</v>
      </c>
      <c r="BM55" s="1073"/>
      <c r="BN55" s="1070" t="str">
        <f t="shared" si="95"/>
        <v>-</v>
      </c>
      <c r="BO55" s="1073"/>
      <c r="BQ55" s="442" t="str">
        <f>IF('C10(1)-2管路(初期設定)'!AW55="","-",'C10(1)-2管路(初期設定)'!AW55)</f>
        <v>ダクタイル鋳鉄管(NS形継手等)</v>
      </c>
      <c r="BR55" s="441" t="str">
        <f>IF(BQ55=BR$4,IF('C10(1)-2管路(初期設定)'!AV55="-","-",IF('C10(1)-2管路(初期設定)'!I55="-",'C10(1)-2管路(初期設定)'!AV55,'C10(1)-2管路(初期設定)'!AV55-'C10(1)-2管路(初期設定)'!I55)),"-")</f>
        <v>-</v>
      </c>
      <c r="BS55" s="441" t="str">
        <f>IF(BQ55=BS$4,IF('C10(1)-2管路(初期設定)'!AV55="-","-",IF('C10(1)-2管路(初期設定)'!L55="-",'C10(1)-2管路(初期設定)'!AV55,'C10(1)-2管路(初期設定)'!AV55-'C10(1)-2管路(初期設定)'!L55)),"-")</f>
        <v>-</v>
      </c>
      <c r="BT55" s="441" t="str">
        <f>IF(BQ55=BT$4,IF('C10(1)-2管路(初期設定)'!AV55="-","-",IF('C10(1)-2管路(初期設定)'!O55="-",'C10(1)-2管路(初期設定)'!AV55,'C10(1)-2管路(初期設定)'!AV55-'C10(1)-2管路(初期設定)'!O55)),"-")</f>
        <v>-</v>
      </c>
      <c r="BU55" s="441" t="str">
        <f>IF($BQ55=BU$4,IF('C10(1)-2管路(初期設定)'!$AV55="-","-",IF('C10(1)-2管路(初期設定)'!R55="-",'C10(1)-2管路(初期設定)'!$AV55,'C10(1)-2管路(初期設定)'!$AV55-'C10(1)-2管路(初期設定)'!R55)),"-")</f>
        <v>-</v>
      </c>
      <c r="BV55" s="441" t="str">
        <f>IF($BQ55=BV$4,IF('C10(1)-2管路(初期設定)'!$AV55="-","-",IF('C10(1)-2管路(初期設定)'!W55="-",'C10(1)-2管路(初期設定)'!$AV55,'C10(1)-2管路(初期設定)'!$AV55-SUM('C10(1)-2管路(初期設定)'!S55,'C10(1)-2管路(初期設定)'!T55))),"-")</f>
        <v>-</v>
      </c>
      <c r="BW55" s="441" t="str">
        <f>IF($BQ55=BV$4,IF('C10(1)-2管路(初期設定)'!$AV55="-","-",IF('C10(1)-2管路(初期設定)'!W55="-",'C10(1)-2管路(初期設定)'!$AV55,'C10(1)-2管路(初期設定)'!$AV55-SUM('C10(1)-2管路(初期設定)'!U55,'C10(1)-2管路(初期設定)'!V55))),"-")</f>
        <v>-</v>
      </c>
      <c r="BX55" s="441" t="str">
        <f>IF($BQ55=BX$4,IF('C10(1)-2管路(初期設定)'!$AV55="-","-",IF('C10(1)-2管路(初期設定)'!AF55="-",'C10(1)-2管路(初期設定)'!$AV55,'C10(1)-2管路(初期設定)'!$AV55-'C10(1)-2管路(初期設定)'!AF55)),"-")</f>
        <v>-</v>
      </c>
    </row>
    <row r="56" spans="2:76" ht="13.5" customHeight="1">
      <c r="B56" s="1594"/>
      <c r="C56" s="1263"/>
      <c r="D56" s="1263"/>
      <c r="E56" s="1265"/>
      <c r="F56" s="76">
        <v>450</v>
      </c>
      <c r="G56" s="857" t="str">
        <f>IF(AND('C10(1)-1管路(初期設定)'!$F$12="○",'C10(1)-4,5管路(初期設定)'!$BR56="-"),"-",IF('C3(1)-1管路'!G56="-",BR56,IF(BR56="-",'C3(1)-1管路'!G56,'C3(1)-1管路'!G56+BR56)))</f>
        <v>-</v>
      </c>
      <c r="H56" s="423" t="str">
        <f>IF(IF('C3(1)-1管路'!H56="-","-",IF('C10(1)-2管路(初期設定)'!H56="-",'C3(1)-1管路'!H56,'C3(1)-1管路'!H56-'C10(1)-2管路(初期設定)'!H56))=0,"-",IF('C3(1)-1管路'!H56="-","-",IF('C10(1)-2管路(初期設定)'!H56="-",'C3(1)-1管路'!H56,'C3(1)-1管路'!H56-'C10(1)-2管路(初期設定)'!H56)))</f>
        <v>-</v>
      </c>
      <c r="I56" s="425" t="str">
        <f t="shared" si="98"/>
        <v>-</v>
      </c>
      <c r="J56" s="857" t="str">
        <f>IF(AND('C10(1)-1管路(初期設定)'!$H$12="○",'C10(1)-4,5管路(初期設定)'!$BS56="-"),"-",IF('C3(1)-1管路'!J56="-",BS56,IF(BS56="-",'C3(1)-1管路'!J56,'C3(1)-1管路'!J56+BS56)))</f>
        <v>-</v>
      </c>
      <c r="K56" s="423" t="str">
        <f>IF(IF('C3(1)-1管路'!K56="-","-",IF('C10(1)-2管路(初期設定)'!K56="-",'C3(1)-1管路'!K56,'C3(1)-1管路'!K56-'C10(1)-2管路(初期設定)'!K56))=0,"-",IF('C3(1)-1管路'!K56="-","-",IF('C10(1)-2管路(初期設定)'!K56="-",'C3(1)-1管路'!K56,'C3(1)-1管路'!K56-'C10(1)-2管路(初期設定)'!K56)))</f>
        <v>-</v>
      </c>
      <c r="L56" s="425" t="str">
        <f t="shared" si="99"/>
        <v>-</v>
      </c>
      <c r="M56" s="857" t="str">
        <f>IF(AND('C10(1)-1管路(初期設定)'!$J$12="○",'C10(1)-4,5管路(初期設定)'!$BT56="-"),"-",IF('C3(1)-1管路'!M56="-",BT56,IF(BT56="-",'C3(1)-1管路'!M56,'C3(1)-1管路'!M56+BT56)))</f>
        <v>-</v>
      </c>
      <c r="N56" s="423" t="str">
        <f>IF(IF('C3(1)-1管路'!N56="-","-",IF('C10(1)-2管路(初期設定)'!N56="-",'C3(1)-1管路'!N56,'C3(1)-1管路'!N56-'C10(1)-2管路(初期設定)'!N56))=0,"-",IF('C3(1)-1管路'!N56="-","-",IF('C10(1)-2管路(初期設定)'!N56="-",'C3(1)-1管路'!N56,'C3(1)-1管路'!N56-'C10(1)-2管路(初期設定)'!N56)))</f>
        <v>-</v>
      </c>
      <c r="O56" s="425" t="str">
        <f t="shared" si="100"/>
        <v>-</v>
      </c>
      <c r="P56" s="857" t="str">
        <f>IF(AND('C10(1)-1管路(初期設定)'!$L$12="○",'C10(1)-4,5管路(初期設定)'!$BU56="-"),"-",IF('C3(1)-1管路'!P56="-",BU56,IF(BU56="-",'C3(1)-1管路'!P56,'C3(1)-1管路'!P56+BU56)))</f>
        <v>-</v>
      </c>
      <c r="Q56" s="423" t="str">
        <f>IF(IF('C3(1)-1管路'!Q56="-","-",IF('C10(1)-2管路(初期設定)'!Q56="-",'C3(1)-1管路'!Q56,'C3(1)-1管路'!Q56-'C10(1)-2管路(初期設定)'!Q56))=0,"-",IF('C3(1)-1管路'!Q56="-","-",IF('C10(1)-2管路(初期設定)'!Q56="-",'C3(1)-1管路'!Q56,'C3(1)-1管路'!Q56-'C10(1)-2管路(初期設定)'!Q56)))</f>
        <v>-</v>
      </c>
      <c r="R56" s="425" t="str">
        <f t="shared" si="101"/>
        <v>-</v>
      </c>
      <c r="S56" s="857" t="str">
        <f>IF(AND('C10(1)-1管路(初期設定)'!$N$12="○",'C10(1)-4,5管路(初期設定)'!$BV56="-"),"-",IF('C3(1)-1管路'!S56="-",BV56,IF(BV56="-",'C3(1)-1管路'!S56,'C3(1)-1管路'!S56+BV56+BW56)))</f>
        <v>-</v>
      </c>
      <c r="T56" s="416" t="str">
        <f>IF(IF('C3(1)-1管路'!T56="-","-",IF('C10(1)-2管路(初期設定)'!T56="-",'C3(1)-1管路'!T56,'C3(1)-1管路'!T56-'C10(1)-2管路(初期設定)'!T56))=0,"-",IF('C3(1)-1管路'!T56="-","-",IF('C10(1)-2管路(初期設定)'!T56="-",'C3(1)-1管路'!T56,'C3(1)-1管路'!T56-'C10(1)-2管路(初期設定)'!T56)))</f>
        <v>-</v>
      </c>
      <c r="U56" s="856" t="str">
        <f>IF(AND('C10(1)-1管路(初期設定)'!$P$12="○",'C10(1)-4,5管路(初期設定)'!$BW56="-"),"-",IF('C3(1)-1管路'!U56="-",BW56,IF(BW56="-",'C3(1)-1管路'!U56,'C3(1)-1管路'!U56)))</f>
        <v>-</v>
      </c>
      <c r="V56" s="423" t="str">
        <f>IF(IF('C3(1)-1管路'!V56="-","-",IF('C10(1)-2管路(初期設定)'!V56="-",'C3(1)-1管路'!V56,'C3(1)-1管路'!V56-'C10(1)-2管路(初期設定)'!V56))=0,"-",IF('C3(1)-1管路'!V56="-","-",IF('C10(1)-2管路(初期設定)'!V56="-",'C3(1)-1管路'!V56,'C3(1)-1管路'!V56-'C10(1)-2管路(初期設定)'!V56)))</f>
        <v>-</v>
      </c>
      <c r="W56" s="425" t="str">
        <f t="shared" si="102"/>
        <v>-</v>
      </c>
      <c r="X56" s="424" t="str">
        <f>IF(IF('C3(1)-1管路'!X56="-","-",IF('C10(1)-2管路(初期設定)'!X56="-",'C3(1)-1管路'!X56,'C3(1)-1管路'!X56-'C10(1)-2管路(初期設定)'!X56))=0,"-",IF('C3(1)-1管路'!X56="-","-",IF('C10(1)-2管路(初期設定)'!X56="-",'C3(1)-1管路'!X56,'C3(1)-1管路'!X56-'C10(1)-2管路(初期設定)'!X56)))</f>
        <v>-</v>
      </c>
      <c r="Y56" s="423" t="str">
        <f>IF(IF('C3(1)-1管路'!Y56="-","-",IF('C10(1)-2管路(初期設定)'!Y56="-",'C3(1)-1管路'!Y56,'C3(1)-1管路'!Y56-'C10(1)-2管路(初期設定)'!Y56))=0,"-",IF('C3(1)-1管路'!Y56="-","-",IF('C10(1)-2管路(初期設定)'!Y56="-",'C3(1)-1管路'!Y56,'C3(1)-1管路'!Y56-'C10(1)-2管路(初期設定)'!Y56)))</f>
        <v>-</v>
      </c>
      <c r="Z56" s="425" t="str">
        <f t="shared" si="103"/>
        <v>-</v>
      </c>
      <c r="AA56" s="424" t="str">
        <f>IF(IF('C3(1)-1管路'!AA56="-","-",IF('C10(1)-2管路(初期設定)'!AA56="-",'C3(1)-1管路'!AA56,'C3(1)-1管路'!AA56-'C10(1)-2管路(初期設定)'!AA56))=0,"-",IF('C3(1)-1管路'!AA56="-","-",IF('C10(1)-2管路(初期設定)'!AA56="-",'C3(1)-1管路'!AA56,'C3(1)-1管路'!AA56-'C10(1)-2管路(初期設定)'!AA56)))</f>
        <v>-</v>
      </c>
      <c r="AB56" s="423" t="str">
        <f>IF(IF('C3(1)-1管路'!AB56="-","-",IF('C10(1)-2管路(初期設定)'!AB56="-",'C3(1)-1管路'!AB56,'C3(1)-1管路'!AB56-'C10(1)-2管路(初期設定)'!AB56))=0,"-",IF('C3(1)-1管路'!AB56="-","-",IF('C10(1)-2管路(初期設定)'!AB56="-",'C3(1)-1管路'!AB56,'C3(1)-1管路'!AB56-'C10(1)-2管路(初期設定)'!AB56)))</f>
        <v>-</v>
      </c>
      <c r="AC56" s="425" t="str">
        <f t="shared" si="104"/>
        <v>-</v>
      </c>
      <c r="AD56" s="857" t="str">
        <f>IF(AND('C10(1)-1管路(初期設定)'!$V$12="○",'C10(1)-4,5管路(初期設定)'!$BX56="-"),"-",IF('C3(1)-1管路'!AD56="-",BX56,IF(BX56="-",'C3(1)-1管路'!AD56,'C3(1)-1管路'!AD56+BX56)))</f>
        <v>-</v>
      </c>
      <c r="AE56" s="423" t="str">
        <f>IF(IF('C3(1)-1管路'!AE56="-","-",IF('C10(1)-2管路(初期設定)'!AE56="-",'C3(1)-1管路'!AE56,'C3(1)-1管路'!AE56-'C10(1)-2管路(初期設定)'!AE56))=0,"-",IF('C3(1)-1管路'!AE56="-","-",IF('C10(1)-2管路(初期設定)'!AE56="-",'C3(1)-1管路'!AE56,'C3(1)-1管路'!AE56-'C10(1)-2管路(初期設定)'!AE56)))</f>
        <v>-</v>
      </c>
      <c r="AF56" s="425" t="str">
        <f t="shared" si="105"/>
        <v>-</v>
      </c>
      <c r="AG56" s="424" t="str">
        <f>IF(IF('C3(1)-1管路'!AG56="-","-",IF('C10(1)-2管路(初期設定)'!AG56="-",'C3(1)-1管路'!AG56,'C3(1)-1管路'!AG56-'C10(1)-2管路(初期設定)'!AG56))=0,"-",IF('C3(1)-1管路'!AG56="-","-",IF('C10(1)-2管路(初期設定)'!AG56="-",'C3(1)-1管路'!AG56,'C3(1)-1管路'!AG56-'C10(1)-2管路(初期設定)'!AG56)))</f>
        <v>-</v>
      </c>
      <c r="AH56" s="423" t="str">
        <f>IF(IF('C3(1)-1管路'!AH56="-","-",IF('C10(1)-2管路(初期設定)'!AH56="-",'C3(1)-1管路'!AH56,'C3(1)-1管路'!AH56-'C10(1)-2管路(初期設定)'!AH56))=0,"-",IF('C3(1)-1管路'!AH56="-","-",IF('C10(1)-2管路(初期設定)'!AH56="-",'C3(1)-1管路'!AH56,'C3(1)-1管路'!AH56-'C10(1)-2管路(初期設定)'!AH56)))</f>
        <v>-</v>
      </c>
      <c r="AI56" s="425" t="str">
        <f t="shared" si="106"/>
        <v>-</v>
      </c>
      <c r="AJ56" s="424" t="str">
        <f>IF(IF('C3(1)-1管路'!AJ56="-","-",IF('C10(1)-2管路(初期設定)'!AJ56="-",'C3(1)-1管路'!AJ56,'C3(1)-1管路'!AJ56-'C10(1)-2管路(初期設定)'!AJ56))=0,"-",IF('C3(1)-1管路'!AJ56="-","-",IF('C10(1)-2管路(初期設定)'!AJ56="-",'C3(1)-1管路'!AJ56,'C3(1)-1管路'!AJ56-'C10(1)-2管路(初期設定)'!AJ56)))</f>
        <v>-</v>
      </c>
      <c r="AK56" s="423" t="str">
        <f>IF(IF('C3(1)-1管路'!AK56="-","-",IF('C10(1)-2管路(初期設定)'!AK56="-",'C3(1)-1管路'!AK56,'C3(1)-1管路'!AK56-'C10(1)-2管路(初期設定)'!AK56))=0,"-",IF('C3(1)-1管路'!AK56="-","-",IF('C10(1)-2管路(初期設定)'!AK56="-",'C3(1)-1管路'!AK56,'C3(1)-1管路'!AK56-'C10(1)-2管路(初期設定)'!AK56)))</f>
        <v>-</v>
      </c>
      <c r="AL56" s="425" t="str">
        <f t="shared" si="107"/>
        <v>-</v>
      </c>
      <c r="AM56" s="424" t="str">
        <f>IF(IF('C3(1)-1管路'!AM56="-","-",IF('C10(1)-2管路(初期設定)'!AM56="-",'C3(1)-1管路'!AM56,'C3(1)-1管路'!AM56-'C10(1)-2管路(初期設定)'!AM56))=0,"-",IF('C3(1)-1管路'!AM56="-","-",IF('C10(1)-2管路(初期設定)'!AM56="-",'C3(1)-1管路'!AM56,'C3(1)-1管路'!AM56-'C10(1)-2管路(初期設定)'!AM56)))</f>
        <v>-</v>
      </c>
      <c r="AN56" s="423" t="str">
        <f>IF(IF('C3(1)-1管路'!AN56="-","-",IF('C10(1)-2管路(初期設定)'!AN56="-",'C3(1)-1管路'!AN56,'C3(1)-1管路'!AN56-'C10(1)-2管路(初期設定)'!AN56))=0,"-",IF('C3(1)-1管路'!AN56="-","-",IF('C10(1)-2管路(初期設定)'!AN56="-",'C3(1)-1管路'!AN56,'C3(1)-1管路'!AN56-'C10(1)-2管路(初期設定)'!AN56)))</f>
        <v>-</v>
      </c>
      <c r="AO56" s="425" t="str">
        <f t="shared" si="108"/>
        <v>-</v>
      </c>
      <c r="AP56" s="424" t="str">
        <f>IF(IF('C3(1)-1管路'!AP56="-","-",IF('C10(1)-2管路(初期設定)'!AP56="-",'C3(1)-1管路'!AP56,'C3(1)-1管路'!AP56-'C10(1)-2管路(初期設定)'!AP56))=0,"-",IF('C3(1)-1管路'!AP56="-","-",IF('C10(1)-2管路(初期設定)'!AP56="-",'C3(1)-1管路'!AP56,'C3(1)-1管路'!AP56-'C10(1)-2管路(初期設定)'!AP56)))</f>
        <v>-</v>
      </c>
      <c r="AQ56" s="423" t="str">
        <f>IF(IF('C3(1)-1管路'!AQ56="-","-",IF('C10(1)-2管路(初期設定)'!AQ56="-",'C3(1)-1管路'!AQ56,'C3(1)-1管路'!AQ56-'C10(1)-2管路(初期設定)'!AQ56))=0,"-",IF('C3(1)-1管路'!AQ56="-","-",IF('C10(1)-2管路(初期設定)'!AQ56="-",'C3(1)-1管路'!AQ56,'C3(1)-1管路'!AQ56-'C10(1)-2管路(初期設定)'!AQ56)))</f>
        <v>-</v>
      </c>
      <c r="AR56" s="415" t="str">
        <f t="shared" si="109"/>
        <v>-</v>
      </c>
      <c r="AS56" s="424" t="str">
        <f>IF(IF('C3(1)-1管路'!AS56="-","-",IF('C10(1)-2管路(初期設定)'!AS56="-",'C3(1)-1管路'!AS56,'C3(1)-1管路'!AS56-'C10(1)-2管路(初期設定)'!AS56))=0,"-",IF('C3(1)-1管路'!AS56="-","-",IF('C10(1)-2管路(初期設定)'!AS56="-",'C3(1)-1管路'!AS56,'C3(1)-1管路'!AS56-'C10(1)-2管路(初期設定)'!AS56)))</f>
        <v>-</v>
      </c>
      <c r="AT56" s="423" t="str">
        <f>IF(IF('C3(1)-1管路'!AT56="-","-",IF('C10(1)-2管路(初期設定)'!AT56="-",'C3(1)-1管路'!AT56,'C3(1)-1管路'!AT56-'C10(1)-2管路(初期設定)'!AT56))=0,"-",IF('C3(1)-1管路'!AT56="-","-",IF('C10(1)-2管路(初期設定)'!AT56="-",'C3(1)-1管路'!AT56,'C3(1)-1管路'!AT56-'C10(1)-2管路(初期設定)'!AT56)))</f>
        <v>-</v>
      </c>
      <c r="AU56" s="415" t="str">
        <f t="shared" si="110"/>
        <v>-</v>
      </c>
      <c r="AV56" s="1071" t="str">
        <f t="shared" si="111"/>
        <v>-</v>
      </c>
      <c r="AW56" s="1070"/>
      <c r="AX56" s="1069" t="str">
        <f t="shared" si="112"/>
        <v>-</v>
      </c>
      <c r="AY56" s="1070"/>
      <c r="AZ56" s="1071">
        <f t="shared" si="113"/>
        <v>0</v>
      </c>
      <c r="BA56" s="1070"/>
      <c r="BB56" s="1070">
        <f t="shared" si="114"/>
        <v>0</v>
      </c>
      <c r="BC56" s="1070"/>
      <c r="BD56" s="1070">
        <f t="shared" si="115"/>
        <v>0</v>
      </c>
      <c r="BE56" s="1070"/>
      <c r="BF56" s="1070">
        <f t="shared" si="116"/>
        <v>0</v>
      </c>
      <c r="BG56" s="1070"/>
      <c r="BH56" s="1070">
        <f t="shared" si="117"/>
        <v>0</v>
      </c>
      <c r="BI56" s="1072"/>
      <c r="BJ56" s="1071">
        <f t="shared" si="118"/>
        <v>0</v>
      </c>
      <c r="BK56" s="1070"/>
      <c r="BL56" s="1070">
        <f t="shared" si="119"/>
        <v>0</v>
      </c>
      <c r="BM56" s="1073"/>
      <c r="BN56" s="1070" t="str">
        <f t="shared" si="95"/>
        <v>-</v>
      </c>
      <c r="BO56" s="1073"/>
      <c r="BQ56" s="442" t="str">
        <f>IF('C10(1)-2管路(初期設定)'!AW56="","-",'C10(1)-2管路(初期設定)'!AW56)</f>
        <v>ダクタイル鋳鉄管(NS形継手等)</v>
      </c>
      <c r="BR56" s="441" t="str">
        <f>IF(BQ56=BR$4,IF('C10(1)-2管路(初期設定)'!AV56="-","-",IF('C10(1)-2管路(初期設定)'!I56="-",'C10(1)-2管路(初期設定)'!AV56,'C10(1)-2管路(初期設定)'!AV56-'C10(1)-2管路(初期設定)'!I56)),"-")</f>
        <v>-</v>
      </c>
      <c r="BS56" s="441" t="str">
        <f>IF(BQ56=BS$4,IF('C10(1)-2管路(初期設定)'!AV56="-","-",IF('C10(1)-2管路(初期設定)'!L56="-",'C10(1)-2管路(初期設定)'!AV56,'C10(1)-2管路(初期設定)'!AV56-'C10(1)-2管路(初期設定)'!L56)),"-")</f>
        <v>-</v>
      </c>
      <c r="BT56" s="441" t="str">
        <f>IF(BQ56=BT$4,IF('C10(1)-2管路(初期設定)'!AV56="-","-",IF('C10(1)-2管路(初期設定)'!O56="-",'C10(1)-2管路(初期設定)'!AV56,'C10(1)-2管路(初期設定)'!AV56-'C10(1)-2管路(初期設定)'!O56)),"-")</f>
        <v>-</v>
      </c>
      <c r="BU56" s="441" t="str">
        <f>IF($BQ56=BU$4,IF('C10(1)-2管路(初期設定)'!$AV56="-","-",IF('C10(1)-2管路(初期設定)'!R56="-",'C10(1)-2管路(初期設定)'!$AV56,'C10(1)-2管路(初期設定)'!$AV56-'C10(1)-2管路(初期設定)'!R56)),"-")</f>
        <v>-</v>
      </c>
      <c r="BV56" s="441" t="str">
        <f>IF($BQ56=BV$4,IF('C10(1)-2管路(初期設定)'!$AV56="-","-",IF('C10(1)-2管路(初期設定)'!W56="-",'C10(1)-2管路(初期設定)'!$AV56,'C10(1)-2管路(初期設定)'!$AV56-SUM('C10(1)-2管路(初期設定)'!S56,'C10(1)-2管路(初期設定)'!T56))),"-")</f>
        <v>-</v>
      </c>
      <c r="BW56" s="441" t="str">
        <f>IF($BQ56=BV$4,IF('C10(1)-2管路(初期設定)'!$AV56="-","-",IF('C10(1)-2管路(初期設定)'!W56="-",'C10(1)-2管路(初期設定)'!$AV56,'C10(1)-2管路(初期設定)'!$AV56-SUM('C10(1)-2管路(初期設定)'!U56,'C10(1)-2管路(初期設定)'!V56))),"-")</f>
        <v>-</v>
      </c>
      <c r="BX56" s="441" t="str">
        <f>IF($BQ56=BX$4,IF('C10(1)-2管路(初期設定)'!$AV56="-","-",IF('C10(1)-2管路(初期設定)'!AF56="-",'C10(1)-2管路(初期設定)'!$AV56,'C10(1)-2管路(初期設定)'!$AV56-'C10(1)-2管路(初期設定)'!AF56)),"-")</f>
        <v>-</v>
      </c>
    </row>
    <row r="57" spans="2:76" ht="13.5" customHeight="1">
      <c r="B57" s="1594"/>
      <c r="C57" s="1263"/>
      <c r="D57" s="1263"/>
      <c r="E57" s="1265"/>
      <c r="F57" s="76">
        <v>400</v>
      </c>
      <c r="G57" s="857" t="str">
        <f>IF(AND('C10(1)-1管路(初期設定)'!$F$12="○",'C10(1)-4,5管路(初期設定)'!$BR57="-"),"-",IF('C3(1)-1管路'!G57="-",BR57,IF(BR57="-",'C3(1)-1管路'!G57,'C3(1)-1管路'!G57+BR57)))</f>
        <v>-</v>
      </c>
      <c r="H57" s="423" t="str">
        <f>IF(IF('C3(1)-1管路'!H57="-","-",IF('C10(1)-2管路(初期設定)'!H57="-",'C3(1)-1管路'!H57,'C3(1)-1管路'!H57-'C10(1)-2管路(初期設定)'!H57))=0,"-",IF('C3(1)-1管路'!H57="-","-",IF('C10(1)-2管路(初期設定)'!H57="-",'C3(1)-1管路'!H57,'C3(1)-1管路'!H57-'C10(1)-2管路(初期設定)'!H57)))</f>
        <v>-</v>
      </c>
      <c r="I57" s="425" t="str">
        <f t="shared" si="98"/>
        <v>-</v>
      </c>
      <c r="J57" s="857" t="str">
        <f>IF(AND('C10(1)-1管路(初期設定)'!$H$12="○",'C10(1)-4,5管路(初期設定)'!$BS57="-"),"-",IF('C3(1)-1管路'!J57="-",BS57,IF(BS57="-",'C3(1)-1管路'!J57,'C3(1)-1管路'!J57+BS57)))</f>
        <v>-</v>
      </c>
      <c r="K57" s="423" t="str">
        <f>IF(IF('C3(1)-1管路'!K57="-","-",IF('C10(1)-2管路(初期設定)'!K57="-",'C3(1)-1管路'!K57,'C3(1)-1管路'!K57-'C10(1)-2管路(初期設定)'!K57))=0,"-",IF('C3(1)-1管路'!K57="-","-",IF('C10(1)-2管路(初期設定)'!K57="-",'C3(1)-1管路'!K57,'C3(1)-1管路'!K57-'C10(1)-2管路(初期設定)'!K57)))</f>
        <v>-</v>
      </c>
      <c r="L57" s="425" t="str">
        <f t="shared" si="99"/>
        <v>-</v>
      </c>
      <c r="M57" s="857" t="str">
        <f>IF(AND('C10(1)-1管路(初期設定)'!$J$12="○",'C10(1)-4,5管路(初期設定)'!$BT57="-"),"-",IF('C3(1)-1管路'!M57="-",BT57,IF(BT57="-",'C3(1)-1管路'!M57,'C3(1)-1管路'!M57+BT57)))</f>
        <v>-</v>
      </c>
      <c r="N57" s="423" t="str">
        <f>IF(IF('C3(1)-1管路'!N57="-","-",IF('C10(1)-2管路(初期設定)'!N57="-",'C3(1)-1管路'!N57,'C3(1)-1管路'!N57-'C10(1)-2管路(初期設定)'!N57))=0,"-",IF('C3(1)-1管路'!N57="-","-",IF('C10(1)-2管路(初期設定)'!N57="-",'C3(1)-1管路'!N57,'C3(1)-1管路'!N57-'C10(1)-2管路(初期設定)'!N57)))</f>
        <v>-</v>
      </c>
      <c r="O57" s="425" t="str">
        <f t="shared" si="100"/>
        <v>-</v>
      </c>
      <c r="P57" s="857" t="str">
        <f>IF(AND('C10(1)-1管路(初期設定)'!$L$12="○",'C10(1)-4,5管路(初期設定)'!$BU57="-"),"-",IF('C3(1)-1管路'!P57="-",BU57,IF(BU57="-",'C3(1)-1管路'!P57,'C3(1)-1管路'!P57+BU57)))</f>
        <v>-</v>
      </c>
      <c r="Q57" s="423" t="str">
        <f>IF(IF('C3(1)-1管路'!Q57="-","-",IF('C10(1)-2管路(初期設定)'!Q57="-",'C3(1)-1管路'!Q57,'C3(1)-1管路'!Q57-'C10(1)-2管路(初期設定)'!Q57))=0,"-",IF('C3(1)-1管路'!Q57="-","-",IF('C10(1)-2管路(初期設定)'!Q57="-",'C3(1)-1管路'!Q57,'C3(1)-1管路'!Q57-'C10(1)-2管路(初期設定)'!Q57)))</f>
        <v>-</v>
      </c>
      <c r="R57" s="425" t="str">
        <f t="shared" si="101"/>
        <v>-</v>
      </c>
      <c r="S57" s="857" t="str">
        <f>IF(AND('C10(1)-1管路(初期設定)'!$N$12="○",'C10(1)-4,5管路(初期設定)'!$BV57="-"),"-",IF('C3(1)-1管路'!S57="-",BV57,IF(BV57="-",'C3(1)-1管路'!S57,'C3(1)-1管路'!S57+BV57+BW57)))</f>
        <v>-</v>
      </c>
      <c r="T57" s="416" t="str">
        <f>IF(IF('C3(1)-1管路'!T57="-","-",IF('C10(1)-2管路(初期設定)'!T57="-",'C3(1)-1管路'!T57,'C3(1)-1管路'!T57-'C10(1)-2管路(初期設定)'!T57))=0,"-",IF('C3(1)-1管路'!T57="-","-",IF('C10(1)-2管路(初期設定)'!T57="-",'C3(1)-1管路'!T57,'C3(1)-1管路'!T57-'C10(1)-2管路(初期設定)'!T57)))</f>
        <v>-</v>
      </c>
      <c r="U57" s="856" t="str">
        <f>IF(AND('C10(1)-1管路(初期設定)'!$P$12="○",'C10(1)-4,5管路(初期設定)'!$BW57="-"),"-",IF('C3(1)-1管路'!U57="-",BW57,IF(BW57="-",'C3(1)-1管路'!U57,'C3(1)-1管路'!U57)))</f>
        <v>-</v>
      </c>
      <c r="V57" s="423" t="str">
        <f>IF(IF('C3(1)-1管路'!V57="-","-",IF('C10(1)-2管路(初期設定)'!V57="-",'C3(1)-1管路'!V57,'C3(1)-1管路'!V57-'C10(1)-2管路(初期設定)'!V57))=0,"-",IF('C3(1)-1管路'!V57="-","-",IF('C10(1)-2管路(初期設定)'!V57="-",'C3(1)-1管路'!V57,'C3(1)-1管路'!V57-'C10(1)-2管路(初期設定)'!V57)))</f>
        <v>-</v>
      </c>
      <c r="W57" s="425" t="str">
        <f t="shared" si="102"/>
        <v>-</v>
      </c>
      <c r="X57" s="424" t="str">
        <f>IF(IF('C3(1)-1管路'!X57="-","-",IF('C10(1)-2管路(初期設定)'!X57="-",'C3(1)-1管路'!X57,'C3(1)-1管路'!X57-'C10(1)-2管路(初期設定)'!X57))=0,"-",IF('C3(1)-1管路'!X57="-","-",IF('C10(1)-2管路(初期設定)'!X57="-",'C3(1)-1管路'!X57,'C3(1)-1管路'!X57-'C10(1)-2管路(初期設定)'!X57)))</f>
        <v>-</v>
      </c>
      <c r="Y57" s="423" t="str">
        <f>IF(IF('C3(1)-1管路'!Y57="-","-",IF('C10(1)-2管路(初期設定)'!Y57="-",'C3(1)-1管路'!Y57,'C3(1)-1管路'!Y57-'C10(1)-2管路(初期設定)'!Y57))=0,"-",IF('C3(1)-1管路'!Y57="-","-",IF('C10(1)-2管路(初期設定)'!Y57="-",'C3(1)-1管路'!Y57,'C3(1)-1管路'!Y57-'C10(1)-2管路(初期設定)'!Y57)))</f>
        <v>-</v>
      </c>
      <c r="Z57" s="425" t="str">
        <f t="shared" si="103"/>
        <v>-</v>
      </c>
      <c r="AA57" s="424" t="str">
        <f>IF(IF('C3(1)-1管路'!AA57="-","-",IF('C10(1)-2管路(初期設定)'!AA57="-",'C3(1)-1管路'!AA57,'C3(1)-1管路'!AA57-'C10(1)-2管路(初期設定)'!AA57))=0,"-",IF('C3(1)-1管路'!AA57="-","-",IF('C10(1)-2管路(初期設定)'!AA57="-",'C3(1)-1管路'!AA57,'C3(1)-1管路'!AA57-'C10(1)-2管路(初期設定)'!AA57)))</f>
        <v>-</v>
      </c>
      <c r="AB57" s="423" t="str">
        <f>IF(IF('C3(1)-1管路'!AB57="-","-",IF('C10(1)-2管路(初期設定)'!AB57="-",'C3(1)-1管路'!AB57,'C3(1)-1管路'!AB57-'C10(1)-2管路(初期設定)'!AB57))=0,"-",IF('C3(1)-1管路'!AB57="-","-",IF('C10(1)-2管路(初期設定)'!AB57="-",'C3(1)-1管路'!AB57,'C3(1)-1管路'!AB57-'C10(1)-2管路(初期設定)'!AB57)))</f>
        <v>-</v>
      </c>
      <c r="AC57" s="425" t="str">
        <f t="shared" si="104"/>
        <v>-</v>
      </c>
      <c r="AD57" s="857" t="str">
        <f>IF(AND('C10(1)-1管路(初期設定)'!$V$12="○",'C10(1)-4,5管路(初期設定)'!$BX57="-"),"-",IF('C3(1)-1管路'!AD57="-",BX57,IF(BX57="-",'C3(1)-1管路'!AD57,'C3(1)-1管路'!AD57+BX57)))</f>
        <v>-</v>
      </c>
      <c r="AE57" s="423" t="str">
        <f>IF(IF('C3(1)-1管路'!AE57="-","-",IF('C10(1)-2管路(初期設定)'!AE57="-",'C3(1)-1管路'!AE57,'C3(1)-1管路'!AE57-'C10(1)-2管路(初期設定)'!AE57))=0,"-",IF('C3(1)-1管路'!AE57="-","-",IF('C10(1)-2管路(初期設定)'!AE57="-",'C3(1)-1管路'!AE57,'C3(1)-1管路'!AE57-'C10(1)-2管路(初期設定)'!AE57)))</f>
        <v>-</v>
      </c>
      <c r="AF57" s="425" t="str">
        <f t="shared" si="105"/>
        <v>-</v>
      </c>
      <c r="AG57" s="424" t="str">
        <f>IF(IF('C3(1)-1管路'!AG57="-","-",IF('C10(1)-2管路(初期設定)'!AG57="-",'C3(1)-1管路'!AG57,'C3(1)-1管路'!AG57-'C10(1)-2管路(初期設定)'!AG57))=0,"-",IF('C3(1)-1管路'!AG57="-","-",IF('C10(1)-2管路(初期設定)'!AG57="-",'C3(1)-1管路'!AG57,'C3(1)-1管路'!AG57-'C10(1)-2管路(初期設定)'!AG57)))</f>
        <v>-</v>
      </c>
      <c r="AH57" s="423" t="str">
        <f>IF(IF('C3(1)-1管路'!AH57="-","-",IF('C10(1)-2管路(初期設定)'!AH57="-",'C3(1)-1管路'!AH57,'C3(1)-1管路'!AH57-'C10(1)-2管路(初期設定)'!AH57))=0,"-",IF('C3(1)-1管路'!AH57="-","-",IF('C10(1)-2管路(初期設定)'!AH57="-",'C3(1)-1管路'!AH57,'C3(1)-1管路'!AH57-'C10(1)-2管路(初期設定)'!AH57)))</f>
        <v>-</v>
      </c>
      <c r="AI57" s="425" t="str">
        <f t="shared" si="106"/>
        <v>-</v>
      </c>
      <c r="AJ57" s="424" t="str">
        <f>IF(IF('C3(1)-1管路'!AJ57="-","-",IF('C10(1)-2管路(初期設定)'!AJ57="-",'C3(1)-1管路'!AJ57,'C3(1)-1管路'!AJ57-'C10(1)-2管路(初期設定)'!AJ57))=0,"-",IF('C3(1)-1管路'!AJ57="-","-",IF('C10(1)-2管路(初期設定)'!AJ57="-",'C3(1)-1管路'!AJ57,'C3(1)-1管路'!AJ57-'C10(1)-2管路(初期設定)'!AJ57)))</f>
        <v>-</v>
      </c>
      <c r="AK57" s="423" t="str">
        <f>IF(IF('C3(1)-1管路'!AK57="-","-",IF('C10(1)-2管路(初期設定)'!AK57="-",'C3(1)-1管路'!AK57,'C3(1)-1管路'!AK57-'C10(1)-2管路(初期設定)'!AK57))=0,"-",IF('C3(1)-1管路'!AK57="-","-",IF('C10(1)-2管路(初期設定)'!AK57="-",'C3(1)-1管路'!AK57,'C3(1)-1管路'!AK57-'C10(1)-2管路(初期設定)'!AK57)))</f>
        <v>-</v>
      </c>
      <c r="AL57" s="425" t="str">
        <f t="shared" si="107"/>
        <v>-</v>
      </c>
      <c r="AM57" s="424" t="str">
        <f>IF(IF('C3(1)-1管路'!AM57="-","-",IF('C10(1)-2管路(初期設定)'!AM57="-",'C3(1)-1管路'!AM57,'C3(1)-1管路'!AM57-'C10(1)-2管路(初期設定)'!AM57))=0,"-",IF('C3(1)-1管路'!AM57="-","-",IF('C10(1)-2管路(初期設定)'!AM57="-",'C3(1)-1管路'!AM57,'C3(1)-1管路'!AM57-'C10(1)-2管路(初期設定)'!AM57)))</f>
        <v>-</v>
      </c>
      <c r="AN57" s="423" t="str">
        <f>IF(IF('C3(1)-1管路'!AN57="-","-",IF('C10(1)-2管路(初期設定)'!AN57="-",'C3(1)-1管路'!AN57,'C3(1)-1管路'!AN57-'C10(1)-2管路(初期設定)'!AN57))=0,"-",IF('C3(1)-1管路'!AN57="-","-",IF('C10(1)-2管路(初期設定)'!AN57="-",'C3(1)-1管路'!AN57,'C3(1)-1管路'!AN57-'C10(1)-2管路(初期設定)'!AN57)))</f>
        <v>-</v>
      </c>
      <c r="AO57" s="425" t="str">
        <f t="shared" si="108"/>
        <v>-</v>
      </c>
      <c r="AP57" s="424" t="str">
        <f>IF(IF('C3(1)-1管路'!AP57="-","-",IF('C10(1)-2管路(初期設定)'!AP57="-",'C3(1)-1管路'!AP57,'C3(1)-1管路'!AP57-'C10(1)-2管路(初期設定)'!AP57))=0,"-",IF('C3(1)-1管路'!AP57="-","-",IF('C10(1)-2管路(初期設定)'!AP57="-",'C3(1)-1管路'!AP57,'C3(1)-1管路'!AP57-'C10(1)-2管路(初期設定)'!AP57)))</f>
        <v>-</v>
      </c>
      <c r="AQ57" s="423" t="str">
        <f>IF(IF('C3(1)-1管路'!AQ57="-","-",IF('C10(1)-2管路(初期設定)'!AQ57="-",'C3(1)-1管路'!AQ57,'C3(1)-1管路'!AQ57-'C10(1)-2管路(初期設定)'!AQ57))=0,"-",IF('C3(1)-1管路'!AQ57="-","-",IF('C10(1)-2管路(初期設定)'!AQ57="-",'C3(1)-1管路'!AQ57,'C3(1)-1管路'!AQ57-'C10(1)-2管路(初期設定)'!AQ57)))</f>
        <v>-</v>
      </c>
      <c r="AR57" s="415" t="str">
        <f t="shared" si="109"/>
        <v>-</v>
      </c>
      <c r="AS57" s="424" t="str">
        <f>IF(IF('C3(1)-1管路'!AS57="-","-",IF('C10(1)-2管路(初期設定)'!AS57="-",'C3(1)-1管路'!AS57,'C3(1)-1管路'!AS57-'C10(1)-2管路(初期設定)'!AS57))=0,"-",IF('C3(1)-1管路'!AS57="-","-",IF('C10(1)-2管路(初期設定)'!AS57="-",'C3(1)-1管路'!AS57,'C3(1)-1管路'!AS57-'C10(1)-2管路(初期設定)'!AS57)))</f>
        <v>-</v>
      </c>
      <c r="AT57" s="423" t="str">
        <f>IF(IF('C3(1)-1管路'!AT57="-","-",IF('C10(1)-2管路(初期設定)'!AT57="-",'C3(1)-1管路'!AT57,'C3(1)-1管路'!AT57-'C10(1)-2管路(初期設定)'!AT57))=0,"-",IF('C3(1)-1管路'!AT57="-","-",IF('C10(1)-2管路(初期設定)'!AT57="-",'C3(1)-1管路'!AT57,'C3(1)-1管路'!AT57-'C10(1)-2管路(初期設定)'!AT57)))</f>
        <v>-</v>
      </c>
      <c r="AU57" s="415" t="str">
        <f t="shared" si="110"/>
        <v>-</v>
      </c>
      <c r="AV57" s="1071" t="str">
        <f t="shared" si="111"/>
        <v>-</v>
      </c>
      <c r="AW57" s="1070"/>
      <c r="AX57" s="1069" t="str">
        <f t="shared" si="112"/>
        <v>-</v>
      </c>
      <c r="AY57" s="1070"/>
      <c r="AZ57" s="1071">
        <f t="shared" si="113"/>
        <v>0</v>
      </c>
      <c r="BA57" s="1070"/>
      <c r="BB57" s="1070">
        <f t="shared" si="114"/>
        <v>0</v>
      </c>
      <c r="BC57" s="1070"/>
      <c r="BD57" s="1070">
        <f t="shared" si="115"/>
        <v>0</v>
      </c>
      <c r="BE57" s="1070"/>
      <c r="BF57" s="1070">
        <f t="shared" si="116"/>
        <v>0</v>
      </c>
      <c r="BG57" s="1070"/>
      <c r="BH57" s="1070">
        <f t="shared" si="117"/>
        <v>0</v>
      </c>
      <c r="BI57" s="1072"/>
      <c r="BJ57" s="1071">
        <f t="shared" si="118"/>
        <v>0</v>
      </c>
      <c r="BK57" s="1070"/>
      <c r="BL57" s="1070">
        <f t="shared" si="119"/>
        <v>0</v>
      </c>
      <c r="BM57" s="1073"/>
      <c r="BN57" s="1070" t="str">
        <f t="shared" si="95"/>
        <v>-</v>
      </c>
      <c r="BO57" s="1073"/>
      <c r="BQ57" s="442" t="str">
        <f>IF('C10(1)-2管路(初期設定)'!AW57="","-",'C10(1)-2管路(初期設定)'!AW57)</f>
        <v>ダクタイル鋳鉄管(NS形継手等)</v>
      </c>
      <c r="BR57" s="441" t="str">
        <f>IF(BQ57=BR$4,IF('C10(1)-2管路(初期設定)'!AV57="-","-",IF('C10(1)-2管路(初期設定)'!I57="-",'C10(1)-2管路(初期設定)'!AV57,'C10(1)-2管路(初期設定)'!AV57-'C10(1)-2管路(初期設定)'!I57)),"-")</f>
        <v>-</v>
      </c>
      <c r="BS57" s="441" t="str">
        <f>IF(BQ57=BS$4,IF('C10(1)-2管路(初期設定)'!AV57="-","-",IF('C10(1)-2管路(初期設定)'!L57="-",'C10(1)-2管路(初期設定)'!AV57,'C10(1)-2管路(初期設定)'!AV57-'C10(1)-2管路(初期設定)'!L57)),"-")</f>
        <v>-</v>
      </c>
      <c r="BT57" s="441" t="str">
        <f>IF(BQ57=BT$4,IF('C10(1)-2管路(初期設定)'!AV57="-","-",IF('C10(1)-2管路(初期設定)'!O57="-",'C10(1)-2管路(初期設定)'!AV57,'C10(1)-2管路(初期設定)'!AV57-'C10(1)-2管路(初期設定)'!O57)),"-")</f>
        <v>-</v>
      </c>
      <c r="BU57" s="441" t="str">
        <f>IF($BQ57=BU$4,IF('C10(1)-2管路(初期設定)'!$AV57="-","-",IF('C10(1)-2管路(初期設定)'!R57="-",'C10(1)-2管路(初期設定)'!$AV57,'C10(1)-2管路(初期設定)'!$AV57-'C10(1)-2管路(初期設定)'!R57)),"-")</f>
        <v>-</v>
      </c>
      <c r="BV57" s="441" t="str">
        <f>IF($BQ57=BV$4,IF('C10(1)-2管路(初期設定)'!$AV57="-","-",IF('C10(1)-2管路(初期設定)'!W57="-",'C10(1)-2管路(初期設定)'!$AV57,'C10(1)-2管路(初期設定)'!$AV57-SUM('C10(1)-2管路(初期設定)'!S57,'C10(1)-2管路(初期設定)'!T57))),"-")</f>
        <v>-</v>
      </c>
      <c r="BW57" s="441" t="str">
        <f>IF($BQ57=BV$4,IF('C10(1)-2管路(初期設定)'!$AV57="-","-",IF('C10(1)-2管路(初期設定)'!W57="-",'C10(1)-2管路(初期設定)'!$AV57,'C10(1)-2管路(初期設定)'!$AV57-SUM('C10(1)-2管路(初期設定)'!U57,'C10(1)-2管路(初期設定)'!V57))),"-")</f>
        <v>-</v>
      </c>
      <c r="BX57" s="441" t="str">
        <f>IF($BQ57=BX$4,IF('C10(1)-2管路(初期設定)'!$AV57="-","-",IF('C10(1)-2管路(初期設定)'!AF57="-",'C10(1)-2管路(初期設定)'!$AV57,'C10(1)-2管路(初期設定)'!$AV57-'C10(1)-2管路(初期設定)'!AF57)),"-")</f>
        <v>-</v>
      </c>
    </row>
    <row r="58" spans="2:76" ht="13.5" customHeight="1">
      <c r="B58" s="1594"/>
      <c r="C58" s="1263"/>
      <c r="D58" s="1263"/>
      <c r="E58" s="1265"/>
      <c r="F58" s="76">
        <v>350</v>
      </c>
      <c r="G58" s="857" t="str">
        <f>IF(AND('C10(1)-1管路(初期設定)'!$F$12="○",'C10(1)-4,5管路(初期設定)'!$BR58="-"),"-",IF('C3(1)-1管路'!G58="-",BR58,IF(BR58="-",'C3(1)-1管路'!G58,'C3(1)-1管路'!G58+BR58)))</f>
        <v>-</v>
      </c>
      <c r="H58" s="423" t="str">
        <f>IF(IF('C3(1)-1管路'!H58="-","-",IF('C10(1)-2管路(初期設定)'!H58="-",'C3(1)-1管路'!H58,'C3(1)-1管路'!H58-'C10(1)-2管路(初期設定)'!H58))=0,"-",IF('C3(1)-1管路'!H58="-","-",IF('C10(1)-2管路(初期設定)'!H58="-",'C3(1)-1管路'!H58,'C3(1)-1管路'!H58-'C10(1)-2管路(初期設定)'!H58)))</f>
        <v>-</v>
      </c>
      <c r="I58" s="425" t="str">
        <f t="shared" si="98"/>
        <v>-</v>
      </c>
      <c r="J58" s="857" t="str">
        <f>IF(AND('C10(1)-1管路(初期設定)'!$H$12="○",'C10(1)-4,5管路(初期設定)'!$BS58="-"),"-",IF('C3(1)-1管路'!J58="-",BS58,IF(BS58="-",'C3(1)-1管路'!J58,'C3(1)-1管路'!J58+BS58)))</f>
        <v>-</v>
      </c>
      <c r="K58" s="423" t="str">
        <f>IF(IF('C3(1)-1管路'!K58="-","-",IF('C10(1)-2管路(初期設定)'!K58="-",'C3(1)-1管路'!K58,'C3(1)-1管路'!K58-'C10(1)-2管路(初期設定)'!K58))=0,"-",IF('C3(1)-1管路'!K58="-","-",IF('C10(1)-2管路(初期設定)'!K58="-",'C3(1)-1管路'!K58,'C3(1)-1管路'!K58-'C10(1)-2管路(初期設定)'!K58)))</f>
        <v>-</v>
      </c>
      <c r="L58" s="425" t="str">
        <f t="shared" si="99"/>
        <v>-</v>
      </c>
      <c r="M58" s="857" t="str">
        <f>IF(AND('C10(1)-1管路(初期設定)'!$J$12="○",'C10(1)-4,5管路(初期設定)'!$BT58="-"),"-",IF('C3(1)-1管路'!M58="-",BT58,IF(BT58="-",'C3(1)-1管路'!M58,'C3(1)-1管路'!M58+BT58)))</f>
        <v>-</v>
      </c>
      <c r="N58" s="423" t="str">
        <f>IF(IF('C3(1)-1管路'!N58="-","-",IF('C10(1)-2管路(初期設定)'!N58="-",'C3(1)-1管路'!N58,'C3(1)-1管路'!N58-'C10(1)-2管路(初期設定)'!N58))=0,"-",IF('C3(1)-1管路'!N58="-","-",IF('C10(1)-2管路(初期設定)'!N58="-",'C3(1)-1管路'!N58,'C3(1)-1管路'!N58-'C10(1)-2管路(初期設定)'!N58)))</f>
        <v>-</v>
      </c>
      <c r="O58" s="425" t="str">
        <f t="shared" si="100"/>
        <v>-</v>
      </c>
      <c r="P58" s="857" t="str">
        <f>IF(AND('C10(1)-1管路(初期設定)'!$L$12="○",'C10(1)-4,5管路(初期設定)'!$BU58="-"),"-",IF('C3(1)-1管路'!P58="-",BU58,IF(BU58="-",'C3(1)-1管路'!P58,'C3(1)-1管路'!P58+BU58)))</f>
        <v>-</v>
      </c>
      <c r="Q58" s="423" t="str">
        <f>IF(IF('C3(1)-1管路'!Q58="-","-",IF('C10(1)-2管路(初期設定)'!Q58="-",'C3(1)-1管路'!Q58,'C3(1)-1管路'!Q58-'C10(1)-2管路(初期設定)'!Q58))=0,"-",IF('C3(1)-1管路'!Q58="-","-",IF('C10(1)-2管路(初期設定)'!Q58="-",'C3(1)-1管路'!Q58,'C3(1)-1管路'!Q58-'C10(1)-2管路(初期設定)'!Q58)))</f>
        <v>-</v>
      </c>
      <c r="R58" s="425" t="str">
        <f t="shared" si="101"/>
        <v>-</v>
      </c>
      <c r="S58" s="857" t="str">
        <f>IF(AND('C10(1)-1管路(初期設定)'!$N$12="○",'C10(1)-4,5管路(初期設定)'!$BV58="-"),"-",IF('C3(1)-1管路'!S58="-",BV58,IF(BV58="-",'C3(1)-1管路'!S58,'C3(1)-1管路'!S58+BV58+BW58)))</f>
        <v>-</v>
      </c>
      <c r="T58" s="416" t="str">
        <f>IF(IF('C3(1)-1管路'!T58="-","-",IF('C10(1)-2管路(初期設定)'!T58="-",'C3(1)-1管路'!T58,'C3(1)-1管路'!T58-'C10(1)-2管路(初期設定)'!T58))=0,"-",IF('C3(1)-1管路'!T58="-","-",IF('C10(1)-2管路(初期設定)'!T58="-",'C3(1)-1管路'!T58,'C3(1)-1管路'!T58-'C10(1)-2管路(初期設定)'!T58)))</f>
        <v>-</v>
      </c>
      <c r="U58" s="856" t="str">
        <f>IF(AND('C10(1)-1管路(初期設定)'!$P$12="○",'C10(1)-4,5管路(初期設定)'!$BW58="-"),"-",IF('C3(1)-1管路'!U58="-",BW58,IF(BW58="-",'C3(1)-1管路'!U58,'C3(1)-1管路'!U58)))</f>
        <v>-</v>
      </c>
      <c r="V58" s="423" t="str">
        <f>IF(IF('C3(1)-1管路'!V58="-","-",IF('C10(1)-2管路(初期設定)'!V58="-",'C3(1)-1管路'!V58,'C3(1)-1管路'!V58-'C10(1)-2管路(初期設定)'!V58))=0,"-",IF('C3(1)-1管路'!V58="-","-",IF('C10(1)-2管路(初期設定)'!V58="-",'C3(1)-1管路'!V58,'C3(1)-1管路'!V58-'C10(1)-2管路(初期設定)'!V58)))</f>
        <v>-</v>
      </c>
      <c r="W58" s="425" t="str">
        <f t="shared" si="102"/>
        <v>-</v>
      </c>
      <c r="X58" s="424" t="str">
        <f>IF(IF('C3(1)-1管路'!X58="-","-",IF('C10(1)-2管路(初期設定)'!X58="-",'C3(1)-1管路'!X58,'C3(1)-1管路'!X58-'C10(1)-2管路(初期設定)'!X58))=0,"-",IF('C3(1)-1管路'!X58="-","-",IF('C10(1)-2管路(初期設定)'!X58="-",'C3(1)-1管路'!X58,'C3(1)-1管路'!X58-'C10(1)-2管路(初期設定)'!X58)))</f>
        <v>-</v>
      </c>
      <c r="Y58" s="423" t="str">
        <f>IF(IF('C3(1)-1管路'!Y58="-","-",IF('C10(1)-2管路(初期設定)'!Y58="-",'C3(1)-1管路'!Y58,'C3(1)-1管路'!Y58-'C10(1)-2管路(初期設定)'!Y58))=0,"-",IF('C3(1)-1管路'!Y58="-","-",IF('C10(1)-2管路(初期設定)'!Y58="-",'C3(1)-1管路'!Y58,'C3(1)-1管路'!Y58-'C10(1)-2管路(初期設定)'!Y58)))</f>
        <v>-</v>
      </c>
      <c r="Z58" s="425" t="str">
        <f t="shared" si="103"/>
        <v>-</v>
      </c>
      <c r="AA58" s="424" t="str">
        <f>IF(IF('C3(1)-1管路'!AA58="-","-",IF('C10(1)-2管路(初期設定)'!AA58="-",'C3(1)-1管路'!AA58,'C3(1)-1管路'!AA58-'C10(1)-2管路(初期設定)'!AA58))=0,"-",IF('C3(1)-1管路'!AA58="-","-",IF('C10(1)-2管路(初期設定)'!AA58="-",'C3(1)-1管路'!AA58,'C3(1)-1管路'!AA58-'C10(1)-2管路(初期設定)'!AA58)))</f>
        <v>-</v>
      </c>
      <c r="AB58" s="423" t="str">
        <f>IF(IF('C3(1)-1管路'!AB58="-","-",IF('C10(1)-2管路(初期設定)'!AB58="-",'C3(1)-1管路'!AB58,'C3(1)-1管路'!AB58-'C10(1)-2管路(初期設定)'!AB58))=0,"-",IF('C3(1)-1管路'!AB58="-","-",IF('C10(1)-2管路(初期設定)'!AB58="-",'C3(1)-1管路'!AB58,'C3(1)-1管路'!AB58-'C10(1)-2管路(初期設定)'!AB58)))</f>
        <v>-</v>
      </c>
      <c r="AC58" s="425" t="str">
        <f t="shared" si="104"/>
        <v>-</v>
      </c>
      <c r="AD58" s="857" t="str">
        <f>IF(AND('C10(1)-1管路(初期設定)'!$V$12="○",'C10(1)-4,5管路(初期設定)'!$BX58="-"),"-",IF('C3(1)-1管路'!AD58="-",BX58,IF(BX58="-",'C3(1)-1管路'!AD58,'C3(1)-1管路'!AD58+BX58)))</f>
        <v>-</v>
      </c>
      <c r="AE58" s="423" t="str">
        <f>IF(IF('C3(1)-1管路'!AE58="-","-",IF('C10(1)-2管路(初期設定)'!AE58="-",'C3(1)-1管路'!AE58,'C3(1)-1管路'!AE58-'C10(1)-2管路(初期設定)'!AE58))=0,"-",IF('C3(1)-1管路'!AE58="-","-",IF('C10(1)-2管路(初期設定)'!AE58="-",'C3(1)-1管路'!AE58,'C3(1)-1管路'!AE58-'C10(1)-2管路(初期設定)'!AE58)))</f>
        <v>-</v>
      </c>
      <c r="AF58" s="425" t="str">
        <f t="shared" si="105"/>
        <v>-</v>
      </c>
      <c r="AG58" s="424" t="str">
        <f>IF(IF('C3(1)-1管路'!AG58="-","-",IF('C10(1)-2管路(初期設定)'!AG58="-",'C3(1)-1管路'!AG58,'C3(1)-1管路'!AG58-'C10(1)-2管路(初期設定)'!AG58))=0,"-",IF('C3(1)-1管路'!AG58="-","-",IF('C10(1)-2管路(初期設定)'!AG58="-",'C3(1)-1管路'!AG58,'C3(1)-1管路'!AG58-'C10(1)-2管路(初期設定)'!AG58)))</f>
        <v>-</v>
      </c>
      <c r="AH58" s="423" t="str">
        <f>IF(IF('C3(1)-1管路'!AH58="-","-",IF('C10(1)-2管路(初期設定)'!AH58="-",'C3(1)-1管路'!AH58,'C3(1)-1管路'!AH58-'C10(1)-2管路(初期設定)'!AH58))=0,"-",IF('C3(1)-1管路'!AH58="-","-",IF('C10(1)-2管路(初期設定)'!AH58="-",'C3(1)-1管路'!AH58,'C3(1)-1管路'!AH58-'C10(1)-2管路(初期設定)'!AH58)))</f>
        <v>-</v>
      </c>
      <c r="AI58" s="425" t="str">
        <f t="shared" si="106"/>
        <v>-</v>
      </c>
      <c r="AJ58" s="424" t="str">
        <f>IF(IF('C3(1)-1管路'!AJ58="-","-",IF('C10(1)-2管路(初期設定)'!AJ58="-",'C3(1)-1管路'!AJ58,'C3(1)-1管路'!AJ58-'C10(1)-2管路(初期設定)'!AJ58))=0,"-",IF('C3(1)-1管路'!AJ58="-","-",IF('C10(1)-2管路(初期設定)'!AJ58="-",'C3(1)-1管路'!AJ58,'C3(1)-1管路'!AJ58-'C10(1)-2管路(初期設定)'!AJ58)))</f>
        <v>-</v>
      </c>
      <c r="AK58" s="423" t="str">
        <f>IF(IF('C3(1)-1管路'!AK58="-","-",IF('C10(1)-2管路(初期設定)'!AK58="-",'C3(1)-1管路'!AK58,'C3(1)-1管路'!AK58-'C10(1)-2管路(初期設定)'!AK58))=0,"-",IF('C3(1)-1管路'!AK58="-","-",IF('C10(1)-2管路(初期設定)'!AK58="-",'C3(1)-1管路'!AK58,'C3(1)-1管路'!AK58-'C10(1)-2管路(初期設定)'!AK58)))</f>
        <v>-</v>
      </c>
      <c r="AL58" s="425" t="str">
        <f t="shared" si="107"/>
        <v>-</v>
      </c>
      <c r="AM58" s="424" t="str">
        <f>IF(IF('C3(1)-1管路'!AM58="-","-",IF('C10(1)-2管路(初期設定)'!AM58="-",'C3(1)-1管路'!AM58,'C3(1)-1管路'!AM58-'C10(1)-2管路(初期設定)'!AM58))=0,"-",IF('C3(1)-1管路'!AM58="-","-",IF('C10(1)-2管路(初期設定)'!AM58="-",'C3(1)-1管路'!AM58,'C3(1)-1管路'!AM58-'C10(1)-2管路(初期設定)'!AM58)))</f>
        <v>-</v>
      </c>
      <c r="AN58" s="423" t="str">
        <f>IF(IF('C3(1)-1管路'!AN58="-","-",IF('C10(1)-2管路(初期設定)'!AN58="-",'C3(1)-1管路'!AN58,'C3(1)-1管路'!AN58-'C10(1)-2管路(初期設定)'!AN58))=0,"-",IF('C3(1)-1管路'!AN58="-","-",IF('C10(1)-2管路(初期設定)'!AN58="-",'C3(1)-1管路'!AN58,'C3(1)-1管路'!AN58-'C10(1)-2管路(初期設定)'!AN58)))</f>
        <v>-</v>
      </c>
      <c r="AO58" s="425" t="str">
        <f t="shared" si="108"/>
        <v>-</v>
      </c>
      <c r="AP58" s="424" t="str">
        <f>IF(IF('C3(1)-1管路'!AP58="-","-",IF('C10(1)-2管路(初期設定)'!AP58="-",'C3(1)-1管路'!AP58,'C3(1)-1管路'!AP58-'C10(1)-2管路(初期設定)'!AP58))=0,"-",IF('C3(1)-1管路'!AP58="-","-",IF('C10(1)-2管路(初期設定)'!AP58="-",'C3(1)-1管路'!AP58,'C3(1)-1管路'!AP58-'C10(1)-2管路(初期設定)'!AP58)))</f>
        <v>-</v>
      </c>
      <c r="AQ58" s="423" t="str">
        <f>IF(IF('C3(1)-1管路'!AQ58="-","-",IF('C10(1)-2管路(初期設定)'!AQ58="-",'C3(1)-1管路'!AQ58,'C3(1)-1管路'!AQ58-'C10(1)-2管路(初期設定)'!AQ58))=0,"-",IF('C3(1)-1管路'!AQ58="-","-",IF('C10(1)-2管路(初期設定)'!AQ58="-",'C3(1)-1管路'!AQ58,'C3(1)-1管路'!AQ58-'C10(1)-2管路(初期設定)'!AQ58)))</f>
        <v>-</v>
      </c>
      <c r="AR58" s="415" t="str">
        <f t="shared" si="109"/>
        <v>-</v>
      </c>
      <c r="AS58" s="424" t="str">
        <f>IF(IF('C3(1)-1管路'!AS58="-","-",IF('C10(1)-2管路(初期設定)'!AS58="-",'C3(1)-1管路'!AS58,'C3(1)-1管路'!AS58-'C10(1)-2管路(初期設定)'!AS58))=0,"-",IF('C3(1)-1管路'!AS58="-","-",IF('C10(1)-2管路(初期設定)'!AS58="-",'C3(1)-1管路'!AS58,'C3(1)-1管路'!AS58-'C10(1)-2管路(初期設定)'!AS58)))</f>
        <v>-</v>
      </c>
      <c r="AT58" s="423" t="str">
        <f>IF(IF('C3(1)-1管路'!AT58="-","-",IF('C10(1)-2管路(初期設定)'!AT58="-",'C3(1)-1管路'!AT58,'C3(1)-1管路'!AT58-'C10(1)-2管路(初期設定)'!AT58))=0,"-",IF('C3(1)-1管路'!AT58="-","-",IF('C10(1)-2管路(初期設定)'!AT58="-",'C3(1)-1管路'!AT58,'C3(1)-1管路'!AT58-'C10(1)-2管路(初期設定)'!AT58)))</f>
        <v>-</v>
      </c>
      <c r="AU58" s="415" t="str">
        <f t="shared" si="110"/>
        <v>-</v>
      </c>
      <c r="AV58" s="1071" t="str">
        <f t="shared" si="111"/>
        <v>-</v>
      </c>
      <c r="AW58" s="1070"/>
      <c r="AX58" s="1069" t="str">
        <f t="shared" si="112"/>
        <v>-</v>
      </c>
      <c r="AY58" s="1070"/>
      <c r="AZ58" s="1071">
        <f t="shared" si="113"/>
        <v>0</v>
      </c>
      <c r="BA58" s="1070"/>
      <c r="BB58" s="1070">
        <f t="shared" si="114"/>
        <v>0</v>
      </c>
      <c r="BC58" s="1070"/>
      <c r="BD58" s="1070">
        <f t="shared" si="115"/>
        <v>0</v>
      </c>
      <c r="BE58" s="1070"/>
      <c r="BF58" s="1070">
        <f t="shared" si="116"/>
        <v>0</v>
      </c>
      <c r="BG58" s="1070"/>
      <c r="BH58" s="1070">
        <f t="shared" si="117"/>
        <v>0</v>
      </c>
      <c r="BI58" s="1072"/>
      <c r="BJ58" s="1071">
        <f t="shared" si="118"/>
        <v>0</v>
      </c>
      <c r="BK58" s="1070"/>
      <c r="BL58" s="1070">
        <f t="shared" si="119"/>
        <v>0</v>
      </c>
      <c r="BM58" s="1073"/>
      <c r="BN58" s="1070" t="str">
        <f t="shared" si="95"/>
        <v>-</v>
      </c>
      <c r="BO58" s="1073"/>
      <c r="BQ58" s="442" t="str">
        <f>IF('C10(1)-2管路(初期設定)'!AW58="","-",'C10(1)-2管路(初期設定)'!AW58)</f>
        <v>ダクタイル鋳鉄管(NS形継手等)</v>
      </c>
      <c r="BR58" s="441" t="str">
        <f>IF(BQ58=BR$4,IF('C10(1)-2管路(初期設定)'!AV58="-","-",IF('C10(1)-2管路(初期設定)'!I58="-",'C10(1)-2管路(初期設定)'!AV58,'C10(1)-2管路(初期設定)'!AV58-'C10(1)-2管路(初期設定)'!I58)),"-")</f>
        <v>-</v>
      </c>
      <c r="BS58" s="441" t="str">
        <f>IF(BQ58=BS$4,IF('C10(1)-2管路(初期設定)'!AV58="-","-",IF('C10(1)-2管路(初期設定)'!L58="-",'C10(1)-2管路(初期設定)'!AV58,'C10(1)-2管路(初期設定)'!AV58-'C10(1)-2管路(初期設定)'!L58)),"-")</f>
        <v>-</v>
      </c>
      <c r="BT58" s="441" t="str">
        <f>IF(BQ58=BT$4,IF('C10(1)-2管路(初期設定)'!AV58="-","-",IF('C10(1)-2管路(初期設定)'!O58="-",'C10(1)-2管路(初期設定)'!AV58,'C10(1)-2管路(初期設定)'!AV58-'C10(1)-2管路(初期設定)'!O58)),"-")</f>
        <v>-</v>
      </c>
      <c r="BU58" s="441" t="str">
        <f>IF($BQ58=BU$4,IF('C10(1)-2管路(初期設定)'!$AV58="-","-",IF('C10(1)-2管路(初期設定)'!R58="-",'C10(1)-2管路(初期設定)'!$AV58,'C10(1)-2管路(初期設定)'!$AV58-'C10(1)-2管路(初期設定)'!R58)),"-")</f>
        <v>-</v>
      </c>
      <c r="BV58" s="441" t="str">
        <f>IF($BQ58=BV$4,IF('C10(1)-2管路(初期設定)'!$AV58="-","-",IF('C10(1)-2管路(初期設定)'!W58="-",'C10(1)-2管路(初期設定)'!$AV58,'C10(1)-2管路(初期設定)'!$AV58-SUM('C10(1)-2管路(初期設定)'!S58,'C10(1)-2管路(初期設定)'!T58))),"-")</f>
        <v>-</v>
      </c>
      <c r="BW58" s="441" t="str">
        <f>IF($BQ58=BV$4,IF('C10(1)-2管路(初期設定)'!$AV58="-","-",IF('C10(1)-2管路(初期設定)'!W58="-",'C10(1)-2管路(初期設定)'!$AV58,'C10(1)-2管路(初期設定)'!$AV58-SUM('C10(1)-2管路(初期設定)'!U58,'C10(1)-2管路(初期設定)'!V58))),"-")</f>
        <v>-</v>
      </c>
      <c r="BX58" s="441" t="str">
        <f>IF($BQ58=BX$4,IF('C10(1)-2管路(初期設定)'!$AV58="-","-",IF('C10(1)-2管路(初期設定)'!AF58="-",'C10(1)-2管路(初期設定)'!$AV58,'C10(1)-2管路(初期設定)'!$AV58-'C10(1)-2管路(初期設定)'!AF58)),"-")</f>
        <v>-</v>
      </c>
    </row>
    <row r="59" spans="2:76" ht="13.5" customHeight="1">
      <c r="B59" s="1594"/>
      <c r="C59" s="1263"/>
      <c r="D59" s="1263"/>
      <c r="E59" s="1265"/>
      <c r="F59" s="76">
        <v>300</v>
      </c>
      <c r="G59" s="857" t="str">
        <f>IF(AND('C10(1)-1管路(初期設定)'!$F$12="○",'C10(1)-4,5管路(初期設定)'!$BR59="-"),"-",IF('C3(1)-1管路'!G59="-",BR59,IF(BR59="-",'C3(1)-1管路'!G59,'C3(1)-1管路'!G59+BR59)))</f>
        <v>-</v>
      </c>
      <c r="H59" s="423" t="str">
        <f>IF(IF('C3(1)-1管路'!H59="-","-",IF('C10(1)-2管路(初期設定)'!H59="-",'C3(1)-1管路'!H59,'C3(1)-1管路'!H59-'C10(1)-2管路(初期設定)'!H59))=0,"-",IF('C3(1)-1管路'!H59="-","-",IF('C10(1)-2管路(初期設定)'!H59="-",'C3(1)-1管路'!H59,'C3(1)-1管路'!H59-'C10(1)-2管路(初期設定)'!H59)))</f>
        <v>-</v>
      </c>
      <c r="I59" s="425" t="str">
        <f t="shared" si="98"/>
        <v>-</v>
      </c>
      <c r="J59" s="857" t="str">
        <f>IF(AND('C10(1)-1管路(初期設定)'!$H$12="○",'C10(1)-4,5管路(初期設定)'!$BS59="-"),"-",IF('C3(1)-1管路'!J59="-",BS59,IF(BS59="-",'C3(1)-1管路'!J59,'C3(1)-1管路'!J59+BS59)))</f>
        <v>-</v>
      </c>
      <c r="K59" s="423" t="str">
        <f>IF(IF('C3(1)-1管路'!K59="-","-",IF('C10(1)-2管路(初期設定)'!K59="-",'C3(1)-1管路'!K59,'C3(1)-1管路'!K59-'C10(1)-2管路(初期設定)'!K59))=0,"-",IF('C3(1)-1管路'!K59="-","-",IF('C10(1)-2管路(初期設定)'!K59="-",'C3(1)-1管路'!K59,'C3(1)-1管路'!K59-'C10(1)-2管路(初期設定)'!K59)))</f>
        <v>-</v>
      </c>
      <c r="L59" s="425" t="str">
        <f t="shared" si="99"/>
        <v>-</v>
      </c>
      <c r="M59" s="857" t="str">
        <f>IF(AND('C10(1)-1管路(初期設定)'!$J$12="○",'C10(1)-4,5管路(初期設定)'!$BT59="-"),"-",IF('C3(1)-1管路'!M59="-",BT59,IF(BT59="-",'C3(1)-1管路'!M59,'C3(1)-1管路'!M59+BT59)))</f>
        <v>-</v>
      </c>
      <c r="N59" s="423" t="str">
        <f>IF(IF('C3(1)-1管路'!N59="-","-",IF('C10(1)-2管路(初期設定)'!N59="-",'C3(1)-1管路'!N59,'C3(1)-1管路'!N59-'C10(1)-2管路(初期設定)'!N59))=0,"-",IF('C3(1)-1管路'!N59="-","-",IF('C10(1)-2管路(初期設定)'!N59="-",'C3(1)-1管路'!N59,'C3(1)-1管路'!N59-'C10(1)-2管路(初期設定)'!N59)))</f>
        <v>-</v>
      </c>
      <c r="O59" s="425" t="str">
        <f t="shared" si="100"/>
        <v>-</v>
      </c>
      <c r="P59" s="857" t="str">
        <f>IF(AND('C10(1)-1管路(初期設定)'!$L$12="○",'C10(1)-4,5管路(初期設定)'!$BU59="-"),"-",IF('C3(1)-1管路'!P59="-",BU59,IF(BU59="-",'C3(1)-1管路'!P59,'C3(1)-1管路'!P59+BU59)))</f>
        <v>-</v>
      </c>
      <c r="Q59" s="423" t="str">
        <f>IF(IF('C3(1)-1管路'!Q59="-","-",IF('C10(1)-2管路(初期設定)'!Q59="-",'C3(1)-1管路'!Q59,'C3(1)-1管路'!Q59-'C10(1)-2管路(初期設定)'!Q59))=0,"-",IF('C3(1)-1管路'!Q59="-","-",IF('C10(1)-2管路(初期設定)'!Q59="-",'C3(1)-1管路'!Q59,'C3(1)-1管路'!Q59-'C10(1)-2管路(初期設定)'!Q59)))</f>
        <v>-</v>
      </c>
      <c r="R59" s="425" t="str">
        <f t="shared" si="101"/>
        <v>-</v>
      </c>
      <c r="S59" s="857" t="str">
        <f>IF(AND('C10(1)-1管路(初期設定)'!$N$12="○",'C10(1)-4,5管路(初期設定)'!$BV59="-"),"-",IF('C3(1)-1管路'!S59="-",BV59,IF(BV59="-",'C3(1)-1管路'!S59,'C3(1)-1管路'!S59+BV59+BW59)))</f>
        <v>-</v>
      </c>
      <c r="T59" s="416" t="str">
        <f>IF(IF('C3(1)-1管路'!T59="-","-",IF('C10(1)-2管路(初期設定)'!T59="-",'C3(1)-1管路'!T59,'C3(1)-1管路'!T59-'C10(1)-2管路(初期設定)'!T59))=0,"-",IF('C3(1)-1管路'!T59="-","-",IF('C10(1)-2管路(初期設定)'!T59="-",'C3(1)-1管路'!T59,'C3(1)-1管路'!T59-'C10(1)-2管路(初期設定)'!T59)))</f>
        <v>-</v>
      </c>
      <c r="U59" s="856" t="str">
        <f>IF(AND('C10(1)-1管路(初期設定)'!$P$12="○",'C10(1)-4,5管路(初期設定)'!$BW59="-"),"-",IF('C3(1)-1管路'!U59="-",BW59,IF(BW59="-",'C3(1)-1管路'!U59,'C3(1)-1管路'!U59)))</f>
        <v>-</v>
      </c>
      <c r="V59" s="423" t="str">
        <f>IF(IF('C3(1)-1管路'!V59="-","-",IF('C10(1)-2管路(初期設定)'!V59="-",'C3(1)-1管路'!V59,'C3(1)-1管路'!V59-'C10(1)-2管路(初期設定)'!V59))=0,"-",IF('C3(1)-1管路'!V59="-","-",IF('C10(1)-2管路(初期設定)'!V59="-",'C3(1)-1管路'!V59,'C3(1)-1管路'!V59-'C10(1)-2管路(初期設定)'!V59)))</f>
        <v>-</v>
      </c>
      <c r="W59" s="425" t="str">
        <f t="shared" si="102"/>
        <v>-</v>
      </c>
      <c r="X59" s="424" t="str">
        <f>IF(IF('C3(1)-1管路'!X59="-","-",IF('C10(1)-2管路(初期設定)'!X59="-",'C3(1)-1管路'!X59,'C3(1)-1管路'!X59-'C10(1)-2管路(初期設定)'!X59))=0,"-",IF('C3(1)-1管路'!X59="-","-",IF('C10(1)-2管路(初期設定)'!X59="-",'C3(1)-1管路'!X59,'C3(1)-1管路'!X59-'C10(1)-2管路(初期設定)'!X59)))</f>
        <v>-</v>
      </c>
      <c r="Y59" s="423" t="str">
        <f>IF(IF('C3(1)-1管路'!Y59="-","-",IF('C10(1)-2管路(初期設定)'!Y59="-",'C3(1)-1管路'!Y59,'C3(1)-1管路'!Y59-'C10(1)-2管路(初期設定)'!Y59))=0,"-",IF('C3(1)-1管路'!Y59="-","-",IF('C10(1)-2管路(初期設定)'!Y59="-",'C3(1)-1管路'!Y59,'C3(1)-1管路'!Y59-'C10(1)-2管路(初期設定)'!Y59)))</f>
        <v>-</v>
      </c>
      <c r="Z59" s="425" t="str">
        <f t="shared" si="103"/>
        <v>-</v>
      </c>
      <c r="AA59" s="424" t="str">
        <f>IF(IF('C3(1)-1管路'!AA59="-","-",IF('C10(1)-2管路(初期設定)'!AA59="-",'C3(1)-1管路'!AA59,'C3(1)-1管路'!AA59-'C10(1)-2管路(初期設定)'!AA59))=0,"-",IF('C3(1)-1管路'!AA59="-","-",IF('C10(1)-2管路(初期設定)'!AA59="-",'C3(1)-1管路'!AA59,'C3(1)-1管路'!AA59-'C10(1)-2管路(初期設定)'!AA59)))</f>
        <v>-</v>
      </c>
      <c r="AB59" s="423" t="str">
        <f>IF(IF('C3(1)-1管路'!AB59="-","-",IF('C10(1)-2管路(初期設定)'!AB59="-",'C3(1)-1管路'!AB59,'C3(1)-1管路'!AB59-'C10(1)-2管路(初期設定)'!AB59))=0,"-",IF('C3(1)-1管路'!AB59="-","-",IF('C10(1)-2管路(初期設定)'!AB59="-",'C3(1)-1管路'!AB59,'C3(1)-1管路'!AB59-'C10(1)-2管路(初期設定)'!AB59)))</f>
        <v>-</v>
      </c>
      <c r="AC59" s="425" t="str">
        <f t="shared" si="104"/>
        <v>-</v>
      </c>
      <c r="AD59" s="857" t="str">
        <f>IF(AND('C10(1)-1管路(初期設定)'!$V$12="○",'C10(1)-4,5管路(初期設定)'!$BX59="-"),"-",IF('C3(1)-1管路'!AD59="-",BX59,IF(BX59="-",'C3(1)-1管路'!AD59,'C3(1)-1管路'!AD59+BX59)))</f>
        <v>-</v>
      </c>
      <c r="AE59" s="423" t="str">
        <f>IF(IF('C3(1)-1管路'!AE59="-","-",IF('C10(1)-2管路(初期設定)'!AE59="-",'C3(1)-1管路'!AE59,'C3(1)-1管路'!AE59-'C10(1)-2管路(初期設定)'!AE59))=0,"-",IF('C3(1)-1管路'!AE59="-","-",IF('C10(1)-2管路(初期設定)'!AE59="-",'C3(1)-1管路'!AE59,'C3(1)-1管路'!AE59-'C10(1)-2管路(初期設定)'!AE59)))</f>
        <v>-</v>
      </c>
      <c r="AF59" s="425" t="str">
        <f t="shared" si="105"/>
        <v>-</v>
      </c>
      <c r="AG59" s="424" t="str">
        <f>IF(IF('C3(1)-1管路'!AG59="-","-",IF('C10(1)-2管路(初期設定)'!AG59="-",'C3(1)-1管路'!AG59,'C3(1)-1管路'!AG59-'C10(1)-2管路(初期設定)'!AG59))=0,"-",IF('C3(1)-1管路'!AG59="-","-",IF('C10(1)-2管路(初期設定)'!AG59="-",'C3(1)-1管路'!AG59,'C3(1)-1管路'!AG59-'C10(1)-2管路(初期設定)'!AG59)))</f>
        <v>-</v>
      </c>
      <c r="AH59" s="423" t="str">
        <f>IF(IF('C3(1)-1管路'!AH59="-","-",IF('C10(1)-2管路(初期設定)'!AH59="-",'C3(1)-1管路'!AH59,'C3(1)-1管路'!AH59-'C10(1)-2管路(初期設定)'!AH59))=0,"-",IF('C3(1)-1管路'!AH59="-","-",IF('C10(1)-2管路(初期設定)'!AH59="-",'C3(1)-1管路'!AH59,'C3(1)-1管路'!AH59-'C10(1)-2管路(初期設定)'!AH59)))</f>
        <v>-</v>
      </c>
      <c r="AI59" s="425" t="str">
        <f t="shared" si="106"/>
        <v>-</v>
      </c>
      <c r="AJ59" s="424" t="str">
        <f>IF(IF('C3(1)-1管路'!AJ59="-","-",IF('C10(1)-2管路(初期設定)'!AJ59="-",'C3(1)-1管路'!AJ59,'C3(1)-1管路'!AJ59-'C10(1)-2管路(初期設定)'!AJ59))=0,"-",IF('C3(1)-1管路'!AJ59="-","-",IF('C10(1)-2管路(初期設定)'!AJ59="-",'C3(1)-1管路'!AJ59,'C3(1)-1管路'!AJ59-'C10(1)-2管路(初期設定)'!AJ59)))</f>
        <v>-</v>
      </c>
      <c r="AK59" s="423" t="str">
        <f>IF(IF('C3(1)-1管路'!AK59="-","-",IF('C10(1)-2管路(初期設定)'!AK59="-",'C3(1)-1管路'!AK59,'C3(1)-1管路'!AK59-'C10(1)-2管路(初期設定)'!AK59))=0,"-",IF('C3(1)-1管路'!AK59="-","-",IF('C10(1)-2管路(初期設定)'!AK59="-",'C3(1)-1管路'!AK59,'C3(1)-1管路'!AK59-'C10(1)-2管路(初期設定)'!AK59)))</f>
        <v>-</v>
      </c>
      <c r="AL59" s="425" t="str">
        <f t="shared" si="107"/>
        <v>-</v>
      </c>
      <c r="AM59" s="424" t="str">
        <f>IF(IF('C3(1)-1管路'!AM59="-","-",IF('C10(1)-2管路(初期設定)'!AM59="-",'C3(1)-1管路'!AM59,'C3(1)-1管路'!AM59-'C10(1)-2管路(初期設定)'!AM59))=0,"-",IF('C3(1)-1管路'!AM59="-","-",IF('C10(1)-2管路(初期設定)'!AM59="-",'C3(1)-1管路'!AM59,'C3(1)-1管路'!AM59-'C10(1)-2管路(初期設定)'!AM59)))</f>
        <v>-</v>
      </c>
      <c r="AN59" s="423" t="str">
        <f>IF(IF('C3(1)-1管路'!AN59="-","-",IF('C10(1)-2管路(初期設定)'!AN59="-",'C3(1)-1管路'!AN59,'C3(1)-1管路'!AN59-'C10(1)-2管路(初期設定)'!AN59))=0,"-",IF('C3(1)-1管路'!AN59="-","-",IF('C10(1)-2管路(初期設定)'!AN59="-",'C3(1)-1管路'!AN59,'C3(1)-1管路'!AN59-'C10(1)-2管路(初期設定)'!AN59)))</f>
        <v>-</v>
      </c>
      <c r="AO59" s="425" t="str">
        <f t="shared" si="108"/>
        <v>-</v>
      </c>
      <c r="AP59" s="424" t="str">
        <f>IF(IF('C3(1)-1管路'!AP59="-","-",IF('C10(1)-2管路(初期設定)'!AP59="-",'C3(1)-1管路'!AP59,'C3(1)-1管路'!AP59-'C10(1)-2管路(初期設定)'!AP59))=0,"-",IF('C3(1)-1管路'!AP59="-","-",IF('C10(1)-2管路(初期設定)'!AP59="-",'C3(1)-1管路'!AP59,'C3(1)-1管路'!AP59-'C10(1)-2管路(初期設定)'!AP59)))</f>
        <v>-</v>
      </c>
      <c r="AQ59" s="423" t="str">
        <f>IF(IF('C3(1)-1管路'!AQ59="-","-",IF('C10(1)-2管路(初期設定)'!AQ59="-",'C3(1)-1管路'!AQ59,'C3(1)-1管路'!AQ59-'C10(1)-2管路(初期設定)'!AQ59))=0,"-",IF('C3(1)-1管路'!AQ59="-","-",IF('C10(1)-2管路(初期設定)'!AQ59="-",'C3(1)-1管路'!AQ59,'C3(1)-1管路'!AQ59-'C10(1)-2管路(初期設定)'!AQ59)))</f>
        <v>-</v>
      </c>
      <c r="AR59" s="415" t="str">
        <f t="shared" si="109"/>
        <v>-</v>
      </c>
      <c r="AS59" s="424" t="str">
        <f>IF(IF('C3(1)-1管路'!AS59="-","-",IF('C10(1)-2管路(初期設定)'!AS59="-",'C3(1)-1管路'!AS59,'C3(1)-1管路'!AS59-'C10(1)-2管路(初期設定)'!AS59))=0,"-",IF('C3(1)-1管路'!AS59="-","-",IF('C10(1)-2管路(初期設定)'!AS59="-",'C3(1)-1管路'!AS59,'C3(1)-1管路'!AS59-'C10(1)-2管路(初期設定)'!AS59)))</f>
        <v>-</v>
      </c>
      <c r="AT59" s="423" t="str">
        <f>IF(IF('C3(1)-1管路'!AT59="-","-",IF('C10(1)-2管路(初期設定)'!AT59="-",'C3(1)-1管路'!AT59,'C3(1)-1管路'!AT59-'C10(1)-2管路(初期設定)'!AT59))=0,"-",IF('C3(1)-1管路'!AT59="-","-",IF('C10(1)-2管路(初期設定)'!AT59="-",'C3(1)-1管路'!AT59,'C3(1)-1管路'!AT59-'C10(1)-2管路(初期設定)'!AT59)))</f>
        <v>-</v>
      </c>
      <c r="AU59" s="415" t="str">
        <f t="shared" si="110"/>
        <v>-</v>
      </c>
      <c r="AV59" s="1071" t="str">
        <f t="shared" si="111"/>
        <v>-</v>
      </c>
      <c r="AW59" s="1070"/>
      <c r="AX59" s="1069" t="str">
        <f t="shared" si="112"/>
        <v>-</v>
      </c>
      <c r="AY59" s="1070"/>
      <c r="AZ59" s="1071">
        <f t="shared" si="113"/>
        <v>0</v>
      </c>
      <c r="BA59" s="1070"/>
      <c r="BB59" s="1070">
        <f t="shared" si="114"/>
        <v>0</v>
      </c>
      <c r="BC59" s="1070"/>
      <c r="BD59" s="1070">
        <f t="shared" si="115"/>
        <v>0</v>
      </c>
      <c r="BE59" s="1070"/>
      <c r="BF59" s="1070">
        <f t="shared" si="116"/>
        <v>0</v>
      </c>
      <c r="BG59" s="1070"/>
      <c r="BH59" s="1070">
        <f t="shared" si="117"/>
        <v>0</v>
      </c>
      <c r="BI59" s="1072"/>
      <c r="BJ59" s="1071">
        <f t="shared" si="118"/>
        <v>0</v>
      </c>
      <c r="BK59" s="1070"/>
      <c r="BL59" s="1070">
        <f t="shared" si="119"/>
        <v>0</v>
      </c>
      <c r="BM59" s="1073"/>
      <c r="BN59" s="1070" t="str">
        <f t="shared" si="95"/>
        <v>-</v>
      </c>
      <c r="BO59" s="1073"/>
      <c r="BQ59" s="442" t="str">
        <f>IF('C10(1)-2管路(初期設定)'!AW59="","-",'C10(1)-2管路(初期設定)'!AW59)</f>
        <v>ダクタイル鋳鉄管(NS形継手等)</v>
      </c>
      <c r="BR59" s="441" t="str">
        <f>IF(BQ59=BR$4,IF('C10(1)-2管路(初期設定)'!AV59="-","-",IF('C10(1)-2管路(初期設定)'!I59="-",'C10(1)-2管路(初期設定)'!AV59,'C10(1)-2管路(初期設定)'!AV59-'C10(1)-2管路(初期設定)'!I59)),"-")</f>
        <v>-</v>
      </c>
      <c r="BS59" s="441" t="str">
        <f>IF(BQ59=BS$4,IF('C10(1)-2管路(初期設定)'!AV59="-","-",IF('C10(1)-2管路(初期設定)'!L59="-",'C10(1)-2管路(初期設定)'!AV59,'C10(1)-2管路(初期設定)'!AV59-'C10(1)-2管路(初期設定)'!L59)),"-")</f>
        <v>-</v>
      </c>
      <c r="BT59" s="441" t="str">
        <f>IF(BQ59=BT$4,IF('C10(1)-2管路(初期設定)'!AV59="-","-",IF('C10(1)-2管路(初期設定)'!O59="-",'C10(1)-2管路(初期設定)'!AV59,'C10(1)-2管路(初期設定)'!AV59-'C10(1)-2管路(初期設定)'!O59)),"-")</f>
        <v>-</v>
      </c>
      <c r="BU59" s="441" t="str">
        <f>IF($BQ59=BU$4,IF('C10(1)-2管路(初期設定)'!$AV59="-","-",IF('C10(1)-2管路(初期設定)'!R59="-",'C10(1)-2管路(初期設定)'!$AV59,'C10(1)-2管路(初期設定)'!$AV59-'C10(1)-2管路(初期設定)'!R59)),"-")</f>
        <v>-</v>
      </c>
      <c r="BV59" s="441" t="str">
        <f>IF($BQ59=BV$4,IF('C10(1)-2管路(初期設定)'!$AV59="-","-",IF('C10(1)-2管路(初期設定)'!W59="-",'C10(1)-2管路(初期設定)'!$AV59,'C10(1)-2管路(初期設定)'!$AV59-SUM('C10(1)-2管路(初期設定)'!S59,'C10(1)-2管路(初期設定)'!T59))),"-")</f>
        <v>-</v>
      </c>
      <c r="BW59" s="441" t="str">
        <f>IF($BQ59=BV$4,IF('C10(1)-2管路(初期設定)'!$AV59="-","-",IF('C10(1)-2管路(初期設定)'!W59="-",'C10(1)-2管路(初期設定)'!$AV59,'C10(1)-2管路(初期設定)'!$AV59-SUM('C10(1)-2管路(初期設定)'!U59,'C10(1)-2管路(初期設定)'!V59))),"-")</f>
        <v>-</v>
      </c>
      <c r="BX59" s="441" t="str">
        <f>IF($BQ59=BX$4,IF('C10(1)-2管路(初期設定)'!$AV59="-","-",IF('C10(1)-2管路(初期設定)'!AF59="-",'C10(1)-2管路(初期設定)'!$AV59,'C10(1)-2管路(初期設定)'!$AV59-'C10(1)-2管路(初期設定)'!AF59)),"-")</f>
        <v>-</v>
      </c>
    </row>
    <row r="60" spans="2:76" ht="13.5" customHeight="1">
      <c r="B60" s="1594"/>
      <c r="C60" s="1263"/>
      <c r="D60" s="1263"/>
      <c r="E60" s="1265"/>
      <c r="F60" s="76">
        <v>250</v>
      </c>
      <c r="G60" s="857" t="str">
        <f>IF(AND('C10(1)-1管路(初期設定)'!$F$12="○",'C10(1)-4,5管路(初期設定)'!$BR60="-"),"-",IF('C3(1)-1管路'!G60="-",BR60,IF(BR60="-",'C3(1)-1管路'!G60,'C3(1)-1管路'!G60+BR60)))</f>
        <v>-</v>
      </c>
      <c r="H60" s="423" t="str">
        <f>IF(IF('C3(1)-1管路'!H60="-","-",IF('C10(1)-2管路(初期設定)'!H60="-",'C3(1)-1管路'!H60,'C3(1)-1管路'!H60-'C10(1)-2管路(初期設定)'!H60))=0,"-",IF('C3(1)-1管路'!H60="-","-",IF('C10(1)-2管路(初期設定)'!H60="-",'C3(1)-1管路'!H60,'C3(1)-1管路'!H60-'C10(1)-2管路(初期設定)'!H60)))</f>
        <v>-</v>
      </c>
      <c r="I60" s="425" t="str">
        <f t="shared" si="98"/>
        <v>-</v>
      </c>
      <c r="J60" s="857" t="str">
        <f>IF(AND('C10(1)-1管路(初期設定)'!$H$12="○",'C10(1)-4,5管路(初期設定)'!$BS60="-"),"-",IF('C3(1)-1管路'!J60="-",BS60,IF(BS60="-",'C3(1)-1管路'!J60,'C3(1)-1管路'!J60+BS60)))</f>
        <v>-</v>
      </c>
      <c r="K60" s="423" t="str">
        <f>IF(IF('C3(1)-1管路'!K60="-","-",IF('C10(1)-2管路(初期設定)'!K60="-",'C3(1)-1管路'!K60,'C3(1)-1管路'!K60-'C10(1)-2管路(初期設定)'!K60))=0,"-",IF('C3(1)-1管路'!K60="-","-",IF('C10(1)-2管路(初期設定)'!K60="-",'C3(1)-1管路'!K60,'C3(1)-1管路'!K60-'C10(1)-2管路(初期設定)'!K60)))</f>
        <v>-</v>
      </c>
      <c r="L60" s="425" t="str">
        <f t="shared" si="99"/>
        <v>-</v>
      </c>
      <c r="M60" s="857" t="str">
        <f>IF(AND('C10(1)-1管路(初期設定)'!$J$12="○",'C10(1)-4,5管路(初期設定)'!$BT60="-"),"-",IF('C3(1)-1管路'!M60="-",BT60,IF(BT60="-",'C3(1)-1管路'!M60,'C3(1)-1管路'!M60+BT60)))</f>
        <v>-</v>
      </c>
      <c r="N60" s="423" t="str">
        <f>IF(IF('C3(1)-1管路'!N60="-","-",IF('C10(1)-2管路(初期設定)'!N60="-",'C3(1)-1管路'!N60,'C3(1)-1管路'!N60-'C10(1)-2管路(初期設定)'!N60))=0,"-",IF('C3(1)-1管路'!N60="-","-",IF('C10(1)-2管路(初期設定)'!N60="-",'C3(1)-1管路'!N60,'C3(1)-1管路'!N60-'C10(1)-2管路(初期設定)'!N60)))</f>
        <v>-</v>
      </c>
      <c r="O60" s="425" t="str">
        <f t="shared" si="100"/>
        <v>-</v>
      </c>
      <c r="P60" s="857" t="str">
        <f>IF(AND('C10(1)-1管路(初期設定)'!$L$12="○",'C10(1)-4,5管路(初期設定)'!$BU60="-"),"-",IF('C3(1)-1管路'!P60="-",BU60,IF(BU60="-",'C3(1)-1管路'!P60,'C3(1)-1管路'!P60+BU60)))</f>
        <v>-</v>
      </c>
      <c r="Q60" s="423" t="str">
        <f>IF(IF('C3(1)-1管路'!Q60="-","-",IF('C10(1)-2管路(初期設定)'!Q60="-",'C3(1)-1管路'!Q60,'C3(1)-1管路'!Q60-'C10(1)-2管路(初期設定)'!Q60))=0,"-",IF('C3(1)-1管路'!Q60="-","-",IF('C10(1)-2管路(初期設定)'!Q60="-",'C3(1)-1管路'!Q60,'C3(1)-1管路'!Q60-'C10(1)-2管路(初期設定)'!Q60)))</f>
        <v>-</v>
      </c>
      <c r="R60" s="425" t="str">
        <f t="shared" si="101"/>
        <v>-</v>
      </c>
      <c r="S60" s="857" t="str">
        <f>IF(AND('C10(1)-1管路(初期設定)'!$N$12="○",'C10(1)-4,5管路(初期設定)'!$BV60="-"),"-",IF('C3(1)-1管路'!S60="-",BV60,IF(BV60="-",'C3(1)-1管路'!S60,'C3(1)-1管路'!S60+BV60+BW60)))</f>
        <v>-</v>
      </c>
      <c r="T60" s="416" t="str">
        <f>IF(IF('C3(1)-1管路'!T60="-","-",IF('C10(1)-2管路(初期設定)'!T60="-",'C3(1)-1管路'!T60,'C3(1)-1管路'!T60-'C10(1)-2管路(初期設定)'!T60))=0,"-",IF('C3(1)-1管路'!T60="-","-",IF('C10(1)-2管路(初期設定)'!T60="-",'C3(1)-1管路'!T60,'C3(1)-1管路'!T60-'C10(1)-2管路(初期設定)'!T60)))</f>
        <v>-</v>
      </c>
      <c r="U60" s="856" t="str">
        <f>IF(AND('C10(1)-1管路(初期設定)'!$P$12="○",'C10(1)-4,5管路(初期設定)'!$BW60="-"),"-",IF('C3(1)-1管路'!U60="-",BW60,IF(BW60="-",'C3(1)-1管路'!U60,'C3(1)-1管路'!U60)))</f>
        <v>-</v>
      </c>
      <c r="V60" s="423" t="str">
        <f>IF(IF('C3(1)-1管路'!V60="-","-",IF('C10(1)-2管路(初期設定)'!V60="-",'C3(1)-1管路'!V60,'C3(1)-1管路'!V60-'C10(1)-2管路(初期設定)'!V60))=0,"-",IF('C3(1)-1管路'!V60="-","-",IF('C10(1)-2管路(初期設定)'!V60="-",'C3(1)-1管路'!V60,'C3(1)-1管路'!V60-'C10(1)-2管路(初期設定)'!V60)))</f>
        <v>-</v>
      </c>
      <c r="W60" s="425" t="str">
        <f t="shared" si="102"/>
        <v>-</v>
      </c>
      <c r="X60" s="424" t="str">
        <f>IF(IF('C3(1)-1管路'!X60="-","-",IF('C10(1)-2管路(初期設定)'!X60="-",'C3(1)-1管路'!X60,'C3(1)-1管路'!X60-'C10(1)-2管路(初期設定)'!X60))=0,"-",IF('C3(1)-1管路'!X60="-","-",IF('C10(1)-2管路(初期設定)'!X60="-",'C3(1)-1管路'!X60,'C3(1)-1管路'!X60-'C10(1)-2管路(初期設定)'!X60)))</f>
        <v>-</v>
      </c>
      <c r="Y60" s="423" t="str">
        <f>IF(IF('C3(1)-1管路'!Y60="-","-",IF('C10(1)-2管路(初期設定)'!Y60="-",'C3(1)-1管路'!Y60,'C3(1)-1管路'!Y60-'C10(1)-2管路(初期設定)'!Y60))=0,"-",IF('C3(1)-1管路'!Y60="-","-",IF('C10(1)-2管路(初期設定)'!Y60="-",'C3(1)-1管路'!Y60,'C3(1)-1管路'!Y60-'C10(1)-2管路(初期設定)'!Y60)))</f>
        <v>-</v>
      </c>
      <c r="Z60" s="425" t="str">
        <f t="shared" si="103"/>
        <v>-</v>
      </c>
      <c r="AA60" s="424" t="str">
        <f>IF(IF('C3(1)-1管路'!AA60="-","-",IF('C10(1)-2管路(初期設定)'!AA60="-",'C3(1)-1管路'!AA60,'C3(1)-1管路'!AA60-'C10(1)-2管路(初期設定)'!AA60))=0,"-",IF('C3(1)-1管路'!AA60="-","-",IF('C10(1)-2管路(初期設定)'!AA60="-",'C3(1)-1管路'!AA60,'C3(1)-1管路'!AA60-'C10(1)-2管路(初期設定)'!AA60)))</f>
        <v>-</v>
      </c>
      <c r="AB60" s="423" t="str">
        <f>IF(IF('C3(1)-1管路'!AB60="-","-",IF('C10(1)-2管路(初期設定)'!AB60="-",'C3(1)-1管路'!AB60,'C3(1)-1管路'!AB60-'C10(1)-2管路(初期設定)'!AB60))=0,"-",IF('C3(1)-1管路'!AB60="-","-",IF('C10(1)-2管路(初期設定)'!AB60="-",'C3(1)-1管路'!AB60,'C3(1)-1管路'!AB60-'C10(1)-2管路(初期設定)'!AB60)))</f>
        <v>-</v>
      </c>
      <c r="AC60" s="425" t="str">
        <f t="shared" si="104"/>
        <v>-</v>
      </c>
      <c r="AD60" s="857" t="str">
        <f>IF(AND('C10(1)-1管路(初期設定)'!$V$12="○",'C10(1)-4,5管路(初期設定)'!$BX60="-"),"-",IF('C3(1)-1管路'!AD60="-",BX60,IF(BX60="-",'C3(1)-1管路'!AD60,'C3(1)-1管路'!AD60+BX60)))</f>
        <v>-</v>
      </c>
      <c r="AE60" s="423" t="str">
        <f>IF(IF('C3(1)-1管路'!AE60="-","-",IF('C10(1)-2管路(初期設定)'!AE60="-",'C3(1)-1管路'!AE60,'C3(1)-1管路'!AE60-'C10(1)-2管路(初期設定)'!AE60))=0,"-",IF('C3(1)-1管路'!AE60="-","-",IF('C10(1)-2管路(初期設定)'!AE60="-",'C3(1)-1管路'!AE60,'C3(1)-1管路'!AE60-'C10(1)-2管路(初期設定)'!AE60)))</f>
        <v>-</v>
      </c>
      <c r="AF60" s="425" t="str">
        <f t="shared" si="105"/>
        <v>-</v>
      </c>
      <c r="AG60" s="424" t="str">
        <f>IF(IF('C3(1)-1管路'!AG60="-","-",IF('C10(1)-2管路(初期設定)'!AG60="-",'C3(1)-1管路'!AG60,'C3(1)-1管路'!AG60-'C10(1)-2管路(初期設定)'!AG60))=0,"-",IF('C3(1)-1管路'!AG60="-","-",IF('C10(1)-2管路(初期設定)'!AG60="-",'C3(1)-1管路'!AG60,'C3(1)-1管路'!AG60-'C10(1)-2管路(初期設定)'!AG60)))</f>
        <v>-</v>
      </c>
      <c r="AH60" s="423" t="str">
        <f>IF(IF('C3(1)-1管路'!AH60="-","-",IF('C10(1)-2管路(初期設定)'!AH60="-",'C3(1)-1管路'!AH60,'C3(1)-1管路'!AH60-'C10(1)-2管路(初期設定)'!AH60))=0,"-",IF('C3(1)-1管路'!AH60="-","-",IF('C10(1)-2管路(初期設定)'!AH60="-",'C3(1)-1管路'!AH60,'C3(1)-1管路'!AH60-'C10(1)-2管路(初期設定)'!AH60)))</f>
        <v>-</v>
      </c>
      <c r="AI60" s="425" t="str">
        <f t="shared" si="106"/>
        <v>-</v>
      </c>
      <c r="AJ60" s="424" t="str">
        <f>IF(IF('C3(1)-1管路'!AJ60="-","-",IF('C10(1)-2管路(初期設定)'!AJ60="-",'C3(1)-1管路'!AJ60,'C3(1)-1管路'!AJ60-'C10(1)-2管路(初期設定)'!AJ60))=0,"-",IF('C3(1)-1管路'!AJ60="-","-",IF('C10(1)-2管路(初期設定)'!AJ60="-",'C3(1)-1管路'!AJ60,'C3(1)-1管路'!AJ60-'C10(1)-2管路(初期設定)'!AJ60)))</f>
        <v>-</v>
      </c>
      <c r="AK60" s="423" t="str">
        <f>IF(IF('C3(1)-1管路'!AK60="-","-",IF('C10(1)-2管路(初期設定)'!AK60="-",'C3(1)-1管路'!AK60,'C3(1)-1管路'!AK60-'C10(1)-2管路(初期設定)'!AK60))=0,"-",IF('C3(1)-1管路'!AK60="-","-",IF('C10(1)-2管路(初期設定)'!AK60="-",'C3(1)-1管路'!AK60,'C3(1)-1管路'!AK60-'C10(1)-2管路(初期設定)'!AK60)))</f>
        <v>-</v>
      </c>
      <c r="AL60" s="425" t="str">
        <f t="shared" si="107"/>
        <v>-</v>
      </c>
      <c r="AM60" s="424" t="str">
        <f>IF(IF('C3(1)-1管路'!AM60="-","-",IF('C10(1)-2管路(初期設定)'!AM60="-",'C3(1)-1管路'!AM60,'C3(1)-1管路'!AM60-'C10(1)-2管路(初期設定)'!AM60))=0,"-",IF('C3(1)-1管路'!AM60="-","-",IF('C10(1)-2管路(初期設定)'!AM60="-",'C3(1)-1管路'!AM60,'C3(1)-1管路'!AM60-'C10(1)-2管路(初期設定)'!AM60)))</f>
        <v>-</v>
      </c>
      <c r="AN60" s="423" t="str">
        <f>IF(IF('C3(1)-1管路'!AN60="-","-",IF('C10(1)-2管路(初期設定)'!AN60="-",'C3(1)-1管路'!AN60,'C3(1)-1管路'!AN60-'C10(1)-2管路(初期設定)'!AN60))=0,"-",IF('C3(1)-1管路'!AN60="-","-",IF('C10(1)-2管路(初期設定)'!AN60="-",'C3(1)-1管路'!AN60,'C3(1)-1管路'!AN60-'C10(1)-2管路(初期設定)'!AN60)))</f>
        <v>-</v>
      </c>
      <c r="AO60" s="425" t="str">
        <f t="shared" si="108"/>
        <v>-</v>
      </c>
      <c r="AP60" s="424" t="str">
        <f>IF(IF('C3(1)-1管路'!AP60="-","-",IF('C10(1)-2管路(初期設定)'!AP60="-",'C3(1)-1管路'!AP60,'C3(1)-1管路'!AP60-'C10(1)-2管路(初期設定)'!AP60))=0,"-",IF('C3(1)-1管路'!AP60="-","-",IF('C10(1)-2管路(初期設定)'!AP60="-",'C3(1)-1管路'!AP60,'C3(1)-1管路'!AP60-'C10(1)-2管路(初期設定)'!AP60)))</f>
        <v>-</v>
      </c>
      <c r="AQ60" s="423" t="str">
        <f>IF(IF('C3(1)-1管路'!AQ60="-","-",IF('C10(1)-2管路(初期設定)'!AQ60="-",'C3(1)-1管路'!AQ60,'C3(1)-1管路'!AQ60-'C10(1)-2管路(初期設定)'!AQ60))=0,"-",IF('C3(1)-1管路'!AQ60="-","-",IF('C10(1)-2管路(初期設定)'!AQ60="-",'C3(1)-1管路'!AQ60,'C3(1)-1管路'!AQ60-'C10(1)-2管路(初期設定)'!AQ60)))</f>
        <v>-</v>
      </c>
      <c r="AR60" s="415" t="str">
        <f t="shared" si="109"/>
        <v>-</v>
      </c>
      <c r="AS60" s="424" t="str">
        <f>IF(IF('C3(1)-1管路'!AS60="-","-",IF('C10(1)-2管路(初期設定)'!AS60="-",'C3(1)-1管路'!AS60,'C3(1)-1管路'!AS60-'C10(1)-2管路(初期設定)'!AS60))=0,"-",IF('C3(1)-1管路'!AS60="-","-",IF('C10(1)-2管路(初期設定)'!AS60="-",'C3(1)-1管路'!AS60,'C3(1)-1管路'!AS60-'C10(1)-2管路(初期設定)'!AS60)))</f>
        <v>-</v>
      </c>
      <c r="AT60" s="423" t="str">
        <f>IF(IF('C3(1)-1管路'!AT60="-","-",IF('C10(1)-2管路(初期設定)'!AT60="-",'C3(1)-1管路'!AT60,'C3(1)-1管路'!AT60-'C10(1)-2管路(初期設定)'!AT60))=0,"-",IF('C3(1)-1管路'!AT60="-","-",IF('C10(1)-2管路(初期設定)'!AT60="-",'C3(1)-1管路'!AT60,'C3(1)-1管路'!AT60-'C10(1)-2管路(初期設定)'!AT60)))</f>
        <v>-</v>
      </c>
      <c r="AU60" s="415" t="str">
        <f t="shared" si="110"/>
        <v>-</v>
      </c>
      <c r="AV60" s="1071" t="str">
        <f t="shared" si="111"/>
        <v>-</v>
      </c>
      <c r="AW60" s="1070"/>
      <c r="AX60" s="1069" t="str">
        <f t="shared" si="112"/>
        <v>-</v>
      </c>
      <c r="AY60" s="1070"/>
      <c r="AZ60" s="1071">
        <f t="shared" si="113"/>
        <v>0</v>
      </c>
      <c r="BA60" s="1070"/>
      <c r="BB60" s="1070">
        <f t="shared" si="114"/>
        <v>0</v>
      </c>
      <c r="BC60" s="1070"/>
      <c r="BD60" s="1070">
        <f t="shared" si="115"/>
        <v>0</v>
      </c>
      <c r="BE60" s="1070"/>
      <c r="BF60" s="1070">
        <f t="shared" si="116"/>
        <v>0</v>
      </c>
      <c r="BG60" s="1070"/>
      <c r="BH60" s="1070">
        <f t="shared" si="117"/>
        <v>0</v>
      </c>
      <c r="BI60" s="1072"/>
      <c r="BJ60" s="1071">
        <f t="shared" si="118"/>
        <v>0</v>
      </c>
      <c r="BK60" s="1070"/>
      <c r="BL60" s="1070">
        <f t="shared" si="119"/>
        <v>0</v>
      </c>
      <c r="BM60" s="1073"/>
      <c r="BN60" s="1070" t="str">
        <f t="shared" si="95"/>
        <v>-</v>
      </c>
      <c r="BO60" s="1073"/>
      <c r="BQ60" s="442" t="str">
        <f>IF('C10(1)-2管路(初期設定)'!AW60="","-",'C10(1)-2管路(初期設定)'!AW60)</f>
        <v>ダクタイル鋳鉄管(NS形継手等)</v>
      </c>
      <c r="BR60" s="441" t="str">
        <f>IF(BQ60=BR$4,IF('C10(1)-2管路(初期設定)'!AV60="-","-",IF('C10(1)-2管路(初期設定)'!I60="-",'C10(1)-2管路(初期設定)'!AV60,'C10(1)-2管路(初期設定)'!AV60-'C10(1)-2管路(初期設定)'!I60)),"-")</f>
        <v>-</v>
      </c>
      <c r="BS60" s="441" t="str">
        <f>IF(BQ60=BS$4,IF('C10(1)-2管路(初期設定)'!AV60="-","-",IF('C10(1)-2管路(初期設定)'!L60="-",'C10(1)-2管路(初期設定)'!AV60,'C10(1)-2管路(初期設定)'!AV60-'C10(1)-2管路(初期設定)'!L60)),"-")</f>
        <v>-</v>
      </c>
      <c r="BT60" s="441" t="str">
        <f>IF(BQ60=BT$4,IF('C10(1)-2管路(初期設定)'!AV60="-","-",IF('C10(1)-2管路(初期設定)'!O60="-",'C10(1)-2管路(初期設定)'!AV60,'C10(1)-2管路(初期設定)'!AV60-'C10(1)-2管路(初期設定)'!O60)),"-")</f>
        <v>-</v>
      </c>
      <c r="BU60" s="441" t="str">
        <f>IF($BQ60=BU$4,IF('C10(1)-2管路(初期設定)'!$AV60="-","-",IF('C10(1)-2管路(初期設定)'!R60="-",'C10(1)-2管路(初期設定)'!$AV60,'C10(1)-2管路(初期設定)'!$AV60-'C10(1)-2管路(初期設定)'!R60)),"-")</f>
        <v>-</v>
      </c>
      <c r="BV60" s="441" t="str">
        <f>IF($BQ60=BV$4,IF('C10(1)-2管路(初期設定)'!$AV60="-","-",IF('C10(1)-2管路(初期設定)'!W60="-",'C10(1)-2管路(初期設定)'!$AV60,'C10(1)-2管路(初期設定)'!$AV60-SUM('C10(1)-2管路(初期設定)'!S60,'C10(1)-2管路(初期設定)'!T60))),"-")</f>
        <v>-</v>
      </c>
      <c r="BW60" s="441" t="str">
        <f>IF($BQ60=BV$4,IF('C10(1)-2管路(初期設定)'!$AV60="-","-",IF('C10(1)-2管路(初期設定)'!W60="-",'C10(1)-2管路(初期設定)'!$AV60,'C10(1)-2管路(初期設定)'!$AV60-SUM('C10(1)-2管路(初期設定)'!U60,'C10(1)-2管路(初期設定)'!V60))),"-")</f>
        <v>-</v>
      </c>
      <c r="BX60" s="441" t="str">
        <f>IF($BQ60=BX$4,IF('C10(1)-2管路(初期設定)'!$AV60="-","-",IF('C10(1)-2管路(初期設定)'!AF60="-",'C10(1)-2管路(初期設定)'!$AV60,'C10(1)-2管路(初期設定)'!$AV60-'C10(1)-2管路(初期設定)'!AF60)),"-")</f>
        <v>-</v>
      </c>
    </row>
    <row r="61" spans="2:76" ht="13.5" customHeight="1">
      <c r="B61" s="1594"/>
      <c r="C61" s="1263"/>
      <c r="D61" s="1263"/>
      <c r="E61" s="1265"/>
      <c r="F61" s="76">
        <v>200</v>
      </c>
      <c r="G61" s="857" t="str">
        <f>IF(AND('C10(1)-1管路(初期設定)'!$F$12="○",'C10(1)-4,5管路(初期設定)'!$BR61="-"),"-",IF('C3(1)-1管路'!G61="-",BR61,IF(BR61="-",'C3(1)-1管路'!G61,'C3(1)-1管路'!G61+BR61)))</f>
        <v>-</v>
      </c>
      <c r="H61" s="423" t="str">
        <f>IF(IF('C3(1)-1管路'!H61="-","-",IF('C10(1)-2管路(初期設定)'!H61="-",'C3(1)-1管路'!H61,'C3(1)-1管路'!H61-'C10(1)-2管路(初期設定)'!H61))=0,"-",IF('C3(1)-1管路'!H61="-","-",IF('C10(1)-2管路(初期設定)'!H61="-",'C3(1)-1管路'!H61,'C3(1)-1管路'!H61-'C10(1)-2管路(初期設定)'!H61)))</f>
        <v>-</v>
      </c>
      <c r="I61" s="425" t="str">
        <f t="shared" si="98"/>
        <v>-</v>
      </c>
      <c r="J61" s="857" t="str">
        <f>IF(AND('C10(1)-1管路(初期設定)'!$H$12="○",'C10(1)-4,5管路(初期設定)'!$BS61="-"),"-",IF('C3(1)-1管路'!J61="-",BS61,IF(BS61="-",'C3(1)-1管路'!J61,'C3(1)-1管路'!J61+BS61)))</f>
        <v>-</v>
      </c>
      <c r="K61" s="423" t="str">
        <f>IF(IF('C3(1)-1管路'!K61="-","-",IF('C10(1)-2管路(初期設定)'!K61="-",'C3(1)-1管路'!K61,'C3(1)-1管路'!K61-'C10(1)-2管路(初期設定)'!K61))=0,"-",IF('C3(1)-1管路'!K61="-","-",IF('C10(1)-2管路(初期設定)'!K61="-",'C3(1)-1管路'!K61,'C3(1)-1管路'!K61-'C10(1)-2管路(初期設定)'!K61)))</f>
        <v>-</v>
      </c>
      <c r="L61" s="425" t="str">
        <f t="shared" si="99"/>
        <v>-</v>
      </c>
      <c r="M61" s="857" t="str">
        <f>IF(AND('C10(1)-1管路(初期設定)'!$J$12="○",'C10(1)-4,5管路(初期設定)'!$BT61="-"),"-",IF('C3(1)-1管路'!M61="-",BT61,IF(BT61="-",'C3(1)-1管路'!M61,'C3(1)-1管路'!M61+BT61)))</f>
        <v>-</v>
      </c>
      <c r="N61" s="423" t="str">
        <f>IF(IF('C3(1)-1管路'!N61="-","-",IF('C10(1)-2管路(初期設定)'!N61="-",'C3(1)-1管路'!N61,'C3(1)-1管路'!N61-'C10(1)-2管路(初期設定)'!N61))=0,"-",IF('C3(1)-1管路'!N61="-","-",IF('C10(1)-2管路(初期設定)'!N61="-",'C3(1)-1管路'!N61,'C3(1)-1管路'!N61-'C10(1)-2管路(初期設定)'!N61)))</f>
        <v>-</v>
      </c>
      <c r="O61" s="425" t="str">
        <f t="shared" si="100"/>
        <v>-</v>
      </c>
      <c r="P61" s="857" t="str">
        <f>IF(AND('C10(1)-1管路(初期設定)'!$L$12="○",'C10(1)-4,5管路(初期設定)'!$BU61="-"),"-",IF('C3(1)-1管路'!P61="-",BU61,IF(BU61="-",'C3(1)-1管路'!P61,'C3(1)-1管路'!P61+BU61)))</f>
        <v>-</v>
      </c>
      <c r="Q61" s="423" t="str">
        <f>IF(IF('C3(1)-1管路'!Q61="-","-",IF('C10(1)-2管路(初期設定)'!Q61="-",'C3(1)-1管路'!Q61,'C3(1)-1管路'!Q61-'C10(1)-2管路(初期設定)'!Q61))=0,"-",IF('C3(1)-1管路'!Q61="-","-",IF('C10(1)-2管路(初期設定)'!Q61="-",'C3(1)-1管路'!Q61,'C3(1)-1管路'!Q61-'C10(1)-2管路(初期設定)'!Q61)))</f>
        <v>-</v>
      </c>
      <c r="R61" s="425" t="str">
        <f t="shared" si="101"/>
        <v>-</v>
      </c>
      <c r="S61" s="857" t="str">
        <f>IF(AND('C10(1)-1管路(初期設定)'!$N$12="○",'C10(1)-4,5管路(初期設定)'!$BV61="-"),"-",IF('C3(1)-1管路'!S61="-",BV61,IF(BV61="-",'C3(1)-1管路'!S61,'C3(1)-1管路'!S61+BV61+BW61)))</f>
        <v>-</v>
      </c>
      <c r="T61" s="416" t="str">
        <f>IF(IF('C3(1)-1管路'!T61="-","-",IF('C10(1)-2管路(初期設定)'!T61="-",'C3(1)-1管路'!T61,'C3(1)-1管路'!T61-'C10(1)-2管路(初期設定)'!T61))=0,"-",IF('C3(1)-1管路'!T61="-","-",IF('C10(1)-2管路(初期設定)'!T61="-",'C3(1)-1管路'!T61,'C3(1)-1管路'!T61-'C10(1)-2管路(初期設定)'!T61)))</f>
        <v>-</v>
      </c>
      <c r="U61" s="856" t="str">
        <f>IF(AND('C10(1)-1管路(初期設定)'!$P$12="○",'C10(1)-4,5管路(初期設定)'!$BW61="-"),"-",IF('C3(1)-1管路'!U61="-",BW61,IF(BW61="-",'C3(1)-1管路'!U61,'C3(1)-1管路'!U61)))</f>
        <v>-</v>
      </c>
      <c r="V61" s="423" t="str">
        <f>IF(IF('C3(1)-1管路'!V61="-","-",IF('C10(1)-2管路(初期設定)'!V61="-",'C3(1)-1管路'!V61,'C3(1)-1管路'!V61-'C10(1)-2管路(初期設定)'!V61))=0,"-",IF('C3(1)-1管路'!V61="-","-",IF('C10(1)-2管路(初期設定)'!V61="-",'C3(1)-1管路'!V61,'C3(1)-1管路'!V61-'C10(1)-2管路(初期設定)'!V61)))</f>
        <v>-</v>
      </c>
      <c r="W61" s="425" t="str">
        <f t="shared" si="102"/>
        <v>-</v>
      </c>
      <c r="X61" s="424" t="str">
        <f>IF(IF('C3(1)-1管路'!X61="-","-",IF('C10(1)-2管路(初期設定)'!X61="-",'C3(1)-1管路'!X61,'C3(1)-1管路'!X61-'C10(1)-2管路(初期設定)'!X61))=0,"-",IF('C3(1)-1管路'!X61="-","-",IF('C10(1)-2管路(初期設定)'!X61="-",'C3(1)-1管路'!X61,'C3(1)-1管路'!X61-'C10(1)-2管路(初期設定)'!X61)))</f>
        <v>-</v>
      </c>
      <c r="Y61" s="423" t="str">
        <f>IF(IF('C3(1)-1管路'!Y61="-","-",IF('C10(1)-2管路(初期設定)'!Y61="-",'C3(1)-1管路'!Y61,'C3(1)-1管路'!Y61-'C10(1)-2管路(初期設定)'!Y61))=0,"-",IF('C3(1)-1管路'!Y61="-","-",IF('C10(1)-2管路(初期設定)'!Y61="-",'C3(1)-1管路'!Y61,'C3(1)-1管路'!Y61-'C10(1)-2管路(初期設定)'!Y61)))</f>
        <v>-</v>
      </c>
      <c r="Z61" s="425" t="str">
        <f t="shared" si="103"/>
        <v>-</v>
      </c>
      <c r="AA61" s="424" t="str">
        <f>IF(IF('C3(1)-1管路'!AA61="-","-",IF('C10(1)-2管路(初期設定)'!AA61="-",'C3(1)-1管路'!AA61,'C3(1)-1管路'!AA61-'C10(1)-2管路(初期設定)'!AA61))=0,"-",IF('C3(1)-1管路'!AA61="-","-",IF('C10(1)-2管路(初期設定)'!AA61="-",'C3(1)-1管路'!AA61,'C3(1)-1管路'!AA61-'C10(1)-2管路(初期設定)'!AA61)))</f>
        <v>-</v>
      </c>
      <c r="AB61" s="423" t="str">
        <f>IF(IF('C3(1)-1管路'!AB61="-","-",IF('C10(1)-2管路(初期設定)'!AB61="-",'C3(1)-1管路'!AB61,'C3(1)-1管路'!AB61-'C10(1)-2管路(初期設定)'!AB61))=0,"-",IF('C3(1)-1管路'!AB61="-","-",IF('C10(1)-2管路(初期設定)'!AB61="-",'C3(1)-1管路'!AB61,'C3(1)-1管路'!AB61-'C10(1)-2管路(初期設定)'!AB61)))</f>
        <v>-</v>
      </c>
      <c r="AC61" s="425" t="str">
        <f t="shared" si="104"/>
        <v>-</v>
      </c>
      <c r="AD61" s="857" t="str">
        <f>IF(AND('C10(1)-1管路(初期設定)'!$V$12="○",'C10(1)-4,5管路(初期設定)'!$BX61="-"),"-",IF('C3(1)-1管路'!AD61="-",BX61,IF(BX61="-",'C3(1)-1管路'!AD61,'C3(1)-1管路'!AD61+BX61)))</f>
        <v>-</v>
      </c>
      <c r="AE61" s="423" t="str">
        <f>IF(IF('C3(1)-1管路'!AE61="-","-",IF('C10(1)-2管路(初期設定)'!AE61="-",'C3(1)-1管路'!AE61,'C3(1)-1管路'!AE61-'C10(1)-2管路(初期設定)'!AE61))=0,"-",IF('C3(1)-1管路'!AE61="-","-",IF('C10(1)-2管路(初期設定)'!AE61="-",'C3(1)-1管路'!AE61,'C3(1)-1管路'!AE61-'C10(1)-2管路(初期設定)'!AE61)))</f>
        <v>-</v>
      </c>
      <c r="AF61" s="425" t="str">
        <f t="shared" si="105"/>
        <v>-</v>
      </c>
      <c r="AG61" s="424" t="str">
        <f>IF(IF('C3(1)-1管路'!AG61="-","-",IF('C10(1)-2管路(初期設定)'!AG61="-",'C3(1)-1管路'!AG61,'C3(1)-1管路'!AG61-'C10(1)-2管路(初期設定)'!AG61))=0,"-",IF('C3(1)-1管路'!AG61="-","-",IF('C10(1)-2管路(初期設定)'!AG61="-",'C3(1)-1管路'!AG61,'C3(1)-1管路'!AG61-'C10(1)-2管路(初期設定)'!AG61)))</f>
        <v>-</v>
      </c>
      <c r="AH61" s="423" t="str">
        <f>IF(IF('C3(1)-1管路'!AH61="-","-",IF('C10(1)-2管路(初期設定)'!AH61="-",'C3(1)-1管路'!AH61,'C3(1)-1管路'!AH61-'C10(1)-2管路(初期設定)'!AH61))=0,"-",IF('C3(1)-1管路'!AH61="-","-",IF('C10(1)-2管路(初期設定)'!AH61="-",'C3(1)-1管路'!AH61,'C3(1)-1管路'!AH61-'C10(1)-2管路(初期設定)'!AH61)))</f>
        <v>-</v>
      </c>
      <c r="AI61" s="425" t="str">
        <f t="shared" si="106"/>
        <v>-</v>
      </c>
      <c r="AJ61" s="424" t="str">
        <f>IF(IF('C3(1)-1管路'!AJ61="-","-",IF('C10(1)-2管路(初期設定)'!AJ61="-",'C3(1)-1管路'!AJ61,'C3(1)-1管路'!AJ61-'C10(1)-2管路(初期設定)'!AJ61))=0,"-",IF('C3(1)-1管路'!AJ61="-","-",IF('C10(1)-2管路(初期設定)'!AJ61="-",'C3(1)-1管路'!AJ61,'C3(1)-1管路'!AJ61-'C10(1)-2管路(初期設定)'!AJ61)))</f>
        <v>-</v>
      </c>
      <c r="AK61" s="423" t="str">
        <f>IF(IF('C3(1)-1管路'!AK61="-","-",IF('C10(1)-2管路(初期設定)'!AK61="-",'C3(1)-1管路'!AK61,'C3(1)-1管路'!AK61-'C10(1)-2管路(初期設定)'!AK61))=0,"-",IF('C3(1)-1管路'!AK61="-","-",IF('C10(1)-2管路(初期設定)'!AK61="-",'C3(1)-1管路'!AK61,'C3(1)-1管路'!AK61-'C10(1)-2管路(初期設定)'!AK61)))</f>
        <v>-</v>
      </c>
      <c r="AL61" s="425" t="str">
        <f t="shared" si="107"/>
        <v>-</v>
      </c>
      <c r="AM61" s="424" t="str">
        <f>IF(IF('C3(1)-1管路'!AM61="-","-",IF('C10(1)-2管路(初期設定)'!AM61="-",'C3(1)-1管路'!AM61,'C3(1)-1管路'!AM61-'C10(1)-2管路(初期設定)'!AM61))=0,"-",IF('C3(1)-1管路'!AM61="-","-",IF('C10(1)-2管路(初期設定)'!AM61="-",'C3(1)-1管路'!AM61,'C3(1)-1管路'!AM61-'C10(1)-2管路(初期設定)'!AM61)))</f>
        <v>-</v>
      </c>
      <c r="AN61" s="423" t="str">
        <f>IF(IF('C3(1)-1管路'!AN61="-","-",IF('C10(1)-2管路(初期設定)'!AN61="-",'C3(1)-1管路'!AN61,'C3(1)-1管路'!AN61-'C10(1)-2管路(初期設定)'!AN61))=0,"-",IF('C3(1)-1管路'!AN61="-","-",IF('C10(1)-2管路(初期設定)'!AN61="-",'C3(1)-1管路'!AN61,'C3(1)-1管路'!AN61-'C10(1)-2管路(初期設定)'!AN61)))</f>
        <v>-</v>
      </c>
      <c r="AO61" s="425" t="str">
        <f t="shared" si="108"/>
        <v>-</v>
      </c>
      <c r="AP61" s="424" t="str">
        <f>IF(IF('C3(1)-1管路'!AP61="-","-",IF('C10(1)-2管路(初期設定)'!AP61="-",'C3(1)-1管路'!AP61,'C3(1)-1管路'!AP61-'C10(1)-2管路(初期設定)'!AP61))=0,"-",IF('C3(1)-1管路'!AP61="-","-",IF('C10(1)-2管路(初期設定)'!AP61="-",'C3(1)-1管路'!AP61,'C3(1)-1管路'!AP61-'C10(1)-2管路(初期設定)'!AP61)))</f>
        <v>-</v>
      </c>
      <c r="AQ61" s="423" t="str">
        <f>IF(IF('C3(1)-1管路'!AQ61="-","-",IF('C10(1)-2管路(初期設定)'!AQ61="-",'C3(1)-1管路'!AQ61,'C3(1)-1管路'!AQ61-'C10(1)-2管路(初期設定)'!AQ61))=0,"-",IF('C3(1)-1管路'!AQ61="-","-",IF('C10(1)-2管路(初期設定)'!AQ61="-",'C3(1)-1管路'!AQ61,'C3(1)-1管路'!AQ61-'C10(1)-2管路(初期設定)'!AQ61)))</f>
        <v>-</v>
      </c>
      <c r="AR61" s="415" t="str">
        <f t="shared" si="109"/>
        <v>-</v>
      </c>
      <c r="AS61" s="424" t="str">
        <f>IF(IF('C3(1)-1管路'!AS61="-","-",IF('C10(1)-2管路(初期設定)'!AS61="-",'C3(1)-1管路'!AS61,'C3(1)-1管路'!AS61-'C10(1)-2管路(初期設定)'!AS61))=0,"-",IF('C3(1)-1管路'!AS61="-","-",IF('C10(1)-2管路(初期設定)'!AS61="-",'C3(1)-1管路'!AS61,'C3(1)-1管路'!AS61-'C10(1)-2管路(初期設定)'!AS61)))</f>
        <v>-</v>
      </c>
      <c r="AT61" s="423" t="str">
        <f>IF(IF('C3(1)-1管路'!AT61="-","-",IF('C10(1)-2管路(初期設定)'!AT61="-",'C3(1)-1管路'!AT61,'C3(1)-1管路'!AT61-'C10(1)-2管路(初期設定)'!AT61))=0,"-",IF('C3(1)-1管路'!AT61="-","-",IF('C10(1)-2管路(初期設定)'!AT61="-",'C3(1)-1管路'!AT61,'C3(1)-1管路'!AT61-'C10(1)-2管路(初期設定)'!AT61)))</f>
        <v>-</v>
      </c>
      <c r="AU61" s="415" t="str">
        <f t="shared" si="110"/>
        <v>-</v>
      </c>
      <c r="AV61" s="1071" t="str">
        <f t="shared" si="111"/>
        <v>-</v>
      </c>
      <c r="AW61" s="1070"/>
      <c r="AX61" s="1069" t="str">
        <f t="shared" si="112"/>
        <v>-</v>
      </c>
      <c r="AY61" s="1070"/>
      <c r="AZ61" s="1071">
        <f t="shared" si="113"/>
        <v>0</v>
      </c>
      <c r="BA61" s="1070"/>
      <c r="BB61" s="1070">
        <f t="shared" si="114"/>
        <v>0</v>
      </c>
      <c r="BC61" s="1070"/>
      <c r="BD61" s="1070">
        <f t="shared" si="115"/>
        <v>0</v>
      </c>
      <c r="BE61" s="1070"/>
      <c r="BF61" s="1070">
        <f t="shared" si="116"/>
        <v>0</v>
      </c>
      <c r="BG61" s="1070"/>
      <c r="BH61" s="1070">
        <f t="shared" si="117"/>
        <v>0</v>
      </c>
      <c r="BI61" s="1072"/>
      <c r="BJ61" s="1071">
        <f t="shared" si="118"/>
        <v>0</v>
      </c>
      <c r="BK61" s="1070"/>
      <c r="BL61" s="1070">
        <f t="shared" si="119"/>
        <v>0</v>
      </c>
      <c r="BM61" s="1073"/>
      <c r="BN61" s="1070" t="str">
        <f t="shared" si="95"/>
        <v>-</v>
      </c>
      <c r="BO61" s="1073"/>
      <c r="BQ61" s="442" t="str">
        <f>IF('C10(1)-2管路(初期設定)'!AW61="","-",'C10(1)-2管路(初期設定)'!AW61)</f>
        <v>ダクタイル鋳鉄管(NS形継手等)</v>
      </c>
      <c r="BR61" s="441" t="str">
        <f>IF(BQ61=BR$4,IF('C10(1)-2管路(初期設定)'!AV61="-","-",IF('C10(1)-2管路(初期設定)'!I61="-",'C10(1)-2管路(初期設定)'!AV61,'C10(1)-2管路(初期設定)'!AV61-'C10(1)-2管路(初期設定)'!I61)),"-")</f>
        <v>-</v>
      </c>
      <c r="BS61" s="441" t="str">
        <f>IF(BQ61=BS$4,IF('C10(1)-2管路(初期設定)'!AV61="-","-",IF('C10(1)-2管路(初期設定)'!L61="-",'C10(1)-2管路(初期設定)'!AV61,'C10(1)-2管路(初期設定)'!AV61-'C10(1)-2管路(初期設定)'!L61)),"-")</f>
        <v>-</v>
      </c>
      <c r="BT61" s="441" t="str">
        <f>IF(BQ61=BT$4,IF('C10(1)-2管路(初期設定)'!AV61="-","-",IF('C10(1)-2管路(初期設定)'!O61="-",'C10(1)-2管路(初期設定)'!AV61,'C10(1)-2管路(初期設定)'!AV61-'C10(1)-2管路(初期設定)'!O61)),"-")</f>
        <v>-</v>
      </c>
      <c r="BU61" s="441" t="str">
        <f>IF($BQ61=BU$4,IF('C10(1)-2管路(初期設定)'!$AV61="-","-",IF('C10(1)-2管路(初期設定)'!R61="-",'C10(1)-2管路(初期設定)'!$AV61,'C10(1)-2管路(初期設定)'!$AV61-'C10(1)-2管路(初期設定)'!R61)),"-")</f>
        <v>-</v>
      </c>
      <c r="BV61" s="441" t="str">
        <f>IF($BQ61=BV$4,IF('C10(1)-2管路(初期設定)'!$AV61="-","-",IF('C10(1)-2管路(初期設定)'!W61="-",'C10(1)-2管路(初期設定)'!$AV61,'C10(1)-2管路(初期設定)'!$AV61-SUM('C10(1)-2管路(初期設定)'!S61,'C10(1)-2管路(初期設定)'!T61))),"-")</f>
        <v>-</v>
      </c>
      <c r="BW61" s="441" t="str">
        <f>IF($BQ61=BV$4,IF('C10(1)-2管路(初期設定)'!$AV61="-","-",IF('C10(1)-2管路(初期設定)'!W61="-",'C10(1)-2管路(初期設定)'!$AV61,'C10(1)-2管路(初期設定)'!$AV61-SUM('C10(1)-2管路(初期設定)'!U61,'C10(1)-2管路(初期設定)'!V61))),"-")</f>
        <v>-</v>
      </c>
      <c r="BX61" s="441" t="str">
        <f>IF($BQ61=BX$4,IF('C10(1)-2管路(初期設定)'!$AV61="-","-",IF('C10(1)-2管路(初期設定)'!AF61="-",'C10(1)-2管路(初期設定)'!$AV61,'C10(1)-2管路(初期設定)'!$AV61-'C10(1)-2管路(初期設定)'!AF61)),"-")</f>
        <v>-</v>
      </c>
    </row>
    <row r="62" spans="2:76" ht="13.5" customHeight="1">
      <c r="B62" s="1594"/>
      <c r="C62" s="1263"/>
      <c r="D62" s="1263"/>
      <c r="E62" s="1265"/>
      <c r="F62" s="76">
        <v>150</v>
      </c>
      <c r="G62" s="857" t="str">
        <f>IF(AND('C10(1)-1管路(初期設定)'!$F$12="○",'C10(1)-4,5管路(初期設定)'!$BR62="-"),"-",IF('C3(1)-1管路'!G62="-",BR62,IF(BR62="-",'C3(1)-1管路'!G62,'C3(1)-1管路'!G62+BR62)))</f>
        <v>-</v>
      </c>
      <c r="H62" s="423" t="str">
        <f>IF(IF('C3(1)-1管路'!H62="-","-",IF('C10(1)-2管路(初期設定)'!H62="-",'C3(1)-1管路'!H62,'C3(1)-1管路'!H62-'C10(1)-2管路(初期設定)'!H62))=0,"-",IF('C3(1)-1管路'!H62="-","-",IF('C10(1)-2管路(初期設定)'!H62="-",'C3(1)-1管路'!H62,'C3(1)-1管路'!H62-'C10(1)-2管路(初期設定)'!H62)))</f>
        <v>-</v>
      </c>
      <c r="I62" s="425" t="str">
        <f t="shared" si="98"/>
        <v>-</v>
      </c>
      <c r="J62" s="857" t="str">
        <f>IF(AND('C10(1)-1管路(初期設定)'!$H$12="○",'C10(1)-4,5管路(初期設定)'!$BS62="-"),"-",IF('C3(1)-1管路'!J62="-",BS62,IF(BS62="-",'C3(1)-1管路'!J62,'C3(1)-1管路'!J62+BS62)))</f>
        <v>-</v>
      </c>
      <c r="K62" s="423" t="str">
        <f>IF(IF('C3(1)-1管路'!K62="-","-",IF('C10(1)-2管路(初期設定)'!K62="-",'C3(1)-1管路'!K62,'C3(1)-1管路'!K62-'C10(1)-2管路(初期設定)'!K62))=0,"-",IF('C3(1)-1管路'!K62="-","-",IF('C10(1)-2管路(初期設定)'!K62="-",'C3(1)-1管路'!K62,'C3(1)-1管路'!K62-'C10(1)-2管路(初期設定)'!K62)))</f>
        <v>-</v>
      </c>
      <c r="L62" s="425" t="str">
        <f t="shared" si="99"/>
        <v>-</v>
      </c>
      <c r="M62" s="857" t="str">
        <f>IF(AND('C10(1)-1管路(初期設定)'!$J$12="○",'C10(1)-4,5管路(初期設定)'!$BT62="-"),"-",IF('C3(1)-1管路'!M62="-",BT62,IF(BT62="-",'C3(1)-1管路'!M62,'C3(1)-1管路'!M62+BT62)))</f>
        <v>-</v>
      </c>
      <c r="N62" s="423" t="str">
        <f>IF(IF('C3(1)-1管路'!N62="-","-",IF('C10(1)-2管路(初期設定)'!N62="-",'C3(1)-1管路'!N62,'C3(1)-1管路'!N62-'C10(1)-2管路(初期設定)'!N62))=0,"-",IF('C3(1)-1管路'!N62="-","-",IF('C10(1)-2管路(初期設定)'!N62="-",'C3(1)-1管路'!N62,'C3(1)-1管路'!N62-'C10(1)-2管路(初期設定)'!N62)))</f>
        <v>-</v>
      </c>
      <c r="O62" s="425" t="str">
        <f t="shared" si="100"/>
        <v>-</v>
      </c>
      <c r="P62" s="857" t="str">
        <f>IF(AND('C10(1)-1管路(初期設定)'!$L$12="○",'C10(1)-4,5管路(初期設定)'!$BU62="-"),"-",IF('C3(1)-1管路'!P62="-",BU62,IF(BU62="-",'C3(1)-1管路'!P62,'C3(1)-1管路'!P62+BU62)))</f>
        <v>-</v>
      </c>
      <c r="Q62" s="423" t="str">
        <f>IF(IF('C3(1)-1管路'!Q62="-","-",IF('C10(1)-2管路(初期設定)'!Q62="-",'C3(1)-1管路'!Q62,'C3(1)-1管路'!Q62-'C10(1)-2管路(初期設定)'!Q62))=0,"-",IF('C3(1)-1管路'!Q62="-","-",IF('C10(1)-2管路(初期設定)'!Q62="-",'C3(1)-1管路'!Q62,'C3(1)-1管路'!Q62-'C10(1)-2管路(初期設定)'!Q62)))</f>
        <v>-</v>
      </c>
      <c r="R62" s="425" t="str">
        <f t="shared" si="101"/>
        <v>-</v>
      </c>
      <c r="S62" s="857" t="str">
        <f>IF(AND('C10(1)-1管路(初期設定)'!$N$12="○",'C10(1)-4,5管路(初期設定)'!$BV62="-"),"-",IF('C3(1)-1管路'!S62="-",BV62,IF(BV62="-",'C3(1)-1管路'!S62,'C3(1)-1管路'!S62+BV62+BW62)))</f>
        <v>-</v>
      </c>
      <c r="T62" s="416" t="str">
        <f>IF(IF('C3(1)-1管路'!T62="-","-",IF('C10(1)-2管路(初期設定)'!T62="-",'C3(1)-1管路'!T62,'C3(1)-1管路'!T62-'C10(1)-2管路(初期設定)'!T62))=0,"-",IF('C3(1)-1管路'!T62="-","-",IF('C10(1)-2管路(初期設定)'!T62="-",'C3(1)-1管路'!T62,'C3(1)-1管路'!T62-'C10(1)-2管路(初期設定)'!T62)))</f>
        <v>-</v>
      </c>
      <c r="U62" s="856" t="str">
        <f>IF(AND('C10(1)-1管路(初期設定)'!$P$12="○",'C10(1)-4,5管路(初期設定)'!$BW62="-"),"-",IF('C3(1)-1管路'!U62="-",BW62,IF(BW62="-",'C3(1)-1管路'!U62,'C3(1)-1管路'!U62)))</f>
        <v>-</v>
      </c>
      <c r="V62" s="423" t="str">
        <f>IF(IF('C3(1)-1管路'!V62="-","-",IF('C10(1)-2管路(初期設定)'!V62="-",'C3(1)-1管路'!V62,'C3(1)-1管路'!V62-'C10(1)-2管路(初期設定)'!V62))=0,"-",IF('C3(1)-1管路'!V62="-","-",IF('C10(1)-2管路(初期設定)'!V62="-",'C3(1)-1管路'!V62,'C3(1)-1管路'!V62-'C10(1)-2管路(初期設定)'!V62)))</f>
        <v>-</v>
      </c>
      <c r="W62" s="425" t="str">
        <f t="shared" si="102"/>
        <v>-</v>
      </c>
      <c r="X62" s="424" t="str">
        <f>IF(IF('C3(1)-1管路'!X62="-","-",IF('C10(1)-2管路(初期設定)'!X62="-",'C3(1)-1管路'!X62,'C3(1)-1管路'!X62-'C10(1)-2管路(初期設定)'!X62))=0,"-",IF('C3(1)-1管路'!X62="-","-",IF('C10(1)-2管路(初期設定)'!X62="-",'C3(1)-1管路'!X62,'C3(1)-1管路'!X62-'C10(1)-2管路(初期設定)'!X62)))</f>
        <v>-</v>
      </c>
      <c r="Y62" s="423" t="str">
        <f>IF(IF('C3(1)-1管路'!Y62="-","-",IF('C10(1)-2管路(初期設定)'!Y62="-",'C3(1)-1管路'!Y62,'C3(1)-1管路'!Y62-'C10(1)-2管路(初期設定)'!Y62))=0,"-",IF('C3(1)-1管路'!Y62="-","-",IF('C10(1)-2管路(初期設定)'!Y62="-",'C3(1)-1管路'!Y62,'C3(1)-1管路'!Y62-'C10(1)-2管路(初期設定)'!Y62)))</f>
        <v>-</v>
      </c>
      <c r="Z62" s="425" t="str">
        <f t="shared" si="103"/>
        <v>-</v>
      </c>
      <c r="AA62" s="424" t="str">
        <f>IF(IF('C3(1)-1管路'!AA62="-","-",IF('C10(1)-2管路(初期設定)'!AA62="-",'C3(1)-1管路'!AA62,'C3(1)-1管路'!AA62-'C10(1)-2管路(初期設定)'!AA62))=0,"-",IF('C3(1)-1管路'!AA62="-","-",IF('C10(1)-2管路(初期設定)'!AA62="-",'C3(1)-1管路'!AA62,'C3(1)-1管路'!AA62-'C10(1)-2管路(初期設定)'!AA62)))</f>
        <v>-</v>
      </c>
      <c r="AB62" s="423" t="str">
        <f>IF(IF('C3(1)-1管路'!AB62="-","-",IF('C10(1)-2管路(初期設定)'!AB62="-",'C3(1)-1管路'!AB62,'C3(1)-1管路'!AB62-'C10(1)-2管路(初期設定)'!AB62))=0,"-",IF('C3(1)-1管路'!AB62="-","-",IF('C10(1)-2管路(初期設定)'!AB62="-",'C3(1)-1管路'!AB62,'C3(1)-1管路'!AB62-'C10(1)-2管路(初期設定)'!AB62)))</f>
        <v>-</v>
      </c>
      <c r="AC62" s="425" t="str">
        <f t="shared" si="104"/>
        <v>-</v>
      </c>
      <c r="AD62" s="857" t="str">
        <f>IF(AND('C10(1)-1管路(初期設定)'!$V$12="○",'C10(1)-4,5管路(初期設定)'!$BX62="-"),"-",IF('C3(1)-1管路'!AD62="-",BX62,IF(BX62="-",'C3(1)-1管路'!AD62,'C3(1)-1管路'!AD62+BX62)))</f>
        <v>-</v>
      </c>
      <c r="AE62" s="423" t="str">
        <f>IF(IF('C3(1)-1管路'!AE62="-","-",IF('C10(1)-2管路(初期設定)'!AE62="-",'C3(1)-1管路'!AE62,'C3(1)-1管路'!AE62-'C10(1)-2管路(初期設定)'!AE62))=0,"-",IF('C3(1)-1管路'!AE62="-","-",IF('C10(1)-2管路(初期設定)'!AE62="-",'C3(1)-1管路'!AE62,'C3(1)-1管路'!AE62-'C10(1)-2管路(初期設定)'!AE62)))</f>
        <v>-</v>
      </c>
      <c r="AF62" s="425" t="str">
        <f t="shared" si="105"/>
        <v>-</v>
      </c>
      <c r="AG62" s="424" t="str">
        <f>IF(IF('C3(1)-1管路'!AG62="-","-",IF('C10(1)-2管路(初期設定)'!AG62="-",'C3(1)-1管路'!AG62,'C3(1)-1管路'!AG62-'C10(1)-2管路(初期設定)'!AG62))=0,"-",IF('C3(1)-1管路'!AG62="-","-",IF('C10(1)-2管路(初期設定)'!AG62="-",'C3(1)-1管路'!AG62,'C3(1)-1管路'!AG62-'C10(1)-2管路(初期設定)'!AG62)))</f>
        <v>-</v>
      </c>
      <c r="AH62" s="423" t="str">
        <f>IF(IF('C3(1)-1管路'!AH62="-","-",IF('C10(1)-2管路(初期設定)'!AH62="-",'C3(1)-1管路'!AH62,'C3(1)-1管路'!AH62-'C10(1)-2管路(初期設定)'!AH62))=0,"-",IF('C3(1)-1管路'!AH62="-","-",IF('C10(1)-2管路(初期設定)'!AH62="-",'C3(1)-1管路'!AH62,'C3(1)-1管路'!AH62-'C10(1)-2管路(初期設定)'!AH62)))</f>
        <v>-</v>
      </c>
      <c r="AI62" s="425" t="str">
        <f t="shared" si="106"/>
        <v>-</v>
      </c>
      <c r="AJ62" s="424" t="str">
        <f>IF(IF('C3(1)-1管路'!AJ62="-","-",IF('C10(1)-2管路(初期設定)'!AJ62="-",'C3(1)-1管路'!AJ62,'C3(1)-1管路'!AJ62-'C10(1)-2管路(初期設定)'!AJ62))=0,"-",IF('C3(1)-1管路'!AJ62="-","-",IF('C10(1)-2管路(初期設定)'!AJ62="-",'C3(1)-1管路'!AJ62,'C3(1)-1管路'!AJ62-'C10(1)-2管路(初期設定)'!AJ62)))</f>
        <v>-</v>
      </c>
      <c r="AK62" s="423" t="str">
        <f>IF(IF('C3(1)-1管路'!AK62="-","-",IF('C10(1)-2管路(初期設定)'!AK62="-",'C3(1)-1管路'!AK62,'C3(1)-1管路'!AK62-'C10(1)-2管路(初期設定)'!AK62))=0,"-",IF('C3(1)-1管路'!AK62="-","-",IF('C10(1)-2管路(初期設定)'!AK62="-",'C3(1)-1管路'!AK62,'C3(1)-1管路'!AK62-'C10(1)-2管路(初期設定)'!AK62)))</f>
        <v>-</v>
      </c>
      <c r="AL62" s="425" t="str">
        <f t="shared" si="107"/>
        <v>-</v>
      </c>
      <c r="AM62" s="424" t="str">
        <f>IF(IF('C3(1)-1管路'!AM62="-","-",IF('C10(1)-2管路(初期設定)'!AM62="-",'C3(1)-1管路'!AM62,'C3(1)-1管路'!AM62-'C10(1)-2管路(初期設定)'!AM62))=0,"-",IF('C3(1)-1管路'!AM62="-","-",IF('C10(1)-2管路(初期設定)'!AM62="-",'C3(1)-1管路'!AM62,'C3(1)-1管路'!AM62-'C10(1)-2管路(初期設定)'!AM62)))</f>
        <v>-</v>
      </c>
      <c r="AN62" s="423" t="str">
        <f>IF(IF('C3(1)-1管路'!AN62="-","-",IF('C10(1)-2管路(初期設定)'!AN62="-",'C3(1)-1管路'!AN62,'C3(1)-1管路'!AN62-'C10(1)-2管路(初期設定)'!AN62))=0,"-",IF('C3(1)-1管路'!AN62="-","-",IF('C10(1)-2管路(初期設定)'!AN62="-",'C3(1)-1管路'!AN62,'C3(1)-1管路'!AN62-'C10(1)-2管路(初期設定)'!AN62)))</f>
        <v>-</v>
      </c>
      <c r="AO62" s="425" t="str">
        <f t="shared" si="108"/>
        <v>-</v>
      </c>
      <c r="AP62" s="424" t="str">
        <f>IF(IF('C3(1)-1管路'!AP62="-","-",IF('C10(1)-2管路(初期設定)'!AP62="-",'C3(1)-1管路'!AP62,'C3(1)-1管路'!AP62-'C10(1)-2管路(初期設定)'!AP62))=0,"-",IF('C3(1)-1管路'!AP62="-","-",IF('C10(1)-2管路(初期設定)'!AP62="-",'C3(1)-1管路'!AP62,'C3(1)-1管路'!AP62-'C10(1)-2管路(初期設定)'!AP62)))</f>
        <v>-</v>
      </c>
      <c r="AQ62" s="423" t="str">
        <f>IF(IF('C3(1)-1管路'!AQ62="-","-",IF('C10(1)-2管路(初期設定)'!AQ62="-",'C3(1)-1管路'!AQ62,'C3(1)-1管路'!AQ62-'C10(1)-2管路(初期設定)'!AQ62))=0,"-",IF('C3(1)-1管路'!AQ62="-","-",IF('C10(1)-2管路(初期設定)'!AQ62="-",'C3(1)-1管路'!AQ62,'C3(1)-1管路'!AQ62-'C10(1)-2管路(初期設定)'!AQ62)))</f>
        <v>-</v>
      </c>
      <c r="AR62" s="415" t="str">
        <f t="shared" si="109"/>
        <v>-</v>
      </c>
      <c r="AS62" s="424" t="str">
        <f>IF(IF('C3(1)-1管路'!AS62="-","-",IF('C10(1)-2管路(初期設定)'!AS62="-",'C3(1)-1管路'!AS62,'C3(1)-1管路'!AS62-'C10(1)-2管路(初期設定)'!AS62))=0,"-",IF('C3(1)-1管路'!AS62="-","-",IF('C10(1)-2管路(初期設定)'!AS62="-",'C3(1)-1管路'!AS62,'C3(1)-1管路'!AS62-'C10(1)-2管路(初期設定)'!AS62)))</f>
        <v>-</v>
      </c>
      <c r="AT62" s="423" t="str">
        <f>IF(IF('C3(1)-1管路'!AT62="-","-",IF('C10(1)-2管路(初期設定)'!AT62="-",'C3(1)-1管路'!AT62,'C3(1)-1管路'!AT62-'C10(1)-2管路(初期設定)'!AT62))=0,"-",IF('C3(1)-1管路'!AT62="-","-",IF('C10(1)-2管路(初期設定)'!AT62="-",'C3(1)-1管路'!AT62,'C3(1)-1管路'!AT62-'C10(1)-2管路(初期設定)'!AT62)))</f>
        <v>-</v>
      </c>
      <c r="AU62" s="415" t="str">
        <f t="shared" si="110"/>
        <v>-</v>
      </c>
      <c r="AV62" s="1071" t="str">
        <f t="shared" si="111"/>
        <v>-</v>
      </c>
      <c r="AW62" s="1070"/>
      <c r="AX62" s="1069" t="str">
        <f t="shared" si="112"/>
        <v>-</v>
      </c>
      <c r="AY62" s="1070"/>
      <c r="AZ62" s="1071">
        <f t="shared" si="113"/>
        <v>0</v>
      </c>
      <c r="BA62" s="1070"/>
      <c r="BB62" s="1070">
        <f t="shared" si="114"/>
        <v>0</v>
      </c>
      <c r="BC62" s="1070"/>
      <c r="BD62" s="1070">
        <f t="shared" si="115"/>
        <v>0</v>
      </c>
      <c r="BE62" s="1070"/>
      <c r="BF62" s="1070">
        <f t="shared" si="116"/>
        <v>0</v>
      </c>
      <c r="BG62" s="1070"/>
      <c r="BH62" s="1070">
        <f t="shared" si="117"/>
        <v>0</v>
      </c>
      <c r="BI62" s="1072"/>
      <c r="BJ62" s="1071">
        <f t="shared" si="118"/>
        <v>0</v>
      </c>
      <c r="BK62" s="1070"/>
      <c r="BL62" s="1070">
        <f t="shared" si="119"/>
        <v>0</v>
      </c>
      <c r="BM62" s="1073"/>
      <c r="BN62" s="1070" t="str">
        <f t="shared" si="95"/>
        <v>-</v>
      </c>
      <c r="BO62" s="1073"/>
      <c r="BQ62" s="442" t="str">
        <f>IF('C10(1)-2管路(初期設定)'!AW62="","-",'C10(1)-2管路(初期設定)'!AW62)</f>
        <v>ダクタイル鋳鉄管(NS形継手等)</v>
      </c>
      <c r="BR62" s="441" t="str">
        <f>IF(BQ62=BR$4,IF('C10(1)-2管路(初期設定)'!AV62="-","-",IF('C10(1)-2管路(初期設定)'!I62="-",'C10(1)-2管路(初期設定)'!AV62,'C10(1)-2管路(初期設定)'!AV62-'C10(1)-2管路(初期設定)'!I62)),"-")</f>
        <v>-</v>
      </c>
      <c r="BS62" s="441" t="str">
        <f>IF(BQ62=BS$4,IF('C10(1)-2管路(初期設定)'!AV62="-","-",IF('C10(1)-2管路(初期設定)'!L62="-",'C10(1)-2管路(初期設定)'!AV62,'C10(1)-2管路(初期設定)'!AV62-'C10(1)-2管路(初期設定)'!L62)),"-")</f>
        <v>-</v>
      </c>
      <c r="BT62" s="441" t="str">
        <f>IF(BQ62=BT$4,IF('C10(1)-2管路(初期設定)'!AV62="-","-",IF('C10(1)-2管路(初期設定)'!O62="-",'C10(1)-2管路(初期設定)'!AV62,'C10(1)-2管路(初期設定)'!AV62-'C10(1)-2管路(初期設定)'!O62)),"-")</f>
        <v>-</v>
      </c>
      <c r="BU62" s="441" t="str">
        <f>IF($BQ62=BU$4,IF('C10(1)-2管路(初期設定)'!$AV62="-","-",IF('C10(1)-2管路(初期設定)'!R62="-",'C10(1)-2管路(初期設定)'!$AV62,'C10(1)-2管路(初期設定)'!$AV62-'C10(1)-2管路(初期設定)'!R62)),"-")</f>
        <v>-</v>
      </c>
      <c r="BV62" s="441" t="str">
        <f>IF($BQ62=BV$4,IF('C10(1)-2管路(初期設定)'!$AV62="-","-",IF('C10(1)-2管路(初期設定)'!W62="-",'C10(1)-2管路(初期設定)'!$AV62,'C10(1)-2管路(初期設定)'!$AV62-SUM('C10(1)-2管路(初期設定)'!S62,'C10(1)-2管路(初期設定)'!T62))),"-")</f>
        <v>-</v>
      </c>
      <c r="BW62" s="441" t="str">
        <f>IF($BQ62=BV$4,IF('C10(1)-2管路(初期設定)'!$AV62="-","-",IF('C10(1)-2管路(初期設定)'!W62="-",'C10(1)-2管路(初期設定)'!$AV62,'C10(1)-2管路(初期設定)'!$AV62-SUM('C10(1)-2管路(初期設定)'!U62,'C10(1)-2管路(初期設定)'!V62))),"-")</f>
        <v>-</v>
      </c>
      <c r="BX62" s="441" t="str">
        <f>IF($BQ62=BX$4,IF('C10(1)-2管路(初期設定)'!$AV62="-","-",IF('C10(1)-2管路(初期設定)'!AF62="-",'C10(1)-2管路(初期設定)'!$AV62,'C10(1)-2管路(初期設定)'!$AV62-'C10(1)-2管路(初期設定)'!AF62)),"-")</f>
        <v>-</v>
      </c>
    </row>
    <row r="63" spans="2:76" ht="13.5" customHeight="1">
      <c r="B63" s="1594"/>
      <c r="C63" s="1263"/>
      <c r="D63" s="1263"/>
      <c r="E63" s="1265"/>
      <c r="F63" s="76">
        <v>100</v>
      </c>
      <c r="G63" s="857" t="str">
        <f>IF(AND('C10(1)-1管路(初期設定)'!$F$12="○",'C10(1)-4,5管路(初期設定)'!$BR63="-"),"-",IF('C3(1)-1管路'!G63="-",BR63,IF(BR63="-",'C3(1)-1管路'!G63,'C3(1)-1管路'!G63+BR63)))</f>
        <v>-</v>
      </c>
      <c r="H63" s="423" t="str">
        <f>IF(IF('C3(1)-1管路'!H63="-","-",IF('C10(1)-2管路(初期設定)'!H63="-",'C3(1)-1管路'!H63,'C3(1)-1管路'!H63-'C10(1)-2管路(初期設定)'!H63))=0,"-",IF('C3(1)-1管路'!H63="-","-",IF('C10(1)-2管路(初期設定)'!H63="-",'C3(1)-1管路'!H63,'C3(1)-1管路'!H63-'C10(1)-2管路(初期設定)'!H63)))</f>
        <v>-</v>
      </c>
      <c r="I63" s="425" t="str">
        <f t="shared" si="98"/>
        <v>-</v>
      </c>
      <c r="J63" s="857" t="str">
        <f>IF(AND('C10(1)-1管路(初期設定)'!$H$12="○",'C10(1)-4,5管路(初期設定)'!$BS63="-"),"-",IF('C3(1)-1管路'!J63="-",BS63,IF(BS63="-",'C3(1)-1管路'!J63,'C3(1)-1管路'!J63+BS63)))</f>
        <v>-</v>
      </c>
      <c r="K63" s="423" t="str">
        <f>IF(IF('C3(1)-1管路'!K63="-","-",IF('C10(1)-2管路(初期設定)'!K63="-",'C3(1)-1管路'!K63,'C3(1)-1管路'!K63-'C10(1)-2管路(初期設定)'!K63))=0,"-",IF('C3(1)-1管路'!K63="-","-",IF('C10(1)-2管路(初期設定)'!K63="-",'C3(1)-1管路'!K63,'C3(1)-1管路'!K63-'C10(1)-2管路(初期設定)'!K63)))</f>
        <v>-</v>
      </c>
      <c r="L63" s="425" t="str">
        <f t="shared" si="99"/>
        <v>-</v>
      </c>
      <c r="M63" s="857" t="str">
        <f>IF(AND('C10(1)-1管路(初期設定)'!$J$12="○",'C10(1)-4,5管路(初期設定)'!$BT63="-"),"-",IF('C3(1)-1管路'!M63="-",BT63,IF(BT63="-",'C3(1)-1管路'!M63,'C3(1)-1管路'!M63+BT63)))</f>
        <v>-</v>
      </c>
      <c r="N63" s="423" t="str">
        <f>IF(IF('C3(1)-1管路'!N63="-","-",IF('C10(1)-2管路(初期設定)'!N63="-",'C3(1)-1管路'!N63,'C3(1)-1管路'!N63-'C10(1)-2管路(初期設定)'!N63))=0,"-",IF('C3(1)-1管路'!N63="-","-",IF('C10(1)-2管路(初期設定)'!N63="-",'C3(1)-1管路'!N63,'C3(1)-1管路'!N63-'C10(1)-2管路(初期設定)'!N63)))</f>
        <v>-</v>
      </c>
      <c r="O63" s="425" t="str">
        <f t="shared" si="100"/>
        <v>-</v>
      </c>
      <c r="P63" s="857" t="str">
        <f>IF(AND('C10(1)-1管路(初期設定)'!$L$12="○",'C10(1)-4,5管路(初期設定)'!$BU63="-"),"-",IF('C3(1)-1管路'!P63="-",BU63,IF(BU63="-",'C3(1)-1管路'!P63,'C3(1)-1管路'!P63+BU63)))</f>
        <v>-</v>
      </c>
      <c r="Q63" s="423" t="str">
        <f>IF(IF('C3(1)-1管路'!Q63="-","-",IF('C10(1)-2管路(初期設定)'!Q63="-",'C3(1)-1管路'!Q63,'C3(1)-1管路'!Q63-'C10(1)-2管路(初期設定)'!Q63))=0,"-",IF('C3(1)-1管路'!Q63="-","-",IF('C10(1)-2管路(初期設定)'!Q63="-",'C3(1)-1管路'!Q63,'C3(1)-1管路'!Q63-'C10(1)-2管路(初期設定)'!Q63)))</f>
        <v>-</v>
      </c>
      <c r="R63" s="425" t="str">
        <f t="shared" si="101"/>
        <v>-</v>
      </c>
      <c r="S63" s="857" t="str">
        <f>IF(AND('C10(1)-1管路(初期設定)'!$N$12="○",'C10(1)-4,5管路(初期設定)'!$BV63="-"),"-",IF('C3(1)-1管路'!S63="-",BV63,IF(BV63="-",'C3(1)-1管路'!S63,'C3(1)-1管路'!S63+BV63+BW63)))</f>
        <v>-</v>
      </c>
      <c r="T63" s="416" t="str">
        <f>IF(IF('C3(1)-1管路'!T63="-","-",IF('C10(1)-2管路(初期設定)'!T63="-",'C3(1)-1管路'!T63,'C3(1)-1管路'!T63-'C10(1)-2管路(初期設定)'!T63))=0,"-",IF('C3(1)-1管路'!T63="-","-",IF('C10(1)-2管路(初期設定)'!T63="-",'C3(1)-1管路'!T63,'C3(1)-1管路'!T63-'C10(1)-2管路(初期設定)'!T63)))</f>
        <v>-</v>
      </c>
      <c r="U63" s="856" t="str">
        <f>IF(AND('C10(1)-1管路(初期設定)'!$P$12="○",'C10(1)-4,5管路(初期設定)'!$BW63="-"),"-",IF('C3(1)-1管路'!U63="-",BW63,IF(BW63="-",'C3(1)-1管路'!U63,'C3(1)-1管路'!U63)))</f>
        <v>-</v>
      </c>
      <c r="V63" s="423" t="str">
        <f>IF(IF('C3(1)-1管路'!V63="-","-",IF('C10(1)-2管路(初期設定)'!V63="-",'C3(1)-1管路'!V63,'C3(1)-1管路'!V63-'C10(1)-2管路(初期設定)'!V63))=0,"-",IF('C3(1)-1管路'!V63="-","-",IF('C10(1)-2管路(初期設定)'!V63="-",'C3(1)-1管路'!V63,'C3(1)-1管路'!V63-'C10(1)-2管路(初期設定)'!V63)))</f>
        <v>-</v>
      </c>
      <c r="W63" s="425" t="str">
        <f t="shared" si="102"/>
        <v>-</v>
      </c>
      <c r="X63" s="424" t="str">
        <f>IF(IF('C3(1)-1管路'!X63="-","-",IF('C10(1)-2管路(初期設定)'!X63="-",'C3(1)-1管路'!X63,'C3(1)-1管路'!X63-'C10(1)-2管路(初期設定)'!X63))=0,"-",IF('C3(1)-1管路'!X63="-","-",IF('C10(1)-2管路(初期設定)'!X63="-",'C3(1)-1管路'!X63,'C3(1)-1管路'!X63-'C10(1)-2管路(初期設定)'!X63)))</f>
        <v>-</v>
      </c>
      <c r="Y63" s="423" t="str">
        <f>IF(IF('C3(1)-1管路'!Y63="-","-",IF('C10(1)-2管路(初期設定)'!Y63="-",'C3(1)-1管路'!Y63,'C3(1)-1管路'!Y63-'C10(1)-2管路(初期設定)'!Y63))=0,"-",IF('C3(1)-1管路'!Y63="-","-",IF('C10(1)-2管路(初期設定)'!Y63="-",'C3(1)-1管路'!Y63,'C3(1)-1管路'!Y63-'C10(1)-2管路(初期設定)'!Y63)))</f>
        <v>-</v>
      </c>
      <c r="Z63" s="425" t="str">
        <f t="shared" si="103"/>
        <v>-</v>
      </c>
      <c r="AA63" s="424" t="str">
        <f>IF(IF('C3(1)-1管路'!AA63="-","-",IF('C10(1)-2管路(初期設定)'!AA63="-",'C3(1)-1管路'!AA63,'C3(1)-1管路'!AA63-'C10(1)-2管路(初期設定)'!AA63))=0,"-",IF('C3(1)-1管路'!AA63="-","-",IF('C10(1)-2管路(初期設定)'!AA63="-",'C3(1)-1管路'!AA63,'C3(1)-1管路'!AA63-'C10(1)-2管路(初期設定)'!AA63)))</f>
        <v>-</v>
      </c>
      <c r="AB63" s="423" t="str">
        <f>IF(IF('C3(1)-1管路'!AB63="-","-",IF('C10(1)-2管路(初期設定)'!AB63="-",'C3(1)-1管路'!AB63,'C3(1)-1管路'!AB63-'C10(1)-2管路(初期設定)'!AB63))=0,"-",IF('C3(1)-1管路'!AB63="-","-",IF('C10(1)-2管路(初期設定)'!AB63="-",'C3(1)-1管路'!AB63,'C3(1)-1管路'!AB63-'C10(1)-2管路(初期設定)'!AB63)))</f>
        <v>-</v>
      </c>
      <c r="AC63" s="425" t="str">
        <f t="shared" si="104"/>
        <v>-</v>
      </c>
      <c r="AD63" s="857" t="str">
        <f>IF(AND('C10(1)-1管路(初期設定)'!$V$12="○",'C10(1)-4,5管路(初期設定)'!$BX63="-"),"-",IF('C3(1)-1管路'!AD63="-",BX63,IF(BX63="-",'C3(1)-1管路'!AD63,'C3(1)-1管路'!AD63+BX63)))</f>
        <v>-</v>
      </c>
      <c r="AE63" s="423" t="str">
        <f>IF(IF('C3(1)-1管路'!AE63="-","-",IF('C10(1)-2管路(初期設定)'!AE63="-",'C3(1)-1管路'!AE63,'C3(1)-1管路'!AE63-'C10(1)-2管路(初期設定)'!AE63))=0,"-",IF('C3(1)-1管路'!AE63="-","-",IF('C10(1)-2管路(初期設定)'!AE63="-",'C3(1)-1管路'!AE63,'C3(1)-1管路'!AE63-'C10(1)-2管路(初期設定)'!AE63)))</f>
        <v>-</v>
      </c>
      <c r="AF63" s="425" t="str">
        <f t="shared" si="105"/>
        <v>-</v>
      </c>
      <c r="AG63" s="424" t="str">
        <f>IF(IF('C3(1)-1管路'!AG63="-","-",IF('C10(1)-2管路(初期設定)'!AG63="-",'C3(1)-1管路'!AG63,'C3(1)-1管路'!AG63-'C10(1)-2管路(初期設定)'!AG63))=0,"-",IF('C3(1)-1管路'!AG63="-","-",IF('C10(1)-2管路(初期設定)'!AG63="-",'C3(1)-1管路'!AG63,'C3(1)-1管路'!AG63-'C10(1)-2管路(初期設定)'!AG63)))</f>
        <v>-</v>
      </c>
      <c r="AH63" s="423" t="str">
        <f>IF(IF('C3(1)-1管路'!AH63="-","-",IF('C10(1)-2管路(初期設定)'!AH63="-",'C3(1)-1管路'!AH63,'C3(1)-1管路'!AH63-'C10(1)-2管路(初期設定)'!AH63))=0,"-",IF('C3(1)-1管路'!AH63="-","-",IF('C10(1)-2管路(初期設定)'!AH63="-",'C3(1)-1管路'!AH63,'C3(1)-1管路'!AH63-'C10(1)-2管路(初期設定)'!AH63)))</f>
        <v>-</v>
      </c>
      <c r="AI63" s="425" t="str">
        <f t="shared" si="106"/>
        <v>-</v>
      </c>
      <c r="AJ63" s="424" t="str">
        <f>IF(IF('C3(1)-1管路'!AJ63="-","-",IF('C10(1)-2管路(初期設定)'!AJ63="-",'C3(1)-1管路'!AJ63,'C3(1)-1管路'!AJ63-'C10(1)-2管路(初期設定)'!AJ63))=0,"-",IF('C3(1)-1管路'!AJ63="-","-",IF('C10(1)-2管路(初期設定)'!AJ63="-",'C3(1)-1管路'!AJ63,'C3(1)-1管路'!AJ63-'C10(1)-2管路(初期設定)'!AJ63)))</f>
        <v>-</v>
      </c>
      <c r="AK63" s="423" t="str">
        <f>IF(IF('C3(1)-1管路'!AK63="-","-",IF('C10(1)-2管路(初期設定)'!AK63="-",'C3(1)-1管路'!AK63,'C3(1)-1管路'!AK63-'C10(1)-2管路(初期設定)'!AK63))=0,"-",IF('C3(1)-1管路'!AK63="-","-",IF('C10(1)-2管路(初期設定)'!AK63="-",'C3(1)-1管路'!AK63,'C3(1)-1管路'!AK63-'C10(1)-2管路(初期設定)'!AK63)))</f>
        <v>-</v>
      </c>
      <c r="AL63" s="425" t="str">
        <f t="shared" si="107"/>
        <v>-</v>
      </c>
      <c r="AM63" s="424" t="str">
        <f>IF(IF('C3(1)-1管路'!AM63="-","-",IF('C10(1)-2管路(初期設定)'!AM63="-",'C3(1)-1管路'!AM63,'C3(1)-1管路'!AM63-'C10(1)-2管路(初期設定)'!AM63))=0,"-",IF('C3(1)-1管路'!AM63="-","-",IF('C10(1)-2管路(初期設定)'!AM63="-",'C3(1)-1管路'!AM63,'C3(1)-1管路'!AM63-'C10(1)-2管路(初期設定)'!AM63)))</f>
        <v>-</v>
      </c>
      <c r="AN63" s="423" t="str">
        <f>IF(IF('C3(1)-1管路'!AN63="-","-",IF('C10(1)-2管路(初期設定)'!AN63="-",'C3(1)-1管路'!AN63,'C3(1)-1管路'!AN63-'C10(1)-2管路(初期設定)'!AN63))=0,"-",IF('C3(1)-1管路'!AN63="-","-",IF('C10(1)-2管路(初期設定)'!AN63="-",'C3(1)-1管路'!AN63,'C3(1)-1管路'!AN63-'C10(1)-2管路(初期設定)'!AN63)))</f>
        <v>-</v>
      </c>
      <c r="AO63" s="425" t="str">
        <f t="shared" si="108"/>
        <v>-</v>
      </c>
      <c r="AP63" s="424" t="str">
        <f>IF(IF('C3(1)-1管路'!AP63="-","-",IF('C10(1)-2管路(初期設定)'!AP63="-",'C3(1)-1管路'!AP63,'C3(1)-1管路'!AP63-'C10(1)-2管路(初期設定)'!AP63))=0,"-",IF('C3(1)-1管路'!AP63="-","-",IF('C10(1)-2管路(初期設定)'!AP63="-",'C3(1)-1管路'!AP63,'C3(1)-1管路'!AP63-'C10(1)-2管路(初期設定)'!AP63)))</f>
        <v>-</v>
      </c>
      <c r="AQ63" s="423" t="str">
        <f>IF(IF('C3(1)-1管路'!AQ63="-","-",IF('C10(1)-2管路(初期設定)'!AQ63="-",'C3(1)-1管路'!AQ63,'C3(1)-1管路'!AQ63-'C10(1)-2管路(初期設定)'!AQ63))=0,"-",IF('C3(1)-1管路'!AQ63="-","-",IF('C10(1)-2管路(初期設定)'!AQ63="-",'C3(1)-1管路'!AQ63,'C3(1)-1管路'!AQ63-'C10(1)-2管路(初期設定)'!AQ63)))</f>
        <v>-</v>
      </c>
      <c r="AR63" s="415" t="str">
        <f t="shared" si="109"/>
        <v>-</v>
      </c>
      <c r="AS63" s="424" t="str">
        <f>IF(IF('C3(1)-1管路'!AS63="-","-",IF('C10(1)-2管路(初期設定)'!AS63="-",'C3(1)-1管路'!AS63,'C3(1)-1管路'!AS63-'C10(1)-2管路(初期設定)'!AS63))=0,"-",IF('C3(1)-1管路'!AS63="-","-",IF('C10(1)-2管路(初期設定)'!AS63="-",'C3(1)-1管路'!AS63,'C3(1)-1管路'!AS63-'C10(1)-2管路(初期設定)'!AS63)))</f>
        <v>-</v>
      </c>
      <c r="AT63" s="423" t="str">
        <f>IF(IF('C3(1)-1管路'!AT63="-","-",IF('C10(1)-2管路(初期設定)'!AT63="-",'C3(1)-1管路'!AT63,'C3(1)-1管路'!AT63-'C10(1)-2管路(初期設定)'!AT63))=0,"-",IF('C3(1)-1管路'!AT63="-","-",IF('C10(1)-2管路(初期設定)'!AT63="-",'C3(1)-1管路'!AT63,'C3(1)-1管路'!AT63-'C10(1)-2管路(初期設定)'!AT63)))</f>
        <v>-</v>
      </c>
      <c r="AU63" s="415" t="str">
        <f t="shared" si="110"/>
        <v>-</v>
      </c>
      <c r="AV63" s="1071" t="str">
        <f t="shared" si="111"/>
        <v>-</v>
      </c>
      <c r="AW63" s="1070"/>
      <c r="AX63" s="1069" t="str">
        <f t="shared" si="112"/>
        <v>-</v>
      </c>
      <c r="AY63" s="1070"/>
      <c r="AZ63" s="1071">
        <f t="shared" si="113"/>
        <v>0</v>
      </c>
      <c r="BA63" s="1070"/>
      <c r="BB63" s="1070">
        <f t="shared" si="114"/>
        <v>0</v>
      </c>
      <c r="BC63" s="1070"/>
      <c r="BD63" s="1070">
        <f t="shared" si="115"/>
        <v>0</v>
      </c>
      <c r="BE63" s="1070"/>
      <c r="BF63" s="1070">
        <f t="shared" si="116"/>
        <v>0</v>
      </c>
      <c r="BG63" s="1070"/>
      <c r="BH63" s="1070">
        <f t="shared" si="117"/>
        <v>0</v>
      </c>
      <c r="BI63" s="1072"/>
      <c r="BJ63" s="1071">
        <f t="shared" si="118"/>
        <v>0</v>
      </c>
      <c r="BK63" s="1070"/>
      <c r="BL63" s="1070">
        <f t="shared" si="119"/>
        <v>0</v>
      </c>
      <c r="BM63" s="1073"/>
      <c r="BN63" s="1070" t="str">
        <f t="shared" si="95"/>
        <v>-</v>
      </c>
      <c r="BO63" s="1073"/>
      <c r="BQ63" s="442" t="str">
        <f>IF('C10(1)-2管路(初期設定)'!AW63="","-",'C10(1)-2管路(初期設定)'!AW63)</f>
        <v>ダクタイル鋳鉄管(NS形継手等)</v>
      </c>
      <c r="BR63" s="441" t="str">
        <f>IF(BQ63=BR$4,IF('C10(1)-2管路(初期設定)'!AV63="-","-",IF('C10(1)-2管路(初期設定)'!I63="-",'C10(1)-2管路(初期設定)'!AV63,'C10(1)-2管路(初期設定)'!AV63-'C10(1)-2管路(初期設定)'!I63)),"-")</f>
        <v>-</v>
      </c>
      <c r="BS63" s="441" t="str">
        <f>IF(BQ63=BS$4,IF('C10(1)-2管路(初期設定)'!AV63="-","-",IF('C10(1)-2管路(初期設定)'!L63="-",'C10(1)-2管路(初期設定)'!AV63,'C10(1)-2管路(初期設定)'!AV63-'C10(1)-2管路(初期設定)'!L63)),"-")</f>
        <v>-</v>
      </c>
      <c r="BT63" s="441" t="str">
        <f>IF(BQ63=BT$4,IF('C10(1)-2管路(初期設定)'!AV63="-","-",IF('C10(1)-2管路(初期設定)'!O63="-",'C10(1)-2管路(初期設定)'!AV63,'C10(1)-2管路(初期設定)'!AV63-'C10(1)-2管路(初期設定)'!O63)),"-")</f>
        <v>-</v>
      </c>
      <c r="BU63" s="441" t="str">
        <f>IF($BQ63=BU$4,IF('C10(1)-2管路(初期設定)'!$AV63="-","-",IF('C10(1)-2管路(初期設定)'!R63="-",'C10(1)-2管路(初期設定)'!$AV63,'C10(1)-2管路(初期設定)'!$AV63-'C10(1)-2管路(初期設定)'!R63)),"-")</f>
        <v>-</v>
      </c>
      <c r="BV63" s="441" t="str">
        <f>IF($BQ63=BV$4,IF('C10(1)-2管路(初期設定)'!$AV63="-","-",IF('C10(1)-2管路(初期設定)'!W63="-",'C10(1)-2管路(初期設定)'!$AV63,'C10(1)-2管路(初期設定)'!$AV63-SUM('C10(1)-2管路(初期設定)'!S63,'C10(1)-2管路(初期設定)'!T63))),"-")</f>
        <v>-</v>
      </c>
      <c r="BW63" s="441" t="str">
        <f>IF($BQ63=BV$4,IF('C10(1)-2管路(初期設定)'!$AV63="-","-",IF('C10(1)-2管路(初期設定)'!W63="-",'C10(1)-2管路(初期設定)'!$AV63,'C10(1)-2管路(初期設定)'!$AV63-SUM('C10(1)-2管路(初期設定)'!U63,'C10(1)-2管路(初期設定)'!V63))),"-")</f>
        <v>-</v>
      </c>
      <c r="BX63" s="441" t="str">
        <f>IF($BQ63=BX$4,IF('C10(1)-2管路(初期設定)'!$AV63="-","-",IF('C10(1)-2管路(初期設定)'!AF63="-",'C10(1)-2管路(初期設定)'!$AV63,'C10(1)-2管路(初期設定)'!$AV63-'C10(1)-2管路(初期設定)'!AF63)),"-")</f>
        <v>-</v>
      </c>
    </row>
    <row r="64" spans="2:76" ht="13.5" customHeight="1">
      <c r="B64" s="1594"/>
      <c r="C64" s="1263"/>
      <c r="D64" s="1263"/>
      <c r="E64" s="1265"/>
      <c r="F64" s="434" t="s">
        <v>136</v>
      </c>
      <c r="G64" s="857" t="str">
        <f>IF(AND('C10(1)-1管路(初期設定)'!$F$12="○",'C10(1)-4,5管路(初期設定)'!$BR64="-"),"-",IF('C3(1)-1管路'!G64="-",BR64,IF(BR64="-",'C3(1)-1管路'!G64,'C3(1)-1管路'!G64+BR64)))</f>
        <v>-</v>
      </c>
      <c r="H64" s="423" t="str">
        <f>IF(IF('C3(1)-1管路'!H64="-","-",IF('C10(1)-2管路(初期設定)'!H64="-",'C3(1)-1管路'!H64,'C3(1)-1管路'!H64-'C10(1)-2管路(初期設定)'!H64))=0,"-",IF('C3(1)-1管路'!H64="-","-",IF('C10(1)-2管路(初期設定)'!H64="-",'C3(1)-1管路'!H64,'C3(1)-1管路'!H64-'C10(1)-2管路(初期設定)'!H64)))</f>
        <v>-</v>
      </c>
      <c r="I64" s="425" t="str">
        <f t="shared" si="98"/>
        <v>-</v>
      </c>
      <c r="J64" s="857" t="str">
        <f>IF(AND('C10(1)-1管路(初期設定)'!$H$12="○",'C10(1)-4,5管路(初期設定)'!$BS64="-"),"-",IF('C3(1)-1管路'!J64="-",BS64,IF(BS64="-",'C3(1)-1管路'!J64,'C3(1)-1管路'!J64+BS64)))</f>
        <v>-</v>
      </c>
      <c r="K64" s="423" t="str">
        <f>IF(IF('C3(1)-1管路'!K64="-","-",IF('C10(1)-2管路(初期設定)'!K64="-",'C3(1)-1管路'!K64,'C3(1)-1管路'!K64-'C10(1)-2管路(初期設定)'!K64))=0,"-",IF('C3(1)-1管路'!K64="-","-",IF('C10(1)-2管路(初期設定)'!K64="-",'C3(1)-1管路'!K64,'C3(1)-1管路'!K64-'C10(1)-2管路(初期設定)'!K64)))</f>
        <v>-</v>
      </c>
      <c r="L64" s="425" t="str">
        <f t="shared" si="99"/>
        <v>-</v>
      </c>
      <c r="M64" s="857" t="str">
        <f>IF(AND('C10(1)-1管路(初期設定)'!$J$12="○",'C10(1)-4,5管路(初期設定)'!$BT64="-"),"-",IF('C3(1)-1管路'!M64="-",BT64,IF(BT64="-",'C3(1)-1管路'!M64,'C3(1)-1管路'!M64+BT64)))</f>
        <v>-</v>
      </c>
      <c r="N64" s="423" t="str">
        <f>IF(IF('C3(1)-1管路'!N64="-","-",IF('C10(1)-2管路(初期設定)'!N64="-",'C3(1)-1管路'!N64,'C3(1)-1管路'!N64-'C10(1)-2管路(初期設定)'!N64))=0,"-",IF('C3(1)-1管路'!N64="-","-",IF('C10(1)-2管路(初期設定)'!N64="-",'C3(1)-1管路'!N64,'C3(1)-1管路'!N64-'C10(1)-2管路(初期設定)'!N64)))</f>
        <v>-</v>
      </c>
      <c r="O64" s="425" t="str">
        <f t="shared" si="100"/>
        <v>-</v>
      </c>
      <c r="P64" s="857" t="str">
        <f>IF(AND('C10(1)-1管路(初期設定)'!$L$12="○",'C10(1)-4,5管路(初期設定)'!$BU64="-"),"-",IF('C3(1)-1管路'!P64="-",BU64,IF(BU64="-",'C3(1)-1管路'!P64,'C3(1)-1管路'!P64+BU64)))</f>
        <v>-</v>
      </c>
      <c r="Q64" s="423" t="str">
        <f>IF(IF('C3(1)-1管路'!Q64="-","-",IF('C10(1)-2管路(初期設定)'!Q64="-",'C3(1)-1管路'!Q64,'C3(1)-1管路'!Q64-'C10(1)-2管路(初期設定)'!Q64))=0,"-",IF('C3(1)-1管路'!Q64="-","-",IF('C10(1)-2管路(初期設定)'!Q64="-",'C3(1)-1管路'!Q64,'C3(1)-1管路'!Q64-'C10(1)-2管路(初期設定)'!Q64)))</f>
        <v>-</v>
      </c>
      <c r="R64" s="425" t="str">
        <f t="shared" si="101"/>
        <v>-</v>
      </c>
      <c r="S64" s="857" t="str">
        <f>IF(AND('C10(1)-1管路(初期設定)'!$N$12="○",'C10(1)-4,5管路(初期設定)'!$BV64="-"),"-",IF('C3(1)-1管路'!S64="-",BV64,IF(BV64="-",'C3(1)-1管路'!S64,'C3(1)-1管路'!S64+BV64+BW64)))</f>
        <v>-</v>
      </c>
      <c r="T64" s="416" t="str">
        <f>IF(IF('C3(1)-1管路'!T64="-","-",IF('C10(1)-2管路(初期設定)'!T64="-",'C3(1)-1管路'!T64,'C3(1)-1管路'!T64-'C10(1)-2管路(初期設定)'!T64))=0,"-",IF('C3(1)-1管路'!T64="-","-",IF('C10(1)-2管路(初期設定)'!T64="-",'C3(1)-1管路'!T64,'C3(1)-1管路'!T64-'C10(1)-2管路(初期設定)'!T64)))</f>
        <v>-</v>
      </c>
      <c r="U64" s="856" t="str">
        <f>IF(AND('C10(1)-1管路(初期設定)'!$P$12="○",'C10(1)-4,5管路(初期設定)'!$BW64="-"),"-",IF('C3(1)-1管路'!U64="-",BW64,IF(BW64="-",'C3(1)-1管路'!U64,'C3(1)-1管路'!U64)))</f>
        <v>-</v>
      </c>
      <c r="V64" s="423" t="str">
        <f>IF(IF('C3(1)-1管路'!V64="-","-",IF('C10(1)-2管路(初期設定)'!V64="-",'C3(1)-1管路'!V64,'C3(1)-1管路'!V64-'C10(1)-2管路(初期設定)'!V64))=0,"-",IF('C3(1)-1管路'!V64="-","-",IF('C10(1)-2管路(初期設定)'!V64="-",'C3(1)-1管路'!V64,'C3(1)-1管路'!V64-'C10(1)-2管路(初期設定)'!V64)))</f>
        <v>-</v>
      </c>
      <c r="W64" s="425" t="str">
        <f t="shared" si="102"/>
        <v>-</v>
      </c>
      <c r="X64" s="424" t="str">
        <f>IF(IF('C3(1)-1管路'!X64="-","-",IF('C10(1)-2管路(初期設定)'!X64="-",'C3(1)-1管路'!X64,'C3(1)-1管路'!X64-'C10(1)-2管路(初期設定)'!X64))=0,"-",IF('C3(1)-1管路'!X64="-","-",IF('C10(1)-2管路(初期設定)'!X64="-",'C3(1)-1管路'!X64,'C3(1)-1管路'!X64-'C10(1)-2管路(初期設定)'!X64)))</f>
        <v>-</v>
      </c>
      <c r="Y64" s="423" t="str">
        <f>IF(IF('C3(1)-1管路'!Y64="-","-",IF('C10(1)-2管路(初期設定)'!Y64="-",'C3(1)-1管路'!Y64,'C3(1)-1管路'!Y64-'C10(1)-2管路(初期設定)'!Y64))=0,"-",IF('C3(1)-1管路'!Y64="-","-",IF('C10(1)-2管路(初期設定)'!Y64="-",'C3(1)-1管路'!Y64,'C3(1)-1管路'!Y64-'C10(1)-2管路(初期設定)'!Y64)))</f>
        <v>-</v>
      </c>
      <c r="Z64" s="425" t="str">
        <f t="shared" si="103"/>
        <v>-</v>
      </c>
      <c r="AA64" s="424" t="str">
        <f>IF(IF('C3(1)-1管路'!AA64="-","-",IF('C10(1)-2管路(初期設定)'!AA64="-",'C3(1)-1管路'!AA64,'C3(1)-1管路'!AA64-'C10(1)-2管路(初期設定)'!AA64))=0,"-",IF('C3(1)-1管路'!AA64="-","-",IF('C10(1)-2管路(初期設定)'!AA64="-",'C3(1)-1管路'!AA64,'C3(1)-1管路'!AA64-'C10(1)-2管路(初期設定)'!AA64)))</f>
        <v>-</v>
      </c>
      <c r="AB64" s="423" t="str">
        <f>IF(IF('C3(1)-1管路'!AB64="-","-",IF('C10(1)-2管路(初期設定)'!AB64="-",'C3(1)-1管路'!AB64,'C3(1)-1管路'!AB64-'C10(1)-2管路(初期設定)'!AB64))=0,"-",IF('C3(1)-1管路'!AB64="-","-",IF('C10(1)-2管路(初期設定)'!AB64="-",'C3(1)-1管路'!AB64,'C3(1)-1管路'!AB64-'C10(1)-2管路(初期設定)'!AB64)))</f>
        <v>-</v>
      </c>
      <c r="AC64" s="425" t="str">
        <f t="shared" si="104"/>
        <v>-</v>
      </c>
      <c r="AD64" s="857" t="str">
        <f>IF(AND('C10(1)-1管路(初期設定)'!$V$12="○",'C10(1)-4,5管路(初期設定)'!$BX64="-"),"-",IF('C3(1)-1管路'!AD64="-",BX64,IF(BX64="-",'C3(1)-1管路'!AD64,'C3(1)-1管路'!AD64+BX64)))</f>
        <v>-</v>
      </c>
      <c r="AE64" s="423" t="str">
        <f>IF(IF('C3(1)-1管路'!AE64="-","-",IF('C10(1)-2管路(初期設定)'!AE64="-",'C3(1)-1管路'!AE64,'C3(1)-1管路'!AE64-'C10(1)-2管路(初期設定)'!AE64))=0,"-",IF('C3(1)-1管路'!AE64="-","-",IF('C10(1)-2管路(初期設定)'!AE64="-",'C3(1)-1管路'!AE64,'C3(1)-1管路'!AE64-'C10(1)-2管路(初期設定)'!AE64)))</f>
        <v>-</v>
      </c>
      <c r="AF64" s="425" t="str">
        <f t="shared" si="105"/>
        <v>-</v>
      </c>
      <c r="AG64" s="424" t="str">
        <f>IF(IF('C3(1)-1管路'!AG64="-","-",IF('C10(1)-2管路(初期設定)'!AG64="-",'C3(1)-1管路'!AG64,'C3(1)-1管路'!AG64-'C10(1)-2管路(初期設定)'!AG64))=0,"-",IF('C3(1)-1管路'!AG64="-","-",IF('C10(1)-2管路(初期設定)'!AG64="-",'C3(1)-1管路'!AG64,'C3(1)-1管路'!AG64-'C10(1)-2管路(初期設定)'!AG64)))</f>
        <v>-</v>
      </c>
      <c r="AH64" s="423" t="str">
        <f>IF(IF('C3(1)-1管路'!AH64="-","-",IF('C10(1)-2管路(初期設定)'!AH64="-",'C3(1)-1管路'!AH64,'C3(1)-1管路'!AH64-'C10(1)-2管路(初期設定)'!AH64))=0,"-",IF('C3(1)-1管路'!AH64="-","-",IF('C10(1)-2管路(初期設定)'!AH64="-",'C3(1)-1管路'!AH64,'C3(1)-1管路'!AH64-'C10(1)-2管路(初期設定)'!AH64)))</f>
        <v>-</v>
      </c>
      <c r="AI64" s="425" t="str">
        <f t="shared" si="106"/>
        <v>-</v>
      </c>
      <c r="AJ64" s="424" t="str">
        <f>IF(IF('C3(1)-1管路'!AJ64="-","-",IF('C10(1)-2管路(初期設定)'!AJ64="-",'C3(1)-1管路'!AJ64,'C3(1)-1管路'!AJ64-'C10(1)-2管路(初期設定)'!AJ64))=0,"-",IF('C3(1)-1管路'!AJ64="-","-",IF('C10(1)-2管路(初期設定)'!AJ64="-",'C3(1)-1管路'!AJ64,'C3(1)-1管路'!AJ64-'C10(1)-2管路(初期設定)'!AJ64)))</f>
        <v>-</v>
      </c>
      <c r="AK64" s="423" t="str">
        <f>IF(IF('C3(1)-1管路'!AK64="-","-",IF('C10(1)-2管路(初期設定)'!AK64="-",'C3(1)-1管路'!AK64,'C3(1)-1管路'!AK64-'C10(1)-2管路(初期設定)'!AK64))=0,"-",IF('C3(1)-1管路'!AK64="-","-",IF('C10(1)-2管路(初期設定)'!AK64="-",'C3(1)-1管路'!AK64,'C3(1)-1管路'!AK64-'C10(1)-2管路(初期設定)'!AK64)))</f>
        <v>-</v>
      </c>
      <c r="AL64" s="425" t="str">
        <f t="shared" si="107"/>
        <v>-</v>
      </c>
      <c r="AM64" s="424" t="str">
        <f>IF(IF('C3(1)-1管路'!AM64="-","-",IF('C10(1)-2管路(初期設定)'!AM64="-",'C3(1)-1管路'!AM64,'C3(1)-1管路'!AM64-'C10(1)-2管路(初期設定)'!AM64))=0,"-",IF('C3(1)-1管路'!AM64="-","-",IF('C10(1)-2管路(初期設定)'!AM64="-",'C3(1)-1管路'!AM64,'C3(1)-1管路'!AM64-'C10(1)-2管路(初期設定)'!AM64)))</f>
        <v>-</v>
      </c>
      <c r="AN64" s="423" t="str">
        <f>IF(IF('C3(1)-1管路'!AN64="-","-",IF('C10(1)-2管路(初期設定)'!AN64="-",'C3(1)-1管路'!AN64,'C3(1)-1管路'!AN64-'C10(1)-2管路(初期設定)'!AN64))=0,"-",IF('C3(1)-1管路'!AN64="-","-",IF('C10(1)-2管路(初期設定)'!AN64="-",'C3(1)-1管路'!AN64,'C3(1)-1管路'!AN64-'C10(1)-2管路(初期設定)'!AN64)))</f>
        <v>-</v>
      </c>
      <c r="AO64" s="425" t="str">
        <f t="shared" si="108"/>
        <v>-</v>
      </c>
      <c r="AP64" s="424" t="str">
        <f>IF(IF('C3(1)-1管路'!AP64="-","-",IF('C10(1)-2管路(初期設定)'!AP64="-",'C3(1)-1管路'!AP64,'C3(1)-1管路'!AP64-'C10(1)-2管路(初期設定)'!AP64))=0,"-",IF('C3(1)-1管路'!AP64="-","-",IF('C10(1)-2管路(初期設定)'!AP64="-",'C3(1)-1管路'!AP64,'C3(1)-1管路'!AP64-'C10(1)-2管路(初期設定)'!AP64)))</f>
        <v>-</v>
      </c>
      <c r="AQ64" s="423" t="str">
        <f>IF(IF('C3(1)-1管路'!AQ64="-","-",IF('C10(1)-2管路(初期設定)'!AQ64="-",'C3(1)-1管路'!AQ64,'C3(1)-1管路'!AQ64-'C10(1)-2管路(初期設定)'!AQ64))=0,"-",IF('C3(1)-1管路'!AQ64="-","-",IF('C10(1)-2管路(初期設定)'!AQ64="-",'C3(1)-1管路'!AQ64,'C3(1)-1管路'!AQ64-'C10(1)-2管路(初期設定)'!AQ64)))</f>
        <v>-</v>
      </c>
      <c r="AR64" s="415" t="str">
        <f t="shared" si="109"/>
        <v>-</v>
      </c>
      <c r="AS64" s="424" t="str">
        <f>IF(IF('C3(1)-1管路'!AS64="-","-",IF('C10(1)-2管路(初期設定)'!AS64="-",'C3(1)-1管路'!AS64,'C3(1)-1管路'!AS64-'C10(1)-2管路(初期設定)'!AS64))=0,"-",IF('C3(1)-1管路'!AS64="-","-",IF('C10(1)-2管路(初期設定)'!AS64="-",'C3(1)-1管路'!AS64,'C3(1)-1管路'!AS64-'C10(1)-2管路(初期設定)'!AS64)))</f>
        <v>-</v>
      </c>
      <c r="AT64" s="423" t="str">
        <f>IF(IF('C3(1)-1管路'!AT64="-","-",IF('C10(1)-2管路(初期設定)'!AT64="-",'C3(1)-1管路'!AT64,'C3(1)-1管路'!AT64-'C10(1)-2管路(初期設定)'!AT64))=0,"-",IF('C3(1)-1管路'!AT64="-","-",IF('C10(1)-2管路(初期設定)'!AT64="-",'C3(1)-1管路'!AT64,'C3(1)-1管路'!AT64-'C10(1)-2管路(初期設定)'!AT64)))</f>
        <v>-</v>
      </c>
      <c r="AU64" s="415" t="str">
        <f t="shared" si="110"/>
        <v>-</v>
      </c>
      <c r="AV64" s="1071" t="str">
        <f t="shared" si="111"/>
        <v>-</v>
      </c>
      <c r="AW64" s="1070"/>
      <c r="AX64" s="1069" t="str">
        <f t="shared" si="112"/>
        <v>-</v>
      </c>
      <c r="AY64" s="1070"/>
      <c r="AZ64" s="1071">
        <f t="shared" si="113"/>
        <v>0</v>
      </c>
      <c r="BA64" s="1070"/>
      <c r="BB64" s="1070">
        <f t="shared" si="114"/>
        <v>0</v>
      </c>
      <c r="BC64" s="1070"/>
      <c r="BD64" s="1070">
        <f t="shared" si="115"/>
        <v>0</v>
      </c>
      <c r="BE64" s="1070"/>
      <c r="BF64" s="1070">
        <f t="shared" si="116"/>
        <v>0</v>
      </c>
      <c r="BG64" s="1070"/>
      <c r="BH64" s="1070">
        <f t="shared" si="117"/>
        <v>0</v>
      </c>
      <c r="BI64" s="1072"/>
      <c r="BJ64" s="1071">
        <f t="shared" si="118"/>
        <v>0</v>
      </c>
      <c r="BK64" s="1070"/>
      <c r="BL64" s="1070">
        <f t="shared" si="119"/>
        <v>0</v>
      </c>
      <c r="BM64" s="1073"/>
      <c r="BN64" s="1070" t="str">
        <f t="shared" si="95"/>
        <v>-</v>
      </c>
      <c r="BO64" s="1073"/>
      <c r="BQ64" s="442" t="str">
        <f>IF('C10(1)-2管路(初期設定)'!AW64="","-",'C10(1)-2管路(初期設定)'!AW64)</f>
        <v>配水用ポリエチレン管(融着継手)</v>
      </c>
      <c r="BR64" s="441" t="str">
        <f>IF(BQ64=BR$4,IF('C10(1)-2管路(初期設定)'!AV64="-","-",IF('C10(1)-2管路(初期設定)'!I64="-",'C10(1)-2管路(初期設定)'!AV64,'C10(1)-2管路(初期設定)'!AV64-'C10(1)-2管路(初期設定)'!I64)),"-")</f>
        <v>-</v>
      </c>
      <c r="BS64" s="441" t="str">
        <f>IF(BQ64=BS$4,IF('C10(1)-2管路(初期設定)'!AV64="-","-",IF('C10(1)-2管路(初期設定)'!L64="-",'C10(1)-2管路(初期設定)'!AV64,'C10(1)-2管路(初期設定)'!AV64-'C10(1)-2管路(初期設定)'!L64)),"-")</f>
        <v>-</v>
      </c>
      <c r="BT64" s="441" t="str">
        <f>IF(BQ64=BT$4,IF('C10(1)-2管路(初期設定)'!AV64="-","-",IF('C10(1)-2管路(初期設定)'!O64="-",'C10(1)-2管路(初期設定)'!AV64,'C10(1)-2管路(初期設定)'!AV64-'C10(1)-2管路(初期設定)'!O64)),"-")</f>
        <v>-</v>
      </c>
      <c r="BU64" s="441" t="str">
        <f>IF($BQ64=BU$4,IF('C10(1)-2管路(初期設定)'!$AV64="-","-",IF('C10(1)-2管路(初期設定)'!R64="-",'C10(1)-2管路(初期設定)'!$AV64,'C10(1)-2管路(初期設定)'!$AV64-'C10(1)-2管路(初期設定)'!R64)),"-")</f>
        <v>-</v>
      </c>
      <c r="BV64" s="441" t="str">
        <f>IF($BQ64=BV$4,IF('C10(1)-2管路(初期設定)'!$AV64="-","-",IF('C10(1)-2管路(初期設定)'!W64="-",'C10(1)-2管路(初期設定)'!$AV64,'C10(1)-2管路(初期設定)'!$AV64-SUM('C10(1)-2管路(初期設定)'!S64,'C10(1)-2管路(初期設定)'!T64))),"-")</f>
        <v>-</v>
      </c>
      <c r="BW64" s="441" t="str">
        <f>IF($BQ64=BV$4,IF('C10(1)-2管路(初期設定)'!$AV64="-","-",IF('C10(1)-2管路(初期設定)'!W64="-",'C10(1)-2管路(初期設定)'!$AV64,'C10(1)-2管路(初期設定)'!$AV64-SUM('C10(1)-2管路(初期設定)'!U64,'C10(1)-2管路(初期設定)'!V64))),"-")</f>
        <v>-</v>
      </c>
      <c r="BX64" s="441" t="str">
        <f>IF($BQ64=BX$4,IF('C10(1)-2管路(初期設定)'!$AV64="-","-",IF('C10(1)-2管路(初期設定)'!AF64="-",'C10(1)-2管路(初期設定)'!$AV64,'C10(1)-2管路(初期設定)'!$AV64-'C10(1)-2管路(初期設定)'!AF64)),"-")</f>
        <v>-</v>
      </c>
    </row>
    <row r="65" spans="2:76" ht="13.5" customHeight="1">
      <c r="B65" s="1594"/>
      <c r="C65" s="1263"/>
      <c r="D65" s="1263"/>
      <c r="E65" s="1266"/>
      <c r="F65" s="796" t="s">
        <v>69</v>
      </c>
      <c r="G65" s="854" t="str">
        <f t="shared" ref="G65" si="120">IF(SUM(G54:G64)=0,"-",SUM(G54:G64))</f>
        <v>-</v>
      </c>
      <c r="H65" s="426" t="str">
        <f t="shared" ref="H65" si="121">IF(SUM(H54:H64)=0,"-",SUM(H54:H64))</f>
        <v>-</v>
      </c>
      <c r="I65" s="427" t="str">
        <f t="shared" ref="I65:J65" si="122">IF(SUM(I54:I64)=0,"-",SUM(I54:I64))</f>
        <v>-</v>
      </c>
      <c r="J65" s="854" t="str">
        <f t="shared" si="122"/>
        <v>-</v>
      </c>
      <c r="K65" s="426" t="str">
        <f t="shared" ref="K65" si="123">IF(SUM(K54:K64)=0,"-",SUM(K54:K64))</f>
        <v>-</v>
      </c>
      <c r="L65" s="427" t="str">
        <f t="shared" ref="L65:M65" si="124">IF(SUM(L54:L64)=0,"-",SUM(L54:L64))</f>
        <v>-</v>
      </c>
      <c r="M65" s="854" t="str">
        <f t="shared" si="124"/>
        <v>-</v>
      </c>
      <c r="N65" s="426" t="str">
        <f t="shared" ref="N65" si="125">IF(SUM(N54:N64)=0,"-",SUM(N54:N64))</f>
        <v>-</v>
      </c>
      <c r="O65" s="427" t="str">
        <f t="shared" ref="O65:P65" si="126">IF(SUM(O54:O64)=0,"-",SUM(O54:O64))</f>
        <v>-</v>
      </c>
      <c r="P65" s="854" t="str">
        <f t="shared" si="126"/>
        <v>-</v>
      </c>
      <c r="Q65" s="426" t="str">
        <f t="shared" ref="Q65" si="127">IF(SUM(Q54:Q64)=0,"-",SUM(Q54:Q64))</f>
        <v>-</v>
      </c>
      <c r="R65" s="427" t="str">
        <f t="shared" ref="R65:S65" si="128">IF(SUM(R54:R64)=0,"-",SUM(R54:R64))</f>
        <v>-</v>
      </c>
      <c r="S65" s="854" t="str">
        <f t="shared" si="128"/>
        <v>-</v>
      </c>
      <c r="T65" s="421" t="str">
        <f t="shared" ref="T65:U65" si="129">IF(SUM(T54:T64)=0,"-",SUM(T54:T64))</f>
        <v>-</v>
      </c>
      <c r="U65" s="855" t="str">
        <f t="shared" si="129"/>
        <v>-</v>
      </c>
      <c r="V65" s="426" t="str">
        <f t="shared" ref="V65" si="130">IF(SUM(V54:V64)=0,"-",SUM(V54:V64))</f>
        <v>-</v>
      </c>
      <c r="W65" s="427" t="str">
        <f t="shared" ref="W65" si="131">IF(SUM(W54:W64)=0,"-",SUM(W54:W64))</f>
        <v>-</v>
      </c>
      <c r="X65" s="428" t="str">
        <f t="shared" ref="X65" si="132">IF(SUM(X54:X64)=0,"-",SUM(X54:X64))</f>
        <v>-</v>
      </c>
      <c r="Y65" s="426" t="str">
        <f t="shared" ref="Y65" si="133">IF(SUM(Y54:Y64)=0,"-",SUM(Y54:Y64))</f>
        <v>-</v>
      </c>
      <c r="Z65" s="427" t="str">
        <f t="shared" ref="Z65" si="134">IF(SUM(Z54:Z64)=0,"-",SUM(Z54:Z64))</f>
        <v>-</v>
      </c>
      <c r="AA65" s="428" t="str">
        <f t="shared" ref="AA65" si="135">IF(SUM(AA54:AA64)=0,"-",SUM(AA54:AA64))</f>
        <v>-</v>
      </c>
      <c r="AB65" s="426" t="str">
        <f t="shared" ref="AB65" si="136">IF(SUM(AB54:AB64)=0,"-",SUM(AB54:AB64))</f>
        <v>-</v>
      </c>
      <c r="AC65" s="427" t="str">
        <f t="shared" ref="AC65:AD65" si="137">IF(SUM(AC54:AC64)=0,"-",SUM(AC54:AC64))</f>
        <v>-</v>
      </c>
      <c r="AD65" s="854" t="str">
        <f t="shared" si="137"/>
        <v>-</v>
      </c>
      <c r="AE65" s="426" t="str">
        <f t="shared" ref="AE65" si="138">IF(SUM(AE54:AE64)=0,"-",SUM(AE54:AE64))</f>
        <v>-</v>
      </c>
      <c r="AF65" s="427" t="str">
        <f t="shared" ref="AF65" si="139">IF(SUM(AF54:AF64)=0,"-",SUM(AF54:AF64))</f>
        <v>-</v>
      </c>
      <c r="AG65" s="428" t="str">
        <f t="shared" ref="AG65" si="140">IF(SUM(AG54:AG64)=0,"-",SUM(AG54:AG64))</f>
        <v>-</v>
      </c>
      <c r="AH65" s="426" t="str">
        <f t="shared" ref="AH65" si="141">IF(SUM(AH54:AH64)=0,"-",SUM(AH54:AH64))</f>
        <v>-</v>
      </c>
      <c r="AI65" s="427" t="str">
        <f t="shared" ref="AI65" si="142">IF(SUM(AI54:AI64)=0,"-",SUM(AI54:AI64))</f>
        <v>-</v>
      </c>
      <c r="AJ65" s="428" t="str">
        <f t="shared" ref="AJ65" si="143">IF(SUM(AJ54:AJ64)=0,"-",SUM(AJ54:AJ64))</f>
        <v>-</v>
      </c>
      <c r="AK65" s="426" t="str">
        <f t="shared" ref="AK65" si="144">IF(SUM(AK54:AK64)=0,"-",SUM(AK54:AK64))</f>
        <v>-</v>
      </c>
      <c r="AL65" s="427" t="str">
        <f t="shared" ref="AL65" si="145">IF(SUM(AL54:AL64)=0,"-",SUM(AL54:AL64))</f>
        <v>-</v>
      </c>
      <c r="AM65" s="428" t="str">
        <f t="shared" ref="AM65" si="146">IF(SUM(AM54:AM64)=0,"-",SUM(AM54:AM64))</f>
        <v>-</v>
      </c>
      <c r="AN65" s="426" t="str">
        <f t="shared" ref="AN65" si="147">IF(SUM(AN54:AN64)=0,"-",SUM(AN54:AN64))</f>
        <v>-</v>
      </c>
      <c r="AO65" s="427" t="str">
        <f t="shared" ref="AO65" si="148">IF(SUM(AO54:AO64)=0,"-",SUM(AO54:AO64))</f>
        <v>-</v>
      </c>
      <c r="AP65" s="428" t="str">
        <f t="shared" ref="AP65" si="149">IF(SUM(AP54:AP64)=0,"-",SUM(AP54:AP64))</f>
        <v>-</v>
      </c>
      <c r="AQ65" s="426" t="str">
        <f t="shared" ref="AQ65" si="150">IF(SUM(AQ54:AQ64)=0,"-",SUM(AQ54:AQ64))</f>
        <v>-</v>
      </c>
      <c r="AR65" s="422" t="str">
        <f t="shared" ref="AR65" si="151">IF(SUM(AR54:AR64)=0,"-",SUM(AR54:AR64))</f>
        <v>-</v>
      </c>
      <c r="AS65" s="428" t="str">
        <f t="shared" ref="AS65" si="152">IF(SUM(AS54:AS64)=0,"-",SUM(AS54:AS64))</f>
        <v>-</v>
      </c>
      <c r="AT65" s="426" t="str">
        <f t="shared" ref="AT65" si="153">IF(SUM(AT54:AT64)=0,"-",SUM(AT54:AT64))</f>
        <v>-</v>
      </c>
      <c r="AU65" s="422" t="str">
        <f t="shared" ref="AU65" si="154">IF(SUM(AU54:AU64)=0,"-",SUM(AU54:AU64))</f>
        <v>-</v>
      </c>
      <c r="AV65" s="1065" t="str">
        <f>IF(SUM(AV54:AW64)=0,"-",SUM(AV54:AW64))</f>
        <v>-</v>
      </c>
      <c r="AW65" s="1066"/>
      <c r="AX65" s="1094" t="str">
        <f>IF(SUM(AX54:AY64)=0,"-",SUM(AX54:AY64))</f>
        <v>-</v>
      </c>
      <c r="AY65" s="1066"/>
      <c r="AZ65" s="1065" t="str">
        <f>IF(SUM(AZ54:BA64)=0,"-",SUM(AZ54:BA64))</f>
        <v>-</v>
      </c>
      <c r="BA65" s="1066"/>
      <c r="BB65" s="1066" t="str">
        <f>IF(SUM(BB54:BC64)=0,"-",SUM(BB54:BC64))</f>
        <v>-</v>
      </c>
      <c r="BC65" s="1066"/>
      <c r="BD65" s="1066" t="str">
        <f>IF(SUM(BD54:BE64)=0,"-",SUM(BD54:BE64))</f>
        <v>-</v>
      </c>
      <c r="BE65" s="1066"/>
      <c r="BF65" s="1066" t="str">
        <f>IF(SUM(BF54:BG64)=0,"-",SUM(BF54:BG64))</f>
        <v>-</v>
      </c>
      <c r="BG65" s="1066"/>
      <c r="BH65" s="1066" t="str">
        <f>IF(SUM(BH54:BI64)=0,"-",SUM(BH54:BI64))</f>
        <v>-</v>
      </c>
      <c r="BI65" s="1067"/>
      <c r="BJ65" s="1065" t="str">
        <f>IF(SUM(BJ54:BK64)=0,"-",SUM(BJ54:BK64))</f>
        <v>-</v>
      </c>
      <c r="BK65" s="1066"/>
      <c r="BL65" s="1066" t="str">
        <f>IF(SUM(BL54:BM64)=0,"-",SUM(BL54:BM64))</f>
        <v>-</v>
      </c>
      <c r="BM65" s="1068"/>
      <c r="BN65" s="1066" t="str">
        <f t="shared" si="95"/>
        <v>-</v>
      </c>
      <c r="BO65" s="1068"/>
      <c r="BQ65" s="442" t="str">
        <f>IF('C10(1)-2管路(初期設定)'!AW65="","-",'C10(1)-2管路(初期設定)'!AW65)</f>
        <v>-</v>
      </c>
      <c r="BR65" s="441" t="str">
        <f>IF(BQ65=BR$4,IF('C10(1)-2管路(初期設定)'!AV65="-","-",IF('C10(1)-2管路(初期設定)'!I65="-",'C10(1)-2管路(初期設定)'!AV65,'C10(1)-2管路(初期設定)'!AV65-'C10(1)-2管路(初期設定)'!I65)),"-")</f>
        <v>-</v>
      </c>
      <c r="BS65" s="441" t="str">
        <f>IF(BQ65=BS$4,IF('C10(1)-2管路(初期設定)'!AV65="-","-",IF('C10(1)-2管路(初期設定)'!L65="-",'C10(1)-2管路(初期設定)'!AV65,'C10(1)-2管路(初期設定)'!AV65-'C10(1)-2管路(初期設定)'!L65)),"-")</f>
        <v>-</v>
      </c>
      <c r="BT65" s="441" t="str">
        <f>IF(BQ65=BT$4,IF('C10(1)-2管路(初期設定)'!AV65="-","-",IF('C10(1)-2管路(初期設定)'!O65="-",'C10(1)-2管路(初期設定)'!AV65,'C10(1)-2管路(初期設定)'!AV65-'C10(1)-2管路(初期設定)'!O65)),"-")</f>
        <v>-</v>
      </c>
      <c r="BU65" s="441" t="str">
        <f>IF($BQ65=BU$4,IF('C10(1)-2管路(初期設定)'!$AV65="-","-",IF('C10(1)-2管路(初期設定)'!R65="-",'C10(1)-2管路(初期設定)'!$AV65,'C10(1)-2管路(初期設定)'!$AV65-'C10(1)-2管路(初期設定)'!R65)),"-")</f>
        <v>-</v>
      </c>
      <c r="BV65" s="441" t="str">
        <f>IF($BQ65=BV$4,IF('C10(1)-2管路(初期設定)'!$AV65="-","-",IF('C10(1)-2管路(初期設定)'!W65="-",'C10(1)-2管路(初期設定)'!$AV65,'C10(1)-2管路(初期設定)'!$AV65-SUM('C10(1)-2管路(初期設定)'!S65,'C10(1)-2管路(初期設定)'!T65))),"-")</f>
        <v>-</v>
      </c>
      <c r="BW65" s="441" t="str">
        <f>IF($BQ65=BV$4,IF('C10(1)-2管路(初期設定)'!$AV65="-","-",IF('C10(1)-2管路(初期設定)'!W65="-",'C10(1)-2管路(初期設定)'!$AV65,'C10(1)-2管路(初期設定)'!$AV65-SUM('C10(1)-2管路(初期設定)'!U65,'C10(1)-2管路(初期設定)'!V65))),"-")</f>
        <v>-</v>
      </c>
      <c r="BX65" s="441" t="str">
        <f>IF($BQ65=BX$4,IF('C10(1)-2管路(初期設定)'!$AV65="-","-",IF('C10(1)-2管路(初期設定)'!AF65="-",'C10(1)-2管路(初期設定)'!$AV65,'C10(1)-2管路(初期設定)'!$AV65-'C10(1)-2管路(初期設定)'!AF65)),"-")</f>
        <v>-</v>
      </c>
    </row>
    <row r="66" spans="2:76" ht="13.5" customHeight="1">
      <c r="B66" s="1594"/>
      <c r="C66" s="1263"/>
      <c r="D66" s="1263"/>
      <c r="E66" s="1260" t="s">
        <v>548</v>
      </c>
      <c r="F66" s="75">
        <v>600</v>
      </c>
      <c r="G66" s="859" t="str">
        <f>IF(AND('C10(1)-1管路(初期設定)'!$F$13="○",'C10(1)-4,5管路(初期設定)'!$BR66="-"),"-",IF('C3(1)-1管路'!G66="-",BR66,IF(BR66="-",'C3(1)-1管路'!G66,'C3(1)-1管路'!G66+BR66)))</f>
        <v>-</v>
      </c>
      <c r="H66" s="419" t="str">
        <f>IF(IF('C3(1)-1管路'!H66="-","-",IF('C10(1)-2管路(初期設定)'!H66="-",'C3(1)-1管路'!H66,'C3(1)-1管路'!H66-'C10(1)-2管路(初期設定)'!H66))=0,"-",IF('C3(1)-1管路'!H66="-","-",IF('C10(1)-2管路(初期設定)'!H66="-",'C3(1)-1管路'!H66,'C3(1)-1管路'!H66-'C10(1)-2管路(初期設定)'!H66)))</f>
        <v>-</v>
      </c>
      <c r="I66" s="420" t="str">
        <f t="shared" ref="I66:I76" si="155">IF(SUM(G66:H66)=0,"-",SUM(G66:H66))</f>
        <v>-</v>
      </c>
      <c r="J66" s="859" t="str">
        <f>IF(AND('C10(1)-1管路(初期設定)'!$H$13="○",'C10(1)-4,5管路(初期設定)'!$BS66="-"),"-",IF('C3(1)-1管路'!J66="-",BS66,IF(BS66="-",'C3(1)-1管路'!J66,'C3(1)-1管路'!J66+BS66)))</f>
        <v>-</v>
      </c>
      <c r="K66" s="419" t="str">
        <f>IF(IF('C3(1)-1管路'!K66="-","-",IF('C10(1)-2管路(初期設定)'!K66="-",'C3(1)-1管路'!K66,'C3(1)-1管路'!K66-'C10(1)-2管路(初期設定)'!K66))=0,"-",IF('C3(1)-1管路'!K66="-","-",IF('C10(1)-2管路(初期設定)'!K66="-",'C3(1)-1管路'!K66,'C3(1)-1管路'!K66-'C10(1)-2管路(初期設定)'!K66)))</f>
        <v>-</v>
      </c>
      <c r="L66" s="420" t="str">
        <f t="shared" ref="L66:L76" si="156">IF(SUM(J66:K66)=0,"-",SUM(J66:K66))</f>
        <v>-</v>
      </c>
      <c r="M66" s="859" t="str">
        <f>IF(AND('C10(1)-1管路(初期設定)'!$J$13="○",'C10(1)-4,5管路(初期設定)'!$BT66="-"),"-",IF('C3(1)-1管路'!M66="-",BT66,IF(BT66="-",'C3(1)-1管路'!M66,'C3(1)-1管路'!M66+BT66)))</f>
        <v>-</v>
      </c>
      <c r="N66" s="419" t="str">
        <f>IF(IF('C3(1)-1管路'!N66="-","-",IF('C10(1)-2管路(初期設定)'!N66="-",'C3(1)-1管路'!N66,'C3(1)-1管路'!N66-'C10(1)-2管路(初期設定)'!N66))=0,"-",IF('C3(1)-1管路'!N66="-","-",IF('C10(1)-2管路(初期設定)'!N66="-",'C3(1)-1管路'!N66,'C3(1)-1管路'!N66-'C10(1)-2管路(初期設定)'!N66)))</f>
        <v>-</v>
      </c>
      <c r="O66" s="420" t="str">
        <f t="shared" ref="O66:O76" si="157">IF(SUM(M66:N66)=0,"-",SUM(M66:N66))</f>
        <v>-</v>
      </c>
      <c r="P66" s="859" t="str">
        <f>IF(AND('C10(1)-1管路(初期設定)'!$L$13="○",'C10(1)-4,5管路(初期設定)'!$BU66="-"),"-",IF('C3(1)-1管路'!P66="-",BU66,IF(BU66="-",'C3(1)-1管路'!P66,'C3(1)-1管路'!P66+BU66)))</f>
        <v>-</v>
      </c>
      <c r="Q66" s="419" t="str">
        <f>IF(IF('C3(1)-1管路'!Q66="-","-",IF('C10(1)-2管路(初期設定)'!Q66="-",'C3(1)-1管路'!Q66,'C3(1)-1管路'!Q66-'C10(1)-2管路(初期設定)'!Q66))=0,"-",IF('C3(1)-1管路'!Q66="-","-",IF('C10(1)-2管路(初期設定)'!Q66="-",'C3(1)-1管路'!Q66,'C3(1)-1管路'!Q66-'C10(1)-2管路(初期設定)'!Q66)))</f>
        <v>-</v>
      </c>
      <c r="R66" s="420" t="str">
        <f t="shared" ref="R66:R76" si="158">IF(SUM(P66:Q66)=0,"-",SUM(P66:Q66))</f>
        <v>-</v>
      </c>
      <c r="S66" s="859" t="str">
        <f>IF(AND('C10(1)-1管路(初期設定)'!$N$13="○",'C10(1)-4,5管路(初期設定)'!$BV66="-"),"-",IF('C3(1)-1管路'!S66="-",BV66,IF(BV66="-",'C3(1)-1管路'!S66,'C3(1)-1管路'!S66+BV66+BW66)))</f>
        <v>-</v>
      </c>
      <c r="T66" s="417" t="str">
        <f>IF(IF('C3(1)-1管路'!T66="-","-",IF('C10(1)-2管路(初期設定)'!T66="-",'C3(1)-1管路'!T66,'C3(1)-1管路'!T66-'C10(1)-2管路(初期設定)'!T66))=0,"-",IF('C3(1)-1管路'!T66="-","-",IF('C10(1)-2管路(初期設定)'!T66="-",'C3(1)-1管路'!T66,'C3(1)-1管路'!T66-'C10(1)-2管路(初期設定)'!T66)))</f>
        <v>-</v>
      </c>
      <c r="U66" s="858" t="str">
        <f>IF(AND('C10(1)-1管路(初期設定)'!$P$13="○",'C10(1)-4,5管路(初期設定)'!$BW66="-"),"-",IF('C3(1)-1管路'!U66="-",BW66,IF(BW66="-",'C3(1)-1管路'!U66,'C3(1)-1管路'!U66)))</f>
        <v>-</v>
      </c>
      <c r="V66" s="419" t="str">
        <f>IF(IF('C3(1)-1管路'!V66="-","-",IF('C10(1)-2管路(初期設定)'!V66="-",'C3(1)-1管路'!V66,'C3(1)-1管路'!V66-'C10(1)-2管路(初期設定)'!V66))=0,"-",IF('C3(1)-1管路'!V66="-","-",IF('C10(1)-2管路(初期設定)'!V66="-",'C3(1)-1管路'!V66,'C3(1)-1管路'!V66-'C10(1)-2管路(初期設定)'!V66)))</f>
        <v>-</v>
      </c>
      <c r="W66" s="420" t="str">
        <f t="shared" ref="W66:W76" si="159">IF(SUM(S66:V66)=0,"-",SUM(S66:V66))</f>
        <v>-</v>
      </c>
      <c r="X66" s="431" t="str">
        <f>IF(IF('C3(1)-1管路'!X66="-","-",IF('C10(1)-2管路(初期設定)'!X66="-",'C3(1)-1管路'!X66,'C3(1)-1管路'!X66-'C10(1)-2管路(初期設定)'!X66))=0,"-",IF('C3(1)-1管路'!X66="-","-",IF('C10(1)-2管路(初期設定)'!X66="-",'C3(1)-1管路'!X66,'C3(1)-1管路'!X66-'C10(1)-2管路(初期設定)'!X66)))</f>
        <v>-</v>
      </c>
      <c r="Y66" s="419" t="str">
        <f>IF(IF('C3(1)-1管路'!Y66="-","-",IF('C10(1)-2管路(初期設定)'!Y66="-",'C3(1)-1管路'!Y66,'C3(1)-1管路'!Y66-'C10(1)-2管路(初期設定)'!Y66))=0,"-",IF('C3(1)-1管路'!Y66="-","-",IF('C10(1)-2管路(初期設定)'!Y66="-",'C3(1)-1管路'!Y66,'C3(1)-1管路'!Y66-'C10(1)-2管路(初期設定)'!Y66)))</f>
        <v>-</v>
      </c>
      <c r="Z66" s="420" t="str">
        <f t="shared" ref="Z66:Z76" si="160">IF(SUM(X66:Y66)=0,"-",SUM(X66:Y66))</f>
        <v>-</v>
      </c>
      <c r="AA66" s="431" t="str">
        <f>IF(IF('C3(1)-1管路'!AA66="-","-",IF('C10(1)-2管路(初期設定)'!AA66="-",'C3(1)-1管路'!AA66,'C3(1)-1管路'!AA66-'C10(1)-2管路(初期設定)'!AA66))=0,"-",IF('C3(1)-1管路'!AA66="-","-",IF('C10(1)-2管路(初期設定)'!AA66="-",'C3(1)-1管路'!AA66,'C3(1)-1管路'!AA66-'C10(1)-2管路(初期設定)'!AA66)))</f>
        <v>-</v>
      </c>
      <c r="AB66" s="419" t="str">
        <f>IF(IF('C3(1)-1管路'!AB66="-","-",IF('C10(1)-2管路(初期設定)'!AB66="-",'C3(1)-1管路'!AB66,'C3(1)-1管路'!AB66-'C10(1)-2管路(初期設定)'!AB66))=0,"-",IF('C3(1)-1管路'!AB66="-","-",IF('C10(1)-2管路(初期設定)'!AB66="-",'C3(1)-1管路'!AB66,'C3(1)-1管路'!AB66-'C10(1)-2管路(初期設定)'!AB66)))</f>
        <v>-</v>
      </c>
      <c r="AC66" s="420" t="str">
        <f t="shared" ref="AC66:AC76" si="161">IF(SUM(AA66:AB66)=0,"-",SUM(AA66:AB66))</f>
        <v>-</v>
      </c>
      <c r="AD66" s="859" t="str">
        <f>IF(AND('C10(1)-1管路(初期設定)'!$V$13="○",'C10(1)-4,5管路(初期設定)'!$BX66="-"),"-",IF('C3(1)-1管路'!AD66="-",BX66,IF(BX66="-",'C3(1)-1管路'!AD66,'C3(1)-1管路'!AD66+BX66)))</f>
        <v>-</v>
      </c>
      <c r="AE66" s="419" t="str">
        <f>IF(IF('C3(1)-1管路'!AE66="-","-",IF('C10(1)-2管路(初期設定)'!AE66="-",'C3(1)-1管路'!AE66,'C3(1)-1管路'!AE66-'C10(1)-2管路(初期設定)'!AE66))=0,"-",IF('C3(1)-1管路'!AE66="-","-",IF('C10(1)-2管路(初期設定)'!AE66="-",'C3(1)-1管路'!AE66,'C3(1)-1管路'!AE66-'C10(1)-2管路(初期設定)'!AE66)))</f>
        <v>-</v>
      </c>
      <c r="AF66" s="420" t="str">
        <f t="shared" ref="AF66:AF76" si="162">IF(SUM(AD66:AE66)=0,"-",SUM(AD66:AE66))</f>
        <v>-</v>
      </c>
      <c r="AG66" s="431" t="str">
        <f>IF(IF('C3(1)-1管路'!AG66="-","-",IF('C10(1)-2管路(初期設定)'!AG66="-",'C3(1)-1管路'!AG66,'C3(1)-1管路'!AG66-'C10(1)-2管路(初期設定)'!AG66))=0,"-",IF('C3(1)-1管路'!AG66="-","-",IF('C10(1)-2管路(初期設定)'!AG66="-",'C3(1)-1管路'!AG66,'C3(1)-1管路'!AG66-'C10(1)-2管路(初期設定)'!AG66)))</f>
        <v>-</v>
      </c>
      <c r="AH66" s="419" t="str">
        <f>IF(IF('C3(1)-1管路'!AH66="-","-",IF('C10(1)-2管路(初期設定)'!AH66="-",'C3(1)-1管路'!AH66,'C3(1)-1管路'!AH66-'C10(1)-2管路(初期設定)'!AH66))=0,"-",IF('C3(1)-1管路'!AH66="-","-",IF('C10(1)-2管路(初期設定)'!AH66="-",'C3(1)-1管路'!AH66,'C3(1)-1管路'!AH66-'C10(1)-2管路(初期設定)'!AH66)))</f>
        <v>-</v>
      </c>
      <c r="AI66" s="420" t="str">
        <f t="shared" ref="AI66:AI76" si="163">IF(SUM(AG66:AH66)=0,"-",SUM(AG66:AH66))</f>
        <v>-</v>
      </c>
      <c r="AJ66" s="431" t="str">
        <f>IF(IF('C3(1)-1管路'!AJ66="-","-",IF('C10(1)-2管路(初期設定)'!AJ66="-",'C3(1)-1管路'!AJ66,'C3(1)-1管路'!AJ66-'C10(1)-2管路(初期設定)'!AJ66))=0,"-",IF('C3(1)-1管路'!AJ66="-","-",IF('C10(1)-2管路(初期設定)'!AJ66="-",'C3(1)-1管路'!AJ66,'C3(1)-1管路'!AJ66-'C10(1)-2管路(初期設定)'!AJ66)))</f>
        <v>-</v>
      </c>
      <c r="AK66" s="419" t="str">
        <f>IF(IF('C3(1)-1管路'!AK66="-","-",IF('C10(1)-2管路(初期設定)'!AK66="-",'C3(1)-1管路'!AK66,'C3(1)-1管路'!AK66-'C10(1)-2管路(初期設定)'!AK66))=0,"-",IF('C3(1)-1管路'!AK66="-","-",IF('C10(1)-2管路(初期設定)'!AK66="-",'C3(1)-1管路'!AK66,'C3(1)-1管路'!AK66-'C10(1)-2管路(初期設定)'!AK66)))</f>
        <v>-</v>
      </c>
      <c r="AL66" s="420" t="str">
        <f t="shared" ref="AL66:AL76" si="164">IF(SUM(AJ66:AK66)=0,"-",SUM(AJ66:AK66))</f>
        <v>-</v>
      </c>
      <c r="AM66" s="431" t="str">
        <f>IF(IF('C3(1)-1管路'!AM66="-","-",IF('C10(1)-2管路(初期設定)'!AM66="-",'C3(1)-1管路'!AM66,'C3(1)-1管路'!AM66-'C10(1)-2管路(初期設定)'!AM66))=0,"-",IF('C3(1)-1管路'!AM66="-","-",IF('C10(1)-2管路(初期設定)'!AM66="-",'C3(1)-1管路'!AM66,'C3(1)-1管路'!AM66-'C10(1)-2管路(初期設定)'!AM66)))</f>
        <v>-</v>
      </c>
      <c r="AN66" s="419" t="str">
        <f>IF(IF('C3(1)-1管路'!AN66="-","-",IF('C10(1)-2管路(初期設定)'!AN66="-",'C3(1)-1管路'!AN66,'C3(1)-1管路'!AN66-'C10(1)-2管路(初期設定)'!AN66))=0,"-",IF('C3(1)-1管路'!AN66="-","-",IF('C10(1)-2管路(初期設定)'!AN66="-",'C3(1)-1管路'!AN66,'C3(1)-1管路'!AN66-'C10(1)-2管路(初期設定)'!AN66)))</f>
        <v>-</v>
      </c>
      <c r="AO66" s="420" t="str">
        <f t="shared" ref="AO66:AO76" si="165">IF(SUM(AM66:AN66)=0,"-",SUM(AM66:AN66))</f>
        <v>-</v>
      </c>
      <c r="AP66" s="431" t="str">
        <f>IF(IF('C3(1)-1管路'!AP66="-","-",IF('C10(1)-2管路(初期設定)'!AP66="-",'C3(1)-1管路'!AP66,'C3(1)-1管路'!AP66-'C10(1)-2管路(初期設定)'!AP66))=0,"-",IF('C3(1)-1管路'!AP66="-","-",IF('C10(1)-2管路(初期設定)'!AP66="-",'C3(1)-1管路'!AP66,'C3(1)-1管路'!AP66-'C10(1)-2管路(初期設定)'!AP66)))</f>
        <v>-</v>
      </c>
      <c r="AQ66" s="419" t="str">
        <f>IF(IF('C3(1)-1管路'!AQ66="-","-",IF('C10(1)-2管路(初期設定)'!AQ66="-",'C3(1)-1管路'!AQ66,'C3(1)-1管路'!AQ66-'C10(1)-2管路(初期設定)'!AQ66))=0,"-",IF('C3(1)-1管路'!AQ66="-","-",IF('C10(1)-2管路(初期設定)'!AQ66="-",'C3(1)-1管路'!AQ66,'C3(1)-1管路'!AQ66-'C10(1)-2管路(初期設定)'!AQ66)))</f>
        <v>-</v>
      </c>
      <c r="AR66" s="418" t="str">
        <f t="shared" ref="AR66:AR76" si="166">IF(SUM(AP66:AQ66)=0,"-",SUM(AP66:AQ66))</f>
        <v>-</v>
      </c>
      <c r="AS66" s="431" t="str">
        <f>IF(IF('C3(1)-1管路'!AS66="-","-",IF('C10(1)-2管路(初期設定)'!AS66="-",'C3(1)-1管路'!AS66,'C3(1)-1管路'!AS66-'C10(1)-2管路(初期設定)'!AS66))=0,"-",IF('C3(1)-1管路'!AS66="-","-",IF('C10(1)-2管路(初期設定)'!AS66="-",'C3(1)-1管路'!AS66,'C3(1)-1管路'!AS66-'C10(1)-2管路(初期設定)'!AS66)))</f>
        <v>-</v>
      </c>
      <c r="AT66" s="419" t="str">
        <f>IF(IF('C3(1)-1管路'!AT66="-","-",IF('C10(1)-2管路(初期設定)'!AT66="-",'C3(1)-1管路'!AT66,'C3(1)-1管路'!AT66-'C10(1)-2管路(初期設定)'!AT66))=0,"-",IF('C3(1)-1管路'!AT66="-","-",IF('C10(1)-2管路(初期設定)'!AT66="-",'C3(1)-1管路'!AT66,'C3(1)-1管路'!AT66-'C10(1)-2管路(初期設定)'!AT66)))</f>
        <v>-</v>
      </c>
      <c r="AU66" s="418" t="str">
        <f t="shared" ref="AU66:AU76" si="167">IF(SUM(AS66:AT66)=0,"-",SUM(AS66:AT66))</f>
        <v>-</v>
      </c>
      <c r="AV66" s="1096" t="str">
        <f t="shared" ref="AV66:AV76" si="168">IF(SUM(G66,J66,M66,P66,S66,U66,X66,AA66,AD66,AG66,AJ66,AM66,AP66,AS66)=0,"-",SUM(G66,J66,M66,P66,S66,U66,X66,AA66,AD66,AG66,AJ66,AM66,AP66,AS66))</f>
        <v>-</v>
      </c>
      <c r="AW66" s="1093"/>
      <c r="AX66" s="1092" t="str">
        <f t="shared" ref="AX66:AX76" si="169">IF(SUM(H66,K66,N66,Q66,T66,V66,Y66,AB66,AE66,AH66,AK66,AN66,AQ66,AT66)=0,"-",SUM(H66,K66,N66,Q66,T66,V66,Y66,AB66,AE66,AH66,AK66,AN66,AQ66,AT66))</f>
        <v>-</v>
      </c>
      <c r="AY66" s="1093"/>
      <c r="AZ66" s="1096">
        <f t="shared" ref="AZ66:AZ76" si="170">SUMIF(G$88,"①",I66)+SUMIF(J$88,"①",L66)+SUMIF(M$88,"①",O66)+SUMIF(P$88,"①",R66)+SUMIF(S$88,"①",S66)+SUMIF(S$88,"①",T66)+SUMIF(U$88,"①",U66)+SUMIF(U$88,"①",V66)+SUMIF(X$88,"①",Z66)+SUMIF(AA$88,"①",AC66)+SUMIF(AD$88,"①",AF66)+SUMIF(AG$88,"①",AI66)+SUMIF(AJ$88,"①",AL66)+SUMIF(AM$88,"①",AO66)+SUMIF(AP$88,"①",AR66)+SUMIF(AS$88,"①",AU66)</f>
        <v>0</v>
      </c>
      <c r="BA66" s="1093"/>
      <c r="BB66" s="1093">
        <f t="shared" ref="BB66:BB76" si="171">SUMIF(G$88,"②",I66)+SUMIF(J$88,"②",L66)+SUMIF(M$88,"②",O66)+SUMIF(P$88,"②",R66)+SUMIF(S$88,"②",S66)+SUMIF(S$88,"②",T66)+SUMIF(U$88,"②",U66)+SUMIF(U$88,"②",V66)+SUMIF(X$88,"②",Z66)+SUMIF(AA$88,"②",AC66)+SUMIF(AD$88,"②",AF66)+SUMIF(AG$88,"②",AI66)+SUMIF(AJ$88,"②",AL66)+SUMIF(AM$88,"②",AO66)+SUMIF(AP$88,"②",AR66)+SUMIF(AS$88,"②",AU66)</f>
        <v>0</v>
      </c>
      <c r="BC66" s="1093"/>
      <c r="BD66" s="1093">
        <f t="shared" ref="BD66:BD76" si="172">SUMIF(G$88,"③",I66)+SUMIF(J$88,"③",L66)+SUMIF(M$88,"③",O66)+SUMIF(P$88,"③",R66)+SUMIF(S$88,"③",S66)+SUMIF(S$88,"③",T66)+SUMIF(U$88,"③",U66)+SUMIF(U$88,"③",V66)+SUMIF(X$88,"③",Z66)+SUMIF(AA$88,"③",AC66)+SUMIF(AD$88,"③",AF66)+SUMIF(AG$88,"③",AI66)+SUMIF(AJ$88,"③",AL66)+SUMIF(AM$88,"③",AO66)+SUMIF(AP$88,"③",AR66)+SUMIF(AS$88,"③",AU66)</f>
        <v>0</v>
      </c>
      <c r="BE66" s="1093"/>
      <c r="BF66" s="1093">
        <f t="shared" ref="BF66:BF76" si="173">SUMIF(G$88,"④",I66)+SUMIF(J$88,"④",L66)+SUMIF(M$88,"④",O66)+SUMIF(P$88,"④",R66)+SUMIF(S$88,"④",S66)+SUMIF(S$88,"④",T66)+SUMIF(U$88,"④",U66)+SUMIF(U$88,"④",V66)+SUMIF(X$88,"④",Z66)+SUMIF(AA$88,"④",AC66)+SUMIF(AD$88,"④",AF66)+SUMIF(AG$88,"④",AI66)+SUMIF(AJ$88,"④",AL66)+SUMIF(AM$88,"④",AO66)+SUMIF(AP$88,"④",AR66)+SUMIF(AS$88,"④",AU66)</f>
        <v>0</v>
      </c>
      <c r="BG66" s="1093"/>
      <c r="BH66" s="1093">
        <f t="shared" ref="BH66:BH76" si="174">SUMIF(G$88,"⑤",I66)+SUMIF(J$88,"⑤",L66)+SUMIF(M$88,"⑤",O66)+SUMIF(P$88,"⑤",R66)+SUMIF(S$88,"⑤",S66)+SUMIF(S$88,"⑤",T66)+SUMIF(U$88,"⑤",U66)+SUMIF(U$88,"⑤",V66)+SUMIF(X$88,"⑤",Z66)+SUMIF(AA$88,"⑤",AC66)+SUMIF(AD$88,"⑤",AF66)+SUMIF(AG$88,"⑤",AI66)+SUMIF(AJ$88,"⑤",AL66)+SUMIF(AM$88,"⑤",AO66)+SUMIF(AP$88,"⑤",AR66)+SUMIF(AS$88,"⑤",AU66)</f>
        <v>0</v>
      </c>
      <c r="BI66" s="1166"/>
      <c r="BJ66" s="1096">
        <f t="shared" ref="BJ66:BJ76" si="175">SUM(AZ66:BC66)</f>
        <v>0</v>
      </c>
      <c r="BK66" s="1093"/>
      <c r="BL66" s="1093">
        <f t="shared" ref="BL66:BL76" si="176">SUM(BD66:BI66)</f>
        <v>0</v>
      </c>
      <c r="BM66" s="1165"/>
      <c r="BN66" s="1093" t="str">
        <f t="shared" si="95"/>
        <v>-</v>
      </c>
      <c r="BO66" s="1165"/>
      <c r="BQ66" s="442" t="str">
        <f>IF('C10(1)-2管路(初期設定)'!AW66="","-",'C10(1)-2管路(初期設定)'!AW66)</f>
        <v>ダクタイル鋳鉄管(NS形継手等)</v>
      </c>
      <c r="BR66" s="441" t="str">
        <f>IF(BQ66=BR$4,IF('C10(1)-2管路(初期設定)'!AV66="-","-",IF('C10(1)-2管路(初期設定)'!I66="-",'C10(1)-2管路(初期設定)'!AV66,'C10(1)-2管路(初期設定)'!AV66-'C10(1)-2管路(初期設定)'!I66)),"-")</f>
        <v>-</v>
      </c>
      <c r="BS66" s="441" t="str">
        <f>IF(BQ66=BS$4,IF('C10(1)-2管路(初期設定)'!AV66="-","-",IF('C10(1)-2管路(初期設定)'!L66="-",'C10(1)-2管路(初期設定)'!AV66,'C10(1)-2管路(初期設定)'!AV66-'C10(1)-2管路(初期設定)'!L66)),"-")</f>
        <v>-</v>
      </c>
      <c r="BT66" s="441" t="str">
        <f>IF(BQ66=BT$4,IF('C10(1)-2管路(初期設定)'!AV66="-","-",IF('C10(1)-2管路(初期設定)'!O66="-",'C10(1)-2管路(初期設定)'!AV66,'C10(1)-2管路(初期設定)'!AV66-'C10(1)-2管路(初期設定)'!O66)),"-")</f>
        <v>-</v>
      </c>
      <c r="BU66" s="441" t="str">
        <f>IF($BQ66=BU$4,IF('C10(1)-2管路(初期設定)'!$AV66="-","-",IF('C10(1)-2管路(初期設定)'!R66="-",'C10(1)-2管路(初期設定)'!$AV66,'C10(1)-2管路(初期設定)'!$AV66-'C10(1)-2管路(初期設定)'!R66)),"-")</f>
        <v>-</v>
      </c>
      <c r="BV66" s="441" t="str">
        <f>IF($BQ66=BV$4,IF('C10(1)-2管路(初期設定)'!$AV66="-","-",IF('C10(1)-2管路(初期設定)'!W66="-",'C10(1)-2管路(初期設定)'!$AV66,'C10(1)-2管路(初期設定)'!$AV66-SUM('C10(1)-2管路(初期設定)'!S66,'C10(1)-2管路(初期設定)'!T66))),"-")</f>
        <v>-</v>
      </c>
      <c r="BW66" s="441" t="str">
        <f>IF($BQ66=BV$4,IF('C10(1)-2管路(初期設定)'!$AV66="-","-",IF('C10(1)-2管路(初期設定)'!W66="-",'C10(1)-2管路(初期設定)'!$AV66,'C10(1)-2管路(初期設定)'!$AV66-SUM('C10(1)-2管路(初期設定)'!U66,'C10(1)-2管路(初期設定)'!V66))),"-")</f>
        <v>-</v>
      </c>
      <c r="BX66" s="441" t="str">
        <f>IF($BQ66=BX$4,IF('C10(1)-2管路(初期設定)'!$AV66="-","-",IF('C10(1)-2管路(初期設定)'!AF66="-",'C10(1)-2管路(初期設定)'!$AV66,'C10(1)-2管路(初期設定)'!$AV66-'C10(1)-2管路(初期設定)'!AF66)),"-")</f>
        <v>-</v>
      </c>
    </row>
    <row r="67" spans="2:76" ht="13.5" customHeight="1">
      <c r="B67" s="1594"/>
      <c r="C67" s="1263"/>
      <c r="D67" s="1263"/>
      <c r="E67" s="1265"/>
      <c r="F67" s="76">
        <v>500</v>
      </c>
      <c r="G67" s="857" t="str">
        <f>IF(AND('C10(1)-1管路(初期設定)'!$F$13="○",'C10(1)-4,5管路(初期設定)'!$BR67="-"),"-",IF('C3(1)-1管路'!G67="-",BR67,IF(BR67="-",'C3(1)-1管路'!G67,'C3(1)-1管路'!G67+BR67)))</f>
        <v>-</v>
      </c>
      <c r="H67" s="423" t="str">
        <f>IF(IF('C3(1)-1管路'!H67="-","-",IF('C10(1)-2管路(初期設定)'!H67="-",'C3(1)-1管路'!H67,'C3(1)-1管路'!H67-'C10(1)-2管路(初期設定)'!H67))=0,"-",IF('C3(1)-1管路'!H67="-","-",IF('C10(1)-2管路(初期設定)'!H67="-",'C3(1)-1管路'!H67,'C3(1)-1管路'!H67-'C10(1)-2管路(初期設定)'!H67)))</f>
        <v>-</v>
      </c>
      <c r="I67" s="425" t="str">
        <f t="shared" si="155"/>
        <v>-</v>
      </c>
      <c r="J67" s="857" t="str">
        <f>IF(AND('C10(1)-1管路(初期設定)'!$H$13="○",'C10(1)-4,5管路(初期設定)'!$BS67="-"),"-",IF('C3(1)-1管路'!J67="-",BS67,IF(BS67="-",'C3(1)-1管路'!J67,'C3(1)-1管路'!J67+BS67)))</f>
        <v>-</v>
      </c>
      <c r="K67" s="423" t="str">
        <f>IF(IF('C3(1)-1管路'!K67="-","-",IF('C10(1)-2管路(初期設定)'!K67="-",'C3(1)-1管路'!K67,'C3(1)-1管路'!K67-'C10(1)-2管路(初期設定)'!K67))=0,"-",IF('C3(1)-1管路'!K67="-","-",IF('C10(1)-2管路(初期設定)'!K67="-",'C3(1)-1管路'!K67,'C3(1)-1管路'!K67-'C10(1)-2管路(初期設定)'!K67)))</f>
        <v>-</v>
      </c>
      <c r="L67" s="425" t="str">
        <f t="shared" si="156"/>
        <v>-</v>
      </c>
      <c r="M67" s="857" t="str">
        <f>IF(AND('C10(1)-1管路(初期設定)'!$J$13="○",'C10(1)-4,5管路(初期設定)'!$BT67="-"),"-",IF('C3(1)-1管路'!M67="-",BT67,IF(BT67="-",'C3(1)-1管路'!M67,'C3(1)-1管路'!M67+BT67)))</f>
        <v>-</v>
      </c>
      <c r="N67" s="423" t="str">
        <f>IF(IF('C3(1)-1管路'!N67="-","-",IF('C10(1)-2管路(初期設定)'!N67="-",'C3(1)-1管路'!N67,'C3(1)-1管路'!N67-'C10(1)-2管路(初期設定)'!N67))=0,"-",IF('C3(1)-1管路'!N67="-","-",IF('C10(1)-2管路(初期設定)'!N67="-",'C3(1)-1管路'!N67,'C3(1)-1管路'!N67-'C10(1)-2管路(初期設定)'!N67)))</f>
        <v>-</v>
      </c>
      <c r="O67" s="425" t="str">
        <f t="shared" si="157"/>
        <v>-</v>
      </c>
      <c r="P67" s="857" t="str">
        <f>IF(AND('C10(1)-1管路(初期設定)'!$L$13="○",'C10(1)-4,5管路(初期設定)'!$BU67="-"),"-",IF('C3(1)-1管路'!P67="-",BU67,IF(BU67="-",'C3(1)-1管路'!P67,'C3(1)-1管路'!P67+BU67)))</f>
        <v>-</v>
      </c>
      <c r="Q67" s="423" t="str">
        <f>IF(IF('C3(1)-1管路'!Q67="-","-",IF('C10(1)-2管路(初期設定)'!Q67="-",'C3(1)-1管路'!Q67,'C3(1)-1管路'!Q67-'C10(1)-2管路(初期設定)'!Q67))=0,"-",IF('C3(1)-1管路'!Q67="-","-",IF('C10(1)-2管路(初期設定)'!Q67="-",'C3(1)-1管路'!Q67,'C3(1)-1管路'!Q67-'C10(1)-2管路(初期設定)'!Q67)))</f>
        <v>-</v>
      </c>
      <c r="R67" s="425" t="str">
        <f t="shared" si="158"/>
        <v>-</v>
      </c>
      <c r="S67" s="857" t="str">
        <f>IF(AND('C10(1)-1管路(初期設定)'!$N$13="○",'C10(1)-4,5管路(初期設定)'!$BV67="-"),"-",IF('C3(1)-1管路'!S67="-",BV67,IF(BV67="-",'C3(1)-1管路'!S67,'C3(1)-1管路'!S67+BV67+BW67)))</f>
        <v>-</v>
      </c>
      <c r="T67" s="416" t="str">
        <f>IF(IF('C3(1)-1管路'!T67="-","-",IF('C10(1)-2管路(初期設定)'!T67="-",'C3(1)-1管路'!T67,'C3(1)-1管路'!T67-'C10(1)-2管路(初期設定)'!T67))=0,"-",IF('C3(1)-1管路'!T67="-","-",IF('C10(1)-2管路(初期設定)'!T67="-",'C3(1)-1管路'!T67,'C3(1)-1管路'!T67-'C10(1)-2管路(初期設定)'!T67)))</f>
        <v>-</v>
      </c>
      <c r="U67" s="856" t="str">
        <f>IF(AND('C10(1)-1管路(初期設定)'!$P$13="○",'C10(1)-4,5管路(初期設定)'!$BW67="-"),"-",IF('C3(1)-1管路'!U67="-",BW67,IF(BW67="-",'C3(1)-1管路'!U67,'C3(1)-1管路'!U67)))</f>
        <v>-</v>
      </c>
      <c r="V67" s="423" t="str">
        <f>IF(IF('C3(1)-1管路'!V67="-","-",IF('C10(1)-2管路(初期設定)'!V67="-",'C3(1)-1管路'!V67,'C3(1)-1管路'!V67-'C10(1)-2管路(初期設定)'!V67))=0,"-",IF('C3(1)-1管路'!V67="-","-",IF('C10(1)-2管路(初期設定)'!V67="-",'C3(1)-1管路'!V67,'C3(1)-1管路'!V67-'C10(1)-2管路(初期設定)'!V67)))</f>
        <v>-</v>
      </c>
      <c r="W67" s="425" t="str">
        <f t="shared" si="159"/>
        <v>-</v>
      </c>
      <c r="X67" s="424" t="str">
        <f>IF(IF('C3(1)-1管路'!X67="-","-",IF('C10(1)-2管路(初期設定)'!X67="-",'C3(1)-1管路'!X67,'C3(1)-1管路'!X67-'C10(1)-2管路(初期設定)'!X67))=0,"-",IF('C3(1)-1管路'!X67="-","-",IF('C10(1)-2管路(初期設定)'!X67="-",'C3(1)-1管路'!X67,'C3(1)-1管路'!X67-'C10(1)-2管路(初期設定)'!X67)))</f>
        <v>-</v>
      </c>
      <c r="Y67" s="423" t="str">
        <f>IF(IF('C3(1)-1管路'!Y67="-","-",IF('C10(1)-2管路(初期設定)'!Y67="-",'C3(1)-1管路'!Y67,'C3(1)-1管路'!Y67-'C10(1)-2管路(初期設定)'!Y67))=0,"-",IF('C3(1)-1管路'!Y67="-","-",IF('C10(1)-2管路(初期設定)'!Y67="-",'C3(1)-1管路'!Y67,'C3(1)-1管路'!Y67-'C10(1)-2管路(初期設定)'!Y67)))</f>
        <v>-</v>
      </c>
      <c r="Z67" s="425" t="str">
        <f t="shared" si="160"/>
        <v>-</v>
      </c>
      <c r="AA67" s="424" t="str">
        <f>IF(IF('C3(1)-1管路'!AA67="-","-",IF('C10(1)-2管路(初期設定)'!AA67="-",'C3(1)-1管路'!AA67,'C3(1)-1管路'!AA67-'C10(1)-2管路(初期設定)'!AA67))=0,"-",IF('C3(1)-1管路'!AA67="-","-",IF('C10(1)-2管路(初期設定)'!AA67="-",'C3(1)-1管路'!AA67,'C3(1)-1管路'!AA67-'C10(1)-2管路(初期設定)'!AA67)))</f>
        <v>-</v>
      </c>
      <c r="AB67" s="423" t="str">
        <f>IF(IF('C3(1)-1管路'!AB67="-","-",IF('C10(1)-2管路(初期設定)'!AB67="-",'C3(1)-1管路'!AB67,'C3(1)-1管路'!AB67-'C10(1)-2管路(初期設定)'!AB67))=0,"-",IF('C3(1)-1管路'!AB67="-","-",IF('C10(1)-2管路(初期設定)'!AB67="-",'C3(1)-1管路'!AB67,'C3(1)-1管路'!AB67-'C10(1)-2管路(初期設定)'!AB67)))</f>
        <v>-</v>
      </c>
      <c r="AC67" s="425" t="str">
        <f t="shared" si="161"/>
        <v>-</v>
      </c>
      <c r="AD67" s="857" t="str">
        <f>IF(AND('C10(1)-1管路(初期設定)'!$V$13="○",'C10(1)-4,5管路(初期設定)'!$BX67="-"),"-",IF('C3(1)-1管路'!AD67="-",BX67,IF(BX67="-",'C3(1)-1管路'!AD67,'C3(1)-1管路'!AD67+BX67)))</f>
        <v>-</v>
      </c>
      <c r="AE67" s="423" t="str">
        <f>IF(IF('C3(1)-1管路'!AE67="-","-",IF('C10(1)-2管路(初期設定)'!AE67="-",'C3(1)-1管路'!AE67,'C3(1)-1管路'!AE67-'C10(1)-2管路(初期設定)'!AE67))=0,"-",IF('C3(1)-1管路'!AE67="-","-",IF('C10(1)-2管路(初期設定)'!AE67="-",'C3(1)-1管路'!AE67,'C3(1)-1管路'!AE67-'C10(1)-2管路(初期設定)'!AE67)))</f>
        <v>-</v>
      </c>
      <c r="AF67" s="425" t="str">
        <f t="shared" si="162"/>
        <v>-</v>
      </c>
      <c r="AG67" s="424" t="str">
        <f>IF(IF('C3(1)-1管路'!AG67="-","-",IF('C10(1)-2管路(初期設定)'!AG67="-",'C3(1)-1管路'!AG67,'C3(1)-1管路'!AG67-'C10(1)-2管路(初期設定)'!AG67))=0,"-",IF('C3(1)-1管路'!AG67="-","-",IF('C10(1)-2管路(初期設定)'!AG67="-",'C3(1)-1管路'!AG67,'C3(1)-1管路'!AG67-'C10(1)-2管路(初期設定)'!AG67)))</f>
        <v>-</v>
      </c>
      <c r="AH67" s="423" t="str">
        <f>IF(IF('C3(1)-1管路'!AH67="-","-",IF('C10(1)-2管路(初期設定)'!AH67="-",'C3(1)-1管路'!AH67,'C3(1)-1管路'!AH67-'C10(1)-2管路(初期設定)'!AH67))=0,"-",IF('C3(1)-1管路'!AH67="-","-",IF('C10(1)-2管路(初期設定)'!AH67="-",'C3(1)-1管路'!AH67,'C3(1)-1管路'!AH67-'C10(1)-2管路(初期設定)'!AH67)))</f>
        <v>-</v>
      </c>
      <c r="AI67" s="425" t="str">
        <f t="shared" si="163"/>
        <v>-</v>
      </c>
      <c r="AJ67" s="424" t="str">
        <f>IF(IF('C3(1)-1管路'!AJ67="-","-",IF('C10(1)-2管路(初期設定)'!AJ67="-",'C3(1)-1管路'!AJ67,'C3(1)-1管路'!AJ67-'C10(1)-2管路(初期設定)'!AJ67))=0,"-",IF('C3(1)-1管路'!AJ67="-","-",IF('C10(1)-2管路(初期設定)'!AJ67="-",'C3(1)-1管路'!AJ67,'C3(1)-1管路'!AJ67-'C10(1)-2管路(初期設定)'!AJ67)))</f>
        <v>-</v>
      </c>
      <c r="AK67" s="423" t="str">
        <f>IF(IF('C3(1)-1管路'!AK67="-","-",IF('C10(1)-2管路(初期設定)'!AK67="-",'C3(1)-1管路'!AK67,'C3(1)-1管路'!AK67-'C10(1)-2管路(初期設定)'!AK67))=0,"-",IF('C3(1)-1管路'!AK67="-","-",IF('C10(1)-2管路(初期設定)'!AK67="-",'C3(1)-1管路'!AK67,'C3(1)-1管路'!AK67-'C10(1)-2管路(初期設定)'!AK67)))</f>
        <v>-</v>
      </c>
      <c r="AL67" s="425" t="str">
        <f t="shared" si="164"/>
        <v>-</v>
      </c>
      <c r="AM67" s="424" t="str">
        <f>IF(IF('C3(1)-1管路'!AM67="-","-",IF('C10(1)-2管路(初期設定)'!AM67="-",'C3(1)-1管路'!AM67,'C3(1)-1管路'!AM67-'C10(1)-2管路(初期設定)'!AM67))=0,"-",IF('C3(1)-1管路'!AM67="-","-",IF('C10(1)-2管路(初期設定)'!AM67="-",'C3(1)-1管路'!AM67,'C3(1)-1管路'!AM67-'C10(1)-2管路(初期設定)'!AM67)))</f>
        <v>-</v>
      </c>
      <c r="AN67" s="423" t="str">
        <f>IF(IF('C3(1)-1管路'!AN67="-","-",IF('C10(1)-2管路(初期設定)'!AN67="-",'C3(1)-1管路'!AN67,'C3(1)-1管路'!AN67-'C10(1)-2管路(初期設定)'!AN67))=0,"-",IF('C3(1)-1管路'!AN67="-","-",IF('C10(1)-2管路(初期設定)'!AN67="-",'C3(1)-1管路'!AN67,'C3(1)-1管路'!AN67-'C10(1)-2管路(初期設定)'!AN67)))</f>
        <v>-</v>
      </c>
      <c r="AO67" s="425" t="str">
        <f t="shared" si="165"/>
        <v>-</v>
      </c>
      <c r="AP67" s="424" t="str">
        <f>IF(IF('C3(1)-1管路'!AP67="-","-",IF('C10(1)-2管路(初期設定)'!AP67="-",'C3(1)-1管路'!AP67,'C3(1)-1管路'!AP67-'C10(1)-2管路(初期設定)'!AP67))=0,"-",IF('C3(1)-1管路'!AP67="-","-",IF('C10(1)-2管路(初期設定)'!AP67="-",'C3(1)-1管路'!AP67,'C3(1)-1管路'!AP67-'C10(1)-2管路(初期設定)'!AP67)))</f>
        <v>-</v>
      </c>
      <c r="AQ67" s="423" t="str">
        <f>IF(IF('C3(1)-1管路'!AQ67="-","-",IF('C10(1)-2管路(初期設定)'!AQ67="-",'C3(1)-1管路'!AQ67,'C3(1)-1管路'!AQ67-'C10(1)-2管路(初期設定)'!AQ67))=0,"-",IF('C3(1)-1管路'!AQ67="-","-",IF('C10(1)-2管路(初期設定)'!AQ67="-",'C3(1)-1管路'!AQ67,'C3(1)-1管路'!AQ67-'C10(1)-2管路(初期設定)'!AQ67)))</f>
        <v>-</v>
      </c>
      <c r="AR67" s="415" t="str">
        <f t="shared" si="166"/>
        <v>-</v>
      </c>
      <c r="AS67" s="424" t="str">
        <f>IF(IF('C3(1)-1管路'!AS67="-","-",IF('C10(1)-2管路(初期設定)'!AS67="-",'C3(1)-1管路'!AS67,'C3(1)-1管路'!AS67-'C10(1)-2管路(初期設定)'!AS67))=0,"-",IF('C3(1)-1管路'!AS67="-","-",IF('C10(1)-2管路(初期設定)'!AS67="-",'C3(1)-1管路'!AS67,'C3(1)-1管路'!AS67-'C10(1)-2管路(初期設定)'!AS67)))</f>
        <v>-</v>
      </c>
      <c r="AT67" s="423" t="str">
        <f>IF(IF('C3(1)-1管路'!AT67="-","-",IF('C10(1)-2管路(初期設定)'!AT67="-",'C3(1)-1管路'!AT67,'C3(1)-1管路'!AT67-'C10(1)-2管路(初期設定)'!AT67))=0,"-",IF('C3(1)-1管路'!AT67="-","-",IF('C10(1)-2管路(初期設定)'!AT67="-",'C3(1)-1管路'!AT67,'C3(1)-1管路'!AT67-'C10(1)-2管路(初期設定)'!AT67)))</f>
        <v>-</v>
      </c>
      <c r="AU67" s="415" t="str">
        <f t="shared" si="167"/>
        <v>-</v>
      </c>
      <c r="AV67" s="1071" t="str">
        <f t="shared" si="168"/>
        <v>-</v>
      </c>
      <c r="AW67" s="1070"/>
      <c r="AX67" s="1069" t="str">
        <f t="shared" si="169"/>
        <v>-</v>
      </c>
      <c r="AY67" s="1070"/>
      <c r="AZ67" s="1071">
        <f t="shared" si="170"/>
        <v>0</v>
      </c>
      <c r="BA67" s="1070"/>
      <c r="BB67" s="1070">
        <f t="shared" si="171"/>
        <v>0</v>
      </c>
      <c r="BC67" s="1070"/>
      <c r="BD67" s="1070">
        <f t="shared" si="172"/>
        <v>0</v>
      </c>
      <c r="BE67" s="1070"/>
      <c r="BF67" s="1070">
        <f t="shared" si="173"/>
        <v>0</v>
      </c>
      <c r="BG67" s="1070"/>
      <c r="BH67" s="1070">
        <f t="shared" si="174"/>
        <v>0</v>
      </c>
      <c r="BI67" s="1072"/>
      <c r="BJ67" s="1071">
        <f t="shared" si="175"/>
        <v>0</v>
      </c>
      <c r="BK67" s="1070"/>
      <c r="BL67" s="1070">
        <f t="shared" si="176"/>
        <v>0</v>
      </c>
      <c r="BM67" s="1073"/>
      <c r="BN67" s="1070" t="str">
        <f t="shared" si="95"/>
        <v>-</v>
      </c>
      <c r="BO67" s="1073"/>
      <c r="BQ67" s="442" t="str">
        <f>IF('C10(1)-2管路(初期設定)'!AW67="","-",'C10(1)-2管路(初期設定)'!AW67)</f>
        <v>ダクタイル鋳鉄管(NS形継手等)</v>
      </c>
      <c r="BR67" s="441" t="str">
        <f>IF(BQ67=BR$4,IF('C10(1)-2管路(初期設定)'!AV67="-","-",IF('C10(1)-2管路(初期設定)'!I67="-",'C10(1)-2管路(初期設定)'!AV67,'C10(1)-2管路(初期設定)'!AV67-'C10(1)-2管路(初期設定)'!I67)),"-")</f>
        <v>-</v>
      </c>
      <c r="BS67" s="441" t="str">
        <f>IF(BQ67=BS$4,IF('C10(1)-2管路(初期設定)'!AV67="-","-",IF('C10(1)-2管路(初期設定)'!L67="-",'C10(1)-2管路(初期設定)'!AV67,'C10(1)-2管路(初期設定)'!AV67-'C10(1)-2管路(初期設定)'!L67)),"-")</f>
        <v>-</v>
      </c>
      <c r="BT67" s="441" t="str">
        <f>IF(BQ67=BT$4,IF('C10(1)-2管路(初期設定)'!AV67="-","-",IF('C10(1)-2管路(初期設定)'!O67="-",'C10(1)-2管路(初期設定)'!AV67,'C10(1)-2管路(初期設定)'!AV67-'C10(1)-2管路(初期設定)'!O67)),"-")</f>
        <v>-</v>
      </c>
      <c r="BU67" s="441" t="str">
        <f>IF($BQ67=BU$4,IF('C10(1)-2管路(初期設定)'!$AV67="-","-",IF('C10(1)-2管路(初期設定)'!R67="-",'C10(1)-2管路(初期設定)'!$AV67,'C10(1)-2管路(初期設定)'!$AV67-'C10(1)-2管路(初期設定)'!R67)),"-")</f>
        <v>-</v>
      </c>
      <c r="BV67" s="441" t="str">
        <f>IF($BQ67=BV$4,IF('C10(1)-2管路(初期設定)'!$AV67="-","-",IF('C10(1)-2管路(初期設定)'!W67="-",'C10(1)-2管路(初期設定)'!$AV67,'C10(1)-2管路(初期設定)'!$AV67-SUM('C10(1)-2管路(初期設定)'!S67,'C10(1)-2管路(初期設定)'!T67))),"-")</f>
        <v>-</v>
      </c>
      <c r="BW67" s="441" t="str">
        <f>IF($BQ67=BV$4,IF('C10(1)-2管路(初期設定)'!$AV67="-","-",IF('C10(1)-2管路(初期設定)'!W67="-",'C10(1)-2管路(初期設定)'!$AV67,'C10(1)-2管路(初期設定)'!$AV67-SUM('C10(1)-2管路(初期設定)'!U67,'C10(1)-2管路(初期設定)'!V67))),"-")</f>
        <v>-</v>
      </c>
      <c r="BX67" s="441" t="str">
        <f>IF($BQ67=BX$4,IF('C10(1)-2管路(初期設定)'!$AV67="-","-",IF('C10(1)-2管路(初期設定)'!AF67="-",'C10(1)-2管路(初期設定)'!$AV67,'C10(1)-2管路(初期設定)'!$AV67-'C10(1)-2管路(初期設定)'!AF67)),"-")</f>
        <v>-</v>
      </c>
    </row>
    <row r="68" spans="2:76" ht="13.5" customHeight="1">
      <c r="B68" s="1594"/>
      <c r="C68" s="1263"/>
      <c r="D68" s="1263"/>
      <c r="E68" s="1265"/>
      <c r="F68" s="76">
        <v>450</v>
      </c>
      <c r="G68" s="857" t="str">
        <f>IF(AND('C10(1)-1管路(初期設定)'!$F$13="○",'C10(1)-4,5管路(初期設定)'!$BR68="-"),"-",IF('C3(1)-1管路'!G68="-",BR68,IF(BR68="-",'C3(1)-1管路'!G68,'C3(1)-1管路'!G68+BR68)))</f>
        <v>-</v>
      </c>
      <c r="H68" s="423" t="str">
        <f>IF(IF('C3(1)-1管路'!H68="-","-",IF('C10(1)-2管路(初期設定)'!H68="-",'C3(1)-1管路'!H68,'C3(1)-1管路'!H68-'C10(1)-2管路(初期設定)'!H68))=0,"-",IF('C3(1)-1管路'!H68="-","-",IF('C10(1)-2管路(初期設定)'!H68="-",'C3(1)-1管路'!H68,'C3(1)-1管路'!H68-'C10(1)-2管路(初期設定)'!H68)))</f>
        <v>-</v>
      </c>
      <c r="I68" s="425" t="str">
        <f t="shared" si="155"/>
        <v>-</v>
      </c>
      <c r="J68" s="857" t="str">
        <f>IF(AND('C10(1)-1管路(初期設定)'!$H$13="○",'C10(1)-4,5管路(初期設定)'!$BS68="-"),"-",IF('C3(1)-1管路'!J68="-",BS68,IF(BS68="-",'C3(1)-1管路'!J68,'C3(1)-1管路'!J68+BS68)))</f>
        <v>-</v>
      </c>
      <c r="K68" s="423" t="str">
        <f>IF(IF('C3(1)-1管路'!K68="-","-",IF('C10(1)-2管路(初期設定)'!K68="-",'C3(1)-1管路'!K68,'C3(1)-1管路'!K68-'C10(1)-2管路(初期設定)'!K68))=0,"-",IF('C3(1)-1管路'!K68="-","-",IF('C10(1)-2管路(初期設定)'!K68="-",'C3(1)-1管路'!K68,'C3(1)-1管路'!K68-'C10(1)-2管路(初期設定)'!K68)))</f>
        <v>-</v>
      </c>
      <c r="L68" s="425" t="str">
        <f t="shared" si="156"/>
        <v>-</v>
      </c>
      <c r="M68" s="857" t="str">
        <f>IF(AND('C10(1)-1管路(初期設定)'!$J$13="○",'C10(1)-4,5管路(初期設定)'!$BT68="-"),"-",IF('C3(1)-1管路'!M68="-",BT68,IF(BT68="-",'C3(1)-1管路'!M68,'C3(1)-1管路'!M68+BT68)))</f>
        <v>-</v>
      </c>
      <c r="N68" s="423" t="str">
        <f>IF(IF('C3(1)-1管路'!N68="-","-",IF('C10(1)-2管路(初期設定)'!N68="-",'C3(1)-1管路'!N68,'C3(1)-1管路'!N68-'C10(1)-2管路(初期設定)'!N68))=0,"-",IF('C3(1)-1管路'!N68="-","-",IF('C10(1)-2管路(初期設定)'!N68="-",'C3(1)-1管路'!N68,'C3(1)-1管路'!N68-'C10(1)-2管路(初期設定)'!N68)))</f>
        <v>-</v>
      </c>
      <c r="O68" s="425" t="str">
        <f t="shared" si="157"/>
        <v>-</v>
      </c>
      <c r="P68" s="857" t="str">
        <f>IF(AND('C10(1)-1管路(初期設定)'!$L$13="○",'C10(1)-4,5管路(初期設定)'!$BU68="-"),"-",IF('C3(1)-1管路'!P68="-",BU68,IF(BU68="-",'C3(1)-1管路'!P68,'C3(1)-1管路'!P68+BU68)))</f>
        <v>-</v>
      </c>
      <c r="Q68" s="423" t="str">
        <f>IF(IF('C3(1)-1管路'!Q68="-","-",IF('C10(1)-2管路(初期設定)'!Q68="-",'C3(1)-1管路'!Q68,'C3(1)-1管路'!Q68-'C10(1)-2管路(初期設定)'!Q68))=0,"-",IF('C3(1)-1管路'!Q68="-","-",IF('C10(1)-2管路(初期設定)'!Q68="-",'C3(1)-1管路'!Q68,'C3(1)-1管路'!Q68-'C10(1)-2管路(初期設定)'!Q68)))</f>
        <v>-</v>
      </c>
      <c r="R68" s="425" t="str">
        <f t="shared" si="158"/>
        <v>-</v>
      </c>
      <c r="S68" s="857" t="str">
        <f>IF(AND('C10(1)-1管路(初期設定)'!$N$13="○",'C10(1)-4,5管路(初期設定)'!$BV68="-"),"-",IF('C3(1)-1管路'!S68="-",BV68,IF(BV68="-",'C3(1)-1管路'!S68,'C3(1)-1管路'!S68+BV68+BW68)))</f>
        <v>-</v>
      </c>
      <c r="T68" s="416" t="str">
        <f>IF(IF('C3(1)-1管路'!T68="-","-",IF('C10(1)-2管路(初期設定)'!T68="-",'C3(1)-1管路'!T68,'C3(1)-1管路'!T68-'C10(1)-2管路(初期設定)'!T68))=0,"-",IF('C3(1)-1管路'!T68="-","-",IF('C10(1)-2管路(初期設定)'!T68="-",'C3(1)-1管路'!T68,'C3(1)-1管路'!T68-'C10(1)-2管路(初期設定)'!T68)))</f>
        <v>-</v>
      </c>
      <c r="U68" s="856" t="str">
        <f>IF(AND('C10(1)-1管路(初期設定)'!$P$13="○",'C10(1)-4,5管路(初期設定)'!$BW68="-"),"-",IF('C3(1)-1管路'!U68="-",BW68,IF(BW68="-",'C3(1)-1管路'!U68,'C3(1)-1管路'!U68)))</f>
        <v>-</v>
      </c>
      <c r="V68" s="423" t="str">
        <f>IF(IF('C3(1)-1管路'!V68="-","-",IF('C10(1)-2管路(初期設定)'!V68="-",'C3(1)-1管路'!V68,'C3(1)-1管路'!V68-'C10(1)-2管路(初期設定)'!V68))=0,"-",IF('C3(1)-1管路'!V68="-","-",IF('C10(1)-2管路(初期設定)'!V68="-",'C3(1)-1管路'!V68,'C3(1)-1管路'!V68-'C10(1)-2管路(初期設定)'!V68)))</f>
        <v>-</v>
      </c>
      <c r="W68" s="425" t="str">
        <f t="shared" si="159"/>
        <v>-</v>
      </c>
      <c r="X68" s="424" t="str">
        <f>IF(IF('C3(1)-1管路'!X68="-","-",IF('C10(1)-2管路(初期設定)'!X68="-",'C3(1)-1管路'!X68,'C3(1)-1管路'!X68-'C10(1)-2管路(初期設定)'!X68))=0,"-",IF('C3(1)-1管路'!X68="-","-",IF('C10(1)-2管路(初期設定)'!X68="-",'C3(1)-1管路'!X68,'C3(1)-1管路'!X68-'C10(1)-2管路(初期設定)'!X68)))</f>
        <v>-</v>
      </c>
      <c r="Y68" s="423" t="str">
        <f>IF(IF('C3(1)-1管路'!Y68="-","-",IF('C10(1)-2管路(初期設定)'!Y68="-",'C3(1)-1管路'!Y68,'C3(1)-1管路'!Y68-'C10(1)-2管路(初期設定)'!Y68))=0,"-",IF('C3(1)-1管路'!Y68="-","-",IF('C10(1)-2管路(初期設定)'!Y68="-",'C3(1)-1管路'!Y68,'C3(1)-1管路'!Y68-'C10(1)-2管路(初期設定)'!Y68)))</f>
        <v>-</v>
      </c>
      <c r="Z68" s="425" t="str">
        <f t="shared" si="160"/>
        <v>-</v>
      </c>
      <c r="AA68" s="424" t="str">
        <f>IF(IF('C3(1)-1管路'!AA68="-","-",IF('C10(1)-2管路(初期設定)'!AA68="-",'C3(1)-1管路'!AA68,'C3(1)-1管路'!AA68-'C10(1)-2管路(初期設定)'!AA68))=0,"-",IF('C3(1)-1管路'!AA68="-","-",IF('C10(1)-2管路(初期設定)'!AA68="-",'C3(1)-1管路'!AA68,'C3(1)-1管路'!AA68-'C10(1)-2管路(初期設定)'!AA68)))</f>
        <v>-</v>
      </c>
      <c r="AB68" s="423" t="str">
        <f>IF(IF('C3(1)-1管路'!AB68="-","-",IF('C10(1)-2管路(初期設定)'!AB68="-",'C3(1)-1管路'!AB68,'C3(1)-1管路'!AB68-'C10(1)-2管路(初期設定)'!AB68))=0,"-",IF('C3(1)-1管路'!AB68="-","-",IF('C10(1)-2管路(初期設定)'!AB68="-",'C3(1)-1管路'!AB68,'C3(1)-1管路'!AB68-'C10(1)-2管路(初期設定)'!AB68)))</f>
        <v>-</v>
      </c>
      <c r="AC68" s="425" t="str">
        <f t="shared" si="161"/>
        <v>-</v>
      </c>
      <c r="AD68" s="857" t="str">
        <f>IF(AND('C10(1)-1管路(初期設定)'!$V$13="○",'C10(1)-4,5管路(初期設定)'!$BX68="-"),"-",IF('C3(1)-1管路'!AD68="-",BX68,IF(BX68="-",'C3(1)-1管路'!AD68,'C3(1)-1管路'!AD68+BX68)))</f>
        <v>-</v>
      </c>
      <c r="AE68" s="423" t="str">
        <f>IF(IF('C3(1)-1管路'!AE68="-","-",IF('C10(1)-2管路(初期設定)'!AE68="-",'C3(1)-1管路'!AE68,'C3(1)-1管路'!AE68-'C10(1)-2管路(初期設定)'!AE68))=0,"-",IF('C3(1)-1管路'!AE68="-","-",IF('C10(1)-2管路(初期設定)'!AE68="-",'C3(1)-1管路'!AE68,'C3(1)-1管路'!AE68-'C10(1)-2管路(初期設定)'!AE68)))</f>
        <v>-</v>
      </c>
      <c r="AF68" s="425" t="str">
        <f t="shared" si="162"/>
        <v>-</v>
      </c>
      <c r="AG68" s="424" t="str">
        <f>IF(IF('C3(1)-1管路'!AG68="-","-",IF('C10(1)-2管路(初期設定)'!AG68="-",'C3(1)-1管路'!AG68,'C3(1)-1管路'!AG68-'C10(1)-2管路(初期設定)'!AG68))=0,"-",IF('C3(1)-1管路'!AG68="-","-",IF('C10(1)-2管路(初期設定)'!AG68="-",'C3(1)-1管路'!AG68,'C3(1)-1管路'!AG68-'C10(1)-2管路(初期設定)'!AG68)))</f>
        <v>-</v>
      </c>
      <c r="AH68" s="423" t="str">
        <f>IF(IF('C3(1)-1管路'!AH68="-","-",IF('C10(1)-2管路(初期設定)'!AH68="-",'C3(1)-1管路'!AH68,'C3(1)-1管路'!AH68-'C10(1)-2管路(初期設定)'!AH68))=0,"-",IF('C3(1)-1管路'!AH68="-","-",IF('C10(1)-2管路(初期設定)'!AH68="-",'C3(1)-1管路'!AH68,'C3(1)-1管路'!AH68-'C10(1)-2管路(初期設定)'!AH68)))</f>
        <v>-</v>
      </c>
      <c r="AI68" s="425" t="str">
        <f t="shared" si="163"/>
        <v>-</v>
      </c>
      <c r="AJ68" s="424" t="str">
        <f>IF(IF('C3(1)-1管路'!AJ68="-","-",IF('C10(1)-2管路(初期設定)'!AJ68="-",'C3(1)-1管路'!AJ68,'C3(1)-1管路'!AJ68-'C10(1)-2管路(初期設定)'!AJ68))=0,"-",IF('C3(1)-1管路'!AJ68="-","-",IF('C10(1)-2管路(初期設定)'!AJ68="-",'C3(1)-1管路'!AJ68,'C3(1)-1管路'!AJ68-'C10(1)-2管路(初期設定)'!AJ68)))</f>
        <v>-</v>
      </c>
      <c r="AK68" s="423" t="str">
        <f>IF(IF('C3(1)-1管路'!AK68="-","-",IF('C10(1)-2管路(初期設定)'!AK68="-",'C3(1)-1管路'!AK68,'C3(1)-1管路'!AK68-'C10(1)-2管路(初期設定)'!AK68))=0,"-",IF('C3(1)-1管路'!AK68="-","-",IF('C10(1)-2管路(初期設定)'!AK68="-",'C3(1)-1管路'!AK68,'C3(1)-1管路'!AK68-'C10(1)-2管路(初期設定)'!AK68)))</f>
        <v>-</v>
      </c>
      <c r="AL68" s="425" t="str">
        <f t="shared" si="164"/>
        <v>-</v>
      </c>
      <c r="AM68" s="424" t="str">
        <f>IF(IF('C3(1)-1管路'!AM68="-","-",IF('C10(1)-2管路(初期設定)'!AM68="-",'C3(1)-1管路'!AM68,'C3(1)-1管路'!AM68-'C10(1)-2管路(初期設定)'!AM68))=0,"-",IF('C3(1)-1管路'!AM68="-","-",IF('C10(1)-2管路(初期設定)'!AM68="-",'C3(1)-1管路'!AM68,'C3(1)-1管路'!AM68-'C10(1)-2管路(初期設定)'!AM68)))</f>
        <v>-</v>
      </c>
      <c r="AN68" s="423" t="str">
        <f>IF(IF('C3(1)-1管路'!AN68="-","-",IF('C10(1)-2管路(初期設定)'!AN68="-",'C3(1)-1管路'!AN68,'C3(1)-1管路'!AN68-'C10(1)-2管路(初期設定)'!AN68))=0,"-",IF('C3(1)-1管路'!AN68="-","-",IF('C10(1)-2管路(初期設定)'!AN68="-",'C3(1)-1管路'!AN68,'C3(1)-1管路'!AN68-'C10(1)-2管路(初期設定)'!AN68)))</f>
        <v>-</v>
      </c>
      <c r="AO68" s="425" t="str">
        <f t="shared" si="165"/>
        <v>-</v>
      </c>
      <c r="AP68" s="424" t="str">
        <f>IF(IF('C3(1)-1管路'!AP68="-","-",IF('C10(1)-2管路(初期設定)'!AP68="-",'C3(1)-1管路'!AP68,'C3(1)-1管路'!AP68-'C10(1)-2管路(初期設定)'!AP68))=0,"-",IF('C3(1)-1管路'!AP68="-","-",IF('C10(1)-2管路(初期設定)'!AP68="-",'C3(1)-1管路'!AP68,'C3(1)-1管路'!AP68-'C10(1)-2管路(初期設定)'!AP68)))</f>
        <v>-</v>
      </c>
      <c r="AQ68" s="423" t="str">
        <f>IF(IF('C3(1)-1管路'!AQ68="-","-",IF('C10(1)-2管路(初期設定)'!AQ68="-",'C3(1)-1管路'!AQ68,'C3(1)-1管路'!AQ68-'C10(1)-2管路(初期設定)'!AQ68))=0,"-",IF('C3(1)-1管路'!AQ68="-","-",IF('C10(1)-2管路(初期設定)'!AQ68="-",'C3(1)-1管路'!AQ68,'C3(1)-1管路'!AQ68-'C10(1)-2管路(初期設定)'!AQ68)))</f>
        <v>-</v>
      </c>
      <c r="AR68" s="415" t="str">
        <f t="shared" si="166"/>
        <v>-</v>
      </c>
      <c r="AS68" s="424" t="str">
        <f>IF(IF('C3(1)-1管路'!AS68="-","-",IF('C10(1)-2管路(初期設定)'!AS68="-",'C3(1)-1管路'!AS68,'C3(1)-1管路'!AS68-'C10(1)-2管路(初期設定)'!AS68))=0,"-",IF('C3(1)-1管路'!AS68="-","-",IF('C10(1)-2管路(初期設定)'!AS68="-",'C3(1)-1管路'!AS68,'C3(1)-1管路'!AS68-'C10(1)-2管路(初期設定)'!AS68)))</f>
        <v>-</v>
      </c>
      <c r="AT68" s="423" t="str">
        <f>IF(IF('C3(1)-1管路'!AT68="-","-",IF('C10(1)-2管路(初期設定)'!AT68="-",'C3(1)-1管路'!AT68,'C3(1)-1管路'!AT68-'C10(1)-2管路(初期設定)'!AT68))=0,"-",IF('C3(1)-1管路'!AT68="-","-",IF('C10(1)-2管路(初期設定)'!AT68="-",'C3(1)-1管路'!AT68,'C3(1)-1管路'!AT68-'C10(1)-2管路(初期設定)'!AT68)))</f>
        <v>-</v>
      </c>
      <c r="AU68" s="415" t="str">
        <f t="shared" si="167"/>
        <v>-</v>
      </c>
      <c r="AV68" s="1071" t="str">
        <f t="shared" si="168"/>
        <v>-</v>
      </c>
      <c r="AW68" s="1070"/>
      <c r="AX68" s="1069" t="str">
        <f t="shared" si="169"/>
        <v>-</v>
      </c>
      <c r="AY68" s="1070"/>
      <c r="AZ68" s="1071">
        <f t="shared" si="170"/>
        <v>0</v>
      </c>
      <c r="BA68" s="1070"/>
      <c r="BB68" s="1070">
        <f t="shared" si="171"/>
        <v>0</v>
      </c>
      <c r="BC68" s="1070"/>
      <c r="BD68" s="1070">
        <f t="shared" si="172"/>
        <v>0</v>
      </c>
      <c r="BE68" s="1070"/>
      <c r="BF68" s="1070">
        <f t="shared" si="173"/>
        <v>0</v>
      </c>
      <c r="BG68" s="1070"/>
      <c r="BH68" s="1070">
        <f t="shared" si="174"/>
        <v>0</v>
      </c>
      <c r="BI68" s="1072"/>
      <c r="BJ68" s="1071">
        <f t="shared" si="175"/>
        <v>0</v>
      </c>
      <c r="BK68" s="1070"/>
      <c r="BL68" s="1070">
        <f t="shared" si="176"/>
        <v>0</v>
      </c>
      <c r="BM68" s="1073"/>
      <c r="BN68" s="1070" t="str">
        <f t="shared" si="95"/>
        <v>-</v>
      </c>
      <c r="BO68" s="1073"/>
      <c r="BQ68" s="442" t="str">
        <f>IF('C10(1)-2管路(初期設定)'!AW68="","-",'C10(1)-2管路(初期設定)'!AW68)</f>
        <v>ダクタイル鋳鉄管(NS形継手等)</v>
      </c>
      <c r="BR68" s="441" t="str">
        <f>IF(BQ68=BR$4,IF('C10(1)-2管路(初期設定)'!AV68="-","-",IF('C10(1)-2管路(初期設定)'!I68="-",'C10(1)-2管路(初期設定)'!AV68,'C10(1)-2管路(初期設定)'!AV68-'C10(1)-2管路(初期設定)'!I68)),"-")</f>
        <v>-</v>
      </c>
      <c r="BS68" s="441" t="str">
        <f>IF(BQ68=BS$4,IF('C10(1)-2管路(初期設定)'!AV68="-","-",IF('C10(1)-2管路(初期設定)'!L68="-",'C10(1)-2管路(初期設定)'!AV68,'C10(1)-2管路(初期設定)'!AV68-'C10(1)-2管路(初期設定)'!L68)),"-")</f>
        <v>-</v>
      </c>
      <c r="BT68" s="441" t="str">
        <f>IF(BQ68=BT$4,IF('C10(1)-2管路(初期設定)'!AV68="-","-",IF('C10(1)-2管路(初期設定)'!O68="-",'C10(1)-2管路(初期設定)'!AV68,'C10(1)-2管路(初期設定)'!AV68-'C10(1)-2管路(初期設定)'!O68)),"-")</f>
        <v>-</v>
      </c>
      <c r="BU68" s="441" t="str">
        <f>IF($BQ68=BU$4,IF('C10(1)-2管路(初期設定)'!$AV68="-","-",IF('C10(1)-2管路(初期設定)'!R68="-",'C10(1)-2管路(初期設定)'!$AV68,'C10(1)-2管路(初期設定)'!$AV68-'C10(1)-2管路(初期設定)'!R68)),"-")</f>
        <v>-</v>
      </c>
      <c r="BV68" s="441" t="str">
        <f>IF($BQ68=BV$4,IF('C10(1)-2管路(初期設定)'!$AV68="-","-",IF('C10(1)-2管路(初期設定)'!W68="-",'C10(1)-2管路(初期設定)'!$AV68,'C10(1)-2管路(初期設定)'!$AV68-SUM('C10(1)-2管路(初期設定)'!S68,'C10(1)-2管路(初期設定)'!T68))),"-")</f>
        <v>-</v>
      </c>
      <c r="BW68" s="441" t="str">
        <f>IF($BQ68=BV$4,IF('C10(1)-2管路(初期設定)'!$AV68="-","-",IF('C10(1)-2管路(初期設定)'!W68="-",'C10(1)-2管路(初期設定)'!$AV68,'C10(1)-2管路(初期設定)'!$AV68-SUM('C10(1)-2管路(初期設定)'!U68,'C10(1)-2管路(初期設定)'!V68))),"-")</f>
        <v>-</v>
      </c>
      <c r="BX68" s="441" t="str">
        <f>IF($BQ68=BX$4,IF('C10(1)-2管路(初期設定)'!$AV68="-","-",IF('C10(1)-2管路(初期設定)'!AF68="-",'C10(1)-2管路(初期設定)'!$AV68,'C10(1)-2管路(初期設定)'!$AV68-'C10(1)-2管路(初期設定)'!AF68)),"-")</f>
        <v>-</v>
      </c>
    </row>
    <row r="69" spans="2:76" ht="13.5" customHeight="1">
      <c r="B69" s="1594"/>
      <c r="C69" s="1263"/>
      <c r="D69" s="1263"/>
      <c r="E69" s="1265"/>
      <c r="F69" s="76">
        <v>400</v>
      </c>
      <c r="G69" s="857" t="str">
        <f>IF(AND('C10(1)-1管路(初期設定)'!$F$13="○",'C10(1)-4,5管路(初期設定)'!$BR69="-"),"-",IF('C3(1)-1管路'!G69="-",BR69,IF(BR69="-",'C3(1)-1管路'!G69,'C3(1)-1管路'!G69+BR69)))</f>
        <v>-</v>
      </c>
      <c r="H69" s="423" t="str">
        <f>IF(IF('C3(1)-1管路'!H69="-","-",IF('C10(1)-2管路(初期設定)'!H69="-",'C3(1)-1管路'!H69,'C3(1)-1管路'!H69-'C10(1)-2管路(初期設定)'!H69))=0,"-",IF('C3(1)-1管路'!H69="-","-",IF('C10(1)-2管路(初期設定)'!H69="-",'C3(1)-1管路'!H69,'C3(1)-1管路'!H69-'C10(1)-2管路(初期設定)'!H69)))</f>
        <v>-</v>
      </c>
      <c r="I69" s="425" t="str">
        <f t="shared" si="155"/>
        <v>-</v>
      </c>
      <c r="J69" s="857" t="str">
        <f>IF(AND('C10(1)-1管路(初期設定)'!$H$13="○",'C10(1)-4,5管路(初期設定)'!$BS69="-"),"-",IF('C3(1)-1管路'!J69="-",BS69,IF(BS69="-",'C3(1)-1管路'!J69,'C3(1)-1管路'!J69+BS69)))</f>
        <v>-</v>
      </c>
      <c r="K69" s="423" t="str">
        <f>IF(IF('C3(1)-1管路'!K69="-","-",IF('C10(1)-2管路(初期設定)'!K69="-",'C3(1)-1管路'!K69,'C3(1)-1管路'!K69-'C10(1)-2管路(初期設定)'!K69))=0,"-",IF('C3(1)-1管路'!K69="-","-",IF('C10(1)-2管路(初期設定)'!K69="-",'C3(1)-1管路'!K69,'C3(1)-1管路'!K69-'C10(1)-2管路(初期設定)'!K69)))</f>
        <v>-</v>
      </c>
      <c r="L69" s="425" t="str">
        <f t="shared" si="156"/>
        <v>-</v>
      </c>
      <c r="M69" s="857" t="str">
        <f>IF(AND('C10(1)-1管路(初期設定)'!$J$13="○",'C10(1)-4,5管路(初期設定)'!$BT69="-"),"-",IF('C3(1)-1管路'!M69="-",BT69,IF(BT69="-",'C3(1)-1管路'!M69,'C3(1)-1管路'!M69+BT69)))</f>
        <v>-</v>
      </c>
      <c r="N69" s="423" t="str">
        <f>IF(IF('C3(1)-1管路'!N69="-","-",IF('C10(1)-2管路(初期設定)'!N69="-",'C3(1)-1管路'!N69,'C3(1)-1管路'!N69-'C10(1)-2管路(初期設定)'!N69))=0,"-",IF('C3(1)-1管路'!N69="-","-",IF('C10(1)-2管路(初期設定)'!N69="-",'C3(1)-1管路'!N69,'C3(1)-1管路'!N69-'C10(1)-2管路(初期設定)'!N69)))</f>
        <v>-</v>
      </c>
      <c r="O69" s="425" t="str">
        <f t="shared" si="157"/>
        <v>-</v>
      </c>
      <c r="P69" s="857" t="str">
        <f>IF(AND('C10(1)-1管路(初期設定)'!$L$13="○",'C10(1)-4,5管路(初期設定)'!$BU69="-"),"-",IF('C3(1)-1管路'!P69="-",BU69,IF(BU69="-",'C3(1)-1管路'!P69,'C3(1)-1管路'!P69+BU69)))</f>
        <v>-</v>
      </c>
      <c r="Q69" s="423" t="str">
        <f>IF(IF('C3(1)-1管路'!Q69="-","-",IF('C10(1)-2管路(初期設定)'!Q69="-",'C3(1)-1管路'!Q69,'C3(1)-1管路'!Q69-'C10(1)-2管路(初期設定)'!Q69))=0,"-",IF('C3(1)-1管路'!Q69="-","-",IF('C10(1)-2管路(初期設定)'!Q69="-",'C3(1)-1管路'!Q69,'C3(1)-1管路'!Q69-'C10(1)-2管路(初期設定)'!Q69)))</f>
        <v>-</v>
      </c>
      <c r="R69" s="425" t="str">
        <f t="shared" si="158"/>
        <v>-</v>
      </c>
      <c r="S69" s="857" t="str">
        <f>IF(AND('C10(1)-1管路(初期設定)'!$N$13="○",'C10(1)-4,5管路(初期設定)'!$BV69="-"),"-",IF('C3(1)-1管路'!S69="-",BV69,IF(BV69="-",'C3(1)-1管路'!S69,'C3(1)-1管路'!S69+BV69+BW69)))</f>
        <v>-</v>
      </c>
      <c r="T69" s="416" t="str">
        <f>IF(IF('C3(1)-1管路'!T69="-","-",IF('C10(1)-2管路(初期設定)'!T69="-",'C3(1)-1管路'!T69,'C3(1)-1管路'!T69-'C10(1)-2管路(初期設定)'!T69))=0,"-",IF('C3(1)-1管路'!T69="-","-",IF('C10(1)-2管路(初期設定)'!T69="-",'C3(1)-1管路'!T69,'C3(1)-1管路'!T69-'C10(1)-2管路(初期設定)'!T69)))</f>
        <v>-</v>
      </c>
      <c r="U69" s="856" t="str">
        <f>IF(AND('C10(1)-1管路(初期設定)'!$P$13="○",'C10(1)-4,5管路(初期設定)'!$BW69="-"),"-",IF('C3(1)-1管路'!U69="-",BW69,IF(BW69="-",'C3(1)-1管路'!U69,'C3(1)-1管路'!U69)))</f>
        <v>-</v>
      </c>
      <c r="V69" s="423" t="str">
        <f>IF(IF('C3(1)-1管路'!V69="-","-",IF('C10(1)-2管路(初期設定)'!V69="-",'C3(1)-1管路'!V69,'C3(1)-1管路'!V69-'C10(1)-2管路(初期設定)'!V69))=0,"-",IF('C3(1)-1管路'!V69="-","-",IF('C10(1)-2管路(初期設定)'!V69="-",'C3(1)-1管路'!V69,'C3(1)-1管路'!V69-'C10(1)-2管路(初期設定)'!V69)))</f>
        <v>-</v>
      </c>
      <c r="W69" s="425" t="str">
        <f t="shared" si="159"/>
        <v>-</v>
      </c>
      <c r="X69" s="424" t="str">
        <f>IF(IF('C3(1)-1管路'!X69="-","-",IF('C10(1)-2管路(初期設定)'!X69="-",'C3(1)-1管路'!X69,'C3(1)-1管路'!X69-'C10(1)-2管路(初期設定)'!X69))=0,"-",IF('C3(1)-1管路'!X69="-","-",IF('C10(1)-2管路(初期設定)'!X69="-",'C3(1)-1管路'!X69,'C3(1)-1管路'!X69-'C10(1)-2管路(初期設定)'!X69)))</f>
        <v>-</v>
      </c>
      <c r="Y69" s="423" t="str">
        <f>IF(IF('C3(1)-1管路'!Y69="-","-",IF('C10(1)-2管路(初期設定)'!Y69="-",'C3(1)-1管路'!Y69,'C3(1)-1管路'!Y69-'C10(1)-2管路(初期設定)'!Y69))=0,"-",IF('C3(1)-1管路'!Y69="-","-",IF('C10(1)-2管路(初期設定)'!Y69="-",'C3(1)-1管路'!Y69,'C3(1)-1管路'!Y69-'C10(1)-2管路(初期設定)'!Y69)))</f>
        <v>-</v>
      </c>
      <c r="Z69" s="425" t="str">
        <f t="shared" si="160"/>
        <v>-</v>
      </c>
      <c r="AA69" s="424" t="str">
        <f>IF(IF('C3(1)-1管路'!AA69="-","-",IF('C10(1)-2管路(初期設定)'!AA69="-",'C3(1)-1管路'!AA69,'C3(1)-1管路'!AA69-'C10(1)-2管路(初期設定)'!AA69))=0,"-",IF('C3(1)-1管路'!AA69="-","-",IF('C10(1)-2管路(初期設定)'!AA69="-",'C3(1)-1管路'!AA69,'C3(1)-1管路'!AA69-'C10(1)-2管路(初期設定)'!AA69)))</f>
        <v>-</v>
      </c>
      <c r="AB69" s="423" t="str">
        <f>IF(IF('C3(1)-1管路'!AB69="-","-",IF('C10(1)-2管路(初期設定)'!AB69="-",'C3(1)-1管路'!AB69,'C3(1)-1管路'!AB69-'C10(1)-2管路(初期設定)'!AB69))=0,"-",IF('C3(1)-1管路'!AB69="-","-",IF('C10(1)-2管路(初期設定)'!AB69="-",'C3(1)-1管路'!AB69,'C3(1)-1管路'!AB69-'C10(1)-2管路(初期設定)'!AB69)))</f>
        <v>-</v>
      </c>
      <c r="AC69" s="425" t="str">
        <f t="shared" si="161"/>
        <v>-</v>
      </c>
      <c r="AD69" s="857" t="str">
        <f>IF(AND('C10(1)-1管路(初期設定)'!$V$13="○",'C10(1)-4,5管路(初期設定)'!$BX69="-"),"-",IF('C3(1)-1管路'!AD69="-",BX69,IF(BX69="-",'C3(1)-1管路'!AD69,'C3(1)-1管路'!AD69+BX69)))</f>
        <v>-</v>
      </c>
      <c r="AE69" s="423" t="str">
        <f>IF(IF('C3(1)-1管路'!AE69="-","-",IF('C10(1)-2管路(初期設定)'!AE69="-",'C3(1)-1管路'!AE69,'C3(1)-1管路'!AE69-'C10(1)-2管路(初期設定)'!AE69))=0,"-",IF('C3(1)-1管路'!AE69="-","-",IF('C10(1)-2管路(初期設定)'!AE69="-",'C3(1)-1管路'!AE69,'C3(1)-1管路'!AE69-'C10(1)-2管路(初期設定)'!AE69)))</f>
        <v>-</v>
      </c>
      <c r="AF69" s="425" t="str">
        <f t="shared" si="162"/>
        <v>-</v>
      </c>
      <c r="AG69" s="424" t="str">
        <f>IF(IF('C3(1)-1管路'!AG69="-","-",IF('C10(1)-2管路(初期設定)'!AG69="-",'C3(1)-1管路'!AG69,'C3(1)-1管路'!AG69-'C10(1)-2管路(初期設定)'!AG69))=0,"-",IF('C3(1)-1管路'!AG69="-","-",IF('C10(1)-2管路(初期設定)'!AG69="-",'C3(1)-1管路'!AG69,'C3(1)-1管路'!AG69-'C10(1)-2管路(初期設定)'!AG69)))</f>
        <v>-</v>
      </c>
      <c r="AH69" s="423" t="str">
        <f>IF(IF('C3(1)-1管路'!AH69="-","-",IF('C10(1)-2管路(初期設定)'!AH69="-",'C3(1)-1管路'!AH69,'C3(1)-1管路'!AH69-'C10(1)-2管路(初期設定)'!AH69))=0,"-",IF('C3(1)-1管路'!AH69="-","-",IF('C10(1)-2管路(初期設定)'!AH69="-",'C3(1)-1管路'!AH69,'C3(1)-1管路'!AH69-'C10(1)-2管路(初期設定)'!AH69)))</f>
        <v>-</v>
      </c>
      <c r="AI69" s="425" t="str">
        <f t="shared" si="163"/>
        <v>-</v>
      </c>
      <c r="AJ69" s="424" t="str">
        <f>IF(IF('C3(1)-1管路'!AJ69="-","-",IF('C10(1)-2管路(初期設定)'!AJ69="-",'C3(1)-1管路'!AJ69,'C3(1)-1管路'!AJ69-'C10(1)-2管路(初期設定)'!AJ69))=0,"-",IF('C3(1)-1管路'!AJ69="-","-",IF('C10(1)-2管路(初期設定)'!AJ69="-",'C3(1)-1管路'!AJ69,'C3(1)-1管路'!AJ69-'C10(1)-2管路(初期設定)'!AJ69)))</f>
        <v>-</v>
      </c>
      <c r="AK69" s="423" t="str">
        <f>IF(IF('C3(1)-1管路'!AK69="-","-",IF('C10(1)-2管路(初期設定)'!AK69="-",'C3(1)-1管路'!AK69,'C3(1)-1管路'!AK69-'C10(1)-2管路(初期設定)'!AK69))=0,"-",IF('C3(1)-1管路'!AK69="-","-",IF('C10(1)-2管路(初期設定)'!AK69="-",'C3(1)-1管路'!AK69,'C3(1)-1管路'!AK69-'C10(1)-2管路(初期設定)'!AK69)))</f>
        <v>-</v>
      </c>
      <c r="AL69" s="425" t="str">
        <f t="shared" si="164"/>
        <v>-</v>
      </c>
      <c r="AM69" s="424" t="str">
        <f>IF(IF('C3(1)-1管路'!AM69="-","-",IF('C10(1)-2管路(初期設定)'!AM69="-",'C3(1)-1管路'!AM69,'C3(1)-1管路'!AM69-'C10(1)-2管路(初期設定)'!AM69))=0,"-",IF('C3(1)-1管路'!AM69="-","-",IF('C10(1)-2管路(初期設定)'!AM69="-",'C3(1)-1管路'!AM69,'C3(1)-1管路'!AM69-'C10(1)-2管路(初期設定)'!AM69)))</f>
        <v>-</v>
      </c>
      <c r="AN69" s="423" t="str">
        <f>IF(IF('C3(1)-1管路'!AN69="-","-",IF('C10(1)-2管路(初期設定)'!AN69="-",'C3(1)-1管路'!AN69,'C3(1)-1管路'!AN69-'C10(1)-2管路(初期設定)'!AN69))=0,"-",IF('C3(1)-1管路'!AN69="-","-",IF('C10(1)-2管路(初期設定)'!AN69="-",'C3(1)-1管路'!AN69,'C3(1)-1管路'!AN69-'C10(1)-2管路(初期設定)'!AN69)))</f>
        <v>-</v>
      </c>
      <c r="AO69" s="425" t="str">
        <f t="shared" si="165"/>
        <v>-</v>
      </c>
      <c r="AP69" s="424" t="str">
        <f>IF(IF('C3(1)-1管路'!AP69="-","-",IF('C10(1)-2管路(初期設定)'!AP69="-",'C3(1)-1管路'!AP69,'C3(1)-1管路'!AP69-'C10(1)-2管路(初期設定)'!AP69))=0,"-",IF('C3(1)-1管路'!AP69="-","-",IF('C10(1)-2管路(初期設定)'!AP69="-",'C3(1)-1管路'!AP69,'C3(1)-1管路'!AP69-'C10(1)-2管路(初期設定)'!AP69)))</f>
        <v>-</v>
      </c>
      <c r="AQ69" s="423" t="str">
        <f>IF(IF('C3(1)-1管路'!AQ69="-","-",IF('C10(1)-2管路(初期設定)'!AQ69="-",'C3(1)-1管路'!AQ69,'C3(1)-1管路'!AQ69-'C10(1)-2管路(初期設定)'!AQ69))=0,"-",IF('C3(1)-1管路'!AQ69="-","-",IF('C10(1)-2管路(初期設定)'!AQ69="-",'C3(1)-1管路'!AQ69,'C3(1)-1管路'!AQ69-'C10(1)-2管路(初期設定)'!AQ69)))</f>
        <v>-</v>
      </c>
      <c r="AR69" s="415" t="str">
        <f t="shared" si="166"/>
        <v>-</v>
      </c>
      <c r="AS69" s="424" t="str">
        <f>IF(IF('C3(1)-1管路'!AS69="-","-",IF('C10(1)-2管路(初期設定)'!AS69="-",'C3(1)-1管路'!AS69,'C3(1)-1管路'!AS69-'C10(1)-2管路(初期設定)'!AS69))=0,"-",IF('C3(1)-1管路'!AS69="-","-",IF('C10(1)-2管路(初期設定)'!AS69="-",'C3(1)-1管路'!AS69,'C3(1)-1管路'!AS69-'C10(1)-2管路(初期設定)'!AS69)))</f>
        <v>-</v>
      </c>
      <c r="AT69" s="423" t="str">
        <f>IF(IF('C3(1)-1管路'!AT69="-","-",IF('C10(1)-2管路(初期設定)'!AT69="-",'C3(1)-1管路'!AT69,'C3(1)-1管路'!AT69-'C10(1)-2管路(初期設定)'!AT69))=0,"-",IF('C3(1)-1管路'!AT69="-","-",IF('C10(1)-2管路(初期設定)'!AT69="-",'C3(1)-1管路'!AT69,'C3(1)-1管路'!AT69-'C10(1)-2管路(初期設定)'!AT69)))</f>
        <v>-</v>
      </c>
      <c r="AU69" s="415" t="str">
        <f t="shared" si="167"/>
        <v>-</v>
      </c>
      <c r="AV69" s="1071" t="str">
        <f t="shared" si="168"/>
        <v>-</v>
      </c>
      <c r="AW69" s="1070"/>
      <c r="AX69" s="1069" t="str">
        <f t="shared" si="169"/>
        <v>-</v>
      </c>
      <c r="AY69" s="1070"/>
      <c r="AZ69" s="1071">
        <f t="shared" si="170"/>
        <v>0</v>
      </c>
      <c r="BA69" s="1070"/>
      <c r="BB69" s="1070">
        <f t="shared" si="171"/>
        <v>0</v>
      </c>
      <c r="BC69" s="1070"/>
      <c r="BD69" s="1070">
        <f t="shared" si="172"/>
        <v>0</v>
      </c>
      <c r="BE69" s="1070"/>
      <c r="BF69" s="1070">
        <f t="shared" si="173"/>
        <v>0</v>
      </c>
      <c r="BG69" s="1070"/>
      <c r="BH69" s="1070">
        <f t="shared" si="174"/>
        <v>0</v>
      </c>
      <c r="BI69" s="1072"/>
      <c r="BJ69" s="1071">
        <f t="shared" si="175"/>
        <v>0</v>
      </c>
      <c r="BK69" s="1070"/>
      <c r="BL69" s="1070">
        <f t="shared" si="176"/>
        <v>0</v>
      </c>
      <c r="BM69" s="1073"/>
      <c r="BN69" s="1070" t="str">
        <f t="shared" si="95"/>
        <v>-</v>
      </c>
      <c r="BO69" s="1073"/>
      <c r="BQ69" s="442" t="str">
        <f>IF('C10(1)-2管路(初期設定)'!AW69="","-",'C10(1)-2管路(初期設定)'!AW69)</f>
        <v>ダクタイル鋳鉄管(NS形継手等)</v>
      </c>
      <c r="BR69" s="441" t="str">
        <f>IF(BQ69=BR$4,IF('C10(1)-2管路(初期設定)'!AV69="-","-",IF('C10(1)-2管路(初期設定)'!I69="-",'C10(1)-2管路(初期設定)'!AV69,'C10(1)-2管路(初期設定)'!AV69-'C10(1)-2管路(初期設定)'!I69)),"-")</f>
        <v>-</v>
      </c>
      <c r="BS69" s="441" t="str">
        <f>IF(BQ69=BS$4,IF('C10(1)-2管路(初期設定)'!AV69="-","-",IF('C10(1)-2管路(初期設定)'!L69="-",'C10(1)-2管路(初期設定)'!AV69,'C10(1)-2管路(初期設定)'!AV69-'C10(1)-2管路(初期設定)'!L69)),"-")</f>
        <v>-</v>
      </c>
      <c r="BT69" s="441" t="str">
        <f>IF(BQ69=BT$4,IF('C10(1)-2管路(初期設定)'!AV69="-","-",IF('C10(1)-2管路(初期設定)'!O69="-",'C10(1)-2管路(初期設定)'!AV69,'C10(1)-2管路(初期設定)'!AV69-'C10(1)-2管路(初期設定)'!O69)),"-")</f>
        <v>-</v>
      </c>
      <c r="BU69" s="441" t="str">
        <f>IF($BQ69=BU$4,IF('C10(1)-2管路(初期設定)'!$AV69="-","-",IF('C10(1)-2管路(初期設定)'!R69="-",'C10(1)-2管路(初期設定)'!$AV69,'C10(1)-2管路(初期設定)'!$AV69-'C10(1)-2管路(初期設定)'!R69)),"-")</f>
        <v>-</v>
      </c>
      <c r="BV69" s="441" t="str">
        <f>IF($BQ69=BV$4,IF('C10(1)-2管路(初期設定)'!$AV69="-","-",IF('C10(1)-2管路(初期設定)'!W69="-",'C10(1)-2管路(初期設定)'!$AV69,'C10(1)-2管路(初期設定)'!$AV69-SUM('C10(1)-2管路(初期設定)'!S69,'C10(1)-2管路(初期設定)'!T69))),"-")</f>
        <v>-</v>
      </c>
      <c r="BW69" s="441" t="str">
        <f>IF($BQ69=BV$4,IF('C10(1)-2管路(初期設定)'!$AV69="-","-",IF('C10(1)-2管路(初期設定)'!W69="-",'C10(1)-2管路(初期設定)'!$AV69,'C10(1)-2管路(初期設定)'!$AV69-SUM('C10(1)-2管路(初期設定)'!U69,'C10(1)-2管路(初期設定)'!V69))),"-")</f>
        <v>-</v>
      </c>
      <c r="BX69" s="441" t="str">
        <f>IF($BQ69=BX$4,IF('C10(1)-2管路(初期設定)'!$AV69="-","-",IF('C10(1)-2管路(初期設定)'!AF69="-",'C10(1)-2管路(初期設定)'!$AV69,'C10(1)-2管路(初期設定)'!$AV69-'C10(1)-2管路(初期設定)'!AF69)),"-")</f>
        <v>-</v>
      </c>
    </row>
    <row r="70" spans="2:76" ht="13.5" customHeight="1">
      <c r="B70" s="1594"/>
      <c r="C70" s="1263"/>
      <c r="D70" s="1263"/>
      <c r="E70" s="1265"/>
      <c r="F70" s="76">
        <v>350</v>
      </c>
      <c r="G70" s="857" t="str">
        <f>IF(AND('C10(1)-1管路(初期設定)'!$F$13="○",'C10(1)-4,5管路(初期設定)'!$BR70="-"),"-",IF('C3(1)-1管路'!G70="-",BR70,IF(BR70="-",'C3(1)-1管路'!G70,'C3(1)-1管路'!G70+BR70)))</f>
        <v>-</v>
      </c>
      <c r="H70" s="423" t="str">
        <f>IF(IF('C3(1)-1管路'!H70="-","-",IF('C10(1)-2管路(初期設定)'!H70="-",'C3(1)-1管路'!H70,'C3(1)-1管路'!H70-'C10(1)-2管路(初期設定)'!H70))=0,"-",IF('C3(1)-1管路'!H70="-","-",IF('C10(1)-2管路(初期設定)'!H70="-",'C3(1)-1管路'!H70,'C3(1)-1管路'!H70-'C10(1)-2管路(初期設定)'!H70)))</f>
        <v>-</v>
      </c>
      <c r="I70" s="425" t="str">
        <f t="shared" si="155"/>
        <v>-</v>
      </c>
      <c r="J70" s="857" t="str">
        <f>IF(AND('C10(1)-1管路(初期設定)'!$H$13="○",'C10(1)-4,5管路(初期設定)'!$BS70="-"),"-",IF('C3(1)-1管路'!J70="-",BS70,IF(BS70="-",'C3(1)-1管路'!J70,'C3(1)-1管路'!J70+BS70)))</f>
        <v>-</v>
      </c>
      <c r="K70" s="423" t="str">
        <f>IF(IF('C3(1)-1管路'!K70="-","-",IF('C10(1)-2管路(初期設定)'!K70="-",'C3(1)-1管路'!K70,'C3(1)-1管路'!K70-'C10(1)-2管路(初期設定)'!K70))=0,"-",IF('C3(1)-1管路'!K70="-","-",IF('C10(1)-2管路(初期設定)'!K70="-",'C3(1)-1管路'!K70,'C3(1)-1管路'!K70-'C10(1)-2管路(初期設定)'!K70)))</f>
        <v>-</v>
      </c>
      <c r="L70" s="425" t="str">
        <f t="shared" si="156"/>
        <v>-</v>
      </c>
      <c r="M70" s="857" t="str">
        <f>IF(AND('C10(1)-1管路(初期設定)'!$J$13="○",'C10(1)-4,5管路(初期設定)'!$BT70="-"),"-",IF('C3(1)-1管路'!M70="-",BT70,IF(BT70="-",'C3(1)-1管路'!M70,'C3(1)-1管路'!M70+BT70)))</f>
        <v>-</v>
      </c>
      <c r="N70" s="423" t="str">
        <f>IF(IF('C3(1)-1管路'!N70="-","-",IF('C10(1)-2管路(初期設定)'!N70="-",'C3(1)-1管路'!N70,'C3(1)-1管路'!N70-'C10(1)-2管路(初期設定)'!N70))=0,"-",IF('C3(1)-1管路'!N70="-","-",IF('C10(1)-2管路(初期設定)'!N70="-",'C3(1)-1管路'!N70,'C3(1)-1管路'!N70-'C10(1)-2管路(初期設定)'!N70)))</f>
        <v>-</v>
      </c>
      <c r="O70" s="425" t="str">
        <f t="shared" si="157"/>
        <v>-</v>
      </c>
      <c r="P70" s="857" t="str">
        <f>IF(AND('C10(1)-1管路(初期設定)'!$L$13="○",'C10(1)-4,5管路(初期設定)'!$BU70="-"),"-",IF('C3(1)-1管路'!P70="-",BU70,IF(BU70="-",'C3(1)-1管路'!P70,'C3(1)-1管路'!P70+BU70)))</f>
        <v>-</v>
      </c>
      <c r="Q70" s="423" t="str">
        <f>IF(IF('C3(1)-1管路'!Q70="-","-",IF('C10(1)-2管路(初期設定)'!Q70="-",'C3(1)-1管路'!Q70,'C3(1)-1管路'!Q70-'C10(1)-2管路(初期設定)'!Q70))=0,"-",IF('C3(1)-1管路'!Q70="-","-",IF('C10(1)-2管路(初期設定)'!Q70="-",'C3(1)-1管路'!Q70,'C3(1)-1管路'!Q70-'C10(1)-2管路(初期設定)'!Q70)))</f>
        <v>-</v>
      </c>
      <c r="R70" s="425" t="str">
        <f t="shared" si="158"/>
        <v>-</v>
      </c>
      <c r="S70" s="857" t="str">
        <f>IF(AND('C10(1)-1管路(初期設定)'!$N$13="○",'C10(1)-4,5管路(初期設定)'!$BV70="-"),"-",IF('C3(1)-1管路'!S70="-",BV70,IF(BV70="-",'C3(1)-1管路'!S70,'C3(1)-1管路'!S70+BV70+BW70)))</f>
        <v>-</v>
      </c>
      <c r="T70" s="416" t="str">
        <f>IF(IF('C3(1)-1管路'!T70="-","-",IF('C10(1)-2管路(初期設定)'!T70="-",'C3(1)-1管路'!T70,'C3(1)-1管路'!T70-'C10(1)-2管路(初期設定)'!T70))=0,"-",IF('C3(1)-1管路'!T70="-","-",IF('C10(1)-2管路(初期設定)'!T70="-",'C3(1)-1管路'!T70,'C3(1)-1管路'!T70-'C10(1)-2管路(初期設定)'!T70)))</f>
        <v>-</v>
      </c>
      <c r="U70" s="856" t="str">
        <f>IF(AND('C10(1)-1管路(初期設定)'!$P$13="○",'C10(1)-4,5管路(初期設定)'!$BW70="-"),"-",IF('C3(1)-1管路'!U70="-",BW70,IF(BW70="-",'C3(1)-1管路'!U70,'C3(1)-1管路'!U70)))</f>
        <v>-</v>
      </c>
      <c r="V70" s="423" t="str">
        <f>IF(IF('C3(1)-1管路'!V70="-","-",IF('C10(1)-2管路(初期設定)'!V70="-",'C3(1)-1管路'!V70,'C3(1)-1管路'!V70-'C10(1)-2管路(初期設定)'!V70))=0,"-",IF('C3(1)-1管路'!V70="-","-",IF('C10(1)-2管路(初期設定)'!V70="-",'C3(1)-1管路'!V70,'C3(1)-1管路'!V70-'C10(1)-2管路(初期設定)'!V70)))</f>
        <v>-</v>
      </c>
      <c r="W70" s="425" t="str">
        <f t="shared" si="159"/>
        <v>-</v>
      </c>
      <c r="X70" s="424" t="str">
        <f>IF(IF('C3(1)-1管路'!X70="-","-",IF('C10(1)-2管路(初期設定)'!X70="-",'C3(1)-1管路'!X70,'C3(1)-1管路'!X70-'C10(1)-2管路(初期設定)'!X70))=0,"-",IF('C3(1)-1管路'!X70="-","-",IF('C10(1)-2管路(初期設定)'!X70="-",'C3(1)-1管路'!X70,'C3(1)-1管路'!X70-'C10(1)-2管路(初期設定)'!X70)))</f>
        <v>-</v>
      </c>
      <c r="Y70" s="423" t="str">
        <f>IF(IF('C3(1)-1管路'!Y70="-","-",IF('C10(1)-2管路(初期設定)'!Y70="-",'C3(1)-1管路'!Y70,'C3(1)-1管路'!Y70-'C10(1)-2管路(初期設定)'!Y70))=0,"-",IF('C3(1)-1管路'!Y70="-","-",IF('C10(1)-2管路(初期設定)'!Y70="-",'C3(1)-1管路'!Y70,'C3(1)-1管路'!Y70-'C10(1)-2管路(初期設定)'!Y70)))</f>
        <v>-</v>
      </c>
      <c r="Z70" s="425" t="str">
        <f t="shared" si="160"/>
        <v>-</v>
      </c>
      <c r="AA70" s="424" t="str">
        <f>IF(IF('C3(1)-1管路'!AA70="-","-",IF('C10(1)-2管路(初期設定)'!AA70="-",'C3(1)-1管路'!AA70,'C3(1)-1管路'!AA70-'C10(1)-2管路(初期設定)'!AA70))=0,"-",IF('C3(1)-1管路'!AA70="-","-",IF('C10(1)-2管路(初期設定)'!AA70="-",'C3(1)-1管路'!AA70,'C3(1)-1管路'!AA70-'C10(1)-2管路(初期設定)'!AA70)))</f>
        <v>-</v>
      </c>
      <c r="AB70" s="423" t="str">
        <f>IF(IF('C3(1)-1管路'!AB70="-","-",IF('C10(1)-2管路(初期設定)'!AB70="-",'C3(1)-1管路'!AB70,'C3(1)-1管路'!AB70-'C10(1)-2管路(初期設定)'!AB70))=0,"-",IF('C3(1)-1管路'!AB70="-","-",IF('C10(1)-2管路(初期設定)'!AB70="-",'C3(1)-1管路'!AB70,'C3(1)-1管路'!AB70-'C10(1)-2管路(初期設定)'!AB70)))</f>
        <v>-</v>
      </c>
      <c r="AC70" s="425" t="str">
        <f t="shared" si="161"/>
        <v>-</v>
      </c>
      <c r="AD70" s="857" t="str">
        <f>IF(AND('C10(1)-1管路(初期設定)'!$V$13="○",'C10(1)-4,5管路(初期設定)'!$BX70="-"),"-",IF('C3(1)-1管路'!AD70="-",BX70,IF(BX70="-",'C3(1)-1管路'!AD70,'C3(1)-1管路'!AD70+BX70)))</f>
        <v>-</v>
      </c>
      <c r="AE70" s="423" t="str">
        <f>IF(IF('C3(1)-1管路'!AE70="-","-",IF('C10(1)-2管路(初期設定)'!AE70="-",'C3(1)-1管路'!AE70,'C3(1)-1管路'!AE70-'C10(1)-2管路(初期設定)'!AE70))=0,"-",IF('C3(1)-1管路'!AE70="-","-",IF('C10(1)-2管路(初期設定)'!AE70="-",'C3(1)-1管路'!AE70,'C3(1)-1管路'!AE70-'C10(1)-2管路(初期設定)'!AE70)))</f>
        <v>-</v>
      </c>
      <c r="AF70" s="425" t="str">
        <f t="shared" si="162"/>
        <v>-</v>
      </c>
      <c r="AG70" s="424" t="str">
        <f>IF(IF('C3(1)-1管路'!AG70="-","-",IF('C10(1)-2管路(初期設定)'!AG70="-",'C3(1)-1管路'!AG70,'C3(1)-1管路'!AG70-'C10(1)-2管路(初期設定)'!AG70))=0,"-",IF('C3(1)-1管路'!AG70="-","-",IF('C10(1)-2管路(初期設定)'!AG70="-",'C3(1)-1管路'!AG70,'C3(1)-1管路'!AG70-'C10(1)-2管路(初期設定)'!AG70)))</f>
        <v>-</v>
      </c>
      <c r="AH70" s="423" t="str">
        <f>IF(IF('C3(1)-1管路'!AH70="-","-",IF('C10(1)-2管路(初期設定)'!AH70="-",'C3(1)-1管路'!AH70,'C3(1)-1管路'!AH70-'C10(1)-2管路(初期設定)'!AH70))=0,"-",IF('C3(1)-1管路'!AH70="-","-",IF('C10(1)-2管路(初期設定)'!AH70="-",'C3(1)-1管路'!AH70,'C3(1)-1管路'!AH70-'C10(1)-2管路(初期設定)'!AH70)))</f>
        <v>-</v>
      </c>
      <c r="AI70" s="425" t="str">
        <f t="shared" si="163"/>
        <v>-</v>
      </c>
      <c r="AJ70" s="424" t="str">
        <f>IF(IF('C3(1)-1管路'!AJ70="-","-",IF('C10(1)-2管路(初期設定)'!AJ70="-",'C3(1)-1管路'!AJ70,'C3(1)-1管路'!AJ70-'C10(1)-2管路(初期設定)'!AJ70))=0,"-",IF('C3(1)-1管路'!AJ70="-","-",IF('C10(1)-2管路(初期設定)'!AJ70="-",'C3(1)-1管路'!AJ70,'C3(1)-1管路'!AJ70-'C10(1)-2管路(初期設定)'!AJ70)))</f>
        <v>-</v>
      </c>
      <c r="AK70" s="423" t="str">
        <f>IF(IF('C3(1)-1管路'!AK70="-","-",IF('C10(1)-2管路(初期設定)'!AK70="-",'C3(1)-1管路'!AK70,'C3(1)-1管路'!AK70-'C10(1)-2管路(初期設定)'!AK70))=0,"-",IF('C3(1)-1管路'!AK70="-","-",IF('C10(1)-2管路(初期設定)'!AK70="-",'C3(1)-1管路'!AK70,'C3(1)-1管路'!AK70-'C10(1)-2管路(初期設定)'!AK70)))</f>
        <v>-</v>
      </c>
      <c r="AL70" s="425" t="str">
        <f t="shared" si="164"/>
        <v>-</v>
      </c>
      <c r="AM70" s="424" t="str">
        <f>IF(IF('C3(1)-1管路'!AM70="-","-",IF('C10(1)-2管路(初期設定)'!AM70="-",'C3(1)-1管路'!AM70,'C3(1)-1管路'!AM70-'C10(1)-2管路(初期設定)'!AM70))=0,"-",IF('C3(1)-1管路'!AM70="-","-",IF('C10(1)-2管路(初期設定)'!AM70="-",'C3(1)-1管路'!AM70,'C3(1)-1管路'!AM70-'C10(1)-2管路(初期設定)'!AM70)))</f>
        <v>-</v>
      </c>
      <c r="AN70" s="423" t="str">
        <f>IF(IF('C3(1)-1管路'!AN70="-","-",IF('C10(1)-2管路(初期設定)'!AN70="-",'C3(1)-1管路'!AN70,'C3(1)-1管路'!AN70-'C10(1)-2管路(初期設定)'!AN70))=0,"-",IF('C3(1)-1管路'!AN70="-","-",IF('C10(1)-2管路(初期設定)'!AN70="-",'C3(1)-1管路'!AN70,'C3(1)-1管路'!AN70-'C10(1)-2管路(初期設定)'!AN70)))</f>
        <v>-</v>
      </c>
      <c r="AO70" s="425" t="str">
        <f t="shared" si="165"/>
        <v>-</v>
      </c>
      <c r="AP70" s="424" t="str">
        <f>IF(IF('C3(1)-1管路'!AP70="-","-",IF('C10(1)-2管路(初期設定)'!AP70="-",'C3(1)-1管路'!AP70,'C3(1)-1管路'!AP70-'C10(1)-2管路(初期設定)'!AP70))=0,"-",IF('C3(1)-1管路'!AP70="-","-",IF('C10(1)-2管路(初期設定)'!AP70="-",'C3(1)-1管路'!AP70,'C3(1)-1管路'!AP70-'C10(1)-2管路(初期設定)'!AP70)))</f>
        <v>-</v>
      </c>
      <c r="AQ70" s="423" t="str">
        <f>IF(IF('C3(1)-1管路'!AQ70="-","-",IF('C10(1)-2管路(初期設定)'!AQ70="-",'C3(1)-1管路'!AQ70,'C3(1)-1管路'!AQ70-'C10(1)-2管路(初期設定)'!AQ70))=0,"-",IF('C3(1)-1管路'!AQ70="-","-",IF('C10(1)-2管路(初期設定)'!AQ70="-",'C3(1)-1管路'!AQ70,'C3(1)-1管路'!AQ70-'C10(1)-2管路(初期設定)'!AQ70)))</f>
        <v>-</v>
      </c>
      <c r="AR70" s="415" t="str">
        <f t="shared" si="166"/>
        <v>-</v>
      </c>
      <c r="AS70" s="424" t="str">
        <f>IF(IF('C3(1)-1管路'!AS70="-","-",IF('C10(1)-2管路(初期設定)'!AS70="-",'C3(1)-1管路'!AS70,'C3(1)-1管路'!AS70-'C10(1)-2管路(初期設定)'!AS70))=0,"-",IF('C3(1)-1管路'!AS70="-","-",IF('C10(1)-2管路(初期設定)'!AS70="-",'C3(1)-1管路'!AS70,'C3(1)-1管路'!AS70-'C10(1)-2管路(初期設定)'!AS70)))</f>
        <v>-</v>
      </c>
      <c r="AT70" s="423" t="str">
        <f>IF(IF('C3(1)-1管路'!AT70="-","-",IF('C10(1)-2管路(初期設定)'!AT70="-",'C3(1)-1管路'!AT70,'C3(1)-1管路'!AT70-'C10(1)-2管路(初期設定)'!AT70))=0,"-",IF('C3(1)-1管路'!AT70="-","-",IF('C10(1)-2管路(初期設定)'!AT70="-",'C3(1)-1管路'!AT70,'C3(1)-1管路'!AT70-'C10(1)-2管路(初期設定)'!AT70)))</f>
        <v>-</v>
      </c>
      <c r="AU70" s="415" t="str">
        <f t="shared" si="167"/>
        <v>-</v>
      </c>
      <c r="AV70" s="1071" t="str">
        <f t="shared" si="168"/>
        <v>-</v>
      </c>
      <c r="AW70" s="1070"/>
      <c r="AX70" s="1069" t="str">
        <f t="shared" si="169"/>
        <v>-</v>
      </c>
      <c r="AY70" s="1070"/>
      <c r="AZ70" s="1071">
        <f t="shared" si="170"/>
        <v>0</v>
      </c>
      <c r="BA70" s="1070"/>
      <c r="BB70" s="1070">
        <f t="shared" si="171"/>
        <v>0</v>
      </c>
      <c r="BC70" s="1070"/>
      <c r="BD70" s="1070">
        <f t="shared" si="172"/>
        <v>0</v>
      </c>
      <c r="BE70" s="1070"/>
      <c r="BF70" s="1070">
        <f t="shared" si="173"/>
        <v>0</v>
      </c>
      <c r="BG70" s="1070"/>
      <c r="BH70" s="1070">
        <f t="shared" si="174"/>
        <v>0</v>
      </c>
      <c r="BI70" s="1072"/>
      <c r="BJ70" s="1071">
        <f t="shared" si="175"/>
        <v>0</v>
      </c>
      <c r="BK70" s="1070"/>
      <c r="BL70" s="1070">
        <f t="shared" si="176"/>
        <v>0</v>
      </c>
      <c r="BM70" s="1073"/>
      <c r="BN70" s="1070" t="str">
        <f t="shared" si="95"/>
        <v>-</v>
      </c>
      <c r="BO70" s="1073"/>
      <c r="BQ70" s="442" t="str">
        <f>IF('C10(1)-2管路(初期設定)'!AW70="","-",'C10(1)-2管路(初期設定)'!AW70)</f>
        <v>ダクタイル鋳鉄管(NS形継手等)</v>
      </c>
      <c r="BR70" s="441" t="str">
        <f>IF(BQ70=BR$4,IF('C10(1)-2管路(初期設定)'!AV70="-","-",IF('C10(1)-2管路(初期設定)'!I70="-",'C10(1)-2管路(初期設定)'!AV70,'C10(1)-2管路(初期設定)'!AV70-'C10(1)-2管路(初期設定)'!I70)),"-")</f>
        <v>-</v>
      </c>
      <c r="BS70" s="441" t="str">
        <f>IF(BQ70=BS$4,IF('C10(1)-2管路(初期設定)'!AV70="-","-",IF('C10(1)-2管路(初期設定)'!L70="-",'C10(1)-2管路(初期設定)'!AV70,'C10(1)-2管路(初期設定)'!AV70-'C10(1)-2管路(初期設定)'!L70)),"-")</f>
        <v>-</v>
      </c>
      <c r="BT70" s="441" t="str">
        <f>IF(BQ70=BT$4,IF('C10(1)-2管路(初期設定)'!AV70="-","-",IF('C10(1)-2管路(初期設定)'!O70="-",'C10(1)-2管路(初期設定)'!AV70,'C10(1)-2管路(初期設定)'!AV70-'C10(1)-2管路(初期設定)'!O70)),"-")</f>
        <v>-</v>
      </c>
      <c r="BU70" s="441" t="str">
        <f>IF($BQ70=BU$4,IF('C10(1)-2管路(初期設定)'!$AV70="-","-",IF('C10(1)-2管路(初期設定)'!R70="-",'C10(1)-2管路(初期設定)'!$AV70,'C10(1)-2管路(初期設定)'!$AV70-'C10(1)-2管路(初期設定)'!R70)),"-")</f>
        <v>-</v>
      </c>
      <c r="BV70" s="441" t="str">
        <f>IF($BQ70=BV$4,IF('C10(1)-2管路(初期設定)'!$AV70="-","-",IF('C10(1)-2管路(初期設定)'!W70="-",'C10(1)-2管路(初期設定)'!$AV70,'C10(1)-2管路(初期設定)'!$AV70-SUM('C10(1)-2管路(初期設定)'!S70,'C10(1)-2管路(初期設定)'!T70))),"-")</f>
        <v>-</v>
      </c>
      <c r="BW70" s="441" t="str">
        <f>IF($BQ70=BV$4,IF('C10(1)-2管路(初期設定)'!$AV70="-","-",IF('C10(1)-2管路(初期設定)'!W70="-",'C10(1)-2管路(初期設定)'!$AV70,'C10(1)-2管路(初期設定)'!$AV70-SUM('C10(1)-2管路(初期設定)'!U70,'C10(1)-2管路(初期設定)'!V70))),"-")</f>
        <v>-</v>
      </c>
      <c r="BX70" s="441" t="str">
        <f>IF($BQ70=BX$4,IF('C10(1)-2管路(初期設定)'!$AV70="-","-",IF('C10(1)-2管路(初期設定)'!AF70="-",'C10(1)-2管路(初期設定)'!$AV70,'C10(1)-2管路(初期設定)'!$AV70-'C10(1)-2管路(初期設定)'!AF70)),"-")</f>
        <v>-</v>
      </c>
    </row>
    <row r="71" spans="2:76" ht="13.5" customHeight="1">
      <c r="B71" s="1594"/>
      <c r="C71" s="1263"/>
      <c r="D71" s="1263"/>
      <c r="E71" s="1265"/>
      <c r="F71" s="76">
        <v>300</v>
      </c>
      <c r="G71" s="857">
        <f>IF(AND('C10(1)-1管路(初期設定)'!$F$13="○",'C10(1)-4,5管路(初期設定)'!$BR71="-"),"-",IF('C3(1)-1管路'!G71="-",BR71,IF(BR71="-",'C3(1)-1管路'!G71,'C3(1)-1管路'!G71+BR71)))</f>
        <v>265</v>
      </c>
      <c r="H71" s="423" t="str">
        <f>IF(IF('C3(1)-1管路'!H71="-","-",IF('C10(1)-2管路(初期設定)'!H71="-",'C3(1)-1管路'!H71,'C3(1)-1管路'!H71-'C10(1)-2管路(初期設定)'!H71))=0,"-",IF('C3(1)-1管路'!H71="-","-",IF('C10(1)-2管路(初期設定)'!H71="-",'C3(1)-1管路'!H71,'C3(1)-1管路'!H71-'C10(1)-2管路(初期設定)'!H71)))</f>
        <v>-</v>
      </c>
      <c r="I71" s="425">
        <f t="shared" si="155"/>
        <v>265</v>
      </c>
      <c r="J71" s="857" t="str">
        <f>IF(AND('C10(1)-1管路(初期設定)'!$H$13="○",'C10(1)-4,5管路(初期設定)'!$BS71="-"),"-",IF('C3(1)-1管路'!J71="-",BS71,IF(BS71="-",'C3(1)-1管路'!J71,'C3(1)-1管路'!J71+BS71)))</f>
        <v>-</v>
      </c>
      <c r="K71" s="423" t="str">
        <f>IF(IF('C3(1)-1管路'!K71="-","-",IF('C10(1)-2管路(初期設定)'!K71="-",'C3(1)-1管路'!K71,'C3(1)-1管路'!K71-'C10(1)-2管路(初期設定)'!K71))=0,"-",IF('C3(1)-1管路'!K71="-","-",IF('C10(1)-2管路(初期設定)'!K71="-",'C3(1)-1管路'!K71,'C3(1)-1管路'!K71-'C10(1)-2管路(初期設定)'!K71)))</f>
        <v>-</v>
      </c>
      <c r="L71" s="425" t="str">
        <f t="shared" si="156"/>
        <v>-</v>
      </c>
      <c r="M71" s="857" t="str">
        <f>IF(AND('C10(1)-1管路(初期設定)'!$J$13="○",'C10(1)-4,5管路(初期設定)'!$BT71="-"),"-",IF('C3(1)-1管路'!M71="-",BT71,IF(BT71="-",'C3(1)-1管路'!M71,'C3(1)-1管路'!M71+BT71)))</f>
        <v>-</v>
      </c>
      <c r="N71" s="423" t="str">
        <f>IF(IF('C3(1)-1管路'!N71="-","-",IF('C10(1)-2管路(初期設定)'!N71="-",'C3(1)-1管路'!N71,'C3(1)-1管路'!N71-'C10(1)-2管路(初期設定)'!N71))=0,"-",IF('C3(1)-1管路'!N71="-","-",IF('C10(1)-2管路(初期設定)'!N71="-",'C3(1)-1管路'!N71,'C3(1)-1管路'!N71-'C10(1)-2管路(初期設定)'!N71)))</f>
        <v>-</v>
      </c>
      <c r="O71" s="425" t="str">
        <f t="shared" si="157"/>
        <v>-</v>
      </c>
      <c r="P71" s="857" t="str">
        <f>IF(AND('C10(1)-1管路(初期設定)'!$L$13="○",'C10(1)-4,5管路(初期設定)'!$BU71="-"),"-",IF('C3(1)-1管路'!P71="-",BU71,IF(BU71="-",'C3(1)-1管路'!P71,'C3(1)-1管路'!P71+BU71)))</f>
        <v>-</v>
      </c>
      <c r="Q71" s="423" t="str">
        <f>IF(IF('C3(1)-1管路'!Q71="-","-",IF('C10(1)-2管路(初期設定)'!Q71="-",'C3(1)-1管路'!Q71,'C3(1)-1管路'!Q71-'C10(1)-2管路(初期設定)'!Q71))=0,"-",IF('C3(1)-1管路'!Q71="-","-",IF('C10(1)-2管路(初期設定)'!Q71="-",'C3(1)-1管路'!Q71,'C3(1)-1管路'!Q71-'C10(1)-2管路(初期設定)'!Q71)))</f>
        <v>-</v>
      </c>
      <c r="R71" s="425" t="str">
        <f t="shared" si="158"/>
        <v>-</v>
      </c>
      <c r="S71" s="857" t="str">
        <f>IF(AND('C10(1)-1管路(初期設定)'!$N$13="○",'C10(1)-4,5管路(初期設定)'!$BV71="-"),"-",IF('C3(1)-1管路'!S71="-",BV71,IF(BV71="-",'C3(1)-1管路'!S71,'C3(1)-1管路'!S71+BV71+BW71)))</f>
        <v>-</v>
      </c>
      <c r="T71" s="416" t="str">
        <f>IF(IF('C3(1)-1管路'!T71="-","-",IF('C10(1)-2管路(初期設定)'!T71="-",'C3(1)-1管路'!T71,'C3(1)-1管路'!T71-'C10(1)-2管路(初期設定)'!T71))=0,"-",IF('C3(1)-1管路'!T71="-","-",IF('C10(1)-2管路(初期設定)'!T71="-",'C3(1)-1管路'!T71,'C3(1)-1管路'!T71-'C10(1)-2管路(初期設定)'!T71)))</f>
        <v>-</v>
      </c>
      <c r="U71" s="856" t="str">
        <f>IF(AND('C10(1)-1管路(初期設定)'!$P$13="○",'C10(1)-4,5管路(初期設定)'!$BW71="-"),"-",IF('C3(1)-1管路'!U71="-",BW71,IF(BW71="-",'C3(1)-1管路'!U71,'C3(1)-1管路'!U71)))</f>
        <v>-</v>
      </c>
      <c r="V71" s="423" t="str">
        <f>IF(IF('C3(1)-1管路'!V71="-","-",IF('C10(1)-2管路(初期設定)'!V71="-",'C3(1)-1管路'!V71,'C3(1)-1管路'!V71-'C10(1)-2管路(初期設定)'!V71))=0,"-",IF('C3(1)-1管路'!V71="-","-",IF('C10(1)-2管路(初期設定)'!V71="-",'C3(1)-1管路'!V71,'C3(1)-1管路'!V71-'C10(1)-2管路(初期設定)'!V71)))</f>
        <v>-</v>
      </c>
      <c r="W71" s="425" t="str">
        <f t="shared" si="159"/>
        <v>-</v>
      </c>
      <c r="X71" s="424" t="str">
        <f>IF(IF('C3(1)-1管路'!X71="-","-",IF('C10(1)-2管路(初期設定)'!X71="-",'C3(1)-1管路'!X71,'C3(1)-1管路'!X71-'C10(1)-2管路(初期設定)'!X71))=0,"-",IF('C3(1)-1管路'!X71="-","-",IF('C10(1)-2管路(初期設定)'!X71="-",'C3(1)-1管路'!X71,'C3(1)-1管路'!X71-'C10(1)-2管路(初期設定)'!X71)))</f>
        <v>-</v>
      </c>
      <c r="Y71" s="423" t="str">
        <f>IF(IF('C3(1)-1管路'!Y71="-","-",IF('C10(1)-2管路(初期設定)'!Y71="-",'C3(1)-1管路'!Y71,'C3(1)-1管路'!Y71-'C10(1)-2管路(初期設定)'!Y71))=0,"-",IF('C3(1)-1管路'!Y71="-","-",IF('C10(1)-2管路(初期設定)'!Y71="-",'C3(1)-1管路'!Y71,'C3(1)-1管路'!Y71-'C10(1)-2管路(初期設定)'!Y71)))</f>
        <v>-</v>
      </c>
      <c r="Z71" s="425" t="str">
        <f t="shared" si="160"/>
        <v>-</v>
      </c>
      <c r="AA71" s="424" t="str">
        <f>IF(IF('C3(1)-1管路'!AA71="-","-",IF('C10(1)-2管路(初期設定)'!AA71="-",'C3(1)-1管路'!AA71,'C3(1)-1管路'!AA71-'C10(1)-2管路(初期設定)'!AA71))=0,"-",IF('C3(1)-1管路'!AA71="-","-",IF('C10(1)-2管路(初期設定)'!AA71="-",'C3(1)-1管路'!AA71,'C3(1)-1管路'!AA71-'C10(1)-2管路(初期設定)'!AA71)))</f>
        <v>-</v>
      </c>
      <c r="AB71" s="423" t="str">
        <f>IF(IF('C3(1)-1管路'!AB71="-","-",IF('C10(1)-2管路(初期設定)'!AB71="-",'C3(1)-1管路'!AB71,'C3(1)-1管路'!AB71-'C10(1)-2管路(初期設定)'!AB71))=0,"-",IF('C3(1)-1管路'!AB71="-","-",IF('C10(1)-2管路(初期設定)'!AB71="-",'C3(1)-1管路'!AB71,'C3(1)-1管路'!AB71-'C10(1)-2管路(初期設定)'!AB71)))</f>
        <v>-</v>
      </c>
      <c r="AC71" s="425" t="str">
        <f t="shared" si="161"/>
        <v>-</v>
      </c>
      <c r="AD71" s="857" t="str">
        <f>IF(AND('C10(1)-1管路(初期設定)'!$V$13="○",'C10(1)-4,5管路(初期設定)'!$BX71="-"),"-",IF('C3(1)-1管路'!AD71="-",BX71,IF(BX71="-",'C3(1)-1管路'!AD71,'C3(1)-1管路'!AD71+BX71)))</f>
        <v>-</v>
      </c>
      <c r="AE71" s="423" t="str">
        <f>IF(IF('C3(1)-1管路'!AE71="-","-",IF('C10(1)-2管路(初期設定)'!AE71="-",'C3(1)-1管路'!AE71,'C3(1)-1管路'!AE71-'C10(1)-2管路(初期設定)'!AE71))=0,"-",IF('C3(1)-1管路'!AE71="-","-",IF('C10(1)-2管路(初期設定)'!AE71="-",'C3(1)-1管路'!AE71,'C3(1)-1管路'!AE71-'C10(1)-2管路(初期設定)'!AE71)))</f>
        <v>-</v>
      </c>
      <c r="AF71" s="425" t="str">
        <f t="shared" si="162"/>
        <v>-</v>
      </c>
      <c r="AG71" s="424" t="str">
        <f>IF(IF('C3(1)-1管路'!AG71="-","-",IF('C10(1)-2管路(初期設定)'!AG71="-",'C3(1)-1管路'!AG71,'C3(1)-1管路'!AG71-'C10(1)-2管路(初期設定)'!AG71))=0,"-",IF('C3(1)-1管路'!AG71="-","-",IF('C10(1)-2管路(初期設定)'!AG71="-",'C3(1)-1管路'!AG71,'C3(1)-1管路'!AG71-'C10(1)-2管路(初期設定)'!AG71)))</f>
        <v>-</v>
      </c>
      <c r="AH71" s="423" t="str">
        <f>IF(IF('C3(1)-1管路'!AH71="-","-",IF('C10(1)-2管路(初期設定)'!AH71="-",'C3(1)-1管路'!AH71,'C3(1)-1管路'!AH71-'C10(1)-2管路(初期設定)'!AH71))=0,"-",IF('C3(1)-1管路'!AH71="-","-",IF('C10(1)-2管路(初期設定)'!AH71="-",'C3(1)-1管路'!AH71,'C3(1)-1管路'!AH71-'C10(1)-2管路(初期設定)'!AH71)))</f>
        <v>-</v>
      </c>
      <c r="AI71" s="425" t="str">
        <f t="shared" si="163"/>
        <v>-</v>
      </c>
      <c r="AJ71" s="424" t="str">
        <f>IF(IF('C3(1)-1管路'!AJ71="-","-",IF('C10(1)-2管路(初期設定)'!AJ71="-",'C3(1)-1管路'!AJ71,'C3(1)-1管路'!AJ71-'C10(1)-2管路(初期設定)'!AJ71))=0,"-",IF('C3(1)-1管路'!AJ71="-","-",IF('C10(1)-2管路(初期設定)'!AJ71="-",'C3(1)-1管路'!AJ71,'C3(1)-1管路'!AJ71-'C10(1)-2管路(初期設定)'!AJ71)))</f>
        <v>-</v>
      </c>
      <c r="AK71" s="423" t="str">
        <f>IF(IF('C3(1)-1管路'!AK71="-","-",IF('C10(1)-2管路(初期設定)'!AK71="-",'C3(1)-1管路'!AK71,'C3(1)-1管路'!AK71-'C10(1)-2管路(初期設定)'!AK71))=0,"-",IF('C3(1)-1管路'!AK71="-","-",IF('C10(1)-2管路(初期設定)'!AK71="-",'C3(1)-1管路'!AK71,'C3(1)-1管路'!AK71-'C10(1)-2管路(初期設定)'!AK71)))</f>
        <v>-</v>
      </c>
      <c r="AL71" s="425" t="str">
        <f t="shared" si="164"/>
        <v>-</v>
      </c>
      <c r="AM71" s="424" t="str">
        <f>IF(IF('C3(1)-1管路'!AM71="-","-",IF('C10(1)-2管路(初期設定)'!AM71="-",'C3(1)-1管路'!AM71,'C3(1)-1管路'!AM71-'C10(1)-2管路(初期設定)'!AM71))=0,"-",IF('C3(1)-1管路'!AM71="-","-",IF('C10(1)-2管路(初期設定)'!AM71="-",'C3(1)-1管路'!AM71,'C3(1)-1管路'!AM71-'C10(1)-2管路(初期設定)'!AM71)))</f>
        <v>-</v>
      </c>
      <c r="AN71" s="423" t="str">
        <f>IF(IF('C3(1)-1管路'!AN71="-","-",IF('C10(1)-2管路(初期設定)'!AN71="-",'C3(1)-1管路'!AN71,'C3(1)-1管路'!AN71-'C10(1)-2管路(初期設定)'!AN71))=0,"-",IF('C3(1)-1管路'!AN71="-","-",IF('C10(1)-2管路(初期設定)'!AN71="-",'C3(1)-1管路'!AN71,'C3(1)-1管路'!AN71-'C10(1)-2管路(初期設定)'!AN71)))</f>
        <v>-</v>
      </c>
      <c r="AO71" s="425" t="str">
        <f t="shared" si="165"/>
        <v>-</v>
      </c>
      <c r="AP71" s="424" t="str">
        <f>IF(IF('C3(1)-1管路'!AP71="-","-",IF('C10(1)-2管路(初期設定)'!AP71="-",'C3(1)-1管路'!AP71,'C3(1)-1管路'!AP71-'C10(1)-2管路(初期設定)'!AP71))=0,"-",IF('C3(1)-1管路'!AP71="-","-",IF('C10(1)-2管路(初期設定)'!AP71="-",'C3(1)-1管路'!AP71,'C3(1)-1管路'!AP71-'C10(1)-2管路(初期設定)'!AP71)))</f>
        <v>-</v>
      </c>
      <c r="AQ71" s="423" t="str">
        <f>IF(IF('C3(1)-1管路'!AQ71="-","-",IF('C10(1)-2管路(初期設定)'!AQ71="-",'C3(1)-1管路'!AQ71,'C3(1)-1管路'!AQ71-'C10(1)-2管路(初期設定)'!AQ71))=0,"-",IF('C3(1)-1管路'!AQ71="-","-",IF('C10(1)-2管路(初期設定)'!AQ71="-",'C3(1)-1管路'!AQ71,'C3(1)-1管路'!AQ71-'C10(1)-2管路(初期設定)'!AQ71)))</f>
        <v>-</v>
      </c>
      <c r="AR71" s="415" t="str">
        <f t="shared" si="166"/>
        <v>-</v>
      </c>
      <c r="AS71" s="424" t="str">
        <f>IF(IF('C3(1)-1管路'!AS71="-","-",IF('C10(1)-2管路(初期設定)'!AS71="-",'C3(1)-1管路'!AS71,'C3(1)-1管路'!AS71-'C10(1)-2管路(初期設定)'!AS71))=0,"-",IF('C3(1)-1管路'!AS71="-","-",IF('C10(1)-2管路(初期設定)'!AS71="-",'C3(1)-1管路'!AS71,'C3(1)-1管路'!AS71-'C10(1)-2管路(初期設定)'!AS71)))</f>
        <v>-</v>
      </c>
      <c r="AT71" s="423" t="str">
        <f>IF(IF('C3(1)-1管路'!AT71="-","-",IF('C10(1)-2管路(初期設定)'!AT71="-",'C3(1)-1管路'!AT71,'C3(1)-1管路'!AT71-'C10(1)-2管路(初期設定)'!AT71))=0,"-",IF('C3(1)-1管路'!AT71="-","-",IF('C10(1)-2管路(初期設定)'!AT71="-",'C3(1)-1管路'!AT71,'C3(1)-1管路'!AT71-'C10(1)-2管路(初期設定)'!AT71)))</f>
        <v>-</v>
      </c>
      <c r="AU71" s="415" t="str">
        <f t="shared" si="167"/>
        <v>-</v>
      </c>
      <c r="AV71" s="1071">
        <f t="shared" si="168"/>
        <v>265</v>
      </c>
      <c r="AW71" s="1070"/>
      <c r="AX71" s="1069" t="str">
        <f t="shared" si="169"/>
        <v>-</v>
      </c>
      <c r="AY71" s="1070"/>
      <c r="AZ71" s="1071">
        <f t="shared" si="170"/>
        <v>265</v>
      </c>
      <c r="BA71" s="1070"/>
      <c r="BB71" s="1070">
        <f t="shared" si="171"/>
        <v>0</v>
      </c>
      <c r="BC71" s="1070"/>
      <c r="BD71" s="1070">
        <f t="shared" si="172"/>
        <v>0</v>
      </c>
      <c r="BE71" s="1070"/>
      <c r="BF71" s="1070">
        <f t="shared" si="173"/>
        <v>0</v>
      </c>
      <c r="BG71" s="1070"/>
      <c r="BH71" s="1070">
        <f t="shared" si="174"/>
        <v>0</v>
      </c>
      <c r="BI71" s="1072"/>
      <c r="BJ71" s="1071">
        <f t="shared" si="175"/>
        <v>265</v>
      </c>
      <c r="BK71" s="1070"/>
      <c r="BL71" s="1070">
        <f t="shared" si="176"/>
        <v>0</v>
      </c>
      <c r="BM71" s="1073"/>
      <c r="BN71" s="1070">
        <f t="shared" si="95"/>
        <v>265</v>
      </c>
      <c r="BO71" s="1073"/>
      <c r="BQ71" s="442" t="str">
        <f>IF('C10(1)-2管路(初期設定)'!AW71="","-",'C10(1)-2管路(初期設定)'!AW71)</f>
        <v>ダクタイル鋳鉄管(NS形継手等)</v>
      </c>
      <c r="BR71" s="441">
        <f>IF(BQ71=BR$4,IF('C10(1)-2管路(初期設定)'!AV71="-","-",IF('C10(1)-2管路(初期設定)'!I71="-",'C10(1)-2管路(初期設定)'!AV71,'C10(1)-2管路(初期設定)'!AV71-'C10(1)-2管路(初期設定)'!I71)),"-")</f>
        <v>265</v>
      </c>
      <c r="BS71" s="441" t="str">
        <f>IF(BQ71=BS$4,IF('C10(1)-2管路(初期設定)'!AV71="-","-",IF('C10(1)-2管路(初期設定)'!L71="-",'C10(1)-2管路(初期設定)'!AV71,'C10(1)-2管路(初期設定)'!AV71-'C10(1)-2管路(初期設定)'!L71)),"-")</f>
        <v>-</v>
      </c>
      <c r="BT71" s="441" t="str">
        <f>IF(BQ71=BT$4,IF('C10(1)-2管路(初期設定)'!AV71="-","-",IF('C10(1)-2管路(初期設定)'!O71="-",'C10(1)-2管路(初期設定)'!AV71,'C10(1)-2管路(初期設定)'!AV71-'C10(1)-2管路(初期設定)'!O71)),"-")</f>
        <v>-</v>
      </c>
      <c r="BU71" s="441" t="str">
        <f>IF($BQ71=BU$4,IF('C10(1)-2管路(初期設定)'!$AV71="-","-",IF('C10(1)-2管路(初期設定)'!R71="-",'C10(1)-2管路(初期設定)'!$AV71,'C10(1)-2管路(初期設定)'!$AV71-'C10(1)-2管路(初期設定)'!R71)),"-")</f>
        <v>-</v>
      </c>
      <c r="BV71" s="441" t="str">
        <f>IF($BQ71=BV$4,IF('C10(1)-2管路(初期設定)'!$AV71="-","-",IF('C10(1)-2管路(初期設定)'!W71="-",'C10(1)-2管路(初期設定)'!$AV71,'C10(1)-2管路(初期設定)'!$AV71-SUM('C10(1)-2管路(初期設定)'!S71,'C10(1)-2管路(初期設定)'!T71))),"-")</f>
        <v>-</v>
      </c>
      <c r="BW71" s="441" t="str">
        <f>IF($BQ71=BV$4,IF('C10(1)-2管路(初期設定)'!$AV71="-","-",IF('C10(1)-2管路(初期設定)'!W71="-",'C10(1)-2管路(初期設定)'!$AV71,'C10(1)-2管路(初期設定)'!$AV71-SUM('C10(1)-2管路(初期設定)'!U71,'C10(1)-2管路(初期設定)'!V71))),"-")</f>
        <v>-</v>
      </c>
      <c r="BX71" s="441" t="str">
        <f>IF($BQ71=BX$4,IF('C10(1)-2管路(初期設定)'!$AV71="-","-",IF('C10(1)-2管路(初期設定)'!AF71="-",'C10(1)-2管路(初期設定)'!$AV71,'C10(1)-2管路(初期設定)'!$AV71-'C10(1)-2管路(初期設定)'!AF71)),"-")</f>
        <v>-</v>
      </c>
    </row>
    <row r="72" spans="2:76" ht="13.5" customHeight="1">
      <c r="B72" s="1594"/>
      <c r="C72" s="1263"/>
      <c r="D72" s="1263"/>
      <c r="E72" s="1265"/>
      <c r="F72" s="76">
        <v>250</v>
      </c>
      <c r="G72" s="857" t="str">
        <f>IF(AND('C10(1)-1管路(初期設定)'!$F$13="○",'C10(1)-4,5管路(初期設定)'!$BR72="-"),"-",IF('C3(1)-1管路'!G72="-",BR72,IF(BR72="-",'C3(1)-1管路'!G72,'C3(1)-1管路'!G72+BR72)))</f>
        <v>-</v>
      </c>
      <c r="H72" s="423" t="str">
        <f>IF(IF('C3(1)-1管路'!H72="-","-",IF('C10(1)-2管路(初期設定)'!H72="-",'C3(1)-1管路'!H72,'C3(1)-1管路'!H72-'C10(1)-2管路(初期設定)'!H72))=0,"-",IF('C3(1)-1管路'!H72="-","-",IF('C10(1)-2管路(初期設定)'!H72="-",'C3(1)-1管路'!H72,'C3(1)-1管路'!H72-'C10(1)-2管路(初期設定)'!H72)))</f>
        <v>-</v>
      </c>
      <c r="I72" s="425" t="str">
        <f t="shared" si="155"/>
        <v>-</v>
      </c>
      <c r="J72" s="857" t="str">
        <f>IF(AND('C10(1)-1管路(初期設定)'!$H$13="○",'C10(1)-4,5管路(初期設定)'!$BS72="-"),"-",IF('C3(1)-1管路'!J72="-",BS72,IF(BS72="-",'C3(1)-1管路'!J72,'C3(1)-1管路'!J72+BS72)))</f>
        <v>-</v>
      </c>
      <c r="K72" s="423" t="str">
        <f>IF(IF('C3(1)-1管路'!K72="-","-",IF('C10(1)-2管路(初期設定)'!K72="-",'C3(1)-1管路'!K72,'C3(1)-1管路'!K72-'C10(1)-2管路(初期設定)'!K72))=0,"-",IF('C3(1)-1管路'!K72="-","-",IF('C10(1)-2管路(初期設定)'!K72="-",'C3(1)-1管路'!K72,'C3(1)-1管路'!K72-'C10(1)-2管路(初期設定)'!K72)))</f>
        <v>-</v>
      </c>
      <c r="L72" s="425" t="str">
        <f t="shared" si="156"/>
        <v>-</v>
      </c>
      <c r="M72" s="857" t="str">
        <f>IF(AND('C10(1)-1管路(初期設定)'!$J$13="○",'C10(1)-4,5管路(初期設定)'!$BT72="-"),"-",IF('C3(1)-1管路'!M72="-",BT72,IF(BT72="-",'C3(1)-1管路'!M72,'C3(1)-1管路'!M72+BT72)))</f>
        <v>-</v>
      </c>
      <c r="N72" s="423" t="str">
        <f>IF(IF('C3(1)-1管路'!N72="-","-",IF('C10(1)-2管路(初期設定)'!N72="-",'C3(1)-1管路'!N72,'C3(1)-1管路'!N72-'C10(1)-2管路(初期設定)'!N72))=0,"-",IF('C3(1)-1管路'!N72="-","-",IF('C10(1)-2管路(初期設定)'!N72="-",'C3(1)-1管路'!N72,'C3(1)-1管路'!N72-'C10(1)-2管路(初期設定)'!N72)))</f>
        <v>-</v>
      </c>
      <c r="O72" s="425" t="str">
        <f t="shared" si="157"/>
        <v>-</v>
      </c>
      <c r="P72" s="857" t="str">
        <f>IF(AND('C10(1)-1管路(初期設定)'!$L$13="○",'C10(1)-4,5管路(初期設定)'!$BU72="-"),"-",IF('C3(1)-1管路'!P72="-",BU72,IF(BU72="-",'C3(1)-1管路'!P72,'C3(1)-1管路'!P72+BU72)))</f>
        <v>-</v>
      </c>
      <c r="Q72" s="423" t="str">
        <f>IF(IF('C3(1)-1管路'!Q72="-","-",IF('C10(1)-2管路(初期設定)'!Q72="-",'C3(1)-1管路'!Q72,'C3(1)-1管路'!Q72-'C10(1)-2管路(初期設定)'!Q72))=0,"-",IF('C3(1)-1管路'!Q72="-","-",IF('C10(1)-2管路(初期設定)'!Q72="-",'C3(1)-1管路'!Q72,'C3(1)-1管路'!Q72-'C10(1)-2管路(初期設定)'!Q72)))</f>
        <v>-</v>
      </c>
      <c r="R72" s="425" t="str">
        <f t="shared" si="158"/>
        <v>-</v>
      </c>
      <c r="S72" s="857" t="str">
        <f>IF(AND('C10(1)-1管路(初期設定)'!$N$13="○",'C10(1)-4,5管路(初期設定)'!$BV72="-"),"-",IF('C3(1)-1管路'!S72="-",BV72,IF(BV72="-",'C3(1)-1管路'!S72,'C3(1)-1管路'!S72+BV72+BW72)))</f>
        <v>-</v>
      </c>
      <c r="T72" s="416" t="str">
        <f>IF(IF('C3(1)-1管路'!T72="-","-",IF('C10(1)-2管路(初期設定)'!T72="-",'C3(1)-1管路'!T72,'C3(1)-1管路'!T72-'C10(1)-2管路(初期設定)'!T72))=0,"-",IF('C3(1)-1管路'!T72="-","-",IF('C10(1)-2管路(初期設定)'!T72="-",'C3(1)-1管路'!T72,'C3(1)-1管路'!T72-'C10(1)-2管路(初期設定)'!T72)))</f>
        <v>-</v>
      </c>
      <c r="U72" s="856" t="str">
        <f>IF(AND('C10(1)-1管路(初期設定)'!$P$13="○",'C10(1)-4,5管路(初期設定)'!$BW72="-"),"-",IF('C3(1)-1管路'!U72="-",BW72,IF(BW72="-",'C3(1)-1管路'!U72,'C3(1)-1管路'!U72)))</f>
        <v>-</v>
      </c>
      <c r="V72" s="423" t="str">
        <f>IF(IF('C3(1)-1管路'!V72="-","-",IF('C10(1)-2管路(初期設定)'!V72="-",'C3(1)-1管路'!V72,'C3(1)-1管路'!V72-'C10(1)-2管路(初期設定)'!V72))=0,"-",IF('C3(1)-1管路'!V72="-","-",IF('C10(1)-2管路(初期設定)'!V72="-",'C3(1)-1管路'!V72,'C3(1)-1管路'!V72-'C10(1)-2管路(初期設定)'!V72)))</f>
        <v>-</v>
      </c>
      <c r="W72" s="425" t="str">
        <f t="shared" si="159"/>
        <v>-</v>
      </c>
      <c r="X72" s="424" t="str">
        <f>IF(IF('C3(1)-1管路'!X72="-","-",IF('C10(1)-2管路(初期設定)'!X72="-",'C3(1)-1管路'!X72,'C3(1)-1管路'!X72-'C10(1)-2管路(初期設定)'!X72))=0,"-",IF('C3(1)-1管路'!X72="-","-",IF('C10(1)-2管路(初期設定)'!X72="-",'C3(1)-1管路'!X72,'C3(1)-1管路'!X72-'C10(1)-2管路(初期設定)'!X72)))</f>
        <v>-</v>
      </c>
      <c r="Y72" s="423" t="str">
        <f>IF(IF('C3(1)-1管路'!Y72="-","-",IF('C10(1)-2管路(初期設定)'!Y72="-",'C3(1)-1管路'!Y72,'C3(1)-1管路'!Y72-'C10(1)-2管路(初期設定)'!Y72))=0,"-",IF('C3(1)-1管路'!Y72="-","-",IF('C10(1)-2管路(初期設定)'!Y72="-",'C3(1)-1管路'!Y72,'C3(1)-1管路'!Y72-'C10(1)-2管路(初期設定)'!Y72)))</f>
        <v>-</v>
      </c>
      <c r="Z72" s="425" t="str">
        <f t="shared" si="160"/>
        <v>-</v>
      </c>
      <c r="AA72" s="424" t="str">
        <f>IF(IF('C3(1)-1管路'!AA72="-","-",IF('C10(1)-2管路(初期設定)'!AA72="-",'C3(1)-1管路'!AA72,'C3(1)-1管路'!AA72-'C10(1)-2管路(初期設定)'!AA72))=0,"-",IF('C3(1)-1管路'!AA72="-","-",IF('C10(1)-2管路(初期設定)'!AA72="-",'C3(1)-1管路'!AA72,'C3(1)-1管路'!AA72-'C10(1)-2管路(初期設定)'!AA72)))</f>
        <v>-</v>
      </c>
      <c r="AB72" s="423" t="str">
        <f>IF(IF('C3(1)-1管路'!AB72="-","-",IF('C10(1)-2管路(初期設定)'!AB72="-",'C3(1)-1管路'!AB72,'C3(1)-1管路'!AB72-'C10(1)-2管路(初期設定)'!AB72))=0,"-",IF('C3(1)-1管路'!AB72="-","-",IF('C10(1)-2管路(初期設定)'!AB72="-",'C3(1)-1管路'!AB72,'C3(1)-1管路'!AB72-'C10(1)-2管路(初期設定)'!AB72)))</f>
        <v>-</v>
      </c>
      <c r="AC72" s="425" t="str">
        <f t="shared" si="161"/>
        <v>-</v>
      </c>
      <c r="AD72" s="857" t="str">
        <f>IF(AND('C10(1)-1管路(初期設定)'!$V$13="○",'C10(1)-4,5管路(初期設定)'!$BX72="-"),"-",IF('C3(1)-1管路'!AD72="-",BX72,IF(BX72="-",'C3(1)-1管路'!AD72,'C3(1)-1管路'!AD72+BX72)))</f>
        <v>-</v>
      </c>
      <c r="AE72" s="423" t="str">
        <f>IF(IF('C3(1)-1管路'!AE72="-","-",IF('C10(1)-2管路(初期設定)'!AE72="-",'C3(1)-1管路'!AE72,'C3(1)-1管路'!AE72-'C10(1)-2管路(初期設定)'!AE72))=0,"-",IF('C3(1)-1管路'!AE72="-","-",IF('C10(1)-2管路(初期設定)'!AE72="-",'C3(1)-1管路'!AE72,'C3(1)-1管路'!AE72-'C10(1)-2管路(初期設定)'!AE72)))</f>
        <v>-</v>
      </c>
      <c r="AF72" s="425" t="str">
        <f t="shared" si="162"/>
        <v>-</v>
      </c>
      <c r="AG72" s="424" t="str">
        <f>IF(IF('C3(1)-1管路'!AG72="-","-",IF('C10(1)-2管路(初期設定)'!AG72="-",'C3(1)-1管路'!AG72,'C3(1)-1管路'!AG72-'C10(1)-2管路(初期設定)'!AG72))=0,"-",IF('C3(1)-1管路'!AG72="-","-",IF('C10(1)-2管路(初期設定)'!AG72="-",'C3(1)-1管路'!AG72,'C3(1)-1管路'!AG72-'C10(1)-2管路(初期設定)'!AG72)))</f>
        <v>-</v>
      </c>
      <c r="AH72" s="423" t="str">
        <f>IF(IF('C3(1)-1管路'!AH72="-","-",IF('C10(1)-2管路(初期設定)'!AH72="-",'C3(1)-1管路'!AH72,'C3(1)-1管路'!AH72-'C10(1)-2管路(初期設定)'!AH72))=0,"-",IF('C3(1)-1管路'!AH72="-","-",IF('C10(1)-2管路(初期設定)'!AH72="-",'C3(1)-1管路'!AH72,'C3(1)-1管路'!AH72-'C10(1)-2管路(初期設定)'!AH72)))</f>
        <v>-</v>
      </c>
      <c r="AI72" s="425" t="str">
        <f t="shared" si="163"/>
        <v>-</v>
      </c>
      <c r="AJ72" s="424" t="str">
        <f>IF(IF('C3(1)-1管路'!AJ72="-","-",IF('C10(1)-2管路(初期設定)'!AJ72="-",'C3(1)-1管路'!AJ72,'C3(1)-1管路'!AJ72-'C10(1)-2管路(初期設定)'!AJ72))=0,"-",IF('C3(1)-1管路'!AJ72="-","-",IF('C10(1)-2管路(初期設定)'!AJ72="-",'C3(1)-1管路'!AJ72,'C3(1)-1管路'!AJ72-'C10(1)-2管路(初期設定)'!AJ72)))</f>
        <v>-</v>
      </c>
      <c r="AK72" s="423" t="str">
        <f>IF(IF('C3(1)-1管路'!AK72="-","-",IF('C10(1)-2管路(初期設定)'!AK72="-",'C3(1)-1管路'!AK72,'C3(1)-1管路'!AK72-'C10(1)-2管路(初期設定)'!AK72))=0,"-",IF('C3(1)-1管路'!AK72="-","-",IF('C10(1)-2管路(初期設定)'!AK72="-",'C3(1)-1管路'!AK72,'C3(1)-1管路'!AK72-'C10(1)-2管路(初期設定)'!AK72)))</f>
        <v>-</v>
      </c>
      <c r="AL72" s="425" t="str">
        <f t="shared" si="164"/>
        <v>-</v>
      </c>
      <c r="AM72" s="424" t="str">
        <f>IF(IF('C3(1)-1管路'!AM72="-","-",IF('C10(1)-2管路(初期設定)'!AM72="-",'C3(1)-1管路'!AM72,'C3(1)-1管路'!AM72-'C10(1)-2管路(初期設定)'!AM72))=0,"-",IF('C3(1)-1管路'!AM72="-","-",IF('C10(1)-2管路(初期設定)'!AM72="-",'C3(1)-1管路'!AM72,'C3(1)-1管路'!AM72-'C10(1)-2管路(初期設定)'!AM72)))</f>
        <v>-</v>
      </c>
      <c r="AN72" s="423" t="str">
        <f>IF(IF('C3(1)-1管路'!AN72="-","-",IF('C10(1)-2管路(初期設定)'!AN72="-",'C3(1)-1管路'!AN72,'C3(1)-1管路'!AN72-'C10(1)-2管路(初期設定)'!AN72))=0,"-",IF('C3(1)-1管路'!AN72="-","-",IF('C10(1)-2管路(初期設定)'!AN72="-",'C3(1)-1管路'!AN72,'C3(1)-1管路'!AN72-'C10(1)-2管路(初期設定)'!AN72)))</f>
        <v>-</v>
      </c>
      <c r="AO72" s="425" t="str">
        <f t="shared" si="165"/>
        <v>-</v>
      </c>
      <c r="AP72" s="424" t="str">
        <f>IF(IF('C3(1)-1管路'!AP72="-","-",IF('C10(1)-2管路(初期設定)'!AP72="-",'C3(1)-1管路'!AP72,'C3(1)-1管路'!AP72-'C10(1)-2管路(初期設定)'!AP72))=0,"-",IF('C3(1)-1管路'!AP72="-","-",IF('C10(1)-2管路(初期設定)'!AP72="-",'C3(1)-1管路'!AP72,'C3(1)-1管路'!AP72-'C10(1)-2管路(初期設定)'!AP72)))</f>
        <v>-</v>
      </c>
      <c r="AQ72" s="423" t="str">
        <f>IF(IF('C3(1)-1管路'!AQ72="-","-",IF('C10(1)-2管路(初期設定)'!AQ72="-",'C3(1)-1管路'!AQ72,'C3(1)-1管路'!AQ72-'C10(1)-2管路(初期設定)'!AQ72))=0,"-",IF('C3(1)-1管路'!AQ72="-","-",IF('C10(1)-2管路(初期設定)'!AQ72="-",'C3(1)-1管路'!AQ72,'C3(1)-1管路'!AQ72-'C10(1)-2管路(初期設定)'!AQ72)))</f>
        <v>-</v>
      </c>
      <c r="AR72" s="415" t="str">
        <f t="shared" si="166"/>
        <v>-</v>
      </c>
      <c r="AS72" s="424" t="str">
        <f>IF(IF('C3(1)-1管路'!AS72="-","-",IF('C10(1)-2管路(初期設定)'!AS72="-",'C3(1)-1管路'!AS72,'C3(1)-1管路'!AS72-'C10(1)-2管路(初期設定)'!AS72))=0,"-",IF('C3(1)-1管路'!AS72="-","-",IF('C10(1)-2管路(初期設定)'!AS72="-",'C3(1)-1管路'!AS72,'C3(1)-1管路'!AS72-'C10(1)-2管路(初期設定)'!AS72)))</f>
        <v>-</v>
      </c>
      <c r="AT72" s="423" t="str">
        <f>IF(IF('C3(1)-1管路'!AT72="-","-",IF('C10(1)-2管路(初期設定)'!AT72="-",'C3(1)-1管路'!AT72,'C3(1)-1管路'!AT72-'C10(1)-2管路(初期設定)'!AT72))=0,"-",IF('C3(1)-1管路'!AT72="-","-",IF('C10(1)-2管路(初期設定)'!AT72="-",'C3(1)-1管路'!AT72,'C3(1)-1管路'!AT72-'C10(1)-2管路(初期設定)'!AT72)))</f>
        <v>-</v>
      </c>
      <c r="AU72" s="415" t="str">
        <f t="shared" si="167"/>
        <v>-</v>
      </c>
      <c r="AV72" s="1071" t="str">
        <f t="shared" si="168"/>
        <v>-</v>
      </c>
      <c r="AW72" s="1070"/>
      <c r="AX72" s="1069" t="str">
        <f t="shared" si="169"/>
        <v>-</v>
      </c>
      <c r="AY72" s="1070"/>
      <c r="AZ72" s="1071">
        <f t="shared" si="170"/>
        <v>0</v>
      </c>
      <c r="BA72" s="1070"/>
      <c r="BB72" s="1070">
        <f t="shared" si="171"/>
        <v>0</v>
      </c>
      <c r="BC72" s="1070"/>
      <c r="BD72" s="1070">
        <f t="shared" si="172"/>
        <v>0</v>
      </c>
      <c r="BE72" s="1070"/>
      <c r="BF72" s="1070">
        <f t="shared" si="173"/>
        <v>0</v>
      </c>
      <c r="BG72" s="1070"/>
      <c r="BH72" s="1070">
        <f t="shared" si="174"/>
        <v>0</v>
      </c>
      <c r="BI72" s="1072"/>
      <c r="BJ72" s="1071">
        <f t="shared" si="175"/>
        <v>0</v>
      </c>
      <c r="BK72" s="1070"/>
      <c r="BL72" s="1070">
        <f t="shared" si="176"/>
        <v>0</v>
      </c>
      <c r="BM72" s="1073"/>
      <c r="BN72" s="1070" t="str">
        <f t="shared" si="95"/>
        <v>-</v>
      </c>
      <c r="BO72" s="1073"/>
      <c r="BQ72" s="442" t="str">
        <f>IF('C10(1)-2管路(初期設定)'!AW72="","-",'C10(1)-2管路(初期設定)'!AW72)</f>
        <v>ダクタイル鋳鉄管(NS形継手等)</v>
      </c>
      <c r="BR72" s="441" t="str">
        <f>IF(BQ72=BR$4,IF('C10(1)-2管路(初期設定)'!AV72="-","-",IF('C10(1)-2管路(初期設定)'!I72="-",'C10(1)-2管路(初期設定)'!AV72,'C10(1)-2管路(初期設定)'!AV72-'C10(1)-2管路(初期設定)'!I72)),"-")</f>
        <v>-</v>
      </c>
      <c r="BS72" s="441" t="str">
        <f>IF(BQ72=BS$4,IF('C10(1)-2管路(初期設定)'!AV72="-","-",IF('C10(1)-2管路(初期設定)'!L72="-",'C10(1)-2管路(初期設定)'!AV72,'C10(1)-2管路(初期設定)'!AV72-'C10(1)-2管路(初期設定)'!L72)),"-")</f>
        <v>-</v>
      </c>
      <c r="BT72" s="441" t="str">
        <f>IF(BQ72=BT$4,IF('C10(1)-2管路(初期設定)'!AV72="-","-",IF('C10(1)-2管路(初期設定)'!O72="-",'C10(1)-2管路(初期設定)'!AV72,'C10(1)-2管路(初期設定)'!AV72-'C10(1)-2管路(初期設定)'!O72)),"-")</f>
        <v>-</v>
      </c>
      <c r="BU72" s="441" t="str">
        <f>IF($BQ72=BU$4,IF('C10(1)-2管路(初期設定)'!$AV72="-","-",IF('C10(1)-2管路(初期設定)'!R72="-",'C10(1)-2管路(初期設定)'!$AV72,'C10(1)-2管路(初期設定)'!$AV72-'C10(1)-2管路(初期設定)'!R72)),"-")</f>
        <v>-</v>
      </c>
      <c r="BV72" s="441" t="str">
        <f>IF($BQ72=BV$4,IF('C10(1)-2管路(初期設定)'!$AV72="-","-",IF('C10(1)-2管路(初期設定)'!W72="-",'C10(1)-2管路(初期設定)'!$AV72,'C10(1)-2管路(初期設定)'!$AV72-SUM('C10(1)-2管路(初期設定)'!S72,'C10(1)-2管路(初期設定)'!T72))),"-")</f>
        <v>-</v>
      </c>
      <c r="BW72" s="441" t="str">
        <f>IF($BQ72=BV$4,IF('C10(1)-2管路(初期設定)'!$AV72="-","-",IF('C10(1)-2管路(初期設定)'!W72="-",'C10(1)-2管路(初期設定)'!$AV72,'C10(1)-2管路(初期設定)'!$AV72-SUM('C10(1)-2管路(初期設定)'!U72,'C10(1)-2管路(初期設定)'!V72))),"-")</f>
        <v>-</v>
      </c>
      <c r="BX72" s="441" t="str">
        <f>IF($BQ72=BX$4,IF('C10(1)-2管路(初期設定)'!$AV72="-","-",IF('C10(1)-2管路(初期設定)'!AF72="-",'C10(1)-2管路(初期設定)'!$AV72,'C10(1)-2管路(初期設定)'!$AV72-'C10(1)-2管路(初期設定)'!AF72)),"-")</f>
        <v>-</v>
      </c>
    </row>
    <row r="73" spans="2:76" ht="13.5" customHeight="1">
      <c r="B73" s="1594"/>
      <c r="C73" s="1263"/>
      <c r="D73" s="1263"/>
      <c r="E73" s="1265"/>
      <c r="F73" s="76">
        <v>200</v>
      </c>
      <c r="G73" s="857">
        <f>IF(AND('C10(1)-1管路(初期設定)'!$F$13="○",'C10(1)-4,5管路(初期設定)'!$BR73="-"),"-",IF('C3(1)-1管路'!G73="-",BR73,IF(BR73="-",'C3(1)-1管路'!G73,'C3(1)-1管路'!G73+BR73)))</f>
        <v>560</v>
      </c>
      <c r="H73" s="423" t="str">
        <f>IF(IF('C3(1)-1管路'!H73="-","-",IF('C10(1)-2管路(初期設定)'!H73="-",'C3(1)-1管路'!H73,'C3(1)-1管路'!H73-'C10(1)-2管路(初期設定)'!H73))=0,"-",IF('C3(1)-1管路'!H73="-","-",IF('C10(1)-2管路(初期設定)'!H73="-",'C3(1)-1管路'!H73,'C3(1)-1管路'!H73-'C10(1)-2管路(初期設定)'!H73)))</f>
        <v>-</v>
      </c>
      <c r="I73" s="425">
        <f t="shared" si="155"/>
        <v>560</v>
      </c>
      <c r="J73" s="857" t="str">
        <f>IF(AND('C10(1)-1管路(初期設定)'!$H$13="○",'C10(1)-4,5管路(初期設定)'!$BS73="-"),"-",IF('C3(1)-1管路'!J73="-",BS73,IF(BS73="-",'C3(1)-1管路'!J73,'C3(1)-1管路'!J73+BS73)))</f>
        <v>-</v>
      </c>
      <c r="K73" s="423" t="str">
        <f>IF(IF('C3(1)-1管路'!K73="-","-",IF('C10(1)-2管路(初期設定)'!K73="-",'C3(1)-1管路'!K73,'C3(1)-1管路'!K73-'C10(1)-2管路(初期設定)'!K73))=0,"-",IF('C3(1)-1管路'!K73="-","-",IF('C10(1)-2管路(初期設定)'!K73="-",'C3(1)-1管路'!K73,'C3(1)-1管路'!K73-'C10(1)-2管路(初期設定)'!K73)))</f>
        <v>-</v>
      </c>
      <c r="L73" s="425" t="str">
        <f t="shared" si="156"/>
        <v>-</v>
      </c>
      <c r="M73" s="857" t="str">
        <f>IF(AND('C10(1)-1管路(初期設定)'!$J$13="○",'C10(1)-4,5管路(初期設定)'!$BT73="-"),"-",IF('C3(1)-1管路'!M73="-",BT73,IF(BT73="-",'C3(1)-1管路'!M73,'C3(1)-1管路'!M73+BT73)))</f>
        <v>-</v>
      </c>
      <c r="N73" s="423" t="str">
        <f>IF(IF('C3(1)-1管路'!N73="-","-",IF('C10(1)-2管路(初期設定)'!N73="-",'C3(1)-1管路'!N73,'C3(1)-1管路'!N73-'C10(1)-2管路(初期設定)'!N73))=0,"-",IF('C3(1)-1管路'!N73="-","-",IF('C10(1)-2管路(初期設定)'!N73="-",'C3(1)-1管路'!N73,'C3(1)-1管路'!N73-'C10(1)-2管路(初期設定)'!N73)))</f>
        <v>-</v>
      </c>
      <c r="O73" s="425" t="str">
        <f t="shared" si="157"/>
        <v>-</v>
      </c>
      <c r="P73" s="857" t="str">
        <f>IF(AND('C10(1)-1管路(初期設定)'!$L$13="○",'C10(1)-4,5管路(初期設定)'!$BU73="-"),"-",IF('C3(1)-1管路'!P73="-",BU73,IF(BU73="-",'C3(1)-1管路'!P73,'C3(1)-1管路'!P73+BU73)))</f>
        <v>-</v>
      </c>
      <c r="Q73" s="423" t="str">
        <f>IF(IF('C3(1)-1管路'!Q73="-","-",IF('C10(1)-2管路(初期設定)'!Q73="-",'C3(1)-1管路'!Q73,'C3(1)-1管路'!Q73-'C10(1)-2管路(初期設定)'!Q73))=0,"-",IF('C3(1)-1管路'!Q73="-","-",IF('C10(1)-2管路(初期設定)'!Q73="-",'C3(1)-1管路'!Q73,'C3(1)-1管路'!Q73-'C10(1)-2管路(初期設定)'!Q73)))</f>
        <v>-</v>
      </c>
      <c r="R73" s="425" t="str">
        <f t="shared" si="158"/>
        <v>-</v>
      </c>
      <c r="S73" s="857" t="str">
        <f>IF(AND('C10(1)-1管路(初期設定)'!$N$13="○",'C10(1)-4,5管路(初期設定)'!$BV73="-"),"-",IF('C3(1)-1管路'!S73="-",BV73,IF(BV73="-",'C3(1)-1管路'!S73,'C3(1)-1管路'!S73+BV73+BW73)))</f>
        <v>-</v>
      </c>
      <c r="T73" s="416" t="str">
        <f>IF(IF('C3(1)-1管路'!T73="-","-",IF('C10(1)-2管路(初期設定)'!T73="-",'C3(1)-1管路'!T73,'C3(1)-1管路'!T73-'C10(1)-2管路(初期設定)'!T73))=0,"-",IF('C3(1)-1管路'!T73="-","-",IF('C10(1)-2管路(初期設定)'!T73="-",'C3(1)-1管路'!T73,'C3(1)-1管路'!T73-'C10(1)-2管路(初期設定)'!T73)))</f>
        <v>-</v>
      </c>
      <c r="U73" s="856" t="str">
        <f>IF(AND('C10(1)-1管路(初期設定)'!$P$13="○",'C10(1)-4,5管路(初期設定)'!$BW73="-"),"-",IF('C3(1)-1管路'!U73="-",BW73,IF(BW73="-",'C3(1)-1管路'!U73,'C3(1)-1管路'!U73)))</f>
        <v>-</v>
      </c>
      <c r="V73" s="423" t="str">
        <f>IF(IF('C3(1)-1管路'!V73="-","-",IF('C10(1)-2管路(初期設定)'!V73="-",'C3(1)-1管路'!V73,'C3(1)-1管路'!V73-'C10(1)-2管路(初期設定)'!V73))=0,"-",IF('C3(1)-1管路'!V73="-","-",IF('C10(1)-2管路(初期設定)'!V73="-",'C3(1)-1管路'!V73,'C3(1)-1管路'!V73-'C10(1)-2管路(初期設定)'!V73)))</f>
        <v>-</v>
      </c>
      <c r="W73" s="425" t="str">
        <f t="shared" si="159"/>
        <v>-</v>
      </c>
      <c r="X73" s="424" t="str">
        <f>IF(IF('C3(1)-1管路'!X73="-","-",IF('C10(1)-2管路(初期設定)'!X73="-",'C3(1)-1管路'!X73,'C3(1)-1管路'!X73-'C10(1)-2管路(初期設定)'!X73))=0,"-",IF('C3(1)-1管路'!X73="-","-",IF('C10(1)-2管路(初期設定)'!X73="-",'C3(1)-1管路'!X73,'C3(1)-1管路'!X73-'C10(1)-2管路(初期設定)'!X73)))</f>
        <v>-</v>
      </c>
      <c r="Y73" s="423" t="str">
        <f>IF(IF('C3(1)-1管路'!Y73="-","-",IF('C10(1)-2管路(初期設定)'!Y73="-",'C3(1)-1管路'!Y73,'C3(1)-1管路'!Y73-'C10(1)-2管路(初期設定)'!Y73))=0,"-",IF('C3(1)-1管路'!Y73="-","-",IF('C10(1)-2管路(初期設定)'!Y73="-",'C3(1)-1管路'!Y73,'C3(1)-1管路'!Y73-'C10(1)-2管路(初期設定)'!Y73)))</f>
        <v>-</v>
      </c>
      <c r="Z73" s="425" t="str">
        <f t="shared" si="160"/>
        <v>-</v>
      </c>
      <c r="AA73" s="424" t="str">
        <f>IF(IF('C3(1)-1管路'!AA73="-","-",IF('C10(1)-2管路(初期設定)'!AA73="-",'C3(1)-1管路'!AA73,'C3(1)-1管路'!AA73-'C10(1)-2管路(初期設定)'!AA73))=0,"-",IF('C3(1)-1管路'!AA73="-","-",IF('C10(1)-2管路(初期設定)'!AA73="-",'C3(1)-1管路'!AA73,'C3(1)-1管路'!AA73-'C10(1)-2管路(初期設定)'!AA73)))</f>
        <v>-</v>
      </c>
      <c r="AB73" s="423" t="str">
        <f>IF(IF('C3(1)-1管路'!AB73="-","-",IF('C10(1)-2管路(初期設定)'!AB73="-",'C3(1)-1管路'!AB73,'C3(1)-1管路'!AB73-'C10(1)-2管路(初期設定)'!AB73))=0,"-",IF('C3(1)-1管路'!AB73="-","-",IF('C10(1)-2管路(初期設定)'!AB73="-",'C3(1)-1管路'!AB73,'C3(1)-1管路'!AB73-'C10(1)-2管路(初期設定)'!AB73)))</f>
        <v>-</v>
      </c>
      <c r="AC73" s="425" t="str">
        <f t="shared" si="161"/>
        <v>-</v>
      </c>
      <c r="AD73" s="857" t="str">
        <f>IF(AND('C10(1)-1管路(初期設定)'!$V$13="○",'C10(1)-4,5管路(初期設定)'!$BX73="-"),"-",IF('C3(1)-1管路'!AD73="-",BX73,IF(BX73="-",'C3(1)-1管路'!AD73,'C3(1)-1管路'!AD73+BX73)))</f>
        <v>-</v>
      </c>
      <c r="AE73" s="423" t="str">
        <f>IF(IF('C3(1)-1管路'!AE73="-","-",IF('C10(1)-2管路(初期設定)'!AE73="-",'C3(1)-1管路'!AE73,'C3(1)-1管路'!AE73-'C10(1)-2管路(初期設定)'!AE73))=0,"-",IF('C3(1)-1管路'!AE73="-","-",IF('C10(1)-2管路(初期設定)'!AE73="-",'C3(1)-1管路'!AE73,'C3(1)-1管路'!AE73-'C10(1)-2管路(初期設定)'!AE73)))</f>
        <v>-</v>
      </c>
      <c r="AF73" s="425" t="str">
        <f t="shared" si="162"/>
        <v>-</v>
      </c>
      <c r="AG73" s="424" t="str">
        <f>IF(IF('C3(1)-1管路'!AG73="-","-",IF('C10(1)-2管路(初期設定)'!AG73="-",'C3(1)-1管路'!AG73,'C3(1)-1管路'!AG73-'C10(1)-2管路(初期設定)'!AG73))=0,"-",IF('C3(1)-1管路'!AG73="-","-",IF('C10(1)-2管路(初期設定)'!AG73="-",'C3(1)-1管路'!AG73,'C3(1)-1管路'!AG73-'C10(1)-2管路(初期設定)'!AG73)))</f>
        <v>-</v>
      </c>
      <c r="AH73" s="423" t="str">
        <f>IF(IF('C3(1)-1管路'!AH73="-","-",IF('C10(1)-2管路(初期設定)'!AH73="-",'C3(1)-1管路'!AH73,'C3(1)-1管路'!AH73-'C10(1)-2管路(初期設定)'!AH73))=0,"-",IF('C3(1)-1管路'!AH73="-","-",IF('C10(1)-2管路(初期設定)'!AH73="-",'C3(1)-1管路'!AH73,'C3(1)-1管路'!AH73-'C10(1)-2管路(初期設定)'!AH73)))</f>
        <v>-</v>
      </c>
      <c r="AI73" s="425" t="str">
        <f t="shared" si="163"/>
        <v>-</v>
      </c>
      <c r="AJ73" s="424" t="str">
        <f>IF(IF('C3(1)-1管路'!AJ73="-","-",IF('C10(1)-2管路(初期設定)'!AJ73="-",'C3(1)-1管路'!AJ73,'C3(1)-1管路'!AJ73-'C10(1)-2管路(初期設定)'!AJ73))=0,"-",IF('C3(1)-1管路'!AJ73="-","-",IF('C10(1)-2管路(初期設定)'!AJ73="-",'C3(1)-1管路'!AJ73,'C3(1)-1管路'!AJ73-'C10(1)-2管路(初期設定)'!AJ73)))</f>
        <v>-</v>
      </c>
      <c r="AK73" s="423" t="str">
        <f>IF(IF('C3(1)-1管路'!AK73="-","-",IF('C10(1)-2管路(初期設定)'!AK73="-",'C3(1)-1管路'!AK73,'C3(1)-1管路'!AK73-'C10(1)-2管路(初期設定)'!AK73))=0,"-",IF('C3(1)-1管路'!AK73="-","-",IF('C10(1)-2管路(初期設定)'!AK73="-",'C3(1)-1管路'!AK73,'C3(1)-1管路'!AK73-'C10(1)-2管路(初期設定)'!AK73)))</f>
        <v>-</v>
      </c>
      <c r="AL73" s="425" t="str">
        <f t="shared" si="164"/>
        <v>-</v>
      </c>
      <c r="AM73" s="424" t="str">
        <f>IF(IF('C3(1)-1管路'!AM73="-","-",IF('C10(1)-2管路(初期設定)'!AM73="-",'C3(1)-1管路'!AM73,'C3(1)-1管路'!AM73-'C10(1)-2管路(初期設定)'!AM73))=0,"-",IF('C3(1)-1管路'!AM73="-","-",IF('C10(1)-2管路(初期設定)'!AM73="-",'C3(1)-1管路'!AM73,'C3(1)-1管路'!AM73-'C10(1)-2管路(初期設定)'!AM73)))</f>
        <v>-</v>
      </c>
      <c r="AN73" s="423" t="str">
        <f>IF(IF('C3(1)-1管路'!AN73="-","-",IF('C10(1)-2管路(初期設定)'!AN73="-",'C3(1)-1管路'!AN73,'C3(1)-1管路'!AN73-'C10(1)-2管路(初期設定)'!AN73))=0,"-",IF('C3(1)-1管路'!AN73="-","-",IF('C10(1)-2管路(初期設定)'!AN73="-",'C3(1)-1管路'!AN73,'C3(1)-1管路'!AN73-'C10(1)-2管路(初期設定)'!AN73)))</f>
        <v>-</v>
      </c>
      <c r="AO73" s="425" t="str">
        <f t="shared" si="165"/>
        <v>-</v>
      </c>
      <c r="AP73" s="424" t="str">
        <f>IF(IF('C3(1)-1管路'!AP73="-","-",IF('C10(1)-2管路(初期設定)'!AP73="-",'C3(1)-1管路'!AP73,'C3(1)-1管路'!AP73-'C10(1)-2管路(初期設定)'!AP73))=0,"-",IF('C3(1)-1管路'!AP73="-","-",IF('C10(1)-2管路(初期設定)'!AP73="-",'C3(1)-1管路'!AP73,'C3(1)-1管路'!AP73-'C10(1)-2管路(初期設定)'!AP73)))</f>
        <v>-</v>
      </c>
      <c r="AQ73" s="423" t="str">
        <f>IF(IF('C3(1)-1管路'!AQ73="-","-",IF('C10(1)-2管路(初期設定)'!AQ73="-",'C3(1)-1管路'!AQ73,'C3(1)-1管路'!AQ73-'C10(1)-2管路(初期設定)'!AQ73))=0,"-",IF('C3(1)-1管路'!AQ73="-","-",IF('C10(1)-2管路(初期設定)'!AQ73="-",'C3(1)-1管路'!AQ73,'C3(1)-1管路'!AQ73-'C10(1)-2管路(初期設定)'!AQ73)))</f>
        <v>-</v>
      </c>
      <c r="AR73" s="415" t="str">
        <f t="shared" si="166"/>
        <v>-</v>
      </c>
      <c r="AS73" s="424" t="str">
        <f>IF(IF('C3(1)-1管路'!AS73="-","-",IF('C10(1)-2管路(初期設定)'!AS73="-",'C3(1)-1管路'!AS73,'C3(1)-1管路'!AS73-'C10(1)-2管路(初期設定)'!AS73))=0,"-",IF('C3(1)-1管路'!AS73="-","-",IF('C10(1)-2管路(初期設定)'!AS73="-",'C3(1)-1管路'!AS73,'C3(1)-1管路'!AS73-'C10(1)-2管路(初期設定)'!AS73)))</f>
        <v>-</v>
      </c>
      <c r="AT73" s="423" t="str">
        <f>IF(IF('C3(1)-1管路'!AT73="-","-",IF('C10(1)-2管路(初期設定)'!AT73="-",'C3(1)-1管路'!AT73,'C3(1)-1管路'!AT73-'C10(1)-2管路(初期設定)'!AT73))=0,"-",IF('C3(1)-1管路'!AT73="-","-",IF('C10(1)-2管路(初期設定)'!AT73="-",'C3(1)-1管路'!AT73,'C3(1)-1管路'!AT73-'C10(1)-2管路(初期設定)'!AT73)))</f>
        <v>-</v>
      </c>
      <c r="AU73" s="415" t="str">
        <f t="shared" si="167"/>
        <v>-</v>
      </c>
      <c r="AV73" s="1071">
        <f t="shared" si="168"/>
        <v>560</v>
      </c>
      <c r="AW73" s="1070"/>
      <c r="AX73" s="1069" t="str">
        <f t="shared" si="169"/>
        <v>-</v>
      </c>
      <c r="AY73" s="1070"/>
      <c r="AZ73" s="1071">
        <f t="shared" si="170"/>
        <v>560</v>
      </c>
      <c r="BA73" s="1070"/>
      <c r="BB73" s="1070">
        <f t="shared" si="171"/>
        <v>0</v>
      </c>
      <c r="BC73" s="1070"/>
      <c r="BD73" s="1070">
        <f t="shared" si="172"/>
        <v>0</v>
      </c>
      <c r="BE73" s="1070"/>
      <c r="BF73" s="1070">
        <f t="shared" si="173"/>
        <v>0</v>
      </c>
      <c r="BG73" s="1070"/>
      <c r="BH73" s="1070">
        <f t="shared" si="174"/>
        <v>0</v>
      </c>
      <c r="BI73" s="1072"/>
      <c r="BJ73" s="1071">
        <f t="shared" si="175"/>
        <v>560</v>
      </c>
      <c r="BK73" s="1070"/>
      <c r="BL73" s="1070">
        <f t="shared" si="176"/>
        <v>0</v>
      </c>
      <c r="BM73" s="1073"/>
      <c r="BN73" s="1070">
        <f t="shared" si="95"/>
        <v>560</v>
      </c>
      <c r="BO73" s="1073"/>
      <c r="BQ73" s="442" t="str">
        <f>IF('C10(1)-2管路(初期設定)'!AW73="","-",'C10(1)-2管路(初期設定)'!AW73)</f>
        <v>ダクタイル鋳鉄管(NS形継手等)</v>
      </c>
      <c r="BR73" s="441">
        <f>IF(BQ73=BR$4,IF('C10(1)-2管路(初期設定)'!AV73="-","-",IF('C10(1)-2管路(初期設定)'!I73="-",'C10(1)-2管路(初期設定)'!AV73,'C10(1)-2管路(初期設定)'!AV73-'C10(1)-2管路(初期設定)'!I73)),"-")</f>
        <v>560</v>
      </c>
      <c r="BS73" s="441" t="str">
        <f>IF(BQ73=BS$4,IF('C10(1)-2管路(初期設定)'!AV73="-","-",IF('C10(1)-2管路(初期設定)'!L73="-",'C10(1)-2管路(初期設定)'!AV73,'C10(1)-2管路(初期設定)'!AV73-'C10(1)-2管路(初期設定)'!L73)),"-")</f>
        <v>-</v>
      </c>
      <c r="BT73" s="441" t="str">
        <f>IF(BQ73=BT$4,IF('C10(1)-2管路(初期設定)'!AV73="-","-",IF('C10(1)-2管路(初期設定)'!O73="-",'C10(1)-2管路(初期設定)'!AV73,'C10(1)-2管路(初期設定)'!AV73-'C10(1)-2管路(初期設定)'!O73)),"-")</f>
        <v>-</v>
      </c>
      <c r="BU73" s="441" t="str">
        <f>IF($BQ73=BU$4,IF('C10(1)-2管路(初期設定)'!$AV73="-","-",IF('C10(1)-2管路(初期設定)'!R73="-",'C10(1)-2管路(初期設定)'!$AV73,'C10(1)-2管路(初期設定)'!$AV73-'C10(1)-2管路(初期設定)'!R73)),"-")</f>
        <v>-</v>
      </c>
      <c r="BV73" s="441" t="str">
        <f>IF($BQ73=BV$4,IF('C10(1)-2管路(初期設定)'!$AV73="-","-",IF('C10(1)-2管路(初期設定)'!W73="-",'C10(1)-2管路(初期設定)'!$AV73,'C10(1)-2管路(初期設定)'!$AV73-SUM('C10(1)-2管路(初期設定)'!S73,'C10(1)-2管路(初期設定)'!T73))),"-")</f>
        <v>-</v>
      </c>
      <c r="BW73" s="441" t="str">
        <f>IF($BQ73=BV$4,IF('C10(1)-2管路(初期設定)'!$AV73="-","-",IF('C10(1)-2管路(初期設定)'!W73="-",'C10(1)-2管路(初期設定)'!$AV73,'C10(1)-2管路(初期設定)'!$AV73-SUM('C10(1)-2管路(初期設定)'!U73,'C10(1)-2管路(初期設定)'!V73))),"-")</f>
        <v>-</v>
      </c>
      <c r="BX73" s="441" t="str">
        <f>IF($BQ73=BX$4,IF('C10(1)-2管路(初期設定)'!$AV73="-","-",IF('C10(1)-2管路(初期設定)'!AF73="-",'C10(1)-2管路(初期設定)'!$AV73,'C10(1)-2管路(初期設定)'!$AV73-'C10(1)-2管路(初期設定)'!AF73)),"-")</f>
        <v>-</v>
      </c>
    </row>
    <row r="74" spans="2:76" ht="13.5" customHeight="1">
      <c r="B74" s="1594"/>
      <c r="C74" s="1263"/>
      <c r="D74" s="1263"/>
      <c r="E74" s="1265"/>
      <c r="F74" s="76">
        <v>150</v>
      </c>
      <c r="G74" s="857">
        <f>IF(AND('C10(1)-1管路(初期設定)'!$F$13="○",'C10(1)-4,5管路(初期設定)'!$BR74="-"),"-",IF('C3(1)-1管路'!G74="-",BR74,IF(BR74="-",'C3(1)-1管路'!G74,'C3(1)-1管路'!G74+BR74)))</f>
        <v>373</v>
      </c>
      <c r="H74" s="423" t="str">
        <f>IF(IF('C3(1)-1管路'!H74="-","-",IF('C10(1)-2管路(初期設定)'!H74="-",'C3(1)-1管路'!H74,'C3(1)-1管路'!H74-'C10(1)-2管路(初期設定)'!H74))=0,"-",IF('C3(1)-1管路'!H74="-","-",IF('C10(1)-2管路(初期設定)'!H74="-",'C3(1)-1管路'!H74,'C3(1)-1管路'!H74-'C10(1)-2管路(初期設定)'!H74)))</f>
        <v>-</v>
      </c>
      <c r="I74" s="425">
        <f t="shared" si="155"/>
        <v>373</v>
      </c>
      <c r="J74" s="857" t="str">
        <f>IF(AND('C10(1)-1管路(初期設定)'!$H$13="○",'C10(1)-4,5管路(初期設定)'!$BS74="-"),"-",IF('C3(1)-1管路'!J74="-",BS74,IF(BS74="-",'C3(1)-1管路'!J74,'C3(1)-1管路'!J74+BS74)))</f>
        <v>-</v>
      </c>
      <c r="K74" s="423" t="str">
        <f>IF(IF('C3(1)-1管路'!K74="-","-",IF('C10(1)-2管路(初期設定)'!K74="-",'C3(1)-1管路'!K74,'C3(1)-1管路'!K74-'C10(1)-2管路(初期設定)'!K74))=0,"-",IF('C3(1)-1管路'!K74="-","-",IF('C10(1)-2管路(初期設定)'!K74="-",'C3(1)-1管路'!K74,'C3(1)-1管路'!K74-'C10(1)-2管路(初期設定)'!K74)))</f>
        <v>-</v>
      </c>
      <c r="L74" s="425" t="str">
        <f t="shared" si="156"/>
        <v>-</v>
      </c>
      <c r="M74" s="857" t="str">
        <f>IF(AND('C10(1)-1管路(初期設定)'!$J$13="○",'C10(1)-4,5管路(初期設定)'!$BT74="-"),"-",IF('C3(1)-1管路'!M74="-",BT74,IF(BT74="-",'C3(1)-1管路'!M74,'C3(1)-1管路'!M74+BT74)))</f>
        <v>-</v>
      </c>
      <c r="N74" s="423" t="str">
        <f>IF(IF('C3(1)-1管路'!N74="-","-",IF('C10(1)-2管路(初期設定)'!N74="-",'C3(1)-1管路'!N74,'C3(1)-1管路'!N74-'C10(1)-2管路(初期設定)'!N74))=0,"-",IF('C3(1)-1管路'!N74="-","-",IF('C10(1)-2管路(初期設定)'!N74="-",'C3(1)-1管路'!N74,'C3(1)-1管路'!N74-'C10(1)-2管路(初期設定)'!N74)))</f>
        <v>-</v>
      </c>
      <c r="O74" s="425" t="str">
        <f t="shared" si="157"/>
        <v>-</v>
      </c>
      <c r="P74" s="857" t="str">
        <f>IF(AND('C10(1)-1管路(初期設定)'!$L$13="○",'C10(1)-4,5管路(初期設定)'!$BU74="-"),"-",IF('C3(1)-1管路'!P74="-",BU74,IF(BU74="-",'C3(1)-1管路'!P74,'C3(1)-1管路'!P74+BU74)))</f>
        <v>-</v>
      </c>
      <c r="Q74" s="423" t="str">
        <f>IF(IF('C3(1)-1管路'!Q74="-","-",IF('C10(1)-2管路(初期設定)'!Q74="-",'C3(1)-1管路'!Q74,'C3(1)-1管路'!Q74-'C10(1)-2管路(初期設定)'!Q74))=0,"-",IF('C3(1)-1管路'!Q74="-","-",IF('C10(1)-2管路(初期設定)'!Q74="-",'C3(1)-1管路'!Q74,'C3(1)-1管路'!Q74-'C10(1)-2管路(初期設定)'!Q74)))</f>
        <v>-</v>
      </c>
      <c r="R74" s="425" t="str">
        <f t="shared" si="158"/>
        <v>-</v>
      </c>
      <c r="S74" s="857" t="str">
        <f>IF(AND('C10(1)-1管路(初期設定)'!$N$13="○",'C10(1)-4,5管路(初期設定)'!$BV74="-"),"-",IF('C3(1)-1管路'!S74="-",BV74,IF(BV74="-",'C3(1)-1管路'!S74,'C3(1)-1管路'!S74+BV74+BW74)))</f>
        <v>-</v>
      </c>
      <c r="T74" s="416" t="str">
        <f>IF(IF('C3(1)-1管路'!T74="-","-",IF('C10(1)-2管路(初期設定)'!T74="-",'C3(1)-1管路'!T74,'C3(1)-1管路'!T74-'C10(1)-2管路(初期設定)'!T74))=0,"-",IF('C3(1)-1管路'!T74="-","-",IF('C10(1)-2管路(初期設定)'!T74="-",'C3(1)-1管路'!T74,'C3(1)-1管路'!T74-'C10(1)-2管路(初期設定)'!T74)))</f>
        <v>-</v>
      </c>
      <c r="U74" s="856" t="str">
        <f>IF(AND('C10(1)-1管路(初期設定)'!$P$13="○",'C10(1)-4,5管路(初期設定)'!$BW74="-"),"-",IF('C3(1)-1管路'!U74="-",BW74,IF(BW74="-",'C3(1)-1管路'!U74,'C3(1)-1管路'!U74)))</f>
        <v>-</v>
      </c>
      <c r="V74" s="423" t="str">
        <f>IF(IF('C3(1)-1管路'!V74="-","-",IF('C10(1)-2管路(初期設定)'!V74="-",'C3(1)-1管路'!V74,'C3(1)-1管路'!V74-'C10(1)-2管路(初期設定)'!V74))=0,"-",IF('C3(1)-1管路'!V74="-","-",IF('C10(1)-2管路(初期設定)'!V74="-",'C3(1)-1管路'!V74,'C3(1)-1管路'!V74-'C10(1)-2管路(初期設定)'!V74)))</f>
        <v>-</v>
      </c>
      <c r="W74" s="425" t="str">
        <f t="shared" si="159"/>
        <v>-</v>
      </c>
      <c r="X74" s="424" t="str">
        <f>IF(IF('C3(1)-1管路'!X74="-","-",IF('C10(1)-2管路(初期設定)'!X74="-",'C3(1)-1管路'!X74,'C3(1)-1管路'!X74-'C10(1)-2管路(初期設定)'!X74))=0,"-",IF('C3(1)-1管路'!X74="-","-",IF('C10(1)-2管路(初期設定)'!X74="-",'C3(1)-1管路'!X74,'C3(1)-1管路'!X74-'C10(1)-2管路(初期設定)'!X74)))</f>
        <v>-</v>
      </c>
      <c r="Y74" s="423" t="str">
        <f>IF(IF('C3(1)-1管路'!Y74="-","-",IF('C10(1)-2管路(初期設定)'!Y74="-",'C3(1)-1管路'!Y74,'C3(1)-1管路'!Y74-'C10(1)-2管路(初期設定)'!Y74))=0,"-",IF('C3(1)-1管路'!Y74="-","-",IF('C10(1)-2管路(初期設定)'!Y74="-",'C3(1)-1管路'!Y74,'C3(1)-1管路'!Y74-'C10(1)-2管路(初期設定)'!Y74)))</f>
        <v>-</v>
      </c>
      <c r="Z74" s="425" t="str">
        <f t="shared" si="160"/>
        <v>-</v>
      </c>
      <c r="AA74" s="424" t="str">
        <f>IF(IF('C3(1)-1管路'!AA74="-","-",IF('C10(1)-2管路(初期設定)'!AA74="-",'C3(1)-1管路'!AA74,'C3(1)-1管路'!AA74-'C10(1)-2管路(初期設定)'!AA74))=0,"-",IF('C3(1)-1管路'!AA74="-","-",IF('C10(1)-2管路(初期設定)'!AA74="-",'C3(1)-1管路'!AA74,'C3(1)-1管路'!AA74-'C10(1)-2管路(初期設定)'!AA74)))</f>
        <v>-</v>
      </c>
      <c r="AB74" s="423" t="str">
        <f>IF(IF('C3(1)-1管路'!AB74="-","-",IF('C10(1)-2管路(初期設定)'!AB74="-",'C3(1)-1管路'!AB74,'C3(1)-1管路'!AB74-'C10(1)-2管路(初期設定)'!AB74))=0,"-",IF('C3(1)-1管路'!AB74="-","-",IF('C10(1)-2管路(初期設定)'!AB74="-",'C3(1)-1管路'!AB74,'C3(1)-1管路'!AB74-'C10(1)-2管路(初期設定)'!AB74)))</f>
        <v>-</v>
      </c>
      <c r="AC74" s="425" t="str">
        <f t="shared" si="161"/>
        <v>-</v>
      </c>
      <c r="AD74" s="857" t="str">
        <f>IF(AND('C10(1)-1管路(初期設定)'!$V$13="○",'C10(1)-4,5管路(初期設定)'!$BX74="-"),"-",IF('C3(1)-1管路'!AD74="-",BX74,IF(BX74="-",'C3(1)-1管路'!AD74,'C3(1)-1管路'!AD74+BX74)))</f>
        <v>-</v>
      </c>
      <c r="AE74" s="423" t="str">
        <f>IF(IF('C3(1)-1管路'!AE74="-","-",IF('C10(1)-2管路(初期設定)'!AE74="-",'C3(1)-1管路'!AE74,'C3(1)-1管路'!AE74-'C10(1)-2管路(初期設定)'!AE74))=0,"-",IF('C3(1)-1管路'!AE74="-","-",IF('C10(1)-2管路(初期設定)'!AE74="-",'C3(1)-1管路'!AE74,'C3(1)-1管路'!AE74-'C10(1)-2管路(初期設定)'!AE74)))</f>
        <v>-</v>
      </c>
      <c r="AF74" s="425" t="str">
        <f t="shared" si="162"/>
        <v>-</v>
      </c>
      <c r="AG74" s="424" t="str">
        <f>IF(IF('C3(1)-1管路'!AG74="-","-",IF('C10(1)-2管路(初期設定)'!AG74="-",'C3(1)-1管路'!AG74,'C3(1)-1管路'!AG74-'C10(1)-2管路(初期設定)'!AG74))=0,"-",IF('C3(1)-1管路'!AG74="-","-",IF('C10(1)-2管路(初期設定)'!AG74="-",'C3(1)-1管路'!AG74,'C3(1)-1管路'!AG74-'C10(1)-2管路(初期設定)'!AG74)))</f>
        <v>-</v>
      </c>
      <c r="AH74" s="423" t="str">
        <f>IF(IF('C3(1)-1管路'!AH74="-","-",IF('C10(1)-2管路(初期設定)'!AH74="-",'C3(1)-1管路'!AH74,'C3(1)-1管路'!AH74-'C10(1)-2管路(初期設定)'!AH74))=0,"-",IF('C3(1)-1管路'!AH74="-","-",IF('C10(1)-2管路(初期設定)'!AH74="-",'C3(1)-1管路'!AH74,'C3(1)-1管路'!AH74-'C10(1)-2管路(初期設定)'!AH74)))</f>
        <v>-</v>
      </c>
      <c r="AI74" s="425" t="str">
        <f t="shared" si="163"/>
        <v>-</v>
      </c>
      <c r="AJ74" s="424" t="str">
        <f>IF(IF('C3(1)-1管路'!AJ74="-","-",IF('C10(1)-2管路(初期設定)'!AJ74="-",'C3(1)-1管路'!AJ74,'C3(1)-1管路'!AJ74-'C10(1)-2管路(初期設定)'!AJ74))=0,"-",IF('C3(1)-1管路'!AJ74="-","-",IF('C10(1)-2管路(初期設定)'!AJ74="-",'C3(1)-1管路'!AJ74,'C3(1)-1管路'!AJ74-'C10(1)-2管路(初期設定)'!AJ74)))</f>
        <v>-</v>
      </c>
      <c r="AK74" s="423" t="str">
        <f>IF(IF('C3(1)-1管路'!AK74="-","-",IF('C10(1)-2管路(初期設定)'!AK74="-",'C3(1)-1管路'!AK74,'C3(1)-1管路'!AK74-'C10(1)-2管路(初期設定)'!AK74))=0,"-",IF('C3(1)-1管路'!AK74="-","-",IF('C10(1)-2管路(初期設定)'!AK74="-",'C3(1)-1管路'!AK74,'C3(1)-1管路'!AK74-'C10(1)-2管路(初期設定)'!AK74)))</f>
        <v>-</v>
      </c>
      <c r="AL74" s="425" t="str">
        <f t="shared" si="164"/>
        <v>-</v>
      </c>
      <c r="AM74" s="424" t="str">
        <f>IF(IF('C3(1)-1管路'!AM74="-","-",IF('C10(1)-2管路(初期設定)'!AM74="-",'C3(1)-1管路'!AM74,'C3(1)-1管路'!AM74-'C10(1)-2管路(初期設定)'!AM74))=0,"-",IF('C3(1)-1管路'!AM74="-","-",IF('C10(1)-2管路(初期設定)'!AM74="-",'C3(1)-1管路'!AM74,'C3(1)-1管路'!AM74-'C10(1)-2管路(初期設定)'!AM74)))</f>
        <v>-</v>
      </c>
      <c r="AN74" s="423" t="str">
        <f>IF(IF('C3(1)-1管路'!AN74="-","-",IF('C10(1)-2管路(初期設定)'!AN74="-",'C3(1)-1管路'!AN74,'C3(1)-1管路'!AN74-'C10(1)-2管路(初期設定)'!AN74))=0,"-",IF('C3(1)-1管路'!AN74="-","-",IF('C10(1)-2管路(初期設定)'!AN74="-",'C3(1)-1管路'!AN74,'C3(1)-1管路'!AN74-'C10(1)-2管路(初期設定)'!AN74)))</f>
        <v>-</v>
      </c>
      <c r="AO74" s="425" t="str">
        <f t="shared" si="165"/>
        <v>-</v>
      </c>
      <c r="AP74" s="424" t="str">
        <f>IF(IF('C3(1)-1管路'!AP74="-","-",IF('C10(1)-2管路(初期設定)'!AP74="-",'C3(1)-1管路'!AP74,'C3(1)-1管路'!AP74-'C10(1)-2管路(初期設定)'!AP74))=0,"-",IF('C3(1)-1管路'!AP74="-","-",IF('C10(1)-2管路(初期設定)'!AP74="-",'C3(1)-1管路'!AP74,'C3(1)-1管路'!AP74-'C10(1)-2管路(初期設定)'!AP74)))</f>
        <v>-</v>
      </c>
      <c r="AQ74" s="423" t="str">
        <f>IF(IF('C3(1)-1管路'!AQ74="-","-",IF('C10(1)-2管路(初期設定)'!AQ74="-",'C3(1)-1管路'!AQ74,'C3(1)-1管路'!AQ74-'C10(1)-2管路(初期設定)'!AQ74))=0,"-",IF('C3(1)-1管路'!AQ74="-","-",IF('C10(1)-2管路(初期設定)'!AQ74="-",'C3(1)-1管路'!AQ74,'C3(1)-1管路'!AQ74-'C10(1)-2管路(初期設定)'!AQ74)))</f>
        <v>-</v>
      </c>
      <c r="AR74" s="415" t="str">
        <f t="shared" si="166"/>
        <v>-</v>
      </c>
      <c r="AS74" s="424" t="str">
        <f>IF(IF('C3(1)-1管路'!AS74="-","-",IF('C10(1)-2管路(初期設定)'!AS74="-",'C3(1)-1管路'!AS74,'C3(1)-1管路'!AS74-'C10(1)-2管路(初期設定)'!AS74))=0,"-",IF('C3(1)-1管路'!AS74="-","-",IF('C10(1)-2管路(初期設定)'!AS74="-",'C3(1)-1管路'!AS74,'C3(1)-1管路'!AS74-'C10(1)-2管路(初期設定)'!AS74)))</f>
        <v>-</v>
      </c>
      <c r="AT74" s="423" t="str">
        <f>IF(IF('C3(1)-1管路'!AT74="-","-",IF('C10(1)-2管路(初期設定)'!AT74="-",'C3(1)-1管路'!AT74,'C3(1)-1管路'!AT74-'C10(1)-2管路(初期設定)'!AT74))=0,"-",IF('C3(1)-1管路'!AT74="-","-",IF('C10(1)-2管路(初期設定)'!AT74="-",'C3(1)-1管路'!AT74,'C3(1)-1管路'!AT74-'C10(1)-2管路(初期設定)'!AT74)))</f>
        <v>-</v>
      </c>
      <c r="AU74" s="415" t="str">
        <f t="shared" si="167"/>
        <v>-</v>
      </c>
      <c r="AV74" s="1071">
        <f t="shared" si="168"/>
        <v>373</v>
      </c>
      <c r="AW74" s="1070"/>
      <c r="AX74" s="1069" t="str">
        <f t="shared" si="169"/>
        <v>-</v>
      </c>
      <c r="AY74" s="1070"/>
      <c r="AZ74" s="1071">
        <f t="shared" si="170"/>
        <v>373</v>
      </c>
      <c r="BA74" s="1070"/>
      <c r="BB74" s="1070">
        <f t="shared" si="171"/>
        <v>0</v>
      </c>
      <c r="BC74" s="1070"/>
      <c r="BD74" s="1070">
        <f t="shared" si="172"/>
        <v>0</v>
      </c>
      <c r="BE74" s="1070"/>
      <c r="BF74" s="1070">
        <f t="shared" si="173"/>
        <v>0</v>
      </c>
      <c r="BG74" s="1070"/>
      <c r="BH74" s="1070">
        <f t="shared" si="174"/>
        <v>0</v>
      </c>
      <c r="BI74" s="1072"/>
      <c r="BJ74" s="1071">
        <f t="shared" si="175"/>
        <v>373</v>
      </c>
      <c r="BK74" s="1070"/>
      <c r="BL74" s="1070">
        <f t="shared" si="176"/>
        <v>0</v>
      </c>
      <c r="BM74" s="1073"/>
      <c r="BN74" s="1070">
        <f t="shared" si="95"/>
        <v>373</v>
      </c>
      <c r="BO74" s="1073"/>
      <c r="BQ74" s="442" t="str">
        <f>IF('C10(1)-2管路(初期設定)'!AW74="","-",'C10(1)-2管路(初期設定)'!AW74)</f>
        <v>ダクタイル鋳鉄管(NS形継手等)</v>
      </c>
      <c r="BR74" s="441">
        <f>IF(BQ74=BR$4,IF('C10(1)-2管路(初期設定)'!AV74="-","-",IF('C10(1)-2管路(初期設定)'!I74="-",'C10(1)-2管路(初期設定)'!AV74,'C10(1)-2管路(初期設定)'!AV74-'C10(1)-2管路(初期設定)'!I74)),"-")</f>
        <v>373</v>
      </c>
      <c r="BS74" s="441" t="str">
        <f>IF(BQ74=BS$4,IF('C10(1)-2管路(初期設定)'!AV74="-","-",IF('C10(1)-2管路(初期設定)'!L74="-",'C10(1)-2管路(初期設定)'!AV74,'C10(1)-2管路(初期設定)'!AV74-'C10(1)-2管路(初期設定)'!L74)),"-")</f>
        <v>-</v>
      </c>
      <c r="BT74" s="441" t="str">
        <f>IF(BQ74=BT$4,IF('C10(1)-2管路(初期設定)'!AV74="-","-",IF('C10(1)-2管路(初期設定)'!O74="-",'C10(1)-2管路(初期設定)'!AV74,'C10(1)-2管路(初期設定)'!AV74-'C10(1)-2管路(初期設定)'!O74)),"-")</f>
        <v>-</v>
      </c>
      <c r="BU74" s="441" t="str">
        <f>IF($BQ74=BU$4,IF('C10(1)-2管路(初期設定)'!$AV74="-","-",IF('C10(1)-2管路(初期設定)'!R74="-",'C10(1)-2管路(初期設定)'!$AV74,'C10(1)-2管路(初期設定)'!$AV74-'C10(1)-2管路(初期設定)'!R74)),"-")</f>
        <v>-</v>
      </c>
      <c r="BV74" s="441" t="str">
        <f>IF($BQ74=BV$4,IF('C10(1)-2管路(初期設定)'!$AV74="-","-",IF('C10(1)-2管路(初期設定)'!W74="-",'C10(1)-2管路(初期設定)'!$AV74,'C10(1)-2管路(初期設定)'!$AV74-SUM('C10(1)-2管路(初期設定)'!S74,'C10(1)-2管路(初期設定)'!T74))),"-")</f>
        <v>-</v>
      </c>
      <c r="BW74" s="441" t="str">
        <f>IF($BQ74=BV$4,IF('C10(1)-2管路(初期設定)'!$AV74="-","-",IF('C10(1)-2管路(初期設定)'!W74="-",'C10(1)-2管路(初期設定)'!$AV74,'C10(1)-2管路(初期設定)'!$AV74-SUM('C10(1)-2管路(初期設定)'!U74,'C10(1)-2管路(初期設定)'!V74))),"-")</f>
        <v>-</v>
      </c>
      <c r="BX74" s="441" t="str">
        <f>IF($BQ74=BX$4,IF('C10(1)-2管路(初期設定)'!$AV74="-","-",IF('C10(1)-2管路(初期設定)'!AF74="-",'C10(1)-2管路(初期設定)'!$AV74,'C10(1)-2管路(初期設定)'!$AV74-'C10(1)-2管路(初期設定)'!AF74)),"-")</f>
        <v>-</v>
      </c>
    </row>
    <row r="75" spans="2:76" ht="13.5" customHeight="1">
      <c r="B75" s="1594"/>
      <c r="C75" s="1263"/>
      <c r="D75" s="1263"/>
      <c r="E75" s="1265"/>
      <c r="F75" s="76">
        <v>100</v>
      </c>
      <c r="G75" s="857" t="str">
        <f>IF(AND('C10(1)-1管路(初期設定)'!$F$13="○",'C10(1)-4,5管路(初期設定)'!$BR75="-"),"-",IF('C3(1)-1管路'!G75="-",BR75,IF(BR75="-",'C3(1)-1管路'!G75,'C3(1)-1管路'!G75+BR75)))</f>
        <v>-</v>
      </c>
      <c r="H75" s="423" t="str">
        <f>IF(IF('C3(1)-1管路'!H75="-","-",IF('C10(1)-2管路(初期設定)'!H75="-",'C3(1)-1管路'!H75,'C3(1)-1管路'!H75-'C10(1)-2管路(初期設定)'!H75))=0,"-",IF('C3(1)-1管路'!H75="-","-",IF('C10(1)-2管路(初期設定)'!H75="-",'C3(1)-1管路'!H75,'C3(1)-1管路'!H75-'C10(1)-2管路(初期設定)'!H75)))</f>
        <v>-</v>
      </c>
      <c r="I75" s="425" t="str">
        <f t="shared" si="155"/>
        <v>-</v>
      </c>
      <c r="J75" s="857" t="str">
        <f>IF(AND('C10(1)-1管路(初期設定)'!$H$13="○",'C10(1)-4,5管路(初期設定)'!$BS75="-"),"-",IF('C3(1)-1管路'!J75="-",BS75,IF(BS75="-",'C3(1)-1管路'!J75,'C3(1)-1管路'!J75+BS75)))</f>
        <v>-</v>
      </c>
      <c r="K75" s="423" t="str">
        <f>IF(IF('C3(1)-1管路'!K75="-","-",IF('C10(1)-2管路(初期設定)'!K75="-",'C3(1)-1管路'!K75,'C3(1)-1管路'!K75-'C10(1)-2管路(初期設定)'!K75))=0,"-",IF('C3(1)-1管路'!K75="-","-",IF('C10(1)-2管路(初期設定)'!K75="-",'C3(1)-1管路'!K75,'C3(1)-1管路'!K75-'C10(1)-2管路(初期設定)'!K75)))</f>
        <v>-</v>
      </c>
      <c r="L75" s="425" t="str">
        <f t="shared" si="156"/>
        <v>-</v>
      </c>
      <c r="M75" s="857" t="str">
        <f>IF(AND('C10(1)-1管路(初期設定)'!$J$13="○",'C10(1)-4,5管路(初期設定)'!$BT75="-"),"-",IF('C3(1)-1管路'!M75="-",BT75,IF(BT75="-",'C3(1)-1管路'!M75,'C3(1)-1管路'!M75+BT75)))</f>
        <v>-</v>
      </c>
      <c r="N75" s="423" t="str">
        <f>IF(IF('C3(1)-1管路'!N75="-","-",IF('C10(1)-2管路(初期設定)'!N75="-",'C3(1)-1管路'!N75,'C3(1)-1管路'!N75-'C10(1)-2管路(初期設定)'!N75))=0,"-",IF('C3(1)-1管路'!N75="-","-",IF('C10(1)-2管路(初期設定)'!N75="-",'C3(1)-1管路'!N75,'C3(1)-1管路'!N75-'C10(1)-2管路(初期設定)'!N75)))</f>
        <v>-</v>
      </c>
      <c r="O75" s="425" t="str">
        <f t="shared" si="157"/>
        <v>-</v>
      </c>
      <c r="P75" s="857" t="str">
        <f>IF(AND('C10(1)-1管路(初期設定)'!$L$13="○",'C10(1)-4,5管路(初期設定)'!$BU75="-"),"-",IF('C3(1)-1管路'!P75="-",BU75,IF(BU75="-",'C3(1)-1管路'!P75,'C3(1)-1管路'!P75+BU75)))</f>
        <v>-</v>
      </c>
      <c r="Q75" s="423" t="str">
        <f>IF(IF('C3(1)-1管路'!Q75="-","-",IF('C10(1)-2管路(初期設定)'!Q75="-",'C3(1)-1管路'!Q75,'C3(1)-1管路'!Q75-'C10(1)-2管路(初期設定)'!Q75))=0,"-",IF('C3(1)-1管路'!Q75="-","-",IF('C10(1)-2管路(初期設定)'!Q75="-",'C3(1)-1管路'!Q75,'C3(1)-1管路'!Q75-'C10(1)-2管路(初期設定)'!Q75)))</f>
        <v>-</v>
      </c>
      <c r="R75" s="425" t="str">
        <f t="shared" si="158"/>
        <v>-</v>
      </c>
      <c r="S75" s="857" t="str">
        <f>IF(AND('C10(1)-1管路(初期設定)'!$N$13="○",'C10(1)-4,5管路(初期設定)'!$BV75="-"),"-",IF('C3(1)-1管路'!S75="-",BV75,IF(BV75="-",'C3(1)-1管路'!S75,'C3(1)-1管路'!S75+BV75+BW75)))</f>
        <v>-</v>
      </c>
      <c r="T75" s="416" t="str">
        <f>IF(IF('C3(1)-1管路'!T75="-","-",IF('C10(1)-2管路(初期設定)'!T75="-",'C3(1)-1管路'!T75,'C3(1)-1管路'!T75-'C10(1)-2管路(初期設定)'!T75))=0,"-",IF('C3(1)-1管路'!T75="-","-",IF('C10(1)-2管路(初期設定)'!T75="-",'C3(1)-1管路'!T75,'C3(1)-1管路'!T75-'C10(1)-2管路(初期設定)'!T75)))</f>
        <v>-</v>
      </c>
      <c r="U75" s="856" t="str">
        <f>IF(AND('C10(1)-1管路(初期設定)'!$P$13="○",'C10(1)-4,5管路(初期設定)'!$BW75="-"),"-",IF('C3(1)-1管路'!U75="-",BW75,IF(BW75="-",'C3(1)-1管路'!U75,'C3(1)-1管路'!U75)))</f>
        <v>-</v>
      </c>
      <c r="V75" s="423" t="str">
        <f>IF(IF('C3(1)-1管路'!V75="-","-",IF('C10(1)-2管路(初期設定)'!V75="-",'C3(1)-1管路'!V75,'C3(1)-1管路'!V75-'C10(1)-2管路(初期設定)'!V75))=0,"-",IF('C3(1)-1管路'!V75="-","-",IF('C10(1)-2管路(初期設定)'!V75="-",'C3(1)-1管路'!V75,'C3(1)-1管路'!V75-'C10(1)-2管路(初期設定)'!V75)))</f>
        <v>-</v>
      </c>
      <c r="W75" s="425" t="str">
        <f t="shared" si="159"/>
        <v>-</v>
      </c>
      <c r="X75" s="424" t="str">
        <f>IF(IF('C3(1)-1管路'!X75="-","-",IF('C10(1)-2管路(初期設定)'!X75="-",'C3(1)-1管路'!X75,'C3(1)-1管路'!X75-'C10(1)-2管路(初期設定)'!X75))=0,"-",IF('C3(1)-1管路'!X75="-","-",IF('C10(1)-2管路(初期設定)'!X75="-",'C3(1)-1管路'!X75,'C3(1)-1管路'!X75-'C10(1)-2管路(初期設定)'!X75)))</f>
        <v>-</v>
      </c>
      <c r="Y75" s="423" t="str">
        <f>IF(IF('C3(1)-1管路'!Y75="-","-",IF('C10(1)-2管路(初期設定)'!Y75="-",'C3(1)-1管路'!Y75,'C3(1)-1管路'!Y75-'C10(1)-2管路(初期設定)'!Y75))=0,"-",IF('C3(1)-1管路'!Y75="-","-",IF('C10(1)-2管路(初期設定)'!Y75="-",'C3(1)-1管路'!Y75,'C3(1)-1管路'!Y75-'C10(1)-2管路(初期設定)'!Y75)))</f>
        <v>-</v>
      </c>
      <c r="Z75" s="425" t="str">
        <f t="shared" si="160"/>
        <v>-</v>
      </c>
      <c r="AA75" s="424" t="str">
        <f>IF(IF('C3(1)-1管路'!AA75="-","-",IF('C10(1)-2管路(初期設定)'!AA75="-",'C3(1)-1管路'!AA75,'C3(1)-1管路'!AA75-'C10(1)-2管路(初期設定)'!AA75))=0,"-",IF('C3(1)-1管路'!AA75="-","-",IF('C10(1)-2管路(初期設定)'!AA75="-",'C3(1)-1管路'!AA75,'C3(1)-1管路'!AA75-'C10(1)-2管路(初期設定)'!AA75)))</f>
        <v>-</v>
      </c>
      <c r="AB75" s="423" t="str">
        <f>IF(IF('C3(1)-1管路'!AB75="-","-",IF('C10(1)-2管路(初期設定)'!AB75="-",'C3(1)-1管路'!AB75,'C3(1)-1管路'!AB75-'C10(1)-2管路(初期設定)'!AB75))=0,"-",IF('C3(1)-1管路'!AB75="-","-",IF('C10(1)-2管路(初期設定)'!AB75="-",'C3(1)-1管路'!AB75,'C3(1)-1管路'!AB75-'C10(1)-2管路(初期設定)'!AB75)))</f>
        <v>-</v>
      </c>
      <c r="AC75" s="425" t="str">
        <f t="shared" si="161"/>
        <v>-</v>
      </c>
      <c r="AD75" s="857" t="str">
        <f>IF(AND('C10(1)-1管路(初期設定)'!$V$13="○",'C10(1)-4,5管路(初期設定)'!$BX75="-"),"-",IF('C3(1)-1管路'!AD75="-",BX75,IF(BX75="-",'C3(1)-1管路'!AD75,'C3(1)-1管路'!AD75+BX75)))</f>
        <v>-</v>
      </c>
      <c r="AE75" s="423" t="str">
        <f>IF(IF('C3(1)-1管路'!AE75="-","-",IF('C10(1)-2管路(初期設定)'!AE75="-",'C3(1)-1管路'!AE75,'C3(1)-1管路'!AE75-'C10(1)-2管路(初期設定)'!AE75))=0,"-",IF('C3(1)-1管路'!AE75="-","-",IF('C10(1)-2管路(初期設定)'!AE75="-",'C3(1)-1管路'!AE75,'C3(1)-1管路'!AE75-'C10(1)-2管路(初期設定)'!AE75)))</f>
        <v>-</v>
      </c>
      <c r="AF75" s="425" t="str">
        <f t="shared" si="162"/>
        <v>-</v>
      </c>
      <c r="AG75" s="424" t="str">
        <f>IF(IF('C3(1)-1管路'!AG75="-","-",IF('C10(1)-2管路(初期設定)'!AG75="-",'C3(1)-1管路'!AG75,'C3(1)-1管路'!AG75-'C10(1)-2管路(初期設定)'!AG75))=0,"-",IF('C3(1)-1管路'!AG75="-","-",IF('C10(1)-2管路(初期設定)'!AG75="-",'C3(1)-1管路'!AG75,'C3(1)-1管路'!AG75-'C10(1)-2管路(初期設定)'!AG75)))</f>
        <v>-</v>
      </c>
      <c r="AH75" s="423" t="str">
        <f>IF(IF('C3(1)-1管路'!AH75="-","-",IF('C10(1)-2管路(初期設定)'!AH75="-",'C3(1)-1管路'!AH75,'C3(1)-1管路'!AH75-'C10(1)-2管路(初期設定)'!AH75))=0,"-",IF('C3(1)-1管路'!AH75="-","-",IF('C10(1)-2管路(初期設定)'!AH75="-",'C3(1)-1管路'!AH75,'C3(1)-1管路'!AH75-'C10(1)-2管路(初期設定)'!AH75)))</f>
        <v>-</v>
      </c>
      <c r="AI75" s="425" t="str">
        <f t="shared" si="163"/>
        <v>-</v>
      </c>
      <c r="AJ75" s="424" t="str">
        <f>IF(IF('C3(1)-1管路'!AJ75="-","-",IF('C10(1)-2管路(初期設定)'!AJ75="-",'C3(1)-1管路'!AJ75,'C3(1)-1管路'!AJ75-'C10(1)-2管路(初期設定)'!AJ75))=0,"-",IF('C3(1)-1管路'!AJ75="-","-",IF('C10(1)-2管路(初期設定)'!AJ75="-",'C3(1)-1管路'!AJ75,'C3(1)-1管路'!AJ75-'C10(1)-2管路(初期設定)'!AJ75)))</f>
        <v>-</v>
      </c>
      <c r="AK75" s="423" t="str">
        <f>IF(IF('C3(1)-1管路'!AK75="-","-",IF('C10(1)-2管路(初期設定)'!AK75="-",'C3(1)-1管路'!AK75,'C3(1)-1管路'!AK75-'C10(1)-2管路(初期設定)'!AK75))=0,"-",IF('C3(1)-1管路'!AK75="-","-",IF('C10(1)-2管路(初期設定)'!AK75="-",'C3(1)-1管路'!AK75,'C3(1)-1管路'!AK75-'C10(1)-2管路(初期設定)'!AK75)))</f>
        <v>-</v>
      </c>
      <c r="AL75" s="425" t="str">
        <f t="shared" si="164"/>
        <v>-</v>
      </c>
      <c r="AM75" s="424" t="str">
        <f>IF(IF('C3(1)-1管路'!AM75="-","-",IF('C10(1)-2管路(初期設定)'!AM75="-",'C3(1)-1管路'!AM75,'C3(1)-1管路'!AM75-'C10(1)-2管路(初期設定)'!AM75))=0,"-",IF('C3(1)-1管路'!AM75="-","-",IF('C10(1)-2管路(初期設定)'!AM75="-",'C3(1)-1管路'!AM75,'C3(1)-1管路'!AM75-'C10(1)-2管路(初期設定)'!AM75)))</f>
        <v>-</v>
      </c>
      <c r="AN75" s="423" t="str">
        <f>IF(IF('C3(1)-1管路'!AN75="-","-",IF('C10(1)-2管路(初期設定)'!AN75="-",'C3(1)-1管路'!AN75,'C3(1)-1管路'!AN75-'C10(1)-2管路(初期設定)'!AN75))=0,"-",IF('C3(1)-1管路'!AN75="-","-",IF('C10(1)-2管路(初期設定)'!AN75="-",'C3(1)-1管路'!AN75,'C3(1)-1管路'!AN75-'C10(1)-2管路(初期設定)'!AN75)))</f>
        <v>-</v>
      </c>
      <c r="AO75" s="425" t="str">
        <f t="shared" si="165"/>
        <v>-</v>
      </c>
      <c r="AP75" s="424" t="str">
        <f>IF(IF('C3(1)-1管路'!AP75="-","-",IF('C10(1)-2管路(初期設定)'!AP75="-",'C3(1)-1管路'!AP75,'C3(1)-1管路'!AP75-'C10(1)-2管路(初期設定)'!AP75))=0,"-",IF('C3(1)-1管路'!AP75="-","-",IF('C10(1)-2管路(初期設定)'!AP75="-",'C3(1)-1管路'!AP75,'C3(1)-1管路'!AP75-'C10(1)-2管路(初期設定)'!AP75)))</f>
        <v>-</v>
      </c>
      <c r="AQ75" s="423" t="str">
        <f>IF(IF('C3(1)-1管路'!AQ75="-","-",IF('C10(1)-2管路(初期設定)'!AQ75="-",'C3(1)-1管路'!AQ75,'C3(1)-1管路'!AQ75-'C10(1)-2管路(初期設定)'!AQ75))=0,"-",IF('C3(1)-1管路'!AQ75="-","-",IF('C10(1)-2管路(初期設定)'!AQ75="-",'C3(1)-1管路'!AQ75,'C3(1)-1管路'!AQ75-'C10(1)-2管路(初期設定)'!AQ75)))</f>
        <v>-</v>
      </c>
      <c r="AR75" s="415" t="str">
        <f t="shared" si="166"/>
        <v>-</v>
      </c>
      <c r="AS75" s="424" t="str">
        <f>IF(IF('C3(1)-1管路'!AS75="-","-",IF('C10(1)-2管路(初期設定)'!AS75="-",'C3(1)-1管路'!AS75,'C3(1)-1管路'!AS75-'C10(1)-2管路(初期設定)'!AS75))=0,"-",IF('C3(1)-1管路'!AS75="-","-",IF('C10(1)-2管路(初期設定)'!AS75="-",'C3(1)-1管路'!AS75,'C3(1)-1管路'!AS75-'C10(1)-2管路(初期設定)'!AS75)))</f>
        <v>-</v>
      </c>
      <c r="AT75" s="423" t="str">
        <f>IF(IF('C3(1)-1管路'!AT75="-","-",IF('C10(1)-2管路(初期設定)'!AT75="-",'C3(1)-1管路'!AT75,'C3(1)-1管路'!AT75-'C10(1)-2管路(初期設定)'!AT75))=0,"-",IF('C3(1)-1管路'!AT75="-","-",IF('C10(1)-2管路(初期設定)'!AT75="-",'C3(1)-1管路'!AT75,'C3(1)-1管路'!AT75-'C10(1)-2管路(初期設定)'!AT75)))</f>
        <v>-</v>
      </c>
      <c r="AU75" s="415" t="str">
        <f t="shared" si="167"/>
        <v>-</v>
      </c>
      <c r="AV75" s="1071" t="str">
        <f t="shared" si="168"/>
        <v>-</v>
      </c>
      <c r="AW75" s="1070"/>
      <c r="AX75" s="1069" t="str">
        <f t="shared" si="169"/>
        <v>-</v>
      </c>
      <c r="AY75" s="1070"/>
      <c r="AZ75" s="1071">
        <f t="shared" si="170"/>
        <v>0</v>
      </c>
      <c r="BA75" s="1070"/>
      <c r="BB75" s="1070">
        <f t="shared" si="171"/>
        <v>0</v>
      </c>
      <c r="BC75" s="1070"/>
      <c r="BD75" s="1070">
        <f t="shared" si="172"/>
        <v>0</v>
      </c>
      <c r="BE75" s="1070"/>
      <c r="BF75" s="1070">
        <f t="shared" si="173"/>
        <v>0</v>
      </c>
      <c r="BG75" s="1070"/>
      <c r="BH75" s="1070">
        <f t="shared" si="174"/>
        <v>0</v>
      </c>
      <c r="BI75" s="1072"/>
      <c r="BJ75" s="1071">
        <f t="shared" si="175"/>
        <v>0</v>
      </c>
      <c r="BK75" s="1070"/>
      <c r="BL75" s="1070">
        <f t="shared" si="176"/>
        <v>0</v>
      </c>
      <c r="BM75" s="1073"/>
      <c r="BN75" s="1070" t="str">
        <f t="shared" si="95"/>
        <v>-</v>
      </c>
      <c r="BO75" s="1073"/>
      <c r="BQ75" s="442" t="str">
        <f>IF('C10(1)-2管路(初期設定)'!AW75="","-",'C10(1)-2管路(初期設定)'!AW75)</f>
        <v>ダクタイル鋳鉄管(NS形継手等)</v>
      </c>
      <c r="BR75" s="441" t="str">
        <f>IF(BQ75=BR$4,IF('C10(1)-2管路(初期設定)'!AV75="-","-",IF('C10(1)-2管路(初期設定)'!I75="-",'C10(1)-2管路(初期設定)'!AV75,'C10(1)-2管路(初期設定)'!AV75-'C10(1)-2管路(初期設定)'!I75)),"-")</f>
        <v>-</v>
      </c>
      <c r="BS75" s="441" t="str">
        <f>IF(BQ75=BS$4,IF('C10(1)-2管路(初期設定)'!AV75="-","-",IF('C10(1)-2管路(初期設定)'!L75="-",'C10(1)-2管路(初期設定)'!AV75,'C10(1)-2管路(初期設定)'!AV75-'C10(1)-2管路(初期設定)'!L75)),"-")</f>
        <v>-</v>
      </c>
      <c r="BT75" s="441" t="str">
        <f>IF(BQ75=BT$4,IF('C10(1)-2管路(初期設定)'!AV75="-","-",IF('C10(1)-2管路(初期設定)'!O75="-",'C10(1)-2管路(初期設定)'!AV75,'C10(1)-2管路(初期設定)'!AV75-'C10(1)-2管路(初期設定)'!O75)),"-")</f>
        <v>-</v>
      </c>
      <c r="BU75" s="441" t="str">
        <f>IF($BQ75=BU$4,IF('C10(1)-2管路(初期設定)'!$AV75="-","-",IF('C10(1)-2管路(初期設定)'!R75="-",'C10(1)-2管路(初期設定)'!$AV75,'C10(1)-2管路(初期設定)'!$AV75-'C10(1)-2管路(初期設定)'!R75)),"-")</f>
        <v>-</v>
      </c>
      <c r="BV75" s="441" t="str">
        <f>IF($BQ75=BV$4,IF('C10(1)-2管路(初期設定)'!$AV75="-","-",IF('C10(1)-2管路(初期設定)'!W75="-",'C10(1)-2管路(初期設定)'!$AV75,'C10(1)-2管路(初期設定)'!$AV75-SUM('C10(1)-2管路(初期設定)'!S75,'C10(1)-2管路(初期設定)'!T75))),"-")</f>
        <v>-</v>
      </c>
      <c r="BW75" s="441" t="str">
        <f>IF($BQ75=BV$4,IF('C10(1)-2管路(初期設定)'!$AV75="-","-",IF('C10(1)-2管路(初期設定)'!W75="-",'C10(1)-2管路(初期設定)'!$AV75,'C10(1)-2管路(初期設定)'!$AV75-SUM('C10(1)-2管路(初期設定)'!U75,'C10(1)-2管路(初期設定)'!V75))),"-")</f>
        <v>-</v>
      </c>
      <c r="BX75" s="441" t="str">
        <f>IF($BQ75=BX$4,IF('C10(1)-2管路(初期設定)'!$AV75="-","-",IF('C10(1)-2管路(初期設定)'!AF75="-",'C10(1)-2管路(初期設定)'!$AV75,'C10(1)-2管路(初期設定)'!$AV75-'C10(1)-2管路(初期設定)'!AF75)),"-")</f>
        <v>-</v>
      </c>
    </row>
    <row r="76" spans="2:76" ht="13.5" customHeight="1">
      <c r="B76" s="1594"/>
      <c r="C76" s="1263"/>
      <c r="D76" s="1263"/>
      <c r="E76" s="1265"/>
      <c r="F76" s="77" t="s">
        <v>136</v>
      </c>
      <c r="G76" s="857" t="str">
        <f>IF(AND('C10(1)-1管路(初期設定)'!$F$13="○",'C10(1)-4,5管路(初期設定)'!$BR76="-"),"-",IF('C3(1)-1管路'!G76="-",BR76,IF(BR76="-",'C3(1)-1管路'!G76,'C3(1)-1管路'!G76+BR76)))</f>
        <v>-</v>
      </c>
      <c r="H76" s="423" t="str">
        <f>IF(IF('C3(1)-1管路'!H76="-","-",IF('C10(1)-2管路(初期設定)'!H76="-",'C3(1)-1管路'!H76,'C3(1)-1管路'!H76-'C10(1)-2管路(初期設定)'!H76))=0,"-",IF('C3(1)-1管路'!H76="-","-",IF('C10(1)-2管路(初期設定)'!H76="-",'C3(1)-1管路'!H76,'C3(1)-1管路'!H76-'C10(1)-2管路(初期設定)'!H76)))</f>
        <v>-</v>
      </c>
      <c r="I76" s="425" t="str">
        <f t="shared" si="155"/>
        <v>-</v>
      </c>
      <c r="J76" s="857" t="str">
        <f>IF(AND('C10(1)-1管路(初期設定)'!$H$13="○",'C10(1)-4,5管路(初期設定)'!$BS76="-"),"-",IF('C3(1)-1管路'!J76="-",BS76,IF(BS76="-",'C3(1)-1管路'!J76,'C3(1)-1管路'!J76+BS76)))</f>
        <v>-</v>
      </c>
      <c r="K76" s="423" t="str">
        <f>IF(IF('C3(1)-1管路'!K76="-","-",IF('C10(1)-2管路(初期設定)'!K76="-",'C3(1)-1管路'!K76,'C3(1)-1管路'!K76-'C10(1)-2管路(初期設定)'!K76))=0,"-",IF('C3(1)-1管路'!K76="-","-",IF('C10(1)-2管路(初期設定)'!K76="-",'C3(1)-1管路'!K76,'C3(1)-1管路'!K76-'C10(1)-2管路(初期設定)'!K76)))</f>
        <v>-</v>
      </c>
      <c r="L76" s="425" t="str">
        <f t="shared" si="156"/>
        <v>-</v>
      </c>
      <c r="M76" s="857" t="str">
        <f>IF(AND('C10(1)-1管路(初期設定)'!$J$13="○",'C10(1)-4,5管路(初期設定)'!$BT76="-"),"-",IF('C3(1)-1管路'!M76="-",BT76,IF(BT76="-",'C3(1)-1管路'!M76,'C3(1)-1管路'!M76+BT76)))</f>
        <v>-</v>
      </c>
      <c r="N76" s="423" t="str">
        <f>IF(IF('C3(1)-1管路'!N76="-","-",IF('C10(1)-2管路(初期設定)'!N76="-",'C3(1)-1管路'!N76,'C3(1)-1管路'!N76-'C10(1)-2管路(初期設定)'!N76))=0,"-",IF('C3(1)-1管路'!N76="-","-",IF('C10(1)-2管路(初期設定)'!N76="-",'C3(1)-1管路'!N76,'C3(1)-1管路'!N76-'C10(1)-2管路(初期設定)'!N76)))</f>
        <v>-</v>
      </c>
      <c r="O76" s="425" t="str">
        <f t="shared" si="157"/>
        <v>-</v>
      </c>
      <c r="P76" s="857" t="str">
        <f>IF(AND('C10(1)-1管路(初期設定)'!$L$13="○",'C10(1)-4,5管路(初期設定)'!$BU76="-"),"-",IF('C3(1)-1管路'!P76="-",BU76,IF(BU76="-",'C3(1)-1管路'!P76,'C3(1)-1管路'!P76+BU76)))</f>
        <v>-</v>
      </c>
      <c r="Q76" s="423" t="str">
        <f>IF(IF('C3(1)-1管路'!Q76="-","-",IF('C10(1)-2管路(初期設定)'!Q76="-",'C3(1)-1管路'!Q76,'C3(1)-1管路'!Q76-'C10(1)-2管路(初期設定)'!Q76))=0,"-",IF('C3(1)-1管路'!Q76="-","-",IF('C10(1)-2管路(初期設定)'!Q76="-",'C3(1)-1管路'!Q76,'C3(1)-1管路'!Q76-'C10(1)-2管路(初期設定)'!Q76)))</f>
        <v>-</v>
      </c>
      <c r="R76" s="425" t="str">
        <f t="shared" si="158"/>
        <v>-</v>
      </c>
      <c r="S76" s="857" t="str">
        <f>IF(AND('C10(1)-1管路(初期設定)'!$N$13="○",'C10(1)-4,5管路(初期設定)'!$BV76="-"),"-",IF('C3(1)-1管路'!S76="-",BV76,IF(BV76="-",'C3(1)-1管路'!S76,'C3(1)-1管路'!S76+BV76+BW76)))</f>
        <v>-</v>
      </c>
      <c r="T76" s="416" t="str">
        <f>IF(IF('C3(1)-1管路'!T76="-","-",IF('C10(1)-2管路(初期設定)'!T76="-",'C3(1)-1管路'!T76,'C3(1)-1管路'!T76-'C10(1)-2管路(初期設定)'!T76))=0,"-",IF('C3(1)-1管路'!T76="-","-",IF('C10(1)-2管路(初期設定)'!T76="-",'C3(1)-1管路'!T76,'C3(1)-1管路'!T76-'C10(1)-2管路(初期設定)'!T76)))</f>
        <v>-</v>
      </c>
      <c r="U76" s="856" t="str">
        <f>IF(AND('C10(1)-1管路(初期設定)'!$P$13="○",'C10(1)-4,5管路(初期設定)'!$BW76="-"),"-",IF('C3(1)-1管路'!U76="-",BW76,IF(BW76="-",'C3(1)-1管路'!U76,'C3(1)-1管路'!U76)))</f>
        <v>-</v>
      </c>
      <c r="V76" s="423" t="str">
        <f>IF(IF('C3(1)-1管路'!V76="-","-",IF('C10(1)-2管路(初期設定)'!V76="-",'C3(1)-1管路'!V76,'C3(1)-1管路'!V76-'C10(1)-2管路(初期設定)'!V76))=0,"-",IF('C3(1)-1管路'!V76="-","-",IF('C10(1)-2管路(初期設定)'!V76="-",'C3(1)-1管路'!V76,'C3(1)-1管路'!V76-'C10(1)-2管路(初期設定)'!V76)))</f>
        <v>-</v>
      </c>
      <c r="W76" s="425" t="str">
        <f t="shared" si="159"/>
        <v>-</v>
      </c>
      <c r="X76" s="424" t="str">
        <f>IF(IF('C3(1)-1管路'!X76="-","-",IF('C10(1)-2管路(初期設定)'!X76="-",'C3(1)-1管路'!X76,'C3(1)-1管路'!X76-'C10(1)-2管路(初期設定)'!X76))=0,"-",IF('C3(1)-1管路'!X76="-","-",IF('C10(1)-2管路(初期設定)'!X76="-",'C3(1)-1管路'!X76,'C3(1)-1管路'!X76-'C10(1)-2管路(初期設定)'!X76)))</f>
        <v>-</v>
      </c>
      <c r="Y76" s="423" t="str">
        <f>IF(IF('C3(1)-1管路'!Y76="-","-",IF('C10(1)-2管路(初期設定)'!Y76="-",'C3(1)-1管路'!Y76,'C3(1)-1管路'!Y76-'C10(1)-2管路(初期設定)'!Y76))=0,"-",IF('C3(1)-1管路'!Y76="-","-",IF('C10(1)-2管路(初期設定)'!Y76="-",'C3(1)-1管路'!Y76,'C3(1)-1管路'!Y76-'C10(1)-2管路(初期設定)'!Y76)))</f>
        <v>-</v>
      </c>
      <c r="Z76" s="425" t="str">
        <f t="shared" si="160"/>
        <v>-</v>
      </c>
      <c r="AA76" s="424" t="str">
        <f>IF(IF('C3(1)-1管路'!AA76="-","-",IF('C10(1)-2管路(初期設定)'!AA76="-",'C3(1)-1管路'!AA76,'C3(1)-1管路'!AA76-'C10(1)-2管路(初期設定)'!AA76))=0,"-",IF('C3(1)-1管路'!AA76="-","-",IF('C10(1)-2管路(初期設定)'!AA76="-",'C3(1)-1管路'!AA76,'C3(1)-1管路'!AA76-'C10(1)-2管路(初期設定)'!AA76)))</f>
        <v>-</v>
      </c>
      <c r="AB76" s="423" t="str">
        <f>IF(IF('C3(1)-1管路'!AB76="-","-",IF('C10(1)-2管路(初期設定)'!AB76="-",'C3(1)-1管路'!AB76,'C3(1)-1管路'!AB76-'C10(1)-2管路(初期設定)'!AB76))=0,"-",IF('C3(1)-1管路'!AB76="-","-",IF('C10(1)-2管路(初期設定)'!AB76="-",'C3(1)-1管路'!AB76,'C3(1)-1管路'!AB76-'C10(1)-2管路(初期設定)'!AB76)))</f>
        <v>-</v>
      </c>
      <c r="AC76" s="425" t="str">
        <f t="shared" si="161"/>
        <v>-</v>
      </c>
      <c r="AD76" s="857" t="str">
        <f>IF(AND('C10(1)-1管路(初期設定)'!$V$13="○",'C10(1)-4,5管路(初期設定)'!$BX76="-"),"-",IF('C3(1)-1管路'!AD76="-",BX76,IF(BX76="-",'C3(1)-1管路'!AD76,'C3(1)-1管路'!AD76+BX76)))</f>
        <v>-</v>
      </c>
      <c r="AE76" s="423" t="str">
        <f>IF(IF('C3(1)-1管路'!AE76="-","-",IF('C10(1)-2管路(初期設定)'!AE76="-",'C3(1)-1管路'!AE76,'C3(1)-1管路'!AE76-'C10(1)-2管路(初期設定)'!AE76))=0,"-",IF('C3(1)-1管路'!AE76="-","-",IF('C10(1)-2管路(初期設定)'!AE76="-",'C3(1)-1管路'!AE76,'C3(1)-1管路'!AE76-'C10(1)-2管路(初期設定)'!AE76)))</f>
        <v>-</v>
      </c>
      <c r="AF76" s="425" t="str">
        <f t="shared" si="162"/>
        <v>-</v>
      </c>
      <c r="AG76" s="424" t="str">
        <f>IF(IF('C3(1)-1管路'!AG76="-","-",IF('C10(1)-2管路(初期設定)'!AG76="-",'C3(1)-1管路'!AG76,'C3(1)-1管路'!AG76-'C10(1)-2管路(初期設定)'!AG76))=0,"-",IF('C3(1)-1管路'!AG76="-","-",IF('C10(1)-2管路(初期設定)'!AG76="-",'C3(1)-1管路'!AG76,'C3(1)-1管路'!AG76-'C10(1)-2管路(初期設定)'!AG76)))</f>
        <v>-</v>
      </c>
      <c r="AH76" s="423" t="str">
        <f>IF(IF('C3(1)-1管路'!AH76="-","-",IF('C10(1)-2管路(初期設定)'!AH76="-",'C3(1)-1管路'!AH76,'C3(1)-1管路'!AH76-'C10(1)-2管路(初期設定)'!AH76))=0,"-",IF('C3(1)-1管路'!AH76="-","-",IF('C10(1)-2管路(初期設定)'!AH76="-",'C3(1)-1管路'!AH76,'C3(1)-1管路'!AH76-'C10(1)-2管路(初期設定)'!AH76)))</f>
        <v>-</v>
      </c>
      <c r="AI76" s="425" t="str">
        <f t="shared" si="163"/>
        <v>-</v>
      </c>
      <c r="AJ76" s="424" t="str">
        <f>IF(IF('C3(1)-1管路'!AJ76="-","-",IF('C10(1)-2管路(初期設定)'!AJ76="-",'C3(1)-1管路'!AJ76,'C3(1)-1管路'!AJ76-'C10(1)-2管路(初期設定)'!AJ76))=0,"-",IF('C3(1)-1管路'!AJ76="-","-",IF('C10(1)-2管路(初期設定)'!AJ76="-",'C3(1)-1管路'!AJ76,'C3(1)-1管路'!AJ76-'C10(1)-2管路(初期設定)'!AJ76)))</f>
        <v>-</v>
      </c>
      <c r="AK76" s="423" t="str">
        <f>IF(IF('C3(1)-1管路'!AK76="-","-",IF('C10(1)-2管路(初期設定)'!AK76="-",'C3(1)-1管路'!AK76,'C3(1)-1管路'!AK76-'C10(1)-2管路(初期設定)'!AK76))=0,"-",IF('C3(1)-1管路'!AK76="-","-",IF('C10(1)-2管路(初期設定)'!AK76="-",'C3(1)-1管路'!AK76,'C3(1)-1管路'!AK76-'C10(1)-2管路(初期設定)'!AK76)))</f>
        <v>-</v>
      </c>
      <c r="AL76" s="425" t="str">
        <f t="shared" si="164"/>
        <v>-</v>
      </c>
      <c r="AM76" s="424" t="str">
        <f>IF(IF('C3(1)-1管路'!AM76="-","-",IF('C10(1)-2管路(初期設定)'!AM76="-",'C3(1)-1管路'!AM76,'C3(1)-1管路'!AM76-'C10(1)-2管路(初期設定)'!AM76))=0,"-",IF('C3(1)-1管路'!AM76="-","-",IF('C10(1)-2管路(初期設定)'!AM76="-",'C3(1)-1管路'!AM76,'C3(1)-1管路'!AM76-'C10(1)-2管路(初期設定)'!AM76)))</f>
        <v>-</v>
      </c>
      <c r="AN76" s="423" t="str">
        <f>IF(IF('C3(1)-1管路'!AN76="-","-",IF('C10(1)-2管路(初期設定)'!AN76="-",'C3(1)-1管路'!AN76,'C3(1)-1管路'!AN76-'C10(1)-2管路(初期設定)'!AN76))=0,"-",IF('C3(1)-1管路'!AN76="-","-",IF('C10(1)-2管路(初期設定)'!AN76="-",'C3(1)-1管路'!AN76,'C3(1)-1管路'!AN76-'C10(1)-2管路(初期設定)'!AN76)))</f>
        <v>-</v>
      </c>
      <c r="AO76" s="425" t="str">
        <f t="shared" si="165"/>
        <v>-</v>
      </c>
      <c r="AP76" s="424" t="str">
        <f>IF(IF('C3(1)-1管路'!AP76="-","-",IF('C10(1)-2管路(初期設定)'!AP76="-",'C3(1)-1管路'!AP76,'C3(1)-1管路'!AP76-'C10(1)-2管路(初期設定)'!AP76))=0,"-",IF('C3(1)-1管路'!AP76="-","-",IF('C10(1)-2管路(初期設定)'!AP76="-",'C3(1)-1管路'!AP76,'C3(1)-1管路'!AP76-'C10(1)-2管路(初期設定)'!AP76)))</f>
        <v>-</v>
      </c>
      <c r="AQ76" s="423" t="str">
        <f>IF(IF('C3(1)-1管路'!AQ76="-","-",IF('C10(1)-2管路(初期設定)'!AQ76="-",'C3(1)-1管路'!AQ76,'C3(1)-1管路'!AQ76-'C10(1)-2管路(初期設定)'!AQ76))=0,"-",IF('C3(1)-1管路'!AQ76="-","-",IF('C10(1)-2管路(初期設定)'!AQ76="-",'C3(1)-1管路'!AQ76,'C3(1)-1管路'!AQ76-'C10(1)-2管路(初期設定)'!AQ76)))</f>
        <v>-</v>
      </c>
      <c r="AR76" s="415" t="str">
        <f t="shared" si="166"/>
        <v>-</v>
      </c>
      <c r="AS76" s="424" t="str">
        <f>IF(IF('C3(1)-1管路'!AS76="-","-",IF('C10(1)-2管路(初期設定)'!AS76="-",'C3(1)-1管路'!AS76,'C3(1)-1管路'!AS76-'C10(1)-2管路(初期設定)'!AS76))=0,"-",IF('C3(1)-1管路'!AS76="-","-",IF('C10(1)-2管路(初期設定)'!AS76="-",'C3(1)-1管路'!AS76,'C3(1)-1管路'!AS76-'C10(1)-2管路(初期設定)'!AS76)))</f>
        <v>-</v>
      </c>
      <c r="AT76" s="423" t="str">
        <f>IF(IF('C3(1)-1管路'!AT76="-","-",IF('C10(1)-2管路(初期設定)'!AT76="-",'C3(1)-1管路'!AT76,'C3(1)-1管路'!AT76-'C10(1)-2管路(初期設定)'!AT76))=0,"-",IF('C3(1)-1管路'!AT76="-","-",IF('C10(1)-2管路(初期設定)'!AT76="-",'C3(1)-1管路'!AT76,'C3(1)-1管路'!AT76-'C10(1)-2管路(初期設定)'!AT76)))</f>
        <v>-</v>
      </c>
      <c r="AU76" s="415" t="str">
        <f t="shared" si="167"/>
        <v>-</v>
      </c>
      <c r="AV76" s="1071" t="str">
        <f t="shared" si="168"/>
        <v>-</v>
      </c>
      <c r="AW76" s="1070"/>
      <c r="AX76" s="1069" t="str">
        <f t="shared" si="169"/>
        <v>-</v>
      </c>
      <c r="AY76" s="1070"/>
      <c r="AZ76" s="1071">
        <f t="shared" si="170"/>
        <v>0</v>
      </c>
      <c r="BA76" s="1070"/>
      <c r="BB76" s="1070">
        <f t="shared" si="171"/>
        <v>0</v>
      </c>
      <c r="BC76" s="1070"/>
      <c r="BD76" s="1070">
        <f t="shared" si="172"/>
        <v>0</v>
      </c>
      <c r="BE76" s="1070"/>
      <c r="BF76" s="1070">
        <f t="shared" si="173"/>
        <v>0</v>
      </c>
      <c r="BG76" s="1070"/>
      <c r="BH76" s="1070">
        <f t="shared" si="174"/>
        <v>0</v>
      </c>
      <c r="BI76" s="1072"/>
      <c r="BJ76" s="1071">
        <f t="shared" si="175"/>
        <v>0</v>
      </c>
      <c r="BK76" s="1070"/>
      <c r="BL76" s="1070">
        <f t="shared" si="176"/>
        <v>0</v>
      </c>
      <c r="BM76" s="1073"/>
      <c r="BN76" s="1070" t="str">
        <f t="shared" si="95"/>
        <v>-</v>
      </c>
      <c r="BO76" s="1073"/>
      <c r="BQ76" s="442" t="str">
        <f>IF('C10(1)-2管路(初期設定)'!AW76="","-",'C10(1)-2管路(初期設定)'!AW76)</f>
        <v>配水用ポリエチレン管(融着継手)</v>
      </c>
      <c r="BR76" s="441" t="str">
        <f>IF(BQ76=BR$4,IF('C10(1)-2管路(初期設定)'!AV76="-","-",IF('C10(1)-2管路(初期設定)'!I76="-",'C10(1)-2管路(初期設定)'!AV76,'C10(1)-2管路(初期設定)'!AV76-'C10(1)-2管路(初期設定)'!I76)),"-")</f>
        <v>-</v>
      </c>
      <c r="BS76" s="441" t="str">
        <f>IF(BQ76=BS$4,IF('C10(1)-2管路(初期設定)'!AV76="-","-",IF('C10(1)-2管路(初期設定)'!L76="-",'C10(1)-2管路(初期設定)'!AV76,'C10(1)-2管路(初期設定)'!AV76-'C10(1)-2管路(初期設定)'!L76)),"-")</f>
        <v>-</v>
      </c>
      <c r="BT76" s="441" t="str">
        <f>IF(BQ76=BT$4,IF('C10(1)-2管路(初期設定)'!AV76="-","-",IF('C10(1)-2管路(初期設定)'!O76="-",'C10(1)-2管路(初期設定)'!AV76,'C10(1)-2管路(初期設定)'!AV76-'C10(1)-2管路(初期設定)'!O76)),"-")</f>
        <v>-</v>
      </c>
      <c r="BU76" s="441" t="str">
        <f>IF($BQ76=BU$4,IF('C10(1)-2管路(初期設定)'!$AV76="-","-",IF('C10(1)-2管路(初期設定)'!R76="-",'C10(1)-2管路(初期設定)'!$AV76,'C10(1)-2管路(初期設定)'!$AV76-'C10(1)-2管路(初期設定)'!R76)),"-")</f>
        <v>-</v>
      </c>
      <c r="BV76" s="441" t="str">
        <f>IF($BQ76=BV$4,IF('C10(1)-2管路(初期設定)'!$AV76="-","-",IF('C10(1)-2管路(初期設定)'!W76="-",'C10(1)-2管路(初期設定)'!$AV76,'C10(1)-2管路(初期設定)'!$AV76-SUM('C10(1)-2管路(初期設定)'!S76,'C10(1)-2管路(初期設定)'!T76))),"-")</f>
        <v>-</v>
      </c>
      <c r="BW76" s="441" t="str">
        <f>IF($BQ76=BV$4,IF('C10(1)-2管路(初期設定)'!$AV76="-","-",IF('C10(1)-2管路(初期設定)'!W76="-",'C10(1)-2管路(初期設定)'!$AV76,'C10(1)-2管路(初期設定)'!$AV76-SUM('C10(1)-2管路(初期設定)'!U76,'C10(1)-2管路(初期設定)'!V76))),"-")</f>
        <v>-</v>
      </c>
      <c r="BX76" s="441" t="str">
        <f>IF($BQ76=BX$4,IF('C10(1)-2管路(初期設定)'!$AV76="-","-",IF('C10(1)-2管路(初期設定)'!AF76="-",'C10(1)-2管路(初期設定)'!$AV76,'C10(1)-2管路(初期設定)'!$AV76-'C10(1)-2管路(初期設定)'!AF76)),"-")</f>
        <v>-</v>
      </c>
    </row>
    <row r="77" spans="2:76" ht="13.5" customHeight="1">
      <c r="B77" s="1594"/>
      <c r="C77" s="1263"/>
      <c r="D77" s="1263"/>
      <c r="E77" s="1266"/>
      <c r="F77" s="772" t="s">
        <v>69</v>
      </c>
      <c r="G77" s="854">
        <f t="shared" ref="G77" si="177">IF(SUM(G66:G76)=0,"-",SUM(G66:G76))</f>
        <v>1198</v>
      </c>
      <c r="H77" s="426" t="str">
        <f t="shared" ref="H77" si="178">IF(SUM(H66:H76)=0,"-",SUM(H66:H76))</f>
        <v>-</v>
      </c>
      <c r="I77" s="427">
        <f t="shared" ref="I77:J77" si="179">IF(SUM(I66:I76)=0,"-",SUM(I66:I76))</f>
        <v>1198</v>
      </c>
      <c r="J77" s="854" t="str">
        <f t="shared" si="179"/>
        <v>-</v>
      </c>
      <c r="K77" s="426" t="str">
        <f t="shared" ref="K77" si="180">IF(SUM(K66:K76)=0,"-",SUM(K66:K76))</f>
        <v>-</v>
      </c>
      <c r="L77" s="427" t="str">
        <f t="shared" ref="L77:M77" si="181">IF(SUM(L66:L76)=0,"-",SUM(L66:L76))</f>
        <v>-</v>
      </c>
      <c r="M77" s="854" t="str">
        <f t="shared" si="181"/>
        <v>-</v>
      </c>
      <c r="N77" s="426" t="str">
        <f t="shared" ref="N77" si="182">IF(SUM(N66:N76)=0,"-",SUM(N66:N76))</f>
        <v>-</v>
      </c>
      <c r="O77" s="427" t="str">
        <f t="shared" ref="O77:P77" si="183">IF(SUM(O66:O76)=0,"-",SUM(O66:O76))</f>
        <v>-</v>
      </c>
      <c r="P77" s="854" t="str">
        <f t="shared" si="183"/>
        <v>-</v>
      </c>
      <c r="Q77" s="426" t="str">
        <f t="shared" ref="Q77" si="184">IF(SUM(Q66:Q76)=0,"-",SUM(Q66:Q76))</f>
        <v>-</v>
      </c>
      <c r="R77" s="427" t="str">
        <f t="shared" ref="R77:S77" si="185">IF(SUM(R66:R76)=0,"-",SUM(R66:R76))</f>
        <v>-</v>
      </c>
      <c r="S77" s="854" t="str">
        <f t="shared" si="185"/>
        <v>-</v>
      </c>
      <c r="T77" s="421" t="str">
        <f t="shared" ref="T77:U77" si="186">IF(SUM(T66:T76)=0,"-",SUM(T66:T76))</f>
        <v>-</v>
      </c>
      <c r="U77" s="855" t="str">
        <f t="shared" si="186"/>
        <v>-</v>
      </c>
      <c r="V77" s="426" t="str">
        <f t="shared" ref="V77" si="187">IF(SUM(V66:V76)=0,"-",SUM(V66:V76))</f>
        <v>-</v>
      </c>
      <c r="W77" s="427" t="str">
        <f t="shared" ref="W77" si="188">IF(SUM(W66:W76)=0,"-",SUM(W66:W76))</f>
        <v>-</v>
      </c>
      <c r="X77" s="428" t="str">
        <f t="shared" ref="X77" si="189">IF(SUM(X66:X76)=0,"-",SUM(X66:X76))</f>
        <v>-</v>
      </c>
      <c r="Y77" s="426" t="str">
        <f t="shared" ref="Y77" si="190">IF(SUM(Y66:Y76)=0,"-",SUM(Y66:Y76))</f>
        <v>-</v>
      </c>
      <c r="Z77" s="427" t="str">
        <f t="shared" ref="Z77" si="191">IF(SUM(Z66:Z76)=0,"-",SUM(Z66:Z76))</f>
        <v>-</v>
      </c>
      <c r="AA77" s="428" t="str">
        <f t="shared" ref="AA77" si="192">IF(SUM(AA66:AA76)=0,"-",SUM(AA66:AA76))</f>
        <v>-</v>
      </c>
      <c r="AB77" s="426" t="str">
        <f t="shared" ref="AB77" si="193">IF(SUM(AB66:AB76)=0,"-",SUM(AB66:AB76))</f>
        <v>-</v>
      </c>
      <c r="AC77" s="427" t="str">
        <f t="shared" ref="AC77:AD77" si="194">IF(SUM(AC66:AC76)=0,"-",SUM(AC66:AC76))</f>
        <v>-</v>
      </c>
      <c r="AD77" s="854" t="str">
        <f t="shared" si="194"/>
        <v>-</v>
      </c>
      <c r="AE77" s="426" t="str">
        <f t="shared" ref="AE77" si="195">IF(SUM(AE66:AE76)=0,"-",SUM(AE66:AE76))</f>
        <v>-</v>
      </c>
      <c r="AF77" s="427" t="str">
        <f t="shared" ref="AF77" si="196">IF(SUM(AF66:AF76)=0,"-",SUM(AF66:AF76))</f>
        <v>-</v>
      </c>
      <c r="AG77" s="428" t="str">
        <f t="shared" ref="AG77" si="197">IF(SUM(AG66:AG76)=0,"-",SUM(AG66:AG76))</f>
        <v>-</v>
      </c>
      <c r="AH77" s="426" t="str">
        <f t="shared" ref="AH77" si="198">IF(SUM(AH66:AH76)=0,"-",SUM(AH66:AH76))</f>
        <v>-</v>
      </c>
      <c r="AI77" s="427" t="str">
        <f t="shared" ref="AI77" si="199">IF(SUM(AI66:AI76)=0,"-",SUM(AI66:AI76))</f>
        <v>-</v>
      </c>
      <c r="AJ77" s="428" t="str">
        <f t="shared" ref="AJ77" si="200">IF(SUM(AJ66:AJ76)=0,"-",SUM(AJ66:AJ76))</f>
        <v>-</v>
      </c>
      <c r="AK77" s="426" t="str">
        <f t="shared" ref="AK77" si="201">IF(SUM(AK66:AK76)=0,"-",SUM(AK66:AK76))</f>
        <v>-</v>
      </c>
      <c r="AL77" s="427" t="str">
        <f t="shared" ref="AL77" si="202">IF(SUM(AL66:AL76)=0,"-",SUM(AL66:AL76))</f>
        <v>-</v>
      </c>
      <c r="AM77" s="428" t="str">
        <f t="shared" ref="AM77" si="203">IF(SUM(AM66:AM76)=0,"-",SUM(AM66:AM76))</f>
        <v>-</v>
      </c>
      <c r="AN77" s="426" t="str">
        <f t="shared" ref="AN77" si="204">IF(SUM(AN66:AN76)=0,"-",SUM(AN66:AN76))</f>
        <v>-</v>
      </c>
      <c r="AO77" s="427" t="str">
        <f t="shared" ref="AO77" si="205">IF(SUM(AO66:AO76)=0,"-",SUM(AO66:AO76))</f>
        <v>-</v>
      </c>
      <c r="AP77" s="428" t="str">
        <f t="shared" ref="AP77" si="206">IF(SUM(AP66:AP76)=0,"-",SUM(AP66:AP76))</f>
        <v>-</v>
      </c>
      <c r="AQ77" s="426" t="str">
        <f t="shared" ref="AQ77" si="207">IF(SUM(AQ66:AQ76)=0,"-",SUM(AQ66:AQ76))</f>
        <v>-</v>
      </c>
      <c r="AR77" s="422" t="str">
        <f t="shared" ref="AR77" si="208">IF(SUM(AR66:AR76)=0,"-",SUM(AR66:AR76))</f>
        <v>-</v>
      </c>
      <c r="AS77" s="428" t="str">
        <f t="shared" ref="AS77" si="209">IF(SUM(AS66:AS76)=0,"-",SUM(AS66:AS76))</f>
        <v>-</v>
      </c>
      <c r="AT77" s="426" t="str">
        <f t="shared" ref="AT77" si="210">IF(SUM(AT66:AT76)=0,"-",SUM(AT66:AT76))</f>
        <v>-</v>
      </c>
      <c r="AU77" s="422" t="str">
        <f t="shared" ref="AU77" si="211">IF(SUM(AU66:AU76)=0,"-",SUM(AU66:AU76))</f>
        <v>-</v>
      </c>
      <c r="AV77" s="1065">
        <f>IF(SUM(AV66:AW76)=0,"-",SUM(AV66:AW76))</f>
        <v>1198</v>
      </c>
      <c r="AW77" s="1066"/>
      <c r="AX77" s="1094" t="str">
        <f>IF(SUM(AX66:AY76)=0,"-",SUM(AX66:AY76))</f>
        <v>-</v>
      </c>
      <c r="AY77" s="1066"/>
      <c r="AZ77" s="1065">
        <f>IF(SUM(AZ66:BA76)=0,"-",SUM(AZ66:BA76))</f>
        <v>1198</v>
      </c>
      <c r="BA77" s="1066"/>
      <c r="BB77" s="1066" t="str">
        <f>IF(SUM(BB66:BC76)=0,"-",SUM(BB66:BC76))</f>
        <v>-</v>
      </c>
      <c r="BC77" s="1066"/>
      <c r="BD77" s="1066" t="str">
        <f>IF(SUM(BD66:BE76)=0,"-",SUM(BD66:BE76))</f>
        <v>-</v>
      </c>
      <c r="BE77" s="1066"/>
      <c r="BF77" s="1066" t="str">
        <f>IF(SUM(BF66:BG76)=0,"-",SUM(BF66:BG76))</f>
        <v>-</v>
      </c>
      <c r="BG77" s="1066"/>
      <c r="BH77" s="1066" t="str">
        <f>IF(SUM(BH66:BI76)=0,"-",SUM(BH66:BI76))</f>
        <v>-</v>
      </c>
      <c r="BI77" s="1067"/>
      <c r="BJ77" s="1065">
        <f>IF(SUM(BJ66:BK76)=0,"-",SUM(BJ66:BK76))</f>
        <v>1198</v>
      </c>
      <c r="BK77" s="1066"/>
      <c r="BL77" s="1066" t="str">
        <f>IF(SUM(BL66:BM76)=0,"-",SUM(BL66:BM76))</f>
        <v>-</v>
      </c>
      <c r="BM77" s="1068"/>
      <c r="BN77" s="1066">
        <f t="shared" si="95"/>
        <v>1198</v>
      </c>
      <c r="BO77" s="1068"/>
      <c r="BQ77" s="442" t="str">
        <f>IF('C10(1)-2管路(初期設定)'!AW77="","-",'C10(1)-2管路(初期設定)'!AW77)</f>
        <v>-</v>
      </c>
      <c r="BR77" s="441" t="str">
        <f>IF(BQ77=BR$4,IF('C10(1)-2管路(初期設定)'!AV77="-","-",IF('C10(1)-2管路(初期設定)'!I77="-",'C10(1)-2管路(初期設定)'!AV77,'C10(1)-2管路(初期設定)'!AV77-'C10(1)-2管路(初期設定)'!I77)),"-")</f>
        <v>-</v>
      </c>
      <c r="BS77" s="441" t="str">
        <f>IF(BQ77=BS$4,IF('C10(1)-2管路(初期設定)'!AV77="-","-",IF('C10(1)-2管路(初期設定)'!L77="-",'C10(1)-2管路(初期設定)'!AV77,'C10(1)-2管路(初期設定)'!AV77-'C10(1)-2管路(初期設定)'!L77)),"-")</f>
        <v>-</v>
      </c>
      <c r="BT77" s="441" t="str">
        <f>IF(BQ77=BT$4,IF('C10(1)-2管路(初期設定)'!AV77="-","-",IF('C10(1)-2管路(初期設定)'!O77="-",'C10(1)-2管路(初期設定)'!AV77,'C10(1)-2管路(初期設定)'!AV77-'C10(1)-2管路(初期設定)'!O77)),"-")</f>
        <v>-</v>
      </c>
      <c r="BU77" s="441" t="str">
        <f>IF($BQ77=BU$4,IF('C10(1)-2管路(初期設定)'!$AV77="-","-",IF('C10(1)-2管路(初期設定)'!R77="-",'C10(1)-2管路(初期設定)'!$AV77,'C10(1)-2管路(初期設定)'!$AV77-'C10(1)-2管路(初期設定)'!R77)),"-")</f>
        <v>-</v>
      </c>
      <c r="BV77" s="441" t="str">
        <f>IF($BQ77=BV$4,IF('C10(1)-2管路(初期設定)'!$AV77="-","-",IF('C10(1)-2管路(初期設定)'!W77="-",'C10(1)-2管路(初期設定)'!$AV77,'C10(1)-2管路(初期設定)'!$AV77-SUM('C10(1)-2管路(初期設定)'!S77,'C10(1)-2管路(初期設定)'!T77))),"-")</f>
        <v>-</v>
      </c>
      <c r="BW77" s="441" t="str">
        <f>IF($BQ77=BV$4,IF('C10(1)-2管路(初期設定)'!$AV77="-","-",IF('C10(1)-2管路(初期設定)'!W77="-",'C10(1)-2管路(初期設定)'!$AV77,'C10(1)-2管路(初期設定)'!$AV77-SUM('C10(1)-2管路(初期設定)'!U77,'C10(1)-2管路(初期設定)'!V77))),"-")</f>
        <v>-</v>
      </c>
      <c r="BX77" s="441" t="str">
        <f>IF($BQ77=BX$4,IF('C10(1)-2管路(初期設定)'!$AV77="-","-",IF('C10(1)-2管路(初期設定)'!AF77="-",'C10(1)-2管路(初期設定)'!$AV77,'C10(1)-2管路(初期設定)'!$AV77-'C10(1)-2管路(初期設定)'!AF77)),"-")</f>
        <v>-</v>
      </c>
    </row>
    <row r="78" spans="2:76" ht="13.5" customHeight="1">
      <c r="B78" s="1594"/>
      <c r="C78" s="1264"/>
      <c r="D78" s="1263"/>
      <c r="E78" s="1168" t="s">
        <v>769</v>
      </c>
      <c r="F78" s="1168"/>
      <c r="G78" s="491">
        <f>IF(SUM(G65,G53,G77,G46)=0,"-",SUM(G65,G53,G77,G46))</f>
        <v>20639.900000000001</v>
      </c>
      <c r="H78" s="492" t="str">
        <f t="shared" ref="H78:BO78" si="212">IF(SUM(H65,H53,H77,H46)=0,"-",SUM(H65,H53,H77,H46))</f>
        <v>-</v>
      </c>
      <c r="I78" s="775">
        <f t="shared" si="212"/>
        <v>20639.900000000001</v>
      </c>
      <c r="J78" s="491">
        <f t="shared" si="212"/>
        <v>138.30000000000001</v>
      </c>
      <c r="K78" s="492" t="str">
        <f t="shared" si="212"/>
        <v>-</v>
      </c>
      <c r="L78" s="775">
        <f t="shared" si="212"/>
        <v>138.30000000000001</v>
      </c>
      <c r="M78" s="491">
        <f t="shared" si="212"/>
        <v>1123.1999999999998</v>
      </c>
      <c r="N78" s="492" t="str">
        <f t="shared" si="212"/>
        <v>-</v>
      </c>
      <c r="O78" s="775">
        <f t="shared" si="212"/>
        <v>1123.1999999999998</v>
      </c>
      <c r="P78" s="491" t="str">
        <f t="shared" si="212"/>
        <v>-</v>
      </c>
      <c r="Q78" s="492" t="str">
        <f t="shared" si="212"/>
        <v>-</v>
      </c>
      <c r="R78" s="775" t="str">
        <f t="shared" si="212"/>
        <v>-</v>
      </c>
      <c r="S78" s="491">
        <f t="shared" si="212"/>
        <v>1669.1000000000004</v>
      </c>
      <c r="T78" s="493" t="str">
        <f t="shared" si="212"/>
        <v>-</v>
      </c>
      <c r="U78" s="493">
        <f t="shared" si="212"/>
        <v>6940</v>
      </c>
      <c r="V78" s="492" t="str">
        <f t="shared" si="212"/>
        <v>-</v>
      </c>
      <c r="W78" s="775">
        <f t="shared" si="212"/>
        <v>8609.1</v>
      </c>
      <c r="X78" s="491">
        <f t="shared" si="212"/>
        <v>46216.2</v>
      </c>
      <c r="Y78" s="492" t="str">
        <f t="shared" si="212"/>
        <v>-</v>
      </c>
      <c r="Z78" s="775">
        <f t="shared" si="212"/>
        <v>46216.2</v>
      </c>
      <c r="AA78" s="491" t="str">
        <f t="shared" si="212"/>
        <v>-</v>
      </c>
      <c r="AB78" s="492" t="str">
        <f t="shared" si="212"/>
        <v>-</v>
      </c>
      <c r="AC78" s="775" t="str">
        <f t="shared" si="212"/>
        <v>-</v>
      </c>
      <c r="AD78" s="491">
        <f t="shared" si="212"/>
        <v>962.39999999999975</v>
      </c>
      <c r="AE78" s="492" t="str">
        <f t="shared" si="212"/>
        <v>-</v>
      </c>
      <c r="AF78" s="775">
        <f t="shared" si="212"/>
        <v>962.39999999999975</v>
      </c>
      <c r="AG78" s="491">
        <f t="shared" si="212"/>
        <v>810.0999999999998</v>
      </c>
      <c r="AH78" s="492" t="str">
        <f t="shared" si="212"/>
        <v>-</v>
      </c>
      <c r="AI78" s="775">
        <f t="shared" si="212"/>
        <v>810.0999999999998</v>
      </c>
      <c r="AJ78" s="491" t="str">
        <f t="shared" si="212"/>
        <v>-</v>
      </c>
      <c r="AK78" s="492" t="str">
        <f t="shared" si="212"/>
        <v>-</v>
      </c>
      <c r="AL78" s="775" t="str">
        <f t="shared" si="212"/>
        <v>-</v>
      </c>
      <c r="AM78" s="491" t="str">
        <f t="shared" si="212"/>
        <v>-</v>
      </c>
      <c r="AN78" s="492" t="str">
        <f t="shared" si="212"/>
        <v>-</v>
      </c>
      <c r="AO78" s="775" t="str">
        <f t="shared" si="212"/>
        <v>-</v>
      </c>
      <c r="AP78" s="491" t="str">
        <f t="shared" si="212"/>
        <v>-</v>
      </c>
      <c r="AQ78" s="492" t="str">
        <f t="shared" si="212"/>
        <v>-</v>
      </c>
      <c r="AR78" s="775" t="str">
        <f t="shared" si="212"/>
        <v>-</v>
      </c>
      <c r="AS78" s="491" t="str">
        <f t="shared" si="212"/>
        <v>-</v>
      </c>
      <c r="AT78" s="492" t="str">
        <f t="shared" si="212"/>
        <v>-</v>
      </c>
      <c r="AU78" s="775" t="str">
        <f t="shared" si="212"/>
        <v>-</v>
      </c>
      <c r="AV78" s="1062">
        <f t="shared" si="212"/>
        <v>78499.199999999997</v>
      </c>
      <c r="AW78" s="1063" t="str">
        <f t="shared" si="212"/>
        <v>-</v>
      </c>
      <c r="AX78" s="1064" t="str">
        <f t="shared" si="212"/>
        <v>-</v>
      </c>
      <c r="AY78" s="1063" t="str">
        <f t="shared" si="212"/>
        <v>-</v>
      </c>
      <c r="AZ78" s="1062">
        <f t="shared" si="212"/>
        <v>21901.4</v>
      </c>
      <c r="BA78" s="1063" t="str">
        <f t="shared" si="212"/>
        <v>-</v>
      </c>
      <c r="BB78" s="1063">
        <f t="shared" si="212"/>
        <v>1669.1000000000004</v>
      </c>
      <c r="BC78" s="1063" t="str">
        <f t="shared" si="212"/>
        <v>-</v>
      </c>
      <c r="BD78" s="1063">
        <f t="shared" si="212"/>
        <v>54118.599999999991</v>
      </c>
      <c r="BE78" s="1063" t="str">
        <f t="shared" si="212"/>
        <v>-</v>
      </c>
      <c r="BF78" s="1063">
        <f t="shared" si="212"/>
        <v>810.0999999999998</v>
      </c>
      <c r="BG78" s="1063" t="str">
        <f t="shared" si="212"/>
        <v>-</v>
      </c>
      <c r="BH78" s="1063" t="str">
        <f t="shared" si="212"/>
        <v>-</v>
      </c>
      <c r="BI78" s="1238" t="str">
        <f t="shared" si="212"/>
        <v>-</v>
      </c>
      <c r="BJ78" s="1062">
        <f t="shared" si="212"/>
        <v>23570.500000000004</v>
      </c>
      <c r="BK78" s="1063" t="str">
        <f t="shared" si="212"/>
        <v>-</v>
      </c>
      <c r="BL78" s="1063">
        <f t="shared" si="212"/>
        <v>54928.700000000004</v>
      </c>
      <c r="BM78" s="1169" t="str">
        <f t="shared" si="212"/>
        <v>-</v>
      </c>
      <c r="BN78" s="1063">
        <f t="shared" si="212"/>
        <v>78499.199999999997</v>
      </c>
      <c r="BO78" s="1169" t="str">
        <f t="shared" si="212"/>
        <v>-</v>
      </c>
      <c r="BQ78" s="442" t="str">
        <f>IF('C10(1)-2管路(初期設定)'!AW78="","-",'C10(1)-2管路(初期設定)'!AW78)</f>
        <v>-</v>
      </c>
      <c r="BR78" s="441" t="str">
        <f>IF(BQ78=BR$4,IF('C10(1)-2管路(初期設定)'!AV78="-","-",IF('C10(1)-2管路(初期設定)'!I78="-",'C10(1)-2管路(初期設定)'!AV78,'C10(1)-2管路(初期設定)'!AV78-'C10(1)-2管路(初期設定)'!I78)),"-")</f>
        <v>-</v>
      </c>
      <c r="BS78" s="441" t="str">
        <f>IF(BQ78=BS$4,IF('C10(1)-2管路(初期設定)'!AV78="-","-",IF('C10(1)-2管路(初期設定)'!L78="-",'C10(1)-2管路(初期設定)'!AV78,'C10(1)-2管路(初期設定)'!AV78-'C10(1)-2管路(初期設定)'!L78)),"-")</f>
        <v>-</v>
      </c>
      <c r="BT78" s="441" t="str">
        <f>IF(BQ78=BT$4,IF('C10(1)-2管路(初期設定)'!AV78="-","-",IF('C10(1)-2管路(初期設定)'!O78="-",'C10(1)-2管路(初期設定)'!AV78,'C10(1)-2管路(初期設定)'!AV78-'C10(1)-2管路(初期設定)'!O78)),"-")</f>
        <v>-</v>
      </c>
      <c r="BU78" s="441" t="str">
        <f>IF($BQ78=BU$4,IF('C10(1)-2管路(初期設定)'!$AV78="-","-",IF('C10(1)-2管路(初期設定)'!R78="-",'C10(1)-2管路(初期設定)'!$AV78,'C10(1)-2管路(初期設定)'!$AV78-'C10(1)-2管路(初期設定)'!R78)),"-")</f>
        <v>-</v>
      </c>
      <c r="BV78" s="441" t="str">
        <f>IF($BQ78=BV$4,IF('C10(1)-2管路(初期設定)'!$AV78="-","-",IF('C10(1)-2管路(初期設定)'!W78="-",'C10(1)-2管路(初期設定)'!$AV78,'C10(1)-2管路(初期設定)'!$AV78-SUM('C10(1)-2管路(初期設定)'!S78,'C10(1)-2管路(初期設定)'!T78))),"-")</f>
        <v>-</v>
      </c>
      <c r="BW78" s="441" t="str">
        <f>IF($BQ78=BV$4,IF('C10(1)-2管路(初期設定)'!$AV78="-","-",IF('C10(1)-2管路(初期設定)'!W78="-",'C10(1)-2管路(初期設定)'!$AV78,'C10(1)-2管路(初期設定)'!$AV78-SUM('C10(1)-2管路(初期設定)'!U78,'C10(1)-2管路(初期設定)'!V78))),"-")</f>
        <v>-</v>
      </c>
      <c r="BX78" s="441" t="str">
        <f>IF($BQ78=BX$4,IF('C10(1)-2管路(初期設定)'!$AV78="-","-",IF('C10(1)-2管路(初期設定)'!AF78="-",'C10(1)-2管路(初期設定)'!$AV78,'C10(1)-2管路(初期設定)'!$AV78-'C10(1)-2管路(初期設定)'!AF78)),"-")</f>
        <v>-</v>
      </c>
    </row>
    <row r="79" spans="2:76" ht="13.5" customHeight="1">
      <c r="B79" s="1594"/>
      <c r="C79" s="1260" t="s">
        <v>210</v>
      </c>
      <c r="D79" s="1263"/>
      <c r="E79" s="1260" t="s">
        <v>770</v>
      </c>
      <c r="F79" s="75">
        <v>300</v>
      </c>
      <c r="G79" s="859">
        <f>IF(AND('C10(1)-1管路(初期設定)'!$F$14="○",'C10(1)-4,5管路(初期設定)'!$BR79="-"),"-",IF('C3(1)-1管路'!G79="-",BR79,IF(BR79="-",'C3(1)-1管路'!G79,'C3(1)-1管路'!G79+BR79)))</f>
        <v>157</v>
      </c>
      <c r="H79" s="68" t="str">
        <f>IF(IF('C3(1)-1管路'!H79="-","-",IF('C10(1)-2管路(初期設定)'!H79="-",'C3(1)-1管路'!H79,'C3(1)-1管路'!H79-'C10(1)-2管路(初期設定)'!H79))=0,"-",IF('C3(1)-1管路'!H79="-","-",IF('C10(1)-2管路(初期設定)'!H79="-",'C3(1)-1管路'!H79,'C3(1)-1管路'!H79-'C10(1)-2管路(初期設定)'!H79)))</f>
        <v>-</v>
      </c>
      <c r="I79" s="51">
        <f t="shared" ref="I79:I84" si="213">IF(SUM(G79:H79)=0,"-",SUM(G79:H79))</f>
        <v>157</v>
      </c>
      <c r="J79" s="859" t="str">
        <f>IF(AND('C10(1)-1管路(初期設定)'!$H$14="○",'C10(1)-4,5管路(初期設定)'!$BS79="-"),"-",IF('C3(1)-1管路'!J79="-",BS79,IF(BS79="-",'C3(1)-1管路'!J79,'C3(1)-1管路'!J79+BS79)))</f>
        <v>-</v>
      </c>
      <c r="K79" s="68" t="str">
        <f>IF(IF('C3(1)-1管路'!K79="-","-",IF('C10(1)-2管路(初期設定)'!K79="-",'C3(1)-1管路'!K79,'C3(1)-1管路'!K79-'C10(1)-2管路(初期設定)'!K79))=0,"-",IF('C3(1)-1管路'!K79="-","-",IF('C10(1)-2管路(初期設定)'!K79="-",'C3(1)-1管路'!K79,'C3(1)-1管路'!K79-'C10(1)-2管路(初期設定)'!K79)))</f>
        <v>-</v>
      </c>
      <c r="L79" s="51" t="str">
        <f t="shared" ref="L79:L84" si="214">IF(SUM(J79:K79)=0,"-",SUM(J79:K79))</f>
        <v>-</v>
      </c>
      <c r="M79" s="859" t="str">
        <f>IF(AND('C10(1)-1管路(初期設定)'!$J$14="○",'C10(1)-4,5管路(初期設定)'!$BT79="-"),"-",IF('C3(1)-1管路'!M79="-",BT79,IF(BT79="-",'C3(1)-1管路'!M79,'C3(1)-1管路'!M79+BT79)))</f>
        <v>-</v>
      </c>
      <c r="N79" s="68" t="str">
        <f>IF(IF('C3(1)-1管路'!N79="-","-",IF('C10(1)-2管路(初期設定)'!N79="-",'C3(1)-1管路'!N79,'C3(1)-1管路'!N79-'C10(1)-2管路(初期設定)'!N79))=0,"-",IF('C3(1)-1管路'!N79="-","-",IF('C10(1)-2管路(初期設定)'!N79="-",'C3(1)-1管路'!N79,'C3(1)-1管路'!N79-'C10(1)-2管路(初期設定)'!N79)))</f>
        <v>-</v>
      </c>
      <c r="O79" s="51" t="str">
        <f t="shared" ref="O79:O84" si="215">IF(SUM(M79:N79)=0,"-",SUM(M79:N79))</f>
        <v>-</v>
      </c>
      <c r="P79" s="859" t="str">
        <f>IF(AND('C10(1)-1管路(初期設定)'!$L$14="○",'C10(1)-4,5管路(初期設定)'!$BU79="-"),"-",IF('C3(1)-1管路'!P79="-",BU79,IF(BU79="-",'C3(1)-1管路'!P79,'C3(1)-1管路'!P79+BU79)))</f>
        <v>-</v>
      </c>
      <c r="Q79" s="68" t="str">
        <f>IF(IF('C3(1)-1管路'!Q79="-","-",IF('C10(1)-2管路(初期設定)'!Q79="-",'C3(1)-1管路'!Q79,'C3(1)-1管路'!Q79-'C10(1)-2管路(初期設定)'!Q79))=0,"-",IF('C3(1)-1管路'!Q79="-","-",IF('C10(1)-2管路(初期設定)'!Q79="-",'C3(1)-1管路'!Q79,'C3(1)-1管路'!Q79-'C10(1)-2管路(初期設定)'!Q79)))</f>
        <v>-</v>
      </c>
      <c r="R79" s="51" t="str">
        <f t="shared" ref="R79:R84" si="216">IF(SUM(P79:Q79)=0,"-",SUM(P79:Q79))</f>
        <v>-</v>
      </c>
      <c r="S79" s="859">
        <f>IF(AND('C10(1)-1管路(初期設定)'!$N$14="○",'C10(1)-4,5管路(初期設定)'!$BV79="-"),"-",IF('C3(1)-1管路'!S79="-",BV79,IF(BV79="-",'C3(1)-1管路'!S79,'C3(1)-1管路'!S79+BV79+BW79)))</f>
        <v>30.900000000000006</v>
      </c>
      <c r="T79" s="187" t="str">
        <f>IF(IF('C3(1)-1管路'!T79="-","-",IF('C10(1)-2管路(初期設定)'!T79="-",'C3(1)-1管路'!T79,'C3(1)-1管路'!T79-'C10(1)-2管路(初期設定)'!T79))=0,"-",IF('C3(1)-1管路'!T79="-","-",IF('C10(1)-2管路(初期設定)'!T79="-",'C3(1)-1管路'!T79,'C3(1)-1管路'!T79-'C10(1)-2管路(初期設定)'!T79)))</f>
        <v>-</v>
      </c>
      <c r="U79" s="858">
        <f>IF(AND('C10(1)-1管路(初期設定)'!$P$14="○",'C10(1)-4,5管路(初期設定)'!$BW79="-"),"-",IF('C3(1)-1管路'!U79="-",BW79,IF(BW79="-",'C3(1)-1管路'!U79,'C3(1)-1管路'!U79)))</f>
        <v>127</v>
      </c>
      <c r="V79" s="68" t="str">
        <f>IF(IF('C3(1)-1管路'!V79="-","-",IF('C10(1)-2管路(初期設定)'!V79="-",'C3(1)-1管路'!V79,'C3(1)-1管路'!V79-'C10(1)-2管路(初期設定)'!V79))=0,"-",IF('C3(1)-1管路'!V79="-","-",IF('C10(1)-2管路(初期設定)'!V79="-",'C3(1)-1管路'!V79,'C3(1)-1管路'!V79-'C10(1)-2管路(初期設定)'!V79)))</f>
        <v>-</v>
      </c>
      <c r="W79" s="51">
        <f t="shared" ref="W79:W84" si="217">IF(SUM(S79:V79)=0,"-",SUM(S79:V79))</f>
        <v>157.9</v>
      </c>
      <c r="X79" s="58">
        <f>IF(IF('C3(1)-1管路'!X79="-","-",IF('C10(1)-2管路(初期設定)'!X79="-",'C3(1)-1管路'!X79,'C3(1)-1管路'!X79-'C10(1)-2管路(初期設定)'!X79))=0,"-",IF('C3(1)-1管路'!X79="-","-",IF('C10(1)-2管路(初期設定)'!X79="-",'C3(1)-1管路'!X79,'C3(1)-1管路'!X79-'C10(1)-2管路(初期設定)'!X79)))</f>
        <v>1305.0999999999997</v>
      </c>
      <c r="Y79" s="68" t="str">
        <f>IF(IF('C3(1)-1管路'!Y79="-","-",IF('C10(1)-2管路(初期設定)'!Y79="-",'C3(1)-1管路'!Y79,'C3(1)-1管路'!Y79-'C10(1)-2管路(初期設定)'!Y79))=0,"-",IF('C3(1)-1管路'!Y79="-","-",IF('C10(1)-2管路(初期設定)'!Y79="-",'C3(1)-1管路'!Y79,'C3(1)-1管路'!Y79-'C10(1)-2管路(初期設定)'!Y79)))</f>
        <v>-</v>
      </c>
      <c r="Z79" s="51">
        <f t="shared" ref="Z79:Z84" si="218">IF(SUM(X79:Y79)=0,"-",SUM(X79:Y79))</f>
        <v>1305.0999999999997</v>
      </c>
      <c r="AA79" s="58" t="str">
        <f>IF(IF('C3(1)-1管路'!AA79="-","-",IF('C10(1)-2管路(初期設定)'!AA79="-",'C3(1)-1管路'!AA79,'C3(1)-1管路'!AA79-'C10(1)-2管路(初期設定)'!AA79))=0,"-",IF('C3(1)-1管路'!AA79="-","-",IF('C10(1)-2管路(初期設定)'!AA79="-",'C3(1)-1管路'!AA79,'C3(1)-1管路'!AA79-'C10(1)-2管路(初期設定)'!AA79)))</f>
        <v>-</v>
      </c>
      <c r="AB79" s="68" t="str">
        <f>IF(IF('C3(1)-1管路'!AB79="-","-",IF('C10(1)-2管路(初期設定)'!AB79="-",'C3(1)-1管路'!AB79,'C3(1)-1管路'!AB79-'C10(1)-2管路(初期設定)'!AB79))=0,"-",IF('C3(1)-1管路'!AB79="-","-",IF('C10(1)-2管路(初期設定)'!AB79="-",'C3(1)-1管路'!AB79,'C3(1)-1管路'!AB79-'C10(1)-2管路(初期設定)'!AB79)))</f>
        <v>-</v>
      </c>
      <c r="AC79" s="51" t="str">
        <f t="shared" ref="AC79:AC84" si="219">IF(SUM(AA79:AB79)=0,"-",SUM(AA79:AB79))</f>
        <v>-</v>
      </c>
      <c r="AD79" s="859" t="str">
        <f>IF(AND('C10(1)-1管路(初期設定)'!$V$14="○",'C10(1)-4,5管路(初期設定)'!$BX79="-"),"-",IF('C3(1)-1管路'!AD79="-",BX79,IF(BX79="-",'C3(1)-1管路'!AD79,'C3(1)-1管路'!AD79+BX79)))</f>
        <v>-</v>
      </c>
      <c r="AE79" s="68" t="str">
        <f>IF(IF('C3(1)-1管路'!AE79="-","-",IF('C10(1)-2管路(初期設定)'!AE79="-",'C3(1)-1管路'!AE79,'C3(1)-1管路'!AE79-'C10(1)-2管路(初期設定)'!AE79))=0,"-",IF('C3(1)-1管路'!AE79="-","-",IF('C10(1)-2管路(初期設定)'!AE79="-",'C3(1)-1管路'!AE79,'C3(1)-1管路'!AE79-'C10(1)-2管路(初期設定)'!AE79)))</f>
        <v>-</v>
      </c>
      <c r="AF79" s="51" t="str">
        <f t="shared" ref="AF79:AF84" si="220">IF(SUM(AD79:AE79)=0,"-",SUM(AD79:AE79))</f>
        <v>-</v>
      </c>
      <c r="AG79" s="58" t="str">
        <f>IF(IF('C3(1)-1管路'!AG79="-","-",IF('C10(1)-2管路(初期設定)'!AG79="-",'C3(1)-1管路'!AG79,'C3(1)-1管路'!AG79-'C10(1)-2管路(初期設定)'!AG79))=0,"-",IF('C3(1)-1管路'!AG79="-","-",IF('C10(1)-2管路(初期設定)'!AG79="-",'C3(1)-1管路'!AG79,'C3(1)-1管路'!AG79-'C10(1)-2管路(初期設定)'!AG79)))</f>
        <v>-</v>
      </c>
      <c r="AH79" s="68" t="str">
        <f>IF(IF('C3(1)-1管路'!AH79="-","-",IF('C10(1)-2管路(初期設定)'!AH79="-",'C3(1)-1管路'!AH79,'C3(1)-1管路'!AH79-'C10(1)-2管路(初期設定)'!AH79))=0,"-",IF('C3(1)-1管路'!AH79="-","-",IF('C10(1)-2管路(初期設定)'!AH79="-",'C3(1)-1管路'!AH79,'C3(1)-1管路'!AH79-'C10(1)-2管路(初期設定)'!AH79)))</f>
        <v>-</v>
      </c>
      <c r="AI79" s="51" t="str">
        <f t="shared" ref="AI79:AI84" si="221">IF(SUM(AG79:AH79)=0,"-",SUM(AG79:AH79))</f>
        <v>-</v>
      </c>
      <c r="AJ79" s="58" t="str">
        <f>IF(IF('C3(1)-1管路'!AJ79="-","-",IF('C10(1)-2管路(初期設定)'!AJ79="-",'C3(1)-1管路'!AJ79,'C3(1)-1管路'!AJ79-'C10(1)-2管路(初期設定)'!AJ79))=0,"-",IF('C3(1)-1管路'!AJ79="-","-",IF('C10(1)-2管路(初期設定)'!AJ79="-",'C3(1)-1管路'!AJ79,'C3(1)-1管路'!AJ79-'C10(1)-2管路(初期設定)'!AJ79)))</f>
        <v>-</v>
      </c>
      <c r="AK79" s="68" t="str">
        <f>IF(IF('C3(1)-1管路'!AK79="-","-",IF('C10(1)-2管路(初期設定)'!AK79="-",'C3(1)-1管路'!AK79,'C3(1)-1管路'!AK79-'C10(1)-2管路(初期設定)'!AK79))=0,"-",IF('C3(1)-1管路'!AK79="-","-",IF('C10(1)-2管路(初期設定)'!AK79="-",'C3(1)-1管路'!AK79,'C3(1)-1管路'!AK79-'C10(1)-2管路(初期設定)'!AK79)))</f>
        <v>-</v>
      </c>
      <c r="AL79" s="51" t="str">
        <f t="shared" ref="AL79:AL84" si="222">IF(SUM(AJ79:AK79)=0,"-",SUM(AJ79:AK79))</f>
        <v>-</v>
      </c>
      <c r="AM79" s="58" t="str">
        <f>IF(IF('C3(1)-1管路'!AM79="-","-",IF('C10(1)-2管路(初期設定)'!AM79="-",'C3(1)-1管路'!AM79,'C3(1)-1管路'!AM79-'C10(1)-2管路(初期設定)'!AM79))=0,"-",IF('C3(1)-1管路'!AM79="-","-",IF('C10(1)-2管路(初期設定)'!AM79="-",'C3(1)-1管路'!AM79,'C3(1)-1管路'!AM79-'C10(1)-2管路(初期設定)'!AM79)))</f>
        <v>-</v>
      </c>
      <c r="AN79" s="68" t="str">
        <f>IF(IF('C3(1)-1管路'!AN79="-","-",IF('C10(1)-2管路(初期設定)'!AN79="-",'C3(1)-1管路'!AN79,'C3(1)-1管路'!AN79-'C10(1)-2管路(初期設定)'!AN79))=0,"-",IF('C3(1)-1管路'!AN79="-","-",IF('C10(1)-2管路(初期設定)'!AN79="-",'C3(1)-1管路'!AN79,'C3(1)-1管路'!AN79-'C10(1)-2管路(初期設定)'!AN79)))</f>
        <v>-</v>
      </c>
      <c r="AO79" s="51" t="str">
        <f t="shared" ref="AO79:AO84" si="223">IF(SUM(AM79:AN79)=0,"-",SUM(AM79:AN79))</f>
        <v>-</v>
      </c>
      <c r="AP79" s="58" t="str">
        <f>IF(IF('C3(1)-1管路'!AP79="-","-",IF('C10(1)-2管路(初期設定)'!AP79="-",'C3(1)-1管路'!AP79,'C3(1)-1管路'!AP79-'C10(1)-2管路(初期設定)'!AP79))=0,"-",IF('C3(1)-1管路'!AP79="-","-",IF('C10(1)-2管路(初期設定)'!AP79="-",'C3(1)-1管路'!AP79,'C3(1)-1管路'!AP79-'C10(1)-2管路(初期設定)'!AP79)))</f>
        <v>-</v>
      </c>
      <c r="AQ79" s="68" t="str">
        <f>IF(IF('C3(1)-1管路'!AQ79="-","-",IF('C10(1)-2管路(初期設定)'!AQ79="-",'C3(1)-1管路'!AQ79,'C3(1)-1管路'!AQ79-'C10(1)-2管路(初期設定)'!AQ79))=0,"-",IF('C3(1)-1管路'!AQ79="-","-",IF('C10(1)-2管路(初期設定)'!AQ79="-",'C3(1)-1管路'!AQ79,'C3(1)-1管路'!AQ79-'C10(1)-2管路(初期設定)'!AQ79)))</f>
        <v>-</v>
      </c>
      <c r="AR79" s="60" t="str">
        <f t="shared" ref="AR79:AR84" si="224">IF(SUM(AP79:AQ79)=0,"-",SUM(AP79:AQ79))</f>
        <v>-</v>
      </c>
      <c r="AS79" s="58" t="str">
        <f>IF(IF('C3(1)-1管路'!AS79="-","-",IF('C10(1)-2管路(初期設定)'!AS79="-",'C3(1)-1管路'!AS79,'C3(1)-1管路'!AS79-'C10(1)-2管路(初期設定)'!AS79))=0,"-",IF('C3(1)-1管路'!AS79="-","-",IF('C10(1)-2管路(初期設定)'!AS79="-",'C3(1)-1管路'!AS79,'C3(1)-1管路'!AS79-'C10(1)-2管路(初期設定)'!AS79)))</f>
        <v>-</v>
      </c>
      <c r="AT79" s="68" t="str">
        <f>IF(IF('C3(1)-1管路'!AT79="-","-",IF('C10(1)-2管路(初期設定)'!AT79="-",'C3(1)-1管路'!AT79,'C3(1)-1管路'!AT79-'C10(1)-2管路(初期設定)'!AT79))=0,"-",IF('C3(1)-1管路'!AT79="-","-",IF('C10(1)-2管路(初期設定)'!AT79="-",'C3(1)-1管路'!AT79,'C3(1)-1管路'!AT79-'C10(1)-2管路(初期設定)'!AT79)))</f>
        <v>-</v>
      </c>
      <c r="AU79" s="60" t="str">
        <f t="shared" ref="AU79:AU84" si="225">IF(SUM(AS79:AT79)=0,"-",SUM(AS79:AT79))</f>
        <v>-</v>
      </c>
      <c r="AV79" s="1096">
        <f t="shared" ref="AV79:AV84" si="226">IF(SUM(G79,J79,M79,P79,S79,U79,X79,AA79,AD79,AG79,AJ79,AM79,AP79,AS79)=0,"-",SUM(G79,J79,M79,P79,S79,U79,X79,AA79,AD79,AG79,AJ79,AM79,AP79,AS79))</f>
        <v>1619.9999999999995</v>
      </c>
      <c r="AW79" s="1093"/>
      <c r="AX79" s="1092" t="str">
        <f t="shared" ref="AX79:AX84" si="227">IF(SUM(H79,K79,N79,Q79,T79,V79,Y79,AB79,AE79,AH79,AK79,AN79,AQ79,AT79)=0,"-",SUM(H79,K79,N79,Q79,T79,V79,Y79,AB79,AE79,AH79,AK79,AN79,AQ79,AT79))</f>
        <v>-</v>
      </c>
      <c r="AY79" s="1093"/>
      <c r="AZ79" s="1096">
        <f t="shared" ref="AZ79:AZ84" si="228">SUMIF(G$89,"①",I79)+SUMIF(J$89,"①",L79)+SUMIF(M$89,"①",O79)+SUMIF(P$89,"①",R79)+SUMIF(S$89,"①",S79)+SUMIF(S$89,"①",T79)+SUMIF(U$89,"①",U79)+SUMIF(U$89,"①",V79)+SUMIF(X$89,"①",Z79)+SUMIF(AA$89,"①",AC79)+SUMIF(AD$89,"①",AF79)+SUMIF(AG$89,"①",AI79)+SUMIF(AJ$89,"①",AL79)+SUMIF(AM$89,"①",AO79)+SUMIF(AP$89,"①",AR79)+SUMIF(AS$89,"①",AU79)</f>
        <v>157</v>
      </c>
      <c r="BA79" s="1093"/>
      <c r="BB79" s="1093">
        <f t="shared" ref="BB79:BB84" si="229">SUMIF(G$89,"②",I79)+SUMIF(J$89,"②",L79)+SUMIF(M$89,"②",O79)+SUMIF(P$89,"②",R79)+SUMIF(S$89,"②",S79)+SUMIF(S$89,"②",T79)+SUMIF(U$89,"②",U79)+SUMIF(U$89,"②",V79)+SUMIF(X$89,"②",Z79)+SUMIF(AA$89,"②",AC79)+SUMIF(AD$89,"②",AF79)+SUMIF(AG$89,"②",AI79)+SUMIF(AJ$89,"②",AL79)+SUMIF(AM$89,"②",AO79)+SUMIF(AP$89,"②",AR79)+SUMIF(AS$89,"②",AU79)</f>
        <v>30.900000000000006</v>
      </c>
      <c r="BC79" s="1093"/>
      <c r="BD79" s="1093">
        <f t="shared" ref="BD79:BD84" si="230">SUMIF(G$89,"③",I79)+SUMIF(J$89,"③",L79)+SUMIF(M$89,"③",O79)+SUMIF(P$89,"③",R79)+SUMIF(S$89,"③",S79)+SUMIF(S$89,"③",T79)+SUMIF(U$89,"③",U79)+SUMIF(U$89,"③",V79)+SUMIF(X$89,"③",Z79)+SUMIF(AA$89,"③",AC79)+SUMIF(AD$89,"③",AF79)+SUMIF(AG$89,"③",AI79)+SUMIF(AJ$89,"③",AL79)+SUMIF(AM$89,"③",AO79)+SUMIF(AP$89,"③",AR79)+SUMIF(AS$89,"③",AU79)</f>
        <v>1432.0999999999997</v>
      </c>
      <c r="BE79" s="1093"/>
      <c r="BF79" s="1093">
        <f t="shared" ref="BF79:BF84" si="231">SUMIF(G$89,"④",I79)+SUMIF(J$89,"④",L79)+SUMIF(M$89,"④",O79)+SUMIF(P$89,"④",R79)+SUMIF(S$89,"④",S79)+SUMIF(S$89,"④",T79)+SUMIF(U$89,"④",U79)+SUMIF(U$89,"④",V79)+SUMIF(X$89,"④",Z79)+SUMIF(AA$89,"④",AC79)+SUMIF(AD$89,"④",AF79)+SUMIF(AG$89,"④",AI79)+SUMIF(AJ$89,"④",AL79)+SUMIF(AM$89,"④",AO79)+SUMIF(AP$89,"④",AR79)+SUMIF(AS$89,"④",AU79)</f>
        <v>0</v>
      </c>
      <c r="BG79" s="1093"/>
      <c r="BH79" s="1093">
        <f t="shared" ref="BH79:BH84" si="232">SUMIF(G$89,"⑤",I79)+SUMIF(J$89,"⑤",L79)+SUMIF(M$89,"⑤",O79)+SUMIF(P$89,"⑤",R79)+SUMIF(S$89,"⑤",S79)+SUMIF(S$89,"⑤",T79)+SUMIF(U$89,"⑤",U79)+SUMIF(U$89,"⑤",V79)+SUMIF(X$89,"⑤",Z79)+SUMIF(AA$89,"⑤",AC79)+SUMIF(AD$89,"⑤",AF79)+SUMIF(AG$89,"⑤",AI79)+SUMIF(AJ$89,"⑤",AL79)+SUMIF(AM$89,"⑤",AO79)+SUMIF(AP$89,"⑤",AR79)+SUMIF(AS$89,"⑤",AU79)</f>
        <v>0</v>
      </c>
      <c r="BI79" s="1166"/>
      <c r="BJ79" s="1096">
        <f t="shared" ref="BJ79:BJ84" si="233">SUM(AZ79:BC79)</f>
        <v>187.9</v>
      </c>
      <c r="BK79" s="1093"/>
      <c r="BL79" s="1093">
        <f t="shared" ref="BL79:BL84" si="234">SUM(BD79:BI79)</f>
        <v>1432.0999999999997</v>
      </c>
      <c r="BM79" s="1165"/>
      <c r="BN79" s="1093">
        <f t="shared" ref="BN79:BN85" si="235">IF(SUM(AV79:AY79)=0,"-",IF(AND(SUM(AV79:AY79)=SUM(AZ79:BI79),SUM(AZ79:BI79)=SUM(BJ79:BM79)),SUM(AV79:AY79),"エラー"))</f>
        <v>1619.9999999999995</v>
      </c>
      <c r="BO79" s="1165"/>
      <c r="BQ79" s="442" t="str">
        <f>IF('C10(1)-2管路(初期設定)'!AW79="","-",'C10(1)-2管路(初期設定)'!AW79)</f>
        <v>ダクタイル鋳鉄管(NS形継手等)</v>
      </c>
      <c r="BR79" s="441">
        <f>IF(BQ79=BR$4,IF('C10(1)-2管路(初期設定)'!AV79="-","-",IF('C10(1)-2管路(初期設定)'!I79="-",'C10(1)-2管路(初期設定)'!AV79,'C10(1)-2管路(初期設定)'!AV79-'C10(1)-2管路(初期設定)'!I79)),"-")</f>
        <v>157</v>
      </c>
      <c r="BS79" s="441" t="str">
        <f>IF(BQ79=BS$4,IF('C10(1)-2管路(初期設定)'!AV79="-","-",IF('C10(1)-2管路(初期設定)'!L79="-",'C10(1)-2管路(初期設定)'!AV79,'C10(1)-2管路(初期設定)'!AV79-'C10(1)-2管路(初期設定)'!L79)),"-")</f>
        <v>-</v>
      </c>
      <c r="BT79" s="441" t="str">
        <f>IF(BQ79=BT$4,IF('C10(1)-2管路(初期設定)'!AV79="-","-",IF('C10(1)-2管路(初期設定)'!O79="-",'C10(1)-2管路(初期設定)'!AV79,'C10(1)-2管路(初期設定)'!AV79-'C10(1)-2管路(初期設定)'!O79)),"-")</f>
        <v>-</v>
      </c>
      <c r="BU79" s="441" t="str">
        <f>IF($BQ79=BU$4,IF('C10(1)-2管路(初期設定)'!$AV79="-","-",IF('C10(1)-2管路(初期設定)'!R79="-",'C10(1)-2管路(初期設定)'!$AV79,'C10(1)-2管路(初期設定)'!$AV79-'C10(1)-2管路(初期設定)'!R79)),"-")</f>
        <v>-</v>
      </c>
      <c r="BV79" s="441" t="str">
        <f>IF($BQ79=BV$4,IF('C10(1)-2管路(初期設定)'!$AV79="-","-",IF('C10(1)-2管路(初期設定)'!W79="-",'C10(1)-2管路(初期設定)'!$AV79,'C10(1)-2管路(初期設定)'!$AV79-SUM('C10(1)-2管路(初期設定)'!S79,'C10(1)-2管路(初期設定)'!T79))),"-")</f>
        <v>-</v>
      </c>
      <c r="BW79" s="441" t="str">
        <f>IF($BQ79=BV$4,IF('C10(1)-2管路(初期設定)'!$AV79="-","-",IF('C10(1)-2管路(初期設定)'!W79="-",'C10(1)-2管路(初期設定)'!$AV79,'C10(1)-2管路(初期設定)'!$AV79-SUM('C10(1)-2管路(初期設定)'!U79,'C10(1)-2管路(初期設定)'!V79))),"-")</f>
        <v>-</v>
      </c>
      <c r="BX79" s="441" t="str">
        <f>IF($BQ79=BX$4,IF('C10(1)-2管路(初期設定)'!$AV79="-","-",IF('C10(1)-2管路(初期設定)'!AF79="-",'C10(1)-2管路(初期設定)'!$AV79,'C10(1)-2管路(初期設定)'!$AV79-'C10(1)-2管路(初期設定)'!AF79)),"-")</f>
        <v>-</v>
      </c>
    </row>
    <row r="80" spans="2:76" ht="13.5" customHeight="1">
      <c r="B80" s="1594"/>
      <c r="C80" s="1265"/>
      <c r="D80" s="1263"/>
      <c r="E80" s="1265"/>
      <c r="F80" s="76">
        <v>250</v>
      </c>
      <c r="G80" s="857">
        <f>IF(AND('C10(1)-1管路(初期設定)'!$F$14="○",'C10(1)-4,5管路(初期設定)'!$BR80="-"),"-",IF('C3(1)-1管路'!G80="-",BR80,IF(BR80="-",'C3(1)-1管路'!G80,'C3(1)-1管路'!G80+BR80)))</f>
        <v>327.39999999999992</v>
      </c>
      <c r="H80" s="69" t="str">
        <f>IF(IF('C3(1)-1管路'!H80="-","-",IF('C10(1)-2管路(初期設定)'!H80="-",'C3(1)-1管路'!H80,'C3(1)-1管路'!H80-'C10(1)-2管路(初期設定)'!H80))=0,"-",IF('C3(1)-1管路'!H80="-","-",IF('C10(1)-2管路(初期設定)'!H80="-",'C3(1)-1管路'!H80,'C3(1)-1管路'!H80-'C10(1)-2管路(初期設定)'!H80)))</f>
        <v>-</v>
      </c>
      <c r="I80" s="54">
        <f t="shared" si="213"/>
        <v>327.39999999999992</v>
      </c>
      <c r="J80" s="857" t="str">
        <f>IF(AND('C10(1)-1管路(初期設定)'!$H$14="○",'C10(1)-4,5管路(初期設定)'!$BS80="-"),"-",IF('C3(1)-1管路'!J80="-",BS80,IF(BS80="-",'C3(1)-1管路'!J80,'C3(1)-1管路'!J80+BS80)))</f>
        <v>-</v>
      </c>
      <c r="K80" s="69" t="str">
        <f>IF(IF('C3(1)-1管路'!K80="-","-",IF('C10(1)-2管路(初期設定)'!K80="-",'C3(1)-1管路'!K80,'C3(1)-1管路'!K80-'C10(1)-2管路(初期設定)'!K80))=0,"-",IF('C3(1)-1管路'!K80="-","-",IF('C10(1)-2管路(初期設定)'!K80="-",'C3(1)-1管路'!K80,'C3(1)-1管路'!K80-'C10(1)-2管路(初期設定)'!K80)))</f>
        <v>-</v>
      </c>
      <c r="L80" s="54" t="str">
        <f t="shared" si="214"/>
        <v>-</v>
      </c>
      <c r="M80" s="857" t="str">
        <f>IF(AND('C10(1)-1管路(初期設定)'!$J$14="○",'C10(1)-4,5管路(初期設定)'!$BT80="-"),"-",IF('C3(1)-1管路'!M80="-",BT80,IF(BT80="-",'C3(1)-1管路'!M80,'C3(1)-1管路'!M80+BT80)))</f>
        <v>-</v>
      </c>
      <c r="N80" s="69" t="str">
        <f>IF(IF('C3(1)-1管路'!N80="-","-",IF('C10(1)-2管路(初期設定)'!N80="-",'C3(1)-1管路'!N80,'C3(1)-1管路'!N80-'C10(1)-2管路(初期設定)'!N80))=0,"-",IF('C3(1)-1管路'!N80="-","-",IF('C10(1)-2管路(初期設定)'!N80="-",'C3(1)-1管路'!N80,'C3(1)-1管路'!N80-'C10(1)-2管路(初期設定)'!N80)))</f>
        <v>-</v>
      </c>
      <c r="O80" s="54" t="str">
        <f t="shared" si="215"/>
        <v>-</v>
      </c>
      <c r="P80" s="857" t="str">
        <f>IF(AND('C10(1)-1管路(初期設定)'!$L$14="○",'C10(1)-4,5管路(初期設定)'!$BU80="-"),"-",IF('C3(1)-1管路'!P80="-",BU80,IF(BU80="-",'C3(1)-1管路'!P80,'C3(1)-1管路'!P80+BU80)))</f>
        <v>-</v>
      </c>
      <c r="Q80" s="69" t="str">
        <f>IF(IF('C3(1)-1管路'!Q80="-","-",IF('C10(1)-2管路(初期設定)'!Q80="-",'C3(1)-1管路'!Q80,'C3(1)-1管路'!Q80-'C10(1)-2管路(初期設定)'!Q80))=0,"-",IF('C3(1)-1管路'!Q80="-","-",IF('C10(1)-2管路(初期設定)'!Q80="-",'C3(1)-1管路'!Q80,'C3(1)-1管路'!Q80-'C10(1)-2管路(初期設定)'!Q80)))</f>
        <v>-</v>
      </c>
      <c r="R80" s="54" t="str">
        <f t="shared" si="216"/>
        <v>-</v>
      </c>
      <c r="S80" s="857">
        <f>IF(AND('C10(1)-1管路(初期設定)'!$N$14="○",'C10(1)-4,5管路(初期設定)'!$BV80="-"),"-",IF('C3(1)-1管路'!S80="-",BV80,IF(BV80="-",'C3(1)-1管路'!S80,'C3(1)-1管路'!S80+BV80+BW80)))</f>
        <v>262.69999999999982</v>
      </c>
      <c r="T80" s="189" t="str">
        <f>IF(IF('C3(1)-1管路'!T80="-","-",IF('C10(1)-2管路(初期設定)'!T80="-",'C3(1)-1管路'!T80,'C3(1)-1管路'!T80-'C10(1)-2管路(初期設定)'!T80))=0,"-",IF('C3(1)-1管路'!T80="-","-",IF('C10(1)-2管路(初期設定)'!T80="-",'C3(1)-1管路'!T80,'C3(1)-1管路'!T80-'C10(1)-2管路(初期設定)'!T80)))</f>
        <v>-</v>
      </c>
      <c r="U80" s="856">
        <f>IF(AND('C10(1)-1管路(初期設定)'!$P$14="○",'C10(1)-4,5管路(初期設定)'!$BW80="-"),"-",IF('C3(1)-1管路'!U80="-",BW80,IF(BW80="-",'C3(1)-1管路'!U80,'C3(1)-1管路'!U80)))</f>
        <v>1090</v>
      </c>
      <c r="V80" s="69" t="str">
        <f>IF(IF('C3(1)-1管路'!V80="-","-",IF('C10(1)-2管路(初期設定)'!V80="-",'C3(1)-1管路'!V80,'C3(1)-1管路'!V80-'C10(1)-2管路(初期設定)'!V80))=0,"-",IF('C3(1)-1管路'!V80="-","-",IF('C10(1)-2管路(初期設定)'!V80="-",'C3(1)-1管路'!V80,'C3(1)-1管路'!V80-'C10(1)-2管路(初期設定)'!V80)))</f>
        <v>-</v>
      </c>
      <c r="W80" s="54">
        <f t="shared" si="217"/>
        <v>1352.6999999999998</v>
      </c>
      <c r="X80" s="59">
        <f>IF(IF('C3(1)-1管路'!X80="-","-",IF('C10(1)-2管路(初期設定)'!X80="-",'C3(1)-1管路'!X80,'C3(1)-1管路'!X80-'C10(1)-2管路(初期設定)'!X80))=0,"-",IF('C3(1)-1管路'!X80="-","-",IF('C10(1)-2管路(初期設定)'!X80="-",'C3(1)-1管路'!X80,'C3(1)-1管路'!X80-'C10(1)-2管路(初期設定)'!X80)))</f>
        <v>17.5</v>
      </c>
      <c r="Y80" s="69" t="str">
        <f>IF(IF('C3(1)-1管路'!Y80="-","-",IF('C10(1)-2管路(初期設定)'!Y80="-",'C3(1)-1管路'!Y80,'C3(1)-1管路'!Y80-'C10(1)-2管路(初期設定)'!Y80))=0,"-",IF('C3(1)-1管路'!Y80="-","-",IF('C10(1)-2管路(初期設定)'!Y80="-",'C3(1)-1管路'!Y80,'C3(1)-1管路'!Y80-'C10(1)-2管路(初期設定)'!Y80)))</f>
        <v>-</v>
      </c>
      <c r="Z80" s="54">
        <f t="shared" si="218"/>
        <v>17.5</v>
      </c>
      <c r="AA80" s="59" t="str">
        <f>IF(IF('C3(1)-1管路'!AA80="-","-",IF('C10(1)-2管路(初期設定)'!AA80="-",'C3(1)-1管路'!AA80,'C3(1)-1管路'!AA80-'C10(1)-2管路(初期設定)'!AA80))=0,"-",IF('C3(1)-1管路'!AA80="-","-",IF('C10(1)-2管路(初期設定)'!AA80="-",'C3(1)-1管路'!AA80,'C3(1)-1管路'!AA80-'C10(1)-2管路(初期設定)'!AA80)))</f>
        <v>-</v>
      </c>
      <c r="AB80" s="69" t="str">
        <f>IF(IF('C3(1)-1管路'!AB80="-","-",IF('C10(1)-2管路(初期設定)'!AB80="-",'C3(1)-1管路'!AB80,'C3(1)-1管路'!AB80-'C10(1)-2管路(初期設定)'!AB80))=0,"-",IF('C3(1)-1管路'!AB80="-","-",IF('C10(1)-2管路(初期設定)'!AB80="-",'C3(1)-1管路'!AB80,'C3(1)-1管路'!AB80-'C10(1)-2管路(初期設定)'!AB80)))</f>
        <v>-</v>
      </c>
      <c r="AC80" s="54" t="str">
        <f t="shared" si="219"/>
        <v>-</v>
      </c>
      <c r="AD80" s="857" t="str">
        <f>IF(AND('C10(1)-1管路(初期設定)'!$V$14="○",'C10(1)-4,5管路(初期設定)'!$BX80="-"),"-",IF('C3(1)-1管路'!AD80="-",BX80,IF(BX80="-",'C3(1)-1管路'!AD80,'C3(1)-1管路'!AD80+BX80)))</f>
        <v>-</v>
      </c>
      <c r="AE80" s="69" t="str">
        <f>IF(IF('C3(1)-1管路'!AE80="-","-",IF('C10(1)-2管路(初期設定)'!AE80="-",'C3(1)-1管路'!AE80,'C3(1)-1管路'!AE80-'C10(1)-2管路(初期設定)'!AE80))=0,"-",IF('C3(1)-1管路'!AE80="-","-",IF('C10(1)-2管路(初期設定)'!AE80="-",'C3(1)-1管路'!AE80,'C3(1)-1管路'!AE80-'C10(1)-2管路(初期設定)'!AE80)))</f>
        <v>-</v>
      </c>
      <c r="AF80" s="54" t="str">
        <f t="shared" si="220"/>
        <v>-</v>
      </c>
      <c r="AG80" s="59" t="str">
        <f>IF(IF('C3(1)-1管路'!AG80="-","-",IF('C10(1)-2管路(初期設定)'!AG80="-",'C3(1)-1管路'!AG80,'C3(1)-1管路'!AG80-'C10(1)-2管路(初期設定)'!AG80))=0,"-",IF('C3(1)-1管路'!AG80="-","-",IF('C10(1)-2管路(初期設定)'!AG80="-",'C3(1)-1管路'!AG80,'C3(1)-1管路'!AG80-'C10(1)-2管路(初期設定)'!AG80)))</f>
        <v>-</v>
      </c>
      <c r="AH80" s="69" t="str">
        <f>IF(IF('C3(1)-1管路'!AH80="-","-",IF('C10(1)-2管路(初期設定)'!AH80="-",'C3(1)-1管路'!AH80,'C3(1)-1管路'!AH80-'C10(1)-2管路(初期設定)'!AH80))=0,"-",IF('C3(1)-1管路'!AH80="-","-",IF('C10(1)-2管路(初期設定)'!AH80="-",'C3(1)-1管路'!AH80,'C3(1)-1管路'!AH80-'C10(1)-2管路(初期設定)'!AH80)))</f>
        <v>-</v>
      </c>
      <c r="AI80" s="54" t="str">
        <f t="shared" si="221"/>
        <v>-</v>
      </c>
      <c r="AJ80" s="59" t="str">
        <f>IF(IF('C3(1)-1管路'!AJ80="-","-",IF('C10(1)-2管路(初期設定)'!AJ80="-",'C3(1)-1管路'!AJ80,'C3(1)-1管路'!AJ80-'C10(1)-2管路(初期設定)'!AJ80))=0,"-",IF('C3(1)-1管路'!AJ80="-","-",IF('C10(1)-2管路(初期設定)'!AJ80="-",'C3(1)-1管路'!AJ80,'C3(1)-1管路'!AJ80-'C10(1)-2管路(初期設定)'!AJ80)))</f>
        <v>-</v>
      </c>
      <c r="AK80" s="69" t="str">
        <f>IF(IF('C3(1)-1管路'!AK80="-","-",IF('C10(1)-2管路(初期設定)'!AK80="-",'C3(1)-1管路'!AK80,'C3(1)-1管路'!AK80-'C10(1)-2管路(初期設定)'!AK80))=0,"-",IF('C3(1)-1管路'!AK80="-","-",IF('C10(1)-2管路(初期設定)'!AK80="-",'C3(1)-1管路'!AK80,'C3(1)-1管路'!AK80-'C10(1)-2管路(初期設定)'!AK80)))</f>
        <v>-</v>
      </c>
      <c r="AL80" s="54" t="str">
        <f t="shared" si="222"/>
        <v>-</v>
      </c>
      <c r="AM80" s="59" t="str">
        <f>IF(IF('C3(1)-1管路'!AM80="-","-",IF('C10(1)-2管路(初期設定)'!AM80="-",'C3(1)-1管路'!AM80,'C3(1)-1管路'!AM80-'C10(1)-2管路(初期設定)'!AM80))=0,"-",IF('C3(1)-1管路'!AM80="-","-",IF('C10(1)-2管路(初期設定)'!AM80="-",'C3(1)-1管路'!AM80,'C3(1)-1管路'!AM80-'C10(1)-2管路(初期設定)'!AM80)))</f>
        <v>-</v>
      </c>
      <c r="AN80" s="69" t="str">
        <f>IF(IF('C3(1)-1管路'!AN80="-","-",IF('C10(1)-2管路(初期設定)'!AN80="-",'C3(1)-1管路'!AN80,'C3(1)-1管路'!AN80-'C10(1)-2管路(初期設定)'!AN80))=0,"-",IF('C3(1)-1管路'!AN80="-","-",IF('C10(1)-2管路(初期設定)'!AN80="-",'C3(1)-1管路'!AN80,'C3(1)-1管路'!AN80-'C10(1)-2管路(初期設定)'!AN80)))</f>
        <v>-</v>
      </c>
      <c r="AO80" s="54" t="str">
        <f t="shared" si="223"/>
        <v>-</v>
      </c>
      <c r="AP80" s="59" t="str">
        <f>IF(IF('C3(1)-1管路'!AP80="-","-",IF('C10(1)-2管路(初期設定)'!AP80="-",'C3(1)-1管路'!AP80,'C3(1)-1管路'!AP80-'C10(1)-2管路(初期設定)'!AP80))=0,"-",IF('C3(1)-1管路'!AP80="-","-",IF('C10(1)-2管路(初期設定)'!AP80="-",'C3(1)-1管路'!AP80,'C3(1)-1管路'!AP80-'C10(1)-2管路(初期設定)'!AP80)))</f>
        <v>-</v>
      </c>
      <c r="AQ80" s="69" t="str">
        <f>IF(IF('C3(1)-1管路'!AQ80="-","-",IF('C10(1)-2管路(初期設定)'!AQ80="-",'C3(1)-1管路'!AQ80,'C3(1)-1管路'!AQ80-'C10(1)-2管路(初期設定)'!AQ80))=0,"-",IF('C3(1)-1管路'!AQ80="-","-",IF('C10(1)-2管路(初期設定)'!AQ80="-",'C3(1)-1管路'!AQ80,'C3(1)-1管路'!AQ80-'C10(1)-2管路(初期設定)'!AQ80)))</f>
        <v>-</v>
      </c>
      <c r="AR80" s="61" t="str">
        <f t="shared" si="224"/>
        <v>-</v>
      </c>
      <c r="AS80" s="59" t="str">
        <f>IF(IF('C3(1)-1管路'!AS80="-","-",IF('C10(1)-2管路(初期設定)'!AS80="-",'C3(1)-1管路'!AS80,'C3(1)-1管路'!AS80-'C10(1)-2管路(初期設定)'!AS80))=0,"-",IF('C3(1)-1管路'!AS80="-","-",IF('C10(1)-2管路(初期設定)'!AS80="-",'C3(1)-1管路'!AS80,'C3(1)-1管路'!AS80-'C10(1)-2管路(初期設定)'!AS80)))</f>
        <v>-</v>
      </c>
      <c r="AT80" s="69" t="str">
        <f>IF(IF('C3(1)-1管路'!AT80="-","-",IF('C10(1)-2管路(初期設定)'!AT80="-",'C3(1)-1管路'!AT80,'C3(1)-1管路'!AT80-'C10(1)-2管路(初期設定)'!AT80))=0,"-",IF('C3(1)-1管路'!AT80="-","-",IF('C10(1)-2管路(初期設定)'!AT80="-",'C3(1)-1管路'!AT80,'C3(1)-1管路'!AT80-'C10(1)-2管路(初期設定)'!AT80)))</f>
        <v>-</v>
      </c>
      <c r="AU80" s="61" t="str">
        <f t="shared" si="225"/>
        <v>-</v>
      </c>
      <c r="AV80" s="1071">
        <f t="shared" si="226"/>
        <v>1697.5999999999997</v>
      </c>
      <c r="AW80" s="1070"/>
      <c r="AX80" s="1069" t="str">
        <f t="shared" si="227"/>
        <v>-</v>
      </c>
      <c r="AY80" s="1070"/>
      <c r="AZ80" s="1071">
        <f t="shared" si="228"/>
        <v>327.39999999999992</v>
      </c>
      <c r="BA80" s="1070"/>
      <c r="BB80" s="1070">
        <f t="shared" si="229"/>
        <v>262.69999999999982</v>
      </c>
      <c r="BC80" s="1070"/>
      <c r="BD80" s="1070">
        <f t="shared" si="230"/>
        <v>1107.5</v>
      </c>
      <c r="BE80" s="1070"/>
      <c r="BF80" s="1070">
        <f t="shared" si="231"/>
        <v>0</v>
      </c>
      <c r="BG80" s="1070"/>
      <c r="BH80" s="1070">
        <f t="shared" si="232"/>
        <v>0</v>
      </c>
      <c r="BI80" s="1072"/>
      <c r="BJ80" s="1071">
        <f t="shared" si="233"/>
        <v>590.09999999999968</v>
      </c>
      <c r="BK80" s="1070"/>
      <c r="BL80" s="1070">
        <f t="shared" si="234"/>
        <v>1107.5</v>
      </c>
      <c r="BM80" s="1073"/>
      <c r="BN80" s="1070">
        <f t="shared" si="235"/>
        <v>1697.5999999999997</v>
      </c>
      <c r="BO80" s="1073"/>
      <c r="BQ80" s="442" t="str">
        <f>IF('C10(1)-2管路(初期設定)'!AW80="","-",'C10(1)-2管路(初期設定)'!AW80)</f>
        <v>ダクタイル鋳鉄管(NS形継手等)</v>
      </c>
      <c r="BR80" s="441">
        <f>IF(BQ80=BR$4,IF('C10(1)-2管路(初期設定)'!AV80="-","-",IF('C10(1)-2管路(初期設定)'!I80="-",'C10(1)-2管路(初期設定)'!AV80,'C10(1)-2管路(初期設定)'!AV80-'C10(1)-2管路(初期設定)'!I80)),"-")</f>
        <v>327.39999999999992</v>
      </c>
      <c r="BS80" s="441" t="str">
        <f>IF(BQ80=BS$4,IF('C10(1)-2管路(初期設定)'!AV80="-","-",IF('C10(1)-2管路(初期設定)'!L80="-",'C10(1)-2管路(初期設定)'!AV80,'C10(1)-2管路(初期設定)'!AV80-'C10(1)-2管路(初期設定)'!L80)),"-")</f>
        <v>-</v>
      </c>
      <c r="BT80" s="441" t="str">
        <f>IF(BQ80=BT$4,IF('C10(1)-2管路(初期設定)'!AV80="-","-",IF('C10(1)-2管路(初期設定)'!O80="-",'C10(1)-2管路(初期設定)'!AV80,'C10(1)-2管路(初期設定)'!AV80-'C10(1)-2管路(初期設定)'!O80)),"-")</f>
        <v>-</v>
      </c>
      <c r="BU80" s="441" t="str">
        <f>IF($BQ80=BU$4,IF('C10(1)-2管路(初期設定)'!$AV80="-","-",IF('C10(1)-2管路(初期設定)'!R80="-",'C10(1)-2管路(初期設定)'!$AV80,'C10(1)-2管路(初期設定)'!$AV80-'C10(1)-2管路(初期設定)'!R80)),"-")</f>
        <v>-</v>
      </c>
      <c r="BV80" s="441" t="str">
        <f>IF($BQ80=BV$4,IF('C10(1)-2管路(初期設定)'!$AV80="-","-",IF('C10(1)-2管路(初期設定)'!W80="-",'C10(1)-2管路(初期設定)'!$AV80,'C10(1)-2管路(初期設定)'!$AV80-SUM('C10(1)-2管路(初期設定)'!S80,'C10(1)-2管路(初期設定)'!T80))),"-")</f>
        <v>-</v>
      </c>
      <c r="BW80" s="441" t="str">
        <f>IF($BQ80=BV$4,IF('C10(1)-2管路(初期設定)'!$AV80="-","-",IF('C10(1)-2管路(初期設定)'!W80="-",'C10(1)-2管路(初期設定)'!$AV80,'C10(1)-2管路(初期設定)'!$AV80-SUM('C10(1)-2管路(初期設定)'!U80,'C10(1)-2管路(初期設定)'!V80))),"-")</f>
        <v>-</v>
      </c>
      <c r="BX80" s="441" t="str">
        <f>IF($BQ80=BX$4,IF('C10(1)-2管路(初期設定)'!$AV80="-","-",IF('C10(1)-2管路(初期設定)'!AF80="-",'C10(1)-2管路(初期設定)'!$AV80,'C10(1)-2管路(初期設定)'!$AV80-'C10(1)-2管路(初期設定)'!AF80)),"-")</f>
        <v>-</v>
      </c>
    </row>
    <row r="81" spans="2:76" ht="13.5" customHeight="1">
      <c r="B81" s="1594"/>
      <c r="C81" s="1265"/>
      <c r="D81" s="1263"/>
      <c r="E81" s="1265"/>
      <c r="F81" s="76">
        <v>200</v>
      </c>
      <c r="G81" s="857">
        <f>IF(AND('C10(1)-1管路(初期設定)'!$F$14="○",'C10(1)-4,5管路(初期設定)'!$BR81="-"),"-",IF('C3(1)-1管路'!G81="-",BR81,IF(BR81="-",'C3(1)-1管路'!G81,'C3(1)-1管路'!G81+BR81)))</f>
        <v>5797.8</v>
      </c>
      <c r="H81" s="69" t="str">
        <f>IF(IF('C3(1)-1管路'!H81="-","-",IF('C10(1)-2管路(初期設定)'!H81="-",'C3(1)-1管路'!H81,'C3(1)-1管路'!H81-'C10(1)-2管路(初期設定)'!H81))=0,"-",IF('C3(1)-1管路'!H81="-","-",IF('C10(1)-2管路(初期設定)'!H81="-",'C3(1)-1管路'!H81,'C3(1)-1管路'!H81-'C10(1)-2管路(初期設定)'!H81)))</f>
        <v>-</v>
      </c>
      <c r="I81" s="54">
        <f t="shared" si="213"/>
        <v>5797.8</v>
      </c>
      <c r="J81" s="857" t="str">
        <f>IF(AND('C10(1)-1管路(初期設定)'!$H$14="○",'C10(1)-4,5管路(初期設定)'!$BS81="-"),"-",IF('C3(1)-1管路'!J81="-",BS81,IF(BS81="-",'C3(1)-1管路'!J81,'C3(1)-1管路'!J81+BS81)))</f>
        <v>-</v>
      </c>
      <c r="K81" s="69" t="str">
        <f>IF(IF('C3(1)-1管路'!K81="-","-",IF('C10(1)-2管路(初期設定)'!K81="-",'C3(1)-1管路'!K81,'C3(1)-1管路'!K81-'C10(1)-2管路(初期設定)'!K81))=0,"-",IF('C3(1)-1管路'!K81="-","-",IF('C10(1)-2管路(初期設定)'!K81="-",'C3(1)-1管路'!K81,'C3(1)-1管路'!K81-'C10(1)-2管路(初期設定)'!K81)))</f>
        <v>-</v>
      </c>
      <c r="L81" s="54" t="str">
        <f t="shared" si="214"/>
        <v>-</v>
      </c>
      <c r="M81" s="857" t="str">
        <f>IF(AND('C10(1)-1管路(初期設定)'!$J$14="○",'C10(1)-4,5管路(初期設定)'!$BT81="-"),"-",IF('C3(1)-1管路'!M81="-",BT81,IF(BT81="-",'C3(1)-1管路'!M81,'C3(1)-1管路'!M81+BT81)))</f>
        <v>-</v>
      </c>
      <c r="N81" s="69" t="str">
        <f>IF(IF('C3(1)-1管路'!N81="-","-",IF('C10(1)-2管路(初期設定)'!N81="-",'C3(1)-1管路'!N81,'C3(1)-1管路'!N81-'C10(1)-2管路(初期設定)'!N81))=0,"-",IF('C3(1)-1管路'!N81="-","-",IF('C10(1)-2管路(初期設定)'!N81="-",'C3(1)-1管路'!N81,'C3(1)-1管路'!N81-'C10(1)-2管路(初期設定)'!N81)))</f>
        <v>-</v>
      </c>
      <c r="O81" s="54" t="str">
        <f t="shared" si="215"/>
        <v>-</v>
      </c>
      <c r="P81" s="857" t="str">
        <f>IF(AND('C10(1)-1管路(初期設定)'!$L$14="○",'C10(1)-4,5管路(初期設定)'!$BU81="-"),"-",IF('C3(1)-1管路'!P81="-",BU81,IF(BU81="-",'C3(1)-1管路'!P81,'C3(1)-1管路'!P81+BU81)))</f>
        <v>-</v>
      </c>
      <c r="Q81" s="69" t="str">
        <f>IF(IF('C3(1)-1管路'!Q81="-","-",IF('C10(1)-2管路(初期設定)'!Q81="-",'C3(1)-1管路'!Q81,'C3(1)-1管路'!Q81-'C10(1)-2管路(初期設定)'!Q81))=0,"-",IF('C3(1)-1管路'!Q81="-","-",IF('C10(1)-2管路(初期設定)'!Q81="-",'C3(1)-1管路'!Q81,'C3(1)-1管路'!Q81-'C10(1)-2管路(初期設定)'!Q81)))</f>
        <v>-</v>
      </c>
      <c r="R81" s="54" t="str">
        <f t="shared" si="216"/>
        <v>-</v>
      </c>
      <c r="S81" s="857">
        <f>IF(AND('C10(1)-1管路(初期設定)'!$N$14="○",'C10(1)-4,5管路(初期設定)'!$BV81="-"),"-",IF('C3(1)-1管路'!S81="-",BV81,IF(BV81="-",'C3(1)-1管路'!S81,'C3(1)-1管路'!S81+BV81+BW81)))</f>
        <v>623.50000000000045</v>
      </c>
      <c r="T81" s="189" t="str">
        <f>IF(IF('C3(1)-1管路'!T81="-","-",IF('C10(1)-2管路(初期設定)'!T81="-",'C3(1)-1管路'!T81,'C3(1)-1管路'!T81-'C10(1)-2管路(初期設定)'!T81))=0,"-",IF('C3(1)-1管路'!T81="-","-",IF('C10(1)-2管路(初期設定)'!T81="-",'C3(1)-1管路'!T81,'C3(1)-1管路'!T81-'C10(1)-2管路(初期設定)'!T81)))</f>
        <v>-</v>
      </c>
      <c r="U81" s="856">
        <f>IF(AND('C10(1)-1管路(初期設定)'!$P$14="○",'C10(1)-4,5管路(初期設定)'!$BW81="-"),"-",IF('C3(1)-1管路'!U81="-",BW81,IF(BW81="-",'C3(1)-1管路'!U81,'C3(1)-1管路'!U81)))</f>
        <v>2597</v>
      </c>
      <c r="V81" s="69" t="str">
        <f>IF(IF('C3(1)-1管路'!V81="-","-",IF('C10(1)-2管路(初期設定)'!V81="-",'C3(1)-1管路'!V81,'C3(1)-1管路'!V81-'C10(1)-2管路(初期設定)'!V81))=0,"-",IF('C3(1)-1管路'!V81="-","-",IF('C10(1)-2管路(初期設定)'!V81="-",'C3(1)-1管路'!V81,'C3(1)-1管路'!V81-'C10(1)-2管路(初期設定)'!V81)))</f>
        <v>-</v>
      </c>
      <c r="W81" s="54">
        <f t="shared" si="217"/>
        <v>3220.5000000000005</v>
      </c>
      <c r="X81" s="59">
        <f>IF(IF('C3(1)-1管路'!X81="-","-",IF('C10(1)-2管路(初期設定)'!X81="-",'C3(1)-1管路'!X81,'C3(1)-1管路'!X81-'C10(1)-2管路(初期設定)'!X81))=0,"-",IF('C3(1)-1管路'!X81="-","-",IF('C10(1)-2管路(初期設定)'!X81="-",'C3(1)-1管路'!X81,'C3(1)-1管路'!X81-'C10(1)-2管路(初期設定)'!X81)))</f>
        <v>2438.9000000000033</v>
      </c>
      <c r="Y81" s="69" t="str">
        <f>IF(IF('C3(1)-1管路'!Y81="-","-",IF('C10(1)-2管路(初期設定)'!Y81="-",'C3(1)-1管路'!Y81,'C3(1)-1管路'!Y81-'C10(1)-2管路(初期設定)'!Y81))=0,"-",IF('C3(1)-1管路'!Y81="-","-",IF('C10(1)-2管路(初期設定)'!Y81="-",'C3(1)-1管路'!Y81,'C3(1)-1管路'!Y81-'C10(1)-2管路(初期設定)'!Y81)))</f>
        <v>-</v>
      </c>
      <c r="Z81" s="54">
        <f t="shared" si="218"/>
        <v>2438.9000000000033</v>
      </c>
      <c r="AA81" s="59" t="str">
        <f>IF(IF('C3(1)-1管路'!AA81="-","-",IF('C10(1)-2管路(初期設定)'!AA81="-",'C3(1)-1管路'!AA81,'C3(1)-1管路'!AA81-'C10(1)-2管路(初期設定)'!AA81))=0,"-",IF('C3(1)-1管路'!AA81="-","-",IF('C10(1)-2管路(初期設定)'!AA81="-",'C3(1)-1管路'!AA81,'C3(1)-1管路'!AA81-'C10(1)-2管路(初期設定)'!AA81)))</f>
        <v>-</v>
      </c>
      <c r="AB81" s="69" t="str">
        <f>IF(IF('C3(1)-1管路'!AB81="-","-",IF('C10(1)-2管路(初期設定)'!AB81="-",'C3(1)-1管路'!AB81,'C3(1)-1管路'!AB81-'C10(1)-2管路(初期設定)'!AB81))=0,"-",IF('C3(1)-1管路'!AB81="-","-",IF('C10(1)-2管路(初期設定)'!AB81="-",'C3(1)-1管路'!AB81,'C3(1)-1管路'!AB81-'C10(1)-2管路(初期設定)'!AB81)))</f>
        <v>-</v>
      </c>
      <c r="AC81" s="54" t="str">
        <f t="shared" si="219"/>
        <v>-</v>
      </c>
      <c r="AD81" s="857" t="str">
        <f>IF(AND('C10(1)-1管路(初期設定)'!$V$14="○",'C10(1)-4,5管路(初期設定)'!$BX81="-"),"-",IF('C3(1)-1管路'!AD81="-",BX81,IF(BX81="-",'C3(1)-1管路'!AD81,'C3(1)-1管路'!AD81+BX81)))</f>
        <v>-</v>
      </c>
      <c r="AE81" s="69" t="str">
        <f>IF(IF('C3(1)-1管路'!AE81="-","-",IF('C10(1)-2管路(初期設定)'!AE81="-",'C3(1)-1管路'!AE81,'C3(1)-1管路'!AE81-'C10(1)-2管路(初期設定)'!AE81))=0,"-",IF('C3(1)-1管路'!AE81="-","-",IF('C10(1)-2管路(初期設定)'!AE81="-",'C3(1)-1管路'!AE81,'C3(1)-1管路'!AE81-'C10(1)-2管路(初期設定)'!AE81)))</f>
        <v>-</v>
      </c>
      <c r="AF81" s="54" t="str">
        <f t="shared" si="220"/>
        <v>-</v>
      </c>
      <c r="AG81" s="59">
        <f>IF(IF('C3(1)-1管路'!AG81="-","-",IF('C10(1)-2管路(初期設定)'!AG81="-",'C3(1)-1管路'!AG81,'C3(1)-1管路'!AG81-'C10(1)-2管路(初期設定)'!AG81))=0,"-",IF('C3(1)-1管路'!AG81="-","-",IF('C10(1)-2管路(初期設定)'!AG81="-",'C3(1)-1管路'!AG81,'C3(1)-1管路'!AG81-'C10(1)-2管路(初期設定)'!AG81)))</f>
        <v>8.1000000000000014</v>
      </c>
      <c r="AH81" s="69" t="str">
        <f>IF(IF('C3(1)-1管路'!AH81="-","-",IF('C10(1)-2管路(初期設定)'!AH81="-",'C3(1)-1管路'!AH81,'C3(1)-1管路'!AH81-'C10(1)-2管路(初期設定)'!AH81))=0,"-",IF('C3(1)-1管路'!AH81="-","-",IF('C10(1)-2管路(初期設定)'!AH81="-",'C3(1)-1管路'!AH81,'C3(1)-1管路'!AH81-'C10(1)-2管路(初期設定)'!AH81)))</f>
        <v>-</v>
      </c>
      <c r="AI81" s="54">
        <f t="shared" si="221"/>
        <v>8.1000000000000014</v>
      </c>
      <c r="AJ81" s="59" t="str">
        <f>IF(IF('C3(1)-1管路'!AJ81="-","-",IF('C10(1)-2管路(初期設定)'!AJ81="-",'C3(1)-1管路'!AJ81,'C3(1)-1管路'!AJ81-'C10(1)-2管路(初期設定)'!AJ81))=0,"-",IF('C3(1)-1管路'!AJ81="-","-",IF('C10(1)-2管路(初期設定)'!AJ81="-",'C3(1)-1管路'!AJ81,'C3(1)-1管路'!AJ81-'C10(1)-2管路(初期設定)'!AJ81)))</f>
        <v>-</v>
      </c>
      <c r="AK81" s="69" t="str">
        <f>IF(IF('C3(1)-1管路'!AK81="-","-",IF('C10(1)-2管路(初期設定)'!AK81="-",'C3(1)-1管路'!AK81,'C3(1)-1管路'!AK81-'C10(1)-2管路(初期設定)'!AK81))=0,"-",IF('C3(1)-1管路'!AK81="-","-",IF('C10(1)-2管路(初期設定)'!AK81="-",'C3(1)-1管路'!AK81,'C3(1)-1管路'!AK81-'C10(1)-2管路(初期設定)'!AK81)))</f>
        <v>-</v>
      </c>
      <c r="AL81" s="54" t="str">
        <f t="shared" si="222"/>
        <v>-</v>
      </c>
      <c r="AM81" s="59" t="str">
        <f>IF(IF('C3(1)-1管路'!AM81="-","-",IF('C10(1)-2管路(初期設定)'!AM81="-",'C3(1)-1管路'!AM81,'C3(1)-1管路'!AM81-'C10(1)-2管路(初期設定)'!AM81))=0,"-",IF('C3(1)-1管路'!AM81="-","-",IF('C10(1)-2管路(初期設定)'!AM81="-",'C3(1)-1管路'!AM81,'C3(1)-1管路'!AM81-'C10(1)-2管路(初期設定)'!AM81)))</f>
        <v>-</v>
      </c>
      <c r="AN81" s="69" t="str">
        <f>IF(IF('C3(1)-1管路'!AN81="-","-",IF('C10(1)-2管路(初期設定)'!AN81="-",'C3(1)-1管路'!AN81,'C3(1)-1管路'!AN81-'C10(1)-2管路(初期設定)'!AN81))=0,"-",IF('C3(1)-1管路'!AN81="-","-",IF('C10(1)-2管路(初期設定)'!AN81="-",'C3(1)-1管路'!AN81,'C3(1)-1管路'!AN81-'C10(1)-2管路(初期設定)'!AN81)))</f>
        <v>-</v>
      </c>
      <c r="AO81" s="54" t="str">
        <f t="shared" si="223"/>
        <v>-</v>
      </c>
      <c r="AP81" s="59" t="str">
        <f>IF(IF('C3(1)-1管路'!AP81="-","-",IF('C10(1)-2管路(初期設定)'!AP81="-",'C3(1)-1管路'!AP81,'C3(1)-1管路'!AP81-'C10(1)-2管路(初期設定)'!AP81))=0,"-",IF('C3(1)-1管路'!AP81="-","-",IF('C10(1)-2管路(初期設定)'!AP81="-",'C3(1)-1管路'!AP81,'C3(1)-1管路'!AP81-'C10(1)-2管路(初期設定)'!AP81)))</f>
        <v>-</v>
      </c>
      <c r="AQ81" s="69" t="str">
        <f>IF(IF('C3(1)-1管路'!AQ81="-","-",IF('C10(1)-2管路(初期設定)'!AQ81="-",'C3(1)-1管路'!AQ81,'C3(1)-1管路'!AQ81-'C10(1)-2管路(初期設定)'!AQ81))=0,"-",IF('C3(1)-1管路'!AQ81="-","-",IF('C10(1)-2管路(初期設定)'!AQ81="-",'C3(1)-1管路'!AQ81,'C3(1)-1管路'!AQ81-'C10(1)-2管路(初期設定)'!AQ81)))</f>
        <v>-</v>
      </c>
      <c r="AR81" s="61" t="str">
        <f t="shared" si="224"/>
        <v>-</v>
      </c>
      <c r="AS81" s="59" t="str">
        <f>IF(IF('C3(1)-1管路'!AS81="-","-",IF('C10(1)-2管路(初期設定)'!AS81="-",'C3(1)-1管路'!AS81,'C3(1)-1管路'!AS81-'C10(1)-2管路(初期設定)'!AS81))=0,"-",IF('C3(1)-1管路'!AS81="-","-",IF('C10(1)-2管路(初期設定)'!AS81="-",'C3(1)-1管路'!AS81,'C3(1)-1管路'!AS81-'C10(1)-2管路(初期設定)'!AS81)))</f>
        <v>-</v>
      </c>
      <c r="AT81" s="69" t="str">
        <f>IF(IF('C3(1)-1管路'!AT81="-","-",IF('C10(1)-2管路(初期設定)'!AT81="-",'C3(1)-1管路'!AT81,'C3(1)-1管路'!AT81-'C10(1)-2管路(初期設定)'!AT81))=0,"-",IF('C3(1)-1管路'!AT81="-","-",IF('C10(1)-2管路(初期設定)'!AT81="-",'C3(1)-1管路'!AT81,'C3(1)-1管路'!AT81-'C10(1)-2管路(初期設定)'!AT81)))</f>
        <v>-</v>
      </c>
      <c r="AU81" s="61" t="str">
        <f t="shared" si="225"/>
        <v>-</v>
      </c>
      <c r="AV81" s="1071">
        <f t="shared" si="226"/>
        <v>11465.300000000005</v>
      </c>
      <c r="AW81" s="1070"/>
      <c r="AX81" s="1069" t="str">
        <f t="shared" si="227"/>
        <v>-</v>
      </c>
      <c r="AY81" s="1070"/>
      <c r="AZ81" s="1071">
        <f t="shared" si="228"/>
        <v>5797.8</v>
      </c>
      <c r="BA81" s="1070"/>
      <c r="BB81" s="1070">
        <f t="shared" si="229"/>
        <v>623.50000000000045</v>
      </c>
      <c r="BC81" s="1070"/>
      <c r="BD81" s="1070">
        <f t="shared" si="230"/>
        <v>5035.9000000000033</v>
      </c>
      <c r="BE81" s="1070"/>
      <c r="BF81" s="1070">
        <f t="shared" si="231"/>
        <v>8.1000000000000014</v>
      </c>
      <c r="BG81" s="1070"/>
      <c r="BH81" s="1070">
        <f t="shared" si="232"/>
        <v>0</v>
      </c>
      <c r="BI81" s="1072"/>
      <c r="BJ81" s="1071">
        <f t="shared" si="233"/>
        <v>6421.3000000000011</v>
      </c>
      <c r="BK81" s="1070"/>
      <c r="BL81" s="1070">
        <f t="shared" si="234"/>
        <v>5044.0000000000036</v>
      </c>
      <c r="BM81" s="1073"/>
      <c r="BN81" s="1070">
        <f t="shared" si="235"/>
        <v>11465.300000000005</v>
      </c>
      <c r="BO81" s="1073"/>
      <c r="BQ81" s="442" t="str">
        <f>IF('C10(1)-2管路(初期設定)'!AW81="","-",'C10(1)-2管路(初期設定)'!AW81)</f>
        <v>ダクタイル鋳鉄管(NS形継手等)</v>
      </c>
      <c r="BR81" s="441">
        <f>IF(BQ81=BR$4,IF('C10(1)-2管路(初期設定)'!AV81="-","-",IF('C10(1)-2管路(初期設定)'!I81="-",'C10(1)-2管路(初期設定)'!AV81,'C10(1)-2管路(初期設定)'!AV81-'C10(1)-2管路(初期設定)'!I81)),"-")</f>
        <v>1092.5999999999995</v>
      </c>
      <c r="BS81" s="441" t="str">
        <f>IF(BQ81=BS$4,IF('C10(1)-2管路(初期設定)'!AV81="-","-",IF('C10(1)-2管路(初期設定)'!L81="-",'C10(1)-2管路(初期設定)'!AV81,'C10(1)-2管路(初期設定)'!AV81-'C10(1)-2管路(初期設定)'!L81)),"-")</f>
        <v>-</v>
      </c>
      <c r="BT81" s="441" t="str">
        <f>IF(BQ81=BT$4,IF('C10(1)-2管路(初期設定)'!AV81="-","-",IF('C10(1)-2管路(初期設定)'!O81="-",'C10(1)-2管路(初期設定)'!AV81,'C10(1)-2管路(初期設定)'!AV81-'C10(1)-2管路(初期設定)'!O81)),"-")</f>
        <v>-</v>
      </c>
      <c r="BU81" s="441" t="str">
        <f>IF($BQ81=BU$4,IF('C10(1)-2管路(初期設定)'!$AV81="-","-",IF('C10(1)-2管路(初期設定)'!R81="-",'C10(1)-2管路(初期設定)'!$AV81,'C10(1)-2管路(初期設定)'!$AV81-'C10(1)-2管路(初期設定)'!R81)),"-")</f>
        <v>-</v>
      </c>
      <c r="BV81" s="441" t="str">
        <f>IF($BQ81=BV$4,IF('C10(1)-2管路(初期設定)'!$AV81="-","-",IF('C10(1)-2管路(初期設定)'!W81="-",'C10(1)-2管路(初期設定)'!$AV81,'C10(1)-2管路(初期設定)'!$AV81-SUM('C10(1)-2管路(初期設定)'!S81,'C10(1)-2管路(初期設定)'!T81))),"-")</f>
        <v>-</v>
      </c>
      <c r="BW81" s="441" t="str">
        <f>IF($BQ81=BV$4,IF('C10(1)-2管路(初期設定)'!$AV81="-","-",IF('C10(1)-2管路(初期設定)'!W81="-",'C10(1)-2管路(初期設定)'!$AV81,'C10(1)-2管路(初期設定)'!$AV81-SUM('C10(1)-2管路(初期設定)'!U81,'C10(1)-2管路(初期設定)'!V81))),"-")</f>
        <v>-</v>
      </c>
      <c r="BX81" s="441" t="str">
        <f>IF($BQ81=BX$4,IF('C10(1)-2管路(初期設定)'!$AV81="-","-",IF('C10(1)-2管路(初期設定)'!AF81="-",'C10(1)-2管路(初期設定)'!$AV81,'C10(1)-2管路(初期設定)'!$AV81-'C10(1)-2管路(初期設定)'!AF81)),"-")</f>
        <v>-</v>
      </c>
    </row>
    <row r="82" spans="2:76" ht="13.5" customHeight="1">
      <c r="B82" s="1594"/>
      <c r="C82" s="1265"/>
      <c r="D82" s="1263"/>
      <c r="E82" s="1265"/>
      <c r="F82" s="76">
        <v>150</v>
      </c>
      <c r="G82" s="857">
        <f>IF(AND('C10(1)-1管路(初期設定)'!$F$14="○",'C10(1)-4,5管路(初期設定)'!$BR82="-"),"-",IF('C3(1)-1管路'!G82="-",BR82,IF(BR82="-",'C3(1)-1管路'!G82,'C3(1)-1管路'!G82+BR82)))</f>
        <v>11931</v>
      </c>
      <c r="H82" s="69" t="str">
        <f>IF(IF('C3(1)-1管路'!H82="-","-",IF('C10(1)-2管路(初期設定)'!H82="-",'C3(1)-1管路'!H82,'C3(1)-1管路'!H82-'C10(1)-2管路(初期設定)'!H82))=0,"-",IF('C3(1)-1管路'!H82="-","-",IF('C10(1)-2管路(初期設定)'!H82="-",'C3(1)-1管路'!H82,'C3(1)-1管路'!H82-'C10(1)-2管路(初期設定)'!H82)))</f>
        <v>-</v>
      </c>
      <c r="I82" s="54">
        <f t="shared" si="213"/>
        <v>11931</v>
      </c>
      <c r="J82" s="857">
        <f>IF(AND('C10(1)-1管路(初期設定)'!$H$14="○",'C10(1)-4,5管路(初期設定)'!$BS82="-"),"-",IF('C3(1)-1管路'!J82="-",BS82,IF(BS82="-",'C3(1)-1管路'!J82,'C3(1)-1管路'!J82+BS82)))</f>
        <v>56.8</v>
      </c>
      <c r="K82" s="69" t="str">
        <f>IF(IF('C3(1)-1管路'!K82="-","-",IF('C10(1)-2管路(初期設定)'!K82="-",'C3(1)-1管路'!K82,'C3(1)-1管路'!K82-'C10(1)-2管路(初期設定)'!K82))=0,"-",IF('C3(1)-1管路'!K82="-","-",IF('C10(1)-2管路(初期設定)'!K82="-",'C3(1)-1管路'!K82,'C3(1)-1管路'!K82-'C10(1)-2管路(初期設定)'!K82)))</f>
        <v>-</v>
      </c>
      <c r="L82" s="54">
        <f t="shared" si="214"/>
        <v>56.8</v>
      </c>
      <c r="M82" s="857" t="str">
        <f>IF(AND('C10(1)-1管路(初期設定)'!$J$14="○",'C10(1)-4,5管路(初期設定)'!$BT82="-"),"-",IF('C3(1)-1管路'!M82="-",BT82,IF(BT82="-",'C3(1)-1管路'!M82,'C3(1)-1管路'!M82+BT82)))</f>
        <v>-</v>
      </c>
      <c r="N82" s="69" t="str">
        <f>IF(IF('C3(1)-1管路'!N82="-","-",IF('C10(1)-2管路(初期設定)'!N82="-",'C3(1)-1管路'!N82,'C3(1)-1管路'!N82-'C10(1)-2管路(初期設定)'!N82))=0,"-",IF('C3(1)-1管路'!N82="-","-",IF('C10(1)-2管路(初期設定)'!N82="-",'C3(1)-1管路'!N82,'C3(1)-1管路'!N82-'C10(1)-2管路(初期設定)'!N82)))</f>
        <v>-</v>
      </c>
      <c r="O82" s="54" t="str">
        <f t="shared" si="215"/>
        <v>-</v>
      </c>
      <c r="P82" s="857" t="str">
        <f>IF(AND('C10(1)-1管路(初期設定)'!$L$14="○",'C10(1)-4,5管路(初期設定)'!$BU82="-"),"-",IF('C3(1)-1管路'!P82="-",BU82,IF(BU82="-",'C3(1)-1管路'!P82,'C3(1)-1管路'!P82+BU82)))</f>
        <v>-</v>
      </c>
      <c r="Q82" s="69" t="str">
        <f>IF(IF('C3(1)-1管路'!Q82="-","-",IF('C10(1)-2管路(初期設定)'!Q82="-",'C3(1)-1管路'!Q82,'C3(1)-1管路'!Q82-'C10(1)-2管路(初期設定)'!Q82))=0,"-",IF('C3(1)-1管路'!Q82="-","-",IF('C10(1)-2管路(初期設定)'!Q82="-",'C3(1)-1管路'!Q82,'C3(1)-1管路'!Q82-'C10(1)-2管路(初期設定)'!Q82)))</f>
        <v>-</v>
      </c>
      <c r="R82" s="54" t="str">
        <f t="shared" si="216"/>
        <v>-</v>
      </c>
      <c r="S82" s="857">
        <f>IF(AND('C10(1)-1管路(初期設定)'!$N$14="○",'C10(1)-4,5管路(初期設定)'!$BV82="-"),"-",IF('C3(1)-1管路'!S82="-",BV82,IF(BV82="-",'C3(1)-1管路'!S82,'C3(1)-1管路'!S82+BV82+BW82)))</f>
        <v>1497.6999999999916</v>
      </c>
      <c r="T82" s="189" t="str">
        <f>IF(IF('C3(1)-1管路'!T82="-","-",IF('C10(1)-2管路(初期設定)'!T82="-",'C3(1)-1管路'!T82,'C3(1)-1管路'!T82-'C10(1)-2管路(初期設定)'!T82))=0,"-",IF('C3(1)-1管路'!T82="-","-",IF('C10(1)-2管路(初期設定)'!T82="-",'C3(1)-1管路'!T82,'C3(1)-1管路'!T82-'C10(1)-2管路(初期設定)'!T82)))</f>
        <v>-</v>
      </c>
      <c r="U82" s="856">
        <f>IF(AND('C10(1)-1管路(初期設定)'!$P$14="○",'C10(1)-4,5管路(初期設定)'!$BW82="-"),"-",IF('C3(1)-1管路'!U82="-",BW82,IF(BW82="-",'C3(1)-1管路'!U82,'C3(1)-1管路'!U82)))</f>
        <v>6245</v>
      </c>
      <c r="V82" s="69" t="str">
        <f>IF(IF('C3(1)-1管路'!V82="-","-",IF('C10(1)-2管路(初期設定)'!V82="-",'C3(1)-1管路'!V82,'C3(1)-1管路'!V82-'C10(1)-2管路(初期設定)'!V82))=0,"-",IF('C3(1)-1管路'!V82="-","-",IF('C10(1)-2管路(初期設定)'!V82="-",'C3(1)-1管路'!V82,'C3(1)-1管路'!V82-'C10(1)-2管路(初期設定)'!V82)))</f>
        <v>-</v>
      </c>
      <c r="W82" s="54">
        <f t="shared" si="217"/>
        <v>7742.6999999999916</v>
      </c>
      <c r="X82" s="59">
        <f>IF(IF('C3(1)-1管路'!X82="-","-",IF('C10(1)-2管路(初期設定)'!X82="-",'C3(1)-1管路'!X82,'C3(1)-1管路'!X82-'C10(1)-2管路(初期設定)'!X82))=0,"-",IF('C3(1)-1管路'!X82="-","-",IF('C10(1)-2管路(初期設定)'!X82="-",'C3(1)-1管路'!X82,'C3(1)-1管路'!X82-'C10(1)-2管路(初期設定)'!X82)))</f>
        <v>20943.199999999983</v>
      </c>
      <c r="Y82" s="69" t="str">
        <f>IF(IF('C3(1)-1管路'!Y82="-","-",IF('C10(1)-2管路(初期設定)'!Y82="-",'C3(1)-1管路'!Y82,'C3(1)-1管路'!Y82-'C10(1)-2管路(初期設定)'!Y82))=0,"-",IF('C3(1)-1管路'!Y82="-","-",IF('C10(1)-2管路(初期設定)'!Y82="-",'C3(1)-1管路'!Y82,'C3(1)-1管路'!Y82-'C10(1)-2管路(初期設定)'!Y82)))</f>
        <v>-</v>
      </c>
      <c r="Z82" s="54">
        <f t="shared" si="218"/>
        <v>20943.199999999983</v>
      </c>
      <c r="AA82" s="59" t="str">
        <f>IF(IF('C3(1)-1管路'!AA82="-","-",IF('C10(1)-2管路(初期設定)'!AA82="-",'C3(1)-1管路'!AA82,'C3(1)-1管路'!AA82-'C10(1)-2管路(初期設定)'!AA82))=0,"-",IF('C3(1)-1管路'!AA82="-","-",IF('C10(1)-2管路(初期設定)'!AA82="-",'C3(1)-1管路'!AA82,'C3(1)-1管路'!AA82-'C10(1)-2管路(初期設定)'!AA82)))</f>
        <v>-</v>
      </c>
      <c r="AB82" s="69" t="str">
        <f>IF(IF('C3(1)-1管路'!AB82="-","-",IF('C10(1)-2管路(初期設定)'!AB82="-",'C3(1)-1管路'!AB82,'C3(1)-1管路'!AB82-'C10(1)-2管路(初期設定)'!AB82))=0,"-",IF('C3(1)-1管路'!AB82="-","-",IF('C10(1)-2管路(初期設定)'!AB82="-",'C3(1)-1管路'!AB82,'C3(1)-1管路'!AB82-'C10(1)-2管路(初期設定)'!AB82)))</f>
        <v>-</v>
      </c>
      <c r="AC82" s="54" t="str">
        <f t="shared" si="219"/>
        <v>-</v>
      </c>
      <c r="AD82" s="857">
        <f>IF(AND('C10(1)-1管路(初期設定)'!$V$14="○",'C10(1)-4,5管路(初期設定)'!$BX82="-"),"-",IF('C3(1)-1管路'!AD82="-",BX82,IF(BX82="-",'C3(1)-1管路'!AD82,'C3(1)-1管路'!AD82+BX82)))</f>
        <v>145.70000000000002</v>
      </c>
      <c r="AE82" s="69" t="str">
        <f>IF(IF('C3(1)-1管路'!AE82="-","-",IF('C10(1)-2管路(初期設定)'!AE82="-",'C3(1)-1管路'!AE82,'C3(1)-1管路'!AE82-'C10(1)-2管路(初期設定)'!AE82))=0,"-",IF('C3(1)-1管路'!AE82="-","-",IF('C10(1)-2管路(初期設定)'!AE82="-",'C3(1)-1管路'!AE82,'C3(1)-1管路'!AE82-'C10(1)-2管路(初期設定)'!AE82)))</f>
        <v>-</v>
      </c>
      <c r="AF82" s="54">
        <f t="shared" si="220"/>
        <v>145.70000000000002</v>
      </c>
      <c r="AG82" s="59">
        <f>IF(IF('C3(1)-1管路'!AG82="-","-",IF('C10(1)-2管路(初期設定)'!AG82="-",'C3(1)-1管路'!AG82,'C3(1)-1管路'!AG82-'C10(1)-2管路(初期設定)'!AG82))=0,"-",IF('C3(1)-1管路'!AG82="-","-",IF('C10(1)-2管路(初期設定)'!AG82="-",'C3(1)-1管路'!AG82,'C3(1)-1管路'!AG82-'C10(1)-2管路(初期設定)'!AG82)))</f>
        <v>566.69999999999982</v>
      </c>
      <c r="AH82" s="69" t="str">
        <f>IF(IF('C3(1)-1管路'!AH82="-","-",IF('C10(1)-2管路(初期設定)'!AH82="-",'C3(1)-1管路'!AH82,'C3(1)-1管路'!AH82-'C10(1)-2管路(初期設定)'!AH82))=0,"-",IF('C3(1)-1管路'!AH82="-","-",IF('C10(1)-2管路(初期設定)'!AH82="-",'C3(1)-1管路'!AH82,'C3(1)-1管路'!AH82-'C10(1)-2管路(初期設定)'!AH82)))</f>
        <v>-</v>
      </c>
      <c r="AI82" s="54">
        <f t="shared" si="221"/>
        <v>566.69999999999982</v>
      </c>
      <c r="AJ82" s="59" t="str">
        <f>IF(IF('C3(1)-1管路'!AJ82="-","-",IF('C10(1)-2管路(初期設定)'!AJ82="-",'C3(1)-1管路'!AJ82,'C3(1)-1管路'!AJ82-'C10(1)-2管路(初期設定)'!AJ82))=0,"-",IF('C3(1)-1管路'!AJ82="-","-",IF('C10(1)-2管路(初期設定)'!AJ82="-",'C3(1)-1管路'!AJ82,'C3(1)-1管路'!AJ82-'C10(1)-2管路(初期設定)'!AJ82)))</f>
        <v>-</v>
      </c>
      <c r="AK82" s="69" t="str">
        <f>IF(IF('C3(1)-1管路'!AK82="-","-",IF('C10(1)-2管路(初期設定)'!AK82="-",'C3(1)-1管路'!AK82,'C3(1)-1管路'!AK82-'C10(1)-2管路(初期設定)'!AK82))=0,"-",IF('C3(1)-1管路'!AK82="-","-",IF('C10(1)-2管路(初期設定)'!AK82="-",'C3(1)-1管路'!AK82,'C3(1)-1管路'!AK82-'C10(1)-2管路(初期設定)'!AK82)))</f>
        <v>-</v>
      </c>
      <c r="AL82" s="54" t="str">
        <f t="shared" si="222"/>
        <v>-</v>
      </c>
      <c r="AM82" s="59" t="str">
        <f>IF(IF('C3(1)-1管路'!AM82="-","-",IF('C10(1)-2管路(初期設定)'!AM82="-",'C3(1)-1管路'!AM82,'C3(1)-1管路'!AM82-'C10(1)-2管路(初期設定)'!AM82))=0,"-",IF('C3(1)-1管路'!AM82="-","-",IF('C10(1)-2管路(初期設定)'!AM82="-",'C3(1)-1管路'!AM82,'C3(1)-1管路'!AM82-'C10(1)-2管路(初期設定)'!AM82)))</f>
        <v>-</v>
      </c>
      <c r="AN82" s="69" t="str">
        <f>IF(IF('C3(1)-1管路'!AN82="-","-",IF('C10(1)-2管路(初期設定)'!AN82="-",'C3(1)-1管路'!AN82,'C3(1)-1管路'!AN82-'C10(1)-2管路(初期設定)'!AN82))=0,"-",IF('C3(1)-1管路'!AN82="-","-",IF('C10(1)-2管路(初期設定)'!AN82="-",'C3(1)-1管路'!AN82,'C3(1)-1管路'!AN82-'C10(1)-2管路(初期設定)'!AN82)))</f>
        <v>-</v>
      </c>
      <c r="AO82" s="54" t="str">
        <f t="shared" si="223"/>
        <v>-</v>
      </c>
      <c r="AP82" s="59" t="str">
        <f>IF(IF('C3(1)-1管路'!AP82="-","-",IF('C10(1)-2管路(初期設定)'!AP82="-",'C3(1)-1管路'!AP82,'C3(1)-1管路'!AP82-'C10(1)-2管路(初期設定)'!AP82))=0,"-",IF('C3(1)-1管路'!AP82="-","-",IF('C10(1)-2管路(初期設定)'!AP82="-",'C3(1)-1管路'!AP82,'C3(1)-1管路'!AP82-'C10(1)-2管路(初期設定)'!AP82)))</f>
        <v>-</v>
      </c>
      <c r="AQ82" s="69" t="str">
        <f>IF(IF('C3(1)-1管路'!AQ82="-","-",IF('C10(1)-2管路(初期設定)'!AQ82="-",'C3(1)-1管路'!AQ82,'C3(1)-1管路'!AQ82-'C10(1)-2管路(初期設定)'!AQ82))=0,"-",IF('C3(1)-1管路'!AQ82="-","-",IF('C10(1)-2管路(初期設定)'!AQ82="-",'C3(1)-1管路'!AQ82,'C3(1)-1管路'!AQ82-'C10(1)-2管路(初期設定)'!AQ82)))</f>
        <v>-</v>
      </c>
      <c r="AR82" s="61" t="str">
        <f t="shared" si="224"/>
        <v>-</v>
      </c>
      <c r="AS82" s="59" t="str">
        <f>IF(IF('C3(1)-1管路'!AS82="-","-",IF('C10(1)-2管路(初期設定)'!AS82="-",'C3(1)-1管路'!AS82,'C3(1)-1管路'!AS82-'C10(1)-2管路(初期設定)'!AS82))=0,"-",IF('C3(1)-1管路'!AS82="-","-",IF('C10(1)-2管路(初期設定)'!AS82="-",'C3(1)-1管路'!AS82,'C3(1)-1管路'!AS82-'C10(1)-2管路(初期設定)'!AS82)))</f>
        <v>-</v>
      </c>
      <c r="AT82" s="69" t="str">
        <f>IF(IF('C3(1)-1管路'!AT82="-","-",IF('C10(1)-2管路(初期設定)'!AT82="-",'C3(1)-1管路'!AT82,'C3(1)-1管路'!AT82-'C10(1)-2管路(初期設定)'!AT82))=0,"-",IF('C3(1)-1管路'!AT82="-","-",IF('C10(1)-2管路(初期設定)'!AT82="-",'C3(1)-1管路'!AT82,'C3(1)-1管路'!AT82-'C10(1)-2管路(初期設定)'!AT82)))</f>
        <v>-</v>
      </c>
      <c r="AU82" s="61" t="str">
        <f t="shared" si="225"/>
        <v>-</v>
      </c>
      <c r="AV82" s="1071">
        <f t="shared" si="226"/>
        <v>41386.099999999969</v>
      </c>
      <c r="AW82" s="1070"/>
      <c r="AX82" s="1069" t="str">
        <f t="shared" si="227"/>
        <v>-</v>
      </c>
      <c r="AY82" s="1070"/>
      <c r="AZ82" s="1071">
        <f t="shared" si="228"/>
        <v>11987.8</v>
      </c>
      <c r="BA82" s="1070"/>
      <c r="BB82" s="1070">
        <f t="shared" si="229"/>
        <v>1643.3999999999917</v>
      </c>
      <c r="BC82" s="1070"/>
      <c r="BD82" s="1070">
        <f t="shared" si="230"/>
        <v>27188.199999999983</v>
      </c>
      <c r="BE82" s="1070"/>
      <c r="BF82" s="1070">
        <f t="shared" si="231"/>
        <v>566.69999999999982</v>
      </c>
      <c r="BG82" s="1070"/>
      <c r="BH82" s="1070">
        <f t="shared" si="232"/>
        <v>0</v>
      </c>
      <c r="BI82" s="1072"/>
      <c r="BJ82" s="1071">
        <f t="shared" si="233"/>
        <v>13631.199999999992</v>
      </c>
      <c r="BK82" s="1070"/>
      <c r="BL82" s="1070">
        <f t="shared" si="234"/>
        <v>27754.899999999983</v>
      </c>
      <c r="BM82" s="1073"/>
      <c r="BN82" s="1070">
        <f t="shared" si="235"/>
        <v>41386.099999999969</v>
      </c>
      <c r="BO82" s="1073"/>
      <c r="BQ82" s="442" t="str">
        <f>IF('C10(1)-2管路(初期設定)'!AW82="","-",'C10(1)-2管路(初期設定)'!AW82)</f>
        <v>ダクタイル鋳鉄管(NS形継手等)</v>
      </c>
      <c r="BR82" s="441">
        <f>IF(BQ82=BR$4,IF('C10(1)-2管路(初期設定)'!AV82="-","-",IF('C10(1)-2管路(初期設定)'!I82="-",'C10(1)-2管路(初期設定)'!AV82,'C10(1)-2管路(初期設定)'!AV82-'C10(1)-2管路(初期設定)'!I82)),"-")</f>
        <v>10736</v>
      </c>
      <c r="BS82" s="441" t="str">
        <f>IF(BQ82=BS$4,IF('C10(1)-2管路(初期設定)'!AV82="-","-",IF('C10(1)-2管路(初期設定)'!L82="-",'C10(1)-2管路(初期設定)'!AV82,'C10(1)-2管路(初期設定)'!AV82-'C10(1)-2管路(初期設定)'!L82)),"-")</f>
        <v>-</v>
      </c>
      <c r="BT82" s="441" t="str">
        <f>IF(BQ82=BT$4,IF('C10(1)-2管路(初期設定)'!AV82="-","-",IF('C10(1)-2管路(初期設定)'!O82="-",'C10(1)-2管路(初期設定)'!AV82,'C10(1)-2管路(初期設定)'!AV82-'C10(1)-2管路(初期設定)'!O82)),"-")</f>
        <v>-</v>
      </c>
      <c r="BU82" s="441" t="str">
        <f>IF($BQ82=BU$4,IF('C10(1)-2管路(初期設定)'!$AV82="-","-",IF('C10(1)-2管路(初期設定)'!R82="-",'C10(1)-2管路(初期設定)'!$AV82,'C10(1)-2管路(初期設定)'!$AV82-'C10(1)-2管路(初期設定)'!R82)),"-")</f>
        <v>-</v>
      </c>
      <c r="BV82" s="441" t="str">
        <f>IF($BQ82=BV$4,IF('C10(1)-2管路(初期設定)'!$AV82="-","-",IF('C10(1)-2管路(初期設定)'!W82="-",'C10(1)-2管路(初期設定)'!$AV82,'C10(1)-2管路(初期設定)'!$AV82-SUM('C10(1)-2管路(初期設定)'!S82,'C10(1)-2管路(初期設定)'!T82))),"-")</f>
        <v>-</v>
      </c>
      <c r="BW82" s="441" t="str">
        <f>IF($BQ82=BV$4,IF('C10(1)-2管路(初期設定)'!$AV82="-","-",IF('C10(1)-2管路(初期設定)'!W82="-",'C10(1)-2管路(初期設定)'!$AV82,'C10(1)-2管路(初期設定)'!$AV82-SUM('C10(1)-2管路(初期設定)'!U82,'C10(1)-2管路(初期設定)'!V82))),"-")</f>
        <v>-</v>
      </c>
      <c r="BX82" s="441" t="str">
        <f>IF($BQ82=BX$4,IF('C10(1)-2管路(初期設定)'!$AV82="-","-",IF('C10(1)-2管路(初期設定)'!AF82="-",'C10(1)-2管路(初期設定)'!$AV82,'C10(1)-2管路(初期設定)'!$AV82-'C10(1)-2管路(初期設定)'!AF82)),"-")</f>
        <v>-</v>
      </c>
    </row>
    <row r="83" spans="2:76" ht="13.5" customHeight="1">
      <c r="B83" s="1594"/>
      <c r="C83" s="1265"/>
      <c r="D83" s="1263"/>
      <c r="E83" s="1265"/>
      <c r="F83" s="76">
        <v>100</v>
      </c>
      <c r="G83" s="857">
        <f>IF(AND('C10(1)-1管路(初期設定)'!$F$14="○",'C10(1)-4,5管路(初期設定)'!$BR83="-"),"-",IF('C3(1)-1管路'!G83="-",BR83,IF(BR83="-",'C3(1)-1管路'!G83,'C3(1)-1管路'!G83+BR83)))</f>
        <v>24674</v>
      </c>
      <c r="H83" s="69" t="str">
        <f>IF(IF('C3(1)-1管路'!H83="-","-",IF('C10(1)-2管路(初期設定)'!H83="-",'C3(1)-1管路'!H83,'C3(1)-1管路'!H83-'C10(1)-2管路(初期設定)'!H83))=0,"-",IF('C3(1)-1管路'!H83="-","-",IF('C10(1)-2管路(初期設定)'!H83="-",'C3(1)-1管路'!H83,'C3(1)-1管路'!H83-'C10(1)-2管路(初期設定)'!H83)))</f>
        <v>-</v>
      </c>
      <c r="I83" s="54">
        <f t="shared" si="213"/>
        <v>24674</v>
      </c>
      <c r="J83" s="857">
        <f>IF(AND('C10(1)-1管路(初期設定)'!$H$14="○",'C10(1)-4,5管路(初期設定)'!$BS83="-"),"-",IF('C3(1)-1管路'!J83="-",BS83,IF(BS83="-",'C3(1)-1管路'!J83,'C3(1)-1管路'!J83+BS83)))</f>
        <v>295.10000000000002</v>
      </c>
      <c r="K83" s="69" t="str">
        <f>IF(IF('C3(1)-1管路'!K83="-","-",IF('C10(1)-2管路(初期設定)'!K83="-",'C3(1)-1管路'!K83,'C3(1)-1管路'!K83-'C10(1)-2管路(初期設定)'!K83))=0,"-",IF('C3(1)-1管路'!K83="-","-",IF('C10(1)-2管路(初期設定)'!K83="-",'C3(1)-1管路'!K83,'C3(1)-1管路'!K83-'C10(1)-2管路(初期設定)'!K83)))</f>
        <v>-</v>
      </c>
      <c r="L83" s="54">
        <f t="shared" si="214"/>
        <v>295.10000000000002</v>
      </c>
      <c r="M83" s="857" t="str">
        <f>IF(AND('C10(1)-1管路(初期設定)'!$J$14="○",'C10(1)-4,5管路(初期設定)'!$BT83="-"),"-",IF('C3(1)-1管路'!M83="-",BT83,IF(BT83="-",'C3(1)-1管路'!M83,'C3(1)-1管路'!M83+BT83)))</f>
        <v>-</v>
      </c>
      <c r="N83" s="69" t="str">
        <f>IF(IF('C3(1)-1管路'!N83="-","-",IF('C10(1)-2管路(初期設定)'!N83="-",'C3(1)-1管路'!N83,'C3(1)-1管路'!N83-'C10(1)-2管路(初期設定)'!N83))=0,"-",IF('C3(1)-1管路'!N83="-","-",IF('C10(1)-2管路(初期設定)'!N83="-",'C3(1)-1管路'!N83,'C3(1)-1管路'!N83-'C10(1)-2管路(初期設定)'!N83)))</f>
        <v>-</v>
      </c>
      <c r="O83" s="54" t="str">
        <f t="shared" si="215"/>
        <v>-</v>
      </c>
      <c r="P83" s="857" t="str">
        <f>IF(AND('C10(1)-1管路(初期設定)'!$L$14="○",'C10(1)-4,5管路(初期設定)'!$BU83="-"),"-",IF('C3(1)-1管路'!P83="-",BU83,IF(BU83="-",'C3(1)-1管路'!P83,'C3(1)-1管路'!P83+BU83)))</f>
        <v>-</v>
      </c>
      <c r="Q83" s="69" t="str">
        <f>IF(IF('C3(1)-1管路'!Q83="-","-",IF('C10(1)-2管路(初期設定)'!Q83="-",'C3(1)-1管路'!Q83,'C3(1)-1管路'!Q83-'C10(1)-2管路(初期設定)'!Q83))=0,"-",IF('C3(1)-1管路'!Q83="-","-",IF('C10(1)-2管路(初期設定)'!Q83="-",'C3(1)-1管路'!Q83,'C3(1)-1管路'!Q83-'C10(1)-2管路(初期設定)'!Q83)))</f>
        <v>-</v>
      </c>
      <c r="R83" s="54" t="str">
        <f t="shared" si="216"/>
        <v>-</v>
      </c>
      <c r="S83" s="857">
        <f>IF(AND('C10(1)-1管路(初期設定)'!$N$14="○",'C10(1)-4,5管路(初期設定)'!$BV83="-"),"-",IF('C3(1)-1管路'!S83="-",BV83,IF(BV83="-",'C3(1)-1管路'!S83,'C3(1)-1管路'!S83+BV83+BW83)))</f>
        <v>3552.2000000000153</v>
      </c>
      <c r="T83" s="189" t="str">
        <f>IF(IF('C3(1)-1管路'!T83="-","-",IF('C10(1)-2管路(初期設定)'!T83="-",'C3(1)-1管路'!T83,'C3(1)-1管路'!T83-'C10(1)-2管路(初期設定)'!T83))=0,"-",IF('C3(1)-1管路'!T83="-","-",IF('C10(1)-2管路(初期設定)'!T83="-",'C3(1)-1管路'!T83,'C3(1)-1管路'!T83-'C10(1)-2管路(初期設定)'!T83)))</f>
        <v>-</v>
      </c>
      <c r="U83" s="856">
        <f>IF(AND('C10(1)-1管路(初期設定)'!$P$14="○",'C10(1)-4,5管路(初期設定)'!$BW83="-"),"-",IF('C3(1)-1管路'!U83="-",BW83,IF(BW83="-",'C3(1)-1管路'!U83,'C3(1)-1管路'!U83)))</f>
        <v>14801</v>
      </c>
      <c r="V83" s="69" t="str">
        <f>IF(IF('C3(1)-1管路'!V83="-","-",IF('C10(1)-2管路(初期設定)'!V83="-",'C3(1)-1管路'!V83,'C3(1)-1管路'!V83-'C10(1)-2管路(初期設定)'!V83))=0,"-",IF('C3(1)-1管路'!V83="-","-",IF('C10(1)-2管路(初期設定)'!V83="-",'C3(1)-1管路'!V83,'C3(1)-1管路'!V83-'C10(1)-2管路(初期設定)'!V83)))</f>
        <v>-</v>
      </c>
      <c r="W83" s="54">
        <f t="shared" si="217"/>
        <v>18353.200000000015</v>
      </c>
      <c r="X83" s="59">
        <f>IF(IF('C3(1)-1管路'!X83="-","-",IF('C10(1)-2管路(初期設定)'!X83="-",'C3(1)-1管路'!X83,'C3(1)-1管路'!X83-'C10(1)-2管路(初期設定)'!X83))=0,"-",IF('C3(1)-1管路'!X83="-","-",IF('C10(1)-2管路(初期設定)'!X83="-",'C3(1)-1管路'!X83,'C3(1)-1管路'!X83-'C10(1)-2管路(初期設定)'!X83)))</f>
        <v>57940.700000000026</v>
      </c>
      <c r="Y83" s="69" t="str">
        <f>IF(IF('C3(1)-1管路'!Y83="-","-",IF('C10(1)-2管路(初期設定)'!Y83="-",'C3(1)-1管路'!Y83,'C3(1)-1管路'!Y83-'C10(1)-2管路(初期設定)'!Y83))=0,"-",IF('C3(1)-1管路'!Y83="-","-",IF('C10(1)-2管路(初期設定)'!Y83="-",'C3(1)-1管路'!Y83,'C3(1)-1管路'!Y83-'C10(1)-2管路(初期設定)'!Y83)))</f>
        <v>-</v>
      </c>
      <c r="Z83" s="54">
        <f t="shared" si="218"/>
        <v>57940.700000000026</v>
      </c>
      <c r="AA83" s="59" t="str">
        <f>IF(IF('C3(1)-1管路'!AA83="-","-",IF('C10(1)-2管路(初期設定)'!AA83="-",'C3(1)-1管路'!AA83,'C3(1)-1管路'!AA83-'C10(1)-2管路(初期設定)'!AA83))=0,"-",IF('C3(1)-1管路'!AA83="-","-",IF('C10(1)-2管路(初期設定)'!AA83="-",'C3(1)-1管路'!AA83,'C3(1)-1管路'!AA83-'C10(1)-2管路(初期設定)'!AA83)))</f>
        <v>-</v>
      </c>
      <c r="AB83" s="69" t="str">
        <f>IF(IF('C3(1)-1管路'!AB83="-","-",IF('C10(1)-2管路(初期設定)'!AB83="-",'C3(1)-1管路'!AB83,'C3(1)-1管路'!AB83-'C10(1)-2管路(初期設定)'!AB83))=0,"-",IF('C3(1)-1管路'!AB83="-","-",IF('C10(1)-2管路(初期設定)'!AB83="-",'C3(1)-1管路'!AB83,'C3(1)-1管路'!AB83-'C10(1)-2管路(初期設定)'!AB83)))</f>
        <v>-</v>
      </c>
      <c r="AC83" s="54" t="str">
        <f t="shared" si="219"/>
        <v>-</v>
      </c>
      <c r="AD83" s="857">
        <f>IF(AND('C10(1)-1管路(初期設定)'!$V$14="○",'C10(1)-4,5管路(初期設定)'!$BX83="-"),"-",IF('C3(1)-1管路'!AD83="-",BX83,IF(BX83="-",'C3(1)-1管路'!AD83,'C3(1)-1管路'!AD83+BX83)))</f>
        <v>256.89999999999998</v>
      </c>
      <c r="AE83" s="69" t="str">
        <f>IF(IF('C3(1)-1管路'!AE83="-","-",IF('C10(1)-2管路(初期設定)'!AE83="-",'C3(1)-1管路'!AE83,'C3(1)-1管路'!AE83-'C10(1)-2管路(初期設定)'!AE83))=0,"-",IF('C3(1)-1管路'!AE83="-","-",IF('C10(1)-2管路(初期設定)'!AE83="-",'C3(1)-1管路'!AE83,'C3(1)-1管路'!AE83-'C10(1)-2管路(初期設定)'!AE83)))</f>
        <v>-</v>
      </c>
      <c r="AF83" s="54">
        <f t="shared" si="220"/>
        <v>256.89999999999998</v>
      </c>
      <c r="AG83" s="59">
        <f>IF(IF('C3(1)-1管路'!AG83="-","-",IF('C10(1)-2管路(初期設定)'!AG83="-",'C3(1)-1管路'!AG83,'C3(1)-1管路'!AG83-'C10(1)-2管路(初期設定)'!AG83))=0,"-",IF('C3(1)-1管路'!AG83="-","-",IF('C10(1)-2管路(初期設定)'!AG83="-",'C3(1)-1管路'!AG83,'C3(1)-1管路'!AG83-'C10(1)-2管路(初期設定)'!AG83)))</f>
        <v>6552.1999999999989</v>
      </c>
      <c r="AH83" s="69" t="str">
        <f>IF(IF('C3(1)-1管路'!AH83="-","-",IF('C10(1)-2管路(初期設定)'!AH83="-",'C3(1)-1管路'!AH83,'C3(1)-1管路'!AH83-'C10(1)-2管路(初期設定)'!AH83))=0,"-",IF('C3(1)-1管路'!AH83="-","-",IF('C10(1)-2管路(初期設定)'!AH83="-",'C3(1)-1管路'!AH83,'C3(1)-1管路'!AH83-'C10(1)-2管路(初期設定)'!AH83)))</f>
        <v>-</v>
      </c>
      <c r="AI83" s="54">
        <f t="shared" si="221"/>
        <v>6552.1999999999989</v>
      </c>
      <c r="AJ83" s="59" t="str">
        <f>IF(IF('C3(1)-1管路'!AJ83="-","-",IF('C10(1)-2管路(初期設定)'!AJ83="-",'C3(1)-1管路'!AJ83,'C3(1)-1管路'!AJ83-'C10(1)-2管路(初期設定)'!AJ83))=0,"-",IF('C3(1)-1管路'!AJ83="-","-",IF('C10(1)-2管路(初期設定)'!AJ83="-",'C3(1)-1管路'!AJ83,'C3(1)-1管路'!AJ83-'C10(1)-2管路(初期設定)'!AJ83)))</f>
        <v>-</v>
      </c>
      <c r="AK83" s="69" t="str">
        <f>IF(IF('C3(1)-1管路'!AK83="-","-",IF('C10(1)-2管路(初期設定)'!AK83="-",'C3(1)-1管路'!AK83,'C3(1)-1管路'!AK83-'C10(1)-2管路(初期設定)'!AK83))=0,"-",IF('C3(1)-1管路'!AK83="-","-",IF('C10(1)-2管路(初期設定)'!AK83="-",'C3(1)-1管路'!AK83,'C3(1)-1管路'!AK83-'C10(1)-2管路(初期設定)'!AK83)))</f>
        <v>-</v>
      </c>
      <c r="AL83" s="54" t="str">
        <f t="shared" si="222"/>
        <v>-</v>
      </c>
      <c r="AM83" s="59" t="str">
        <f>IF(IF('C3(1)-1管路'!AM83="-","-",IF('C10(1)-2管路(初期設定)'!AM83="-",'C3(1)-1管路'!AM83,'C3(1)-1管路'!AM83-'C10(1)-2管路(初期設定)'!AM83))=0,"-",IF('C3(1)-1管路'!AM83="-","-",IF('C10(1)-2管路(初期設定)'!AM83="-",'C3(1)-1管路'!AM83,'C3(1)-1管路'!AM83-'C10(1)-2管路(初期設定)'!AM83)))</f>
        <v>-</v>
      </c>
      <c r="AN83" s="69" t="str">
        <f>IF(IF('C3(1)-1管路'!AN83="-","-",IF('C10(1)-2管路(初期設定)'!AN83="-",'C3(1)-1管路'!AN83,'C3(1)-1管路'!AN83-'C10(1)-2管路(初期設定)'!AN83))=0,"-",IF('C3(1)-1管路'!AN83="-","-",IF('C10(1)-2管路(初期設定)'!AN83="-",'C3(1)-1管路'!AN83,'C3(1)-1管路'!AN83-'C10(1)-2管路(初期設定)'!AN83)))</f>
        <v>-</v>
      </c>
      <c r="AO83" s="54" t="str">
        <f t="shared" si="223"/>
        <v>-</v>
      </c>
      <c r="AP83" s="59" t="str">
        <f>IF(IF('C3(1)-1管路'!AP83="-","-",IF('C10(1)-2管路(初期設定)'!AP83="-",'C3(1)-1管路'!AP83,'C3(1)-1管路'!AP83-'C10(1)-2管路(初期設定)'!AP83))=0,"-",IF('C3(1)-1管路'!AP83="-","-",IF('C10(1)-2管路(初期設定)'!AP83="-",'C3(1)-1管路'!AP83,'C3(1)-1管路'!AP83-'C10(1)-2管路(初期設定)'!AP83)))</f>
        <v>-</v>
      </c>
      <c r="AQ83" s="69" t="str">
        <f>IF(IF('C3(1)-1管路'!AQ83="-","-",IF('C10(1)-2管路(初期設定)'!AQ83="-",'C3(1)-1管路'!AQ83,'C3(1)-1管路'!AQ83-'C10(1)-2管路(初期設定)'!AQ83))=0,"-",IF('C3(1)-1管路'!AQ83="-","-",IF('C10(1)-2管路(初期設定)'!AQ83="-",'C3(1)-1管路'!AQ83,'C3(1)-1管路'!AQ83-'C10(1)-2管路(初期設定)'!AQ83)))</f>
        <v>-</v>
      </c>
      <c r="AR83" s="61" t="str">
        <f t="shared" si="224"/>
        <v>-</v>
      </c>
      <c r="AS83" s="59" t="str">
        <f>IF(IF('C3(1)-1管路'!AS83="-","-",IF('C10(1)-2管路(初期設定)'!AS83="-",'C3(1)-1管路'!AS83,'C3(1)-1管路'!AS83-'C10(1)-2管路(初期設定)'!AS83))=0,"-",IF('C3(1)-1管路'!AS83="-","-",IF('C10(1)-2管路(初期設定)'!AS83="-",'C3(1)-1管路'!AS83,'C3(1)-1管路'!AS83-'C10(1)-2管路(初期設定)'!AS83)))</f>
        <v>-</v>
      </c>
      <c r="AT83" s="69" t="str">
        <f>IF(IF('C3(1)-1管路'!AT83="-","-",IF('C10(1)-2管路(初期設定)'!AT83="-",'C3(1)-1管路'!AT83,'C3(1)-1管路'!AT83-'C10(1)-2管路(初期設定)'!AT83))=0,"-",IF('C3(1)-1管路'!AT83="-","-",IF('C10(1)-2管路(初期設定)'!AT83="-",'C3(1)-1管路'!AT83,'C3(1)-1管路'!AT83-'C10(1)-2管路(初期設定)'!AT83)))</f>
        <v>-</v>
      </c>
      <c r="AU83" s="61" t="str">
        <f t="shared" si="225"/>
        <v>-</v>
      </c>
      <c r="AV83" s="1071">
        <f t="shared" si="226"/>
        <v>108072.10000000003</v>
      </c>
      <c r="AW83" s="1070"/>
      <c r="AX83" s="1069" t="str">
        <f t="shared" si="227"/>
        <v>-</v>
      </c>
      <c r="AY83" s="1070"/>
      <c r="AZ83" s="1071">
        <f t="shared" si="228"/>
        <v>24969.1</v>
      </c>
      <c r="BA83" s="1070"/>
      <c r="BB83" s="1070">
        <f t="shared" si="229"/>
        <v>3809.1000000000154</v>
      </c>
      <c r="BC83" s="1070"/>
      <c r="BD83" s="1070">
        <f t="shared" si="230"/>
        <v>72741.700000000026</v>
      </c>
      <c r="BE83" s="1070"/>
      <c r="BF83" s="1070">
        <f t="shared" si="231"/>
        <v>6552.1999999999989</v>
      </c>
      <c r="BG83" s="1070"/>
      <c r="BH83" s="1070">
        <f t="shared" si="232"/>
        <v>0</v>
      </c>
      <c r="BI83" s="1072"/>
      <c r="BJ83" s="1071">
        <f t="shared" si="233"/>
        <v>28778.200000000015</v>
      </c>
      <c r="BK83" s="1070"/>
      <c r="BL83" s="1070">
        <f t="shared" si="234"/>
        <v>79293.900000000023</v>
      </c>
      <c r="BM83" s="1073"/>
      <c r="BN83" s="1070">
        <f t="shared" si="235"/>
        <v>108072.10000000003</v>
      </c>
      <c r="BO83" s="1073"/>
      <c r="BQ83" s="442" t="str">
        <f>IF('C10(1)-2管路(初期設定)'!AW83="","-",'C10(1)-2管路(初期設定)'!AW83)</f>
        <v>ダクタイル鋳鉄管(NS形継手等)</v>
      </c>
      <c r="BR83" s="441">
        <f>IF(BQ83=BR$4,IF('C10(1)-2管路(初期設定)'!AV83="-","-",IF('C10(1)-2管路(初期設定)'!I83="-",'C10(1)-2管路(初期設定)'!AV83,'C10(1)-2管路(初期設定)'!AV83-'C10(1)-2管路(初期設定)'!I83)),"-")</f>
        <v>19964.3</v>
      </c>
      <c r="BS83" s="441" t="str">
        <f>IF(BQ83=BS$4,IF('C10(1)-2管路(初期設定)'!AV83="-","-",IF('C10(1)-2管路(初期設定)'!L83="-",'C10(1)-2管路(初期設定)'!AV83,'C10(1)-2管路(初期設定)'!AV83-'C10(1)-2管路(初期設定)'!L83)),"-")</f>
        <v>-</v>
      </c>
      <c r="BT83" s="441" t="str">
        <f>IF(BQ83=BT$4,IF('C10(1)-2管路(初期設定)'!AV83="-","-",IF('C10(1)-2管路(初期設定)'!O83="-",'C10(1)-2管路(初期設定)'!AV83,'C10(1)-2管路(初期設定)'!AV83-'C10(1)-2管路(初期設定)'!O83)),"-")</f>
        <v>-</v>
      </c>
      <c r="BU83" s="441" t="str">
        <f>IF($BQ83=BU$4,IF('C10(1)-2管路(初期設定)'!$AV83="-","-",IF('C10(1)-2管路(初期設定)'!R83="-",'C10(1)-2管路(初期設定)'!$AV83,'C10(1)-2管路(初期設定)'!$AV83-'C10(1)-2管路(初期設定)'!R83)),"-")</f>
        <v>-</v>
      </c>
      <c r="BV83" s="441" t="str">
        <f>IF($BQ83=BV$4,IF('C10(1)-2管路(初期設定)'!$AV83="-","-",IF('C10(1)-2管路(初期設定)'!W83="-",'C10(1)-2管路(初期設定)'!$AV83,'C10(1)-2管路(初期設定)'!$AV83-SUM('C10(1)-2管路(初期設定)'!S83,'C10(1)-2管路(初期設定)'!T83))),"-")</f>
        <v>-</v>
      </c>
      <c r="BW83" s="441" t="str">
        <f>IF($BQ83=BV$4,IF('C10(1)-2管路(初期設定)'!$AV83="-","-",IF('C10(1)-2管路(初期設定)'!W83="-",'C10(1)-2管路(初期設定)'!$AV83,'C10(1)-2管路(初期設定)'!$AV83-SUM('C10(1)-2管路(初期設定)'!U83,'C10(1)-2管路(初期設定)'!V83))),"-")</f>
        <v>-</v>
      </c>
      <c r="BX83" s="441" t="str">
        <f>IF($BQ83=BX$4,IF('C10(1)-2管路(初期設定)'!$AV83="-","-",IF('C10(1)-2管路(初期設定)'!AF83="-",'C10(1)-2管路(初期設定)'!$AV83,'C10(1)-2管路(初期設定)'!$AV83-'C10(1)-2管路(初期設定)'!AF83)),"-")</f>
        <v>-</v>
      </c>
    </row>
    <row r="84" spans="2:76" ht="13.5" customHeight="1">
      <c r="B84" s="1594"/>
      <c r="C84" s="1265"/>
      <c r="D84" s="1263"/>
      <c r="E84" s="1265"/>
      <c r="F84" s="76">
        <v>75</v>
      </c>
      <c r="G84" s="857">
        <f>IF(AND('C10(1)-1管路(初期設定)'!$F$14="○",'C10(1)-4,5管路(初期設定)'!$BR84="-"),"-",IF('C3(1)-1管路'!G84="-",BR84,IF(BR84="-",'C3(1)-1管路'!G84,'C3(1)-1管路'!G84+BR84)))</f>
        <v>180.29999999999998</v>
      </c>
      <c r="H84" s="69" t="str">
        <f>IF(IF('C3(1)-1管路'!H84="-","-",IF('C10(1)-2管路(初期設定)'!H84="-",'C3(1)-1管路'!H84,'C3(1)-1管路'!H84-'C10(1)-2管路(初期設定)'!H84))=0,"-",IF('C3(1)-1管路'!H84="-","-",IF('C10(1)-2管路(初期設定)'!H84="-",'C3(1)-1管路'!H84,'C3(1)-1管路'!H84-'C10(1)-2管路(初期設定)'!H84)))</f>
        <v>-</v>
      </c>
      <c r="I84" s="54">
        <f t="shared" si="213"/>
        <v>180.29999999999998</v>
      </c>
      <c r="J84" s="857">
        <f>IF(AND('C10(1)-1管路(初期設定)'!$H$14="○",'C10(1)-4,5管路(初期設定)'!$BS84="-"),"-",IF('C3(1)-1管路'!J84="-",BS84,IF(BS84="-",'C3(1)-1管路'!J84,'C3(1)-1管路'!J84+BS84)))</f>
        <v>5.5</v>
      </c>
      <c r="K84" s="69" t="str">
        <f>IF(IF('C3(1)-1管路'!K84="-","-",IF('C10(1)-2管路(初期設定)'!K84="-",'C3(1)-1管路'!K84,'C3(1)-1管路'!K84-'C10(1)-2管路(初期設定)'!K84))=0,"-",IF('C3(1)-1管路'!K84="-","-",IF('C10(1)-2管路(初期設定)'!K84="-",'C3(1)-1管路'!K84,'C3(1)-1管路'!K84-'C10(1)-2管路(初期設定)'!K84)))</f>
        <v>-</v>
      </c>
      <c r="L84" s="54">
        <f t="shared" si="214"/>
        <v>5.5</v>
      </c>
      <c r="M84" s="857">
        <f>IF(AND('C10(1)-1管路(初期設定)'!$J$14="○",'C10(1)-4,5管路(初期設定)'!$BT84="-"),"-",IF('C3(1)-1管路'!M84="-",BT84,IF(BT84="-",'C3(1)-1管路'!M84,'C3(1)-1管路'!M84+BT84)))</f>
        <v>19605.500000000004</v>
      </c>
      <c r="N84" s="69" t="str">
        <f>IF(IF('C3(1)-1管路'!N84="-","-",IF('C10(1)-2管路(初期設定)'!N84="-",'C3(1)-1管路'!N84,'C3(1)-1管路'!N84-'C10(1)-2管路(初期設定)'!N84))=0,"-",IF('C3(1)-1管路'!N84="-","-",IF('C10(1)-2管路(初期設定)'!N84="-",'C3(1)-1管路'!N84,'C3(1)-1管路'!N84-'C10(1)-2管路(初期設定)'!N84)))</f>
        <v>-</v>
      </c>
      <c r="O84" s="54">
        <f t="shared" si="215"/>
        <v>19605.500000000004</v>
      </c>
      <c r="P84" s="857" t="str">
        <f>IF(AND('C10(1)-1管路(初期設定)'!$L$14="○",'C10(1)-4,5管路(初期設定)'!$BU84="-"),"-",IF('C3(1)-1管路'!P84="-",BU84,IF(BU84="-",'C3(1)-1管路'!P84,'C3(1)-1管路'!P84+BU84)))</f>
        <v>-</v>
      </c>
      <c r="Q84" s="69" t="str">
        <f>IF(IF('C3(1)-1管路'!Q84="-","-",IF('C10(1)-2管路(初期設定)'!Q84="-",'C3(1)-1管路'!Q84,'C3(1)-1管路'!Q84-'C10(1)-2管路(初期設定)'!Q84))=0,"-",IF('C3(1)-1管路'!Q84="-","-",IF('C10(1)-2管路(初期設定)'!Q84="-",'C3(1)-1管路'!Q84,'C3(1)-1管路'!Q84-'C10(1)-2管路(初期設定)'!Q84)))</f>
        <v>-</v>
      </c>
      <c r="R84" s="54" t="str">
        <f t="shared" si="216"/>
        <v>-</v>
      </c>
      <c r="S84" s="857">
        <f>IF(AND('C10(1)-1管路(初期設定)'!$N$14="○",'C10(1)-4,5管路(初期設定)'!$BV84="-"),"-",IF('C3(1)-1管路'!S84="-",BV84,IF(BV84="-",'C3(1)-1管路'!S84,'C3(1)-1管路'!S84+BV84+BW84)))</f>
        <v>849.79999999999745</v>
      </c>
      <c r="T84" s="189" t="str">
        <f>IF(IF('C3(1)-1管路'!T84="-","-",IF('C10(1)-2管路(初期設定)'!T84="-",'C3(1)-1管路'!T84,'C3(1)-1管路'!T84-'C10(1)-2管路(初期設定)'!T84))=0,"-",IF('C3(1)-1管路'!T84="-","-",IF('C10(1)-2管路(初期設定)'!T84="-",'C3(1)-1管路'!T84,'C3(1)-1管路'!T84-'C10(1)-2管路(初期設定)'!T84)))</f>
        <v>-</v>
      </c>
      <c r="U84" s="856">
        <f>IF(AND('C10(1)-1管路(初期設定)'!$P$14="○",'C10(1)-4,5管路(初期設定)'!$BW84="-"),"-",IF('C3(1)-1管路'!U84="-",BW84,IF(BW84="-",'C3(1)-1管路'!U84,'C3(1)-1管路'!U84)))</f>
        <v>3545</v>
      </c>
      <c r="V84" s="69" t="str">
        <f>IF(IF('C3(1)-1管路'!V84="-","-",IF('C10(1)-2管路(初期設定)'!V84="-",'C3(1)-1管路'!V84,'C3(1)-1管路'!V84-'C10(1)-2管路(初期設定)'!V84))=0,"-",IF('C3(1)-1管路'!V84="-","-",IF('C10(1)-2管路(初期設定)'!V84="-",'C3(1)-1管路'!V84,'C3(1)-1管路'!V84-'C10(1)-2管路(初期設定)'!V84)))</f>
        <v>-</v>
      </c>
      <c r="W84" s="54">
        <f t="shared" si="217"/>
        <v>4394.7999999999975</v>
      </c>
      <c r="X84" s="59">
        <f>IF(IF('C3(1)-1管路'!X84="-","-",IF('C10(1)-2管路(初期設定)'!X84="-",'C3(1)-1管路'!X84,'C3(1)-1管路'!X84-'C10(1)-2管路(初期設定)'!X84))=0,"-",IF('C3(1)-1管路'!X84="-","-",IF('C10(1)-2管路(初期設定)'!X84="-",'C3(1)-1管路'!X84,'C3(1)-1管路'!X84-'C10(1)-2管路(初期設定)'!X84)))</f>
        <v>18135.299999999988</v>
      </c>
      <c r="Y84" s="69" t="str">
        <f>IF(IF('C3(1)-1管路'!Y84="-","-",IF('C10(1)-2管路(初期設定)'!Y84="-",'C3(1)-1管路'!Y84,'C3(1)-1管路'!Y84-'C10(1)-2管路(初期設定)'!Y84))=0,"-",IF('C3(1)-1管路'!Y84="-","-",IF('C10(1)-2管路(初期設定)'!Y84="-",'C3(1)-1管路'!Y84,'C3(1)-1管路'!Y84-'C10(1)-2管路(初期設定)'!Y84)))</f>
        <v>-</v>
      </c>
      <c r="Z84" s="54">
        <f t="shared" si="218"/>
        <v>18135.299999999988</v>
      </c>
      <c r="AA84" s="59" t="str">
        <f>IF(IF('C3(1)-1管路'!AA84="-","-",IF('C10(1)-2管路(初期設定)'!AA84="-",'C3(1)-1管路'!AA84,'C3(1)-1管路'!AA84-'C10(1)-2管路(初期設定)'!AA84))=0,"-",IF('C3(1)-1管路'!AA84="-","-",IF('C10(1)-2管路(初期設定)'!AA84="-",'C3(1)-1管路'!AA84,'C3(1)-1管路'!AA84-'C10(1)-2管路(初期設定)'!AA84)))</f>
        <v>-</v>
      </c>
      <c r="AB84" s="69" t="str">
        <f>IF(IF('C3(1)-1管路'!AB84="-","-",IF('C10(1)-2管路(初期設定)'!AB84="-",'C3(1)-1管路'!AB84,'C3(1)-1管路'!AB84-'C10(1)-2管路(初期設定)'!AB84))=0,"-",IF('C3(1)-1管路'!AB84="-","-",IF('C10(1)-2管路(初期設定)'!AB84="-",'C3(1)-1管路'!AB84,'C3(1)-1管路'!AB84-'C10(1)-2管路(初期設定)'!AB84)))</f>
        <v>-</v>
      </c>
      <c r="AC84" s="54" t="str">
        <f t="shared" si="219"/>
        <v>-</v>
      </c>
      <c r="AD84" s="857">
        <f>IF(AND('C10(1)-1管路(初期設定)'!$V$14="○",'C10(1)-4,5管路(初期設定)'!$BX84="-"),"-",IF('C3(1)-1管路'!AD84="-",BX84,IF(BX84="-",'C3(1)-1管路'!AD84,'C3(1)-1管路'!AD84+BX84)))</f>
        <v>1999.5000000000005</v>
      </c>
      <c r="AE84" s="69" t="str">
        <f>IF(IF('C3(1)-1管路'!AE84="-","-",IF('C10(1)-2管路(初期設定)'!AE84="-",'C3(1)-1管路'!AE84,'C3(1)-1管路'!AE84-'C10(1)-2管路(初期設定)'!AE84))=0,"-",IF('C3(1)-1管路'!AE84="-","-",IF('C10(1)-2管路(初期設定)'!AE84="-",'C3(1)-1管路'!AE84,'C3(1)-1管路'!AE84-'C10(1)-2管路(初期設定)'!AE84)))</f>
        <v>-</v>
      </c>
      <c r="AF84" s="54">
        <f t="shared" si="220"/>
        <v>1999.5000000000005</v>
      </c>
      <c r="AG84" s="59">
        <f>IF(IF('C3(1)-1管路'!AG84="-","-",IF('C10(1)-2管路(初期設定)'!AG84="-",'C3(1)-1管路'!AG84,'C3(1)-1管路'!AG84-'C10(1)-2管路(初期設定)'!AG84))=0,"-",IF('C3(1)-1管路'!AG84="-","-",IF('C10(1)-2管路(初期設定)'!AG84="-",'C3(1)-1管路'!AG84,'C3(1)-1管路'!AG84-'C10(1)-2管路(初期設定)'!AG84)))</f>
        <v>13931.30000000001</v>
      </c>
      <c r="AH84" s="69" t="str">
        <f>IF(IF('C3(1)-1管路'!AH84="-","-",IF('C10(1)-2管路(初期設定)'!AH84="-",'C3(1)-1管路'!AH84,'C3(1)-1管路'!AH84-'C10(1)-2管路(初期設定)'!AH84))=0,"-",IF('C3(1)-1管路'!AH84="-","-",IF('C10(1)-2管路(初期設定)'!AH84="-",'C3(1)-1管路'!AH84,'C3(1)-1管路'!AH84-'C10(1)-2管路(初期設定)'!AH84)))</f>
        <v>-</v>
      </c>
      <c r="AI84" s="54">
        <f t="shared" si="221"/>
        <v>13931.30000000001</v>
      </c>
      <c r="AJ84" s="59" t="str">
        <f>IF(IF('C3(1)-1管路'!AJ84="-","-",IF('C10(1)-2管路(初期設定)'!AJ84="-",'C3(1)-1管路'!AJ84,'C3(1)-1管路'!AJ84-'C10(1)-2管路(初期設定)'!AJ84))=0,"-",IF('C3(1)-1管路'!AJ84="-","-",IF('C10(1)-2管路(初期設定)'!AJ84="-",'C3(1)-1管路'!AJ84,'C3(1)-1管路'!AJ84-'C10(1)-2管路(初期設定)'!AJ84)))</f>
        <v>-</v>
      </c>
      <c r="AK84" s="69" t="str">
        <f>IF(IF('C3(1)-1管路'!AK84="-","-",IF('C10(1)-2管路(初期設定)'!AK84="-",'C3(1)-1管路'!AK84,'C3(1)-1管路'!AK84-'C10(1)-2管路(初期設定)'!AK84))=0,"-",IF('C3(1)-1管路'!AK84="-","-",IF('C10(1)-2管路(初期設定)'!AK84="-",'C3(1)-1管路'!AK84,'C3(1)-1管路'!AK84-'C10(1)-2管路(初期設定)'!AK84)))</f>
        <v>-</v>
      </c>
      <c r="AL84" s="54" t="str">
        <f t="shared" si="222"/>
        <v>-</v>
      </c>
      <c r="AM84" s="59" t="str">
        <f>IF(IF('C3(1)-1管路'!AM84="-","-",IF('C10(1)-2管路(初期設定)'!AM84="-",'C3(1)-1管路'!AM84,'C3(1)-1管路'!AM84-'C10(1)-2管路(初期設定)'!AM84))=0,"-",IF('C3(1)-1管路'!AM84="-","-",IF('C10(1)-2管路(初期設定)'!AM84="-",'C3(1)-1管路'!AM84,'C3(1)-1管路'!AM84-'C10(1)-2管路(初期設定)'!AM84)))</f>
        <v>-</v>
      </c>
      <c r="AN84" s="69" t="str">
        <f>IF(IF('C3(1)-1管路'!AN84="-","-",IF('C10(1)-2管路(初期設定)'!AN84="-",'C3(1)-1管路'!AN84,'C3(1)-1管路'!AN84-'C10(1)-2管路(初期設定)'!AN84))=0,"-",IF('C3(1)-1管路'!AN84="-","-",IF('C10(1)-2管路(初期設定)'!AN84="-",'C3(1)-1管路'!AN84,'C3(1)-1管路'!AN84-'C10(1)-2管路(初期設定)'!AN84)))</f>
        <v>-</v>
      </c>
      <c r="AO84" s="54" t="str">
        <f t="shared" si="223"/>
        <v>-</v>
      </c>
      <c r="AP84" s="59" t="str">
        <f>IF(IF('C3(1)-1管路'!AP84="-","-",IF('C10(1)-2管路(初期設定)'!AP84="-",'C3(1)-1管路'!AP84,'C3(1)-1管路'!AP84-'C10(1)-2管路(初期設定)'!AP84))=0,"-",IF('C3(1)-1管路'!AP84="-","-",IF('C10(1)-2管路(初期設定)'!AP84="-",'C3(1)-1管路'!AP84,'C3(1)-1管路'!AP84-'C10(1)-2管路(初期設定)'!AP84)))</f>
        <v>-</v>
      </c>
      <c r="AQ84" s="69" t="str">
        <f>IF(IF('C3(1)-1管路'!AQ84="-","-",IF('C10(1)-2管路(初期設定)'!AQ84="-",'C3(1)-1管路'!AQ84,'C3(1)-1管路'!AQ84-'C10(1)-2管路(初期設定)'!AQ84))=0,"-",IF('C3(1)-1管路'!AQ84="-","-",IF('C10(1)-2管路(初期設定)'!AQ84="-",'C3(1)-1管路'!AQ84,'C3(1)-1管路'!AQ84-'C10(1)-2管路(初期設定)'!AQ84)))</f>
        <v>-</v>
      </c>
      <c r="AR84" s="61" t="str">
        <f t="shared" si="224"/>
        <v>-</v>
      </c>
      <c r="AS84" s="59" t="str">
        <f>IF(IF('C3(1)-1管路'!AS84="-","-",IF('C10(1)-2管路(初期設定)'!AS84="-",'C3(1)-1管路'!AS84,'C3(1)-1管路'!AS84-'C10(1)-2管路(初期設定)'!AS84))=0,"-",IF('C3(1)-1管路'!AS84="-","-",IF('C10(1)-2管路(初期設定)'!AS84="-",'C3(1)-1管路'!AS84,'C3(1)-1管路'!AS84-'C10(1)-2管路(初期設定)'!AS84)))</f>
        <v>-</v>
      </c>
      <c r="AT84" s="69" t="str">
        <f>IF(IF('C3(1)-1管路'!AT84="-","-",IF('C10(1)-2管路(初期設定)'!AT84="-",'C3(1)-1管路'!AT84,'C3(1)-1管路'!AT84-'C10(1)-2管路(初期設定)'!AT84))=0,"-",IF('C3(1)-1管路'!AT84="-","-",IF('C10(1)-2管路(初期設定)'!AT84="-",'C3(1)-1管路'!AT84,'C3(1)-1管路'!AT84-'C10(1)-2管路(初期設定)'!AT84)))</f>
        <v>-</v>
      </c>
      <c r="AU84" s="61" t="str">
        <f t="shared" si="225"/>
        <v>-</v>
      </c>
      <c r="AV84" s="1071">
        <f t="shared" si="226"/>
        <v>58252.2</v>
      </c>
      <c r="AW84" s="1070"/>
      <c r="AX84" s="1069" t="str">
        <f t="shared" si="227"/>
        <v>-</v>
      </c>
      <c r="AY84" s="1070"/>
      <c r="AZ84" s="1071">
        <f t="shared" si="228"/>
        <v>19791.300000000003</v>
      </c>
      <c r="BA84" s="1070"/>
      <c r="BB84" s="1070">
        <f t="shared" si="229"/>
        <v>2849.2999999999979</v>
      </c>
      <c r="BC84" s="1070"/>
      <c r="BD84" s="1070">
        <f t="shared" si="230"/>
        <v>21680.299999999988</v>
      </c>
      <c r="BE84" s="1070"/>
      <c r="BF84" s="1070">
        <f t="shared" si="231"/>
        <v>13931.30000000001</v>
      </c>
      <c r="BG84" s="1070"/>
      <c r="BH84" s="1070">
        <f t="shared" si="232"/>
        <v>0</v>
      </c>
      <c r="BI84" s="1072"/>
      <c r="BJ84" s="1071">
        <f t="shared" si="233"/>
        <v>22640.600000000002</v>
      </c>
      <c r="BK84" s="1070"/>
      <c r="BL84" s="1070">
        <f t="shared" si="234"/>
        <v>35611.599999999999</v>
      </c>
      <c r="BM84" s="1073"/>
      <c r="BN84" s="1070">
        <f t="shared" si="235"/>
        <v>58252.2</v>
      </c>
      <c r="BO84" s="1073"/>
      <c r="BQ84" s="442" t="str">
        <f>IF('C10(1)-2管路(初期設定)'!AW84="","-",'C10(1)-2管路(初期設定)'!AW84)</f>
        <v>配水用ポリエチレン管(融着継手)</v>
      </c>
      <c r="BR84" s="441" t="str">
        <f>IF(BQ84=BR$4,IF('C10(1)-2管路(初期設定)'!AV84="-","-",IF('C10(1)-2管路(初期設定)'!I84="-",'C10(1)-2管路(初期設定)'!AV84,'C10(1)-2管路(初期設定)'!AV84-'C10(1)-2管路(初期設定)'!I84)),"-")</f>
        <v>-</v>
      </c>
      <c r="BS84" s="441" t="str">
        <f>IF(BQ84=BS$4,IF('C10(1)-2管路(初期設定)'!AV84="-","-",IF('C10(1)-2管路(初期設定)'!L84="-",'C10(1)-2管路(初期設定)'!AV84,'C10(1)-2管路(初期設定)'!AV84-'C10(1)-2管路(初期設定)'!L84)),"-")</f>
        <v>-</v>
      </c>
      <c r="BT84" s="441">
        <f>IF(BQ84=BT$4,IF('C10(1)-2管路(初期設定)'!AV84="-","-",IF('C10(1)-2管路(初期設定)'!O84="-",'C10(1)-2管路(初期設定)'!AV84,'C10(1)-2管路(初期設定)'!AV84-'C10(1)-2管路(初期設定)'!O84)),"-")</f>
        <v>19079.300000000003</v>
      </c>
      <c r="BU84" s="441" t="str">
        <f>IF($BQ84=BU$4,IF('C10(1)-2管路(初期設定)'!$AV84="-","-",IF('C10(1)-2管路(初期設定)'!R84="-",'C10(1)-2管路(初期設定)'!$AV84,'C10(1)-2管路(初期設定)'!$AV84-'C10(1)-2管路(初期設定)'!R84)),"-")</f>
        <v>-</v>
      </c>
      <c r="BV84" s="441" t="str">
        <f>IF($BQ84=BV$4,IF('C10(1)-2管路(初期設定)'!$AV84="-","-",IF('C10(1)-2管路(初期設定)'!W84="-",'C10(1)-2管路(初期設定)'!$AV84,'C10(1)-2管路(初期設定)'!$AV84-SUM('C10(1)-2管路(初期設定)'!S84,'C10(1)-2管路(初期設定)'!T84))),"-")</f>
        <v>-</v>
      </c>
      <c r="BW84" s="441" t="str">
        <f>IF($BQ84=BV$4,IF('C10(1)-2管路(初期設定)'!$AV84="-","-",IF('C10(1)-2管路(初期設定)'!W84="-",'C10(1)-2管路(初期設定)'!$AV84,'C10(1)-2管路(初期設定)'!$AV84-SUM('C10(1)-2管路(初期設定)'!U84,'C10(1)-2管路(初期設定)'!V84))),"-")</f>
        <v>-</v>
      </c>
      <c r="BX84" s="441" t="str">
        <f>IF($BQ84=BX$4,IF('C10(1)-2管路(初期設定)'!$AV84="-","-",IF('C10(1)-2管路(初期設定)'!AF84="-",'C10(1)-2管路(初期設定)'!$AV84,'C10(1)-2管路(初期設定)'!$AV84-'C10(1)-2管路(初期設定)'!AF84)),"-")</f>
        <v>-</v>
      </c>
    </row>
    <row r="85" spans="2:76" ht="13.5" customHeight="1">
      <c r="B85" s="1594"/>
      <c r="C85" s="1266"/>
      <c r="D85" s="1263"/>
      <c r="E85" s="1266"/>
      <c r="F85" s="772" t="s">
        <v>69</v>
      </c>
      <c r="G85" s="55">
        <f t="shared" ref="G85:AU85" si="236">IF(SUM(G79:G84)=0,"-",SUM(G79:G84))</f>
        <v>43067.5</v>
      </c>
      <c r="H85" s="56" t="str">
        <f t="shared" si="236"/>
        <v>-</v>
      </c>
      <c r="I85" s="57">
        <f t="shared" si="236"/>
        <v>43067.5</v>
      </c>
      <c r="J85" s="55">
        <f t="shared" si="236"/>
        <v>357.40000000000003</v>
      </c>
      <c r="K85" s="56" t="str">
        <f t="shared" si="236"/>
        <v>-</v>
      </c>
      <c r="L85" s="57">
        <f t="shared" si="236"/>
        <v>357.40000000000003</v>
      </c>
      <c r="M85" s="55">
        <f t="shared" si="236"/>
        <v>19605.500000000004</v>
      </c>
      <c r="N85" s="56" t="str">
        <f t="shared" si="236"/>
        <v>-</v>
      </c>
      <c r="O85" s="57">
        <f t="shared" si="236"/>
        <v>19605.500000000004</v>
      </c>
      <c r="P85" s="55" t="str">
        <f t="shared" si="236"/>
        <v>-</v>
      </c>
      <c r="Q85" s="56" t="str">
        <f t="shared" si="236"/>
        <v>-</v>
      </c>
      <c r="R85" s="57" t="str">
        <f t="shared" si="236"/>
        <v>-</v>
      </c>
      <c r="S85" s="55">
        <f t="shared" si="236"/>
        <v>6816.8000000000047</v>
      </c>
      <c r="T85" s="190" t="str">
        <f t="shared" si="236"/>
        <v>-</v>
      </c>
      <c r="U85" s="190">
        <f t="shared" si="236"/>
        <v>28405</v>
      </c>
      <c r="V85" s="56" t="str">
        <f t="shared" si="236"/>
        <v>-</v>
      </c>
      <c r="W85" s="57">
        <f t="shared" si="236"/>
        <v>35221.800000000003</v>
      </c>
      <c r="X85" s="55">
        <f t="shared" si="236"/>
        <v>100780.7</v>
      </c>
      <c r="Y85" s="56" t="str">
        <f t="shared" si="236"/>
        <v>-</v>
      </c>
      <c r="Z85" s="57">
        <f t="shared" si="236"/>
        <v>100780.7</v>
      </c>
      <c r="AA85" s="55" t="str">
        <f t="shared" si="236"/>
        <v>-</v>
      </c>
      <c r="AB85" s="56" t="str">
        <f t="shared" si="236"/>
        <v>-</v>
      </c>
      <c r="AC85" s="57" t="str">
        <f t="shared" si="236"/>
        <v>-</v>
      </c>
      <c r="AD85" s="55">
        <f t="shared" si="236"/>
        <v>2402.1000000000004</v>
      </c>
      <c r="AE85" s="56" t="str">
        <f t="shared" si="236"/>
        <v>-</v>
      </c>
      <c r="AF85" s="57">
        <f t="shared" si="236"/>
        <v>2402.1000000000004</v>
      </c>
      <c r="AG85" s="55">
        <f t="shared" si="236"/>
        <v>21058.30000000001</v>
      </c>
      <c r="AH85" s="56" t="str">
        <f t="shared" si="236"/>
        <v>-</v>
      </c>
      <c r="AI85" s="57">
        <f t="shared" si="236"/>
        <v>21058.30000000001</v>
      </c>
      <c r="AJ85" s="55" t="str">
        <f t="shared" si="236"/>
        <v>-</v>
      </c>
      <c r="AK85" s="56" t="str">
        <f t="shared" si="236"/>
        <v>-</v>
      </c>
      <c r="AL85" s="57" t="str">
        <f t="shared" si="236"/>
        <v>-</v>
      </c>
      <c r="AM85" s="55" t="str">
        <f t="shared" si="236"/>
        <v>-</v>
      </c>
      <c r="AN85" s="56" t="str">
        <f t="shared" si="236"/>
        <v>-</v>
      </c>
      <c r="AO85" s="57" t="str">
        <f t="shared" si="236"/>
        <v>-</v>
      </c>
      <c r="AP85" s="55" t="str">
        <f t="shared" si="236"/>
        <v>-</v>
      </c>
      <c r="AQ85" s="56" t="str">
        <f t="shared" si="236"/>
        <v>-</v>
      </c>
      <c r="AR85" s="62" t="str">
        <f t="shared" si="236"/>
        <v>-</v>
      </c>
      <c r="AS85" s="55" t="str">
        <f t="shared" si="236"/>
        <v>-</v>
      </c>
      <c r="AT85" s="56" t="str">
        <f t="shared" si="236"/>
        <v>-</v>
      </c>
      <c r="AU85" s="62" t="str">
        <f t="shared" si="236"/>
        <v>-</v>
      </c>
      <c r="AV85" s="1065">
        <f>IF(SUM(AV79:AW84)=0,"-",SUM(AV79:AW84))</f>
        <v>222493.3</v>
      </c>
      <c r="AW85" s="1066"/>
      <c r="AX85" s="1094" t="str">
        <f>IF(SUM(AX79:AY84)=0,"-",SUM(AX79:AY84))</f>
        <v>-</v>
      </c>
      <c r="AY85" s="1066"/>
      <c r="AZ85" s="1065">
        <f>IF(SUM(AZ79:BA84)=0,"-",SUM(AZ79:BA84))</f>
        <v>63030.400000000001</v>
      </c>
      <c r="BA85" s="1066"/>
      <c r="BB85" s="1066">
        <f>IF(SUM(BB79:BC84)=0,"-",SUM(BB79:BC84))</f>
        <v>9218.9000000000051</v>
      </c>
      <c r="BC85" s="1066"/>
      <c r="BD85" s="1066">
        <f>IF(SUM(BD79:BE84)=0,"-",SUM(BD79:BE84))</f>
        <v>129185.7</v>
      </c>
      <c r="BE85" s="1066"/>
      <c r="BF85" s="1066">
        <f>IF(SUM(BF79:BG84)=0,"-",SUM(BF79:BG84))</f>
        <v>21058.30000000001</v>
      </c>
      <c r="BG85" s="1066"/>
      <c r="BH85" s="1066" t="str">
        <f>IF(SUM(BH79:BI84)=0,"-",SUM(BH79:BI84))</f>
        <v>-</v>
      </c>
      <c r="BI85" s="1067"/>
      <c r="BJ85" s="1065">
        <f>IF(SUM(BJ79:BK84)=0,"-",SUM(BJ79:BK84))</f>
        <v>72249.300000000017</v>
      </c>
      <c r="BK85" s="1066"/>
      <c r="BL85" s="1066">
        <f>IF(SUM(BL79:BM84)=0,"-",SUM(BL79:BM84))</f>
        <v>150244</v>
      </c>
      <c r="BM85" s="1068"/>
      <c r="BN85" s="1066">
        <f t="shared" si="235"/>
        <v>222493.3</v>
      </c>
      <c r="BO85" s="1068"/>
      <c r="BQ85" s="442" t="str">
        <f>IF('C10(1)-2管路(初期設定)'!AW85="","-",'C10(1)-2管路(初期設定)'!AW85)</f>
        <v>-</v>
      </c>
      <c r="BR85" s="441" t="str">
        <f>IF(BQ85=BR$4,IF('C10(1)-2管路(初期設定)'!AV85="-","-",IF('C10(1)-2管路(初期設定)'!I85="-",'C10(1)-2管路(初期設定)'!AV85,'C10(1)-2管路(初期設定)'!AV85-'C10(1)-2管路(初期設定)'!I85)),"-")</f>
        <v>-</v>
      </c>
      <c r="BS85" s="441" t="str">
        <f>IF(BQ85=BS$4,IF('C10(1)-2管路(初期設定)'!AV85="-","-",IF('C10(1)-2管路(初期設定)'!L85="-",'C10(1)-2管路(初期設定)'!AV85,'C10(1)-2管路(初期設定)'!AV85-'C10(1)-2管路(初期設定)'!L85)),"-")</f>
        <v>-</v>
      </c>
      <c r="BT85" s="441" t="str">
        <f>IF(BQ85=BT$4,IF('C10(1)-2管路(初期設定)'!AV85="-","-",IF('C10(1)-2管路(初期設定)'!O85="-",'C10(1)-2管路(初期設定)'!AV85,'C10(1)-2管路(初期設定)'!AV85-'C10(1)-2管路(初期設定)'!O85)),"-")</f>
        <v>-</v>
      </c>
      <c r="BU85" s="441" t="str">
        <f>IF($BQ85=BU$4,IF('C10(1)-2管路(初期設定)'!$AV85="-","-",IF('C10(1)-2管路(初期設定)'!R85="-",'C10(1)-2管路(初期設定)'!$AV85,'C10(1)-2管路(初期設定)'!$AV85-'C10(1)-2管路(初期設定)'!R85)),"-")</f>
        <v>-</v>
      </c>
      <c r="BV85" s="441" t="str">
        <f>IF($BQ85=BV$4,IF('C10(1)-2管路(初期設定)'!$AV85="-","-",IF('C10(1)-2管路(初期設定)'!W85="-",'C10(1)-2管路(初期設定)'!$AV85,'C10(1)-2管路(初期設定)'!$AV85-SUM('C10(1)-2管路(初期設定)'!S85,'C10(1)-2管路(初期設定)'!T85))),"-")</f>
        <v>-</v>
      </c>
      <c r="BW85" s="441" t="str">
        <f>IF($BQ85=BV$4,IF('C10(1)-2管路(初期設定)'!$AV85="-","-",IF('C10(1)-2管路(初期設定)'!W85="-",'C10(1)-2管路(初期設定)'!$AV85,'C10(1)-2管路(初期設定)'!$AV85-SUM('C10(1)-2管路(初期設定)'!U85,'C10(1)-2管路(初期設定)'!V85))),"-")</f>
        <v>-</v>
      </c>
      <c r="BX85" s="441" t="str">
        <f>IF($BQ85=BX$4,IF('C10(1)-2管路(初期設定)'!$AV85="-","-",IF('C10(1)-2管路(初期設定)'!AF85="-",'C10(1)-2管路(初期設定)'!$AV85,'C10(1)-2管路(初期設定)'!$AV85-'C10(1)-2管路(初期設定)'!AF85)),"-")</f>
        <v>-</v>
      </c>
    </row>
    <row r="86" spans="2:76" ht="13.5" customHeight="1">
      <c r="B86" s="1594"/>
      <c r="C86" s="799" t="s">
        <v>885</v>
      </c>
      <c r="D86" s="1264"/>
      <c r="E86" s="1168" t="s">
        <v>772</v>
      </c>
      <c r="F86" s="1168"/>
      <c r="G86" s="773">
        <f t="shared" ref="G86:AV86" si="237">IF(SUM(G53,G65,G77,G85)=0,"-",SUM(G53,G65,G77,G85))</f>
        <v>44496.5</v>
      </c>
      <c r="H86" s="774" t="str">
        <f t="shared" si="237"/>
        <v>-</v>
      </c>
      <c r="I86" s="773">
        <f t="shared" si="237"/>
        <v>44496.5</v>
      </c>
      <c r="J86" s="773">
        <f t="shared" si="237"/>
        <v>361.40000000000003</v>
      </c>
      <c r="K86" s="774" t="str">
        <f t="shared" si="237"/>
        <v>-</v>
      </c>
      <c r="L86" s="775">
        <f t="shared" si="237"/>
        <v>361.40000000000003</v>
      </c>
      <c r="M86" s="773">
        <f t="shared" si="237"/>
        <v>19644.500000000004</v>
      </c>
      <c r="N86" s="774" t="str">
        <f t="shared" si="237"/>
        <v>-</v>
      </c>
      <c r="O86" s="775">
        <f t="shared" si="237"/>
        <v>19644.500000000004</v>
      </c>
      <c r="P86" s="773" t="str">
        <f t="shared" si="237"/>
        <v>-</v>
      </c>
      <c r="Q86" s="774" t="str">
        <f t="shared" si="237"/>
        <v>-</v>
      </c>
      <c r="R86" s="775" t="str">
        <f t="shared" si="237"/>
        <v>-</v>
      </c>
      <c r="S86" s="491">
        <f t="shared" si="237"/>
        <v>6885.8000000000047</v>
      </c>
      <c r="T86" s="493" t="str">
        <f t="shared" si="237"/>
        <v>-</v>
      </c>
      <c r="U86" s="493">
        <f t="shared" si="237"/>
        <v>28691</v>
      </c>
      <c r="V86" s="492" t="str">
        <f t="shared" si="237"/>
        <v>-</v>
      </c>
      <c r="W86" s="93">
        <f t="shared" si="237"/>
        <v>35576.800000000003</v>
      </c>
      <c r="X86" s="773">
        <f t="shared" si="237"/>
        <v>101798.7</v>
      </c>
      <c r="Y86" s="774" t="str">
        <f t="shared" si="237"/>
        <v>-</v>
      </c>
      <c r="Z86" s="775">
        <f t="shared" si="237"/>
        <v>101798.7</v>
      </c>
      <c r="AA86" s="773" t="str">
        <f t="shared" si="237"/>
        <v>-</v>
      </c>
      <c r="AB86" s="774" t="str">
        <f t="shared" si="237"/>
        <v>-</v>
      </c>
      <c r="AC86" s="775" t="str">
        <f t="shared" si="237"/>
        <v>-</v>
      </c>
      <c r="AD86" s="773">
        <f t="shared" si="237"/>
        <v>2426.1000000000004</v>
      </c>
      <c r="AE86" s="774" t="str">
        <f t="shared" si="237"/>
        <v>-</v>
      </c>
      <c r="AF86" s="775">
        <f t="shared" si="237"/>
        <v>2426.1000000000004</v>
      </c>
      <c r="AG86" s="773">
        <f t="shared" si="237"/>
        <v>21058.30000000001</v>
      </c>
      <c r="AH86" s="774" t="str">
        <f t="shared" si="237"/>
        <v>-</v>
      </c>
      <c r="AI86" s="775">
        <f t="shared" si="237"/>
        <v>21058.30000000001</v>
      </c>
      <c r="AJ86" s="773" t="str">
        <f t="shared" si="237"/>
        <v>-</v>
      </c>
      <c r="AK86" s="774" t="str">
        <f t="shared" si="237"/>
        <v>-</v>
      </c>
      <c r="AL86" s="775" t="str">
        <f t="shared" si="237"/>
        <v>-</v>
      </c>
      <c r="AM86" s="773" t="str">
        <f t="shared" si="237"/>
        <v>-</v>
      </c>
      <c r="AN86" s="774" t="str">
        <f t="shared" si="237"/>
        <v>-</v>
      </c>
      <c r="AO86" s="775" t="str">
        <f t="shared" si="237"/>
        <v>-</v>
      </c>
      <c r="AP86" s="773" t="str">
        <f t="shared" si="237"/>
        <v>-</v>
      </c>
      <c r="AQ86" s="774" t="str">
        <f t="shared" si="237"/>
        <v>-</v>
      </c>
      <c r="AR86" s="793" t="str">
        <f t="shared" si="237"/>
        <v>-</v>
      </c>
      <c r="AS86" s="773" t="str">
        <f t="shared" si="237"/>
        <v>-</v>
      </c>
      <c r="AT86" s="774" t="str">
        <f t="shared" si="237"/>
        <v>-</v>
      </c>
      <c r="AU86" s="775" t="str">
        <f t="shared" si="237"/>
        <v>-</v>
      </c>
      <c r="AV86" s="1065">
        <f t="shared" si="237"/>
        <v>225362.3</v>
      </c>
      <c r="AW86" s="1066">
        <f t="shared" ref="AW86:BO86" si="238">SUM(AW53,AW65,AW77,AW85)</f>
        <v>0</v>
      </c>
      <c r="AX86" s="1094" t="str">
        <f>IF(SUM(AX53,AX65,AX77,AX85)=0,"-",SUM(AX53,AX65,AX77,AX85))</f>
        <v>-</v>
      </c>
      <c r="AY86" s="1066">
        <f t="shared" si="238"/>
        <v>0</v>
      </c>
      <c r="AZ86" s="1065">
        <f>IF(SUM(AZ53,AZ65,AZ77,AZ85)=0,"-",SUM(AZ53,AZ65,AZ77,AZ85))</f>
        <v>64502.400000000001</v>
      </c>
      <c r="BA86" s="1066">
        <f t="shared" si="238"/>
        <v>0</v>
      </c>
      <c r="BB86" s="1066">
        <f>IF(SUM(BB53,BB65,BB77,BB85)=0,"-",SUM(BB53,BB65,BB77,BB85))</f>
        <v>9287.9000000000051</v>
      </c>
      <c r="BC86" s="1066">
        <f t="shared" si="238"/>
        <v>0</v>
      </c>
      <c r="BD86" s="1066">
        <f>IF(SUM(BD53,BD65,BD77,BD85)=0,"-",SUM(BD53,BD65,BD77,BD85))</f>
        <v>130513.7</v>
      </c>
      <c r="BE86" s="1066">
        <f t="shared" si="238"/>
        <v>0</v>
      </c>
      <c r="BF86" s="1066">
        <f>IF(SUM(BF53,BF65,BF77,BF85)=0,"-",SUM(BF53,BF65,BF77,BF85))</f>
        <v>21058.30000000001</v>
      </c>
      <c r="BG86" s="1066">
        <f t="shared" si="238"/>
        <v>0</v>
      </c>
      <c r="BH86" s="1066" t="str">
        <f>IF(SUM(BH53,BH65,BH77,BH85)=0,"-",SUM(BH53,BH65,BH77,BH85))</f>
        <v>-</v>
      </c>
      <c r="BI86" s="1067">
        <f t="shared" si="238"/>
        <v>0</v>
      </c>
      <c r="BJ86" s="1065">
        <f>IF(SUM(BJ53,BJ65,BJ77,BJ85)=0,"-",SUM(BJ53,BJ65,BJ77,BJ85))</f>
        <v>73790.300000000017</v>
      </c>
      <c r="BK86" s="1066">
        <f t="shared" si="238"/>
        <v>0</v>
      </c>
      <c r="BL86" s="1066">
        <f>IF(SUM(BL53,BL65,BL77,BL85)=0,"-",SUM(BL53,BL65,BL77,BL85))</f>
        <v>151572</v>
      </c>
      <c r="BM86" s="1068">
        <f t="shared" si="238"/>
        <v>0</v>
      </c>
      <c r="BN86" s="1066">
        <f>IF(SUM(BN53,BN65,BN77,BN85)=0,"-",SUM(BN53,BN65,BN77,BN85))</f>
        <v>225362.3</v>
      </c>
      <c r="BO86" s="1068">
        <f t="shared" si="238"/>
        <v>0</v>
      </c>
      <c r="BQ86" s="442" t="str">
        <f>IF('C10(1)-2管路(初期設定)'!AW86="","-",'C10(1)-2管路(初期設定)'!AW86)</f>
        <v>-</v>
      </c>
      <c r="BR86" s="441" t="str">
        <f>IF(BQ86=BR$4,IF('C10(1)-2管路(初期設定)'!AV86="-","-",IF('C10(1)-2管路(初期設定)'!I86="-",'C10(1)-2管路(初期設定)'!AV86,'C10(1)-2管路(初期設定)'!AV86-'C10(1)-2管路(初期設定)'!I86)),"-")</f>
        <v>-</v>
      </c>
      <c r="BS86" s="441" t="str">
        <f>IF(BQ86=BS$4,IF('C10(1)-2管路(初期設定)'!AV86="-","-",IF('C10(1)-2管路(初期設定)'!L86="-",'C10(1)-2管路(初期設定)'!AV86,'C10(1)-2管路(初期設定)'!AV86-'C10(1)-2管路(初期設定)'!L86)),"-")</f>
        <v>-</v>
      </c>
      <c r="BT86" s="441" t="str">
        <f>IF(BQ86=BT$4,IF('C10(1)-2管路(初期設定)'!AV86="-","-",IF('C10(1)-2管路(初期設定)'!O86="-",'C10(1)-2管路(初期設定)'!AV86,'C10(1)-2管路(初期設定)'!AV86-'C10(1)-2管路(初期設定)'!O86)),"-")</f>
        <v>-</v>
      </c>
      <c r="BU86" s="441" t="str">
        <f>IF($BQ86=BU$4,IF('C10(1)-2管路(初期設定)'!$AV86="-","-",IF('C10(1)-2管路(初期設定)'!R86="-",'C10(1)-2管路(初期設定)'!$AV86,'C10(1)-2管路(初期設定)'!$AV86-'C10(1)-2管路(初期設定)'!R86)),"-")</f>
        <v>-</v>
      </c>
      <c r="BV86" s="441" t="str">
        <f>IF($BQ86=BV$4,IF('C10(1)-2管路(初期設定)'!$AV86="-","-",IF('C10(1)-2管路(初期設定)'!W86="-",'C10(1)-2管路(初期設定)'!$AV86,'C10(1)-2管路(初期設定)'!$AV86-SUM('C10(1)-2管路(初期設定)'!S86,'C10(1)-2管路(初期設定)'!T86))),"-")</f>
        <v>-</v>
      </c>
      <c r="BW86" s="441" t="str">
        <f>IF($BQ86=BV$4,IF('C10(1)-2管路(初期設定)'!$AV86="-","-",IF('C10(1)-2管路(初期設定)'!W86="-",'C10(1)-2管路(初期設定)'!$AV86,'C10(1)-2管路(初期設定)'!$AV86-SUM('C10(1)-2管路(初期設定)'!U86,'C10(1)-2管路(初期設定)'!V86))),"-")</f>
        <v>-</v>
      </c>
      <c r="BX86" s="441" t="str">
        <f>IF($BQ86=BX$4,IF('C10(1)-2管路(初期設定)'!$AV86="-","-",IF('C10(1)-2管路(初期設定)'!AF86="-",'C10(1)-2管路(初期設定)'!$AV86,'C10(1)-2管路(初期設定)'!$AV86-'C10(1)-2管路(初期設定)'!AF86)),"-")</f>
        <v>-</v>
      </c>
    </row>
    <row r="87" spans="2:76" ht="13.5" customHeight="1">
      <c r="B87" s="1594"/>
      <c r="C87" s="1267" t="s">
        <v>67</v>
      </c>
      <c r="D87" s="1268"/>
      <c r="E87" s="1268"/>
      <c r="F87" s="1268"/>
      <c r="G87" s="773">
        <f t="shared" ref="G87:AV87" si="239">IF(SUM(G21,G33,G45,G53,G65,G77,G85)=0,"-",SUM(G21,G33,G45,G53,G65,G77,G85))</f>
        <v>63707.4</v>
      </c>
      <c r="H87" s="774" t="str">
        <f>IF(SUM(H21,H33,H45,H53,H65,H77,H85)=0,"-",SUM(H21,H33,H45,H53,H65,H77,H85))</f>
        <v>-</v>
      </c>
      <c r="I87" s="775">
        <f t="shared" si="239"/>
        <v>63707.4</v>
      </c>
      <c r="J87" s="773">
        <f>IF(SUM(J21,J33,J45,J53,J65,J77,J85)=0,"-",SUM(J21,J33,J45,J53,J65,J77,J85))</f>
        <v>495.70000000000005</v>
      </c>
      <c r="K87" s="774" t="str">
        <f t="shared" si="239"/>
        <v>-</v>
      </c>
      <c r="L87" s="775">
        <f t="shared" si="239"/>
        <v>495.70000000000005</v>
      </c>
      <c r="M87" s="773">
        <f t="shared" si="239"/>
        <v>20728.700000000004</v>
      </c>
      <c r="N87" s="774" t="str">
        <f t="shared" si="239"/>
        <v>-</v>
      </c>
      <c r="O87" s="775">
        <f t="shared" si="239"/>
        <v>20728.700000000004</v>
      </c>
      <c r="P87" s="491" t="str">
        <f t="shared" si="239"/>
        <v>-</v>
      </c>
      <c r="Q87" s="492" t="str">
        <f t="shared" si="239"/>
        <v>-</v>
      </c>
      <c r="R87" s="93" t="str">
        <f t="shared" si="239"/>
        <v>-</v>
      </c>
      <c r="S87" s="491">
        <f t="shared" si="239"/>
        <v>8485.9000000000051</v>
      </c>
      <c r="T87" s="493" t="str">
        <f t="shared" si="239"/>
        <v>-</v>
      </c>
      <c r="U87" s="493">
        <f t="shared" si="239"/>
        <v>35345</v>
      </c>
      <c r="V87" s="492" t="str">
        <f t="shared" si="239"/>
        <v>-</v>
      </c>
      <c r="W87" s="93">
        <f t="shared" si="239"/>
        <v>43830.9</v>
      </c>
      <c r="X87" s="773">
        <f t="shared" si="239"/>
        <v>146996.9</v>
      </c>
      <c r="Y87" s="774" t="str">
        <f t="shared" si="239"/>
        <v>-</v>
      </c>
      <c r="Z87" s="775">
        <f t="shared" si="239"/>
        <v>146996.9</v>
      </c>
      <c r="AA87" s="773" t="str">
        <f t="shared" si="239"/>
        <v>-</v>
      </c>
      <c r="AB87" s="774" t="str">
        <f t="shared" si="239"/>
        <v>-</v>
      </c>
      <c r="AC87" s="775" t="str">
        <f t="shared" si="239"/>
        <v>-</v>
      </c>
      <c r="AD87" s="773">
        <f t="shared" si="239"/>
        <v>3364.5</v>
      </c>
      <c r="AE87" s="774" t="str">
        <f t="shared" si="239"/>
        <v>-</v>
      </c>
      <c r="AF87" s="775">
        <f t="shared" si="239"/>
        <v>3364.5</v>
      </c>
      <c r="AG87" s="773">
        <f t="shared" si="239"/>
        <v>21868.400000000009</v>
      </c>
      <c r="AH87" s="774" t="str">
        <f t="shared" si="239"/>
        <v>-</v>
      </c>
      <c r="AI87" s="775">
        <f t="shared" si="239"/>
        <v>21868.400000000009</v>
      </c>
      <c r="AJ87" s="773" t="str">
        <f t="shared" si="239"/>
        <v>-</v>
      </c>
      <c r="AK87" s="774" t="str">
        <f t="shared" si="239"/>
        <v>-</v>
      </c>
      <c r="AL87" s="775" t="str">
        <f t="shared" si="239"/>
        <v>-</v>
      </c>
      <c r="AM87" s="773" t="str">
        <f t="shared" si="239"/>
        <v>-</v>
      </c>
      <c r="AN87" s="774" t="str">
        <f t="shared" si="239"/>
        <v>-</v>
      </c>
      <c r="AO87" s="775" t="str">
        <f t="shared" si="239"/>
        <v>-</v>
      </c>
      <c r="AP87" s="773" t="str">
        <f t="shared" si="239"/>
        <v>-</v>
      </c>
      <c r="AQ87" s="774" t="str">
        <f t="shared" si="239"/>
        <v>-</v>
      </c>
      <c r="AR87" s="793" t="str">
        <f t="shared" si="239"/>
        <v>-</v>
      </c>
      <c r="AS87" s="773" t="str">
        <f t="shared" si="239"/>
        <v>-</v>
      </c>
      <c r="AT87" s="774" t="str">
        <f t="shared" si="239"/>
        <v>-</v>
      </c>
      <c r="AU87" s="775" t="str">
        <f t="shared" si="239"/>
        <v>-</v>
      </c>
      <c r="AV87" s="1062">
        <f t="shared" si="239"/>
        <v>300992.5</v>
      </c>
      <c r="AW87" s="1063"/>
      <c r="AX87" s="1064" t="str">
        <f>IF(SUM(AX21,AX33,AX45,AX53,AX65,AX77,AX85)=0,"-",SUM(AX21,AX33,AX45,AX53,AX65,AX77,AX85))</f>
        <v>-</v>
      </c>
      <c r="AY87" s="1063"/>
      <c r="AZ87" s="1062">
        <f>IF(SUM(AZ21,AZ33,AZ45,AZ53,AZ65,AZ77,AZ85)=0,"-",SUM(AZ21,AZ33,AZ45,AZ53,AZ65,AZ77,AZ85))</f>
        <v>84931.8</v>
      </c>
      <c r="BA87" s="1063"/>
      <c r="BB87" s="1063">
        <f>IF(SUM(BB21,BB33,BB45,BB53,BB65,BB77,BB85)=0,"-",SUM(BB21,BB33,BB45,BB53,BB65,BB77,BB85))</f>
        <v>10888.000000000005</v>
      </c>
      <c r="BC87" s="1063"/>
      <c r="BD87" s="1063">
        <f>IF(SUM(BD21,BD33,BD45,BD53,BD65,BD77,BD85)=0,"-",SUM(BD21,BD33,BD45,BD53,BD65,BD77,BD85))</f>
        <v>183304.3</v>
      </c>
      <c r="BE87" s="1063"/>
      <c r="BF87" s="1063">
        <f>IF(SUM(BF21,BF33,BF45,BF53,BF65,BF77,BF85)=0,"-",SUM(BF21,BF33,BF45,BF53,BF65,BF77,BF85))</f>
        <v>21868.400000000009</v>
      </c>
      <c r="BG87" s="1063"/>
      <c r="BH87" s="1063" t="str">
        <f>IF(SUM(BH21,BH33,BH45,BH53,BH65,BH77,BH85)=0,"-",SUM(BH21,BH33,BH45,BH53,BH65,BH77,BH85))</f>
        <v>-</v>
      </c>
      <c r="BI87" s="1238"/>
      <c r="BJ87" s="1062">
        <f>IF(SUM(BJ21,BJ33,BJ45,BJ53,BJ65,BJ77,BJ85)=0,"-",SUM(BJ21,BJ33,BJ45,BJ53,BJ65,BJ77,BJ85))</f>
        <v>95819.800000000017</v>
      </c>
      <c r="BK87" s="1063"/>
      <c r="BL87" s="1063">
        <f>IF(SUM(BL21,BL33,BL45,BL53,BL65,BL77,BL85)=0,"-",SUM(BL21,BL33,BL45,BL53,BL65,BL77,BL85))</f>
        <v>205172.7</v>
      </c>
      <c r="BM87" s="1169"/>
      <c r="BN87" s="1065">
        <f>IF(SUM(AV87:AX87)=0,"-",IF(AND(SUM(AV87:AX87)=SUM(AZ87:BI87),SUM(AZ87:BI87)=SUM(BJ87:BM87)),SUM(AV87:AX87),"エラー"))</f>
        <v>300992.5</v>
      </c>
      <c r="BO87" s="1068"/>
      <c r="BQ87" s="442" t="str">
        <f>IF('C10(1)-2管路(初期設定)'!AW87="","-",'C10(1)-2管路(初期設定)'!AW87)</f>
        <v>-</v>
      </c>
      <c r="BR87" s="441" t="str">
        <f>IF(BQ87=BR$4,IF('C10(1)-2管路(初期設定)'!AV87="-","-",IF('C10(1)-2管路(初期設定)'!I87="-",'C10(1)-2管路(初期設定)'!AV87,'C10(1)-2管路(初期設定)'!AV87-'C10(1)-2管路(初期設定)'!I87)),"-")</f>
        <v>-</v>
      </c>
      <c r="BS87" s="441" t="str">
        <f>IF(BQ87=BS$4,IF('C10(1)-2管路(初期設定)'!AV87="-","-",IF('C10(1)-2管路(初期設定)'!L87="-",'C10(1)-2管路(初期設定)'!AV87,'C10(1)-2管路(初期設定)'!AV87-'C10(1)-2管路(初期設定)'!L87)),"-")</f>
        <v>-</v>
      </c>
      <c r="BT87" s="441" t="str">
        <f>IF(BQ87=BT$4,IF('C10(1)-2管路(初期設定)'!AV87="-","-",IF('C10(1)-2管路(初期設定)'!O87="-",'C10(1)-2管路(初期設定)'!AV87,'C10(1)-2管路(初期設定)'!AV87-'C10(1)-2管路(初期設定)'!O87)),"-")</f>
        <v>-</v>
      </c>
      <c r="BU87" s="441" t="str">
        <f>IF($BQ87=BU$4,IF('C10(1)-2管路(初期設定)'!$AV87="-","-",IF('C10(1)-2管路(初期設定)'!R87="-",'C10(1)-2管路(初期設定)'!$AV87,'C10(1)-2管路(初期設定)'!$AV87-'C10(1)-2管路(初期設定)'!R87)),"-")</f>
        <v>-</v>
      </c>
      <c r="BV87" s="441" t="str">
        <f>IF($BQ87=BV$4,IF('C10(1)-2管路(初期設定)'!$AV87="-","-",IF('C10(1)-2管路(初期設定)'!W87="-",'C10(1)-2管路(初期設定)'!$AV87,'C10(1)-2管路(初期設定)'!$AV87-SUM('C10(1)-2管路(初期設定)'!S87,'C10(1)-2管路(初期設定)'!T87))),"-")</f>
        <v>-</v>
      </c>
      <c r="BW87" s="441" t="str">
        <f>IF($BQ87=BV$4,IF('C10(1)-2管路(初期設定)'!$AV87="-","-",IF('C10(1)-2管路(初期設定)'!W87="-",'C10(1)-2管路(初期設定)'!$AV87,'C10(1)-2管路(初期設定)'!$AV87-SUM('C10(1)-2管路(初期設定)'!U87,'C10(1)-2管路(初期設定)'!V87))),"-")</f>
        <v>-</v>
      </c>
      <c r="BX87" s="441" t="str">
        <f>IF($BQ87=BX$4,IF('C10(1)-2管路(初期設定)'!$AV87="-","-",IF('C10(1)-2管路(初期設定)'!AF87="-",'C10(1)-2管路(初期設定)'!$AV87,'C10(1)-2管路(初期設定)'!$AV87-'C10(1)-2管路(初期設定)'!AF87)),"-")</f>
        <v>-</v>
      </c>
    </row>
    <row r="88" spans="2:76" ht="13.5" customHeight="1">
      <c r="B88" s="1594"/>
      <c r="C88" s="1268" t="s">
        <v>576</v>
      </c>
      <c r="D88" s="1268"/>
      <c r="E88" s="1153" t="s">
        <v>888</v>
      </c>
      <c r="F88" s="1273"/>
      <c r="G88" s="1018" t="str">
        <f>+'C3(1)-1管路'!G88</f>
        <v>①</v>
      </c>
      <c r="H88" s="1018"/>
      <c r="I88" s="1018"/>
      <c r="J88" s="1018" t="str">
        <f>+'C3(1)-1管路'!J88</f>
        <v>①</v>
      </c>
      <c r="K88" s="1018"/>
      <c r="L88" s="1018"/>
      <c r="M88" s="1018" t="str">
        <f>+'C3(1)-1管路'!M88</f>
        <v>①</v>
      </c>
      <c r="N88" s="1018"/>
      <c r="O88" s="1018"/>
      <c r="P88" s="1018" t="str">
        <f>+'C3(1)-1管路'!P88</f>
        <v>②</v>
      </c>
      <c r="Q88" s="1018"/>
      <c r="R88" s="1018"/>
      <c r="S88" s="1040" t="str">
        <f>+'C3(1)-1管路'!S88</f>
        <v>②</v>
      </c>
      <c r="T88" s="1041"/>
      <c r="U88" s="1051" t="str">
        <f>+'C3(1)-1管路'!U88</f>
        <v>③</v>
      </c>
      <c r="V88" s="1052"/>
      <c r="W88" s="797"/>
      <c r="X88" s="1018" t="str">
        <f>+'C3(1)-1管路'!X88</f>
        <v>③</v>
      </c>
      <c r="Y88" s="1018"/>
      <c r="Z88" s="1018"/>
      <c r="AA88" s="1018" t="str">
        <f>+'C3(1)-1管路'!AA88</f>
        <v>③</v>
      </c>
      <c r="AB88" s="1018"/>
      <c r="AC88" s="1018"/>
      <c r="AD88" s="1018" t="str">
        <f>+'C3(1)-1管路'!AD88</f>
        <v>③</v>
      </c>
      <c r="AE88" s="1018"/>
      <c r="AF88" s="1018"/>
      <c r="AG88" s="1018" t="str">
        <f>+'C3(1)-1管路'!AG88</f>
        <v>④</v>
      </c>
      <c r="AH88" s="1018"/>
      <c r="AI88" s="1018"/>
      <c r="AJ88" s="1018" t="str">
        <f>+'C3(1)-1管路'!AJ88</f>
        <v>④</v>
      </c>
      <c r="AK88" s="1018"/>
      <c r="AL88" s="1018"/>
      <c r="AM88" s="1018" t="str">
        <f>+'C3(1)-1管路'!AM88</f>
        <v>④</v>
      </c>
      <c r="AN88" s="1018"/>
      <c r="AO88" s="1018"/>
      <c r="AP88" s="1018" t="str">
        <f>+'C3(1)-1管路'!AP88</f>
        <v>④</v>
      </c>
      <c r="AQ88" s="1018"/>
      <c r="AR88" s="1018"/>
      <c r="AS88" s="1018" t="str">
        <f>+'C3(1)-1管路'!AS88</f>
        <v>⑤</v>
      </c>
      <c r="AT88" s="1018"/>
      <c r="AU88" s="1018"/>
      <c r="AV88" s="1041"/>
      <c r="AW88" s="1592"/>
      <c r="AX88" s="1592"/>
      <c r="AY88" s="1592"/>
      <c r="AZ88" s="1592"/>
      <c r="BA88" s="1592"/>
      <c r="BB88" s="1592"/>
      <c r="BC88" s="1592"/>
      <c r="BD88" s="1592"/>
      <c r="BE88" s="1592"/>
      <c r="BF88" s="1592"/>
      <c r="BG88" s="1592"/>
      <c r="BH88" s="1592"/>
      <c r="BI88" s="1592"/>
      <c r="BJ88" s="1592"/>
      <c r="BK88" s="1592"/>
      <c r="BL88" s="1592"/>
      <c r="BM88" s="1592"/>
      <c r="BN88" s="1592"/>
      <c r="BO88" s="1593"/>
    </row>
    <row r="89" spans="2:76" ht="13.5" customHeight="1">
      <c r="B89" s="1595"/>
      <c r="C89" s="1268"/>
      <c r="D89" s="1268"/>
      <c r="E89" s="1153" t="s">
        <v>759</v>
      </c>
      <c r="F89" s="1273"/>
      <c r="G89" s="1018" t="str">
        <f>+'C3(1)-1管路'!G89</f>
        <v>①</v>
      </c>
      <c r="H89" s="1018"/>
      <c r="I89" s="1018"/>
      <c r="J89" s="1018" t="str">
        <f>+'C3(1)-1管路'!J89</f>
        <v>①</v>
      </c>
      <c r="K89" s="1018"/>
      <c r="L89" s="1018"/>
      <c r="M89" s="1018" t="str">
        <f>+'C3(1)-1管路'!M89</f>
        <v>①</v>
      </c>
      <c r="N89" s="1018"/>
      <c r="O89" s="1018"/>
      <c r="P89" s="1018" t="str">
        <f>+'C3(1)-1管路'!P89</f>
        <v>②</v>
      </c>
      <c r="Q89" s="1018"/>
      <c r="R89" s="1018"/>
      <c r="S89" s="1040" t="str">
        <f>+'C3(1)-1管路'!S89</f>
        <v>②</v>
      </c>
      <c r="T89" s="1041"/>
      <c r="U89" s="1051" t="str">
        <f>+'C3(1)-1管路'!U89</f>
        <v>③</v>
      </c>
      <c r="V89" s="1052"/>
      <c r="W89" s="797"/>
      <c r="X89" s="1018" t="str">
        <f>+'C3(1)-1管路'!X89</f>
        <v>③</v>
      </c>
      <c r="Y89" s="1018"/>
      <c r="Z89" s="1018"/>
      <c r="AA89" s="1018" t="str">
        <f>+'C3(1)-1管路'!AA89</f>
        <v>③</v>
      </c>
      <c r="AB89" s="1018"/>
      <c r="AC89" s="1018"/>
      <c r="AD89" s="1018" t="str">
        <f>+'C3(1)-1管路'!AD89</f>
        <v>②</v>
      </c>
      <c r="AE89" s="1018"/>
      <c r="AF89" s="1018"/>
      <c r="AG89" s="1018" t="str">
        <f>+'C3(1)-1管路'!AG89</f>
        <v>④</v>
      </c>
      <c r="AH89" s="1018"/>
      <c r="AI89" s="1018"/>
      <c r="AJ89" s="1018" t="str">
        <f>+'C3(1)-1管路'!AJ89</f>
        <v>④</v>
      </c>
      <c r="AK89" s="1018"/>
      <c r="AL89" s="1018"/>
      <c r="AM89" s="1018" t="str">
        <f>+'C3(1)-1管路'!AM89</f>
        <v>④</v>
      </c>
      <c r="AN89" s="1018"/>
      <c r="AO89" s="1018"/>
      <c r="AP89" s="1018" t="str">
        <f>+'C3(1)-1管路'!AP89</f>
        <v>④</v>
      </c>
      <c r="AQ89" s="1018"/>
      <c r="AR89" s="1018"/>
      <c r="AS89" s="1018" t="str">
        <f>+'C3(1)-1管路'!AS89</f>
        <v>⑤</v>
      </c>
      <c r="AT89" s="1018"/>
      <c r="AU89" s="1018"/>
      <c r="AV89" s="1041"/>
      <c r="AW89" s="1592"/>
      <c r="AX89" s="1592"/>
      <c r="AY89" s="1592"/>
      <c r="AZ89" s="1592"/>
      <c r="BA89" s="1592"/>
      <c r="BB89" s="1592"/>
      <c r="BC89" s="1592"/>
      <c r="BD89" s="1592"/>
      <c r="BE89" s="1592"/>
      <c r="BF89" s="1592"/>
      <c r="BG89" s="1592"/>
      <c r="BH89" s="1592"/>
      <c r="BI89" s="1592"/>
      <c r="BJ89" s="1592"/>
      <c r="BK89" s="1592"/>
      <c r="BL89" s="1592"/>
      <c r="BM89" s="1592"/>
      <c r="BN89" s="1592"/>
      <c r="BO89" s="1593"/>
    </row>
    <row r="90" spans="2:76" s="468" customFormat="1" ht="13.5" customHeight="1">
      <c r="B90" s="671" t="s">
        <v>734</v>
      </c>
      <c r="C90" s="805" t="s">
        <v>775</v>
      </c>
      <c r="D90" s="805"/>
      <c r="E90" s="813"/>
      <c r="F90" s="813"/>
      <c r="G90" s="813"/>
      <c r="H90" s="813"/>
      <c r="I90" s="813"/>
      <c r="J90" s="813"/>
      <c r="K90" s="813"/>
      <c r="L90" s="813"/>
      <c r="M90" s="813"/>
      <c r="N90" s="813"/>
      <c r="O90" s="813"/>
      <c r="P90" s="813"/>
      <c r="Q90" s="813"/>
      <c r="R90" s="813"/>
      <c r="S90" s="696"/>
      <c r="T90" s="696"/>
      <c r="U90" s="696"/>
      <c r="V90" s="696"/>
      <c r="W90" s="696"/>
      <c r="X90" s="813"/>
      <c r="Y90" s="813"/>
      <c r="Z90" s="813"/>
      <c r="AA90" s="813"/>
      <c r="AB90" s="813"/>
      <c r="AC90" s="813"/>
      <c r="AD90" s="813"/>
      <c r="AE90" s="813"/>
      <c r="AF90" s="813"/>
      <c r="AG90" s="813"/>
      <c r="AH90" s="813"/>
      <c r="AI90" s="813"/>
      <c r="AJ90" s="813"/>
      <c r="AK90" s="813"/>
      <c r="AL90" s="813"/>
      <c r="AM90" s="813"/>
      <c r="AN90" s="813"/>
      <c r="AO90" s="813"/>
      <c r="AP90" s="813"/>
      <c r="AQ90" s="813"/>
      <c r="AR90" s="813"/>
      <c r="AS90" s="813"/>
      <c r="AT90" s="813"/>
      <c r="AU90" s="813"/>
      <c r="AV90" s="716"/>
      <c r="AW90" s="716"/>
      <c r="AX90" s="716"/>
      <c r="AY90" s="716"/>
      <c r="BB90" s="717"/>
      <c r="BC90" s="717"/>
      <c r="BD90" s="717"/>
      <c r="BE90" s="717"/>
      <c r="BF90" s="717"/>
      <c r="BG90" s="717"/>
      <c r="BH90" s="717"/>
      <c r="BI90" s="717"/>
      <c r="BJ90" s="717"/>
      <c r="BK90" s="717"/>
      <c r="BL90" s="717"/>
      <c r="BM90" s="717"/>
      <c r="BN90" s="717"/>
      <c r="BO90" s="717"/>
      <c r="BP90" s="717"/>
      <c r="BQ90" s="717"/>
      <c r="BR90" s="717"/>
      <c r="BS90" s="717"/>
      <c r="BT90" s="717"/>
      <c r="BU90" s="717"/>
    </row>
    <row r="91" spans="2:76" s="468" customFormat="1" ht="13.5" customHeight="1">
      <c r="B91" s="715"/>
      <c r="C91" s="814"/>
      <c r="D91" s="814"/>
      <c r="E91" s="814"/>
      <c r="F91" s="814"/>
      <c r="G91" s="814"/>
      <c r="H91" s="814"/>
      <c r="I91" s="814"/>
      <c r="J91" s="814"/>
      <c r="K91" s="814"/>
      <c r="L91" s="814"/>
      <c r="M91" s="814"/>
      <c r="N91" s="814"/>
      <c r="O91" s="814"/>
      <c r="P91" s="814"/>
      <c r="Q91" s="814"/>
      <c r="R91" s="814"/>
      <c r="S91" s="718"/>
      <c r="T91" s="718"/>
      <c r="U91" s="718"/>
      <c r="V91" s="718"/>
      <c r="W91" s="718"/>
      <c r="X91" s="814"/>
      <c r="Y91" s="814"/>
      <c r="Z91" s="814"/>
      <c r="AA91" s="814"/>
      <c r="AB91" s="814"/>
      <c r="AC91" s="814"/>
      <c r="AD91" s="814"/>
      <c r="AE91" s="814"/>
      <c r="AF91" s="814"/>
      <c r="AG91" s="814"/>
      <c r="AH91" s="814"/>
      <c r="AI91" s="814"/>
      <c r="AJ91" s="814"/>
      <c r="AK91" s="814"/>
      <c r="AL91" s="814"/>
      <c r="AM91" s="814"/>
      <c r="AN91" s="814"/>
      <c r="AO91" s="814"/>
      <c r="AP91" s="814"/>
      <c r="AQ91" s="814"/>
      <c r="AR91" s="814"/>
      <c r="AS91" s="814"/>
      <c r="AT91" s="814"/>
      <c r="AU91" s="814"/>
      <c r="AV91" s="719"/>
      <c r="AW91" s="719"/>
      <c r="AX91" s="719"/>
      <c r="AY91" s="719"/>
      <c r="BB91" s="717"/>
      <c r="BC91" s="717"/>
      <c r="BD91" s="717"/>
      <c r="BE91" s="717"/>
      <c r="BF91" s="717"/>
      <c r="BG91" s="717"/>
      <c r="BH91" s="717"/>
      <c r="BI91" s="717"/>
      <c r="BJ91" s="717"/>
      <c r="BK91" s="717"/>
      <c r="BL91" s="717"/>
      <c r="BM91" s="717"/>
      <c r="BN91" s="717"/>
      <c r="BO91" s="717"/>
      <c r="BP91" s="717"/>
      <c r="BQ91" s="717"/>
      <c r="BR91" s="717"/>
      <c r="BS91" s="717"/>
      <c r="BT91" s="717"/>
      <c r="BU91" s="717"/>
    </row>
    <row r="92" spans="2:76" s="468" customFormat="1" ht="13.5" customHeight="1">
      <c r="B92" s="698"/>
      <c r="C92" s="708" t="s">
        <v>745</v>
      </c>
      <c r="D92" s="708"/>
      <c r="E92" s="695"/>
      <c r="F92" s="695"/>
      <c r="G92" s="695"/>
      <c r="H92" s="695"/>
      <c r="I92" s="695"/>
      <c r="J92" s="695"/>
      <c r="K92" s="695"/>
      <c r="L92" s="695"/>
      <c r="M92" s="695"/>
      <c r="N92" s="695"/>
      <c r="O92" s="695"/>
      <c r="P92" s="695"/>
      <c r="Q92" s="695"/>
      <c r="R92" s="695"/>
      <c r="S92" s="699"/>
      <c r="T92" s="699"/>
      <c r="U92" s="699"/>
      <c r="V92" s="699"/>
      <c r="W92" s="699"/>
      <c r="X92" s="695"/>
      <c r="Y92" s="695"/>
      <c r="Z92" s="695"/>
      <c r="AA92" s="695"/>
      <c r="AB92" s="695"/>
      <c r="AC92" s="695"/>
      <c r="AD92" s="695"/>
      <c r="AE92" s="695"/>
      <c r="AF92" s="695"/>
      <c r="AG92" s="695"/>
      <c r="AH92" s="695"/>
      <c r="AI92" s="695"/>
      <c r="AJ92" s="695"/>
      <c r="AK92" s="695"/>
      <c r="AL92" s="695"/>
      <c r="AM92" s="695"/>
      <c r="AN92" s="695"/>
      <c r="AO92" s="695"/>
      <c r="AP92" s="695"/>
      <c r="AQ92" s="695"/>
      <c r="AR92" s="695"/>
      <c r="AS92" s="695"/>
      <c r="AT92" s="695"/>
      <c r="AU92" s="695"/>
      <c r="AV92" s="699"/>
      <c r="AW92" s="699"/>
      <c r="AX92" s="699"/>
      <c r="AY92" s="699"/>
      <c r="AZ92" s="699"/>
      <c r="BA92" s="699"/>
      <c r="BB92" s="699"/>
      <c r="BC92" s="699"/>
      <c r="BD92" s="699"/>
      <c r="BE92" s="699"/>
      <c r="BF92" s="699"/>
      <c r="BG92" s="699"/>
      <c r="BH92" s="699"/>
      <c r="BI92" s="699"/>
      <c r="BJ92" s="699"/>
      <c r="BK92" s="699"/>
      <c r="BL92" s="699"/>
      <c r="BM92" s="699"/>
      <c r="BN92" s="699"/>
      <c r="BO92" s="699"/>
      <c r="BR92" s="726"/>
    </row>
    <row r="93" spans="2:76" ht="13.5" customHeight="1">
      <c r="B93" s="1260" t="s">
        <v>752</v>
      </c>
      <c r="C93" s="1042" t="s">
        <v>783</v>
      </c>
      <c r="D93" s="1081"/>
      <c r="E93" s="1082"/>
      <c r="F93" s="75">
        <v>600</v>
      </c>
      <c r="G93" s="861">
        <f>IF(AND('C10(1)-1管路(初期設定)'!$F$17="○",'C10(1)-4,5管路(初期設定)'!$BR93="-"),"-",IF('C3(1)-1管路'!G93="-",BR93,IF(BR93="-",'C3(1)-1管路'!G93,'C3(1)-1管路'!G93+BR93)))</f>
        <v>65.7</v>
      </c>
      <c r="H93" s="691" t="str">
        <f>IF(IF('C3(1)-1管路'!H93="-","-",IF('C10(1)-2管路(初期設定)'!H93="-",'C3(1)-1管路'!H93,'C3(1)-1管路'!H93-'C10(1)-2管路(初期設定)'!H93))=0,"-",IF('C3(1)-1管路'!H93="-","-",IF('C10(1)-2管路(初期設定)'!H93="-",'C3(1)-1管路'!H93,'C3(1)-1管路'!H93-'C10(1)-2管路(初期設定)'!H93)))</f>
        <v>-</v>
      </c>
      <c r="I93" s="694">
        <f t="shared" ref="I93:I103" si="240">IF(SUM(G93:H93)=0,"-",SUM(G93:H93))</f>
        <v>65.7</v>
      </c>
      <c r="J93" s="861" t="str">
        <f>IF(AND('C10(1)-1管路(初期設定)'!$H$17="○",'C10(1)-4,5管路(初期設定)'!$BS93="-"),"-",IF('C3(1)-1管路'!J93="-",BS93,IF(BS93="-",'C3(1)-1管路'!J93,'C3(1)-1管路'!J93+BS93)))</f>
        <v>-</v>
      </c>
      <c r="K93" s="691" t="str">
        <f>IF(IF('C3(1)-1管路'!K93="-","-",IF('C10(1)-2管路(初期設定)'!K93="-",'C3(1)-1管路'!K93,'C3(1)-1管路'!K93-'C10(1)-2管路(初期設定)'!K93))=0,"-",IF('C3(1)-1管路'!K93="-","-",IF('C10(1)-2管路(初期設定)'!K93="-",'C3(1)-1管路'!K93,'C3(1)-1管路'!K93-'C10(1)-2管路(初期設定)'!K93)))</f>
        <v>-</v>
      </c>
      <c r="L93" s="694" t="str">
        <f t="shared" ref="L93:L103" si="241">IF(SUM(J93:K93)=0,"-",SUM(J93:K93))</f>
        <v>-</v>
      </c>
      <c r="M93" s="861" t="str">
        <f>IF(AND('C10(1)-1管路(初期設定)'!$J$17="○",'C10(1)-4,5管路(初期設定)'!$BT93="-"),"-",IF('C3(1)-1管路'!M93="-",BT93,IF(BT93="-",'C3(1)-1管路'!M93,'C3(1)-1管路'!M93+BT93)))</f>
        <v>-</v>
      </c>
      <c r="N93" s="691" t="str">
        <f>IF(IF('C3(1)-1管路'!N93="-","-",IF('C10(1)-2管路(初期設定)'!N93="-",'C3(1)-1管路'!N93,'C3(1)-1管路'!N93-'C10(1)-2管路(初期設定)'!N93))=0,"-",IF('C3(1)-1管路'!N93="-","-",IF('C10(1)-2管路(初期設定)'!N93="-",'C3(1)-1管路'!N93,'C3(1)-1管路'!N93-'C10(1)-2管路(初期設定)'!N93)))</f>
        <v>-</v>
      </c>
      <c r="O93" s="694" t="str">
        <f t="shared" ref="O93:O103" si="242">IF(SUM(M93:N93)=0,"-",SUM(M93:N93))</f>
        <v>-</v>
      </c>
      <c r="P93" s="861" t="str">
        <f>IF(AND('C10(1)-1管路(初期設定)'!$L$17="○",'C10(1)-4,5管路(初期設定)'!$BU93="-"),"-",IF('C3(1)-1管路'!P93="-",BU93,IF(BU93="-",'C3(1)-1管路'!P93,'C3(1)-1管路'!P93+BU93)))</f>
        <v>-</v>
      </c>
      <c r="Q93" s="691" t="str">
        <f>IF(IF('C3(1)-1管路'!Q93="-","-",IF('C10(1)-2管路(初期設定)'!Q93="-",'C3(1)-1管路'!Q93,'C3(1)-1管路'!Q93-'C10(1)-2管路(初期設定)'!Q93))=0,"-",IF('C3(1)-1管路'!Q93="-","-",IF('C10(1)-2管路(初期設定)'!Q93="-",'C3(1)-1管路'!Q93,'C3(1)-1管路'!Q93-'C10(1)-2管路(初期設定)'!Q93)))</f>
        <v>-</v>
      </c>
      <c r="R93" s="694" t="str">
        <f t="shared" ref="R93:R103" si="243">IF(SUM(P93:Q93)=0,"-",SUM(P93:Q93))</f>
        <v>-</v>
      </c>
      <c r="S93" s="861" t="str">
        <f>IF(AND('C10(1)-1管路(初期設定)'!$N$17="○",'C10(1)-4,5管路(初期設定)'!$BV93="-"),"-",IF('C3(1)-1管路'!S93="-",BV93,IF(BV93="-",'C3(1)-1管路'!S93,'C3(1)-1管路'!S93+BV93+BW93)))</f>
        <v>-</v>
      </c>
      <c r="T93" s="692" t="str">
        <f>IF(IF('C3(1)-1管路'!T93="-","-",IF('C10(1)-2管路(初期設定)'!T93="-",'C3(1)-1管路'!T93,'C3(1)-1管路'!T93-'C10(1)-2管路(初期設定)'!T93))=0,"-",IF('C3(1)-1管路'!T93="-","-",IF('C10(1)-2管路(初期設定)'!T93="-",'C3(1)-1管路'!T93,'C3(1)-1管路'!T93-'C10(1)-2管路(初期設定)'!T93)))</f>
        <v>-</v>
      </c>
      <c r="U93" s="860" t="str">
        <f>IF(AND('C10(1)-1管路(初期設定)'!$P$17="○",'C10(1)-4,5管路(初期設定)'!$BW93="-"),"-",IF('C3(1)-1管路'!U93="-",BW93,IF(BW93="-",'C3(1)-1管路'!U93,'C3(1)-1管路'!U93)))</f>
        <v>-</v>
      </c>
      <c r="V93" s="691" t="str">
        <f>IF(IF('C3(1)-1管路'!V93="-","-",IF('C10(1)-2管路(初期設定)'!V93="-",'C3(1)-1管路'!V93,'C3(1)-1管路'!V93-'C10(1)-2管路(初期設定)'!V93))=0,"-",IF('C3(1)-1管路'!V93="-","-",IF('C10(1)-2管路(初期設定)'!V93="-",'C3(1)-1管路'!V93,'C3(1)-1管路'!V93-'C10(1)-2管路(初期設定)'!V93)))</f>
        <v>-</v>
      </c>
      <c r="W93" s="694" t="str">
        <f t="shared" ref="W93:W103" si="244">IF(SUM(S93:V93)=0,"-",SUM(S93:V93))</f>
        <v>-</v>
      </c>
      <c r="X93" s="690">
        <f>IF(IF('C3(1)-1管路'!X93="-","-",IF('C10(1)-2管路(初期設定)'!X93="-",'C3(1)-1管路'!X93,'C3(1)-1管路'!X93-'C10(1)-2管路(初期設定)'!X93))=0,"-",IF('C3(1)-1管路'!X93="-","-",IF('C10(1)-2管路(初期設定)'!X93="-",'C3(1)-1管路'!X93,'C3(1)-1管路'!X93-'C10(1)-2管路(初期設定)'!X93)))</f>
        <v>595.4</v>
      </c>
      <c r="Y93" s="691" t="str">
        <f>IF(IF('C3(1)-1管路'!Y93="-","-",IF('C10(1)-2管路(初期設定)'!Y93="-",'C3(1)-1管路'!Y93,'C3(1)-1管路'!Y93-'C10(1)-2管路(初期設定)'!Y93))=0,"-",IF('C3(1)-1管路'!Y93="-","-",IF('C10(1)-2管路(初期設定)'!Y93="-",'C3(1)-1管路'!Y93,'C3(1)-1管路'!Y93-'C10(1)-2管路(初期設定)'!Y93)))</f>
        <v>-</v>
      </c>
      <c r="Z93" s="694">
        <f t="shared" ref="Z93:Z103" si="245">IF(SUM(X93:Y93)=0,"-",SUM(X93:Y93))</f>
        <v>595.4</v>
      </c>
      <c r="AA93" s="690" t="str">
        <f>IF(IF('C3(1)-1管路'!AA93="-","-",IF('C10(1)-2管路(初期設定)'!AA93="-",'C3(1)-1管路'!AA93,'C3(1)-1管路'!AA93-'C10(1)-2管路(初期設定)'!AA93))=0,"-",IF('C3(1)-1管路'!AA93="-","-",IF('C10(1)-2管路(初期設定)'!AA93="-",'C3(1)-1管路'!AA93,'C3(1)-1管路'!AA93-'C10(1)-2管路(初期設定)'!AA93)))</f>
        <v>-</v>
      </c>
      <c r="AB93" s="691" t="str">
        <f>IF(IF('C3(1)-1管路'!AB93="-","-",IF('C10(1)-2管路(初期設定)'!AB93="-",'C3(1)-1管路'!AB93,'C3(1)-1管路'!AB93-'C10(1)-2管路(初期設定)'!AB93))=0,"-",IF('C3(1)-1管路'!AB93="-","-",IF('C10(1)-2管路(初期設定)'!AB93="-",'C3(1)-1管路'!AB93,'C3(1)-1管路'!AB93-'C10(1)-2管路(初期設定)'!AB93)))</f>
        <v>-</v>
      </c>
      <c r="AC93" s="694" t="str">
        <f t="shared" ref="AC93:AC103" si="246">IF(SUM(AA93:AB93)=0,"-",SUM(AA93:AB93))</f>
        <v>-</v>
      </c>
      <c r="AD93" s="861" t="str">
        <f>IF(AND('C10(1)-1管路(初期設定)'!$V$17="○",'C10(1)-4,5管路(初期設定)'!$BX93="-"),"-",IF('C3(1)-1管路'!AD93="-",BX93,IF(BX93="-",'C3(1)-1管路'!AD93,'C3(1)-1管路'!AD93+BX93)))</f>
        <v>-</v>
      </c>
      <c r="AE93" s="691" t="str">
        <f>IF(IF('C3(1)-1管路'!AE93="-","-",IF('C10(1)-2管路(初期設定)'!AE93="-",'C3(1)-1管路'!AE93,'C3(1)-1管路'!AE93-'C10(1)-2管路(初期設定)'!AE93))=0,"-",IF('C3(1)-1管路'!AE93="-","-",IF('C10(1)-2管路(初期設定)'!AE93="-",'C3(1)-1管路'!AE93,'C3(1)-1管路'!AE93-'C10(1)-2管路(初期設定)'!AE93)))</f>
        <v>-</v>
      </c>
      <c r="AF93" s="694" t="str">
        <f t="shared" ref="AF93:AF103" si="247">IF(SUM(AD93:AE93)=0,"-",SUM(AD93:AE93))</f>
        <v>-</v>
      </c>
      <c r="AG93" s="690" t="str">
        <f>IF(IF('C3(1)-1管路'!AG93="-","-",IF('C10(1)-2管路(初期設定)'!AG93="-",'C3(1)-1管路'!AG93,'C3(1)-1管路'!AG93-'C10(1)-2管路(初期設定)'!AG93))=0,"-",IF('C3(1)-1管路'!AG93="-","-",IF('C10(1)-2管路(初期設定)'!AG93="-",'C3(1)-1管路'!AG93,'C3(1)-1管路'!AG93-'C10(1)-2管路(初期設定)'!AG93)))</f>
        <v>-</v>
      </c>
      <c r="AH93" s="691" t="str">
        <f>IF(IF('C3(1)-1管路'!AH93="-","-",IF('C10(1)-2管路(初期設定)'!AH93="-",'C3(1)-1管路'!AH93,'C3(1)-1管路'!AH93-'C10(1)-2管路(初期設定)'!AH93))=0,"-",IF('C3(1)-1管路'!AH93="-","-",IF('C10(1)-2管路(初期設定)'!AH93="-",'C3(1)-1管路'!AH93,'C3(1)-1管路'!AH93-'C10(1)-2管路(初期設定)'!AH93)))</f>
        <v>-</v>
      </c>
      <c r="AI93" s="694" t="str">
        <f t="shared" ref="AI93:AI103" si="248">IF(SUM(AG93:AH93)=0,"-",SUM(AG93:AH93))</f>
        <v>-</v>
      </c>
      <c r="AJ93" s="690" t="str">
        <f>IF(IF('C3(1)-1管路'!AJ93="-","-",IF('C10(1)-2管路(初期設定)'!AJ93="-",'C3(1)-1管路'!AJ93,'C3(1)-1管路'!AJ93-'C10(1)-2管路(初期設定)'!AJ93))=0,"-",IF('C3(1)-1管路'!AJ93="-","-",IF('C10(1)-2管路(初期設定)'!AJ93="-",'C3(1)-1管路'!AJ93,'C3(1)-1管路'!AJ93-'C10(1)-2管路(初期設定)'!AJ93)))</f>
        <v>-</v>
      </c>
      <c r="AK93" s="691" t="str">
        <f>IF(IF('C3(1)-1管路'!AK93="-","-",IF('C10(1)-2管路(初期設定)'!AK93="-",'C3(1)-1管路'!AK93,'C3(1)-1管路'!AK93-'C10(1)-2管路(初期設定)'!AK93))=0,"-",IF('C3(1)-1管路'!AK93="-","-",IF('C10(1)-2管路(初期設定)'!AK93="-",'C3(1)-1管路'!AK93,'C3(1)-1管路'!AK93-'C10(1)-2管路(初期設定)'!AK93)))</f>
        <v>-</v>
      </c>
      <c r="AL93" s="694" t="str">
        <f t="shared" ref="AL93:AL103" si="249">IF(SUM(AJ93:AK93)=0,"-",SUM(AJ93:AK93))</f>
        <v>-</v>
      </c>
      <c r="AM93" s="690" t="str">
        <f>IF(IF('C3(1)-1管路'!AM93="-","-",IF('C10(1)-2管路(初期設定)'!AM93="-",'C3(1)-1管路'!AM93,'C3(1)-1管路'!AM93-'C10(1)-2管路(初期設定)'!AM93))=0,"-",IF('C3(1)-1管路'!AM93="-","-",IF('C10(1)-2管路(初期設定)'!AM93="-",'C3(1)-1管路'!AM93,'C3(1)-1管路'!AM93-'C10(1)-2管路(初期設定)'!AM93)))</f>
        <v>-</v>
      </c>
      <c r="AN93" s="691" t="str">
        <f>IF(IF('C3(1)-1管路'!AN93="-","-",IF('C10(1)-2管路(初期設定)'!AN93="-",'C3(1)-1管路'!AN93,'C3(1)-1管路'!AN93-'C10(1)-2管路(初期設定)'!AN93))=0,"-",IF('C3(1)-1管路'!AN93="-","-",IF('C10(1)-2管路(初期設定)'!AN93="-",'C3(1)-1管路'!AN93,'C3(1)-1管路'!AN93-'C10(1)-2管路(初期設定)'!AN93)))</f>
        <v>-</v>
      </c>
      <c r="AO93" s="694" t="str">
        <f t="shared" ref="AO93:AO103" si="250">IF(SUM(AM93:AN93)=0,"-",SUM(AM93:AN93))</f>
        <v>-</v>
      </c>
      <c r="AP93" s="690" t="str">
        <f>IF(IF('C3(1)-1管路'!AP93="-","-",IF('C10(1)-2管路(初期設定)'!AP93="-",'C3(1)-1管路'!AP93,'C3(1)-1管路'!AP93-'C10(1)-2管路(初期設定)'!AP93))=0,"-",IF('C3(1)-1管路'!AP93="-","-",IF('C10(1)-2管路(初期設定)'!AP93="-",'C3(1)-1管路'!AP93,'C3(1)-1管路'!AP93-'C10(1)-2管路(初期設定)'!AP93)))</f>
        <v>-</v>
      </c>
      <c r="AQ93" s="691" t="str">
        <f>IF(IF('C3(1)-1管路'!AQ93="-","-",IF('C10(1)-2管路(初期設定)'!AQ93="-",'C3(1)-1管路'!AQ93,'C3(1)-1管路'!AQ93-'C10(1)-2管路(初期設定)'!AQ93))=0,"-",IF('C3(1)-1管路'!AQ93="-","-",IF('C10(1)-2管路(初期設定)'!AQ93="-",'C3(1)-1管路'!AQ93,'C3(1)-1管路'!AQ93-'C10(1)-2管路(初期設定)'!AQ93)))</f>
        <v>-</v>
      </c>
      <c r="AR93" s="511" t="str">
        <f t="shared" ref="AR93:AR103" si="251">IF(SUM(AP93:AQ93)=0,"-",SUM(AP93:AQ93))</f>
        <v>-</v>
      </c>
      <c r="AS93" s="690" t="str">
        <f>IF(IF('C3(1)-1管路'!AS93="-","-",IF('C10(1)-2管路(初期設定)'!AS93="-",'C3(1)-1管路'!AS93,'C3(1)-1管路'!AS93-'C10(1)-2管路(初期設定)'!AS93))=0,"-",IF('C3(1)-1管路'!AS93="-","-",IF('C10(1)-2管路(初期設定)'!AS93="-",'C3(1)-1管路'!AS93,'C3(1)-1管路'!AS93-'C10(1)-2管路(初期設定)'!AS93)))</f>
        <v>-</v>
      </c>
      <c r="AT93" s="691" t="str">
        <f>IF(IF('C3(1)-1管路'!AT93="-","-",IF('C10(1)-2管路(初期設定)'!AT93="-",'C3(1)-1管路'!AT93,'C3(1)-1管路'!AT93-'C10(1)-2管路(初期設定)'!AT93))=0,"-",IF('C3(1)-1管路'!AT93="-","-",IF('C10(1)-2管路(初期設定)'!AT93="-",'C3(1)-1管路'!AT93,'C3(1)-1管路'!AT93-'C10(1)-2管路(初期設定)'!AT93)))</f>
        <v>-</v>
      </c>
      <c r="AU93" s="511" t="str">
        <f t="shared" ref="AU93:AU103" si="252">IF(SUM(AS93:AT93)=0,"-",SUM(AS93:AT93))</f>
        <v>-</v>
      </c>
      <c r="AV93" s="1096">
        <f t="shared" ref="AV93:AV103" si="253">IF(SUM(G93,J93,M93,P93,S93,U93,X93,AA93,AD93,AG93,AJ93,AM93,AP93,AS93)=0,"-",SUM(G93,J93,M93,P93,S93,U93,X93,AA93,AD93,AG93,AJ93,AM93,AP93,AS93))</f>
        <v>661.1</v>
      </c>
      <c r="AW93" s="1093"/>
      <c r="AX93" s="1092" t="str">
        <f t="shared" ref="AX93:AX103" si="254">IF(SUM(H93,K93,N93,Q93,T93,V93,Y93,AB93,AE93,AH93,AK93,AN93,AQ93,AT93)=0,"-",SUM(H93,K93,N93,Q93,T93,V93,Y93,AB93,AE93,AH93,AK93,AN93,AQ93,AT93))</f>
        <v>-</v>
      </c>
      <c r="AY93" s="1093"/>
      <c r="AZ93" s="1096">
        <f t="shared" ref="AZ93:AZ103" si="255">SUMIF(G$88,"①",I93)+SUMIF(J$88,"①",L93)+SUMIF(M$88,"①",O93)+SUMIF(P$88,"①",R93)+SUMIF(S$88,"①",S93)+SUMIF(S$88,"①",T93)+SUMIF(U$88,"①",U93)+SUMIF(U$88,"①",V93)+SUMIF(X$88,"①",Z93)+SUMIF(AA$88,"①",AC93)+SUMIF(AD$88,"①",AF93)+SUMIF(AG$88,"①",AI93)+SUMIF(AJ$88,"①",AL93)+SUMIF(AM$88,"①",AO93)+SUMIF(AP$88,"①",AR93)+SUMIF(AS$88,"①",AU93)</f>
        <v>65.7</v>
      </c>
      <c r="BA93" s="1093"/>
      <c r="BB93" s="1093">
        <f t="shared" ref="BB93:BB103" si="256">SUMIF(G$88,"②",I93)+SUMIF(J$88,"②",L93)+SUMIF(M$88,"②",O93)+SUMIF(P$88,"②",R93)+SUMIF(S$88,"②",S93)+SUMIF(S$88,"②",T93)+SUMIF(U$88,"②",U93)+SUMIF(U$88,"②",V93)+SUMIF(X$88,"②",Z93)+SUMIF(AA$88,"②",AC93)+SUMIF(AD$88,"②",AF93)+SUMIF(AG$88,"②",AI93)+SUMIF(AJ$88,"②",AL93)+SUMIF(AM$88,"②",AO93)+SUMIF(AP$88,"②",AR93)+SUMIF(AS$88,"②",AU93)</f>
        <v>0</v>
      </c>
      <c r="BC93" s="1093"/>
      <c r="BD93" s="1093">
        <f t="shared" ref="BD93:BD103" si="257">SUMIF(G$88,"③",I93)+SUMIF(J$88,"③",L93)+SUMIF(M$88,"③",O93)+SUMIF(P$88,"③",R93)+SUMIF(S$88,"③",S93)+SUMIF(S$88,"③",T93)+SUMIF(U$88,"③",U93)+SUMIF(U$88,"③",V93)+SUMIF(X$88,"③",Z93)+SUMIF(AA$88,"③",AC93)+SUMIF(AD$88,"③",AF93)+SUMIF(AG$88,"③",AI93)+SUMIF(AJ$88,"③",AL93)+SUMIF(AM$88,"③",AO93)+SUMIF(AP$88,"③",AR93)+SUMIF(AS$88,"③",AU93)</f>
        <v>595.4</v>
      </c>
      <c r="BE93" s="1093"/>
      <c r="BF93" s="1093">
        <f t="shared" ref="BF93:BF103" si="258">SUMIF(G$88,"④",I93)+SUMIF(J$88,"④",L93)+SUMIF(M$88,"④",O93)+SUMIF(P$88,"④",R93)+SUMIF(S$88,"④",S93)+SUMIF(S$88,"④",T93)+SUMIF(U$88,"④",U93)+SUMIF(U$88,"④",V93)+SUMIF(X$88,"④",Z93)+SUMIF(AA$88,"④",AC93)+SUMIF(AD$88,"④",AF93)+SUMIF(AG$88,"④",AI93)+SUMIF(AJ$88,"④",AL93)+SUMIF(AM$88,"④",AO93)+SUMIF(AP$88,"④",AR93)+SUMIF(AS$88,"④",AU93)</f>
        <v>0</v>
      </c>
      <c r="BG93" s="1093"/>
      <c r="BH93" s="1093">
        <f t="shared" ref="BH93:BH103" si="259">SUMIF(G$88,"⑤",I93)+SUMIF(J$88,"⑤",L93)+SUMIF(M$88,"⑤",O93)+SUMIF(P$88,"⑤",R93)+SUMIF(S$88,"⑤",S93)+SUMIF(S$88,"⑤",T93)+SUMIF(U$88,"⑤",U93)+SUMIF(U$88,"⑤",V93)+SUMIF(X$88,"⑤",Z93)+SUMIF(AA$88,"⑤",AC93)+SUMIF(AD$88,"⑤",AF93)+SUMIF(AG$88,"⑤",AI93)+SUMIF(AJ$88,"⑤",AL93)+SUMIF(AM$88,"⑤",AO93)+SUMIF(AP$88,"⑤",AR93)+SUMIF(AS$88,"⑤",AU93)</f>
        <v>0</v>
      </c>
      <c r="BI93" s="1166"/>
      <c r="BJ93" s="1077">
        <f t="shared" ref="BJ93:BJ103" si="260">SUM(AZ93:BC93)</f>
        <v>65.7</v>
      </c>
      <c r="BK93" s="1074"/>
      <c r="BL93" s="1074">
        <f t="shared" ref="BL93:BL103" si="261">SUM(BD93:BI93)</f>
        <v>595.4</v>
      </c>
      <c r="BM93" s="1075"/>
      <c r="BN93" s="1093">
        <f t="shared" ref="BN93:BN104" si="262">IF(SUM(AV93:AY93)=0,"-",IF(AND(SUM(AV93:AY93)=SUM(AZ93:BI93),SUM(AZ93:BI93)=SUM(BJ93:BM93)),SUM(AV93:AY93),"エラー"))</f>
        <v>661.1</v>
      </c>
      <c r="BO93" s="1165"/>
      <c r="BQ93" s="442" t="str">
        <f>IF('C10(1)-2管路(初期設定)'!AW93="","-",'C10(1)-2管路(初期設定)'!AW93)</f>
        <v>ダクタイル鋳鉄管(NS形継手等)</v>
      </c>
      <c r="BR93" s="441">
        <f>IF(BQ93=BR$4,IF('C10(1)-2管路(初期設定)'!AV93="-","-",IF('C10(1)-2管路(初期設定)'!I93="-",'C10(1)-2管路(初期設定)'!AV93,'C10(1)-2管路(初期設定)'!AV93-'C10(1)-2管路(初期設定)'!I93)),"-")</f>
        <v>65.7</v>
      </c>
      <c r="BS93" s="441" t="str">
        <f>IF(BQ93=BS$4,IF('C10(1)-2管路(初期設定)'!AV93="-","-",IF('C10(1)-2管路(初期設定)'!L93="-",'C10(1)-2管路(初期設定)'!AV93,'C10(1)-2管路(初期設定)'!AV93-'C10(1)-2管路(初期設定)'!L93)),"-")</f>
        <v>-</v>
      </c>
      <c r="BT93" s="441" t="str">
        <f>IF(BQ93=BT$4,IF('C10(1)-2管路(初期設定)'!AV93="-","-",IF('C10(1)-2管路(初期設定)'!O93="-",'C10(1)-2管路(初期設定)'!AV93,'C10(1)-2管路(初期設定)'!AV93-'C10(1)-2管路(初期設定)'!O93)),"-")</f>
        <v>-</v>
      </c>
      <c r="BU93" s="441" t="str">
        <f>IF($BQ93=BU$4,IF('C10(1)-2管路(初期設定)'!$AV93="-","-",IF('C10(1)-2管路(初期設定)'!R93="-",'C10(1)-2管路(初期設定)'!$AV93,'C10(1)-2管路(初期設定)'!$AV93-'C10(1)-2管路(初期設定)'!R93)),"-")</f>
        <v>-</v>
      </c>
      <c r="BV93" s="441" t="str">
        <f>IF($BQ93=BV$4,IF('C10(1)-2管路(初期設定)'!$AV93="-","-",IF('C10(1)-2管路(初期設定)'!W93="-",'C10(1)-2管路(初期設定)'!$AV93,'C10(1)-2管路(初期設定)'!$AV93-SUM('C10(1)-2管路(初期設定)'!S93,'C10(1)-2管路(初期設定)'!T93))),"-")</f>
        <v>-</v>
      </c>
      <c r="BW93" s="441" t="str">
        <f>IF($BQ93=BV$4,IF('C10(1)-2管路(初期設定)'!$AV93="-","-",IF('C10(1)-2管路(初期設定)'!W93="-",'C10(1)-2管路(初期設定)'!$AV93,'C10(1)-2管路(初期設定)'!$AV93-SUM('C10(1)-2管路(初期設定)'!U93,'C10(1)-2管路(初期設定)'!V93))),"-")</f>
        <v>-</v>
      </c>
      <c r="BX93" s="441" t="str">
        <f>IF($BQ93=BX$4,IF('C10(1)-2管路(初期設定)'!$AV93="-","-",IF('C10(1)-2管路(初期設定)'!AF93="-",'C10(1)-2管路(初期設定)'!$AV93,'C10(1)-2管路(初期設定)'!$AV93-'C10(1)-2管路(初期設定)'!AF93)),"-")</f>
        <v>-</v>
      </c>
    </row>
    <row r="94" spans="2:76" ht="13.5" customHeight="1">
      <c r="B94" s="1265"/>
      <c r="C94" s="1083"/>
      <c r="D94" s="1084"/>
      <c r="E94" s="1085"/>
      <c r="F94" s="76">
        <v>500</v>
      </c>
      <c r="G94" s="857">
        <f>IF(AND('C10(1)-1管路(初期設定)'!$F$17="○",'C10(1)-4,5管路(初期設定)'!$BR94="-"),"-",IF('C3(1)-1管路'!G94="-",BR94,IF(BR94="-",'C3(1)-1管路'!G94,'C3(1)-1管路'!G94+BR94)))</f>
        <v>494.5</v>
      </c>
      <c r="H94" s="649" t="str">
        <f>IF(IF('C3(1)-1管路'!H94="-","-",IF('C10(1)-2管路(初期設定)'!H94="-",'C3(1)-1管路'!H94,'C3(1)-1管路'!H94-'C10(1)-2管路(初期設定)'!H94))=0,"-",IF('C3(1)-1管路'!H94="-","-",IF('C10(1)-2管路(初期設定)'!H94="-",'C3(1)-1管路'!H94,'C3(1)-1管路'!H94-'C10(1)-2管路(初期設定)'!H94)))</f>
        <v>-</v>
      </c>
      <c r="I94" s="664">
        <f t="shared" si="240"/>
        <v>494.5</v>
      </c>
      <c r="J94" s="857">
        <f>IF(AND('C10(1)-1管路(初期設定)'!$H$17="○",'C10(1)-4,5管路(初期設定)'!$BS94="-"),"-",IF('C3(1)-1管路'!J94="-",BS94,IF(BS94="-",'C3(1)-1管路'!J94,'C3(1)-1管路'!J94+BS94)))</f>
        <v>69.8</v>
      </c>
      <c r="K94" s="649" t="str">
        <f>IF(IF('C3(1)-1管路'!K94="-","-",IF('C10(1)-2管路(初期設定)'!K94="-",'C3(1)-1管路'!K94,'C3(1)-1管路'!K94-'C10(1)-2管路(初期設定)'!K94))=0,"-",IF('C3(1)-1管路'!K94="-","-",IF('C10(1)-2管路(初期設定)'!K94="-",'C3(1)-1管路'!K94,'C3(1)-1管路'!K94-'C10(1)-2管路(初期設定)'!K94)))</f>
        <v>-</v>
      </c>
      <c r="L94" s="664">
        <f t="shared" si="241"/>
        <v>69.8</v>
      </c>
      <c r="M94" s="857" t="str">
        <f>IF(AND('C10(1)-1管路(初期設定)'!$J$17="○",'C10(1)-4,5管路(初期設定)'!$BT94="-"),"-",IF('C3(1)-1管路'!M94="-",BT94,IF(BT94="-",'C3(1)-1管路'!M94,'C3(1)-1管路'!M94+BT94)))</f>
        <v>-</v>
      </c>
      <c r="N94" s="649" t="str">
        <f>IF(IF('C3(1)-1管路'!N94="-","-",IF('C10(1)-2管路(初期設定)'!N94="-",'C3(1)-1管路'!N94,'C3(1)-1管路'!N94-'C10(1)-2管路(初期設定)'!N94))=0,"-",IF('C3(1)-1管路'!N94="-","-",IF('C10(1)-2管路(初期設定)'!N94="-",'C3(1)-1管路'!N94,'C3(1)-1管路'!N94-'C10(1)-2管路(初期設定)'!N94)))</f>
        <v>-</v>
      </c>
      <c r="O94" s="664" t="str">
        <f t="shared" si="242"/>
        <v>-</v>
      </c>
      <c r="P94" s="857" t="str">
        <f>IF(AND('C10(1)-1管路(初期設定)'!$L$17="○",'C10(1)-4,5管路(初期設定)'!$BU94="-"),"-",IF('C3(1)-1管路'!P94="-",BU94,IF(BU94="-",'C3(1)-1管路'!P94,'C3(1)-1管路'!P94+BU94)))</f>
        <v>-</v>
      </c>
      <c r="Q94" s="649" t="str">
        <f>IF(IF('C3(1)-1管路'!Q94="-","-",IF('C10(1)-2管路(初期設定)'!Q94="-",'C3(1)-1管路'!Q94,'C3(1)-1管路'!Q94-'C10(1)-2管路(初期設定)'!Q94))=0,"-",IF('C3(1)-1管路'!Q94="-","-",IF('C10(1)-2管路(初期設定)'!Q94="-",'C3(1)-1管路'!Q94,'C3(1)-1管路'!Q94-'C10(1)-2管路(初期設定)'!Q94)))</f>
        <v>-</v>
      </c>
      <c r="R94" s="664" t="str">
        <f t="shared" si="243"/>
        <v>-</v>
      </c>
      <c r="S94" s="857" t="str">
        <f>IF(AND('C10(1)-1管路(初期設定)'!$N$17="○",'C10(1)-4,5管路(初期設定)'!$BV94="-"),"-",IF('C3(1)-1管路'!S94="-",BV94,IF(BV94="-",'C3(1)-1管路'!S94,'C3(1)-1管路'!S94+BV94+BW94)))</f>
        <v>-</v>
      </c>
      <c r="T94" s="650" t="str">
        <f>IF(IF('C3(1)-1管路'!T94="-","-",IF('C10(1)-2管路(初期設定)'!T94="-",'C3(1)-1管路'!T94,'C3(1)-1管路'!T94-'C10(1)-2管路(初期設定)'!T94))=0,"-",IF('C3(1)-1管路'!T94="-","-",IF('C10(1)-2管路(初期設定)'!T94="-",'C3(1)-1管路'!T94,'C3(1)-1管路'!T94-'C10(1)-2管路(初期設定)'!T94)))</f>
        <v>-</v>
      </c>
      <c r="U94" s="856" t="str">
        <f>IF(AND('C10(1)-1管路(初期設定)'!$P$17="○",'C10(1)-4,5管路(初期設定)'!$BW94="-"),"-",IF('C3(1)-1管路'!U94="-",BW94,IF(BW94="-",'C3(1)-1管路'!U94,'C3(1)-1管路'!U94)))</f>
        <v>-</v>
      </c>
      <c r="V94" s="649" t="str">
        <f>IF(IF('C3(1)-1管路'!V94="-","-",IF('C10(1)-2管路(初期設定)'!V94="-",'C3(1)-1管路'!V94,'C3(1)-1管路'!V94-'C10(1)-2管路(初期設定)'!V94))=0,"-",IF('C3(1)-1管路'!V94="-","-",IF('C10(1)-2管路(初期設定)'!V94="-",'C3(1)-1管路'!V94,'C3(1)-1管路'!V94-'C10(1)-2管路(初期設定)'!V94)))</f>
        <v>-</v>
      </c>
      <c r="W94" s="664" t="str">
        <f t="shared" si="244"/>
        <v>-</v>
      </c>
      <c r="X94" s="648">
        <f>IF(IF('C3(1)-1管路'!X94="-","-",IF('C10(1)-2管路(初期設定)'!X94="-",'C3(1)-1管路'!X94,'C3(1)-1管路'!X94-'C10(1)-2管路(初期設定)'!X94))=0,"-",IF('C3(1)-1管路'!X94="-","-",IF('C10(1)-2管路(初期設定)'!X94="-",'C3(1)-1管路'!X94,'C3(1)-1管路'!X94-'C10(1)-2管路(初期設定)'!X94)))</f>
        <v>577.9</v>
      </c>
      <c r="Y94" s="649" t="str">
        <f>IF(IF('C3(1)-1管路'!Y94="-","-",IF('C10(1)-2管路(初期設定)'!Y94="-",'C3(1)-1管路'!Y94,'C3(1)-1管路'!Y94-'C10(1)-2管路(初期設定)'!Y94))=0,"-",IF('C3(1)-1管路'!Y94="-","-",IF('C10(1)-2管路(初期設定)'!Y94="-",'C3(1)-1管路'!Y94,'C3(1)-1管路'!Y94-'C10(1)-2管路(初期設定)'!Y94)))</f>
        <v>-</v>
      </c>
      <c r="Z94" s="664">
        <f t="shared" si="245"/>
        <v>577.9</v>
      </c>
      <c r="AA94" s="648" t="str">
        <f>IF(IF('C3(1)-1管路'!AA94="-","-",IF('C10(1)-2管路(初期設定)'!AA94="-",'C3(1)-1管路'!AA94,'C3(1)-1管路'!AA94-'C10(1)-2管路(初期設定)'!AA94))=0,"-",IF('C3(1)-1管路'!AA94="-","-",IF('C10(1)-2管路(初期設定)'!AA94="-",'C3(1)-1管路'!AA94,'C3(1)-1管路'!AA94-'C10(1)-2管路(初期設定)'!AA94)))</f>
        <v>-</v>
      </c>
      <c r="AB94" s="649" t="str">
        <f>IF(IF('C3(1)-1管路'!AB94="-","-",IF('C10(1)-2管路(初期設定)'!AB94="-",'C3(1)-1管路'!AB94,'C3(1)-1管路'!AB94-'C10(1)-2管路(初期設定)'!AB94))=0,"-",IF('C3(1)-1管路'!AB94="-","-",IF('C10(1)-2管路(初期設定)'!AB94="-",'C3(1)-1管路'!AB94,'C3(1)-1管路'!AB94-'C10(1)-2管路(初期設定)'!AB94)))</f>
        <v>-</v>
      </c>
      <c r="AC94" s="664" t="str">
        <f t="shared" si="246"/>
        <v>-</v>
      </c>
      <c r="AD94" s="857" t="str">
        <f>IF(AND('C10(1)-1管路(初期設定)'!$V$17="○",'C10(1)-4,5管路(初期設定)'!$BX94="-"),"-",IF('C3(1)-1管路'!AD94="-",BX94,IF(BX94="-",'C3(1)-1管路'!AD94,'C3(1)-1管路'!AD94+BX94)))</f>
        <v>-</v>
      </c>
      <c r="AE94" s="649" t="str">
        <f>IF(IF('C3(1)-1管路'!AE94="-","-",IF('C10(1)-2管路(初期設定)'!AE94="-",'C3(1)-1管路'!AE94,'C3(1)-1管路'!AE94-'C10(1)-2管路(初期設定)'!AE94))=0,"-",IF('C3(1)-1管路'!AE94="-","-",IF('C10(1)-2管路(初期設定)'!AE94="-",'C3(1)-1管路'!AE94,'C3(1)-1管路'!AE94-'C10(1)-2管路(初期設定)'!AE94)))</f>
        <v>-</v>
      </c>
      <c r="AF94" s="664" t="str">
        <f t="shared" si="247"/>
        <v>-</v>
      </c>
      <c r="AG94" s="648" t="str">
        <f>IF(IF('C3(1)-1管路'!AG94="-","-",IF('C10(1)-2管路(初期設定)'!AG94="-",'C3(1)-1管路'!AG94,'C3(1)-1管路'!AG94-'C10(1)-2管路(初期設定)'!AG94))=0,"-",IF('C3(1)-1管路'!AG94="-","-",IF('C10(1)-2管路(初期設定)'!AG94="-",'C3(1)-1管路'!AG94,'C3(1)-1管路'!AG94-'C10(1)-2管路(初期設定)'!AG94)))</f>
        <v>-</v>
      </c>
      <c r="AH94" s="649" t="str">
        <f>IF(IF('C3(1)-1管路'!AH94="-","-",IF('C10(1)-2管路(初期設定)'!AH94="-",'C3(1)-1管路'!AH94,'C3(1)-1管路'!AH94-'C10(1)-2管路(初期設定)'!AH94))=0,"-",IF('C3(1)-1管路'!AH94="-","-",IF('C10(1)-2管路(初期設定)'!AH94="-",'C3(1)-1管路'!AH94,'C3(1)-1管路'!AH94-'C10(1)-2管路(初期設定)'!AH94)))</f>
        <v>-</v>
      </c>
      <c r="AI94" s="664" t="str">
        <f t="shared" si="248"/>
        <v>-</v>
      </c>
      <c r="AJ94" s="648" t="str">
        <f>IF(IF('C3(1)-1管路'!AJ94="-","-",IF('C10(1)-2管路(初期設定)'!AJ94="-",'C3(1)-1管路'!AJ94,'C3(1)-1管路'!AJ94-'C10(1)-2管路(初期設定)'!AJ94))=0,"-",IF('C3(1)-1管路'!AJ94="-","-",IF('C10(1)-2管路(初期設定)'!AJ94="-",'C3(1)-1管路'!AJ94,'C3(1)-1管路'!AJ94-'C10(1)-2管路(初期設定)'!AJ94)))</f>
        <v>-</v>
      </c>
      <c r="AK94" s="649" t="str">
        <f>IF(IF('C3(1)-1管路'!AK94="-","-",IF('C10(1)-2管路(初期設定)'!AK94="-",'C3(1)-1管路'!AK94,'C3(1)-1管路'!AK94-'C10(1)-2管路(初期設定)'!AK94))=0,"-",IF('C3(1)-1管路'!AK94="-","-",IF('C10(1)-2管路(初期設定)'!AK94="-",'C3(1)-1管路'!AK94,'C3(1)-1管路'!AK94-'C10(1)-2管路(初期設定)'!AK94)))</f>
        <v>-</v>
      </c>
      <c r="AL94" s="664" t="str">
        <f t="shared" si="249"/>
        <v>-</v>
      </c>
      <c r="AM94" s="648" t="str">
        <f>IF(IF('C3(1)-1管路'!AM94="-","-",IF('C10(1)-2管路(初期設定)'!AM94="-",'C3(1)-1管路'!AM94,'C3(1)-1管路'!AM94-'C10(1)-2管路(初期設定)'!AM94))=0,"-",IF('C3(1)-1管路'!AM94="-","-",IF('C10(1)-2管路(初期設定)'!AM94="-",'C3(1)-1管路'!AM94,'C3(1)-1管路'!AM94-'C10(1)-2管路(初期設定)'!AM94)))</f>
        <v>-</v>
      </c>
      <c r="AN94" s="649" t="str">
        <f>IF(IF('C3(1)-1管路'!AN94="-","-",IF('C10(1)-2管路(初期設定)'!AN94="-",'C3(1)-1管路'!AN94,'C3(1)-1管路'!AN94-'C10(1)-2管路(初期設定)'!AN94))=0,"-",IF('C3(1)-1管路'!AN94="-","-",IF('C10(1)-2管路(初期設定)'!AN94="-",'C3(1)-1管路'!AN94,'C3(1)-1管路'!AN94-'C10(1)-2管路(初期設定)'!AN94)))</f>
        <v>-</v>
      </c>
      <c r="AO94" s="664" t="str">
        <f t="shared" si="250"/>
        <v>-</v>
      </c>
      <c r="AP94" s="648" t="str">
        <f>IF(IF('C3(1)-1管路'!AP94="-","-",IF('C10(1)-2管路(初期設定)'!AP94="-",'C3(1)-1管路'!AP94,'C3(1)-1管路'!AP94-'C10(1)-2管路(初期設定)'!AP94))=0,"-",IF('C3(1)-1管路'!AP94="-","-",IF('C10(1)-2管路(初期設定)'!AP94="-",'C3(1)-1管路'!AP94,'C3(1)-1管路'!AP94-'C10(1)-2管路(初期設定)'!AP94)))</f>
        <v>-</v>
      </c>
      <c r="AQ94" s="649" t="str">
        <f>IF(IF('C3(1)-1管路'!AQ94="-","-",IF('C10(1)-2管路(初期設定)'!AQ94="-",'C3(1)-1管路'!AQ94,'C3(1)-1管路'!AQ94-'C10(1)-2管路(初期設定)'!AQ94))=0,"-",IF('C3(1)-1管路'!AQ94="-","-",IF('C10(1)-2管路(初期設定)'!AQ94="-",'C3(1)-1管路'!AQ94,'C3(1)-1管路'!AQ94-'C10(1)-2管路(初期設定)'!AQ94)))</f>
        <v>-</v>
      </c>
      <c r="AR94" s="659" t="str">
        <f t="shared" si="251"/>
        <v>-</v>
      </c>
      <c r="AS94" s="648" t="str">
        <f>IF(IF('C3(1)-1管路'!AS94="-","-",IF('C10(1)-2管路(初期設定)'!AS94="-",'C3(1)-1管路'!AS94,'C3(1)-1管路'!AS94-'C10(1)-2管路(初期設定)'!AS94))=0,"-",IF('C3(1)-1管路'!AS94="-","-",IF('C10(1)-2管路(初期設定)'!AS94="-",'C3(1)-1管路'!AS94,'C3(1)-1管路'!AS94-'C10(1)-2管路(初期設定)'!AS94)))</f>
        <v>-</v>
      </c>
      <c r="AT94" s="649" t="str">
        <f>IF(IF('C3(1)-1管路'!AT94="-","-",IF('C10(1)-2管路(初期設定)'!AT94="-",'C3(1)-1管路'!AT94,'C3(1)-1管路'!AT94-'C10(1)-2管路(初期設定)'!AT94))=0,"-",IF('C3(1)-1管路'!AT94="-","-",IF('C10(1)-2管路(初期設定)'!AT94="-",'C3(1)-1管路'!AT94,'C3(1)-1管路'!AT94-'C10(1)-2管路(初期設定)'!AT94)))</f>
        <v>-</v>
      </c>
      <c r="AU94" s="659" t="str">
        <f t="shared" si="252"/>
        <v>-</v>
      </c>
      <c r="AV94" s="1071">
        <f t="shared" si="253"/>
        <v>1142.1999999999998</v>
      </c>
      <c r="AW94" s="1070"/>
      <c r="AX94" s="1069" t="str">
        <f t="shared" si="254"/>
        <v>-</v>
      </c>
      <c r="AY94" s="1070"/>
      <c r="AZ94" s="1071">
        <f t="shared" si="255"/>
        <v>564.29999999999995</v>
      </c>
      <c r="BA94" s="1070"/>
      <c r="BB94" s="1070">
        <f t="shared" si="256"/>
        <v>0</v>
      </c>
      <c r="BC94" s="1070"/>
      <c r="BD94" s="1070">
        <f t="shared" si="257"/>
        <v>577.9</v>
      </c>
      <c r="BE94" s="1070"/>
      <c r="BF94" s="1070">
        <f t="shared" si="258"/>
        <v>0</v>
      </c>
      <c r="BG94" s="1070"/>
      <c r="BH94" s="1070">
        <f t="shared" si="259"/>
        <v>0</v>
      </c>
      <c r="BI94" s="1072"/>
      <c r="BJ94" s="1071">
        <f t="shared" si="260"/>
        <v>564.29999999999995</v>
      </c>
      <c r="BK94" s="1070"/>
      <c r="BL94" s="1070">
        <f t="shared" si="261"/>
        <v>577.9</v>
      </c>
      <c r="BM94" s="1073"/>
      <c r="BN94" s="1070">
        <f t="shared" si="262"/>
        <v>1142.1999999999998</v>
      </c>
      <c r="BO94" s="1073"/>
      <c r="BQ94" s="442" t="str">
        <f>IF('C10(1)-2管路(初期設定)'!AW94="","-",'C10(1)-2管路(初期設定)'!AW94)</f>
        <v>ダクタイル鋳鉄管(NS形継手等)</v>
      </c>
      <c r="BR94" s="441">
        <f>IF(BQ94=BR$4,IF('C10(1)-2管路(初期設定)'!AV94="-","-",IF('C10(1)-2管路(初期設定)'!I94="-",'C10(1)-2管路(初期設定)'!AV94,'C10(1)-2管路(初期設定)'!AV94-'C10(1)-2管路(初期設定)'!I94)),"-")</f>
        <v>84.5</v>
      </c>
      <c r="BS94" s="441" t="str">
        <f>IF(BQ94=BS$4,IF('C10(1)-2管路(初期設定)'!AV94="-","-",IF('C10(1)-2管路(初期設定)'!L94="-",'C10(1)-2管路(初期設定)'!AV94,'C10(1)-2管路(初期設定)'!AV94-'C10(1)-2管路(初期設定)'!L94)),"-")</f>
        <v>-</v>
      </c>
      <c r="BT94" s="441" t="str">
        <f>IF(BQ94=BT$4,IF('C10(1)-2管路(初期設定)'!AV94="-","-",IF('C10(1)-2管路(初期設定)'!O94="-",'C10(1)-2管路(初期設定)'!AV94,'C10(1)-2管路(初期設定)'!AV94-'C10(1)-2管路(初期設定)'!O94)),"-")</f>
        <v>-</v>
      </c>
      <c r="BU94" s="441" t="str">
        <f>IF($BQ94=BU$4,IF('C10(1)-2管路(初期設定)'!$AV94="-","-",IF('C10(1)-2管路(初期設定)'!R94="-",'C10(1)-2管路(初期設定)'!$AV94,'C10(1)-2管路(初期設定)'!$AV94-'C10(1)-2管路(初期設定)'!R94)),"-")</f>
        <v>-</v>
      </c>
      <c r="BV94" s="441" t="str">
        <f>IF($BQ94=BV$4,IF('C10(1)-2管路(初期設定)'!$AV94="-","-",IF('C10(1)-2管路(初期設定)'!W94="-",'C10(1)-2管路(初期設定)'!$AV94,'C10(1)-2管路(初期設定)'!$AV94-SUM('C10(1)-2管路(初期設定)'!S94,'C10(1)-2管路(初期設定)'!T94))),"-")</f>
        <v>-</v>
      </c>
      <c r="BW94" s="441" t="str">
        <f>IF($BQ94=BV$4,IF('C10(1)-2管路(初期設定)'!$AV94="-","-",IF('C10(1)-2管路(初期設定)'!W94="-",'C10(1)-2管路(初期設定)'!$AV94,'C10(1)-2管路(初期設定)'!$AV94-SUM('C10(1)-2管路(初期設定)'!U94,'C10(1)-2管路(初期設定)'!V94))),"-")</f>
        <v>-</v>
      </c>
      <c r="BX94" s="441" t="str">
        <f>IF($BQ94=BX$4,IF('C10(1)-2管路(初期設定)'!$AV94="-","-",IF('C10(1)-2管路(初期設定)'!AF94="-",'C10(1)-2管路(初期設定)'!$AV94,'C10(1)-2管路(初期設定)'!$AV94-'C10(1)-2管路(初期設定)'!AF94)),"-")</f>
        <v>-</v>
      </c>
    </row>
    <row r="95" spans="2:76" ht="13.5" customHeight="1">
      <c r="B95" s="1265"/>
      <c r="C95" s="1083"/>
      <c r="D95" s="1084"/>
      <c r="E95" s="1085"/>
      <c r="F95" s="76">
        <v>450</v>
      </c>
      <c r="G95" s="857">
        <f>IF(AND('C10(1)-1管路(初期設定)'!$F$17="○",'C10(1)-4,5管路(初期設定)'!$BR95="-"),"-",IF('C3(1)-1管路'!G95="-",BR95,IF(BR95="-",'C3(1)-1管路'!G95,'C3(1)-1管路'!G95+BR95)))</f>
        <v>324.89999999999998</v>
      </c>
      <c r="H95" s="649" t="str">
        <f>IF(IF('C3(1)-1管路'!H95="-","-",IF('C10(1)-2管路(初期設定)'!H95="-",'C3(1)-1管路'!H95,'C3(1)-1管路'!H95-'C10(1)-2管路(初期設定)'!H95))=0,"-",IF('C3(1)-1管路'!H95="-","-",IF('C10(1)-2管路(初期設定)'!H95="-",'C3(1)-1管路'!H95,'C3(1)-1管路'!H95-'C10(1)-2管路(初期設定)'!H95)))</f>
        <v>-</v>
      </c>
      <c r="I95" s="664">
        <f t="shared" si="240"/>
        <v>324.89999999999998</v>
      </c>
      <c r="J95" s="857" t="str">
        <f>IF(AND('C10(1)-1管路(初期設定)'!$H$17="○",'C10(1)-4,5管路(初期設定)'!$BS95="-"),"-",IF('C3(1)-1管路'!J95="-",BS95,IF(BS95="-",'C3(1)-1管路'!J95,'C3(1)-1管路'!J95+BS95)))</f>
        <v>-</v>
      </c>
      <c r="K95" s="649" t="str">
        <f>IF(IF('C3(1)-1管路'!K95="-","-",IF('C10(1)-2管路(初期設定)'!K95="-",'C3(1)-1管路'!K95,'C3(1)-1管路'!K95-'C10(1)-2管路(初期設定)'!K95))=0,"-",IF('C3(1)-1管路'!K95="-","-",IF('C10(1)-2管路(初期設定)'!K95="-",'C3(1)-1管路'!K95,'C3(1)-1管路'!K95-'C10(1)-2管路(初期設定)'!K95)))</f>
        <v>-</v>
      </c>
      <c r="L95" s="664" t="str">
        <f t="shared" si="241"/>
        <v>-</v>
      </c>
      <c r="M95" s="857" t="str">
        <f>IF(AND('C10(1)-1管路(初期設定)'!$J$17="○",'C10(1)-4,5管路(初期設定)'!$BT95="-"),"-",IF('C3(1)-1管路'!M95="-",BT95,IF(BT95="-",'C3(1)-1管路'!M95,'C3(1)-1管路'!M95+BT95)))</f>
        <v>-</v>
      </c>
      <c r="N95" s="649" t="str">
        <f>IF(IF('C3(1)-1管路'!N95="-","-",IF('C10(1)-2管路(初期設定)'!N95="-",'C3(1)-1管路'!N95,'C3(1)-1管路'!N95-'C10(1)-2管路(初期設定)'!N95))=0,"-",IF('C3(1)-1管路'!N95="-","-",IF('C10(1)-2管路(初期設定)'!N95="-",'C3(1)-1管路'!N95,'C3(1)-1管路'!N95-'C10(1)-2管路(初期設定)'!N95)))</f>
        <v>-</v>
      </c>
      <c r="O95" s="664" t="str">
        <f t="shared" si="242"/>
        <v>-</v>
      </c>
      <c r="P95" s="857" t="str">
        <f>IF(AND('C10(1)-1管路(初期設定)'!$L$17="○",'C10(1)-4,5管路(初期設定)'!$BU95="-"),"-",IF('C3(1)-1管路'!P95="-",BU95,IF(BU95="-",'C3(1)-1管路'!P95,'C3(1)-1管路'!P95+BU95)))</f>
        <v>-</v>
      </c>
      <c r="Q95" s="649" t="str">
        <f>IF(IF('C3(1)-1管路'!Q95="-","-",IF('C10(1)-2管路(初期設定)'!Q95="-",'C3(1)-1管路'!Q95,'C3(1)-1管路'!Q95-'C10(1)-2管路(初期設定)'!Q95))=0,"-",IF('C3(1)-1管路'!Q95="-","-",IF('C10(1)-2管路(初期設定)'!Q95="-",'C3(1)-1管路'!Q95,'C3(1)-1管路'!Q95-'C10(1)-2管路(初期設定)'!Q95)))</f>
        <v>-</v>
      </c>
      <c r="R95" s="664" t="str">
        <f t="shared" si="243"/>
        <v>-</v>
      </c>
      <c r="S95" s="857" t="str">
        <f>IF(AND('C10(1)-1管路(初期設定)'!$N$17="○",'C10(1)-4,5管路(初期設定)'!$BV95="-"),"-",IF('C3(1)-1管路'!S95="-",BV95,IF(BV95="-",'C3(1)-1管路'!S95,'C3(1)-1管路'!S95+BV95+BW95)))</f>
        <v>-</v>
      </c>
      <c r="T95" s="650" t="str">
        <f>IF(IF('C3(1)-1管路'!T95="-","-",IF('C10(1)-2管路(初期設定)'!T95="-",'C3(1)-1管路'!T95,'C3(1)-1管路'!T95-'C10(1)-2管路(初期設定)'!T95))=0,"-",IF('C3(1)-1管路'!T95="-","-",IF('C10(1)-2管路(初期設定)'!T95="-",'C3(1)-1管路'!T95,'C3(1)-1管路'!T95-'C10(1)-2管路(初期設定)'!T95)))</f>
        <v>-</v>
      </c>
      <c r="U95" s="856" t="str">
        <f>IF(AND('C10(1)-1管路(初期設定)'!$P$17="○",'C10(1)-4,5管路(初期設定)'!$BW95="-"),"-",IF('C3(1)-1管路'!U95="-",BW95,IF(BW95="-",'C3(1)-1管路'!U95,'C3(1)-1管路'!U95)))</f>
        <v>-</v>
      </c>
      <c r="V95" s="649" t="str">
        <f>IF(IF('C3(1)-1管路'!V95="-","-",IF('C10(1)-2管路(初期設定)'!V95="-",'C3(1)-1管路'!V95,'C3(1)-1管路'!V95-'C10(1)-2管路(初期設定)'!V95))=0,"-",IF('C3(1)-1管路'!V95="-","-",IF('C10(1)-2管路(初期設定)'!V95="-",'C3(1)-1管路'!V95,'C3(1)-1管路'!V95-'C10(1)-2管路(初期設定)'!V95)))</f>
        <v>-</v>
      </c>
      <c r="W95" s="664" t="str">
        <f t="shared" si="244"/>
        <v>-</v>
      </c>
      <c r="X95" s="648">
        <f>IF(IF('C3(1)-1管路'!X95="-","-",IF('C10(1)-2管路(初期設定)'!X95="-",'C3(1)-1管路'!X95,'C3(1)-1管路'!X95-'C10(1)-2管路(初期設定)'!X95))=0,"-",IF('C3(1)-1管路'!X95="-","-",IF('C10(1)-2管路(初期設定)'!X95="-",'C3(1)-1管路'!X95,'C3(1)-1管路'!X95-'C10(1)-2管路(初期設定)'!X95)))</f>
        <v>2928.1</v>
      </c>
      <c r="Y95" s="649" t="str">
        <f>IF(IF('C3(1)-1管路'!Y95="-","-",IF('C10(1)-2管路(初期設定)'!Y95="-",'C3(1)-1管路'!Y95,'C3(1)-1管路'!Y95-'C10(1)-2管路(初期設定)'!Y95))=0,"-",IF('C3(1)-1管路'!Y95="-","-",IF('C10(1)-2管路(初期設定)'!Y95="-",'C3(1)-1管路'!Y95,'C3(1)-1管路'!Y95-'C10(1)-2管路(初期設定)'!Y95)))</f>
        <v>-</v>
      </c>
      <c r="Z95" s="664">
        <f t="shared" si="245"/>
        <v>2928.1</v>
      </c>
      <c r="AA95" s="648" t="str">
        <f>IF(IF('C3(1)-1管路'!AA95="-","-",IF('C10(1)-2管路(初期設定)'!AA95="-",'C3(1)-1管路'!AA95,'C3(1)-1管路'!AA95-'C10(1)-2管路(初期設定)'!AA95))=0,"-",IF('C3(1)-1管路'!AA95="-","-",IF('C10(1)-2管路(初期設定)'!AA95="-",'C3(1)-1管路'!AA95,'C3(1)-1管路'!AA95-'C10(1)-2管路(初期設定)'!AA95)))</f>
        <v>-</v>
      </c>
      <c r="AB95" s="649" t="str">
        <f>IF(IF('C3(1)-1管路'!AB95="-","-",IF('C10(1)-2管路(初期設定)'!AB95="-",'C3(1)-1管路'!AB95,'C3(1)-1管路'!AB95-'C10(1)-2管路(初期設定)'!AB95))=0,"-",IF('C3(1)-1管路'!AB95="-","-",IF('C10(1)-2管路(初期設定)'!AB95="-",'C3(1)-1管路'!AB95,'C3(1)-1管路'!AB95-'C10(1)-2管路(初期設定)'!AB95)))</f>
        <v>-</v>
      </c>
      <c r="AC95" s="664" t="str">
        <f t="shared" si="246"/>
        <v>-</v>
      </c>
      <c r="AD95" s="857" t="str">
        <f>IF(AND('C10(1)-1管路(初期設定)'!$V$17="○",'C10(1)-4,5管路(初期設定)'!$BX95="-"),"-",IF('C3(1)-1管路'!AD95="-",BX95,IF(BX95="-",'C3(1)-1管路'!AD95,'C3(1)-1管路'!AD95+BX95)))</f>
        <v>-</v>
      </c>
      <c r="AE95" s="649" t="str">
        <f>IF(IF('C3(1)-1管路'!AE95="-","-",IF('C10(1)-2管路(初期設定)'!AE95="-",'C3(1)-1管路'!AE95,'C3(1)-1管路'!AE95-'C10(1)-2管路(初期設定)'!AE95))=0,"-",IF('C3(1)-1管路'!AE95="-","-",IF('C10(1)-2管路(初期設定)'!AE95="-",'C3(1)-1管路'!AE95,'C3(1)-1管路'!AE95-'C10(1)-2管路(初期設定)'!AE95)))</f>
        <v>-</v>
      </c>
      <c r="AF95" s="664" t="str">
        <f t="shared" si="247"/>
        <v>-</v>
      </c>
      <c r="AG95" s="648" t="str">
        <f>IF(IF('C3(1)-1管路'!AG95="-","-",IF('C10(1)-2管路(初期設定)'!AG95="-",'C3(1)-1管路'!AG95,'C3(1)-1管路'!AG95-'C10(1)-2管路(初期設定)'!AG95))=0,"-",IF('C3(1)-1管路'!AG95="-","-",IF('C10(1)-2管路(初期設定)'!AG95="-",'C3(1)-1管路'!AG95,'C3(1)-1管路'!AG95-'C10(1)-2管路(初期設定)'!AG95)))</f>
        <v>-</v>
      </c>
      <c r="AH95" s="649" t="str">
        <f>IF(IF('C3(1)-1管路'!AH95="-","-",IF('C10(1)-2管路(初期設定)'!AH95="-",'C3(1)-1管路'!AH95,'C3(1)-1管路'!AH95-'C10(1)-2管路(初期設定)'!AH95))=0,"-",IF('C3(1)-1管路'!AH95="-","-",IF('C10(1)-2管路(初期設定)'!AH95="-",'C3(1)-1管路'!AH95,'C3(1)-1管路'!AH95-'C10(1)-2管路(初期設定)'!AH95)))</f>
        <v>-</v>
      </c>
      <c r="AI95" s="664" t="str">
        <f t="shared" si="248"/>
        <v>-</v>
      </c>
      <c r="AJ95" s="648" t="str">
        <f>IF(IF('C3(1)-1管路'!AJ95="-","-",IF('C10(1)-2管路(初期設定)'!AJ95="-",'C3(1)-1管路'!AJ95,'C3(1)-1管路'!AJ95-'C10(1)-2管路(初期設定)'!AJ95))=0,"-",IF('C3(1)-1管路'!AJ95="-","-",IF('C10(1)-2管路(初期設定)'!AJ95="-",'C3(1)-1管路'!AJ95,'C3(1)-1管路'!AJ95-'C10(1)-2管路(初期設定)'!AJ95)))</f>
        <v>-</v>
      </c>
      <c r="AK95" s="649" t="str">
        <f>IF(IF('C3(1)-1管路'!AK95="-","-",IF('C10(1)-2管路(初期設定)'!AK95="-",'C3(1)-1管路'!AK95,'C3(1)-1管路'!AK95-'C10(1)-2管路(初期設定)'!AK95))=0,"-",IF('C3(1)-1管路'!AK95="-","-",IF('C10(1)-2管路(初期設定)'!AK95="-",'C3(1)-1管路'!AK95,'C3(1)-1管路'!AK95-'C10(1)-2管路(初期設定)'!AK95)))</f>
        <v>-</v>
      </c>
      <c r="AL95" s="664" t="str">
        <f t="shared" si="249"/>
        <v>-</v>
      </c>
      <c r="AM95" s="648" t="str">
        <f>IF(IF('C3(1)-1管路'!AM95="-","-",IF('C10(1)-2管路(初期設定)'!AM95="-",'C3(1)-1管路'!AM95,'C3(1)-1管路'!AM95-'C10(1)-2管路(初期設定)'!AM95))=0,"-",IF('C3(1)-1管路'!AM95="-","-",IF('C10(1)-2管路(初期設定)'!AM95="-",'C3(1)-1管路'!AM95,'C3(1)-1管路'!AM95-'C10(1)-2管路(初期設定)'!AM95)))</f>
        <v>-</v>
      </c>
      <c r="AN95" s="649" t="str">
        <f>IF(IF('C3(1)-1管路'!AN95="-","-",IF('C10(1)-2管路(初期設定)'!AN95="-",'C3(1)-1管路'!AN95,'C3(1)-1管路'!AN95-'C10(1)-2管路(初期設定)'!AN95))=0,"-",IF('C3(1)-1管路'!AN95="-","-",IF('C10(1)-2管路(初期設定)'!AN95="-",'C3(1)-1管路'!AN95,'C3(1)-1管路'!AN95-'C10(1)-2管路(初期設定)'!AN95)))</f>
        <v>-</v>
      </c>
      <c r="AO95" s="664" t="str">
        <f t="shared" si="250"/>
        <v>-</v>
      </c>
      <c r="AP95" s="648" t="str">
        <f>IF(IF('C3(1)-1管路'!AP95="-","-",IF('C10(1)-2管路(初期設定)'!AP95="-",'C3(1)-1管路'!AP95,'C3(1)-1管路'!AP95-'C10(1)-2管路(初期設定)'!AP95))=0,"-",IF('C3(1)-1管路'!AP95="-","-",IF('C10(1)-2管路(初期設定)'!AP95="-",'C3(1)-1管路'!AP95,'C3(1)-1管路'!AP95-'C10(1)-2管路(初期設定)'!AP95)))</f>
        <v>-</v>
      </c>
      <c r="AQ95" s="649" t="str">
        <f>IF(IF('C3(1)-1管路'!AQ95="-","-",IF('C10(1)-2管路(初期設定)'!AQ95="-",'C3(1)-1管路'!AQ95,'C3(1)-1管路'!AQ95-'C10(1)-2管路(初期設定)'!AQ95))=0,"-",IF('C3(1)-1管路'!AQ95="-","-",IF('C10(1)-2管路(初期設定)'!AQ95="-",'C3(1)-1管路'!AQ95,'C3(1)-1管路'!AQ95-'C10(1)-2管路(初期設定)'!AQ95)))</f>
        <v>-</v>
      </c>
      <c r="AR95" s="659" t="str">
        <f t="shared" si="251"/>
        <v>-</v>
      </c>
      <c r="AS95" s="648" t="str">
        <f>IF(IF('C3(1)-1管路'!AS95="-","-",IF('C10(1)-2管路(初期設定)'!AS95="-",'C3(1)-1管路'!AS95,'C3(1)-1管路'!AS95-'C10(1)-2管路(初期設定)'!AS95))=0,"-",IF('C3(1)-1管路'!AS95="-","-",IF('C10(1)-2管路(初期設定)'!AS95="-",'C3(1)-1管路'!AS95,'C3(1)-1管路'!AS95-'C10(1)-2管路(初期設定)'!AS95)))</f>
        <v>-</v>
      </c>
      <c r="AT95" s="649" t="str">
        <f>IF(IF('C3(1)-1管路'!AT95="-","-",IF('C10(1)-2管路(初期設定)'!AT95="-",'C3(1)-1管路'!AT95,'C3(1)-1管路'!AT95-'C10(1)-2管路(初期設定)'!AT95))=0,"-",IF('C3(1)-1管路'!AT95="-","-",IF('C10(1)-2管路(初期設定)'!AT95="-",'C3(1)-1管路'!AT95,'C3(1)-1管路'!AT95-'C10(1)-2管路(初期設定)'!AT95)))</f>
        <v>-</v>
      </c>
      <c r="AU95" s="659" t="str">
        <f t="shared" si="252"/>
        <v>-</v>
      </c>
      <c r="AV95" s="1071">
        <f t="shared" si="253"/>
        <v>3253</v>
      </c>
      <c r="AW95" s="1070"/>
      <c r="AX95" s="1069" t="str">
        <f t="shared" si="254"/>
        <v>-</v>
      </c>
      <c r="AY95" s="1070"/>
      <c r="AZ95" s="1071">
        <f t="shared" si="255"/>
        <v>324.89999999999998</v>
      </c>
      <c r="BA95" s="1070"/>
      <c r="BB95" s="1070">
        <f t="shared" si="256"/>
        <v>0</v>
      </c>
      <c r="BC95" s="1070"/>
      <c r="BD95" s="1070">
        <f t="shared" si="257"/>
        <v>2928.1</v>
      </c>
      <c r="BE95" s="1070"/>
      <c r="BF95" s="1070">
        <f t="shared" si="258"/>
        <v>0</v>
      </c>
      <c r="BG95" s="1070"/>
      <c r="BH95" s="1070">
        <f t="shared" si="259"/>
        <v>0</v>
      </c>
      <c r="BI95" s="1072"/>
      <c r="BJ95" s="1071">
        <f t="shared" si="260"/>
        <v>324.89999999999998</v>
      </c>
      <c r="BK95" s="1070"/>
      <c r="BL95" s="1070">
        <f t="shared" si="261"/>
        <v>2928.1</v>
      </c>
      <c r="BM95" s="1073"/>
      <c r="BN95" s="1070">
        <f t="shared" si="262"/>
        <v>3253</v>
      </c>
      <c r="BO95" s="1073"/>
      <c r="BQ95" s="442" t="str">
        <f>IF('C10(1)-2管路(初期設定)'!AW95="","-",'C10(1)-2管路(初期設定)'!AW95)</f>
        <v>ダクタイル鋳鉄管(NS形継手等)</v>
      </c>
      <c r="BR95" s="441">
        <f>IF(BQ95=BR$4,IF('C10(1)-2管路(初期設定)'!AV95="-","-",IF('C10(1)-2管路(初期設定)'!I95="-",'C10(1)-2管路(初期設定)'!AV95,'C10(1)-2管路(初期設定)'!AV95-'C10(1)-2管路(初期設定)'!I95)),"-")</f>
        <v>324.89999999999998</v>
      </c>
      <c r="BS95" s="441" t="str">
        <f>IF(BQ95=BS$4,IF('C10(1)-2管路(初期設定)'!AV95="-","-",IF('C10(1)-2管路(初期設定)'!L95="-",'C10(1)-2管路(初期設定)'!AV95,'C10(1)-2管路(初期設定)'!AV95-'C10(1)-2管路(初期設定)'!L95)),"-")</f>
        <v>-</v>
      </c>
      <c r="BT95" s="441" t="str">
        <f>IF(BQ95=BT$4,IF('C10(1)-2管路(初期設定)'!AV95="-","-",IF('C10(1)-2管路(初期設定)'!O95="-",'C10(1)-2管路(初期設定)'!AV95,'C10(1)-2管路(初期設定)'!AV95-'C10(1)-2管路(初期設定)'!O95)),"-")</f>
        <v>-</v>
      </c>
      <c r="BU95" s="441" t="str">
        <f>IF($BQ95=BU$4,IF('C10(1)-2管路(初期設定)'!$AV95="-","-",IF('C10(1)-2管路(初期設定)'!R95="-",'C10(1)-2管路(初期設定)'!$AV95,'C10(1)-2管路(初期設定)'!$AV95-'C10(1)-2管路(初期設定)'!R95)),"-")</f>
        <v>-</v>
      </c>
      <c r="BV95" s="441" t="str">
        <f>IF($BQ95=BV$4,IF('C10(1)-2管路(初期設定)'!$AV95="-","-",IF('C10(1)-2管路(初期設定)'!W95="-",'C10(1)-2管路(初期設定)'!$AV95,'C10(1)-2管路(初期設定)'!$AV95-SUM('C10(1)-2管路(初期設定)'!S95,'C10(1)-2管路(初期設定)'!T95))),"-")</f>
        <v>-</v>
      </c>
      <c r="BW95" s="441" t="str">
        <f>IF($BQ95=BV$4,IF('C10(1)-2管路(初期設定)'!$AV95="-","-",IF('C10(1)-2管路(初期設定)'!W95="-",'C10(1)-2管路(初期設定)'!$AV95,'C10(1)-2管路(初期設定)'!$AV95-SUM('C10(1)-2管路(初期設定)'!U95,'C10(1)-2管路(初期設定)'!V95))),"-")</f>
        <v>-</v>
      </c>
      <c r="BX95" s="441" t="str">
        <f>IF($BQ95=BX$4,IF('C10(1)-2管路(初期設定)'!$AV95="-","-",IF('C10(1)-2管路(初期設定)'!AF95="-",'C10(1)-2管路(初期設定)'!$AV95,'C10(1)-2管路(初期設定)'!$AV95-'C10(1)-2管路(初期設定)'!AF95)),"-")</f>
        <v>-</v>
      </c>
    </row>
    <row r="96" spans="2:76" ht="13.5" customHeight="1">
      <c r="B96" s="1265"/>
      <c r="C96" s="1083"/>
      <c r="D96" s="1084"/>
      <c r="E96" s="1085"/>
      <c r="F96" s="76">
        <v>400</v>
      </c>
      <c r="G96" s="857">
        <f>IF(AND('C10(1)-1管路(初期設定)'!$F$17="○",'C10(1)-4,5管路(初期設定)'!$BR96="-"),"-",IF('C3(1)-1管路'!G96="-",BR96,IF(BR96="-",'C3(1)-1管路'!G96,'C3(1)-1管路'!G96+BR96)))</f>
        <v>185.6</v>
      </c>
      <c r="H96" s="649" t="str">
        <f>IF(IF('C3(1)-1管路'!H96="-","-",IF('C10(1)-2管路(初期設定)'!H96="-",'C3(1)-1管路'!H96,'C3(1)-1管路'!H96-'C10(1)-2管路(初期設定)'!H96))=0,"-",IF('C3(1)-1管路'!H96="-","-",IF('C10(1)-2管路(初期設定)'!H96="-",'C3(1)-1管路'!H96,'C3(1)-1管路'!H96-'C10(1)-2管路(初期設定)'!H96)))</f>
        <v>-</v>
      </c>
      <c r="I96" s="664">
        <f t="shared" si="240"/>
        <v>185.6</v>
      </c>
      <c r="J96" s="857" t="str">
        <f>IF(AND('C10(1)-1管路(初期設定)'!$H$17="○",'C10(1)-4,5管路(初期設定)'!$BS96="-"),"-",IF('C3(1)-1管路'!J96="-",BS96,IF(BS96="-",'C3(1)-1管路'!J96,'C3(1)-1管路'!J96+BS96)))</f>
        <v>-</v>
      </c>
      <c r="K96" s="649" t="str">
        <f>IF(IF('C3(1)-1管路'!K96="-","-",IF('C10(1)-2管路(初期設定)'!K96="-",'C3(1)-1管路'!K96,'C3(1)-1管路'!K96-'C10(1)-2管路(初期設定)'!K96))=0,"-",IF('C3(1)-1管路'!K96="-","-",IF('C10(1)-2管路(初期設定)'!K96="-",'C3(1)-1管路'!K96,'C3(1)-1管路'!K96-'C10(1)-2管路(初期設定)'!K96)))</f>
        <v>-</v>
      </c>
      <c r="L96" s="664" t="str">
        <f t="shared" si="241"/>
        <v>-</v>
      </c>
      <c r="M96" s="857" t="str">
        <f>IF(AND('C10(1)-1管路(初期設定)'!$J$17="○",'C10(1)-4,5管路(初期設定)'!$BT96="-"),"-",IF('C3(1)-1管路'!M96="-",BT96,IF(BT96="-",'C3(1)-1管路'!M96,'C3(1)-1管路'!M96+BT96)))</f>
        <v>-</v>
      </c>
      <c r="N96" s="649" t="str">
        <f>IF(IF('C3(1)-1管路'!N96="-","-",IF('C10(1)-2管路(初期設定)'!N96="-",'C3(1)-1管路'!N96,'C3(1)-1管路'!N96-'C10(1)-2管路(初期設定)'!N96))=0,"-",IF('C3(1)-1管路'!N96="-","-",IF('C10(1)-2管路(初期設定)'!N96="-",'C3(1)-1管路'!N96,'C3(1)-1管路'!N96-'C10(1)-2管路(初期設定)'!N96)))</f>
        <v>-</v>
      </c>
      <c r="O96" s="664" t="str">
        <f t="shared" si="242"/>
        <v>-</v>
      </c>
      <c r="P96" s="857" t="str">
        <f>IF(AND('C10(1)-1管路(初期設定)'!$L$17="○",'C10(1)-4,5管路(初期設定)'!$BU96="-"),"-",IF('C3(1)-1管路'!P96="-",BU96,IF(BU96="-",'C3(1)-1管路'!P96,'C3(1)-1管路'!P96+BU96)))</f>
        <v>-</v>
      </c>
      <c r="Q96" s="649" t="str">
        <f>IF(IF('C3(1)-1管路'!Q96="-","-",IF('C10(1)-2管路(初期設定)'!Q96="-",'C3(1)-1管路'!Q96,'C3(1)-1管路'!Q96-'C10(1)-2管路(初期設定)'!Q96))=0,"-",IF('C3(1)-1管路'!Q96="-","-",IF('C10(1)-2管路(初期設定)'!Q96="-",'C3(1)-1管路'!Q96,'C3(1)-1管路'!Q96-'C10(1)-2管路(初期設定)'!Q96)))</f>
        <v>-</v>
      </c>
      <c r="R96" s="664" t="str">
        <f t="shared" si="243"/>
        <v>-</v>
      </c>
      <c r="S96" s="857">
        <f>IF(AND('C10(1)-1管路(初期設定)'!$N$17="○",'C10(1)-4,5管路(初期設定)'!$BV96="-"),"-",IF('C3(1)-1管路'!S96="-",BV96,IF(BV96="-",'C3(1)-1管路'!S96,'C3(1)-1管路'!S96+BV96+BW96)))</f>
        <v>35.6</v>
      </c>
      <c r="T96" s="650" t="str">
        <f>IF(IF('C3(1)-1管路'!T96="-","-",IF('C10(1)-2管路(初期設定)'!T96="-",'C3(1)-1管路'!T96,'C3(1)-1管路'!T96-'C10(1)-2管路(初期設定)'!T96))=0,"-",IF('C3(1)-1管路'!T96="-","-",IF('C10(1)-2管路(初期設定)'!T96="-",'C3(1)-1管路'!T96,'C3(1)-1管路'!T96-'C10(1)-2管路(初期設定)'!T96)))</f>
        <v>-</v>
      </c>
      <c r="U96" s="856">
        <f>IF(AND('C10(1)-1管路(初期設定)'!$P$17="○",'C10(1)-4,5管路(初期設定)'!$BW96="-"),"-",IF('C3(1)-1管路'!U96="-",BW96,IF(BW96="-",'C3(1)-1管路'!U96,'C3(1)-1管路'!U96)))</f>
        <v>144</v>
      </c>
      <c r="V96" s="649" t="str">
        <f>IF(IF('C3(1)-1管路'!V96="-","-",IF('C10(1)-2管路(初期設定)'!V96="-",'C3(1)-1管路'!V96,'C3(1)-1管路'!V96-'C10(1)-2管路(初期設定)'!V96))=0,"-",IF('C3(1)-1管路'!V96="-","-",IF('C10(1)-2管路(初期設定)'!V96="-",'C3(1)-1管路'!V96,'C3(1)-1管路'!V96-'C10(1)-2管路(初期設定)'!V96)))</f>
        <v>-</v>
      </c>
      <c r="W96" s="664">
        <f t="shared" si="244"/>
        <v>179.6</v>
      </c>
      <c r="X96" s="648">
        <f>IF(IF('C3(1)-1管路'!X96="-","-",IF('C10(1)-2管路(初期設定)'!X96="-",'C3(1)-1管路'!X96,'C3(1)-1管路'!X96-'C10(1)-2管路(初期設定)'!X96))=0,"-",IF('C3(1)-1管路'!X96="-","-",IF('C10(1)-2管路(初期設定)'!X96="-",'C3(1)-1管路'!X96,'C3(1)-1管路'!X96-'C10(1)-2管路(初期設定)'!X96)))</f>
        <v>1472.4</v>
      </c>
      <c r="Y96" s="649" t="str">
        <f>IF(IF('C3(1)-1管路'!Y96="-","-",IF('C10(1)-2管路(初期設定)'!Y96="-",'C3(1)-1管路'!Y96,'C3(1)-1管路'!Y96-'C10(1)-2管路(初期設定)'!Y96))=0,"-",IF('C3(1)-1管路'!Y96="-","-",IF('C10(1)-2管路(初期設定)'!Y96="-",'C3(1)-1管路'!Y96,'C3(1)-1管路'!Y96-'C10(1)-2管路(初期設定)'!Y96)))</f>
        <v>-</v>
      </c>
      <c r="Z96" s="664">
        <f t="shared" si="245"/>
        <v>1472.4</v>
      </c>
      <c r="AA96" s="648" t="str">
        <f>IF(IF('C3(1)-1管路'!AA96="-","-",IF('C10(1)-2管路(初期設定)'!AA96="-",'C3(1)-1管路'!AA96,'C3(1)-1管路'!AA96-'C10(1)-2管路(初期設定)'!AA96))=0,"-",IF('C3(1)-1管路'!AA96="-","-",IF('C10(1)-2管路(初期設定)'!AA96="-",'C3(1)-1管路'!AA96,'C3(1)-1管路'!AA96-'C10(1)-2管路(初期設定)'!AA96)))</f>
        <v>-</v>
      </c>
      <c r="AB96" s="649" t="str">
        <f>IF(IF('C3(1)-1管路'!AB96="-","-",IF('C10(1)-2管路(初期設定)'!AB96="-",'C3(1)-1管路'!AB96,'C3(1)-1管路'!AB96-'C10(1)-2管路(初期設定)'!AB96))=0,"-",IF('C3(1)-1管路'!AB96="-","-",IF('C10(1)-2管路(初期設定)'!AB96="-",'C3(1)-1管路'!AB96,'C3(1)-1管路'!AB96-'C10(1)-2管路(初期設定)'!AB96)))</f>
        <v>-</v>
      </c>
      <c r="AC96" s="664" t="str">
        <f t="shared" si="246"/>
        <v>-</v>
      </c>
      <c r="AD96" s="857" t="str">
        <f>IF(AND('C10(1)-1管路(初期設定)'!$V$17="○",'C10(1)-4,5管路(初期設定)'!$BX96="-"),"-",IF('C3(1)-1管路'!AD96="-",BX96,IF(BX96="-",'C3(1)-1管路'!AD96,'C3(1)-1管路'!AD96+BX96)))</f>
        <v>-</v>
      </c>
      <c r="AE96" s="649" t="str">
        <f>IF(IF('C3(1)-1管路'!AE96="-","-",IF('C10(1)-2管路(初期設定)'!AE96="-",'C3(1)-1管路'!AE96,'C3(1)-1管路'!AE96-'C10(1)-2管路(初期設定)'!AE96))=0,"-",IF('C3(1)-1管路'!AE96="-","-",IF('C10(1)-2管路(初期設定)'!AE96="-",'C3(1)-1管路'!AE96,'C3(1)-1管路'!AE96-'C10(1)-2管路(初期設定)'!AE96)))</f>
        <v>-</v>
      </c>
      <c r="AF96" s="664" t="str">
        <f t="shared" si="247"/>
        <v>-</v>
      </c>
      <c r="AG96" s="648" t="str">
        <f>IF(IF('C3(1)-1管路'!AG96="-","-",IF('C10(1)-2管路(初期設定)'!AG96="-",'C3(1)-1管路'!AG96,'C3(1)-1管路'!AG96-'C10(1)-2管路(初期設定)'!AG96))=0,"-",IF('C3(1)-1管路'!AG96="-","-",IF('C10(1)-2管路(初期設定)'!AG96="-",'C3(1)-1管路'!AG96,'C3(1)-1管路'!AG96-'C10(1)-2管路(初期設定)'!AG96)))</f>
        <v>-</v>
      </c>
      <c r="AH96" s="649" t="str">
        <f>IF(IF('C3(1)-1管路'!AH96="-","-",IF('C10(1)-2管路(初期設定)'!AH96="-",'C3(1)-1管路'!AH96,'C3(1)-1管路'!AH96-'C10(1)-2管路(初期設定)'!AH96))=0,"-",IF('C3(1)-1管路'!AH96="-","-",IF('C10(1)-2管路(初期設定)'!AH96="-",'C3(1)-1管路'!AH96,'C3(1)-1管路'!AH96-'C10(1)-2管路(初期設定)'!AH96)))</f>
        <v>-</v>
      </c>
      <c r="AI96" s="664" t="str">
        <f t="shared" si="248"/>
        <v>-</v>
      </c>
      <c r="AJ96" s="648" t="str">
        <f>IF(IF('C3(1)-1管路'!AJ96="-","-",IF('C10(1)-2管路(初期設定)'!AJ96="-",'C3(1)-1管路'!AJ96,'C3(1)-1管路'!AJ96-'C10(1)-2管路(初期設定)'!AJ96))=0,"-",IF('C3(1)-1管路'!AJ96="-","-",IF('C10(1)-2管路(初期設定)'!AJ96="-",'C3(1)-1管路'!AJ96,'C3(1)-1管路'!AJ96-'C10(1)-2管路(初期設定)'!AJ96)))</f>
        <v>-</v>
      </c>
      <c r="AK96" s="649" t="str">
        <f>IF(IF('C3(1)-1管路'!AK96="-","-",IF('C10(1)-2管路(初期設定)'!AK96="-",'C3(1)-1管路'!AK96,'C3(1)-1管路'!AK96-'C10(1)-2管路(初期設定)'!AK96))=0,"-",IF('C3(1)-1管路'!AK96="-","-",IF('C10(1)-2管路(初期設定)'!AK96="-",'C3(1)-1管路'!AK96,'C3(1)-1管路'!AK96-'C10(1)-2管路(初期設定)'!AK96)))</f>
        <v>-</v>
      </c>
      <c r="AL96" s="664" t="str">
        <f t="shared" si="249"/>
        <v>-</v>
      </c>
      <c r="AM96" s="648" t="str">
        <f>IF(IF('C3(1)-1管路'!AM96="-","-",IF('C10(1)-2管路(初期設定)'!AM96="-",'C3(1)-1管路'!AM96,'C3(1)-1管路'!AM96-'C10(1)-2管路(初期設定)'!AM96))=0,"-",IF('C3(1)-1管路'!AM96="-","-",IF('C10(1)-2管路(初期設定)'!AM96="-",'C3(1)-1管路'!AM96,'C3(1)-1管路'!AM96-'C10(1)-2管路(初期設定)'!AM96)))</f>
        <v>-</v>
      </c>
      <c r="AN96" s="649" t="str">
        <f>IF(IF('C3(1)-1管路'!AN96="-","-",IF('C10(1)-2管路(初期設定)'!AN96="-",'C3(1)-1管路'!AN96,'C3(1)-1管路'!AN96-'C10(1)-2管路(初期設定)'!AN96))=0,"-",IF('C3(1)-1管路'!AN96="-","-",IF('C10(1)-2管路(初期設定)'!AN96="-",'C3(1)-1管路'!AN96,'C3(1)-1管路'!AN96-'C10(1)-2管路(初期設定)'!AN96)))</f>
        <v>-</v>
      </c>
      <c r="AO96" s="664" t="str">
        <f t="shared" si="250"/>
        <v>-</v>
      </c>
      <c r="AP96" s="648" t="str">
        <f>IF(IF('C3(1)-1管路'!AP96="-","-",IF('C10(1)-2管路(初期設定)'!AP96="-",'C3(1)-1管路'!AP96,'C3(1)-1管路'!AP96-'C10(1)-2管路(初期設定)'!AP96))=0,"-",IF('C3(1)-1管路'!AP96="-","-",IF('C10(1)-2管路(初期設定)'!AP96="-",'C3(1)-1管路'!AP96,'C3(1)-1管路'!AP96-'C10(1)-2管路(初期設定)'!AP96)))</f>
        <v>-</v>
      </c>
      <c r="AQ96" s="649" t="str">
        <f>IF(IF('C3(1)-1管路'!AQ96="-","-",IF('C10(1)-2管路(初期設定)'!AQ96="-",'C3(1)-1管路'!AQ96,'C3(1)-1管路'!AQ96-'C10(1)-2管路(初期設定)'!AQ96))=0,"-",IF('C3(1)-1管路'!AQ96="-","-",IF('C10(1)-2管路(初期設定)'!AQ96="-",'C3(1)-1管路'!AQ96,'C3(1)-1管路'!AQ96-'C10(1)-2管路(初期設定)'!AQ96)))</f>
        <v>-</v>
      </c>
      <c r="AR96" s="659" t="str">
        <f t="shared" si="251"/>
        <v>-</v>
      </c>
      <c r="AS96" s="648" t="str">
        <f>IF(IF('C3(1)-1管路'!AS96="-","-",IF('C10(1)-2管路(初期設定)'!AS96="-",'C3(1)-1管路'!AS96,'C3(1)-1管路'!AS96-'C10(1)-2管路(初期設定)'!AS96))=0,"-",IF('C3(1)-1管路'!AS96="-","-",IF('C10(1)-2管路(初期設定)'!AS96="-",'C3(1)-1管路'!AS96,'C3(1)-1管路'!AS96-'C10(1)-2管路(初期設定)'!AS96)))</f>
        <v>-</v>
      </c>
      <c r="AT96" s="649" t="str">
        <f>IF(IF('C3(1)-1管路'!AT96="-","-",IF('C10(1)-2管路(初期設定)'!AT96="-",'C3(1)-1管路'!AT96,'C3(1)-1管路'!AT96-'C10(1)-2管路(初期設定)'!AT96))=0,"-",IF('C3(1)-1管路'!AT96="-","-",IF('C10(1)-2管路(初期設定)'!AT96="-",'C3(1)-1管路'!AT96,'C3(1)-1管路'!AT96-'C10(1)-2管路(初期設定)'!AT96)))</f>
        <v>-</v>
      </c>
      <c r="AU96" s="659" t="str">
        <f t="shared" si="252"/>
        <v>-</v>
      </c>
      <c r="AV96" s="1071">
        <f t="shared" si="253"/>
        <v>1837.6000000000001</v>
      </c>
      <c r="AW96" s="1070"/>
      <c r="AX96" s="1069" t="str">
        <f t="shared" si="254"/>
        <v>-</v>
      </c>
      <c r="AY96" s="1070"/>
      <c r="AZ96" s="1071">
        <f t="shared" si="255"/>
        <v>185.6</v>
      </c>
      <c r="BA96" s="1070"/>
      <c r="BB96" s="1070">
        <f t="shared" si="256"/>
        <v>35.6</v>
      </c>
      <c r="BC96" s="1070"/>
      <c r="BD96" s="1070">
        <f t="shared" si="257"/>
        <v>1616.4</v>
      </c>
      <c r="BE96" s="1070"/>
      <c r="BF96" s="1070">
        <f t="shared" si="258"/>
        <v>0</v>
      </c>
      <c r="BG96" s="1070"/>
      <c r="BH96" s="1070">
        <f t="shared" si="259"/>
        <v>0</v>
      </c>
      <c r="BI96" s="1072"/>
      <c r="BJ96" s="1071">
        <f t="shared" si="260"/>
        <v>221.2</v>
      </c>
      <c r="BK96" s="1070"/>
      <c r="BL96" s="1070">
        <f t="shared" si="261"/>
        <v>1616.4</v>
      </c>
      <c r="BM96" s="1073"/>
      <c r="BN96" s="1070">
        <f t="shared" si="262"/>
        <v>1837.6000000000001</v>
      </c>
      <c r="BO96" s="1073"/>
      <c r="BQ96" s="442" t="str">
        <f>IF('C10(1)-2管路(初期設定)'!AW96="","-",'C10(1)-2管路(初期設定)'!AW96)</f>
        <v>ダクタイル鋳鉄管(NS形継手等)</v>
      </c>
      <c r="BR96" s="441">
        <f>IF(BQ96=BR$4,IF('C10(1)-2管路(初期設定)'!AV96="-","-",IF('C10(1)-2管路(初期設定)'!I96="-",'C10(1)-2管路(初期設定)'!AV96,'C10(1)-2管路(初期設定)'!AV96-'C10(1)-2管路(初期設定)'!I96)),"-")</f>
        <v>177.29999999999998</v>
      </c>
      <c r="BS96" s="441" t="str">
        <f>IF(BQ96=BS$4,IF('C10(1)-2管路(初期設定)'!AV96="-","-",IF('C10(1)-2管路(初期設定)'!L96="-",'C10(1)-2管路(初期設定)'!AV96,'C10(1)-2管路(初期設定)'!AV96-'C10(1)-2管路(初期設定)'!L96)),"-")</f>
        <v>-</v>
      </c>
      <c r="BT96" s="441" t="str">
        <f>IF(BQ96=BT$4,IF('C10(1)-2管路(初期設定)'!AV96="-","-",IF('C10(1)-2管路(初期設定)'!O96="-",'C10(1)-2管路(初期設定)'!AV96,'C10(1)-2管路(初期設定)'!AV96-'C10(1)-2管路(初期設定)'!O96)),"-")</f>
        <v>-</v>
      </c>
      <c r="BU96" s="441" t="str">
        <f>IF($BQ96=BU$4,IF('C10(1)-2管路(初期設定)'!$AV96="-","-",IF('C10(1)-2管路(初期設定)'!R96="-",'C10(1)-2管路(初期設定)'!$AV96,'C10(1)-2管路(初期設定)'!$AV96-'C10(1)-2管路(初期設定)'!R96)),"-")</f>
        <v>-</v>
      </c>
      <c r="BV96" s="441" t="str">
        <f>IF($BQ96=BV$4,IF('C10(1)-2管路(初期設定)'!$AV96="-","-",IF('C10(1)-2管路(初期設定)'!W96="-",'C10(1)-2管路(初期設定)'!$AV96,'C10(1)-2管路(初期設定)'!$AV96-SUM('C10(1)-2管路(初期設定)'!S96,'C10(1)-2管路(初期設定)'!T96))),"-")</f>
        <v>-</v>
      </c>
      <c r="BW96" s="441" t="str">
        <f>IF($BQ96=BV$4,IF('C10(1)-2管路(初期設定)'!$AV96="-","-",IF('C10(1)-2管路(初期設定)'!W96="-",'C10(1)-2管路(初期設定)'!$AV96,'C10(1)-2管路(初期設定)'!$AV96-SUM('C10(1)-2管路(初期設定)'!U96,'C10(1)-2管路(初期設定)'!V96))),"-")</f>
        <v>-</v>
      </c>
      <c r="BX96" s="441" t="str">
        <f>IF($BQ96=BX$4,IF('C10(1)-2管路(初期設定)'!$AV96="-","-",IF('C10(1)-2管路(初期設定)'!AF96="-",'C10(1)-2管路(初期設定)'!$AV96,'C10(1)-2管路(初期設定)'!$AV96-'C10(1)-2管路(初期設定)'!AF96)),"-")</f>
        <v>-</v>
      </c>
    </row>
    <row r="97" spans="1:76" ht="13.5" customHeight="1">
      <c r="A97" s="235"/>
      <c r="B97" s="1265"/>
      <c r="C97" s="1083"/>
      <c r="D97" s="1084"/>
      <c r="E97" s="1085"/>
      <c r="F97" s="76">
        <v>350</v>
      </c>
      <c r="G97" s="857">
        <f>IF(AND('C10(1)-1管路(初期設定)'!$F$17="○",'C10(1)-4,5管路(初期設定)'!$BR97="-"),"-",IF('C3(1)-1管路'!G97="-",BR97,IF(BR97="-",'C3(1)-1管路'!G97,'C3(1)-1管路'!G97+BR97)))</f>
        <v>26.1</v>
      </c>
      <c r="H97" s="649" t="str">
        <f>IF(IF('C3(1)-1管路'!H97="-","-",IF('C10(1)-2管路(初期設定)'!H97="-",'C3(1)-1管路'!H97,'C3(1)-1管路'!H97-'C10(1)-2管路(初期設定)'!H97))=0,"-",IF('C3(1)-1管路'!H97="-","-",IF('C10(1)-2管路(初期設定)'!H97="-",'C3(1)-1管路'!H97,'C3(1)-1管路'!H97-'C10(1)-2管路(初期設定)'!H97)))</f>
        <v>-</v>
      </c>
      <c r="I97" s="664">
        <f t="shared" si="240"/>
        <v>26.1</v>
      </c>
      <c r="J97" s="857" t="str">
        <f>IF(AND('C10(1)-1管路(初期設定)'!$H$17="○",'C10(1)-4,5管路(初期設定)'!$BS97="-"),"-",IF('C3(1)-1管路'!J97="-",BS97,IF(BS97="-",'C3(1)-1管路'!J97,'C3(1)-1管路'!J97+BS97)))</f>
        <v>-</v>
      </c>
      <c r="K97" s="649" t="str">
        <f>IF(IF('C3(1)-1管路'!K97="-","-",IF('C10(1)-2管路(初期設定)'!K97="-",'C3(1)-1管路'!K97,'C3(1)-1管路'!K97-'C10(1)-2管路(初期設定)'!K97))=0,"-",IF('C3(1)-1管路'!K97="-","-",IF('C10(1)-2管路(初期設定)'!K97="-",'C3(1)-1管路'!K97,'C3(1)-1管路'!K97-'C10(1)-2管路(初期設定)'!K97)))</f>
        <v>-</v>
      </c>
      <c r="L97" s="664" t="str">
        <f t="shared" si="241"/>
        <v>-</v>
      </c>
      <c r="M97" s="857" t="str">
        <f>IF(AND('C10(1)-1管路(初期設定)'!$J$17="○",'C10(1)-4,5管路(初期設定)'!$BT97="-"),"-",IF('C3(1)-1管路'!M97="-",BT97,IF(BT97="-",'C3(1)-1管路'!M97,'C3(1)-1管路'!M97+BT97)))</f>
        <v>-</v>
      </c>
      <c r="N97" s="649" t="str">
        <f>IF(IF('C3(1)-1管路'!N97="-","-",IF('C10(1)-2管路(初期設定)'!N97="-",'C3(1)-1管路'!N97,'C3(1)-1管路'!N97-'C10(1)-2管路(初期設定)'!N97))=0,"-",IF('C3(1)-1管路'!N97="-","-",IF('C10(1)-2管路(初期設定)'!N97="-",'C3(1)-1管路'!N97,'C3(1)-1管路'!N97-'C10(1)-2管路(初期設定)'!N97)))</f>
        <v>-</v>
      </c>
      <c r="O97" s="664" t="str">
        <f t="shared" si="242"/>
        <v>-</v>
      </c>
      <c r="P97" s="857" t="str">
        <f>IF(AND('C10(1)-1管路(初期設定)'!$L$17="○",'C10(1)-4,5管路(初期設定)'!$BU97="-"),"-",IF('C3(1)-1管路'!P97="-",BU97,IF(BU97="-",'C3(1)-1管路'!P97,'C3(1)-1管路'!P97+BU97)))</f>
        <v>-</v>
      </c>
      <c r="Q97" s="649" t="str">
        <f>IF(IF('C3(1)-1管路'!Q97="-","-",IF('C10(1)-2管路(初期設定)'!Q97="-",'C3(1)-1管路'!Q97,'C3(1)-1管路'!Q97-'C10(1)-2管路(初期設定)'!Q97))=0,"-",IF('C3(1)-1管路'!Q97="-","-",IF('C10(1)-2管路(初期設定)'!Q97="-",'C3(1)-1管路'!Q97,'C3(1)-1管路'!Q97-'C10(1)-2管路(初期設定)'!Q97)))</f>
        <v>-</v>
      </c>
      <c r="R97" s="664" t="str">
        <f t="shared" si="243"/>
        <v>-</v>
      </c>
      <c r="S97" s="857" t="str">
        <f>IF(AND('C10(1)-1管路(初期設定)'!$N$17="○",'C10(1)-4,5管路(初期設定)'!$BV97="-"),"-",IF('C3(1)-1管路'!S97="-",BV97,IF(BV97="-",'C3(1)-1管路'!S97,'C3(1)-1管路'!S97+BV97+BW97)))</f>
        <v>-</v>
      </c>
      <c r="T97" s="650" t="str">
        <f>IF(IF('C3(1)-1管路'!T97="-","-",IF('C10(1)-2管路(初期設定)'!T97="-",'C3(1)-1管路'!T97,'C3(1)-1管路'!T97-'C10(1)-2管路(初期設定)'!T97))=0,"-",IF('C3(1)-1管路'!T97="-","-",IF('C10(1)-2管路(初期設定)'!T97="-",'C3(1)-1管路'!T97,'C3(1)-1管路'!T97-'C10(1)-2管路(初期設定)'!T97)))</f>
        <v>-</v>
      </c>
      <c r="U97" s="856" t="str">
        <f>IF(AND('C10(1)-1管路(初期設定)'!$P$17="○",'C10(1)-4,5管路(初期設定)'!$BW97="-"),"-",IF('C3(1)-1管路'!U97="-",BW97,IF(BW97="-",'C3(1)-1管路'!U97,'C3(1)-1管路'!U97)))</f>
        <v>-</v>
      </c>
      <c r="V97" s="649" t="str">
        <f>IF(IF('C3(1)-1管路'!V97="-","-",IF('C10(1)-2管路(初期設定)'!V97="-",'C3(1)-1管路'!V97,'C3(1)-1管路'!V97-'C10(1)-2管路(初期設定)'!V97))=0,"-",IF('C3(1)-1管路'!V97="-","-",IF('C10(1)-2管路(初期設定)'!V97="-",'C3(1)-1管路'!V97,'C3(1)-1管路'!V97-'C10(1)-2管路(初期設定)'!V97)))</f>
        <v>-</v>
      </c>
      <c r="W97" s="664" t="str">
        <f t="shared" si="244"/>
        <v>-</v>
      </c>
      <c r="X97" s="648">
        <f>IF(IF('C3(1)-1管路'!X97="-","-",IF('C10(1)-2管路(初期設定)'!X97="-",'C3(1)-1管路'!X97,'C3(1)-1管路'!X97-'C10(1)-2管路(初期設定)'!X97))=0,"-",IF('C3(1)-1管路'!X97="-","-",IF('C10(1)-2管路(初期設定)'!X97="-",'C3(1)-1管路'!X97,'C3(1)-1管路'!X97-'C10(1)-2管路(初期設定)'!X97)))</f>
        <v>238</v>
      </c>
      <c r="Y97" s="649" t="str">
        <f>IF(IF('C3(1)-1管路'!Y97="-","-",IF('C10(1)-2管路(初期設定)'!Y97="-",'C3(1)-1管路'!Y97,'C3(1)-1管路'!Y97-'C10(1)-2管路(初期設定)'!Y97))=0,"-",IF('C3(1)-1管路'!Y97="-","-",IF('C10(1)-2管路(初期設定)'!Y97="-",'C3(1)-1管路'!Y97,'C3(1)-1管路'!Y97-'C10(1)-2管路(初期設定)'!Y97)))</f>
        <v>-</v>
      </c>
      <c r="Z97" s="664">
        <f t="shared" si="245"/>
        <v>238</v>
      </c>
      <c r="AA97" s="648" t="str">
        <f>IF(IF('C3(1)-1管路'!AA97="-","-",IF('C10(1)-2管路(初期設定)'!AA97="-",'C3(1)-1管路'!AA97,'C3(1)-1管路'!AA97-'C10(1)-2管路(初期設定)'!AA97))=0,"-",IF('C3(1)-1管路'!AA97="-","-",IF('C10(1)-2管路(初期設定)'!AA97="-",'C3(1)-1管路'!AA97,'C3(1)-1管路'!AA97-'C10(1)-2管路(初期設定)'!AA97)))</f>
        <v>-</v>
      </c>
      <c r="AB97" s="649" t="str">
        <f>IF(IF('C3(1)-1管路'!AB97="-","-",IF('C10(1)-2管路(初期設定)'!AB97="-",'C3(1)-1管路'!AB97,'C3(1)-1管路'!AB97-'C10(1)-2管路(初期設定)'!AB97))=0,"-",IF('C3(1)-1管路'!AB97="-","-",IF('C10(1)-2管路(初期設定)'!AB97="-",'C3(1)-1管路'!AB97,'C3(1)-1管路'!AB97-'C10(1)-2管路(初期設定)'!AB97)))</f>
        <v>-</v>
      </c>
      <c r="AC97" s="664" t="str">
        <f t="shared" si="246"/>
        <v>-</v>
      </c>
      <c r="AD97" s="857" t="str">
        <f>IF(AND('C10(1)-1管路(初期設定)'!$V$17="○",'C10(1)-4,5管路(初期設定)'!$BX97="-"),"-",IF('C3(1)-1管路'!AD97="-",BX97,IF(BX97="-",'C3(1)-1管路'!AD97,'C3(1)-1管路'!AD97+BX97)))</f>
        <v>-</v>
      </c>
      <c r="AE97" s="649" t="str">
        <f>IF(IF('C3(1)-1管路'!AE97="-","-",IF('C10(1)-2管路(初期設定)'!AE97="-",'C3(1)-1管路'!AE97,'C3(1)-1管路'!AE97-'C10(1)-2管路(初期設定)'!AE97))=0,"-",IF('C3(1)-1管路'!AE97="-","-",IF('C10(1)-2管路(初期設定)'!AE97="-",'C3(1)-1管路'!AE97,'C3(1)-1管路'!AE97-'C10(1)-2管路(初期設定)'!AE97)))</f>
        <v>-</v>
      </c>
      <c r="AF97" s="664" t="str">
        <f t="shared" si="247"/>
        <v>-</v>
      </c>
      <c r="AG97" s="648" t="str">
        <f>IF(IF('C3(1)-1管路'!AG97="-","-",IF('C10(1)-2管路(初期設定)'!AG97="-",'C3(1)-1管路'!AG97,'C3(1)-1管路'!AG97-'C10(1)-2管路(初期設定)'!AG97))=0,"-",IF('C3(1)-1管路'!AG97="-","-",IF('C10(1)-2管路(初期設定)'!AG97="-",'C3(1)-1管路'!AG97,'C3(1)-1管路'!AG97-'C10(1)-2管路(初期設定)'!AG97)))</f>
        <v>-</v>
      </c>
      <c r="AH97" s="649" t="str">
        <f>IF(IF('C3(1)-1管路'!AH97="-","-",IF('C10(1)-2管路(初期設定)'!AH97="-",'C3(1)-1管路'!AH97,'C3(1)-1管路'!AH97-'C10(1)-2管路(初期設定)'!AH97))=0,"-",IF('C3(1)-1管路'!AH97="-","-",IF('C10(1)-2管路(初期設定)'!AH97="-",'C3(1)-1管路'!AH97,'C3(1)-1管路'!AH97-'C10(1)-2管路(初期設定)'!AH97)))</f>
        <v>-</v>
      </c>
      <c r="AI97" s="664" t="str">
        <f t="shared" si="248"/>
        <v>-</v>
      </c>
      <c r="AJ97" s="648" t="str">
        <f>IF(IF('C3(1)-1管路'!AJ97="-","-",IF('C10(1)-2管路(初期設定)'!AJ97="-",'C3(1)-1管路'!AJ97,'C3(1)-1管路'!AJ97-'C10(1)-2管路(初期設定)'!AJ97))=0,"-",IF('C3(1)-1管路'!AJ97="-","-",IF('C10(1)-2管路(初期設定)'!AJ97="-",'C3(1)-1管路'!AJ97,'C3(1)-1管路'!AJ97-'C10(1)-2管路(初期設定)'!AJ97)))</f>
        <v>-</v>
      </c>
      <c r="AK97" s="649" t="str">
        <f>IF(IF('C3(1)-1管路'!AK97="-","-",IF('C10(1)-2管路(初期設定)'!AK97="-",'C3(1)-1管路'!AK97,'C3(1)-1管路'!AK97-'C10(1)-2管路(初期設定)'!AK97))=0,"-",IF('C3(1)-1管路'!AK97="-","-",IF('C10(1)-2管路(初期設定)'!AK97="-",'C3(1)-1管路'!AK97,'C3(1)-1管路'!AK97-'C10(1)-2管路(初期設定)'!AK97)))</f>
        <v>-</v>
      </c>
      <c r="AL97" s="664" t="str">
        <f t="shared" si="249"/>
        <v>-</v>
      </c>
      <c r="AM97" s="648" t="str">
        <f>IF(IF('C3(1)-1管路'!AM97="-","-",IF('C10(1)-2管路(初期設定)'!AM97="-",'C3(1)-1管路'!AM97,'C3(1)-1管路'!AM97-'C10(1)-2管路(初期設定)'!AM97))=0,"-",IF('C3(1)-1管路'!AM97="-","-",IF('C10(1)-2管路(初期設定)'!AM97="-",'C3(1)-1管路'!AM97,'C3(1)-1管路'!AM97-'C10(1)-2管路(初期設定)'!AM97)))</f>
        <v>-</v>
      </c>
      <c r="AN97" s="649" t="str">
        <f>IF(IF('C3(1)-1管路'!AN97="-","-",IF('C10(1)-2管路(初期設定)'!AN97="-",'C3(1)-1管路'!AN97,'C3(1)-1管路'!AN97-'C10(1)-2管路(初期設定)'!AN97))=0,"-",IF('C3(1)-1管路'!AN97="-","-",IF('C10(1)-2管路(初期設定)'!AN97="-",'C3(1)-1管路'!AN97,'C3(1)-1管路'!AN97-'C10(1)-2管路(初期設定)'!AN97)))</f>
        <v>-</v>
      </c>
      <c r="AO97" s="664" t="str">
        <f t="shared" si="250"/>
        <v>-</v>
      </c>
      <c r="AP97" s="648" t="str">
        <f>IF(IF('C3(1)-1管路'!AP97="-","-",IF('C10(1)-2管路(初期設定)'!AP97="-",'C3(1)-1管路'!AP97,'C3(1)-1管路'!AP97-'C10(1)-2管路(初期設定)'!AP97))=0,"-",IF('C3(1)-1管路'!AP97="-","-",IF('C10(1)-2管路(初期設定)'!AP97="-",'C3(1)-1管路'!AP97,'C3(1)-1管路'!AP97-'C10(1)-2管路(初期設定)'!AP97)))</f>
        <v>-</v>
      </c>
      <c r="AQ97" s="649" t="str">
        <f>IF(IF('C3(1)-1管路'!AQ97="-","-",IF('C10(1)-2管路(初期設定)'!AQ97="-",'C3(1)-1管路'!AQ97,'C3(1)-1管路'!AQ97-'C10(1)-2管路(初期設定)'!AQ97))=0,"-",IF('C3(1)-1管路'!AQ97="-","-",IF('C10(1)-2管路(初期設定)'!AQ97="-",'C3(1)-1管路'!AQ97,'C3(1)-1管路'!AQ97-'C10(1)-2管路(初期設定)'!AQ97)))</f>
        <v>-</v>
      </c>
      <c r="AR97" s="659" t="str">
        <f t="shared" si="251"/>
        <v>-</v>
      </c>
      <c r="AS97" s="648" t="str">
        <f>IF(IF('C3(1)-1管路'!AS97="-","-",IF('C10(1)-2管路(初期設定)'!AS97="-",'C3(1)-1管路'!AS97,'C3(1)-1管路'!AS97-'C10(1)-2管路(初期設定)'!AS97))=0,"-",IF('C3(1)-1管路'!AS97="-","-",IF('C10(1)-2管路(初期設定)'!AS97="-",'C3(1)-1管路'!AS97,'C3(1)-1管路'!AS97-'C10(1)-2管路(初期設定)'!AS97)))</f>
        <v>-</v>
      </c>
      <c r="AT97" s="649" t="str">
        <f>IF(IF('C3(1)-1管路'!AT97="-","-",IF('C10(1)-2管路(初期設定)'!AT97="-",'C3(1)-1管路'!AT97,'C3(1)-1管路'!AT97-'C10(1)-2管路(初期設定)'!AT97))=0,"-",IF('C3(1)-1管路'!AT97="-","-",IF('C10(1)-2管路(初期設定)'!AT97="-",'C3(1)-1管路'!AT97,'C3(1)-1管路'!AT97-'C10(1)-2管路(初期設定)'!AT97)))</f>
        <v>-</v>
      </c>
      <c r="AU97" s="659" t="str">
        <f t="shared" si="252"/>
        <v>-</v>
      </c>
      <c r="AV97" s="1071">
        <f t="shared" si="253"/>
        <v>264.10000000000002</v>
      </c>
      <c r="AW97" s="1070"/>
      <c r="AX97" s="1069" t="str">
        <f t="shared" si="254"/>
        <v>-</v>
      </c>
      <c r="AY97" s="1070"/>
      <c r="AZ97" s="1071">
        <f t="shared" si="255"/>
        <v>26.1</v>
      </c>
      <c r="BA97" s="1070"/>
      <c r="BB97" s="1070">
        <f t="shared" si="256"/>
        <v>0</v>
      </c>
      <c r="BC97" s="1070"/>
      <c r="BD97" s="1070">
        <f t="shared" si="257"/>
        <v>238</v>
      </c>
      <c r="BE97" s="1070"/>
      <c r="BF97" s="1070">
        <f t="shared" si="258"/>
        <v>0</v>
      </c>
      <c r="BG97" s="1070"/>
      <c r="BH97" s="1070">
        <f t="shared" si="259"/>
        <v>0</v>
      </c>
      <c r="BI97" s="1072"/>
      <c r="BJ97" s="1071">
        <f t="shared" si="260"/>
        <v>26.1</v>
      </c>
      <c r="BK97" s="1070"/>
      <c r="BL97" s="1070">
        <f t="shared" si="261"/>
        <v>238</v>
      </c>
      <c r="BM97" s="1073"/>
      <c r="BN97" s="1070">
        <f t="shared" si="262"/>
        <v>264.10000000000002</v>
      </c>
      <c r="BO97" s="1073"/>
      <c r="BQ97" s="442" t="str">
        <f>IF('C10(1)-2管路(初期設定)'!AW97="","-",'C10(1)-2管路(初期設定)'!AW97)</f>
        <v>ダクタイル鋳鉄管(NS形継手等)</v>
      </c>
      <c r="BR97" s="441">
        <f>IF(BQ97=BR$4,IF('C10(1)-2管路(初期設定)'!AV97="-","-",IF('C10(1)-2管路(初期設定)'!I97="-",'C10(1)-2管路(初期設定)'!AV97,'C10(1)-2管路(初期設定)'!AV97-'C10(1)-2管路(初期設定)'!I97)),"-")</f>
        <v>26.1</v>
      </c>
      <c r="BS97" s="441" t="str">
        <f>IF(BQ97=BS$4,IF('C10(1)-2管路(初期設定)'!AV97="-","-",IF('C10(1)-2管路(初期設定)'!L97="-",'C10(1)-2管路(初期設定)'!AV97,'C10(1)-2管路(初期設定)'!AV97-'C10(1)-2管路(初期設定)'!L97)),"-")</f>
        <v>-</v>
      </c>
      <c r="BT97" s="441" t="str">
        <f>IF(BQ97=BT$4,IF('C10(1)-2管路(初期設定)'!AV97="-","-",IF('C10(1)-2管路(初期設定)'!O97="-",'C10(1)-2管路(初期設定)'!AV97,'C10(1)-2管路(初期設定)'!AV97-'C10(1)-2管路(初期設定)'!O97)),"-")</f>
        <v>-</v>
      </c>
      <c r="BU97" s="441" t="str">
        <f>IF($BQ97=BU$4,IF('C10(1)-2管路(初期設定)'!$AV97="-","-",IF('C10(1)-2管路(初期設定)'!R97="-",'C10(1)-2管路(初期設定)'!$AV97,'C10(1)-2管路(初期設定)'!$AV97-'C10(1)-2管路(初期設定)'!R97)),"-")</f>
        <v>-</v>
      </c>
      <c r="BV97" s="441" t="str">
        <f>IF($BQ97=BV$4,IF('C10(1)-2管路(初期設定)'!$AV97="-","-",IF('C10(1)-2管路(初期設定)'!W97="-",'C10(1)-2管路(初期設定)'!$AV97,'C10(1)-2管路(初期設定)'!$AV97-SUM('C10(1)-2管路(初期設定)'!S97,'C10(1)-2管路(初期設定)'!T97))),"-")</f>
        <v>-</v>
      </c>
      <c r="BW97" s="441" t="str">
        <f>IF($BQ97=BV$4,IF('C10(1)-2管路(初期設定)'!$AV97="-","-",IF('C10(1)-2管路(初期設定)'!W97="-",'C10(1)-2管路(初期設定)'!$AV97,'C10(1)-2管路(初期設定)'!$AV97-SUM('C10(1)-2管路(初期設定)'!U97,'C10(1)-2管路(初期設定)'!V97))),"-")</f>
        <v>-</v>
      </c>
      <c r="BX97" s="441" t="str">
        <f>IF($BQ97=BX$4,IF('C10(1)-2管路(初期設定)'!$AV97="-","-",IF('C10(1)-2管路(初期設定)'!AF97="-",'C10(1)-2管路(初期設定)'!$AV97,'C10(1)-2管路(初期設定)'!$AV97-'C10(1)-2管路(初期設定)'!AF97)),"-")</f>
        <v>-</v>
      </c>
    </row>
    <row r="98" spans="1:76" ht="13.5" customHeight="1">
      <c r="B98" s="1265"/>
      <c r="C98" s="1083"/>
      <c r="D98" s="1084"/>
      <c r="E98" s="1085"/>
      <c r="F98" s="76">
        <v>300</v>
      </c>
      <c r="G98" s="857">
        <f>IF(AND('C10(1)-1管路(初期設定)'!$F$17="○",'C10(1)-4,5管路(初期設定)'!$BR98="-"),"-",IF('C3(1)-1管路'!G98="-",BR98,IF(BR98="-",'C3(1)-1管路'!G98,'C3(1)-1管路'!G98+BR98)))</f>
        <v>414.5</v>
      </c>
      <c r="H98" s="649" t="str">
        <f>IF(IF('C3(1)-1管路'!H98="-","-",IF('C10(1)-2管路(初期設定)'!H98="-",'C3(1)-1管路'!H98,'C3(1)-1管路'!H98-'C10(1)-2管路(初期設定)'!H98))=0,"-",IF('C3(1)-1管路'!H98="-","-",IF('C10(1)-2管路(初期設定)'!H98="-",'C3(1)-1管路'!H98,'C3(1)-1管路'!H98-'C10(1)-2管路(初期設定)'!H98)))</f>
        <v>-</v>
      </c>
      <c r="I98" s="664">
        <f t="shared" si="240"/>
        <v>414.5</v>
      </c>
      <c r="J98" s="857" t="str">
        <f>IF(AND('C10(1)-1管路(初期設定)'!$H$17="○",'C10(1)-4,5管路(初期設定)'!$BS98="-"),"-",IF('C3(1)-1管路'!J98="-",BS98,IF(BS98="-",'C3(1)-1管路'!J98,'C3(1)-1管路'!J98+BS98)))</f>
        <v>-</v>
      </c>
      <c r="K98" s="649" t="str">
        <f>IF(IF('C3(1)-1管路'!K98="-","-",IF('C10(1)-2管路(初期設定)'!K98="-",'C3(1)-1管路'!K98,'C3(1)-1管路'!K98-'C10(1)-2管路(初期設定)'!K98))=0,"-",IF('C3(1)-1管路'!K98="-","-",IF('C10(1)-2管路(初期設定)'!K98="-",'C3(1)-1管路'!K98,'C3(1)-1管路'!K98-'C10(1)-2管路(初期設定)'!K98)))</f>
        <v>-</v>
      </c>
      <c r="L98" s="664" t="str">
        <f t="shared" si="241"/>
        <v>-</v>
      </c>
      <c r="M98" s="857" t="str">
        <f>IF(AND('C10(1)-1管路(初期設定)'!$J$17="○",'C10(1)-4,5管路(初期設定)'!$BT98="-"),"-",IF('C3(1)-1管路'!M98="-",BT98,IF(BT98="-",'C3(1)-1管路'!M98,'C3(1)-1管路'!M98+BT98)))</f>
        <v>-</v>
      </c>
      <c r="N98" s="649" t="str">
        <f>IF(IF('C3(1)-1管路'!N98="-","-",IF('C10(1)-2管路(初期設定)'!N98="-",'C3(1)-1管路'!N98,'C3(1)-1管路'!N98-'C10(1)-2管路(初期設定)'!N98))=0,"-",IF('C3(1)-1管路'!N98="-","-",IF('C10(1)-2管路(初期設定)'!N98="-",'C3(1)-1管路'!N98,'C3(1)-1管路'!N98-'C10(1)-2管路(初期設定)'!N98)))</f>
        <v>-</v>
      </c>
      <c r="O98" s="664" t="str">
        <f t="shared" si="242"/>
        <v>-</v>
      </c>
      <c r="P98" s="857" t="str">
        <f>IF(AND('C10(1)-1管路(初期設定)'!$L$17="○",'C10(1)-4,5管路(初期設定)'!$BU98="-"),"-",IF('C3(1)-1管路'!P98="-",BU98,IF(BU98="-",'C3(1)-1管路'!P98,'C3(1)-1管路'!P98+BU98)))</f>
        <v>-</v>
      </c>
      <c r="Q98" s="649" t="str">
        <f>IF(IF('C3(1)-1管路'!Q98="-","-",IF('C10(1)-2管路(初期設定)'!Q98="-",'C3(1)-1管路'!Q98,'C3(1)-1管路'!Q98-'C10(1)-2管路(初期設定)'!Q98))=0,"-",IF('C3(1)-1管路'!Q98="-","-",IF('C10(1)-2管路(初期設定)'!Q98="-",'C3(1)-1管路'!Q98,'C3(1)-1管路'!Q98-'C10(1)-2管路(初期設定)'!Q98)))</f>
        <v>-</v>
      </c>
      <c r="R98" s="664" t="str">
        <f t="shared" si="243"/>
        <v>-</v>
      </c>
      <c r="S98" s="857" t="str">
        <f>IF(AND('C10(1)-1管路(初期設定)'!$N$17="○",'C10(1)-4,5管路(初期設定)'!$BV98="-"),"-",IF('C3(1)-1管路'!S98="-",BV98,IF(BV98="-",'C3(1)-1管路'!S98,'C3(1)-1管路'!S98+BV98+BW98)))</f>
        <v>-</v>
      </c>
      <c r="T98" s="650" t="str">
        <f>IF(IF('C3(1)-1管路'!T98="-","-",IF('C10(1)-2管路(初期設定)'!T98="-",'C3(1)-1管路'!T98,'C3(1)-1管路'!T98-'C10(1)-2管路(初期設定)'!T98))=0,"-",IF('C3(1)-1管路'!T98="-","-",IF('C10(1)-2管路(初期設定)'!T98="-",'C3(1)-1管路'!T98,'C3(1)-1管路'!T98-'C10(1)-2管路(初期設定)'!T98)))</f>
        <v>-</v>
      </c>
      <c r="U98" s="856" t="str">
        <f>IF(AND('C10(1)-1管路(初期設定)'!$P$17="○",'C10(1)-4,5管路(初期設定)'!$BW98="-"),"-",IF('C3(1)-1管路'!U98="-",BW98,IF(BW98="-",'C3(1)-1管路'!U98,'C3(1)-1管路'!U98)))</f>
        <v>-</v>
      </c>
      <c r="V98" s="649" t="str">
        <f>IF(IF('C3(1)-1管路'!V98="-","-",IF('C10(1)-2管路(初期設定)'!V98="-",'C3(1)-1管路'!V98,'C3(1)-1管路'!V98-'C10(1)-2管路(初期設定)'!V98))=0,"-",IF('C3(1)-1管路'!V98="-","-",IF('C10(1)-2管路(初期設定)'!V98="-",'C3(1)-1管路'!V98,'C3(1)-1管路'!V98-'C10(1)-2管路(初期設定)'!V98)))</f>
        <v>-</v>
      </c>
      <c r="W98" s="664" t="str">
        <f t="shared" si="244"/>
        <v>-</v>
      </c>
      <c r="X98" s="648">
        <f>IF(IF('C3(1)-1管路'!X98="-","-",IF('C10(1)-2管路(初期設定)'!X98="-",'C3(1)-1管路'!X98,'C3(1)-1管路'!X98-'C10(1)-2管路(初期設定)'!X98))=0,"-",IF('C3(1)-1管路'!X98="-","-",IF('C10(1)-2管路(初期設定)'!X98="-",'C3(1)-1管路'!X98,'C3(1)-1管路'!X98-'C10(1)-2管路(初期設定)'!X98)))</f>
        <v>1460.3</v>
      </c>
      <c r="Y98" s="649" t="str">
        <f>IF(IF('C3(1)-1管路'!Y98="-","-",IF('C10(1)-2管路(初期設定)'!Y98="-",'C3(1)-1管路'!Y98,'C3(1)-1管路'!Y98-'C10(1)-2管路(初期設定)'!Y98))=0,"-",IF('C3(1)-1管路'!Y98="-","-",IF('C10(1)-2管路(初期設定)'!Y98="-",'C3(1)-1管路'!Y98,'C3(1)-1管路'!Y98-'C10(1)-2管路(初期設定)'!Y98)))</f>
        <v>-</v>
      </c>
      <c r="Z98" s="664">
        <f t="shared" si="245"/>
        <v>1460.3</v>
      </c>
      <c r="AA98" s="648" t="str">
        <f>IF(IF('C3(1)-1管路'!AA98="-","-",IF('C10(1)-2管路(初期設定)'!AA98="-",'C3(1)-1管路'!AA98,'C3(1)-1管路'!AA98-'C10(1)-2管路(初期設定)'!AA98))=0,"-",IF('C3(1)-1管路'!AA98="-","-",IF('C10(1)-2管路(初期設定)'!AA98="-",'C3(1)-1管路'!AA98,'C3(1)-1管路'!AA98-'C10(1)-2管路(初期設定)'!AA98)))</f>
        <v>-</v>
      </c>
      <c r="AB98" s="649" t="str">
        <f>IF(IF('C3(1)-1管路'!AB98="-","-",IF('C10(1)-2管路(初期設定)'!AB98="-",'C3(1)-1管路'!AB98,'C3(1)-1管路'!AB98-'C10(1)-2管路(初期設定)'!AB98))=0,"-",IF('C3(1)-1管路'!AB98="-","-",IF('C10(1)-2管路(初期設定)'!AB98="-",'C3(1)-1管路'!AB98,'C3(1)-1管路'!AB98-'C10(1)-2管路(初期設定)'!AB98)))</f>
        <v>-</v>
      </c>
      <c r="AC98" s="664" t="str">
        <f t="shared" si="246"/>
        <v>-</v>
      </c>
      <c r="AD98" s="857" t="str">
        <f>IF(AND('C10(1)-1管路(初期設定)'!$V$17="○",'C10(1)-4,5管路(初期設定)'!$BX98="-"),"-",IF('C3(1)-1管路'!AD98="-",BX98,IF(BX98="-",'C3(1)-1管路'!AD98,'C3(1)-1管路'!AD98+BX98)))</f>
        <v>-</v>
      </c>
      <c r="AE98" s="649" t="str">
        <f>IF(IF('C3(1)-1管路'!AE98="-","-",IF('C10(1)-2管路(初期設定)'!AE98="-",'C3(1)-1管路'!AE98,'C3(1)-1管路'!AE98-'C10(1)-2管路(初期設定)'!AE98))=0,"-",IF('C3(1)-1管路'!AE98="-","-",IF('C10(1)-2管路(初期設定)'!AE98="-",'C3(1)-1管路'!AE98,'C3(1)-1管路'!AE98-'C10(1)-2管路(初期設定)'!AE98)))</f>
        <v>-</v>
      </c>
      <c r="AF98" s="664" t="str">
        <f t="shared" si="247"/>
        <v>-</v>
      </c>
      <c r="AG98" s="648" t="str">
        <f>IF(IF('C3(1)-1管路'!AG98="-","-",IF('C10(1)-2管路(初期設定)'!AG98="-",'C3(1)-1管路'!AG98,'C3(1)-1管路'!AG98-'C10(1)-2管路(初期設定)'!AG98))=0,"-",IF('C3(1)-1管路'!AG98="-","-",IF('C10(1)-2管路(初期設定)'!AG98="-",'C3(1)-1管路'!AG98,'C3(1)-1管路'!AG98-'C10(1)-2管路(初期設定)'!AG98)))</f>
        <v>-</v>
      </c>
      <c r="AH98" s="649" t="str">
        <f>IF(IF('C3(1)-1管路'!AH98="-","-",IF('C10(1)-2管路(初期設定)'!AH98="-",'C3(1)-1管路'!AH98,'C3(1)-1管路'!AH98-'C10(1)-2管路(初期設定)'!AH98))=0,"-",IF('C3(1)-1管路'!AH98="-","-",IF('C10(1)-2管路(初期設定)'!AH98="-",'C3(1)-1管路'!AH98,'C3(1)-1管路'!AH98-'C10(1)-2管路(初期設定)'!AH98)))</f>
        <v>-</v>
      </c>
      <c r="AI98" s="664" t="str">
        <f t="shared" si="248"/>
        <v>-</v>
      </c>
      <c r="AJ98" s="648" t="str">
        <f>IF(IF('C3(1)-1管路'!AJ98="-","-",IF('C10(1)-2管路(初期設定)'!AJ98="-",'C3(1)-1管路'!AJ98,'C3(1)-1管路'!AJ98-'C10(1)-2管路(初期設定)'!AJ98))=0,"-",IF('C3(1)-1管路'!AJ98="-","-",IF('C10(1)-2管路(初期設定)'!AJ98="-",'C3(1)-1管路'!AJ98,'C3(1)-1管路'!AJ98-'C10(1)-2管路(初期設定)'!AJ98)))</f>
        <v>-</v>
      </c>
      <c r="AK98" s="649" t="str">
        <f>IF(IF('C3(1)-1管路'!AK98="-","-",IF('C10(1)-2管路(初期設定)'!AK98="-",'C3(1)-1管路'!AK98,'C3(1)-1管路'!AK98-'C10(1)-2管路(初期設定)'!AK98))=0,"-",IF('C3(1)-1管路'!AK98="-","-",IF('C10(1)-2管路(初期設定)'!AK98="-",'C3(1)-1管路'!AK98,'C3(1)-1管路'!AK98-'C10(1)-2管路(初期設定)'!AK98)))</f>
        <v>-</v>
      </c>
      <c r="AL98" s="664" t="str">
        <f t="shared" si="249"/>
        <v>-</v>
      </c>
      <c r="AM98" s="648" t="str">
        <f>IF(IF('C3(1)-1管路'!AM98="-","-",IF('C10(1)-2管路(初期設定)'!AM98="-",'C3(1)-1管路'!AM98,'C3(1)-1管路'!AM98-'C10(1)-2管路(初期設定)'!AM98))=0,"-",IF('C3(1)-1管路'!AM98="-","-",IF('C10(1)-2管路(初期設定)'!AM98="-",'C3(1)-1管路'!AM98,'C3(1)-1管路'!AM98-'C10(1)-2管路(初期設定)'!AM98)))</f>
        <v>-</v>
      </c>
      <c r="AN98" s="649" t="str">
        <f>IF(IF('C3(1)-1管路'!AN98="-","-",IF('C10(1)-2管路(初期設定)'!AN98="-",'C3(1)-1管路'!AN98,'C3(1)-1管路'!AN98-'C10(1)-2管路(初期設定)'!AN98))=0,"-",IF('C3(1)-1管路'!AN98="-","-",IF('C10(1)-2管路(初期設定)'!AN98="-",'C3(1)-1管路'!AN98,'C3(1)-1管路'!AN98-'C10(1)-2管路(初期設定)'!AN98)))</f>
        <v>-</v>
      </c>
      <c r="AO98" s="664" t="str">
        <f t="shared" si="250"/>
        <v>-</v>
      </c>
      <c r="AP98" s="648" t="str">
        <f>IF(IF('C3(1)-1管路'!AP98="-","-",IF('C10(1)-2管路(初期設定)'!AP98="-",'C3(1)-1管路'!AP98,'C3(1)-1管路'!AP98-'C10(1)-2管路(初期設定)'!AP98))=0,"-",IF('C3(1)-1管路'!AP98="-","-",IF('C10(1)-2管路(初期設定)'!AP98="-",'C3(1)-1管路'!AP98,'C3(1)-1管路'!AP98-'C10(1)-2管路(初期設定)'!AP98)))</f>
        <v>-</v>
      </c>
      <c r="AQ98" s="649" t="str">
        <f>IF(IF('C3(1)-1管路'!AQ98="-","-",IF('C10(1)-2管路(初期設定)'!AQ98="-",'C3(1)-1管路'!AQ98,'C3(1)-1管路'!AQ98-'C10(1)-2管路(初期設定)'!AQ98))=0,"-",IF('C3(1)-1管路'!AQ98="-","-",IF('C10(1)-2管路(初期設定)'!AQ98="-",'C3(1)-1管路'!AQ98,'C3(1)-1管路'!AQ98-'C10(1)-2管路(初期設定)'!AQ98)))</f>
        <v>-</v>
      </c>
      <c r="AR98" s="659" t="str">
        <f t="shared" si="251"/>
        <v>-</v>
      </c>
      <c r="AS98" s="648" t="str">
        <f>IF(IF('C3(1)-1管路'!AS98="-","-",IF('C10(1)-2管路(初期設定)'!AS98="-",'C3(1)-1管路'!AS98,'C3(1)-1管路'!AS98-'C10(1)-2管路(初期設定)'!AS98))=0,"-",IF('C3(1)-1管路'!AS98="-","-",IF('C10(1)-2管路(初期設定)'!AS98="-",'C3(1)-1管路'!AS98,'C3(1)-1管路'!AS98-'C10(1)-2管路(初期設定)'!AS98)))</f>
        <v>-</v>
      </c>
      <c r="AT98" s="649" t="str">
        <f>IF(IF('C3(1)-1管路'!AT98="-","-",IF('C10(1)-2管路(初期設定)'!AT98="-",'C3(1)-1管路'!AT98,'C3(1)-1管路'!AT98-'C10(1)-2管路(初期設定)'!AT98))=0,"-",IF('C3(1)-1管路'!AT98="-","-",IF('C10(1)-2管路(初期設定)'!AT98="-",'C3(1)-1管路'!AT98,'C3(1)-1管路'!AT98-'C10(1)-2管路(初期設定)'!AT98)))</f>
        <v>-</v>
      </c>
      <c r="AU98" s="659" t="str">
        <f t="shared" si="252"/>
        <v>-</v>
      </c>
      <c r="AV98" s="1071">
        <f t="shared" si="253"/>
        <v>1874.8</v>
      </c>
      <c r="AW98" s="1070"/>
      <c r="AX98" s="1069" t="str">
        <f t="shared" si="254"/>
        <v>-</v>
      </c>
      <c r="AY98" s="1070"/>
      <c r="AZ98" s="1071">
        <f t="shared" si="255"/>
        <v>414.5</v>
      </c>
      <c r="BA98" s="1070"/>
      <c r="BB98" s="1070">
        <f t="shared" si="256"/>
        <v>0</v>
      </c>
      <c r="BC98" s="1070"/>
      <c r="BD98" s="1070">
        <f t="shared" si="257"/>
        <v>1460.3</v>
      </c>
      <c r="BE98" s="1070"/>
      <c r="BF98" s="1070">
        <f t="shared" si="258"/>
        <v>0</v>
      </c>
      <c r="BG98" s="1070"/>
      <c r="BH98" s="1070">
        <f t="shared" si="259"/>
        <v>0</v>
      </c>
      <c r="BI98" s="1072"/>
      <c r="BJ98" s="1071">
        <f t="shared" si="260"/>
        <v>414.5</v>
      </c>
      <c r="BK98" s="1070"/>
      <c r="BL98" s="1070">
        <f t="shared" si="261"/>
        <v>1460.3</v>
      </c>
      <c r="BM98" s="1073"/>
      <c r="BN98" s="1070">
        <f t="shared" si="262"/>
        <v>1874.8</v>
      </c>
      <c r="BO98" s="1073"/>
      <c r="BQ98" s="442" t="str">
        <f>IF('C10(1)-2管路(初期設定)'!AW98="","-",'C10(1)-2管路(初期設定)'!AW98)</f>
        <v>ダクタイル鋳鉄管(NS形継手等)</v>
      </c>
      <c r="BR98" s="441">
        <f>IF(BQ98=BR$4,IF('C10(1)-2管路(初期設定)'!AV98="-","-",IF('C10(1)-2管路(初期設定)'!I98="-",'C10(1)-2管路(初期設定)'!AV98,'C10(1)-2管路(初期設定)'!AV98-'C10(1)-2管路(初期設定)'!I98)),"-")</f>
        <v>162</v>
      </c>
      <c r="BS98" s="441" t="str">
        <f>IF(BQ98=BS$4,IF('C10(1)-2管路(初期設定)'!AV98="-","-",IF('C10(1)-2管路(初期設定)'!L98="-",'C10(1)-2管路(初期設定)'!AV98,'C10(1)-2管路(初期設定)'!AV98-'C10(1)-2管路(初期設定)'!L98)),"-")</f>
        <v>-</v>
      </c>
      <c r="BT98" s="441" t="str">
        <f>IF(BQ98=BT$4,IF('C10(1)-2管路(初期設定)'!AV98="-","-",IF('C10(1)-2管路(初期設定)'!O98="-",'C10(1)-2管路(初期設定)'!AV98,'C10(1)-2管路(初期設定)'!AV98-'C10(1)-2管路(初期設定)'!O98)),"-")</f>
        <v>-</v>
      </c>
      <c r="BU98" s="441" t="str">
        <f>IF($BQ98=BU$4,IF('C10(1)-2管路(初期設定)'!$AV98="-","-",IF('C10(1)-2管路(初期設定)'!R98="-",'C10(1)-2管路(初期設定)'!$AV98,'C10(1)-2管路(初期設定)'!$AV98-'C10(1)-2管路(初期設定)'!R98)),"-")</f>
        <v>-</v>
      </c>
      <c r="BV98" s="441" t="str">
        <f>IF($BQ98=BV$4,IF('C10(1)-2管路(初期設定)'!$AV98="-","-",IF('C10(1)-2管路(初期設定)'!W98="-",'C10(1)-2管路(初期設定)'!$AV98,'C10(1)-2管路(初期設定)'!$AV98-SUM('C10(1)-2管路(初期設定)'!S98,'C10(1)-2管路(初期設定)'!T98))),"-")</f>
        <v>-</v>
      </c>
      <c r="BW98" s="441" t="str">
        <f>IF($BQ98=BV$4,IF('C10(1)-2管路(初期設定)'!$AV98="-","-",IF('C10(1)-2管路(初期設定)'!W98="-",'C10(1)-2管路(初期設定)'!$AV98,'C10(1)-2管路(初期設定)'!$AV98-SUM('C10(1)-2管路(初期設定)'!U98,'C10(1)-2管路(初期設定)'!V98))),"-")</f>
        <v>-</v>
      </c>
      <c r="BX98" s="441" t="str">
        <f>IF($BQ98=BX$4,IF('C10(1)-2管路(初期設定)'!$AV98="-","-",IF('C10(1)-2管路(初期設定)'!AF98="-",'C10(1)-2管路(初期設定)'!$AV98,'C10(1)-2管路(初期設定)'!$AV98-'C10(1)-2管路(初期設定)'!AF98)),"-")</f>
        <v>-</v>
      </c>
    </row>
    <row r="99" spans="1:76" ht="13.5" customHeight="1">
      <c r="B99" s="1265"/>
      <c r="C99" s="1083"/>
      <c r="D99" s="1084"/>
      <c r="E99" s="1085"/>
      <c r="F99" s="76">
        <v>250</v>
      </c>
      <c r="G99" s="857">
        <f>IF(AND('C10(1)-1管路(初期設定)'!$F$17="○",'C10(1)-4,5管路(初期設定)'!$BR99="-"),"-",IF('C3(1)-1管路'!G99="-",BR99,IF(BR99="-",'C3(1)-1管路'!G99,'C3(1)-1管路'!G99+BR99)))</f>
        <v>2481.6</v>
      </c>
      <c r="H99" s="649" t="str">
        <f>IF(IF('C3(1)-1管路'!H99="-","-",IF('C10(1)-2管路(初期設定)'!H99="-",'C3(1)-1管路'!H99,'C3(1)-1管路'!H99-'C10(1)-2管路(初期設定)'!H99))=0,"-",IF('C3(1)-1管路'!H99="-","-",IF('C10(1)-2管路(初期設定)'!H99="-",'C3(1)-1管路'!H99,'C3(1)-1管路'!H99-'C10(1)-2管路(初期設定)'!H99)))</f>
        <v>-</v>
      </c>
      <c r="I99" s="664">
        <f t="shared" si="240"/>
        <v>2481.6</v>
      </c>
      <c r="J99" s="857" t="str">
        <f>IF(AND('C10(1)-1管路(初期設定)'!$H$17="○",'C10(1)-4,5管路(初期設定)'!$BS99="-"),"-",IF('C3(1)-1管路'!J99="-",BS99,IF(BS99="-",'C3(1)-1管路'!J99,'C3(1)-1管路'!J99+BS99)))</f>
        <v>-</v>
      </c>
      <c r="K99" s="649" t="str">
        <f>IF(IF('C3(1)-1管路'!K99="-","-",IF('C10(1)-2管路(初期設定)'!K99="-",'C3(1)-1管路'!K99,'C3(1)-1管路'!K99-'C10(1)-2管路(初期設定)'!K99))=0,"-",IF('C3(1)-1管路'!K99="-","-",IF('C10(1)-2管路(初期設定)'!K99="-",'C3(1)-1管路'!K99,'C3(1)-1管路'!K99-'C10(1)-2管路(初期設定)'!K99)))</f>
        <v>-</v>
      </c>
      <c r="L99" s="664" t="str">
        <f t="shared" si="241"/>
        <v>-</v>
      </c>
      <c r="M99" s="857" t="str">
        <f>IF(AND('C10(1)-1管路(初期設定)'!$J$17="○",'C10(1)-4,5管路(初期設定)'!$BT99="-"),"-",IF('C3(1)-1管路'!M99="-",BT99,IF(BT99="-",'C3(1)-1管路'!M99,'C3(1)-1管路'!M99+BT99)))</f>
        <v>-</v>
      </c>
      <c r="N99" s="649" t="str">
        <f>IF(IF('C3(1)-1管路'!N99="-","-",IF('C10(1)-2管路(初期設定)'!N99="-",'C3(1)-1管路'!N99,'C3(1)-1管路'!N99-'C10(1)-2管路(初期設定)'!N99))=0,"-",IF('C3(1)-1管路'!N99="-","-",IF('C10(1)-2管路(初期設定)'!N99="-",'C3(1)-1管路'!N99,'C3(1)-1管路'!N99-'C10(1)-2管路(初期設定)'!N99)))</f>
        <v>-</v>
      </c>
      <c r="O99" s="664" t="str">
        <f t="shared" si="242"/>
        <v>-</v>
      </c>
      <c r="P99" s="857" t="str">
        <f>IF(AND('C10(1)-1管路(初期設定)'!$L$17="○",'C10(1)-4,5管路(初期設定)'!$BU99="-"),"-",IF('C3(1)-1管路'!P99="-",BU99,IF(BU99="-",'C3(1)-1管路'!P99,'C3(1)-1管路'!P99+BU99)))</f>
        <v>-</v>
      </c>
      <c r="Q99" s="649" t="str">
        <f>IF(IF('C3(1)-1管路'!Q99="-","-",IF('C10(1)-2管路(初期設定)'!Q99="-",'C3(1)-1管路'!Q99,'C3(1)-1管路'!Q99-'C10(1)-2管路(初期設定)'!Q99))=0,"-",IF('C3(1)-1管路'!Q99="-","-",IF('C10(1)-2管路(初期設定)'!Q99="-",'C3(1)-1管路'!Q99,'C3(1)-1管路'!Q99-'C10(1)-2管路(初期設定)'!Q99)))</f>
        <v>-</v>
      </c>
      <c r="R99" s="664" t="str">
        <f t="shared" si="243"/>
        <v>-</v>
      </c>
      <c r="S99" s="857">
        <f>IF(AND('C10(1)-1管路(初期設定)'!$N$17="○",'C10(1)-4,5管路(初期設定)'!$BV99="-"),"-",IF('C3(1)-1管路'!S99="-",BV99,IF(BV99="-",'C3(1)-1管路'!S99,'C3(1)-1管路'!S99+BV99+BW99)))</f>
        <v>131.80000000000001</v>
      </c>
      <c r="T99" s="650" t="str">
        <f>IF(IF('C3(1)-1管路'!T99="-","-",IF('C10(1)-2管路(初期設定)'!T99="-",'C3(1)-1管路'!T99,'C3(1)-1管路'!T99-'C10(1)-2管路(初期設定)'!T99))=0,"-",IF('C3(1)-1管路'!T99="-","-",IF('C10(1)-2管路(初期設定)'!T99="-",'C3(1)-1管路'!T99,'C3(1)-1管路'!T99-'C10(1)-2管路(初期設定)'!T99)))</f>
        <v>-</v>
      </c>
      <c r="U99" s="856">
        <f>IF(AND('C10(1)-1管路(初期設定)'!$P$17="○",'C10(1)-4,5管路(初期設定)'!$BW99="-"),"-",IF('C3(1)-1管路'!U99="-",BW99,IF(BW99="-",'C3(1)-1管路'!U99,'C3(1)-1管路'!U99)))</f>
        <v>547.20000000000005</v>
      </c>
      <c r="V99" s="649" t="str">
        <f>IF(IF('C3(1)-1管路'!V99="-","-",IF('C10(1)-2管路(初期設定)'!V99="-",'C3(1)-1管路'!V99,'C3(1)-1管路'!V99-'C10(1)-2管路(初期設定)'!V99))=0,"-",IF('C3(1)-1管路'!V99="-","-",IF('C10(1)-2管路(初期設定)'!V99="-",'C3(1)-1管路'!V99,'C3(1)-1管路'!V99-'C10(1)-2管路(初期設定)'!V99)))</f>
        <v>-</v>
      </c>
      <c r="W99" s="664">
        <f t="shared" si="244"/>
        <v>679</v>
      </c>
      <c r="X99" s="648">
        <f>IF(IF('C3(1)-1管路'!X99="-","-",IF('C10(1)-2管路(初期設定)'!X99="-",'C3(1)-1管路'!X99,'C3(1)-1管路'!X99-'C10(1)-2管路(初期設定)'!X99))=0,"-",IF('C3(1)-1管路'!X99="-","-",IF('C10(1)-2管路(初期設定)'!X99="-",'C3(1)-1管路'!X99,'C3(1)-1管路'!X99-'C10(1)-2管路(初期設定)'!X99)))</f>
        <v>3975.5</v>
      </c>
      <c r="Y99" s="649" t="str">
        <f>IF(IF('C3(1)-1管路'!Y99="-","-",IF('C10(1)-2管路(初期設定)'!Y99="-",'C3(1)-1管路'!Y99,'C3(1)-1管路'!Y99-'C10(1)-2管路(初期設定)'!Y99))=0,"-",IF('C3(1)-1管路'!Y99="-","-",IF('C10(1)-2管路(初期設定)'!Y99="-",'C3(1)-1管路'!Y99,'C3(1)-1管路'!Y99-'C10(1)-2管路(初期設定)'!Y99)))</f>
        <v>-</v>
      </c>
      <c r="Z99" s="664">
        <f t="shared" si="245"/>
        <v>3975.5</v>
      </c>
      <c r="AA99" s="648" t="str">
        <f>IF(IF('C3(1)-1管路'!AA99="-","-",IF('C10(1)-2管路(初期設定)'!AA99="-",'C3(1)-1管路'!AA99,'C3(1)-1管路'!AA99-'C10(1)-2管路(初期設定)'!AA99))=0,"-",IF('C3(1)-1管路'!AA99="-","-",IF('C10(1)-2管路(初期設定)'!AA99="-",'C3(1)-1管路'!AA99,'C3(1)-1管路'!AA99-'C10(1)-2管路(初期設定)'!AA99)))</f>
        <v>-</v>
      </c>
      <c r="AB99" s="649" t="str">
        <f>IF(IF('C3(1)-1管路'!AB99="-","-",IF('C10(1)-2管路(初期設定)'!AB99="-",'C3(1)-1管路'!AB99,'C3(1)-1管路'!AB99-'C10(1)-2管路(初期設定)'!AB99))=0,"-",IF('C3(1)-1管路'!AB99="-","-",IF('C10(1)-2管路(初期設定)'!AB99="-",'C3(1)-1管路'!AB99,'C3(1)-1管路'!AB99-'C10(1)-2管路(初期設定)'!AB99)))</f>
        <v>-</v>
      </c>
      <c r="AC99" s="664" t="str">
        <f t="shared" si="246"/>
        <v>-</v>
      </c>
      <c r="AD99" s="857" t="str">
        <f>IF(AND('C10(1)-1管路(初期設定)'!$V$17="○",'C10(1)-4,5管路(初期設定)'!$BX99="-"),"-",IF('C3(1)-1管路'!AD99="-",BX99,IF(BX99="-",'C3(1)-1管路'!AD99,'C3(1)-1管路'!AD99+BX99)))</f>
        <v>-</v>
      </c>
      <c r="AE99" s="649" t="str">
        <f>IF(IF('C3(1)-1管路'!AE99="-","-",IF('C10(1)-2管路(初期設定)'!AE99="-",'C3(1)-1管路'!AE99,'C3(1)-1管路'!AE99-'C10(1)-2管路(初期設定)'!AE99))=0,"-",IF('C3(1)-1管路'!AE99="-","-",IF('C10(1)-2管路(初期設定)'!AE99="-",'C3(1)-1管路'!AE99,'C3(1)-1管路'!AE99-'C10(1)-2管路(初期設定)'!AE99)))</f>
        <v>-</v>
      </c>
      <c r="AF99" s="664" t="str">
        <f t="shared" si="247"/>
        <v>-</v>
      </c>
      <c r="AG99" s="648" t="str">
        <f>IF(IF('C3(1)-1管路'!AG99="-","-",IF('C10(1)-2管路(初期設定)'!AG99="-",'C3(1)-1管路'!AG99,'C3(1)-1管路'!AG99-'C10(1)-2管路(初期設定)'!AG99))=0,"-",IF('C3(1)-1管路'!AG99="-","-",IF('C10(1)-2管路(初期設定)'!AG99="-",'C3(1)-1管路'!AG99,'C3(1)-1管路'!AG99-'C10(1)-2管路(初期設定)'!AG99)))</f>
        <v>-</v>
      </c>
      <c r="AH99" s="649" t="str">
        <f>IF(IF('C3(1)-1管路'!AH99="-","-",IF('C10(1)-2管路(初期設定)'!AH99="-",'C3(1)-1管路'!AH99,'C3(1)-1管路'!AH99-'C10(1)-2管路(初期設定)'!AH99))=0,"-",IF('C3(1)-1管路'!AH99="-","-",IF('C10(1)-2管路(初期設定)'!AH99="-",'C3(1)-1管路'!AH99,'C3(1)-1管路'!AH99-'C10(1)-2管路(初期設定)'!AH99)))</f>
        <v>-</v>
      </c>
      <c r="AI99" s="664" t="str">
        <f t="shared" si="248"/>
        <v>-</v>
      </c>
      <c r="AJ99" s="648" t="str">
        <f>IF(IF('C3(1)-1管路'!AJ99="-","-",IF('C10(1)-2管路(初期設定)'!AJ99="-",'C3(1)-1管路'!AJ99,'C3(1)-1管路'!AJ99-'C10(1)-2管路(初期設定)'!AJ99))=0,"-",IF('C3(1)-1管路'!AJ99="-","-",IF('C10(1)-2管路(初期設定)'!AJ99="-",'C3(1)-1管路'!AJ99,'C3(1)-1管路'!AJ99-'C10(1)-2管路(初期設定)'!AJ99)))</f>
        <v>-</v>
      </c>
      <c r="AK99" s="649" t="str">
        <f>IF(IF('C3(1)-1管路'!AK99="-","-",IF('C10(1)-2管路(初期設定)'!AK99="-",'C3(1)-1管路'!AK99,'C3(1)-1管路'!AK99-'C10(1)-2管路(初期設定)'!AK99))=0,"-",IF('C3(1)-1管路'!AK99="-","-",IF('C10(1)-2管路(初期設定)'!AK99="-",'C3(1)-1管路'!AK99,'C3(1)-1管路'!AK99-'C10(1)-2管路(初期設定)'!AK99)))</f>
        <v>-</v>
      </c>
      <c r="AL99" s="664" t="str">
        <f t="shared" si="249"/>
        <v>-</v>
      </c>
      <c r="AM99" s="648" t="str">
        <f>IF(IF('C3(1)-1管路'!AM99="-","-",IF('C10(1)-2管路(初期設定)'!AM99="-",'C3(1)-1管路'!AM99,'C3(1)-1管路'!AM99-'C10(1)-2管路(初期設定)'!AM99))=0,"-",IF('C3(1)-1管路'!AM99="-","-",IF('C10(1)-2管路(初期設定)'!AM99="-",'C3(1)-1管路'!AM99,'C3(1)-1管路'!AM99-'C10(1)-2管路(初期設定)'!AM99)))</f>
        <v>-</v>
      </c>
      <c r="AN99" s="649" t="str">
        <f>IF(IF('C3(1)-1管路'!AN99="-","-",IF('C10(1)-2管路(初期設定)'!AN99="-",'C3(1)-1管路'!AN99,'C3(1)-1管路'!AN99-'C10(1)-2管路(初期設定)'!AN99))=0,"-",IF('C3(1)-1管路'!AN99="-","-",IF('C10(1)-2管路(初期設定)'!AN99="-",'C3(1)-1管路'!AN99,'C3(1)-1管路'!AN99-'C10(1)-2管路(初期設定)'!AN99)))</f>
        <v>-</v>
      </c>
      <c r="AO99" s="664" t="str">
        <f t="shared" si="250"/>
        <v>-</v>
      </c>
      <c r="AP99" s="648" t="str">
        <f>IF(IF('C3(1)-1管路'!AP99="-","-",IF('C10(1)-2管路(初期設定)'!AP99="-",'C3(1)-1管路'!AP99,'C3(1)-1管路'!AP99-'C10(1)-2管路(初期設定)'!AP99))=0,"-",IF('C3(1)-1管路'!AP99="-","-",IF('C10(1)-2管路(初期設定)'!AP99="-",'C3(1)-1管路'!AP99,'C3(1)-1管路'!AP99-'C10(1)-2管路(初期設定)'!AP99)))</f>
        <v>-</v>
      </c>
      <c r="AQ99" s="649" t="str">
        <f>IF(IF('C3(1)-1管路'!AQ99="-","-",IF('C10(1)-2管路(初期設定)'!AQ99="-",'C3(1)-1管路'!AQ99,'C3(1)-1管路'!AQ99-'C10(1)-2管路(初期設定)'!AQ99))=0,"-",IF('C3(1)-1管路'!AQ99="-","-",IF('C10(1)-2管路(初期設定)'!AQ99="-",'C3(1)-1管路'!AQ99,'C3(1)-1管路'!AQ99-'C10(1)-2管路(初期設定)'!AQ99)))</f>
        <v>-</v>
      </c>
      <c r="AR99" s="659" t="str">
        <f t="shared" si="251"/>
        <v>-</v>
      </c>
      <c r="AS99" s="648" t="str">
        <f>IF(IF('C3(1)-1管路'!AS99="-","-",IF('C10(1)-2管路(初期設定)'!AS99="-",'C3(1)-1管路'!AS99,'C3(1)-1管路'!AS99-'C10(1)-2管路(初期設定)'!AS99))=0,"-",IF('C3(1)-1管路'!AS99="-","-",IF('C10(1)-2管路(初期設定)'!AS99="-",'C3(1)-1管路'!AS99,'C3(1)-1管路'!AS99-'C10(1)-2管路(初期設定)'!AS99)))</f>
        <v>-</v>
      </c>
      <c r="AT99" s="649" t="str">
        <f>IF(IF('C3(1)-1管路'!AT99="-","-",IF('C10(1)-2管路(初期設定)'!AT99="-",'C3(1)-1管路'!AT99,'C3(1)-1管路'!AT99-'C10(1)-2管路(初期設定)'!AT99))=0,"-",IF('C3(1)-1管路'!AT99="-","-",IF('C10(1)-2管路(初期設定)'!AT99="-",'C3(1)-1管路'!AT99,'C3(1)-1管路'!AT99-'C10(1)-2管路(初期設定)'!AT99)))</f>
        <v>-</v>
      </c>
      <c r="AU99" s="659" t="str">
        <f t="shared" si="252"/>
        <v>-</v>
      </c>
      <c r="AV99" s="1071">
        <f t="shared" si="253"/>
        <v>7136.1</v>
      </c>
      <c r="AW99" s="1070"/>
      <c r="AX99" s="1069" t="str">
        <f t="shared" si="254"/>
        <v>-</v>
      </c>
      <c r="AY99" s="1070"/>
      <c r="AZ99" s="1071">
        <f t="shared" si="255"/>
        <v>2481.6</v>
      </c>
      <c r="BA99" s="1070"/>
      <c r="BB99" s="1070">
        <f t="shared" si="256"/>
        <v>131.80000000000001</v>
      </c>
      <c r="BC99" s="1070"/>
      <c r="BD99" s="1070">
        <f t="shared" si="257"/>
        <v>4522.7</v>
      </c>
      <c r="BE99" s="1070"/>
      <c r="BF99" s="1070">
        <f t="shared" si="258"/>
        <v>0</v>
      </c>
      <c r="BG99" s="1070"/>
      <c r="BH99" s="1070">
        <f t="shared" si="259"/>
        <v>0</v>
      </c>
      <c r="BI99" s="1072"/>
      <c r="BJ99" s="1071">
        <f t="shared" si="260"/>
        <v>2613.4</v>
      </c>
      <c r="BK99" s="1070"/>
      <c r="BL99" s="1070">
        <f t="shared" si="261"/>
        <v>4522.7</v>
      </c>
      <c r="BM99" s="1073"/>
      <c r="BN99" s="1070">
        <f t="shared" si="262"/>
        <v>7136.1</v>
      </c>
      <c r="BO99" s="1073"/>
      <c r="BQ99" s="442" t="str">
        <f>IF('C10(1)-2管路(初期設定)'!AW99="","-",'C10(1)-2管路(初期設定)'!AW99)</f>
        <v>ダクタイル鋳鉄管(NS形継手等)</v>
      </c>
      <c r="BR99" s="441">
        <f>IF(BQ99=BR$4,IF('C10(1)-2管路(初期設定)'!AV99="-","-",IF('C10(1)-2管路(初期設定)'!I99="-",'C10(1)-2管路(初期設定)'!AV99,'C10(1)-2管路(初期設定)'!AV99-'C10(1)-2管路(初期設定)'!I99)),"-")</f>
        <v>1115.8</v>
      </c>
      <c r="BS99" s="441" t="str">
        <f>IF(BQ99=BS$4,IF('C10(1)-2管路(初期設定)'!AV99="-","-",IF('C10(1)-2管路(初期設定)'!L99="-",'C10(1)-2管路(初期設定)'!AV99,'C10(1)-2管路(初期設定)'!AV99-'C10(1)-2管路(初期設定)'!L99)),"-")</f>
        <v>-</v>
      </c>
      <c r="BT99" s="441" t="str">
        <f>IF(BQ99=BT$4,IF('C10(1)-2管路(初期設定)'!AV99="-","-",IF('C10(1)-2管路(初期設定)'!O99="-",'C10(1)-2管路(初期設定)'!AV99,'C10(1)-2管路(初期設定)'!AV99-'C10(1)-2管路(初期設定)'!O99)),"-")</f>
        <v>-</v>
      </c>
      <c r="BU99" s="441" t="str">
        <f>IF($BQ99=BU$4,IF('C10(1)-2管路(初期設定)'!$AV99="-","-",IF('C10(1)-2管路(初期設定)'!R99="-",'C10(1)-2管路(初期設定)'!$AV99,'C10(1)-2管路(初期設定)'!$AV99-'C10(1)-2管路(初期設定)'!R99)),"-")</f>
        <v>-</v>
      </c>
      <c r="BV99" s="441" t="str">
        <f>IF($BQ99=BV$4,IF('C10(1)-2管路(初期設定)'!$AV99="-","-",IF('C10(1)-2管路(初期設定)'!W99="-",'C10(1)-2管路(初期設定)'!$AV99,'C10(1)-2管路(初期設定)'!$AV99-SUM('C10(1)-2管路(初期設定)'!S99,'C10(1)-2管路(初期設定)'!T99))),"-")</f>
        <v>-</v>
      </c>
      <c r="BW99" s="441" t="str">
        <f>IF($BQ99=BV$4,IF('C10(1)-2管路(初期設定)'!$AV99="-","-",IF('C10(1)-2管路(初期設定)'!W99="-",'C10(1)-2管路(初期設定)'!$AV99,'C10(1)-2管路(初期設定)'!$AV99-SUM('C10(1)-2管路(初期設定)'!U99,'C10(1)-2管路(初期設定)'!V99))),"-")</f>
        <v>-</v>
      </c>
      <c r="BX99" s="441" t="str">
        <f>IF($BQ99=BX$4,IF('C10(1)-2管路(初期設定)'!$AV99="-","-",IF('C10(1)-2管路(初期設定)'!AF99="-",'C10(1)-2管路(初期設定)'!$AV99,'C10(1)-2管路(初期設定)'!$AV99-'C10(1)-2管路(初期設定)'!AF99)),"-")</f>
        <v>-</v>
      </c>
    </row>
    <row r="100" spans="1:76" ht="13.5" customHeight="1">
      <c r="B100" s="1265"/>
      <c r="C100" s="1083"/>
      <c r="D100" s="1084"/>
      <c r="E100" s="1085"/>
      <c r="F100" s="76">
        <v>200</v>
      </c>
      <c r="G100" s="857">
        <f>IF(AND('C10(1)-1管路(初期設定)'!$F$17="○",'C10(1)-4,5管路(初期設定)'!$BR100="-"),"-",IF('C3(1)-1管路'!G100="-",BR100,IF(BR100="-",'C3(1)-1管路'!G100,'C3(1)-1管路'!G100+BR100)))</f>
        <v>5180.5</v>
      </c>
      <c r="H100" s="649" t="str">
        <f>IF(IF('C3(1)-1管路'!H100="-","-",IF('C10(1)-2管路(初期設定)'!H100="-",'C3(1)-1管路'!H100,'C3(1)-1管路'!H100-'C10(1)-2管路(初期設定)'!H100))=0,"-",IF('C3(1)-1管路'!H100="-","-",IF('C10(1)-2管路(初期設定)'!H100="-",'C3(1)-1管路'!H100,'C3(1)-1管路'!H100-'C10(1)-2管路(初期設定)'!H100)))</f>
        <v>-</v>
      </c>
      <c r="I100" s="664">
        <f t="shared" si="240"/>
        <v>5180.5</v>
      </c>
      <c r="J100" s="857" t="str">
        <f>IF(AND('C10(1)-1管路(初期設定)'!$H$17="○",'C10(1)-4,5管路(初期設定)'!$BS100="-"),"-",IF('C3(1)-1管路'!J100="-",BS100,IF(BS100="-",'C3(1)-1管路'!J100,'C3(1)-1管路'!J100+BS100)))</f>
        <v>-</v>
      </c>
      <c r="K100" s="649" t="str">
        <f>IF(IF('C3(1)-1管路'!K100="-","-",IF('C10(1)-2管路(初期設定)'!K100="-",'C3(1)-1管路'!K100,'C3(1)-1管路'!K100-'C10(1)-2管路(初期設定)'!K100))=0,"-",IF('C3(1)-1管路'!K100="-","-",IF('C10(1)-2管路(初期設定)'!K100="-",'C3(1)-1管路'!K100,'C3(1)-1管路'!K100-'C10(1)-2管路(初期設定)'!K100)))</f>
        <v>-</v>
      </c>
      <c r="L100" s="664" t="str">
        <f t="shared" si="241"/>
        <v>-</v>
      </c>
      <c r="M100" s="857" t="str">
        <f>IF(AND('C10(1)-1管路(初期設定)'!$J$17="○",'C10(1)-4,5管路(初期設定)'!$BT100="-"),"-",IF('C3(1)-1管路'!M100="-",BT100,IF(BT100="-",'C3(1)-1管路'!M100,'C3(1)-1管路'!M100+BT100)))</f>
        <v>-</v>
      </c>
      <c r="N100" s="649" t="str">
        <f>IF(IF('C3(1)-1管路'!N100="-","-",IF('C10(1)-2管路(初期設定)'!N100="-",'C3(1)-1管路'!N100,'C3(1)-1管路'!N100-'C10(1)-2管路(初期設定)'!N100))=0,"-",IF('C3(1)-1管路'!N100="-","-",IF('C10(1)-2管路(初期設定)'!N100="-",'C3(1)-1管路'!N100,'C3(1)-1管路'!N100-'C10(1)-2管路(初期設定)'!N100)))</f>
        <v>-</v>
      </c>
      <c r="O100" s="664" t="str">
        <f t="shared" si="242"/>
        <v>-</v>
      </c>
      <c r="P100" s="857" t="str">
        <f>IF(AND('C10(1)-1管路(初期設定)'!$L$17="○",'C10(1)-4,5管路(初期設定)'!$BU100="-"),"-",IF('C3(1)-1管路'!P100="-",BU100,IF(BU100="-",'C3(1)-1管路'!P100,'C3(1)-1管路'!P100+BU100)))</f>
        <v>-</v>
      </c>
      <c r="Q100" s="649" t="str">
        <f>IF(IF('C3(1)-1管路'!Q100="-","-",IF('C10(1)-2管路(初期設定)'!Q100="-",'C3(1)-1管路'!Q100,'C3(1)-1管路'!Q100-'C10(1)-2管路(初期設定)'!Q100))=0,"-",IF('C3(1)-1管路'!Q100="-","-",IF('C10(1)-2管路(初期設定)'!Q100="-",'C3(1)-1管路'!Q100,'C3(1)-1管路'!Q100-'C10(1)-2管路(初期設定)'!Q100)))</f>
        <v>-</v>
      </c>
      <c r="R100" s="664" t="str">
        <f t="shared" si="243"/>
        <v>-</v>
      </c>
      <c r="S100" s="857">
        <f>IF(AND('C10(1)-1管路(初期設定)'!$N$17="○",'C10(1)-4,5管路(初期設定)'!$BV100="-"),"-",IF('C3(1)-1管路'!S100="-",BV100,IF(BV100="-",'C3(1)-1管路'!S100,'C3(1)-1管路'!S100+BV100+BW100)))</f>
        <v>406.4</v>
      </c>
      <c r="T100" s="650" t="str">
        <f>IF(IF('C3(1)-1管路'!T100="-","-",IF('C10(1)-2管路(初期設定)'!T100="-",'C3(1)-1管路'!T100,'C3(1)-1管路'!T100-'C10(1)-2管路(初期設定)'!T100))=0,"-",IF('C3(1)-1管路'!T100="-","-",IF('C10(1)-2管路(初期設定)'!T100="-",'C3(1)-1管路'!T100,'C3(1)-1管路'!T100-'C10(1)-2管路(初期設定)'!T100)))</f>
        <v>-</v>
      </c>
      <c r="U100" s="856">
        <f>IF(AND('C10(1)-1管路(初期設定)'!$P$17="○",'C10(1)-4,5管路(初期設定)'!$BW100="-"),"-",IF('C3(1)-1管路'!U100="-",BW100,IF(BW100="-",'C3(1)-1管路'!U100,'C3(1)-1管路'!U100)))</f>
        <v>1690.2</v>
      </c>
      <c r="V100" s="649" t="str">
        <f>IF(IF('C3(1)-1管路'!V100="-","-",IF('C10(1)-2管路(初期設定)'!V100="-",'C3(1)-1管路'!V100,'C3(1)-1管路'!V100-'C10(1)-2管路(初期設定)'!V100))=0,"-",IF('C3(1)-1管路'!V100="-","-",IF('C10(1)-2管路(初期設定)'!V100="-",'C3(1)-1管路'!V100,'C3(1)-1管路'!V100-'C10(1)-2管路(初期設定)'!V100)))</f>
        <v>-</v>
      </c>
      <c r="W100" s="664">
        <f t="shared" si="244"/>
        <v>2096.6</v>
      </c>
      <c r="X100" s="648">
        <f>IF(IF('C3(1)-1管路'!X100="-","-",IF('C10(1)-2管路(初期設定)'!X100="-",'C3(1)-1管路'!X100,'C3(1)-1管路'!X100-'C10(1)-2管路(初期設定)'!X100))=0,"-",IF('C3(1)-1管路'!X100="-","-",IF('C10(1)-2管路(初期設定)'!X100="-",'C3(1)-1管路'!X100,'C3(1)-1管路'!X100-'C10(1)-2管路(初期設定)'!X100)))</f>
        <v>11164.8</v>
      </c>
      <c r="Y100" s="649" t="str">
        <f>IF(IF('C3(1)-1管路'!Y100="-","-",IF('C10(1)-2管路(初期設定)'!Y100="-",'C3(1)-1管路'!Y100,'C3(1)-1管路'!Y100-'C10(1)-2管路(初期設定)'!Y100))=0,"-",IF('C3(1)-1管路'!Y100="-","-",IF('C10(1)-2管路(初期設定)'!Y100="-",'C3(1)-1管路'!Y100,'C3(1)-1管路'!Y100-'C10(1)-2管路(初期設定)'!Y100)))</f>
        <v>-</v>
      </c>
      <c r="Z100" s="664">
        <f t="shared" si="245"/>
        <v>11164.8</v>
      </c>
      <c r="AA100" s="648" t="str">
        <f>IF(IF('C3(1)-1管路'!AA100="-","-",IF('C10(1)-2管路(初期設定)'!AA100="-",'C3(1)-1管路'!AA100,'C3(1)-1管路'!AA100-'C10(1)-2管路(初期設定)'!AA100))=0,"-",IF('C3(1)-1管路'!AA100="-","-",IF('C10(1)-2管路(初期設定)'!AA100="-",'C3(1)-1管路'!AA100,'C3(1)-1管路'!AA100-'C10(1)-2管路(初期設定)'!AA100)))</f>
        <v>-</v>
      </c>
      <c r="AB100" s="649" t="str">
        <f>IF(IF('C3(1)-1管路'!AB100="-","-",IF('C10(1)-2管路(初期設定)'!AB100="-",'C3(1)-1管路'!AB100,'C3(1)-1管路'!AB100-'C10(1)-2管路(初期設定)'!AB100))=0,"-",IF('C3(1)-1管路'!AB100="-","-",IF('C10(1)-2管路(初期設定)'!AB100="-",'C3(1)-1管路'!AB100,'C3(1)-1管路'!AB100-'C10(1)-2管路(初期設定)'!AB100)))</f>
        <v>-</v>
      </c>
      <c r="AC100" s="664" t="str">
        <f t="shared" si="246"/>
        <v>-</v>
      </c>
      <c r="AD100" s="857" t="str">
        <f>IF(AND('C10(1)-1管路(初期設定)'!$V$17="○",'C10(1)-4,5管路(初期設定)'!$BX100="-"),"-",IF('C3(1)-1管路'!AD100="-",BX100,IF(BX100="-",'C3(1)-1管路'!AD100,'C3(1)-1管路'!AD100+BX100)))</f>
        <v>-</v>
      </c>
      <c r="AE100" s="649" t="str">
        <f>IF(IF('C3(1)-1管路'!AE100="-","-",IF('C10(1)-2管路(初期設定)'!AE100="-",'C3(1)-1管路'!AE100,'C3(1)-1管路'!AE100-'C10(1)-2管路(初期設定)'!AE100))=0,"-",IF('C3(1)-1管路'!AE100="-","-",IF('C10(1)-2管路(初期設定)'!AE100="-",'C3(1)-1管路'!AE100,'C3(1)-1管路'!AE100-'C10(1)-2管路(初期設定)'!AE100)))</f>
        <v>-</v>
      </c>
      <c r="AF100" s="664" t="str">
        <f t="shared" si="247"/>
        <v>-</v>
      </c>
      <c r="AG100" s="648" t="str">
        <f>IF(IF('C3(1)-1管路'!AG100="-","-",IF('C10(1)-2管路(初期設定)'!AG100="-",'C3(1)-1管路'!AG100,'C3(1)-1管路'!AG100-'C10(1)-2管路(初期設定)'!AG100))=0,"-",IF('C3(1)-1管路'!AG100="-","-",IF('C10(1)-2管路(初期設定)'!AG100="-",'C3(1)-1管路'!AG100,'C3(1)-1管路'!AG100-'C10(1)-2管路(初期設定)'!AG100)))</f>
        <v>-</v>
      </c>
      <c r="AH100" s="649" t="str">
        <f>IF(IF('C3(1)-1管路'!AH100="-","-",IF('C10(1)-2管路(初期設定)'!AH100="-",'C3(1)-1管路'!AH100,'C3(1)-1管路'!AH100-'C10(1)-2管路(初期設定)'!AH100))=0,"-",IF('C3(1)-1管路'!AH100="-","-",IF('C10(1)-2管路(初期設定)'!AH100="-",'C3(1)-1管路'!AH100,'C3(1)-1管路'!AH100-'C10(1)-2管路(初期設定)'!AH100)))</f>
        <v>-</v>
      </c>
      <c r="AI100" s="664" t="str">
        <f t="shared" si="248"/>
        <v>-</v>
      </c>
      <c r="AJ100" s="648" t="str">
        <f>IF(IF('C3(1)-1管路'!AJ100="-","-",IF('C10(1)-2管路(初期設定)'!AJ100="-",'C3(1)-1管路'!AJ100,'C3(1)-1管路'!AJ100-'C10(1)-2管路(初期設定)'!AJ100))=0,"-",IF('C3(1)-1管路'!AJ100="-","-",IF('C10(1)-2管路(初期設定)'!AJ100="-",'C3(1)-1管路'!AJ100,'C3(1)-1管路'!AJ100-'C10(1)-2管路(初期設定)'!AJ100)))</f>
        <v>-</v>
      </c>
      <c r="AK100" s="649" t="str">
        <f>IF(IF('C3(1)-1管路'!AK100="-","-",IF('C10(1)-2管路(初期設定)'!AK100="-",'C3(1)-1管路'!AK100,'C3(1)-1管路'!AK100-'C10(1)-2管路(初期設定)'!AK100))=0,"-",IF('C3(1)-1管路'!AK100="-","-",IF('C10(1)-2管路(初期設定)'!AK100="-",'C3(1)-1管路'!AK100,'C3(1)-1管路'!AK100-'C10(1)-2管路(初期設定)'!AK100)))</f>
        <v>-</v>
      </c>
      <c r="AL100" s="664" t="str">
        <f t="shared" si="249"/>
        <v>-</v>
      </c>
      <c r="AM100" s="648" t="str">
        <f>IF(IF('C3(1)-1管路'!AM100="-","-",IF('C10(1)-2管路(初期設定)'!AM100="-",'C3(1)-1管路'!AM100,'C3(1)-1管路'!AM100-'C10(1)-2管路(初期設定)'!AM100))=0,"-",IF('C3(1)-1管路'!AM100="-","-",IF('C10(1)-2管路(初期設定)'!AM100="-",'C3(1)-1管路'!AM100,'C3(1)-1管路'!AM100-'C10(1)-2管路(初期設定)'!AM100)))</f>
        <v>-</v>
      </c>
      <c r="AN100" s="649" t="str">
        <f>IF(IF('C3(1)-1管路'!AN100="-","-",IF('C10(1)-2管路(初期設定)'!AN100="-",'C3(1)-1管路'!AN100,'C3(1)-1管路'!AN100-'C10(1)-2管路(初期設定)'!AN100))=0,"-",IF('C3(1)-1管路'!AN100="-","-",IF('C10(1)-2管路(初期設定)'!AN100="-",'C3(1)-1管路'!AN100,'C3(1)-1管路'!AN100-'C10(1)-2管路(初期設定)'!AN100)))</f>
        <v>-</v>
      </c>
      <c r="AO100" s="664" t="str">
        <f t="shared" si="250"/>
        <v>-</v>
      </c>
      <c r="AP100" s="648" t="str">
        <f>IF(IF('C3(1)-1管路'!AP100="-","-",IF('C10(1)-2管路(初期設定)'!AP100="-",'C3(1)-1管路'!AP100,'C3(1)-1管路'!AP100-'C10(1)-2管路(初期設定)'!AP100))=0,"-",IF('C3(1)-1管路'!AP100="-","-",IF('C10(1)-2管路(初期設定)'!AP100="-",'C3(1)-1管路'!AP100,'C3(1)-1管路'!AP100-'C10(1)-2管路(初期設定)'!AP100)))</f>
        <v>-</v>
      </c>
      <c r="AQ100" s="649" t="str">
        <f>IF(IF('C3(1)-1管路'!AQ100="-","-",IF('C10(1)-2管路(初期設定)'!AQ100="-",'C3(1)-1管路'!AQ100,'C3(1)-1管路'!AQ100-'C10(1)-2管路(初期設定)'!AQ100))=0,"-",IF('C3(1)-1管路'!AQ100="-","-",IF('C10(1)-2管路(初期設定)'!AQ100="-",'C3(1)-1管路'!AQ100,'C3(1)-1管路'!AQ100-'C10(1)-2管路(初期設定)'!AQ100)))</f>
        <v>-</v>
      </c>
      <c r="AR100" s="659" t="str">
        <f t="shared" si="251"/>
        <v>-</v>
      </c>
      <c r="AS100" s="648" t="str">
        <f>IF(IF('C3(1)-1管路'!AS100="-","-",IF('C10(1)-2管路(初期設定)'!AS100="-",'C3(1)-1管路'!AS100,'C3(1)-1管路'!AS100-'C10(1)-2管路(初期設定)'!AS100))=0,"-",IF('C3(1)-1管路'!AS100="-","-",IF('C10(1)-2管路(初期設定)'!AS100="-",'C3(1)-1管路'!AS100,'C3(1)-1管路'!AS100-'C10(1)-2管路(初期設定)'!AS100)))</f>
        <v>-</v>
      </c>
      <c r="AT100" s="649" t="str">
        <f>IF(IF('C3(1)-1管路'!AT100="-","-",IF('C10(1)-2管路(初期設定)'!AT100="-",'C3(1)-1管路'!AT100,'C3(1)-1管路'!AT100-'C10(1)-2管路(初期設定)'!AT100))=0,"-",IF('C3(1)-1管路'!AT100="-","-",IF('C10(1)-2管路(初期設定)'!AT100="-",'C3(1)-1管路'!AT100,'C3(1)-1管路'!AT100-'C10(1)-2管路(初期設定)'!AT100)))</f>
        <v>-</v>
      </c>
      <c r="AU100" s="659" t="str">
        <f t="shared" si="252"/>
        <v>-</v>
      </c>
      <c r="AV100" s="1071">
        <f t="shared" si="253"/>
        <v>18441.899999999998</v>
      </c>
      <c r="AW100" s="1070"/>
      <c r="AX100" s="1069" t="str">
        <f t="shared" si="254"/>
        <v>-</v>
      </c>
      <c r="AY100" s="1070"/>
      <c r="AZ100" s="1071">
        <f t="shared" si="255"/>
        <v>5180.5</v>
      </c>
      <c r="BA100" s="1070"/>
      <c r="BB100" s="1070">
        <f t="shared" si="256"/>
        <v>406.4</v>
      </c>
      <c r="BC100" s="1070"/>
      <c r="BD100" s="1070">
        <f t="shared" si="257"/>
        <v>12855</v>
      </c>
      <c r="BE100" s="1070"/>
      <c r="BF100" s="1070">
        <f t="shared" si="258"/>
        <v>0</v>
      </c>
      <c r="BG100" s="1070"/>
      <c r="BH100" s="1070">
        <f t="shared" si="259"/>
        <v>0</v>
      </c>
      <c r="BI100" s="1072"/>
      <c r="BJ100" s="1071">
        <f t="shared" si="260"/>
        <v>5586.9</v>
      </c>
      <c r="BK100" s="1070"/>
      <c r="BL100" s="1070">
        <f t="shared" si="261"/>
        <v>12855</v>
      </c>
      <c r="BM100" s="1073"/>
      <c r="BN100" s="1070">
        <f t="shared" si="262"/>
        <v>18441.899999999998</v>
      </c>
      <c r="BO100" s="1073"/>
      <c r="BQ100" s="442" t="str">
        <f>IF('C10(1)-2管路(初期設定)'!AW100="","-",'C10(1)-2管路(初期設定)'!AW100)</f>
        <v>ダクタイル鋳鉄管(NS形継手等)</v>
      </c>
      <c r="BR100" s="441">
        <f>IF(BQ100=BR$4,IF('C10(1)-2管路(初期設定)'!AV100="-","-",IF('C10(1)-2管路(初期設定)'!I100="-",'C10(1)-2管路(初期設定)'!AV100,'C10(1)-2管路(初期設定)'!AV100-'C10(1)-2管路(初期設定)'!I100)),"-")</f>
        <v>3188.2</v>
      </c>
      <c r="BS100" s="441" t="str">
        <f>IF(BQ100=BS$4,IF('C10(1)-2管路(初期設定)'!AV100="-","-",IF('C10(1)-2管路(初期設定)'!L100="-",'C10(1)-2管路(初期設定)'!AV100,'C10(1)-2管路(初期設定)'!AV100-'C10(1)-2管路(初期設定)'!L100)),"-")</f>
        <v>-</v>
      </c>
      <c r="BT100" s="441" t="str">
        <f>IF(BQ100=BT$4,IF('C10(1)-2管路(初期設定)'!AV100="-","-",IF('C10(1)-2管路(初期設定)'!O100="-",'C10(1)-2管路(初期設定)'!AV100,'C10(1)-2管路(初期設定)'!AV100-'C10(1)-2管路(初期設定)'!O100)),"-")</f>
        <v>-</v>
      </c>
      <c r="BU100" s="441" t="str">
        <f>IF($BQ100=BU$4,IF('C10(1)-2管路(初期設定)'!$AV100="-","-",IF('C10(1)-2管路(初期設定)'!R100="-",'C10(1)-2管路(初期設定)'!$AV100,'C10(1)-2管路(初期設定)'!$AV100-'C10(1)-2管路(初期設定)'!R100)),"-")</f>
        <v>-</v>
      </c>
      <c r="BV100" s="441" t="str">
        <f>IF($BQ100=BV$4,IF('C10(1)-2管路(初期設定)'!$AV100="-","-",IF('C10(1)-2管路(初期設定)'!W100="-",'C10(1)-2管路(初期設定)'!$AV100,'C10(1)-2管路(初期設定)'!$AV100-SUM('C10(1)-2管路(初期設定)'!S100,'C10(1)-2管路(初期設定)'!T100))),"-")</f>
        <v>-</v>
      </c>
      <c r="BW100" s="441" t="str">
        <f>IF($BQ100=BV$4,IF('C10(1)-2管路(初期設定)'!$AV100="-","-",IF('C10(1)-2管路(初期設定)'!W100="-",'C10(1)-2管路(初期設定)'!$AV100,'C10(1)-2管路(初期設定)'!$AV100-SUM('C10(1)-2管路(初期設定)'!U100,'C10(1)-2管路(初期設定)'!V100))),"-")</f>
        <v>-</v>
      </c>
      <c r="BX100" s="441" t="str">
        <f>IF($BQ100=BX$4,IF('C10(1)-2管路(初期設定)'!$AV100="-","-",IF('C10(1)-2管路(初期設定)'!AF100="-",'C10(1)-2管路(初期設定)'!$AV100,'C10(1)-2管路(初期設定)'!$AV100-'C10(1)-2管路(初期設定)'!AF100)),"-")</f>
        <v>-</v>
      </c>
    </row>
    <row r="101" spans="1:76" ht="13.5" customHeight="1">
      <c r="B101" s="1265"/>
      <c r="C101" s="1083"/>
      <c r="D101" s="1084"/>
      <c r="E101" s="1085"/>
      <c r="F101" s="76">
        <v>150</v>
      </c>
      <c r="G101" s="857">
        <f>IF(AND('C10(1)-1管路(初期設定)'!$F$17="○",'C10(1)-4,5管路(初期設定)'!$BR101="-"),"-",IF('C3(1)-1管路'!G101="-",BR101,IF(BR101="-",'C3(1)-1管路'!G101,'C3(1)-1管路'!G101+BR101)))</f>
        <v>6397.4</v>
      </c>
      <c r="H101" s="649" t="str">
        <f>IF(IF('C3(1)-1管路'!H101="-","-",IF('C10(1)-2管路(初期設定)'!H101="-",'C3(1)-1管路'!H101,'C3(1)-1管路'!H101-'C10(1)-2管路(初期設定)'!H101))=0,"-",IF('C3(1)-1管路'!H101="-","-",IF('C10(1)-2管路(初期設定)'!H101="-",'C3(1)-1管路'!H101,'C3(1)-1管路'!H101-'C10(1)-2管路(初期設定)'!H101)))</f>
        <v>-</v>
      </c>
      <c r="I101" s="664">
        <f t="shared" si="240"/>
        <v>6397.4</v>
      </c>
      <c r="J101" s="857">
        <f>IF(AND('C10(1)-1管路(初期設定)'!$H$17="○",'C10(1)-4,5管路(初期設定)'!$BS101="-"),"-",IF('C3(1)-1管路'!J101="-",BS101,IF(BS101="-",'C3(1)-1管路'!J101,'C3(1)-1管路'!J101+BS101)))</f>
        <v>51.1</v>
      </c>
      <c r="K101" s="649" t="str">
        <f>IF(IF('C3(1)-1管路'!K101="-","-",IF('C10(1)-2管路(初期設定)'!K101="-",'C3(1)-1管路'!K101,'C3(1)-1管路'!K101-'C10(1)-2管路(初期設定)'!K101))=0,"-",IF('C3(1)-1管路'!K101="-","-",IF('C10(1)-2管路(初期設定)'!K101="-",'C3(1)-1管路'!K101,'C3(1)-1管路'!K101-'C10(1)-2管路(初期設定)'!K101)))</f>
        <v>-</v>
      </c>
      <c r="L101" s="664">
        <f t="shared" si="241"/>
        <v>51.1</v>
      </c>
      <c r="M101" s="857" t="str">
        <f>IF(AND('C10(1)-1管路(初期設定)'!$J$17="○",'C10(1)-4,5管路(初期設定)'!$BT101="-"),"-",IF('C3(1)-1管路'!M101="-",BT101,IF(BT101="-",'C3(1)-1管路'!M101,'C3(1)-1管路'!M101+BT101)))</f>
        <v>-</v>
      </c>
      <c r="N101" s="649" t="str">
        <f>IF(IF('C3(1)-1管路'!N101="-","-",IF('C10(1)-2管路(初期設定)'!N101="-",'C3(1)-1管路'!N101,'C3(1)-1管路'!N101-'C10(1)-2管路(初期設定)'!N101))=0,"-",IF('C3(1)-1管路'!N101="-","-",IF('C10(1)-2管路(初期設定)'!N101="-",'C3(1)-1管路'!N101,'C3(1)-1管路'!N101-'C10(1)-2管路(初期設定)'!N101)))</f>
        <v>-</v>
      </c>
      <c r="O101" s="664" t="str">
        <f t="shared" si="242"/>
        <v>-</v>
      </c>
      <c r="P101" s="857" t="str">
        <f>IF(AND('C10(1)-1管路(初期設定)'!$L$17="○",'C10(1)-4,5管路(初期設定)'!$BU101="-"),"-",IF('C3(1)-1管路'!P101="-",BU101,IF(BU101="-",'C3(1)-1管路'!P101,'C3(1)-1管路'!P101+BU101)))</f>
        <v>-</v>
      </c>
      <c r="Q101" s="649" t="str">
        <f>IF(IF('C3(1)-1管路'!Q101="-","-",IF('C10(1)-2管路(初期設定)'!Q101="-",'C3(1)-1管路'!Q101,'C3(1)-1管路'!Q101-'C10(1)-2管路(初期設定)'!Q101))=0,"-",IF('C3(1)-1管路'!Q101="-","-",IF('C10(1)-2管路(初期設定)'!Q101="-",'C3(1)-1管路'!Q101,'C3(1)-1管路'!Q101-'C10(1)-2管路(初期設定)'!Q101)))</f>
        <v>-</v>
      </c>
      <c r="R101" s="664" t="str">
        <f t="shared" si="243"/>
        <v>-</v>
      </c>
      <c r="S101" s="857">
        <f>IF(AND('C10(1)-1管路(初期設定)'!$N$17="○",'C10(1)-4,5管路(初期設定)'!$BV101="-"),"-",IF('C3(1)-1管路'!S101="-",BV101,IF(BV101="-",'C3(1)-1管路'!S101,'C3(1)-1管路'!S101+BV101+BW101)))</f>
        <v>786.2</v>
      </c>
      <c r="T101" s="650" t="str">
        <f>IF(IF('C3(1)-1管路'!T101="-","-",IF('C10(1)-2管路(初期設定)'!T101="-",'C3(1)-1管路'!T101,'C3(1)-1管路'!T101-'C10(1)-2管路(初期設定)'!T101))=0,"-",IF('C3(1)-1管路'!T101="-","-",IF('C10(1)-2管路(初期設定)'!T101="-",'C3(1)-1管路'!T101,'C3(1)-1管路'!T101-'C10(1)-2管路(初期設定)'!T101)))</f>
        <v>-</v>
      </c>
      <c r="U101" s="856">
        <f>IF(AND('C10(1)-1管路(初期設定)'!$P$17="○",'C10(1)-4,5管路(初期設定)'!$BW101="-"),"-",IF('C3(1)-1管路'!U101="-",BW101,IF(BW101="-",'C3(1)-1管路'!U101,'C3(1)-1管路'!U101)))</f>
        <v>3273.3</v>
      </c>
      <c r="V101" s="649" t="str">
        <f>IF(IF('C3(1)-1管路'!V101="-","-",IF('C10(1)-2管路(初期設定)'!V101="-",'C3(1)-1管路'!V101,'C3(1)-1管路'!V101-'C10(1)-2管路(初期設定)'!V101))=0,"-",IF('C3(1)-1管路'!V101="-","-",IF('C10(1)-2管路(初期設定)'!V101="-",'C3(1)-1管路'!V101,'C3(1)-1管路'!V101-'C10(1)-2管路(初期設定)'!V101)))</f>
        <v>-</v>
      </c>
      <c r="W101" s="664">
        <f t="shared" si="244"/>
        <v>4059.5</v>
      </c>
      <c r="X101" s="648">
        <f>IF(IF('C3(1)-1管路'!X101="-","-",IF('C10(1)-2管路(初期設定)'!X101="-",'C3(1)-1管路'!X101,'C3(1)-1管路'!X101-'C10(1)-2管路(初期設定)'!X101))=0,"-",IF('C3(1)-1管路'!X101="-","-",IF('C10(1)-2管路(初期設定)'!X101="-",'C3(1)-1管路'!X101,'C3(1)-1管路'!X101-'C10(1)-2管路(初期設定)'!X101)))</f>
        <v>15078</v>
      </c>
      <c r="Y101" s="649" t="str">
        <f>IF(IF('C3(1)-1管路'!Y101="-","-",IF('C10(1)-2管路(初期設定)'!Y101="-",'C3(1)-1管路'!Y101,'C3(1)-1管路'!Y101-'C10(1)-2管路(初期設定)'!Y101))=0,"-",IF('C3(1)-1管路'!Y101="-","-",IF('C10(1)-2管路(初期設定)'!Y101="-",'C3(1)-1管路'!Y101,'C3(1)-1管路'!Y101-'C10(1)-2管路(初期設定)'!Y101)))</f>
        <v>-</v>
      </c>
      <c r="Z101" s="664">
        <f t="shared" si="245"/>
        <v>15078</v>
      </c>
      <c r="AA101" s="648" t="str">
        <f>IF(IF('C3(1)-1管路'!AA101="-","-",IF('C10(1)-2管路(初期設定)'!AA101="-",'C3(1)-1管路'!AA101,'C3(1)-1管路'!AA101-'C10(1)-2管路(初期設定)'!AA101))=0,"-",IF('C3(1)-1管路'!AA101="-","-",IF('C10(1)-2管路(初期設定)'!AA101="-",'C3(1)-1管路'!AA101,'C3(1)-1管路'!AA101-'C10(1)-2管路(初期設定)'!AA101)))</f>
        <v>-</v>
      </c>
      <c r="AB101" s="649" t="str">
        <f>IF(IF('C3(1)-1管路'!AB101="-","-",IF('C10(1)-2管路(初期設定)'!AB101="-",'C3(1)-1管路'!AB101,'C3(1)-1管路'!AB101-'C10(1)-2管路(初期設定)'!AB101))=0,"-",IF('C3(1)-1管路'!AB101="-","-",IF('C10(1)-2管路(初期設定)'!AB101="-",'C3(1)-1管路'!AB101,'C3(1)-1管路'!AB101-'C10(1)-2管路(初期設定)'!AB101)))</f>
        <v>-</v>
      </c>
      <c r="AC101" s="664" t="str">
        <f t="shared" si="246"/>
        <v>-</v>
      </c>
      <c r="AD101" s="857" t="str">
        <f>IF(AND('C10(1)-1管路(初期設定)'!$V$17="○",'C10(1)-4,5管路(初期設定)'!$BX101="-"),"-",IF('C3(1)-1管路'!AD101="-",BX101,IF(BX101="-",'C3(1)-1管路'!AD101,'C3(1)-1管路'!AD101+BX101)))</f>
        <v>-</v>
      </c>
      <c r="AE101" s="649" t="str">
        <f>IF(IF('C3(1)-1管路'!AE101="-","-",IF('C10(1)-2管路(初期設定)'!AE101="-",'C3(1)-1管路'!AE101,'C3(1)-1管路'!AE101-'C10(1)-2管路(初期設定)'!AE101))=0,"-",IF('C3(1)-1管路'!AE101="-","-",IF('C10(1)-2管路(初期設定)'!AE101="-",'C3(1)-1管路'!AE101,'C3(1)-1管路'!AE101-'C10(1)-2管路(初期設定)'!AE101)))</f>
        <v>-</v>
      </c>
      <c r="AF101" s="664" t="str">
        <f t="shared" si="247"/>
        <v>-</v>
      </c>
      <c r="AG101" s="648">
        <f>IF(IF('C3(1)-1管路'!AG101="-","-",IF('C10(1)-2管路(初期設定)'!AG101="-",'C3(1)-1管路'!AG101,'C3(1)-1管路'!AG101-'C10(1)-2管路(初期設定)'!AG101))=0,"-",IF('C3(1)-1管路'!AG101="-","-",IF('C10(1)-2管路(初期設定)'!AG101="-",'C3(1)-1管路'!AG101,'C3(1)-1管路'!AG101-'C10(1)-2管路(初期設定)'!AG101)))</f>
        <v>326.89999999999998</v>
      </c>
      <c r="AH101" s="649" t="str">
        <f>IF(IF('C3(1)-1管路'!AH101="-","-",IF('C10(1)-2管路(初期設定)'!AH101="-",'C3(1)-1管路'!AH101,'C3(1)-1管路'!AH101-'C10(1)-2管路(初期設定)'!AH101))=0,"-",IF('C3(1)-1管路'!AH101="-","-",IF('C10(1)-2管路(初期設定)'!AH101="-",'C3(1)-1管路'!AH101,'C3(1)-1管路'!AH101-'C10(1)-2管路(初期設定)'!AH101)))</f>
        <v>-</v>
      </c>
      <c r="AI101" s="664">
        <f t="shared" si="248"/>
        <v>326.89999999999998</v>
      </c>
      <c r="AJ101" s="648" t="str">
        <f>IF(IF('C3(1)-1管路'!AJ101="-","-",IF('C10(1)-2管路(初期設定)'!AJ101="-",'C3(1)-1管路'!AJ101,'C3(1)-1管路'!AJ101-'C10(1)-2管路(初期設定)'!AJ101))=0,"-",IF('C3(1)-1管路'!AJ101="-","-",IF('C10(1)-2管路(初期設定)'!AJ101="-",'C3(1)-1管路'!AJ101,'C3(1)-1管路'!AJ101-'C10(1)-2管路(初期設定)'!AJ101)))</f>
        <v>-</v>
      </c>
      <c r="AK101" s="649" t="str">
        <f>IF(IF('C3(1)-1管路'!AK101="-","-",IF('C10(1)-2管路(初期設定)'!AK101="-",'C3(1)-1管路'!AK101,'C3(1)-1管路'!AK101-'C10(1)-2管路(初期設定)'!AK101))=0,"-",IF('C3(1)-1管路'!AK101="-","-",IF('C10(1)-2管路(初期設定)'!AK101="-",'C3(1)-1管路'!AK101,'C3(1)-1管路'!AK101-'C10(1)-2管路(初期設定)'!AK101)))</f>
        <v>-</v>
      </c>
      <c r="AL101" s="664" t="str">
        <f t="shared" si="249"/>
        <v>-</v>
      </c>
      <c r="AM101" s="648" t="str">
        <f>IF(IF('C3(1)-1管路'!AM101="-","-",IF('C10(1)-2管路(初期設定)'!AM101="-",'C3(1)-1管路'!AM101,'C3(1)-1管路'!AM101-'C10(1)-2管路(初期設定)'!AM101))=0,"-",IF('C3(1)-1管路'!AM101="-","-",IF('C10(1)-2管路(初期設定)'!AM101="-",'C3(1)-1管路'!AM101,'C3(1)-1管路'!AM101-'C10(1)-2管路(初期設定)'!AM101)))</f>
        <v>-</v>
      </c>
      <c r="AN101" s="649" t="str">
        <f>IF(IF('C3(1)-1管路'!AN101="-","-",IF('C10(1)-2管路(初期設定)'!AN101="-",'C3(1)-1管路'!AN101,'C3(1)-1管路'!AN101-'C10(1)-2管路(初期設定)'!AN101))=0,"-",IF('C3(1)-1管路'!AN101="-","-",IF('C10(1)-2管路(初期設定)'!AN101="-",'C3(1)-1管路'!AN101,'C3(1)-1管路'!AN101-'C10(1)-2管路(初期設定)'!AN101)))</f>
        <v>-</v>
      </c>
      <c r="AO101" s="664" t="str">
        <f t="shared" si="250"/>
        <v>-</v>
      </c>
      <c r="AP101" s="648" t="str">
        <f>IF(IF('C3(1)-1管路'!AP101="-","-",IF('C10(1)-2管路(初期設定)'!AP101="-",'C3(1)-1管路'!AP101,'C3(1)-1管路'!AP101-'C10(1)-2管路(初期設定)'!AP101))=0,"-",IF('C3(1)-1管路'!AP101="-","-",IF('C10(1)-2管路(初期設定)'!AP101="-",'C3(1)-1管路'!AP101,'C3(1)-1管路'!AP101-'C10(1)-2管路(初期設定)'!AP101)))</f>
        <v>-</v>
      </c>
      <c r="AQ101" s="649" t="str">
        <f>IF(IF('C3(1)-1管路'!AQ101="-","-",IF('C10(1)-2管路(初期設定)'!AQ101="-",'C3(1)-1管路'!AQ101,'C3(1)-1管路'!AQ101-'C10(1)-2管路(初期設定)'!AQ101))=0,"-",IF('C3(1)-1管路'!AQ101="-","-",IF('C10(1)-2管路(初期設定)'!AQ101="-",'C3(1)-1管路'!AQ101,'C3(1)-1管路'!AQ101-'C10(1)-2管路(初期設定)'!AQ101)))</f>
        <v>-</v>
      </c>
      <c r="AR101" s="659" t="str">
        <f t="shared" si="251"/>
        <v>-</v>
      </c>
      <c r="AS101" s="648" t="str">
        <f>IF(IF('C3(1)-1管路'!AS101="-","-",IF('C10(1)-2管路(初期設定)'!AS101="-",'C3(1)-1管路'!AS101,'C3(1)-1管路'!AS101-'C10(1)-2管路(初期設定)'!AS101))=0,"-",IF('C3(1)-1管路'!AS101="-","-",IF('C10(1)-2管路(初期設定)'!AS101="-",'C3(1)-1管路'!AS101,'C3(1)-1管路'!AS101-'C10(1)-2管路(初期設定)'!AS101)))</f>
        <v>-</v>
      </c>
      <c r="AT101" s="649" t="str">
        <f>IF(IF('C3(1)-1管路'!AT101="-","-",IF('C10(1)-2管路(初期設定)'!AT101="-",'C3(1)-1管路'!AT101,'C3(1)-1管路'!AT101-'C10(1)-2管路(初期設定)'!AT101))=0,"-",IF('C3(1)-1管路'!AT101="-","-",IF('C10(1)-2管路(初期設定)'!AT101="-",'C3(1)-1管路'!AT101,'C3(1)-1管路'!AT101-'C10(1)-2管路(初期設定)'!AT101)))</f>
        <v>-</v>
      </c>
      <c r="AU101" s="659" t="str">
        <f t="shared" si="252"/>
        <v>-</v>
      </c>
      <c r="AV101" s="1071">
        <f t="shared" si="253"/>
        <v>25912.9</v>
      </c>
      <c r="AW101" s="1070"/>
      <c r="AX101" s="1069" t="str">
        <f t="shared" si="254"/>
        <v>-</v>
      </c>
      <c r="AY101" s="1070"/>
      <c r="AZ101" s="1071">
        <f t="shared" si="255"/>
        <v>6448.5</v>
      </c>
      <c r="BA101" s="1070"/>
      <c r="BB101" s="1070">
        <f t="shared" si="256"/>
        <v>786.2</v>
      </c>
      <c r="BC101" s="1070"/>
      <c r="BD101" s="1070">
        <f t="shared" si="257"/>
        <v>18351.3</v>
      </c>
      <c r="BE101" s="1070"/>
      <c r="BF101" s="1070">
        <f t="shared" si="258"/>
        <v>326.89999999999998</v>
      </c>
      <c r="BG101" s="1070"/>
      <c r="BH101" s="1070">
        <f t="shared" si="259"/>
        <v>0</v>
      </c>
      <c r="BI101" s="1072"/>
      <c r="BJ101" s="1071">
        <f t="shared" si="260"/>
        <v>7234.7</v>
      </c>
      <c r="BK101" s="1070"/>
      <c r="BL101" s="1070">
        <f t="shared" si="261"/>
        <v>18678.2</v>
      </c>
      <c r="BM101" s="1073"/>
      <c r="BN101" s="1070">
        <f t="shared" si="262"/>
        <v>25912.9</v>
      </c>
      <c r="BO101" s="1073"/>
      <c r="BQ101" s="442" t="str">
        <f>IF('C10(1)-2管路(初期設定)'!AW101="","-",'C10(1)-2管路(初期設定)'!AW101)</f>
        <v>ダクタイル鋳鉄管(NS形継手等)</v>
      </c>
      <c r="BR101" s="441">
        <f>IF(BQ101=BR$4,IF('C10(1)-2管路(初期設定)'!AV101="-","-",IF('C10(1)-2管路(初期設定)'!I101="-",'C10(1)-2管路(初期設定)'!AV101,'C10(1)-2管路(初期設定)'!AV101-'C10(1)-2管路(初期設定)'!I101)),"-")</f>
        <v>3215.3999999999996</v>
      </c>
      <c r="BS101" s="441" t="str">
        <f>IF(BQ101=BS$4,IF('C10(1)-2管路(初期設定)'!AV101="-","-",IF('C10(1)-2管路(初期設定)'!L101="-",'C10(1)-2管路(初期設定)'!AV101,'C10(1)-2管路(初期設定)'!AV101-'C10(1)-2管路(初期設定)'!L101)),"-")</f>
        <v>-</v>
      </c>
      <c r="BT101" s="441" t="str">
        <f>IF(BQ101=BT$4,IF('C10(1)-2管路(初期設定)'!AV101="-","-",IF('C10(1)-2管路(初期設定)'!O101="-",'C10(1)-2管路(初期設定)'!AV101,'C10(1)-2管路(初期設定)'!AV101-'C10(1)-2管路(初期設定)'!O101)),"-")</f>
        <v>-</v>
      </c>
      <c r="BU101" s="441" t="str">
        <f>IF($BQ101=BU$4,IF('C10(1)-2管路(初期設定)'!$AV101="-","-",IF('C10(1)-2管路(初期設定)'!R101="-",'C10(1)-2管路(初期設定)'!$AV101,'C10(1)-2管路(初期設定)'!$AV101-'C10(1)-2管路(初期設定)'!R101)),"-")</f>
        <v>-</v>
      </c>
      <c r="BV101" s="441" t="str">
        <f>IF($BQ101=BV$4,IF('C10(1)-2管路(初期設定)'!$AV101="-","-",IF('C10(1)-2管路(初期設定)'!W101="-",'C10(1)-2管路(初期設定)'!$AV101,'C10(1)-2管路(初期設定)'!$AV101-SUM('C10(1)-2管路(初期設定)'!S101,'C10(1)-2管路(初期設定)'!T101))),"-")</f>
        <v>-</v>
      </c>
      <c r="BW101" s="441" t="str">
        <f>IF($BQ101=BV$4,IF('C10(1)-2管路(初期設定)'!$AV101="-","-",IF('C10(1)-2管路(初期設定)'!W101="-",'C10(1)-2管路(初期設定)'!$AV101,'C10(1)-2管路(初期設定)'!$AV101-SUM('C10(1)-2管路(初期設定)'!U101,'C10(1)-2管路(初期設定)'!V101))),"-")</f>
        <v>-</v>
      </c>
      <c r="BX101" s="441" t="str">
        <f>IF($BQ101=BX$4,IF('C10(1)-2管路(初期設定)'!$AV101="-","-",IF('C10(1)-2管路(初期設定)'!AF101="-",'C10(1)-2管路(初期設定)'!$AV101,'C10(1)-2管路(初期設定)'!$AV101-'C10(1)-2管路(初期設定)'!AF101)),"-")</f>
        <v>-</v>
      </c>
    </row>
    <row r="102" spans="1:76" ht="13.5" customHeight="1">
      <c r="B102" s="1265"/>
      <c r="C102" s="1083"/>
      <c r="D102" s="1084"/>
      <c r="E102" s="1085"/>
      <c r="F102" s="76">
        <v>100</v>
      </c>
      <c r="G102" s="857">
        <f>IF(AND('C10(1)-1管路(初期設定)'!$F$17="○",'C10(1)-4,5管路(初期設定)'!$BR102="-"),"-",IF('C3(1)-1管路'!G102="-",BR102,IF(BR102="-",'C3(1)-1管路'!G102,'C3(1)-1管路'!G102+BR102)))</f>
        <v>1058.2</v>
      </c>
      <c r="H102" s="649" t="str">
        <f>IF(IF('C3(1)-1管路'!H102="-","-",IF('C10(1)-2管路(初期設定)'!H102="-",'C3(1)-1管路'!H102,'C3(1)-1管路'!H102-'C10(1)-2管路(初期設定)'!H102))=0,"-",IF('C3(1)-1管路'!H102="-","-",IF('C10(1)-2管路(初期設定)'!H102="-",'C3(1)-1管路'!H102,'C3(1)-1管路'!H102-'C10(1)-2管路(初期設定)'!H102)))</f>
        <v>-</v>
      </c>
      <c r="I102" s="664">
        <f t="shared" si="240"/>
        <v>1058.2</v>
      </c>
      <c r="J102" s="857" t="str">
        <f>IF(AND('C10(1)-1管路(初期設定)'!$H$17="○",'C10(1)-4,5管路(初期設定)'!$BS102="-"),"-",IF('C3(1)-1管路'!J102="-",BS102,IF(BS102="-",'C3(1)-1管路'!J102,'C3(1)-1管路'!J102+BS102)))</f>
        <v>-</v>
      </c>
      <c r="K102" s="649" t="str">
        <f>IF(IF('C3(1)-1管路'!K102="-","-",IF('C10(1)-2管路(初期設定)'!K102="-",'C3(1)-1管路'!K102,'C3(1)-1管路'!K102-'C10(1)-2管路(初期設定)'!K102))=0,"-",IF('C3(1)-1管路'!K102="-","-",IF('C10(1)-2管路(初期設定)'!K102="-",'C3(1)-1管路'!K102,'C3(1)-1管路'!K102-'C10(1)-2管路(初期設定)'!K102)))</f>
        <v>-</v>
      </c>
      <c r="L102" s="664" t="str">
        <f t="shared" si="241"/>
        <v>-</v>
      </c>
      <c r="M102" s="857" t="str">
        <f>IF(AND('C10(1)-1管路(初期設定)'!$J$17="○",'C10(1)-4,5管路(初期設定)'!$BT102="-"),"-",IF('C3(1)-1管路'!M102="-",BT102,IF(BT102="-",'C3(1)-1管路'!M102,'C3(1)-1管路'!M102+BT102)))</f>
        <v>-</v>
      </c>
      <c r="N102" s="649" t="str">
        <f>IF(IF('C3(1)-1管路'!N102="-","-",IF('C10(1)-2管路(初期設定)'!N102="-",'C3(1)-1管路'!N102,'C3(1)-1管路'!N102-'C10(1)-2管路(初期設定)'!N102))=0,"-",IF('C3(1)-1管路'!N102="-","-",IF('C10(1)-2管路(初期設定)'!N102="-",'C3(1)-1管路'!N102,'C3(1)-1管路'!N102-'C10(1)-2管路(初期設定)'!N102)))</f>
        <v>-</v>
      </c>
      <c r="O102" s="664" t="str">
        <f t="shared" si="242"/>
        <v>-</v>
      </c>
      <c r="P102" s="857" t="str">
        <f>IF(AND('C10(1)-1管路(初期設定)'!$L$17="○",'C10(1)-4,5管路(初期設定)'!$BU102="-"),"-",IF('C3(1)-1管路'!P102="-",BU102,IF(BU102="-",'C3(1)-1管路'!P102,'C3(1)-1管路'!P102+BU102)))</f>
        <v>-</v>
      </c>
      <c r="Q102" s="649" t="str">
        <f>IF(IF('C3(1)-1管路'!Q102="-","-",IF('C10(1)-2管路(初期設定)'!Q102="-",'C3(1)-1管路'!Q102,'C3(1)-1管路'!Q102-'C10(1)-2管路(初期設定)'!Q102))=0,"-",IF('C3(1)-1管路'!Q102="-","-",IF('C10(1)-2管路(初期設定)'!Q102="-",'C3(1)-1管路'!Q102,'C3(1)-1管路'!Q102-'C10(1)-2管路(初期設定)'!Q102)))</f>
        <v>-</v>
      </c>
      <c r="R102" s="664" t="str">
        <f t="shared" si="243"/>
        <v>-</v>
      </c>
      <c r="S102" s="857">
        <f>IF(AND('C10(1)-1管路(初期設定)'!$N$17="○",'C10(1)-4,5管路(初期設定)'!$BV102="-"),"-",IF('C3(1)-1管路'!S102="-",BV102,IF(BV102="-",'C3(1)-1管路'!S102,'C3(1)-1管路'!S102+BV102+BW102)))</f>
        <v>80.099999999999994</v>
      </c>
      <c r="T102" s="650" t="str">
        <f>IF(IF('C3(1)-1管路'!T102="-","-",IF('C10(1)-2管路(初期設定)'!T102="-",'C3(1)-1管路'!T102,'C3(1)-1管路'!T102-'C10(1)-2管路(初期設定)'!T102))=0,"-",IF('C3(1)-1管路'!T102="-","-",IF('C10(1)-2管路(初期設定)'!T102="-",'C3(1)-1管路'!T102,'C3(1)-1管路'!T102-'C10(1)-2管路(初期設定)'!T102)))</f>
        <v>-</v>
      </c>
      <c r="U102" s="856">
        <f>IF(AND('C10(1)-1管路(初期設定)'!$P$17="○",'C10(1)-4,5管路(初期設定)'!$BW102="-"),"-",IF('C3(1)-1管路'!U102="-",BW102,IF(BW102="-",'C3(1)-1管路'!U102,'C3(1)-1管路'!U102)))</f>
        <v>333.9</v>
      </c>
      <c r="V102" s="649" t="str">
        <f>IF(IF('C3(1)-1管路'!V102="-","-",IF('C10(1)-2管路(初期設定)'!V102="-",'C3(1)-1管路'!V102,'C3(1)-1管路'!V102-'C10(1)-2管路(初期設定)'!V102))=0,"-",IF('C3(1)-1管路'!V102="-","-",IF('C10(1)-2管路(初期設定)'!V102="-",'C3(1)-1管路'!V102,'C3(1)-1管路'!V102-'C10(1)-2管路(初期設定)'!V102)))</f>
        <v>-</v>
      </c>
      <c r="W102" s="664">
        <f t="shared" si="244"/>
        <v>414</v>
      </c>
      <c r="X102" s="648">
        <f>IF(IF('C3(1)-1管路'!X102="-","-",IF('C10(1)-2管路(初期設定)'!X102="-",'C3(1)-1管路'!X102,'C3(1)-1管路'!X102-'C10(1)-2管路(初期設定)'!X102))=0,"-",IF('C3(1)-1管路'!X102="-","-",IF('C10(1)-2管路(初期設定)'!X102="-",'C3(1)-1管路'!X102,'C3(1)-1管路'!X102-'C10(1)-2管路(初期設定)'!X102)))</f>
        <v>2970</v>
      </c>
      <c r="Y102" s="649" t="str">
        <f>IF(IF('C3(1)-1管路'!Y102="-","-",IF('C10(1)-2管路(初期設定)'!Y102="-",'C3(1)-1管路'!Y102,'C3(1)-1管路'!Y102-'C10(1)-2管路(初期設定)'!Y102))=0,"-",IF('C3(1)-1管路'!Y102="-","-",IF('C10(1)-2管路(初期設定)'!Y102="-",'C3(1)-1管路'!Y102,'C3(1)-1管路'!Y102-'C10(1)-2管路(初期設定)'!Y102)))</f>
        <v>-</v>
      </c>
      <c r="Z102" s="664">
        <f t="shared" si="245"/>
        <v>2970</v>
      </c>
      <c r="AA102" s="648" t="str">
        <f>IF(IF('C3(1)-1管路'!AA102="-","-",IF('C10(1)-2管路(初期設定)'!AA102="-",'C3(1)-1管路'!AA102,'C3(1)-1管路'!AA102-'C10(1)-2管路(初期設定)'!AA102))=0,"-",IF('C3(1)-1管路'!AA102="-","-",IF('C10(1)-2管路(初期設定)'!AA102="-",'C3(1)-1管路'!AA102,'C3(1)-1管路'!AA102-'C10(1)-2管路(初期設定)'!AA102)))</f>
        <v>-</v>
      </c>
      <c r="AB102" s="649" t="str">
        <f>IF(IF('C3(1)-1管路'!AB102="-","-",IF('C10(1)-2管路(初期設定)'!AB102="-",'C3(1)-1管路'!AB102,'C3(1)-1管路'!AB102-'C10(1)-2管路(初期設定)'!AB102))=0,"-",IF('C3(1)-1管路'!AB102="-","-",IF('C10(1)-2管路(初期設定)'!AB102="-",'C3(1)-1管路'!AB102,'C3(1)-1管路'!AB102-'C10(1)-2管路(初期設定)'!AB102)))</f>
        <v>-</v>
      </c>
      <c r="AC102" s="664" t="str">
        <f t="shared" si="246"/>
        <v>-</v>
      </c>
      <c r="AD102" s="857">
        <f>IF(AND('C10(1)-1管路(初期設定)'!$V$17="○",'C10(1)-4,5管路(初期設定)'!$BX102="-"),"-",IF('C3(1)-1管路'!AD102="-",BX102,IF(BX102="-",'C3(1)-1管路'!AD102,'C3(1)-1管路'!AD102+BX102)))</f>
        <v>766.1</v>
      </c>
      <c r="AE102" s="649" t="str">
        <f>IF(IF('C3(1)-1管路'!AE102="-","-",IF('C10(1)-2管路(初期設定)'!AE102="-",'C3(1)-1管路'!AE102,'C3(1)-1管路'!AE102-'C10(1)-2管路(初期設定)'!AE102))=0,"-",IF('C3(1)-1管路'!AE102="-","-",IF('C10(1)-2管路(初期設定)'!AE102="-",'C3(1)-1管路'!AE102,'C3(1)-1管路'!AE102-'C10(1)-2管路(初期設定)'!AE102)))</f>
        <v>-</v>
      </c>
      <c r="AF102" s="664">
        <f t="shared" si="247"/>
        <v>766.1</v>
      </c>
      <c r="AG102" s="648">
        <f>IF(IF('C3(1)-1管路'!AG102="-","-",IF('C10(1)-2管路(初期設定)'!AG102="-",'C3(1)-1管路'!AG102,'C3(1)-1管路'!AG102-'C10(1)-2管路(初期設定)'!AG102))=0,"-",IF('C3(1)-1管路'!AG102="-","-",IF('C10(1)-2管路(初期設定)'!AG102="-",'C3(1)-1管路'!AG102,'C3(1)-1管路'!AG102-'C10(1)-2管路(初期設定)'!AG102)))</f>
        <v>105.4</v>
      </c>
      <c r="AH102" s="649" t="str">
        <f>IF(IF('C3(1)-1管路'!AH102="-","-",IF('C10(1)-2管路(初期設定)'!AH102="-",'C3(1)-1管路'!AH102,'C3(1)-1管路'!AH102-'C10(1)-2管路(初期設定)'!AH102))=0,"-",IF('C3(1)-1管路'!AH102="-","-",IF('C10(1)-2管路(初期設定)'!AH102="-",'C3(1)-1管路'!AH102,'C3(1)-1管路'!AH102-'C10(1)-2管路(初期設定)'!AH102)))</f>
        <v>-</v>
      </c>
      <c r="AI102" s="664">
        <f t="shared" si="248"/>
        <v>105.4</v>
      </c>
      <c r="AJ102" s="648" t="str">
        <f>IF(IF('C3(1)-1管路'!AJ102="-","-",IF('C10(1)-2管路(初期設定)'!AJ102="-",'C3(1)-1管路'!AJ102,'C3(1)-1管路'!AJ102-'C10(1)-2管路(初期設定)'!AJ102))=0,"-",IF('C3(1)-1管路'!AJ102="-","-",IF('C10(1)-2管路(初期設定)'!AJ102="-",'C3(1)-1管路'!AJ102,'C3(1)-1管路'!AJ102-'C10(1)-2管路(初期設定)'!AJ102)))</f>
        <v>-</v>
      </c>
      <c r="AK102" s="649" t="str">
        <f>IF(IF('C3(1)-1管路'!AK102="-","-",IF('C10(1)-2管路(初期設定)'!AK102="-",'C3(1)-1管路'!AK102,'C3(1)-1管路'!AK102-'C10(1)-2管路(初期設定)'!AK102))=0,"-",IF('C3(1)-1管路'!AK102="-","-",IF('C10(1)-2管路(初期設定)'!AK102="-",'C3(1)-1管路'!AK102,'C3(1)-1管路'!AK102-'C10(1)-2管路(初期設定)'!AK102)))</f>
        <v>-</v>
      </c>
      <c r="AL102" s="664" t="str">
        <f t="shared" si="249"/>
        <v>-</v>
      </c>
      <c r="AM102" s="648" t="str">
        <f>IF(IF('C3(1)-1管路'!AM102="-","-",IF('C10(1)-2管路(初期設定)'!AM102="-",'C3(1)-1管路'!AM102,'C3(1)-1管路'!AM102-'C10(1)-2管路(初期設定)'!AM102))=0,"-",IF('C3(1)-1管路'!AM102="-","-",IF('C10(1)-2管路(初期設定)'!AM102="-",'C3(1)-1管路'!AM102,'C3(1)-1管路'!AM102-'C10(1)-2管路(初期設定)'!AM102)))</f>
        <v>-</v>
      </c>
      <c r="AN102" s="649" t="str">
        <f>IF(IF('C3(1)-1管路'!AN102="-","-",IF('C10(1)-2管路(初期設定)'!AN102="-",'C3(1)-1管路'!AN102,'C3(1)-1管路'!AN102-'C10(1)-2管路(初期設定)'!AN102))=0,"-",IF('C3(1)-1管路'!AN102="-","-",IF('C10(1)-2管路(初期設定)'!AN102="-",'C3(1)-1管路'!AN102,'C3(1)-1管路'!AN102-'C10(1)-2管路(初期設定)'!AN102)))</f>
        <v>-</v>
      </c>
      <c r="AO102" s="664" t="str">
        <f t="shared" si="250"/>
        <v>-</v>
      </c>
      <c r="AP102" s="648" t="str">
        <f>IF(IF('C3(1)-1管路'!AP102="-","-",IF('C10(1)-2管路(初期設定)'!AP102="-",'C3(1)-1管路'!AP102,'C3(1)-1管路'!AP102-'C10(1)-2管路(初期設定)'!AP102))=0,"-",IF('C3(1)-1管路'!AP102="-","-",IF('C10(1)-2管路(初期設定)'!AP102="-",'C3(1)-1管路'!AP102,'C3(1)-1管路'!AP102-'C10(1)-2管路(初期設定)'!AP102)))</f>
        <v>-</v>
      </c>
      <c r="AQ102" s="649" t="str">
        <f>IF(IF('C3(1)-1管路'!AQ102="-","-",IF('C10(1)-2管路(初期設定)'!AQ102="-",'C3(1)-1管路'!AQ102,'C3(1)-1管路'!AQ102-'C10(1)-2管路(初期設定)'!AQ102))=0,"-",IF('C3(1)-1管路'!AQ102="-","-",IF('C10(1)-2管路(初期設定)'!AQ102="-",'C3(1)-1管路'!AQ102,'C3(1)-1管路'!AQ102-'C10(1)-2管路(初期設定)'!AQ102)))</f>
        <v>-</v>
      </c>
      <c r="AR102" s="659" t="str">
        <f t="shared" si="251"/>
        <v>-</v>
      </c>
      <c r="AS102" s="648" t="str">
        <f>IF(IF('C3(1)-1管路'!AS102="-","-",IF('C10(1)-2管路(初期設定)'!AS102="-",'C3(1)-1管路'!AS102,'C3(1)-1管路'!AS102-'C10(1)-2管路(初期設定)'!AS102))=0,"-",IF('C3(1)-1管路'!AS102="-","-",IF('C10(1)-2管路(初期設定)'!AS102="-",'C3(1)-1管路'!AS102,'C3(1)-1管路'!AS102-'C10(1)-2管路(初期設定)'!AS102)))</f>
        <v>-</v>
      </c>
      <c r="AT102" s="649" t="str">
        <f>IF(IF('C3(1)-1管路'!AT102="-","-",IF('C10(1)-2管路(初期設定)'!AT102="-",'C3(1)-1管路'!AT102,'C3(1)-1管路'!AT102-'C10(1)-2管路(初期設定)'!AT102))=0,"-",IF('C3(1)-1管路'!AT102="-","-",IF('C10(1)-2管路(初期設定)'!AT102="-",'C3(1)-1管路'!AT102,'C3(1)-1管路'!AT102-'C10(1)-2管路(初期設定)'!AT102)))</f>
        <v>-</v>
      </c>
      <c r="AU102" s="659" t="str">
        <f t="shared" si="252"/>
        <v>-</v>
      </c>
      <c r="AV102" s="1071">
        <f t="shared" si="253"/>
        <v>5313.7</v>
      </c>
      <c r="AW102" s="1070"/>
      <c r="AX102" s="1069" t="str">
        <f t="shared" si="254"/>
        <v>-</v>
      </c>
      <c r="AY102" s="1070"/>
      <c r="AZ102" s="1071">
        <f t="shared" si="255"/>
        <v>1058.2</v>
      </c>
      <c r="BA102" s="1070"/>
      <c r="BB102" s="1070">
        <f t="shared" si="256"/>
        <v>80.099999999999994</v>
      </c>
      <c r="BC102" s="1070"/>
      <c r="BD102" s="1070">
        <f t="shared" si="257"/>
        <v>4070</v>
      </c>
      <c r="BE102" s="1070"/>
      <c r="BF102" s="1070">
        <f t="shared" si="258"/>
        <v>105.4</v>
      </c>
      <c r="BG102" s="1070"/>
      <c r="BH102" s="1070">
        <f t="shared" si="259"/>
        <v>0</v>
      </c>
      <c r="BI102" s="1072"/>
      <c r="BJ102" s="1071">
        <f t="shared" si="260"/>
        <v>1138.3</v>
      </c>
      <c r="BK102" s="1070"/>
      <c r="BL102" s="1070">
        <f t="shared" si="261"/>
        <v>4175.3999999999996</v>
      </c>
      <c r="BM102" s="1073"/>
      <c r="BN102" s="1070">
        <f t="shared" si="262"/>
        <v>5313.7</v>
      </c>
      <c r="BO102" s="1073"/>
      <c r="BQ102" s="442" t="str">
        <f>IF('C10(1)-2管路(初期設定)'!AW102="","-",'C10(1)-2管路(初期設定)'!AW102)</f>
        <v>ダクタイル鋳鉄管(NS形継手等)</v>
      </c>
      <c r="BR102" s="441">
        <f>IF(BQ102=BR$4,IF('C10(1)-2管路(初期設定)'!AV102="-","-",IF('C10(1)-2管路(初期設定)'!I102="-",'C10(1)-2管路(初期設定)'!AV102,'C10(1)-2管路(初期設定)'!AV102-'C10(1)-2管路(初期設定)'!I102)),"-")</f>
        <v>1058.2</v>
      </c>
      <c r="BS102" s="441" t="str">
        <f>IF(BQ102=BS$4,IF('C10(1)-2管路(初期設定)'!AV102="-","-",IF('C10(1)-2管路(初期設定)'!L102="-",'C10(1)-2管路(初期設定)'!AV102,'C10(1)-2管路(初期設定)'!AV102-'C10(1)-2管路(初期設定)'!L102)),"-")</f>
        <v>-</v>
      </c>
      <c r="BT102" s="441" t="str">
        <f>IF(BQ102=BT$4,IF('C10(1)-2管路(初期設定)'!AV102="-","-",IF('C10(1)-2管路(初期設定)'!O102="-",'C10(1)-2管路(初期設定)'!AV102,'C10(1)-2管路(初期設定)'!AV102-'C10(1)-2管路(初期設定)'!O102)),"-")</f>
        <v>-</v>
      </c>
      <c r="BU102" s="441" t="str">
        <f>IF($BQ102=BU$4,IF('C10(1)-2管路(初期設定)'!$AV102="-","-",IF('C10(1)-2管路(初期設定)'!R102="-",'C10(1)-2管路(初期設定)'!$AV102,'C10(1)-2管路(初期設定)'!$AV102-'C10(1)-2管路(初期設定)'!R102)),"-")</f>
        <v>-</v>
      </c>
      <c r="BV102" s="441" t="str">
        <f>IF($BQ102=BV$4,IF('C10(1)-2管路(初期設定)'!$AV102="-","-",IF('C10(1)-2管路(初期設定)'!W102="-",'C10(1)-2管路(初期設定)'!$AV102,'C10(1)-2管路(初期設定)'!$AV102-SUM('C10(1)-2管路(初期設定)'!S102,'C10(1)-2管路(初期設定)'!T102))),"-")</f>
        <v>-</v>
      </c>
      <c r="BW102" s="441" t="str">
        <f>IF($BQ102=BV$4,IF('C10(1)-2管路(初期設定)'!$AV102="-","-",IF('C10(1)-2管路(初期設定)'!W102="-",'C10(1)-2管路(初期設定)'!$AV102,'C10(1)-2管路(初期設定)'!$AV102-SUM('C10(1)-2管路(初期設定)'!U102,'C10(1)-2管路(初期設定)'!V102))),"-")</f>
        <v>-</v>
      </c>
      <c r="BX102" s="441" t="str">
        <f>IF($BQ102=BX$4,IF('C10(1)-2管路(初期設定)'!$AV102="-","-",IF('C10(1)-2管路(初期設定)'!AF102="-",'C10(1)-2管路(初期設定)'!$AV102,'C10(1)-2管路(初期設定)'!$AV102-'C10(1)-2管路(初期設定)'!AF102)),"-")</f>
        <v>-</v>
      </c>
    </row>
    <row r="103" spans="1:76" ht="13.5" customHeight="1">
      <c r="B103" s="1265"/>
      <c r="C103" s="1083"/>
      <c r="D103" s="1084"/>
      <c r="E103" s="1085"/>
      <c r="F103" s="666" t="s">
        <v>136</v>
      </c>
      <c r="G103" s="857">
        <f>IF(AND('C10(1)-1管路(初期設定)'!$F$17="○",'C10(1)-4,5管路(初期設定)'!$BR103="-"),"-",IF('C3(1)-1管路'!G103="-",BR103,IF(BR103="-",'C3(1)-1管路'!G103,'C3(1)-1管路'!G103+BR103)))</f>
        <v>661</v>
      </c>
      <c r="H103" s="649" t="str">
        <f>IF(IF('C3(1)-1管路'!H103="-","-",IF('C10(1)-2管路(初期設定)'!H103="-",'C3(1)-1管路'!H103,'C3(1)-1管路'!H103-'C10(1)-2管路(初期設定)'!H103))=0,"-",IF('C3(1)-1管路'!H103="-","-",IF('C10(1)-2管路(初期設定)'!H103="-",'C3(1)-1管路'!H103,'C3(1)-1管路'!H103-'C10(1)-2管路(初期設定)'!H103)))</f>
        <v>-</v>
      </c>
      <c r="I103" s="664">
        <f t="shared" si="240"/>
        <v>661</v>
      </c>
      <c r="J103" s="857" t="str">
        <f>IF(AND('C10(1)-1管路(初期設定)'!$H$17="○",'C10(1)-4,5管路(初期設定)'!$BS103="-"),"-",IF('C3(1)-1管路'!J103="-",BS103,IF(BS103="-",'C3(1)-1管路'!J103,'C3(1)-1管路'!J103+BS103)))</f>
        <v>-</v>
      </c>
      <c r="K103" s="649" t="str">
        <f>IF(IF('C3(1)-1管路'!K103="-","-",IF('C10(1)-2管路(初期設定)'!K103="-",'C3(1)-1管路'!K103,'C3(1)-1管路'!K103-'C10(1)-2管路(初期設定)'!K103))=0,"-",IF('C3(1)-1管路'!K103="-","-",IF('C10(1)-2管路(初期設定)'!K103="-",'C3(1)-1管路'!K103,'C3(1)-1管路'!K103-'C10(1)-2管路(初期設定)'!K103)))</f>
        <v>-</v>
      </c>
      <c r="L103" s="664" t="str">
        <f t="shared" si="241"/>
        <v>-</v>
      </c>
      <c r="M103" s="857">
        <f>IF(AND('C10(1)-1管路(初期設定)'!$J$17="○",'C10(1)-4,5管路(初期設定)'!$BT103="-"),"-",IF('C3(1)-1管路'!M103="-",BT103,IF(BT103="-",'C3(1)-1管路'!M103,'C3(1)-1管路'!M103+BT103)))</f>
        <v>975.8</v>
      </c>
      <c r="N103" s="649" t="str">
        <f>IF(IF('C3(1)-1管路'!N103="-","-",IF('C10(1)-2管路(初期設定)'!N103="-",'C3(1)-1管路'!N103,'C3(1)-1管路'!N103-'C10(1)-2管路(初期設定)'!N103))=0,"-",IF('C3(1)-1管路'!N103="-","-",IF('C10(1)-2管路(初期設定)'!N103="-",'C3(1)-1管路'!N103,'C3(1)-1管路'!N103-'C10(1)-2管路(初期設定)'!N103)))</f>
        <v>-</v>
      </c>
      <c r="O103" s="664">
        <f t="shared" si="242"/>
        <v>975.8</v>
      </c>
      <c r="P103" s="857" t="str">
        <f>IF(AND('C10(1)-1管路(初期設定)'!$L$17="○",'C10(1)-4,5管路(初期設定)'!$BU103="-"),"-",IF('C3(1)-1管路'!P103="-",BU103,IF(BU103="-",'C3(1)-1管路'!P103,'C3(1)-1管路'!P103+BU103)))</f>
        <v>-</v>
      </c>
      <c r="Q103" s="649" t="str">
        <f>IF(IF('C3(1)-1管路'!Q103="-","-",IF('C10(1)-2管路(初期設定)'!Q103="-",'C3(1)-1管路'!Q103,'C3(1)-1管路'!Q103-'C10(1)-2管路(初期設定)'!Q103))=0,"-",IF('C3(1)-1管路'!Q103="-","-",IF('C10(1)-2管路(初期設定)'!Q103="-",'C3(1)-1管路'!Q103,'C3(1)-1管路'!Q103-'C10(1)-2管路(初期設定)'!Q103)))</f>
        <v>-</v>
      </c>
      <c r="R103" s="664" t="str">
        <f t="shared" si="243"/>
        <v>-</v>
      </c>
      <c r="S103" s="857" t="str">
        <f>IF(AND('C10(1)-1管路(初期設定)'!$N$17="○",'C10(1)-4,5管路(初期設定)'!$BV103="-"),"-",IF('C3(1)-1管路'!S103="-",BV103,IF(BV103="-",'C3(1)-1管路'!S103,'C3(1)-1管路'!S103+BV103+BW103)))</f>
        <v>-</v>
      </c>
      <c r="T103" s="650" t="str">
        <f>IF(IF('C3(1)-1管路'!T103="-","-",IF('C10(1)-2管路(初期設定)'!T103="-",'C3(1)-1管路'!T103,'C3(1)-1管路'!T103-'C10(1)-2管路(初期設定)'!T103))=0,"-",IF('C3(1)-1管路'!T103="-","-",IF('C10(1)-2管路(初期設定)'!T103="-",'C3(1)-1管路'!T103,'C3(1)-1管路'!T103-'C10(1)-2管路(初期設定)'!T103)))</f>
        <v>-</v>
      </c>
      <c r="U103" s="856" t="str">
        <f>IF(AND('C10(1)-1管路(初期設定)'!$P$17="○",'C10(1)-4,5管路(初期設定)'!$BW103="-"),"-",IF('C3(1)-1管路'!U103="-",BW103,IF(BW103="-",'C3(1)-1管路'!U103,'C3(1)-1管路'!U103)))</f>
        <v>-</v>
      </c>
      <c r="V103" s="649" t="str">
        <f>IF(IF('C3(1)-1管路'!V103="-","-",IF('C10(1)-2管路(初期設定)'!V103="-",'C3(1)-1管路'!V103,'C3(1)-1管路'!V103-'C10(1)-2管路(初期設定)'!V103))=0,"-",IF('C3(1)-1管路'!V103="-","-",IF('C10(1)-2管路(初期設定)'!V103="-",'C3(1)-1管路'!V103,'C3(1)-1管路'!V103-'C10(1)-2管路(初期設定)'!V103)))</f>
        <v>-</v>
      </c>
      <c r="W103" s="664" t="str">
        <f t="shared" si="244"/>
        <v>-</v>
      </c>
      <c r="X103" s="648">
        <f>IF(IF('C3(1)-1管路'!X103="-","-",IF('C10(1)-2管路(初期設定)'!X103="-",'C3(1)-1管路'!X103,'C3(1)-1管路'!X103-'C10(1)-2管路(初期設定)'!X103))=0,"-",IF('C3(1)-1管路'!X103="-","-",IF('C10(1)-2管路(初期設定)'!X103="-",'C3(1)-1管路'!X103,'C3(1)-1管路'!X103-'C10(1)-2管路(初期設定)'!X103)))</f>
        <v>218.1</v>
      </c>
      <c r="Y103" s="649" t="str">
        <f>IF(IF('C3(1)-1管路'!Y103="-","-",IF('C10(1)-2管路(初期設定)'!Y103="-",'C3(1)-1管路'!Y103,'C3(1)-1管路'!Y103-'C10(1)-2管路(初期設定)'!Y103))=0,"-",IF('C3(1)-1管路'!Y103="-","-",IF('C10(1)-2管路(初期設定)'!Y103="-",'C3(1)-1管路'!Y103,'C3(1)-1管路'!Y103-'C10(1)-2管路(初期設定)'!Y103)))</f>
        <v>-</v>
      </c>
      <c r="Z103" s="664">
        <f t="shared" si="245"/>
        <v>218.1</v>
      </c>
      <c r="AA103" s="648" t="str">
        <f>IF(IF('C3(1)-1管路'!AA103="-","-",IF('C10(1)-2管路(初期設定)'!AA103="-",'C3(1)-1管路'!AA103,'C3(1)-1管路'!AA103-'C10(1)-2管路(初期設定)'!AA103))=0,"-",IF('C3(1)-1管路'!AA103="-","-",IF('C10(1)-2管路(初期設定)'!AA103="-",'C3(1)-1管路'!AA103,'C3(1)-1管路'!AA103-'C10(1)-2管路(初期設定)'!AA103)))</f>
        <v>-</v>
      </c>
      <c r="AB103" s="649" t="str">
        <f>IF(IF('C3(1)-1管路'!AB103="-","-",IF('C10(1)-2管路(初期設定)'!AB103="-",'C3(1)-1管路'!AB103,'C3(1)-1管路'!AB103-'C10(1)-2管路(初期設定)'!AB103))=0,"-",IF('C3(1)-1管路'!AB103="-","-",IF('C10(1)-2管路(初期設定)'!AB103="-",'C3(1)-1管路'!AB103,'C3(1)-1管路'!AB103-'C10(1)-2管路(初期設定)'!AB103)))</f>
        <v>-</v>
      </c>
      <c r="AC103" s="664" t="str">
        <f t="shared" si="246"/>
        <v>-</v>
      </c>
      <c r="AD103" s="857">
        <f>IF(AND('C10(1)-1管路(初期設定)'!$V$17="○",'C10(1)-4,5管路(初期設定)'!$BX103="-"),"-",IF('C3(1)-1管路'!AD103="-",BX103,IF(BX103="-",'C3(1)-1管路'!AD103,'C3(1)-1管路'!AD103+BX103)))</f>
        <v>78.5</v>
      </c>
      <c r="AE103" s="649" t="str">
        <f>IF(IF('C3(1)-1管路'!AE103="-","-",IF('C10(1)-2管路(初期設定)'!AE103="-",'C3(1)-1管路'!AE103,'C3(1)-1管路'!AE103-'C10(1)-2管路(初期設定)'!AE103))=0,"-",IF('C3(1)-1管路'!AE103="-","-",IF('C10(1)-2管路(初期設定)'!AE103="-",'C3(1)-1管路'!AE103,'C3(1)-1管路'!AE103-'C10(1)-2管路(初期設定)'!AE103)))</f>
        <v>-</v>
      </c>
      <c r="AF103" s="664">
        <f t="shared" si="247"/>
        <v>78.5</v>
      </c>
      <c r="AG103" s="648">
        <f>IF(IF('C3(1)-1管路'!AG103="-","-",IF('C10(1)-2管路(初期設定)'!AG103="-",'C3(1)-1管路'!AG103,'C3(1)-1管路'!AG103-'C10(1)-2管路(初期設定)'!AG103))=0,"-",IF('C3(1)-1管路'!AG103="-","-",IF('C10(1)-2管路(初期設定)'!AG103="-",'C3(1)-1管路'!AG103,'C3(1)-1管路'!AG103-'C10(1)-2管路(初期設定)'!AG103)))</f>
        <v>296.8</v>
      </c>
      <c r="AH103" s="649" t="str">
        <f>IF(IF('C3(1)-1管路'!AH103="-","-",IF('C10(1)-2管路(初期設定)'!AH103="-",'C3(1)-1管路'!AH103,'C3(1)-1管路'!AH103-'C10(1)-2管路(初期設定)'!AH103))=0,"-",IF('C3(1)-1管路'!AH103="-","-",IF('C10(1)-2管路(初期設定)'!AH103="-",'C3(1)-1管路'!AH103,'C3(1)-1管路'!AH103-'C10(1)-2管路(初期設定)'!AH103)))</f>
        <v>-</v>
      </c>
      <c r="AI103" s="664">
        <f t="shared" si="248"/>
        <v>296.8</v>
      </c>
      <c r="AJ103" s="648" t="str">
        <f>IF(IF('C3(1)-1管路'!AJ103="-","-",IF('C10(1)-2管路(初期設定)'!AJ103="-",'C3(1)-1管路'!AJ103,'C3(1)-1管路'!AJ103-'C10(1)-2管路(初期設定)'!AJ103))=0,"-",IF('C3(1)-1管路'!AJ103="-","-",IF('C10(1)-2管路(初期設定)'!AJ103="-",'C3(1)-1管路'!AJ103,'C3(1)-1管路'!AJ103-'C10(1)-2管路(初期設定)'!AJ103)))</f>
        <v>-</v>
      </c>
      <c r="AK103" s="649" t="str">
        <f>IF(IF('C3(1)-1管路'!AK103="-","-",IF('C10(1)-2管路(初期設定)'!AK103="-",'C3(1)-1管路'!AK103,'C3(1)-1管路'!AK103-'C10(1)-2管路(初期設定)'!AK103))=0,"-",IF('C3(1)-1管路'!AK103="-","-",IF('C10(1)-2管路(初期設定)'!AK103="-",'C3(1)-1管路'!AK103,'C3(1)-1管路'!AK103-'C10(1)-2管路(初期設定)'!AK103)))</f>
        <v>-</v>
      </c>
      <c r="AL103" s="664" t="str">
        <f t="shared" si="249"/>
        <v>-</v>
      </c>
      <c r="AM103" s="648" t="str">
        <f>IF(IF('C3(1)-1管路'!AM103="-","-",IF('C10(1)-2管路(初期設定)'!AM103="-",'C3(1)-1管路'!AM103,'C3(1)-1管路'!AM103-'C10(1)-2管路(初期設定)'!AM103))=0,"-",IF('C3(1)-1管路'!AM103="-","-",IF('C10(1)-2管路(初期設定)'!AM103="-",'C3(1)-1管路'!AM103,'C3(1)-1管路'!AM103-'C10(1)-2管路(初期設定)'!AM103)))</f>
        <v>-</v>
      </c>
      <c r="AN103" s="649" t="str">
        <f>IF(IF('C3(1)-1管路'!AN103="-","-",IF('C10(1)-2管路(初期設定)'!AN103="-",'C3(1)-1管路'!AN103,'C3(1)-1管路'!AN103-'C10(1)-2管路(初期設定)'!AN103))=0,"-",IF('C3(1)-1管路'!AN103="-","-",IF('C10(1)-2管路(初期設定)'!AN103="-",'C3(1)-1管路'!AN103,'C3(1)-1管路'!AN103-'C10(1)-2管路(初期設定)'!AN103)))</f>
        <v>-</v>
      </c>
      <c r="AO103" s="664" t="str">
        <f t="shared" si="250"/>
        <v>-</v>
      </c>
      <c r="AP103" s="648" t="str">
        <f>IF(IF('C3(1)-1管路'!AP103="-","-",IF('C10(1)-2管路(初期設定)'!AP103="-",'C3(1)-1管路'!AP103,'C3(1)-1管路'!AP103-'C10(1)-2管路(初期設定)'!AP103))=0,"-",IF('C3(1)-1管路'!AP103="-","-",IF('C10(1)-2管路(初期設定)'!AP103="-",'C3(1)-1管路'!AP103,'C3(1)-1管路'!AP103-'C10(1)-2管路(初期設定)'!AP103)))</f>
        <v>-</v>
      </c>
      <c r="AQ103" s="649" t="str">
        <f>IF(IF('C3(1)-1管路'!AQ103="-","-",IF('C10(1)-2管路(初期設定)'!AQ103="-",'C3(1)-1管路'!AQ103,'C3(1)-1管路'!AQ103-'C10(1)-2管路(初期設定)'!AQ103))=0,"-",IF('C3(1)-1管路'!AQ103="-","-",IF('C10(1)-2管路(初期設定)'!AQ103="-",'C3(1)-1管路'!AQ103,'C3(1)-1管路'!AQ103-'C10(1)-2管路(初期設定)'!AQ103)))</f>
        <v>-</v>
      </c>
      <c r="AR103" s="659" t="str">
        <f t="shared" si="251"/>
        <v>-</v>
      </c>
      <c r="AS103" s="648" t="str">
        <f>IF(IF('C3(1)-1管路'!AS103="-","-",IF('C10(1)-2管路(初期設定)'!AS103="-",'C3(1)-1管路'!AS103,'C3(1)-1管路'!AS103-'C10(1)-2管路(初期設定)'!AS103))=0,"-",IF('C3(1)-1管路'!AS103="-","-",IF('C10(1)-2管路(初期設定)'!AS103="-",'C3(1)-1管路'!AS103,'C3(1)-1管路'!AS103-'C10(1)-2管路(初期設定)'!AS103)))</f>
        <v>-</v>
      </c>
      <c r="AT103" s="649" t="str">
        <f>IF(IF('C3(1)-1管路'!AT103="-","-",IF('C10(1)-2管路(初期設定)'!AT103="-",'C3(1)-1管路'!AT103,'C3(1)-1管路'!AT103-'C10(1)-2管路(初期設定)'!AT103))=0,"-",IF('C3(1)-1管路'!AT103="-","-",IF('C10(1)-2管路(初期設定)'!AT103="-",'C3(1)-1管路'!AT103,'C3(1)-1管路'!AT103-'C10(1)-2管路(初期設定)'!AT103)))</f>
        <v>-</v>
      </c>
      <c r="AU103" s="659" t="str">
        <f t="shared" si="252"/>
        <v>-</v>
      </c>
      <c r="AV103" s="1071">
        <f t="shared" si="253"/>
        <v>2230.1999999999998</v>
      </c>
      <c r="AW103" s="1070"/>
      <c r="AX103" s="1069" t="str">
        <f t="shared" si="254"/>
        <v>-</v>
      </c>
      <c r="AY103" s="1070"/>
      <c r="AZ103" s="1071">
        <f t="shared" si="255"/>
        <v>1636.8</v>
      </c>
      <c r="BA103" s="1070"/>
      <c r="BB103" s="1070">
        <f t="shared" si="256"/>
        <v>0</v>
      </c>
      <c r="BC103" s="1070"/>
      <c r="BD103" s="1070">
        <f t="shared" si="257"/>
        <v>296.60000000000002</v>
      </c>
      <c r="BE103" s="1070"/>
      <c r="BF103" s="1070">
        <f t="shared" si="258"/>
        <v>296.8</v>
      </c>
      <c r="BG103" s="1070"/>
      <c r="BH103" s="1070">
        <f t="shared" si="259"/>
        <v>0</v>
      </c>
      <c r="BI103" s="1072"/>
      <c r="BJ103" s="1071">
        <f t="shared" si="260"/>
        <v>1636.8</v>
      </c>
      <c r="BK103" s="1070"/>
      <c r="BL103" s="1070">
        <f t="shared" si="261"/>
        <v>593.40000000000009</v>
      </c>
      <c r="BM103" s="1073"/>
      <c r="BN103" s="1070">
        <f t="shared" si="262"/>
        <v>2230.1999999999998</v>
      </c>
      <c r="BO103" s="1073"/>
      <c r="BQ103" s="442" t="str">
        <f>IF('C10(1)-2管路(初期設定)'!AW103="","-",'C10(1)-2管路(初期設定)'!AW103)</f>
        <v>配水用ポリエチレン管(融着継手)</v>
      </c>
      <c r="BR103" s="441" t="str">
        <f>IF(BQ103=BR$4,IF('C10(1)-2管路(初期設定)'!AV103="-","-",IF('C10(1)-2管路(初期設定)'!I103="-",'C10(1)-2管路(初期設定)'!AV103,'C10(1)-2管路(初期設定)'!AV103-'C10(1)-2管路(初期設定)'!I103)),"-")</f>
        <v>-</v>
      </c>
      <c r="BS103" s="441" t="str">
        <f>IF(BQ103=BS$4,IF('C10(1)-2管路(初期設定)'!AV103="-","-",IF('C10(1)-2管路(初期設定)'!L103="-",'C10(1)-2管路(初期設定)'!AV103,'C10(1)-2管路(初期設定)'!AV103-'C10(1)-2管路(初期設定)'!L103)),"-")</f>
        <v>-</v>
      </c>
      <c r="BT103" s="441">
        <f>IF(BQ103=BT$4,IF('C10(1)-2管路(初期設定)'!AV103="-","-",IF('C10(1)-2管路(初期設定)'!O103="-",'C10(1)-2管路(初期設定)'!AV103,'C10(1)-2管路(初期設定)'!AV103-'C10(1)-2管路(初期設定)'!O103)),"-")</f>
        <v>975.8</v>
      </c>
      <c r="BU103" s="441" t="str">
        <f>IF($BQ103=BU$4,IF('C10(1)-2管路(初期設定)'!$AV103="-","-",IF('C10(1)-2管路(初期設定)'!R103="-",'C10(1)-2管路(初期設定)'!$AV103,'C10(1)-2管路(初期設定)'!$AV103-'C10(1)-2管路(初期設定)'!R103)),"-")</f>
        <v>-</v>
      </c>
      <c r="BV103" s="441" t="str">
        <f>IF($BQ103=BV$4,IF('C10(1)-2管路(初期設定)'!$AV103="-","-",IF('C10(1)-2管路(初期設定)'!W103="-",'C10(1)-2管路(初期設定)'!$AV103,'C10(1)-2管路(初期設定)'!$AV103-SUM('C10(1)-2管路(初期設定)'!S103,'C10(1)-2管路(初期設定)'!T103))),"-")</f>
        <v>-</v>
      </c>
      <c r="BW103" s="441" t="str">
        <f>IF($BQ103=BV$4,IF('C10(1)-2管路(初期設定)'!$AV103="-","-",IF('C10(1)-2管路(初期設定)'!W103="-",'C10(1)-2管路(初期設定)'!$AV103,'C10(1)-2管路(初期設定)'!$AV103-SUM('C10(1)-2管路(初期設定)'!U103,'C10(1)-2管路(初期設定)'!V103))),"-")</f>
        <v>-</v>
      </c>
      <c r="BX103" s="441" t="str">
        <f>IF($BQ103=BX$4,IF('C10(1)-2管路(初期設定)'!$AV103="-","-",IF('C10(1)-2管路(初期設定)'!AF103="-",'C10(1)-2管路(初期設定)'!$AV103,'C10(1)-2管路(初期設定)'!$AV103-'C10(1)-2管路(初期設定)'!AF103)),"-")</f>
        <v>-</v>
      </c>
    </row>
    <row r="104" spans="1:76" ht="13.5" customHeight="1">
      <c r="B104" s="1265"/>
      <c r="C104" s="1086"/>
      <c r="D104" s="1087"/>
      <c r="E104" s="1088"/>
      <c r="F104" s="772" t="s">
        <v>69</v>
      </c>
      <c r="G104" s="854">
        <f t="shared" ref="G104" si="263">IF(SUM(G93:G103)=0,"-",SUM(G93:G103))</f>
        <v>17290</v>
      </c>
      <c r="H104" s="647" t="str">
        <f t="shared" ref="H104:AU104" si="264">IF(SUM(H93:H103)=0,"-",SUM(H93:H103))</f>
        <v>-</v>
      </c>
      <c r="I104" s="665">
        <f t="shared" si="264"/>
        <v>17290</v>
      </c>
      <c r="J104" s="854">
        <f t="shared" si="264"/>
        <v>120.9</v>
      </c>
      <c r="K104" s="647" t="str">
        <f t="shared" si="264"/>
        <v>-</v>
      </c>
      <c r="L104" s="665">
        <f t="shared" si="264"/>
        <v>120.9</v>
      </c>
      <c r="M104" s="854">
        <f t="shared" si="264"/>
        <v>975.8</v>
      </c>
      <c r="N104" s="647" t="str">
        <f t="shared" si="264"/>
        <v>-</v>
      </c>
      <c r="O104" s="665">
        <f t="shared" si="264"/>
        <v>975.8</v>
      </c>
      <c r="P104" s="854" t="str">
        <f t="shared" si="264"/>
        <v>-</v>
      </c>
      <c r="Q104" s="647" t="str">
        <f t="shared" si="264"/>
        <v>-</v>
      </c>
      <c r="R104" s="665" t="str">
        <f t="shared" si="264"/>
        <v>-</v>
      </c>
      <c r="S104" s="854">
        <f t="shared" si="264"/>
        <v>1440.1</v>
      </c>
      <c r="T104" s="651" t="str">
        <f t="shared" si="264"/>
        <v>-</v>
      </c>
      <c r="U104" s="855">
        <f t="shared" si="264"/>
        <v>5988.6</v>
      </c>
      <c r="V104" s="647" t="str">
        <f t="shared" si="264"/>
        <v>-</v>
      </c>
      <c r="W104" s="665">
        <f t="shared" si="264"/>
        <v>7428.7</v>
      </c>
      <c r="X104" s="646">
        <f t="shared" si="264"/>
        <v>40678.499999999993</v>
      </c>
      <c r="Y104" s="647" t="str">
        <f t="shared" si="264"/>
        <v>-</v>
      </c>
      <c r="Z104" s="665">
        <f t="shared" si="264"/>
        <v>40678.499999999993</v>
      </c>
      <c r="AA104" s="646" t="str">
        <f t="shared" si="264"/>
        <v>-</v>
      </c>
      <c r="AB104" s="647" t="str">
        <f t="shared" si="264"/>
        <v>-</v>
      </c>
      <c r="AC104" s="665" t="str">
        <f t="shared" si="264"/>
        <v>-</v>
      </c>
      <c r="AD104" s="854">
        <f t="shared" si="264"/>
        <v>844.6</v>
      </c>
      <c r="AE104" s="647" t="str">
        <f t="shared" si="264"/>
        <v>-</v>
      </c>
      <c r="AF104" s="665">
        <f t="shared" si="264"/>
        <v>844.6</v>
      </c>
      <c r="AG104" s="646">
        <f t="shared" si="264"/>
        <v>729.09999999999991</v>
      </c>
      <c r="AH104" s="647" t="str">
        <f t="shared" si="264"/>
        <v>-</v>
      </c>
      <c r="AI104" s="665">
        <f t="shared" si="264"/>
        <v>729.09999999999991</v>
      </c>
      <c r="AJ104" s="646" t="str">
        <f t="shared" si="264"/>
        <v>-</v>
      </c>
      <c r="AK104" s="647" t="str">
        <f t="shared" si="264"/>
        <v>-</v>
      </c>
      <c r="AL104" s="665" t="str">
        <f t="shared" si="264"/>
        <v>-</v>
      </c>
      <c r="AM104" s="646" t="str">
        <f t="shared" si="264"/>
        <v>-</v>
      </c>
      <c r="AN104" s="647" t="str">
        <f t="shared" si="264"/>
        <v>-</v>
      </c>
      <c r="AO104" s="665" t="str">
        <f t="shared" si="264"/>
        <v>-</v>
      </c>
      <c r="AP104" s="646" t="str">
        <f t="shared" si="264"/>
        <v>-</v>
      </c>
      <c r="AQ104" s="647" t="str">
        <f t="shared" si="264"/>
        <v>-</v>
      </c>
      <c r="AR104" s="663" t="str">
        <f t="shared" si="264"/>
        <v>-</v>
      </c>
      <c r="AS104" s="646" t="str">
        <f t="shared" si="264"/>
        <v>-</v>
      </c>
      <c r="AT104" s="647" t="str">
        <f t="shared" si="264"/>
        <v>-</v>
      </c>
      <c r="AU104" s="663" t="str">
        <f t="shared" si="264"/>
        <v>-</v>
      </c>
      <c r="AV104" s="1065">
        <f>IF(SUM(AV93:AW103)=0,"-",SUM(AV93:AW103))</f>
        <v>68067.599999999991</v>
      </c>
      <c r="AW104" s="1066"/>
      <c r="AX104" s="1094" t="str">
        <f>IF(SUM(AX93:AY103)=0,"-",SUM(AX93:AY103))</f>
        <v>-</v>
      </c>
      <c r="AY104" s="1066"/>
      <c r="AZ104" s="1065">
        <f>IF(SUM(AZ93:BA103)=0,"-",SUM(AZ93:BA103))</f>
        <v>18386.7</v>
      </c>
      <c r="BA104" s="1066"/>
      <c r="BB104" s="1066">
        <f>IF(SUM(BB93:BC103)=0,"-",SUM(BB93:BC103))</f>
        <v>1440.1</v>
      </c>
      <c r="BC104" s="1066"/>
      <c r="BD104" s="1066">
        <f>IF(SUM(BD93:BE103)=0,"-",SUM(BD93:BE103))</f>
        <v>47511.7</v>
      </c>
      <c r="BE104" s="1066"/>
      <c r="BF104" s="1066">
        <f>IF(SUM(BF93:BG103)=0,"-",SUM(BF93:BG103))</f>
        <v>729.09999999999991</v>
      </c>
      <c r="BG104" s="1066"/>
      <c r="BH104" s="1066" t="str">
        <f>IF(SUM(BH93:BI103)=0,"-",SUM(BH93:BI103))</f>
        <v>-</v>
      </c>
      <c r="BI104" s="1067"/>
      <c r="BJ104" s="1065">
        <f>IF(SUM(BJ93:BK103)=0,"-",SUM(BJ93:BK103))</f>
        <v>19826.8</v>
      </c>
      <c r="BK104" s="1066"/>
      <c r="BL104" s="1066">
        <f>IF(SUM(BL93:BM103)=0,"-",SUM(BL93:BM103))</f>
        <v>48240.800000000003</v>
      </c>
      <c r="BM104" s="1068"/>
      <c r="BN104" s="1066">
        <f t="shared" si="262"/>
        <v>68067.599999999991</v>
      </c>
      <c r="BO104" s="1068"/>
      <c r="BQ104" s="442" t="str">
        <f>IF('C10(1)-2管路(初期設定)'!AW104="","-",'C10(1)-2管路(初期設定)'!AW104)</f>
        <v>-</v>
      </c>
      <c r="BR104" s="441" t="str">
        <f>IF(BQ104=BR$4,IF('C10(1)-2管路(初期設定)'!AV104="-","-",IF('C10(1)-2管路(初期設定)'!I104="-",'C10(1)-2管路(初期設定)'!AV104,'C10(1)-2管路(初期設定)'!AV104-'C10(1)-2管路(初期設定)'!I104)),"-")</f>
        <v>-</v>
      </c>
      <c r="BS104" s="441" t="str">
        <f>IF(BQ104=BS$4,IF('C10(1)-2管路(初期設定)'!AV104="-","-",IF('C10(1)-2管路(初期設定)'!L104="-",'C10(1)-2管路(初期設定)'!AV104,'C10(1)-2管路(初期設定)'!AV104-'C10(1)-2管路(初期設定)'!L104)),"-")</f>
        <v>-</v>
      </c>
      <c r="BT104" s="441" t="str">
        <f>IF(BQ104=BT$4,IF('C10(1)-2管路(初期設定)'!AV104="-","-",IF('C10(1)-2管路(初期設定)'!O104="-",'C10(1)-2管路(初期設定)'!AV104,'C10(1)-2管路(初期設定)'!AV104-'C10(1)-2管路(初期設定)'!O104)),"-")</f>
        <v>-</v>
      </c>
      <c r="BU104" s="441" t="str">
        <f>IF($BQ104=BU$4,IF('C10(1)-2管路(初期設定)'!$AV104="-","-",IF('C10(1)-2管路(初期設定)'!R104="-",'C10(1)-2管路(初期設定)'!$AV104,'C10(1)-2管路(初期設定)'!$AV104-'C10(1)-2管路(初期設定)'!R104)),"-")</f>
        <v>-</v>
      </c>
      <c r="BV104" s="441" t="str">
        <f>IF($BQ104=BV$4,IF('C10(1)-2管路(初期設定)'!$AV104="-","-",IF('C10(1)-2管路(初期設定)'!W104="-",'C10(1)-2管路(初期設定)'!$AV104,'C10(1)-2管路(初期設定)'!$AV104-SUM('C10(1)-2管路(初期設定)'!S104,'C10(1)-2管路(初期設定)'!T104))),"-")</f>
        <v>-</v>
      </c>
      <c r="BW104" s="441" t="str">
        <f>IF($BQ104=BV$4,IF('C10(1)-2管路(初期設定)'!$AV104="-","-",IF('C10(1)-2管路(初期設定)'!W104="-",'C10(1)-2管路(初期設定)'!$AV104,'C10(1)-2管路(初期設定)'!$AV104-SUM('C10(1)-2管路(初期設定)'!U104,'C10(1)-2管路(初期設定)'!V104))),"-")</f>
        <v>-</v>
      </c>
      <c r="BX104" s="441" t="str">
        <f>IF($BQ104=BX$4,IF('C10(1)-2管路(初期設定)'!$AV104="-","-",IF('C10(1)-2管路(初期設定)'!AF104="-",'C10(1)-2管路(初期設定)'!$AV104,'C10(1)-2管路(初期設定)'!$AV104-'C10(1)-2管路(初期設定)'!AF104)),"-")</f>
        <v>-</v>
      </c>
    </row>
    <row r="105" spans="1:76" ht="13.5" customHeight="1">
      <c r="B105" s="1265"/>
      <c r="C105" s="1042" t="s">
        <v>784</v>
      </c>
      <c r="D105" s="1278"/>
      <c r="E105" s="1279"/>
      <c r="F105" s="75">
        <v>300</v>
      </c>
      <c r="G105" s="859">
        <f>+G47</f>
        <v>1</v>
      </c>
      <c r="H105" s="782" t="str">
        <f t="shared" ref="H105:BM109" si="265">+H47</f>
        <v>-</v>
      </c>
      <c r="I105" s="784">
        <f t="shared" si="265"/>
        <v>1</v>
      </c>
      <c r="J105" s="859" t="str">
        <f t="shared" ref="J105:J110" si="266">+J47</f>
        <v>-</v>
      </c>
      <c r="K105" s="782" t="str">
        <f t="shared" si="265"/>
        <v>-</v>
      </c>
      <c r="L105" s="784" t="str">
        <f t="shared" si="265"/>
        <v>-</v>
      </c>
      <c r="M105" s="859" t="str">
        <f t="shared" ref="M105:M110" si="267">+M47</f>
        <v>-</v>
      </c>
      <c r="N105" s="782" t="str">
        <f t="shared" si="265"/>
        <v>-</v>
      </c>
      <c r="O105" s="784" t="str">
        <f t="shared" si="265"/>
        <v>-</v>
      </c>
      <c r="P105" s="859" t="str">
        <f t="shared" ref="P105:P110" si="268">+P47</f>
        <v>-</v>
      </c>
      <c r="Q105" s="782" t="str">
        <f t="shared" si="265"/>
        <v>-</v>
      </c>
      <c r="R105" s="784" t="str">
        <f t="shared" si="265"/>
        <v>-</v>
      </c>
      <c r="S105" s="859" t="str">
        <f t="shared" ref="S105:S110" si="269">+S47</f>
        <v>-</v>
      </c>
      <c r="T105" s="783" t="str">
        <f t="shared" si="265"/>
        <v>-</v>
      </c>
      <c r="U105" s="858">
        <f t="shared" ref="U105:U110" si="270">+U47</f>
        <v>2</v>
      </c>
      <c r="V105" s="782" t="str">
        <f t="shared" si="265"/>
        <v>-</v>
      </c>
      <c r="W105" s="784">
        <f t="shared" si="265"/>
        <v>2</v>
      </c>
      <c r="X105" s="781">
        <f t="shared" si="265"/>
        <v>13</v>
      </c>
      <c r="Y105" s="782" t="str">
        <f t="shared" si="265"/>
        <v>-</v>
      </c>
      <c r="Z105" s="784">
        <f t="shared" si="265"/>
        <v>13</v>
      </c>
      <c r="AA105" s="781" t="str">
        <f t="shared" si="265"/>
        <v>-</v>
      </c>
      <c r="AB105" s="782" t="str">
        <f t="shared" si="265"/>
        <v>-</v>
      </c>
      <c r="AC105" s="784" t="str">
        <f t="shared" si="265"/>
        <v>-</v>
      </c>
      <c r="AD105" s="859" t="str">
        <f t="shared" ref="AD105:AD110" si="271">+AD47</f>
        <v>-</v>
      </c>
      <c r="AE105" s="782" t="str">
        <f t="shared" si="265"/>
        <v>-</v>
      </c>
      <c r="AF105" s="784" t="str">
        <f t="shared" si="265"/>
        <v>-</v>
      </c>
      <c r="AG105" s="781" t="str">
        <f t="shared" si="265"/>
        <v>-</v>
      </c>
      <c r="AH105" s="782" t="str">
        <f t="shared" si="265"/>
        <v>-</v>
      </c>
      <c r="AI105" s="784" t="str">
        <f t="shared" si="265"/>
        <v>-</v>
      </c>
      <c r="AJ105" s="781" t="str">
        <f t="shared" si="265"/>
        <v>-</v>
      </c>
      <c r="AK105" s="782" t="str">
        <f t="shared" si="265"/>
        <v>-</v>
      </c>
      <c r="AL105" s="784" t="str">
        <f t="shared" si="265"/>
        <v>-</v>
      </c>
      <c r="AM105" s="781" t="str">
        <f t="shared" si="265"/>
        <v>-</v>
      </c>
      <c r="AN105" s="782" t="str">
        <f t="shared" si="265"/>
        <v>-</v>
      </c>
      <c r="AO105" s="784" t="str">
        <f t="shared" si="265"/>
        <v>-</v>
      </c>
      <c r="AP105" s="781" t="str">
        <f t="shared" si="265"/>
        <v>-</v>
      </c>
      <c r="AQ105" s="782" t="str">
        <f t="shared" si="265"/>
        <v>-</v>
      </c>
      <c r="AR105" s="790" t="str">
        <f t="shared" si="265"/>
        <v>-</v>
      </c>
      <c r="AS105" s="781" t="str">
        <f t="shared" si="265"/>
        <v>-</v>
      </c>
      <c r="AT105" s="782" t="str">
        <f t="shared" si="265"/>
        <v>-</v>
      </c>
      <c r="AU105" s="784" t="str">
        <f t="shared" si="265"/>
        <v>-</v>
      </c>
      <c r="AV105" s="1096">
        <f t="shared" si="265"/>
        <v>16</v>
      </c>
      <c r="AW105" s="1093">
        <f t="shared" si="265"/>
        <v>0</v>
      </c>
      <c r="AX105" s="1092" t="str">
        <f t="shared" si="265"/>
        <v>-</v>
      </c>
      <c r="AY105" s="1093">
        <f t="shared" si="265"/>
        <v>0</v>
      </c>
      <c r="AZ105" s="1096">
        <f t="shared" si="265"/>
        <v>1</v>
      </c>
      <c r="BA105" s="1093">
        <f t="shared" si="265"/>
        <v>0</v>
      </c>
      <c r="BB105" s="1093">
        <f t="shared" si="265"/>
        <v>0</v>
      </c>
      <c r="BC105" s="1093">
        <f t="shared" si="265"/>
        <v>0</v>
      </c>
      <c r="BD105" s="1093">
        <f t="shared" si="265"/>
        <v>15</v>
      </c>
      <c r="BE105" s="1093">
        <f t="shared" si="265"/>
        <v>0</v>
      </c>
      <c r="BF105" s="1093">
        <f t="shared" si="265"/>
        <v>0</v>
      </c>
      <c r="BG105" s="1093">
        <f t="shared" si="265"/>
        <v>0</v>
      </c>
      <c r="BH105" s="1093">
        <f t="shared" si="265"/>
        <v>0</v>
      </c>
      <c r="BI105" s="1166">
        <f t="shared" si="265"/>
        <v>0</v>
      </c>
      <c r="BJ105" s="1096">
        <f t="shared" si="265"/>
        <v>1</v>
      </c>
      <c r="BK105" s="1093">
        <f t="shared" si="265"/>
        <v>0</v>
      </c>
      <c r="BL105" s="1093">
        <f t="shared" si="265"/>
        <v>15</v>
      </c>
      <c r="BM105" s="1165">
        <f t="shared" si="265"/>
        <v>0</v>
      </c>
      <c r="BN105" s="1093">
        <f t="shared" ref="BN105:BN111" si="272">IF(SUM(AV105:AX105)=0,"-",IF(AND(SUM(AV105:AX105)=SUM(AZ105:BI105),SUM(AZ105:BI105)=SUM(BJ105:BM105)),SUM(AV105:AX105),"エラー"))</f>
        <v>16</v>
      </c>
      <c r="BO105" s="1165"/>
      <c r="BQ105" s="442" t="str">
        <f>IF('C10(1)-2管路(初期設定)'!AW105="","-",'C10(1)-2管路(初期設定)'!AW105)</f>
        <v>ダクタイル鋳鉄管(NS形継手等)</v>
      </c>
      <c r="BR105" s="441">
        <f>IF(BQ105=BR$4,IF('C10(1)-2管路(初期設定)'!AV105="-","-",IF('C10(1)-2管路(初期設定)'!I105="-",'C10(1)-2管路(初期設定)'!AV105,'C10(1)-2管路(初期設定)'!AV105-'C10(1)-2管路(初期設定)'!I105)),"-")</f>
        <v>1</v>
      </c>
      <c r="BS105" s="441" t="str">
        <f>IF(BQ105=BS$4,IF('C10(1)-2管路(初期設定)'!AV105="-","-",IF('C10(1)-2管路(初期設定)'!L105="-",'C10(1)-2管路(初期設定)'!AV105,'C10(1)-2管路(初期設定)'!AV105-'C10(1)-2管路(初期設定)'!L105)),"-")</f>
        <v>-</v>
      </c>
      <c r="BT105" s="441" t="str">
        <f>IF(BQ105=BT$4,IF('C10(1)-2管路(初期設定)'!AV105="-","-",IF('C10(1)-2管路(初期設定)'!O105="-",'C10(1)-2管路(初期設定)'!AV105,'C10(1)-2管路(初期設定)'!AV105-'C10(1)-2管路(初期設定)'!O105)),"-")</f>
        <v>-</v>
      </c>
      <c r="BU105" s="441" t="str">
        <f>IF($BQ105=BU$4,IF('C10(1)-2管路(初期設定)'!$AV105="-","-",IF('C10(1)-2管路(初期設定)'!R105="-",'C10(1)-2管路(初期設定)'!$AV105,'C10(1)-2管路(初期設定)'!$AV105-'C10(1)-2管路(初期設定)'!R105)),"-")</f>
        <v>-</v>
      </c>
      <c r="BV105" s="441" t="str">
        <f>IF($BQ105=BV$4,IF('C10(1)-2管路(初期設定)'!$AV105="-","-",IF('C10(1)-2管路(初期設定)'!W105="-",'C10(1)-2管路(初期設定)'!$AV105,'C10(1)-2管路(初期設定)'!$AV105-SUM('C10(1)-2管路(初期設定)'!S105,'C10(1)-2管路(初期設定)'!T105))),"-")</f>
        <v>-</v>
      </c>
      <c r="BW105" s="441" t="str">
        <f>IF($BQ105=BV$4,IF('C10(1)-2管路(初期設定)'!$AV105="-","-",IF('C10(1)-2管路(初期設定)'!W105="-",'C10(1)-2管路(初期設定)'!$AV105,'C10(1)-2管路(初期設定)'!$AV105-SUM('C10(1)-2管路(初期設定)'!U105,'C10(1)-2管路(初期設定)'!V105))),"-")</f>
        <v>-</v>
      </c>
      <c r="BX105" s="441" t="str">
        <f>IF($BQ105=BX$4,IF('C10(1)-2管路(初期設定)'!$AV105="-","-",IF('C10(1)-2管路(初期設定)'!AF105="-",'C10(1)-2管路(初期設定)'!$AV105,'C10(1)-2管路(初期設定)'!$AV105-'C10(1)-2管路(初期設定)'!AF105)),"-")</f>
        <v>-</v>
      </c>
    </row>
    <row r="106" spans="1:76" ht="13.5" customHeight="1">
      <c r="B106" s="1265"/>
      <c r="C106" s="1280"/>
      <c r="D106" s="1281"/>
      <c r="E106" s="1282"/>
      <c r="F106" s="76">
        <v>250</v>
      </c>
      <c r="G106" s="857">
        <f t="shared" ref="G106:G110" si="273">+G48</f>
        <v>1</v>
      </c>
      <c r="H106" s="778" t="str">
        <f t="shared" si="265"/>
        <v>-</v>
      </c>
      <c r="I106" s="780">
        <f t="shared" si="265"/>
        <v>1</v>
      </c>
      <c r="J106" s="857" t="str">
        <f t="shared" si="266"/>
        <v>-</v>
      </c>
      <c r="K106" s="778" t="str">
        <f t="shared" si="265"/>
        <v>-</v>
      </c>
      <c r="L106" s="780" t="str">
        <f t="shared" si="265"/>
        <v>-</v>
      </c>
      <c r="M106" s="857" t="str">
        <f t="shared" si="267"/>
        <v>-</v>
      </c>
      <c r="N106" s="778" t="str">
        <f t="shared" si="265"/>
        <v>-</v>
      </c>
      <c r="O106" s="780" t="str">
        <f t="shared" si="265"/>
        <v>-</v>
      </c>
      <c r="P106" s="857" t="str">
        <f t="shared" si="268"/>
        <v>-</v>
      </c>
      <c r="Q106" s="778" t="str">
        <f t="shared" si="265"/>
        <v>-</v>
      </c>
      <c r="R106" s="780" t="str">
        <f t="shared" si="265"/>
        <v>-</v>
      </c>
      <c r="S106" s="857">
        <f t="shared" si="269"/>
        <v>3</v>
      </c>
      <c r="T106" s="779" t="str">
        <f t="shared" si="265"/>
        <v>-</v>
      </c>
      <c r="U106" s="856">
        <f t="shared" si="270"/>
        <v>11</v>
      </c>
      <c r="V106" s="778" t="str">
        <f t="shared" si="265"/>
        <v>-</v>
      </c>
      <c r="W106" s="780">
        <f t="shared" si="265"/>
        <v>14</v>
      </c>
      <c r="X106" s="777" t="str">
        <f t="shared" si="265"/>
        <v>-</v>
      </c>
      <c r="Y106" s="778" t="str">
        <f t="shared" si="265"/>
        <v>-</v>
      </c>
      <c r="Z106" s="780" t="str">
        <f t="shared" si="265"/>
        <v>-</v>
      </c>
      <c r="AA106" s="777" t="str">
        <f t="shared" si="265"/>
        <v>-</v>
      </c>
      <c r="AB106" s="778" t="str">
        <f t="shared" si="265"/>
        <v>-</v>
      </c>
      <c r="AC106" s="780" t="str">
        <f t="shared" si="265"/>
        <v>-</v>
      </c>
      <c r="AD106" s="857" t="str">
        <f t="shared" si="271"/>
        <v>-</v>
      </c>
      <c r="AE106" s="778" t="str">
        <f t="shared" si="265"/>
        <v>-</v>
      </c>
      <c r="AF106" s="780" t="str">
        <f t="shared" si="265"/>
        <v>-</v>
      </c>
      <c r="AG106" s="777" t="str">
        <f t="shared" si="265"/>
        <v>-</v>
      </c>
      <c r="AH106" s="778" t="str">
        <f t="shared" si="265"/>
        <v>-</v>
      </c>
      <c r="AI106" s="780" t="str">
        <f t="shared" si="265"/>
        <v>-</v>
      </c>
      <c r="AJ106" s="777" t="str">
        <f t="shared" si="265"/>
        <v>-</v>
      </c>
      <c r="AK106" s="778" t="str">
        <f t="shared" si="265"/>
        <v>-</v>
      </c>
      <c r="AL106" s="780" t="str">
        <f t="shared" si="265"/>
        <v>-</v>
      </c>
      <c r="AM106" s="777" t="str">
        <f t="shared" si="265"/>
        <v>-</v>
      </c>
      <c r="AN106" s="778" t="str">
        <f t="shared" si="265"/>
        <v>-</v>
      </c>
      <c r="AO106" s="780" t="str">
        <f t="shared" si="265"/>
        <v>-</v>
      </c>
      <c r="AP106" s="777" t="str">
        <f t="shared" si="265"/>
        <v>-</v>
      </c>
      <c r="AQ106" s="778" t="str">
        <f t="shared" si="265"/>
        <v>-</v>
      </c>
      <c r="AR106" s="789" t="str">
        <f t="shared" si="265"/>
        <v>-</v>
      </c>
      <c r="AS106" s="777" t="str">
        <f t="shared" si="265"/>
        <v>-</v>
      </c>
      <c r="AT106" s="778" t="str">
        <f t="shared" si="265"/>
        <v>-</v>
      </c>
      <c r="AU106" s="780" t="str">
        <f t="shared" si="265"/>
        <v>-</v>
      </c>
      <c r="AV106" s="1071">
        <f t="shared" si="265"/>
        <v>15</v>
      </c>
      <c r="AW106" s="1070">
        <f t="shared" si="265"/>
        <v>0</v>
      </c>
      <c r="AX106" s="1069" t="str">
        <f t="shared" si="265"/>
        <v>-</v>
      </c>
      <c r="AY106" s="1070">
        <f t="shared" si="265"/>
        <v>0</v>
      </c>
      <c r="AZ106" s="1071">
        <f t="shared" si="265"/>
        <v>1</v>
      </c>
      <c r="BA106" s="1070">
        <f t="shared" si="265"/>
        <v>0</v>
      </c>
      <c r="BB106" s="1070">
        <f t="shared" si="265"/>
        <v>3</v>
      </c>
      <c r="BC106" s="1070">
        <f t="shared" si="265"/>
        <v>0</v>
      </c>
      <c r="BD106" s="1070">
        <f t="shared" si="265"/>
        <v>11</v>
      </c>
      <c r="BE106" s="1070">
        <f t="shared" si="265"/>
        <v>0</v>
      </c>
      <c r="BF106" s="1070">
        <f t="shared" si="265"/>
        <v>0</v>
      </c>
      <c r="BG106" s="1070">
        <f t="shared" si="265"/>
        <v>0</v>
      </c>
      <c r="BH106" s="1070">
        <f t="shared" si="265"/>
        <v>0</v>
      </c>
      <c r="BI106" s="1072">
        <f t="shared" si="265"/>
        <v>0</v>
      </c>
      <c r="BJ106" s="1071">
        <f t="shared" si="265"/>
        <v>4</v>
      </c>
      <c r="BK106" s="1070">
        <f t="shared" si="265"/>
        <v>0</v>
      </c>
      <c r="BL106" s="1070">
        <f t="shared" si="265"/>
        <v>11</v>
      </c>
      <c r="BM106" s="1073">
        <f t="shared" si="265"/>
        <v>0</v>
      </c>
      <c r="BN106" s="1070">
        <f t="shared" si="272"/>
        <v>15</v>
      </c>
      <c r="BO106" s="1073"/>
      <c r="BQ106" s="442" t="str">
        <f>IF('C10(1)-2管路(初期設定)'!AW106="","-",'C10(1)-2管路(初期設定)'!AW106)</f>
        <v>ダクタイル鋳鉄管(NS形継手等)</v>
      </c>
      <c r="BR106" s="441">
        <f>IF(BQ106=BR$4,IF('C10(1)-2管路(初期設定)'!AV106="-","-",IF('C10(1)-2管路(初期設定)'!I106="-",'C10(1)-2管路(初期設定)'!AV106,'C10(1)-2管路(初期設定)'!AV106-'C10(1)-2管路(初期設定)'!I106)),"-")</f>
        <v>1</v>
      </c>
      <c r="BS106" s="441" t="str">
        <f>IF(BQ106=BS$4,IF('C10(1)-2管路(初期設定)'!AV106="-","-",IF('C10(1)-2管路(初期設定)'!L106="-",'C10(1)-2管路(初期設定)'!AV106,'C10(1)-2管路(初期設定)'!AV106-'C10(1)-2管路(初期設定)'!L106)),"-")</f>
        <v>-</v>
      </c>
      <c r="BT106" s="441" t="str">
        <f>IF(BQ106=BT$4,IF('C10(1)-2管路(初期設定)'!AV106="-","-",IF('C10(1)-2管路(初期設定)'!O106="-",'C10(1)-2管路(初期設定)'!AV106,'C10(1)-2管路(初期設定)'!AV106-'C10(1)-2管路(初期設定)'!O106)),"-")</f>
        <v>-</v>
      </c>
      <c r="BU106" s="441" t="str">
        <f>IF($BQ106=BU$4,IF('C10(1)-2管路(初期設定)'!$AV106="-","-",IF('C10(1)-2管路(初期設定)'!R106="-",'C10(1)-2管路(初期設定)'!$AV106,'C10(1)-2管路(初期設定)'!$AV106-'C10(1)-2管路(初期設定)'!R106)),"-")</f>
        <v>-</v>
      </c>
      <c r="BV106" s="441" t="str">
        <f>IF($BQ106=BV$4,IF('C10(1)-2管路(初期設定)'!$AV106="-","-",IF('C10(1)-2管路(初期設定)'!W106="-",'C10(1)-2管路(初期設定)'!$AV106,'C10(1)-2管路(初期設定)'!$AV106-SUM('C10(1)-2管路(初期設定)'!S106,'C10(1)-2管路(初期設定)'!T106))),"-")</f>
        <v>-</v>
      </c>
      <c r="BW106" s="441" t="str">
        <f>IF($BQ106=BV$4,IF('C10(1)-2管路(初期設定)'!$AV106="-","-",IF('C10(1)-2管路(初期設定)'!W106="-",'C10(1)-2管路(初期設定)'!$AV106,'C10(1)-2管路(初期設定)'!$AV106-SUM('C10(1)-2管路(初期設定)'!U106,'C10(1)-2管路(初期設定)'!V106))),"-")</f>
        <v>-</v>
      </c>
      <c r="BX106" s="441" t="str">
        <f>IF($BQ106=BX$4,IF('C10(1)-2管路(初期設定)'!$AV106="-","-",IF('C10(1)-2管路(初期設定)'!AF106="-",'C10(1)-2管路(初期設定)'!$AV106,'C10(1)-2管路(初期設定)'!$AV106-'C10(1)-2管路(初期設定)'!AF106)),"-")</f>
        <v>-</v>
      </c>
    </row>
    <row r="107" spans="1:76" ht="13.5" customHeight="1">
      <c r="B107" s="1265"/>
      <c r="C107" s="1280"/>
      <c r="D107" s="1281"/>
      <c r="E107" s="1282"/>
      <c r="F107" s="76">
        <v>200</v>
      </c>
      <c r="G107" s="857">
        <f t="shared" si="273"/>
        <v>54</v>
      </c>
      <c r="H107" s="778" t="str">
        <f t="shared" si="265"/>
        <v>-</v>
      </c>
      <c r="I107" s="780">
        <f t="shared" si="265"/>
        <v>54</v>
      </c>
      <c r="J107" s="857" t="str">
        <f t="shared" si="266"/>
        <v>-</v>
      </c>
      <c r="K107" s="778" t="str">
        <f t="shared" si="265"/>
        <v>-</v>
      </c>
      <c r="L107" s="780" t="str">
        <f t="shared" si="265"/>
        <v>-</v>
      </c>
      <c r="M107" s="857" t="str">
        <f t="shared" si="267"/>
        <v>-</v>
      </c>
      <c r="N107" s="778" t="str">
        <f t="shared" si="265"/>
        <v>-</v>
      </c>
      <c r="O107" s="780" t="str">
        <f t="shared" si="265"/>
        <v>-</v>
      </c>
      <c r="P107" s="857" t="str">
        <f t="shared" si="268"/>
        <v>-</v>
      </c>
      <c r="Q107" s="778" t="str">
        <f t="shared" si="265"/>
        <v>-</v>
      </c>
      <c r="R107" s="780" t="str">
        <f t="shared" si="265"/>
        <v>-</v>
      </c>
      <c r="S107" s="857">
        <f t="shared" si="269"/>
        <v>6</v>
      </c>
      <c r="T107" s="779" t="str">
        <f t="shared" si="265"/>
        <v>-</v>
      </c>
      <c r="U107" s="856">
        <f t="shared" si="270"/>
        <v>26</v>
      </c>
      <c r="V107" s="778" t="str">
        <f t="shared" si="265"/>
        <v>-</v>
      </c>
      <c r="W107" s="780">
        <f t="shared" si="265"/>
        <v>32</v>
      </c>
      <c r="X107" s="777">
        <f t="shared" si="265"/>
        <v>25</v>
      </c>
      <c r="Y107" s="778" t="str">
        <f t="shared" si="265"/>
        <v>-</v>
      </c>
      <c r="Z107" s="780">
        <f t="shared" si="265"/>
        <v>25</v>
      </c>
      <c r="AA107" s="777" t="str">
        <f t="shared" si="265"/>
        <v>-</v>
      </c>
      <c r="AB107" s="778" t="str">
        <f t="shared" si="265"/>
        <v>-</v>
      </c>
      <c r="AC107" s="780" t="str">
        <f t="shared" si="265"/>
        <v>-</v>
      </c>
      <c r="AD107" s="857" t="str">
        <f t="shared" si="271"/>
        <v>-</v>
      </c>
      <c r="AE107" s="778" t="str">
        <f t="shared" si="265"/>
        <v>-</v>
      </c>
      <c r="AF107" s="780" t="str">
        <f t="shared" si="265"/>
        <v>-</v>
      </c>
      <c r="AG107" s="777" t="str">
        <f t="shared" si="265"/>
        <v>-</v>
      </c>
      <c r="AH107" s="778" t="str">
        <f t="shared" si="265"/>
        <v>-</v>
      </c>
      <c r="AI107" s="780" t="str">
        <f t="shared" si="265"/>
        <v>-</v>
      </c>
      <c r="AJ107" s="777" t="str">
        <f t="shared" si="265"/>
        <v>-</v>
      </c>
      <c r="AK107" s="778" t="str">
        <f t="shared" si="265"/>
        <v>-</v>
      </c>
      <c r="AL107" s="780" t="str">
        <f t="shared" si="265"/>
        <v>-</v>
      </c>
      <c r="AM107" s="777" t="str">
        <f t="shared" si="265"/>
        <v>-</v>
      </c>
      <c r="AN107" s="778" t="str">
        <f t="shared" si="265"/>
        <v>-</v>
      </c>
      <c r="AO107" s="780" t="str">
        <f t="shared" si="265"/>
        <v>-</v>
      </c>
      <c r="AP107" s="777" t="str">
        <f t="shared" si="265"/>
        <v>-</v>
      </c>
      <c r="AQ107" s="778" t="str">
        <f t="shared" si="265"/>
        <v>-</v>
      </c>
      <c r="AR107" s="789" t="str">
        <f t="shared" si="265"/>
        <v>-</v>
      </c>
      <c r="AS107" s="777" t="str">
        <f t="shared" si="265"/>
        <v>-</v>
      </c>
      <c r="AT107" s="778" t="str">
        <f t="shared" si="265"/>
        <v>-</v>
      </c>
      <c r="AU107" s="780" t="str">
        <f t="shared" si="265"/>
        <v>-</v>
      </c>
      <c r="AV107" s="1071">
        <f t="shared" si="265"/>
        <v>111</v>
      </c>
      <c r="AW107" s="1070">
        <f t="shared" si="265"/>
        <v>0</v>
      </c>
      <c r="AX107" s="1069" t="str">
        <f t="shared" si="265"/>
        <v>-</v>
      </c>
      <c r="AY107" s="1070">
        <f t="shared" si="265"/>
        <v>0</v>
      </c>
      <c r="AZ107" s="1071">
        <f t="shared" si="265"/>
        <v>54</v>
      </c>
      <c r="BA107" s="1070">
        <f t="shared" si="265"/>
        <v>0</v>
      </c>
      <c r="BB107" s="1070">
        <f t="shared" si="265"/>
        <v>6</v>
      </c>
      <c r="BC107" s="1070">
        <f t="shared" si="265"/>
        <v>0</v>
      </c>
      <c r="BD107" s="1070">
        <f t="shared" si="265"/>
        <v>51</v>
      </c>
      <c r="BE107" s="1070">
        <f t="shared" si="265"/>
        <v>0</v>
      </c>
      <c r="BF107" s="1070">
        <f t="shared" si="265"/>
        <v>0</v>
      </c>
      <c r="BG107" s="1070">
        <f t="shared" si="265"/>
        <v>0</v>
      </c>
      <c r="BH107" s="1070">
        <f t="shared" si="265"/>
        <v>0</v>
      </c>
      <c r="BI107" s="1072">
        <f t="shared" si="265"/>
        <v>0</v>
      </c>
      <c r="BJ107" s="1071">
        <f t="shared" si="265"/>
        <v>60</v>
      </c>
      <c r="BK107" s="1070">
        <f t="shared" si="265"/>
        <v>0</v>
      </c>
      <c r="BL107" s="1070">
        <f t="shared" si="265"/>
        <v>51</v>
      </c>
      <c r="BM107" s="1073">
        <f t="shared" si="265"/>
        <v>0</v>
      </c>
      <c r="BN107" s="1070">
        <f t="shared" si="272"/>
        <v>111</v>
      </c>
      <c r="BO107" s="1073"/>
      <c r="BQ107" s="442" t="str">
        <f>IF('C10(1)-2管路(初期設定)'!AW107="","-",'C10(1)-2管路(初期設定)'!AW107)</f>
        <v>ダクタイル鋳鉄管(NS形継手等)</v>
      </c>
      <c r="BR107" s="441">
        <f>IF(BQ107=BR$4,IF('C10(1)-2管路(初期設定)'!AV107="-","-",IF('C10(1)-2管路(初期設定)'!I107="-",'C10(1)-2管路(初期設定)'!AV107,'C10(1)-2管路(初期設定)'!AV107-'C10(1)-2管路(初期設定)'!I107)),"-")</f>
        <v>6</v>
      </c>
      <c r="BS107" s="441" t="str">
        <f>IF(BQ107=BS$4,IF('C10(1)-2管路(初期設定)'!AV107="-","-",IF('C10(1)-2管路(初期設定)'!L107="-",'C10(1)-2管路(初期設定)'!AV107,'C10(1)-2管路(初期設定)'!AV107-'C10(1)-2管路(初期設定)'!L107)),"-")</f>
        <v>-</v>
      </c>
      <c r="BT107" s="441" t="str">
        <f>IF(BQ107=BT$4,IF('C10(1)-2管路(初期設定)'!AV107="-","-",IF('C10(1)-2管路(初期設定)'!O107="-",'C10(1)-2管路(初期設定)'!AV107,'C10(1)-2管路(初期設定)'!AV107-'C10(1)-2管路(初期設定)'!O107)),"-")</f>
        <v>-</v>
      </c>
      <c r="BU107" s="441" t="str">
        <f>IF($BQ107=BU$4,IF('C10(1)-2管路(初期設定)'!$AV107="-","-",IF('C10(1)-2管路(初期設定)'!R107="-",'C10(1)-2管路(初期設定)'!$AV107,'C10(1)-2管路(初期設定)'!$AV107-'C10(1)-2管路(初期設定)'!R107)),"-")</f>
        <v>-</v>
      </c>
      <c r="BV107" s="441" t="str">
        <f>IF($BQ107=BV$4,IF('C10(1)-2管路(初期設定)'!$AV107="-","-",IF('C10(1)-2管路(初期設定)'!W107="-",'C10(1)-2管路(初期設定)'!$AV107,'C10(1)-2管路(初期設定)'!$AV107-SUM('C10(1)-2管路(初期設定)'!S107,'C10(1)-2管路(初期設定)'!T107))),"-")</f>
        <v>-</v>
      </c>
      <c r="BW107" s="441" t="str">
        <f>IF($BQ107=BV$4,IF('C10(1)-2管路(初期設定)'!$AV107="-","-",IF('C10(1)-2管路(初期設定)'!W107="-",'C10(1)-2管路(初期設定)'!$AV107,'C10(1)-2管路(初期設定)'!$AV107-SUM('C10(1)-2管路(初期設定)'!U107,'C10(1)-2管路(初期設定)'!V107))),"-")</f>
        <v>-</v>
      </c>
      <c r="BX107" s="441" t="str">
        <f>IF($BQ107=BX$4,IF('C10(1)-2管路(初期設定)'!$AV107="-","-",IF('C10(1)-2管路(初期設定)'!AF107="-",'C10(1)-2管路(初期設定)'!$AV107,'C10(1)-2管路(初期設定)'!$AV107-'C10(1)-2管路(初期設定)'!AF107)),"-")</f>
        <v>-</v>
      </c>
    </row>
    <row r="108" spans="1:76" ht="13.5" customHeight="1">
      <c r="B108" s="1265"/>
      <c r="C108" s="1280"/>
      <c r="D108" s="1281"/>
      <c r="E108" s="1282"/>
      <c r="F108" s="76">
        <v>150</v>
      </c>
      <c r="G108" s="857">
        <f t="shared" si="273"/>
        <v>43</v>
      </c>
      <c r="H108" s="778" t="str">
        <f t="shared" si="265"/>
        <v>-</v>
      </c>
      <c r="I108" s="780">
        <f t="shared" si="265"/>
        <v>43</v>
      </c>
      <c r="J108" s="857">
        <f t="shared" si="266"/>
        <v>1</v>
      </c>
      <c r="K108" s="778" t="str">
        <f t="shared" si="265"/>
        <v>-</v>
      </c>
      <c r="L108" s="780">
        <f t="shared" si="265"/>
        <v>1</v>
      </c>
      <c r="M108" s="857" t="str">
        <f t="shared" si="267"/>
        <v>-</v>
      </c>
      <c r="N108" s="778" t="str">
        <f t="shared" si="265"/>
        <v>-</v>
      </c>
      <c r="O108" s="780" t="str">
        <f t="shared" si="265"/>
        <v>-</v>
      </c>
      <c r="P108" s="857" t="str">
        <f t="shared" si="268"/>
        <v>-</v>
      </c>
      <c r="Q108" s="778" t="str">
        <f t="shared" si="265"/>
        <v>-</v>
      </c>
      <c r="R108" s="780" t="str">
        <f t="shared" si="265"/>
        <v>-</v>
      </c>
      <c r="S108" s="857">
        <f t="shared" si="269"/>
        <v>15</v>
      </c>
      <c r="T108" s="779" t="str">
        <f t="shared" si="265"/>
        <v>-</v>
      </c>
      <c r="U108" s="856">
        <f t="shared" si="270"/>
        <v>63</v>
      </c>
      <c r="V108" s="778" t="str">
        <f t="shared" si="265"/>
        <v>-</v>
      </c>
      <c r="W108" s="780">
        <f t="shared" si="265"/>
        <v>78</v>
      </c>
      <c r="X108" s="777">
        <f t="shared" si="265"/>
        <v>212</v>
      </c>
      <c r="Y108" s="778" t="str">
        <f t="shared" si="265"/>
        <v>-</v>
      </c>
      <c r="Z108" s="780">
        <f t="shared" si="265"/>
        <v>212</v>
      </c>
      <c r="AA108" s="777" t="str">
        <f t="shared" si="265"/>
        <v>-</v>
      </c>
      <c r="AB108" s="778" t="str">
        <f t="shared" si="265"/>
        <v>-</v>
      </c>
      <c r="AC108" s="780" t="str">
        <f t="shared" si="265"/>
        <v>-</v>
      </c>
      <c r="AD108" s="857">
        <f t="shared" si="271"/>
        <v>1</v>
      </c>
      <c r="AE108" s="778" t="str">
        <f t="shared" si="265"/>
        <v>-</v>
      </c>
      <c r="AF108" s="780">
        <f t="shared" si="265"/>
        <v>1</v>
      </c>
      <c r="AG108" s="777" t="str">
        <f t="shared" si="265"/>
        <v>-</v>
      </c>
      <c r="AH108" s="778" t="str">
        <f t="shared" si="265"/>
        <v>-</v>
      </c>
      <c r="AI108" s="780" t="str">
        <f t="shared" si="265"/>
        <v>-</v>
      </c>
      <c r="AJ108" s="777" t="str">
        <f t="shared" si="265"/>
        <v>-</v>
      </c>
      <c r="AK108" s="778" t="str">
        <f t="shared" si="265"/>
        <v>-</v>
      </c>
      <c r="AL108" s="780" t="str">
        <f t="shared" si="265"/>
        <v>-</v>
      </c>
      <c r="AM108" s="777" t="str">
        <f t="shared" si="265"/>
        <v>-</v>
      </c>
      <c r="AN108" s="778" t="str">
        <f t="shared" si="265"/>
        <v>-</v>
      </c>
      <c r="AO108" s="780" t="str">
        <f t="shared" si="265"/>
        <v>-</v>
      </c>
      <c r="AP108" s="777" t="str">
        <f t="shared" si="265"/>
        <v>-</v>
      </c>
      <c r="AQ108" s="778" t="str">
        <f t="shared" si="265"/>
        <v>-</v>
      </c>
      <c r="AR108" s="789" t="str">
        <f t="shared" si="265"/>
        <v>-</v>
      </c>
      <c r="AS108" s="777" t="str">
        <f t="shared" si="265"/>
        <v>-</v>
      </c>
      <c r="AT108" s="778" t="str">
        <f t="shared" si="265"/>
        <v>-</v>
      </c>
      <c r="AU108" s="780" t="str">
        <f t="shared" si="265"/>
        <v>-</v>
      </c>
      <c r="AV108" s="1071">
        <f t="shared" si="265"/>
        <v>335</v>
      </c>
      <c r="AW108" s="1070">
        <f t="shared" si="265"/>
        <v>0</v>
      </c>
      <c r="AX108" s="1069" t="str">
        <f t="shared" si="265"/>
        <v>-</v>
      </c>
      <c r="AY108" s="1070">
        <f t="shared" si="265"/>
        <v>0</v>
      </c>
      <c r="AZ108" s="1071">
        <f t="shared" si="265"/>
        <v>44</v>
      </c>
      <c r="BA108" s="1070">
        <f t="shared" si="265"/>
        <v>0</v>
      </c>
      <c r="BB108" s="1070">
        <f t="shared" si="265"/>
        <v>15</v>
      </c>
      <c r="BC108" s="1070">
        <f t="shared" si="265"/>
        <v>0</v>
      </c>
      <c r="BD108" s="1070">
        <f t="shared" si="265"/>
        <v>276</v>
      </c>
      <c r="BE108" s="1070">
        <f t="shared" si="265"/>
        <v>0</v>
      </c>
      <c r="BF108" s="1070">
        <f t="shared" si="265"/>
        <v>0</v>
      </c>
      <c r="BG108" s="1070">
        <f t="shared" si="265"/>
        <v>0</v>
      </c>
      <c r="BH108" s="1070">
        <f t="shared" si="265"/>
        <v>0</v>
      </c>
      <c r="BI108" s="1072">
        <f t="shared" si="265"/>
        <v>0</v>
      </c>
      <c r="BJ108" s="1071">
        <f t="shared" si="265"/>
        <v>59</v>
      </c>
      <c r="BK108" s="1070">
        <f t="shared" si="265"/>
        <v>0</v>
      </c>
      <c r="BL108" s="1070">
        <f t="shared" si="265"/>
        <v>276</v>
      </c>
      <c r="BM108" s="1073">
        <f t="shared" si="265"/>
        <v>0</v>
      </c>
      <c r="BN108" s="1070">
        <f t="shared" si="272"/>
        <v>335</v>
      </c>
      <c r="BO108" s="1073"/>
      <c r="BQ108" s="442" t="str">
        <f>IF('C10(1)-2管路(初期設定)'!AW108="","-",'C10(1)-2管路(初期設定)'!AW108)</f>
        <v>ダクタイル鋳鉄管(NS形継手等)</v>
      </c>
      <c r="BR108" s="441">
        <f>IF(BQ108=BR$4,IF('C10(1)-2管路(初期設定)'!AV108="-","-",IF('C10(1)-2管路(初期設定)'!I108="-",'C10(1)-2管路(初期設定)'!AV108,'C10(1)-2管路(初期設定)'!AV108-'C10(1)-2管路(初期設定)'!I108)),"-")</f>
        <v>31</v>
      </c>
      <c r="BS108" s="441" t="str">
        <f>IF(BQ108=BS$4,IF('C10(1)-2管路(初期設定)'!AV108="-","-",IF('C10(1)-2管路(初期設定)'!L108="-",'C10(1)-2管路(初期設定)'!AV108,'C10(1)-2管路(初期設定)'!AV108-'C10(1)-2管路(初期設定)'!L108)),"-")</f>
        <v>-</v>
      </c>
      <c r="BT108" s="441" t="str">
        <f>IF(BQ108=BT$4,IF('C10(1)-2管路(初期設定)'!AV108="-","-",IF('C10(1)-2管路(初期設定)'!O108="-",'C10(1)-2管路(初期設定)'!AV108,'C10(1)-2管路(初期設定)'!AV108-'C10(1)-2管路(初期設定)'!O108)),"-")</f>
        <v>-</v>
      </c>
      <c r="BU108" s="441" t="str">
        <f>IF($BQ108=BU$4,IF('C10(1)-2管路(初期設定)'!$AV108="-","-",IF('C10(1)-2管路(初期設定)'!R108="-",'C10(1)-2管路(初期設定)'!$AV108,'C10(1)-2管路(初期設定)'!$AV108-'C10(1)-2管路(初期設定)'!R108)),"-")</f>
        <v>-</v>
      </c>
      <c r="BV108" s="441" t="str">
        <f>IF($BQ108=BV$4,IF('C10(1)-2管路(初期設定)'!$AV108="-","-",IF('C10(1)-2管路(初期設定)'!W108="-",'C10(1)-2管路(初期設定)'!$AV108,'C10(1)-2管路(初期設定)'!$AV108-SUM('C10(1)-2管路(初期設定)'!S108,'C10(1)-2管路(初期設定)'!T108))),"-")</f>
        <v>-</v>
      </c>
      <c r="BW108" s="441" t="str">
        <f>IF($BQ108=BV$4,IF('C10(1)-2管路(初期設定)'!$AV108="-","-",IF('C10(1)-2管路(初期設定)'!W108="-",'C10(1)-2管路(初期設定)'!$AV108,'C10(1)-2管路(初期設定)'!$AV108-SUM('C10(1)-2管路(初期設定)'!U108,'C10(1)-2管路(初期設定)'!V108))),"-")</f>
        <v>-</v>
      </c>
      <c r="BX108" s="441" t="str">
        <f>IF($BQ108=BX$4,IF('C10(1)-2管路(初期設定)'!$AV108="-","-",IF('C10(1)-2管路(初期設定)'!AF108="-",'C10(1)-2管路(初期設定)'!$AV108,'C10(1)-2管路(初期設定)'!$AV108-'C10(1)-2管路(初期設定)'!AF108)),"-")</f>
        <v>-</v>
      </c>
    </row>
    <row r="109" spans="1:76" ht="13.5" customHeight="1">
      <c r="B109" s="1265"/>
      <c r="C109" s="1280"/>
      <c r="D109" s="1281"/>
      <c r="E109" s="1282"/>
      <c r="F109" s="76">
        <v>100</v>
      </c>
      <c r="G109" s="857">
        <f t="shared" si="273"/>
        <v>130</v>
      </c>
      <c r="H109" s="778" t="str">
        <f t="shared" si="265"/>
        <v>-</v>
      </c>
      <c r="I109" s="780">
        <f t="shared" si="265"/>
        <v>130</v>
      </c>
      <c r="J109" s="857">
        <f t="shared" si="266"/>
        <v>3</v>
      </c>
      <c r="K109" s="778" t="str">
        <f t="shared" si="265"/>
        <v>-</v>
      </c>
      <c r="L109" s="780">
        <f t="shared" si="265"/>
        <v>3</v>
      </c>
      <c r="M109" s="857" t="str">
        <f t="shared" si="267"/>
        <v>-</v>
      </c>
      <c r="N109" s="778" t="str">
        <f t="shared" si="265"/>
        <v>-</v>
      </c>
      <c r="O109" s="780" t="str">
        <f t="shared" si="265"/>
        <v>-</v>
      </c>
      <c r="P109" s="857" t="str">
        <f t="shared" si="268"/>
        <v>-</v>
      </c>
      <c r="Q109" s="778" t="str">
        <f t="shared" si="265"/>
        <v>-</v>
      </c>
      <c r="R109" s="780" t="str">
        <f t="shared" si="265"/>
        <v>-</v>
      </c>
      <c r="S109" s="857">
        <f t="shared" si="269"/>
        <v>36</v>
      </c>
      <c r="T109" s="779" t="str">
        <f t="shared" si="265"/>
        <v>-</v>
      </c>
      <c r="U109" s="856">
        <f t="shared" si="270"/>
        <v>149</v>
      </c>
      <c r="V109" s="778" t="str">
        <f t="shared" si="265"/>
        <v>-</v>
      </c>
      <c r="W109" s="780">
        <f t="shared" si="265"/>
        <v>185</v>
      </c>
      <c r="X109" s="777">
        <f t="shared" si="265"/>
        <v>585</v>
      </c>
      <c r="Y109" s="778" t="str">
        <f t="shared" si="265"/>
        <v>-</v>
      </c>
      <c r="Z109" s="780">
        <f t="shared" si="265"/>
        <v>585</v>
      </c>
      <c r="AA109" s="777" t="str">
        <f t="shared" si="265"/>
        <v>-</v>
      </c>
      <c r="AB109" s="778" t="str">
        <f t="shared" si="265"/>
        <v>-</v>
      </c>
      <c r="AC109" s="780" t="str">
        <f t="shared" si="265"/>
        <v>-</v>
      </c>
      <c r="AD109" s="857">
        <f t="shared" si="271"/>
        <v>3</v>
      </c>
      <c r="AE109" s="778" t="str">
        <f t="shared" ref="AE109:BM110" si="274">+AE51</f>
        <v>-</v>
      </c>
      <c r="AF109" s="780">
        <f t="shared" si="274"/>
        <v>3</v>
      </c>
      <c r="AG109" s="777" t="str">
        <f t="shared" si="274"/>
        <v>-</v>
      </c>
      <c r="AH109" s="778" t="str">
        <f t="shared" si="274"/>
        <v>-</v>
      </c>
      <c r="AI109" s="780" t="str">
        <f t="shared" si="274"/>
        <v>-</v>
      </c>
      <c r="AJ109" s="777" t="str">
        <f t="shared" si="274"/>
        <v>-</v>
      </c>
      <c r="AK109" s="778" t="str">
        <f t="shared" si="274"/>
        <v>-</v>
      </c>
      <c r="AL109" s="780" t="str">
        <f t="shared" si="274"/>
        <v>-</v>
      </c>
      <c r="AM109" s="777" t="str">
        <f t="shared" si="274"/>
        <v>-</v>
      </c>
      <c r="AN109" s="778" t="str">
        <f t="shared" si="274"/>
        <v>-</v>
      </c>
      <c r="AO109" s="780" t="str">
        <f t="shared" si="274"/>
        <v>-</v>
      </c>
      <c r="AP109" s="777" t="str">
        <f t="shared" si="274"/>
        <v>-</v>
      </c>
      <c r="AQ109" s="778" t="str">
        <f t="shared" si="274"/>
        <v>-</v>
      </c>
      <c r="AR109" s="789" t="str">
        <f t="shared" si="274"/>
        <v>-</v>
      </c>
      <c r="AS109" s="777" t="str">
        <f t="shared" si="274"/>
        <v>-</v>
      </c>
      <c r="AT109" s="778" t="str">
        <f t="shared" si="274"/>
        <v>-</v>
      </c>
      <c r="AU109" s="780" t="str">
        <f t="shared" si="274"/>
        <v>-</v>
      </c>
      <c r="AV109" s="1071">
        <f t="shared" si="274"/>
        <v>906</v>
      </c>
      <c r="AW109" s="1070">
        <f t="shared" si="274"/>
        <v>0</v>
      </c>
      <c r="AX109" s="1069" t="str">
        <f t="shared" si="274"/>
        <v>-</v>
      </c>
      <c r="AY109" s="1070">
        <f t="shared" si="274"/>
        <v>0</v>
      </c>
      <c r="AZ109" s="1071">
        <f t="shared" si="274"/>
        <v>133</v>
      </c>
      <c r="BA109" s="1070">
        <f t="shared" si="274"/>
        <v>0</v>
      </c>
      <c r="BB109" s="1070">
        <f t="shared" si="274"/>
        <v>36</v>
      </c>
      <c r="BC109" s="1070">
        <f t="shared" si="274"/>
        <v>0</v>
      </c>
      <c r="BD109" s="1070">
        <f t="shared" si="274"/>
        <v>737</v>
      </c>
      <c r="BE109" s="1070">
        <f t="shared" si="274"/>
        <v>0</v>
      </c>
      <c r="BF109" s="1070">
        <f t="shared" si="274"/>
        <v>0</v>
      </c>
      <c r="BG109" s="1070">
        <f t="shared" si="274"/>
        <v>0</v>
      </c>
      <c r="BH109" s="1070">
        <f t="shared" si="274"/>
        <v>0</v>
      </c>
      <c r="BI109" s="1072">
        <f t="shared" si="274"/>
        <v>0</v>
      </c>
      <c r="BJ109" s="1071">
        <f t="shared" si="274"/>
        <v>169</v>
      </c>
      <c r="BK109" s="1070">
        <f t="shared" si="274"/>
        <v>0</v>
      </c>
      <c r="BL109" s="1070">
        <f t="shared" si="274"/>
        <v>737</v>
      </c>
      <c r="BM109" s="1073">
        <f t="shared" si="274"/>
        <v>0</v>
      </c>
      <c r="BN109" s="1070">
        <f t="shared" si="272"/>
        <v>906</v>
      </c>
      <c r="BO109" s="1073"/>
      <c r="BQ109" s="442" t="str">
        <f>IF('C10(1)-2管路(初期設定)'!AW109="","-",'C10(1)-2管路(初期設定)'!AW109)</f>
        <v>ダクタイル鋳鉄管(NS形継手等)</v>
      </c>
      <c r="BR109" s="441">
        <f>IF(BQ109=BR$4,IF('C10(1)-2管路(初期設定)'!AV109="-","-",IF('C10(1)-2管路(初期設定)'!I109="-",'C10(1)-2管路(初期設定)'!AV109,'C10(1)-2管路(初期設定)'!AV109-'C10(1)-2管路(初期設定)'!I109)),"-")</f>
        <v>82</v>
      </c>
      <c r="BS109" s="441" t="str">
        <f>IF(BQ109=BS$4,IF('C10(1)-2管路(初期設定)'!AV109="-","-",IF('C10(1)-2管路(初期設定)'!L109="-",'C10(1)-2管路(初期設定)'!AV109,'C10(1)-2管路(初期設定)'!AV109-'C10(1)-2管路(初期設定)'!L109)),"-")</f>
        <v>-</v>
      </c>
      <c r="BT109" s="441" t="str">
        <f>IF(BQ109=BT$4,IF('C10(1)-2管路(初期設定)'!AV109="-","-",IF('C10(1)-2管路(初期設定)'!O109="-",'C10(1)-2管路(初期設定)'!AV109,'C10(1)-2管路(初期設定)'!AV109-'C10(1)-2管路(初期設定)'!O109)),"-")</f>
        <v>-</v>
      </c>
      <c r="BU109" s="441" t="str">
        <f>IF($BQ109=BU$4,IF('C10(1)-2管路(初期設定)'!$AV109="-","-",IF('C10(1)-2管路(初期設定)'!R109="-",'C10(1)-2管路(初期設定)'!$AV109,'C10(1)-2管路(初期設定)'!$AV109-'C10(1)-2管路(初期設定)'!R109)),"-")</f>
        <v>-</v>
      </c>
      <c r="BV109" s="441" t="str">
        <f>IF($BQ109=BV$4,IF('C10(1)-2管路(初期設定)'!$AV109="-","-",IF('C10(1)-2管路(初期設定)'!W109="-",'C10(1)-2管路(初期設定)'!$AV109,'C10(1)-2管路(初期設定)'!$AV109-SUM('C10(1)-2管路(初期設定)'!S109,'C10(1)-2管路(初期設定)'!T109))),"-")</f>
        <v>-</v>
      </c>
      <c r="BW109" s="441" t="str">
        <f>IF($BQ109=BV$4,IF('C10(1)-2管路(初期設定)'!$AV109="-","-",IF('C10(1)-2管路(初期設定)'!W109="-",'C10(1)-2管路(初期設定)'!$AV109,'C10(1)-2管路(初期設定)'!$AV109-SUM('C10(1)-2管路(初期設定)'!U109,'C10(1)-2管路(初期設定)'!V109))),"-")</f>
        <v>-</v>
      </c>
      <c r="BX109" s="441" t="str">
        <f>IF($BQ109=BX$4,IF('C10(1)-2管路(初期設定)'!$AV109="-","-",IF('C10(1)-2管路(初期設定)'!AF109="-",'C10(1)-2管路(初期設定)'!$AV109,'C10(1)-2管路(初期設定)'!$AV109-'C10(1)-2管路(初期設定)'!AF109)),"-")</f>
        <v>-</v>
      </c>
    </row>
    <row r="110" spans="1:76" ht="13.5" customHeight="1">
      <c r="B110" s="1265"/>
      <c r="C110" s="1280"/>
      <c r="D110" s="1281"/>
      <c r="E110" s="1282"/>
      <c r="F110" s="76">
        <v>75</v>
      </c>
      <c r="G110" s="857">
        <f t="shared" si="273"/>
        <v>2</v>
      </c>
      <c r="H110" s="778" t="str">
        <f t="shared" ref="H110" si="275">+H52</f>
        <v>-</v>
      </c>
      <c r="I110" s="780">
        <f t="shared" ref="I110" si="276">IF(SUM(G110:H110)=0,"-",SUM(G110:H110))</f>
        <v>2</v>
      </c>
      <c r="J110" s="857" t="str">
        <f t="shared" si="266"/>
        <v>-</v>
      </c>
      <c r="K110" s="778" t="str">
        <f t="shared" ref="K110" si="277">+K52</f>
        <v>-</v>
      </c>
      <c r="L110" s="780" t="str">
        <f t="shared" ref="L110" si="278">IF(SUM(J110:K110)=0,"-",SUM(J110:K110))</f>
        <v>-</v>
      </c>
      <c r="M110" s="857">
        <f t="shared" si="267"/>
        <v>39</v>
      </c>
      <c r="N110" s="778" t="str">
        <f t="shared" ref="N110" si="279">+N52</f>
        <v>-</v>
      </c>
      <c r="O110" s="780">
        <f t="shared" ref="O110" si="280">IF(SUM(M110:N110)=0,"-",SUM(M110:N110))</f>
        <v>39</v>
      </c>
      <c r="P110" s="857" t="str">
        <f t="shared" si="268"/>
        <v>-</v>
      </c>
      <c r="Q110" s="778" t="str">
        <f t="shared" ref="Q110" si="281">+Q52</f>
        <v>-</v>
      </c>
      <c r="R110" s="780" t="str">
        <f t="shared" ref="R110" si="282">IF(SUM(P110:Q110)=0,"-",SUM(P110:Q110))</f>
        <v>-</v>
      </c>
      <c r="S110" s="857">
        <f t="shared" si="269"/>
        <v>9</v>
      </c>
      <c r="T110" s="779" t="str">
        <f t="shared" ref="T110:V110" si="283">+T52</f>
        <v>-</v>
      </c>
      <c r="U110" s="856">
        <f t="shared" si="270"/>
        <v>35</v>
      </c>
      <c r="V110" s="778" t="str">
        <f t="shared" si="283"/>
        <v>-</v>
      </c>
      <c r="W110" s="780">
        <f t="shared" ref="W110" si="284">IF(SUM(S110:V110)=0,"-",SUM(S110:V110))</f>
        <v>44</v>
      </c>
      <c r="X110" s="777">
        <f t="shared" ref="X110:Y110" si="285">+X52</f>
        <v>183</v>
      </c>
      <c r="Y110" s="778" t="str">
        <f t="shared" si="285"/>
        <v>-</v>
      </c>
      <c r="Z110" s="780">
        <f t="shared" ref="Z110" si="286">IF(SUM(X110:Y110)=0,"-",SUM(X110:Y110))</f>
        <v>183</v>
      </c>
      <c r="AA110" s="777" t="str">
        <f t="shared" ref="AA110:AB110" si="287">+AA52</f>
        <v>-</v>
      </c>
      <c r="AB110" s="778" t="str">
        <f t="shared" si="287"/>
        <v>-</v>
      </c>
      <c r="AC110" s="780" t="str">
        <f t="shared" ref="AC110" si="288">IF(SUM(AA110:AB110)=0,"-",SUM(AA110:AB110))</f>
        <v>-</v>
      </c>
      <c r="AD110" s="857">
        <f t="shared" si="271"/>
        <v>20</v>
      </c>
      <c r="AE110" s="778" t="str">
        <f t="shared" ref="AE110" si="289">+AE52</f>
        <v>-</v>
      </c>
      <c r="AF110" s="780">
        <f t="shared" ref="AF110" si="290">IF(SUM(AD110:AE110)=0,"-",SUM(AD110:AE110))</f>
        <v>20</v>
      </c>
      <c r="AG110" s="777" t="str">
        <f t="shared" si="274"/>
        <v>-</v>
      </c>
      <c r="AH110" s="778" t="str">
        <f t="shared" si="274"/>
        <v>-</v>
      </c>
      <c r="AI110" s="780" t="str">
        <f t="shared" ref="AI110" si="291">IF(SUM(AG110:AH110)=0,"-",SUM(AG110:AH110))</f>
        <v>-</v>
      </c>
      <c r="AJ110" s="777" t="str">
        <f t="shared" si="274"/>
        <v>-</v>
      </c>
      <c r="AK110" s="778" t="str">
        <f t="shared" si="274"/>
        <v>-</v>
      </c>
      <c r="AL110" s="780" t="str">
        <f t="shared" ref="AL110" si="292">IF(SUM(AJ110:AK110)=0,"-",SUM(AJ110:AK110))</f>
        <v>-</v>
      </c>
      <c r="AM110" s="777" t="str">
        <f t="shared" si="274"/>
        <v>-</v>
      </c>
      <c r="AN110" s="778" t="str">
        <f t="shared" si="274"/>
        <v>-</v>
      </c>
      <c r="AO110" s="780" t="str">
        <f t="shared" ref="AO110" si="293">IF(SUM(AM110:AN110)=0,"-",SUM(AM110:AN110))</f>
        <v>-</v>
      </c>
      <c r="AP110" s="777" t="str">
        <f t="shared" si="274"/>
        <v>-</v>
      </c>
      <c r="AQ110" s="778" t="str">
        <f t="shared" si="274"/>
        <v>-</v>
      </c>
      <c r="AR110" s="789" t="str">
        <f t="shared" ref="AR110" si="294">IF(SUM(AP110:AQ110)=0,"-",SUM(AP110:AQ110))</f>
        <v>-</v>
      </c>
      <c r="AS110" s="777" t="str">
        <f t="shared" si="274"/>
        <v>-</v>
      </c>
      <c r="AT110" s="778" t="str">
        <f t="shared" si="274"/>
        <v>-</v>
      </c>
      <c r="AU110" s="780" t="str">
        <f t="shared" ref="AU110" si="295">IF(SUM(AS110:AT110)=0,"-",SUM(AS110:AT110))</f>
        <v>-</v>
      </c>
      <c r="AV110" s="1071">
        <f t="shared" si="274"/>
        <v>288</v>
      </c>
      <c r="AW110" s="1070">
        <f t="shared" si="274"/>
        <v>0</v>
      </c>
      <c r="AX110" s="1069" t="str">
        <f t="shared" si="274"/>
        <v>-</v>
      </c>
      <c r="AY110" s="1070">
        <f t="shared" si="274"/>
        <v>0</v>
      </c>
      <c r="AZ110" s="1071">
        <f t="shared" si="274"/>
        <v>41</v>
      </c>
      <c r="BA110" s="1070">
        <f t="shared" si="274"/>
        <v>0</v>
      </c>
      <c r="BB110" s="1070">
        <f t="shared" si="274"/>
        <v>9</v>
      </c>
      <c r="BC110" s="1070">
        <f t="shared" si="274"/>
        <v>0</v>
      </c>
      <c r="BD110" s="1070">
        <f t="shared" si="274"/>
        <v>238</v>
      </c>
      <c r="BE110" s="1070">
        <f t="shared" si="274"/>
        <v>0</v>
      </c>
      <c r="BF110" s="1070">
        <f t="shared" si="274"/>
        <v>0</v>
      </c>
      <c r="BG110" s="1070">
        <f t="shared" si="274"/>
        <v>0</v>
      </c>
      <c r="BH110" s="1070">
        <f t="shared" si="274"/>
        <v>0</v>
      </c>
      <c r="BI110" s="1072">
        <f t="shared" si="274"/>
        <v>0</v>
      </c>
      <c r="BJ110" s="1071">
        <f t="shared" si="274"/>
        <v>50</v>
      </c>
      <c r="BK110" s="1070">
        <f t="shared" si="274"/>
        <v>0</v>
      </c>
      <c r="BL110" s="1070">
        <f t="shared" si="274"/>
        <v>238</v>
      </c>
      <c r="BM110" s="1073">
        <f t="shared" si="274"/>
        <v>0</v>
      </c>
      <c r="BN110" s="1070">
        <f t="shared" si="272"/>
        <v>288</v>
      </c>
      <c r="BO110" s="1073"/>
      <c r="BQ110" s="442" t="str">
        <f>IF('C10(1)-2管路(初期設定)'!AW110="","-",'C10(1)-2管路(初期設定)'!AW110)</f>
        <v>配水用ポリエチレン管(融着継手)</v>
      </c>
      <c r="BR110" s="441" t="str">
        <f>IF(BQ110=BR$4,IF('C10(1)-2管路(初期設定)'!AV110="-","-",IF('C10(1)-2管路(初期設定)'!I110="-",'C10(1)-2管路(初期設定)'!AV110,'C10(1)-2管路(初期設定)'!AV110-'C10(1)-2管路(初期設定)'!I110)),"-")</f>
        <v>-</v>
      </c>
      <c r="BS110" s="441" t="str">
        <f>IF(BQ110=BS$4,IF('C10(1)-2管路(初期設定)'!AV110="-","-",IF('C10(1)-2管路(初期設定)'!L110="-",'C10(1)-2管路(初期設定)'!AV110,'C10(1)-2管路(初期設定)'!AV110-'C10(1)-2管路(初期設定)'!L110)),"-")</f>
        <v>-</v>
      </c>
      <c r="BT110" s="441">
        <f>IF(BQ110=BT$4,IF('C10(1)-2管路(初期設定)'!AV110="-","-",IF('C10(1)-2管路(初期設定)'!O110="-",'C10(1)-2管路(初期設定)'!AV110,'C10(1)-2管路(初期設定)'!AV110-'C10(1)-2管路(初期設定)'!O110)),"-")</f>
        <v>34</v>
      </c>
      <c r="BU110" s="441" t="str">
        <f>IF($BQ110=BU$4,IF('C10(1)-2管路(初期設定)'!$AV110="-","-",IF('C10(1)-2管路(初期設定)'!R110="-",'C10(1)-2管路(初期設定)'!$AV110,'C10(1)-2管路(初期設定)'!$AV110-'C10(1)-2管路(初期設定)'!R110)),"-")</f>
        <v>-</v>
      </c>
      <c r="BV110" s="441" t="str">
        <f>IF($BQ110=BV$4,IF('C10(1)-2管路(初期設定)'!$AV110="-","-",IF('C10(1)-2管路(初期設定)'!W110="-",'C10(1)-2管路(初期設定)'!$AV110,'C10(1)-2管路(初期設定)'!$AV110-SUM('C10(1)-2管路(初期設定)'!S110,'C10(1)-2管路(初期設定)'!T110))),"-")</f>
        <v>-</v>
      </c>
      <c r="BW110" s="441" t="str">
        <f>IF($BQ110=BV$4,IF('C10(1)-2管路(初期設定)'!$AV110="-","-",IF('C10(1)-2管路(初期設定)'!W110="-",'C10(1)-2管路(初期設定)'!$AV110,'C10(1)-2管路(初期設定)'!$AV110-SUM('C10(1)-2管路(初期設定)'!U110,'C10(1)-2管路(初期設定)'!V110))),"-")</f>
        <v>-</v>
      </c>
      <c r="BX110" s="441" t="str">
        <f>IF($BQ110=BX$4,IF('C10(1)-2管路(初期設定)'!$AV110="-","-",IF('C10(1)-2管路(初期設定)'!AF110="-",'C10(1)-2管路(初期設定)'!$AV110,'C10(1)-2管路(初期設定)'!$AV110-'C10(1)-2管路(初期設定)'!AF110)),"-")</f>
        <v>-</v>
      </c>
    </row>
    <row r="111" spans="1:76" ht="13.5" customHeight="1">
      <c r="B111" s="1265"/>
      <c r="C111" s="1283"/>
      <c r="D111" s="1284"/>
      <c r="E111" s="1285"/>
      <c r="F111" s="772" t="s">
        <v>69</v>
      </c>
      <c r="G111" s="854">
        <f>IF(SUM(G105:G110)=0,"-",SUM(G105:G110))</f>
        <v>231</v>
      </c>
      <c r="H111" s="774" t="str">
        <f t="shared" ref="H111:AU111" si="296">IF(SUM(H105:H110)=0,"-",SUM(H105:H110))</f>
        <v>-</v>
      </c>
      <c r="I111" s="775">
        <f t="shared" si="296"/>
        <v>231</v>
      </c>
      <c r="J111" s="854">
        <f t="shared" si="296"/>
        <v>4</v>
      </c>
      <c r="K111" s="774" t="str">
        <f t="shared" si="296"/>
        <v>-</v>
      </c>
      <c r="L111" s="775">
        <f t="shared" si="296"/>
        <v>4</v>
      </c>
      <c r="M111" s="854">
        <f t="shared" si="296"/>
        <v>39</v>
      </c>
      <c r="N111" s="774" t="str">
        <f t="shared" si="296"/>
        <v>-</v>
      </c>
      <c r="O111" s="775">
        <f t="shared" si="296"/>
        <v>39</v>
      </c>
      <c r="P111" s="854" t="str">
        <f t="shared" si="296"/>
        <v>-</v>
      </c>
      <c r="Q111" s="774" t="str">
        <f t="shared" si="296"/>
        <v>-</v>
      </c>
      <c r="R111" s="775" t="str">
        <f t="shared" si="296"/>
        <v>-</v>
      </c>
      <c r="S111" s="854">
        <f t="shared" si="296"/>
        <v>69</v>
      </c>
      <c r="T111" s="776" t="str">
        <f t="shared" si="296"/>
        <v>-</v>
      </c>
      <c r="U111" s="855">
        <f t="shared" si="296"/>
        <v>286</v>
      </c>
      <c r="V111" s="774" t="str">
        <f t="shared" si="296"/>
        <v>-</v>
      </c>
      <c r="W111" s="775">
        <f t="shared" si="296"/>
        <v>355</v>
      </c>
      <c r="X111" s="773">
        <f t="shared" si="296"/>
        <v>1018</v>
      </c>
      <c r="Y111" s="774" t="str">
        <f t="shared" si="296"/>
        <v>-</v>
      </c>
      <c r="Z111" s="775">
        <f t="shared" si="296"/>
        <v>1018</v>
      </c>
      <c r="AA111" s="773" t="str">
        <f t="shared" si="296"/>
        <v>-</v>
      </c>
      <c r="AB111" s="774" t="str">
        <f t="shared" si="296"/>
        <v>-</v>
      </c>
      <c r="AC111" s="775" t="str">
        <f t="shared" si="296"/>
        <v>-</v>
      </c>
      <c r="AD111" s="854">
        <f t="shared" si="296"/>
        <v>24</v>
      </c>
      <c r="AE111" s="774" t="str">
        <f t="shared" si="296"/>
        <v>-</v>
      </c>
      <c r="AF111" s="775">
        <f t="shared" si="296"/>
        <v>24</v>
      </c>
      <c r="AG111" s="773" t="str">
        <f t="shared" si="296"/>
        <v>-</v>
      </c>
      <c r="AH111" s="774" t="str">
        <f t="shared" si="296"/>
        <v>-</v>
      </c>
      <c r="AI111" s="775" t="str">
        <f t="shared" si="296"/>
        <v>-</v>
      </c>
      <c r="AJ111" s="773" t="str">
        <f t="shared" si="296"/>
        <v>-</v>
      </c>
      <c r="AK111" s="774" t="str">
        <f t="shared" si="296"/>
        <v>-</v>
      </c>
      <c r="AL111" s="775" t="str">
        <f t="shared" si="296"/>
        <v>-</v>
      </c>
      <c r="AM111" s="773" t="str">
        <f t="shared" si="296"/>
        <v>-</v>
      </c>
      <c r="AN111" s="774" t="str">
        <f t="shared" si="296"/>
        <v>-</v>
      </c>
      <c r="AO111" s="775" t="str">
        <f t="shared" si="296"/>
        <v>-</v>
      </c>
      <c r="AP111" s="773" t="str">
        <f t="shared" si="296"/>
        <v>-</v>
      </c>
      <c r="AQ111" s="774" t="str">
        <f t="shared" si="296"/>
        <v>-</v>
      </c>
      <c r="AR111" s="793" t="str">
        <f t="shared" si="296"/>
        <v>-</v>
      </c>
      <c r="AS111" s="773" t="str">
        <f t="shared" si="296"/>
        <v>-</v>
      </c>
      <c r="AT111" s="774" t="str">
        <f t="shared" si="296"/>
        <v>-</v>
      </c>
      <c r="AU111" s="775" t="str">
        <f t="shared" si="296"/>
        <v>-</v>
      </c>
      <c r="AV111" s="1065">
        <f>IF(SUM(AV105:AW110)=0,"-",SUM(AV105:AW110))</f>
        <v>1671</v>
      </c>
      <c r="AW111" s="1066" t="str">
        <f t="shared" ref="AW111" si="297">IF(SUM(AW105:AW110)=0,"-",SUM(AW105:AW110))</f>
        <v>-</v>
      </c>
      <c r="AX111" s="1094" t="str">
        <f t="shared" ref="AX111" si="298">IF(SUM(AX105:AY110)=0,"-",SUM(AX105:AY110))</f>
        <v>-</v>
      </c>
      <c r="AY111" s="1066" t="str">
        <f t="shared" ref="AY111" si="299">IF(SUM(AY105:AY110)=0,"-",SUM(AY105:AY110))</f>
        <v>-</v>
      </c>
      <c r="AZ111" s="1065">
        <f>IF(SUM(AZ105:BA110)=0,"-",SUM(AZ105:BA110))</f>
        <v>274</v>
      </c>
      <c r="BA111" s="1066" t="str">
        <f t="shared" ref="BA111" si="300">IF(SUM(BA105:BA110)=0,"-",SUM(BA105:BA110))</f>
        <v>-</v>
      </c>
      <c r="BB111" s="1066">
        <f t="shared" ref="BB111" si="301">IF(SUM(BB105:BC110)=0,"-",SUM(BB105:BC110))</f>
        <v>69</v>
      </c>
      <c r="BC111" s="1066" t="str">
        <f t="shared" ref="BC111" si="302">IF(SUM(BC105:BC110)=0,"-",SUM(BC105:BC110))</f>
        <v>-</v>
      </c>
      <c r="BD111" s="1066">
        <f t="shared" ref="BD111" si="303">IF(SUM(BD105:BE110)=0,"-",SUM(BD105:BE110))</f>
        <v>1328</v>
      </c>
      <c r="BE111" s="1066" t="str">
        <f t="shared" ref="BE111" si="304">IF(SUM(BE105:BE110)=0,"-",SUM(BE105:BE110))</f>
        <v>-</v>
      </c>
      <c r="BF111" s="1066" t="str">
        <f t="shared" ref="BF111" si="305">IF(SUM(BF105:BG110)=0,"-",SUM(BF105:BG110))</f>
        <v>-</v>
      </c>
      <c r="BG111" s="1066" t="str">
        <f t="shared" ref="BG111" si="306">IF(SUM(BG105:BG110)=0,"-",SUM(BG105:BG110))</f>
        <v>-</v>
      </c>
      <c r="BH111" s="1066" t="str">
        <f t="shared" ref="BH111" si="307">IF(SUM(BH105:BI110)=0,"-",SUM(BH105:BI110))</f>
        <v>-</v>
      </c>
      <c r="BI111" s="1067" t="str">
        <f t="shared" ref="BI111" si="308">IF(SUM(BI105:BI110)=0,"-",SUM(BI105:BI110))</f>
        <v>-</v>
      </c>
      <c r="BJ111" s="1065">
        <f t="shared" ref="BJ111" si="309">IF(SUM(BJ105:BK110)=0,"-",SUM(BJ105:BK110))</f>
        <v>343</v>
      </c>
      <c r="BK111" s="1066" t="str">
        <f t="shared" ref="BK111" si="310">IF(SUM(BK105:BK110)=0,"-",SUM(BK105:BK110))</f>
        <v>-</v>
      </c>
      <c r="BL111" s="1066">
        <f t="shared" ref="BL111" si="311">IF(SUM(BL105:BM110)=0,"-",SUM(BL105:BM110))</f>
        <v>1328</v>
      </c>
      <c r="BM111" s="1068" t="str">
        <f t="shared" ref="BM111" si="312">IF(SUM(BM105:BM110)=0,"-",SUM(BM105:BM110))</f>
        <v>-</v>
      </c>
      <c r="BN111" s="1065">
        <f t="shared" si="272"/>
        <v>1671</v>
      </c>
      <c r="BO111" s="1068"/>
      <c r="BP111" s="78"/>
      <c r="BQ111" s="442" t="str">
        <f>IF('C10(1)-2管路(初期設定)'!AW111="","-",'C10(1)-2管路(初期設定)'!AW111)</f>
        <v>-</v>
      </c>
      <c r="BR111" s="441" t="str">
        <f>IF(BQ111=BR$4,IF('C10(1)-2管路(初期設定)'!AV111="-","-",IF('C10(1)-2管路(初期設定)'!I111="-",'C10(1)-2管路(初期設定)'!AV111,'C10(1)-2管路(初期設定)'!AV111-'C10(1)-2管路(初期設定)'!I111)),"-")</f>
        <v>-</v>
      </c>
      <c r="BS111" s="441" t="str">
        <f>IF(BQ111=BS$4,IF('C10(1)-2管路(初期設定)'!AV111="-","-",IF('C10(1)-2管路(初期設定)'!L111="-",'C10(1)-2管路(初期設定)'!AV111,'C10(1)-2管路(初期設定)'!AV111-'C10(1)-2管路(初期設定)'!L111)),"-")</f>
        <v>-</v>
      </c>
      <c r="BT111" s="441" t="str">
        <f>IF(BQ111=BT$4,IF('C10(1)-2管路(初期設定)'!AV111="-","-",IF('C10(1)-2管路(初期設定)'!O111="-",'C10(1)-2管路(初期設定)'!AV111,'C10(1)-2管路(初期設定)'!AV111-'C10(1)-2管路(初期設定)'!O111)),"-")</f>
        <v>-</v>
      </c>
      <c r="BU111" s="441" t="str">
        <f>IF($BQ111=BU$4,IF('C10(1)-2管路(初期設定)'!$AV111="-","-",IF('C10(1)-2管路(初期設定)'!R111="-",'C10(1)-2管路(初期設定)'!$AV111,'C10(1)-2管路(初期設定)'!$AV111-'C10(1)-2管路(初期設定)'!R111)),"-")</f>
        <v>-</v>
      </c>
      <c r="BV111" s="441" t="str">
        <f>IF($BQ111=BV$4,IF('C10(1)-2管路(初期設定)'!$AV111="-","-",IF('C10(1)-2管路(初期設定)'!W111="-",'C10(1)-2管路(初期設定)'!$AV111,'C10(1)-2管路(初期設定)'!$AV111-SUM('C10(1)-2管路(初期設定)'!S111,'C10(1)-2管路(初期設定)'!T111))),"-")</f>
        <v>-</v>
      </c>
      <c r="BW111" s="441" t="str">
        <f>IF($BQ111=BV$4,IF('C10(1)-2管路(初期設定)'!$AV111="-","-",IF('C10(1)-2管路(初期設定)'!W111="-",'C10(1)-2管路(初期設定)'!$AV111,'C10(1)-2管路(初期設定)'!$AV111-SUM('C10(1)-2管路(初期設定)'!U111,'C10(1)-2管路(初期設定)'!V111))),"-")</f>
        <v>-</v>
      </c>
      <c r="BX111" s="441" t="str">
        <f>IF($BQ111=BX$4,IF('C10(1)-2管路(初期設定)'!$AV111="-","-",IF('C10(1)-2管路(初期設定)'!AF111="-",'C10(1)-2管路(初期設定)'!$AV111,'C10(1)-2管路(初期設定)'!$AV111-'C10(1)-2管路(初期設定)'!AF111)),"-")</f>
        <v>-</v>
      </c>
    </row>
    <row r="112" spans="1:76" ht="13.5" customHeight="1">
      <c r="B112" s="1265"/>
      <c r="C112" s="1042" t="s">
        <v>54</v>
      </c>
      <c r="D112" s="1081"/>
      <c r="E112" s="1082"/>
      <c r="F112" s="75">
        <v>600</v>
      </c>
      <c r="G112" s="859">
        <f>IF(AND('C10(1)-1管路(初期設定)'!$F$18="○",'C10(1)-4,5管路(初期設定)'!$BR112="-"),"-",IF('C3(1)-1管路'!G112="-",BR112,IF(BR112="-",'C3(1)-1管路'!G112,'C3(1)-1管路'!G112+BR112)))</f>
        <v>65.7</v>
      </c>
      <c r="H112" s="653" t="str">
        <f>IF(IF('C3(1)-1管路'!H112="-","-",IF('C10(1)-2管路(初期設定)'!H112="-",'C3(1)-1管路'!H112,'C3(1)-1管路'!H112-'C10(1)-2管路(初期設定)'!H112))=0,"-",IF('C3(1)-1管路'!H112="-","-",IF('C10(1)-2管路(初期設定)'!H112="-",'C3(1)-1管路'!H112,'C3(1)-1管路'!H112-'C10(1)-2管路(初期設定)'!H112)))</f>
        <v>-</v>
      </c>
      <c r="I112" s="661">
        <f t="shared" ref="I112:I122" si="313">IF(SUM(G112:H112)=0,"-",SUM(G112:H112))</f>
        <v>65.7</v>
      </c>
      <c r="J112" s="859" t="str">
        <f>IF(AND('C10(1)-1管路(初期設定)'!$H$18="○",'C10(1)-4,5管路(初期設定)'!$BS112="-"),"-",IF('C3(1)-1管路'!J112="-",BS112,IF(BS112="-",'C3(1)-1管路'!J112,'C3(1)-1管路'!J112+BS112)))</f>
        <v>-</v>
      </c>
      <c r="K112" s="653" t="str">
        <f>IF(IF('C3(1)-1管路'!K112="-","-",IF('C10(1)-2管路(初期設定)'!K112="-",'C3(1)-1管路'!K112,'C3(1)-1管路'!K112-'C10(1)-2管路(初期設定)'!K112))=0,"-",IF('C3(1)-1管路'!K112="-","-",IF('C10(1)-2管路(初期設定)'!K112="-",'C3(1)-1管路'!K112,'C3(1)-1管路'!K112-'C10(1)-2管路(初期設定)'!K112)))</f>
        <v>-</v>
      </c>
      <c r="L112" s="661" t="str">
        <f t="shared" ref="L112:L122" si="314">IF(SUM(J112:K112)=0,"-",SUM(J112:K112))</f>
        <v>-</v>
      </c>
      <c r="M112" s="859" t="str">
        <f>IF(AND('C10(1)-1管路(初期設定)'!$J$18="○",'C10(1)-4,5管路(初期設定)'!$BT112="-"),"-",IF('C3(1)-1管路'!M112="-",BT112,IF(BT112="-",'C3(1)-1管路'!M112,'C3(1)-1管路'!M112+BT112)))</f>
        <v>-</v>
      </c>
      <c r="N112" s="653" t="str">
        <f>IF(IF('C3(1)-1管路'!N112="-","-",IF('C10(1)-2管路(初期設定)'!N112="-",'C3(1)-1管路'!N112,'C3(1)-1管路'!N112-'C10(1)-2管路(初期設定)'!N112))=0,"-",IF('C3(1)-1管路'!N112="-","-",IF('C10(1)-2管路(初期設定)'!N112="-",'C3(1)-1管路'!N112,'C3(1)-1管路'!N112-'C10(1)-2管路(初期設定)'!N112)))</f>
        <v>-</v>
      </c>
      <c r="O112" s="661" t="str">
        <f t="shared" ref="O112:O122" si="315">IF(SUM(M112:N112)=0,"-",SUM(M112:N112))</f>
        <v>-</v>
      </c>
      <c r="P112" s="859" t="str">
        <f>IF(AND('C10(1)-1管路(初期設定)'!$L$18="○",'C10(1)-4,5管路(初期設定)'!$BU112="-"),"-",IF('C3(1)-1管路'!P112="-",BU112,IF(BU112="-",'C3(1)-1管路'!P112,'C3(1)-1管路'!P112+BU112)))</f>
        <v>-</v>
      </c>
      <c r="Q112" s="653" t="str">
        <f>IF(IF('C3(1)-1管路'!Q112="-","-",IF('C10(1)-2管路(初期設定)'!Q112="-",'C3(1)-1管路'!Q112,'C3(1)-1管路'!Q112-'C10(1)-2管路(初期設定)'!Q112))=0,"-",IF('C3(1)-1管路'!Q112="-","-",IF('C10(1)-2管路(初期設定)'!Q112="-",'C3(1)-1管路'!Q112,'C3(1)-1管路'!Q112-'C10(1)-2管路(初期設定)'!Q112)))</f>
        <v>-</v>
      </c>
      <c r="R112" s="661" t="str">
        <f t="shared" ref="R112:R122" si="316">IF(SUM(P112:Q112)=0,"-",SUM(P112:Q112))</f>
        <v>-</v>
      </c>
      <c r="S112" s="859" t="str">
        <f>IF(AND('C10(1)-1管路(初期設定)'!$N$18="○",'C10(1)-4,5管路(初期設定)'!$BV112="-"),"-",IF('C3(1)-1管路'!S112="-",BV112,IF(BV112="-",'C3(1)-1管路'!S112,'C3(1)-1管路'!S112+BV112+BW112)))</f>
        <v>-</v>
      </c>
      <c r="T112" s="652" t="str">
        <f>IF(IF('C3(1)-1管路'!T112="-","-",IF('C10(1)-2管路(初期設定)'!T112="-",'C3(1)-1管路'!T112,'C3(1)-1管路'!T112-'C10(1)-2管路(初期設定)'!T112))=0,"-",IF('C3(1)-1管路'!T112="-","-",IF('C10(1)-2管路(初期設定)'!T112="-",'C3(1)-1管路'!T112,'C3(1)-1管路'!T112-'C10(1)-2管路(初期設定)'!T112)))</f>
        <v>-</v>
      </c>
      <c r="U112" s="858" t="str">
        <f>IF(AND('C10(1)-1管路(初期設定)'!$P$18="○",'C10(1)-4,5管路(初期設定)'!$BW112="-"),"-",IF('C3(1)-1管路'!U112="-",BW112,IF(BW112="-",'C3(1)-1管路'!U112,'C3(1)-1管路'!U112)))</f>
        <v>-</v>
      </c>
      <c r="V112" s="653" t="str">
        <f>IF(IF('C3(1)-1管路'!V112="-","-",IF('C10(1)-2管路(初期設定)'!V112="-",'C3(1)-1管路'!V112,'C3(1)-1管路'!V112-'C10(1)-2管路(初期設定)'!V112))=0,"-",IF('C3(1)-1管路'!V112="-","-",IF('C10(1)-2管路(初期設定)'!V112="-",'C3(1)-1管路'!V112,'C3(1)-1管路'!V112-'C10(1)-2管路(初期設定)'!V112)))</f>
        <v>-</v>
      </c>
      <c r="W112" s="661" t="str">
        <f t="shared" ref="W112:W122" si="317">IF(SUM(S112:V112)=0,"-",SUM(S112:V112))</f>
        <v>-</v>
      </c>
      <c r="X112" s="654">
        <f>IF(IF('C3(1)-1管路'!X112="-","-",IF('C10(1)-2管路(初期設定)'!X112="-",'C3(1)-1管路'!X112,'C3(1)-1管路'!X112-'C10(1)-2管路(初期設定)'!X112))=0,"-",IF('C3(1)-1管路'!X112="-","-",IF('C10(1)-2管路(初期設定)'!X112="-",'C3(1)-1管路'!X112,'C3(1)-1管路'!X112-'C10(1)-2管路(初期設定)'!X112)))</f>
        <v>595.4</v>
      </c>
      <c r="Y112" s="653" t="str">
        <f>IF(IF('C3(1)-1管路'!Y112="-","-",IF('C10(1)-2管路(初期設定)'!Y112="-",'C3(1)-1管路'!Y112,'C3(1)-1管路'!Y112-'C10(1)-2管路(初期設定)'!Y112))=0,"-",IF('C3(1)-1管路'!Y112="-","-",IF('C10(1)-2管路(初期設定)'!Y112="-",'C3(1)-1管路'!Y112,'C3(1)-1管路'!Y112-'C10(1)-2管路(初期設定)'!Y112)))</f>
        <v>-</v>
      </c>
      <c r="Z112" s="661">
        <f t="shared" ref="Z112:Z122" si="318">IF(SUM(X112:Y112)=0,"-",SUM(X112:Y112))</f>
        <v>595.4</v>
      </c>
      <c r="AA112" s="654" t="str">
        <f>IF(IF('C3(1)-1管路'!AA112="-","-",IF('C10(1)-2管路(初期設定)'!AA112="-",'C3(1)-1管路'!AA112,'C3(1)-1管路'!AA112-'C10(1)-2管路(初期設定)'!AA112))=0,"-",IF('C3(1)-1管路'!AA112="-","-",IF('C10(1)-2管路(初期設定)'!AA112="-",'C3(1)-1管路'!AA112,'C3(1)-1管路'!AA112-'C10(1)-2管路(初期設定)'!AA112)))</f>
        <v>-</v>
      </c>
      <c r="AB112" s="653" t="str">
        <f>IF(IF('C3(1)-1管路'!AB112="-","-",IF('C10(1)-2管路(初期設定)'!AB112="-",'C3(1)-1管路'!AB112,'C3(1)-1管路'!AB112-'C10(1)-2管路(初期設定)'!AB112))=0,"-",IF('C3(1)-1管路'!AB112="-","-",IF('C10(1)-2管路(初期設定)'!AB112="-",'C3(1)-1管路'!AB112,'C3(1)-1管路'!AB112-'C10(1)-2管路(初期設定)'!AB112)))</f>
        <v>-</v>
      </c>
      <c r="AC112" s="661" t="str">
        <f t="shared" ref="AC112:AC122" si="319">IF(SUM(AA112:AB112)=0,"-",SUM(AA112:AB112))</f>
        <v>-</v>
      </c>
      <c r="AD112" s="859" t="str">
        <f>IF(AND('C10(1)-1管路(初期設定)'!$V$18="○",'C10(1)-4,5管路(初期設定)'!$BX112="-"),"-",IF('C3(1)-1管路'!AD112="-",BX112,IF(BX112="-",'C3(1)-1管路'!AD112,'C3(1)-1管路'!AD112+BX112)))</f>
        <v>-</v>
      </c>
      <c r="AE112" s="653" t="str">
        <f>IF(IF('C3(1)-1管路'!AE112="-","-",IF('C10(1)-2管路(初期設定)'!AE112="-",'C3(1)-1管路'!AE112,'C3(1)-1管路'!AE112-'C10(1)-2管路(初期設定)'!AE112))=0,"-",IF('C3(1)-1管路'!AE112="-","-",IF('C10(1)-2管路(初期設定)'!AE112="-",'C3(1)-1管路'!AE112,'C3(1)-1管路'!AE112-'C10(1)-2管路(初期設定)'!AE112)))</f>
        <v>-</v>
      </c>
      <c r="AF112" s="661" t="str">
        <f t="shared" ref="AF112:AF122" si="320">IF(SUM(AD112:AE112)=0,"-",SUM(AD112:AE112))</f>
        <v>-</v>
      </c>
      <c r="AG112" s="654" t="str">
        <f>IF(IF('C3(1)-1管路'!AG112="-","-",IF('C10(1)-2管路(初期設定)'!AG112="-",'C3(1)-1管路'!AG112,'C3(1)-1管路'!AG112-'C10(1)-2管路(初期設定)'!AG112))=0,"-",IF('C3(1)-1管路'!AG112="-","-",IF('C10(1)-2管路(初期設定)'!AG112="-",'C3(1)-1管路'!AG112,'C3(1)-1管路'!AG112-'C10(1)-2管路(初期設定)'!AG112)))</f>
        <v>-</v>
      </c>
      <c r="AH112" s="653" t="str">
        <f>IF(IF('C3(1)-1管路'!AH112="-","-",IF('C10(1)-2管路(初期設定)'!AH112="-",'C3(1)-1管路'!AH112,'C3(1)-1管路'!AH112-'C10(1)-2管路(初期設定)'!AH112))=0,"-",IF('C3(1)-1管路'!AH112="-","-",IF('C10(1)-2管路(初期設定)'!AH112="-",'C3(1)-1管路'!AH112,'C3(1)-1管路'!AH112-'C10(1)-2管路(初期設定)'!AH112)))</f>
        <v>-</v>
      </c>
      <c r="AI112" s="661" t="str">
        <f t="shared" ref="AI112:AI122" si="321">IF(SUM(AG112:AH112)=0,"-",SUM(AG112:AH112))</f>
        <v>-</v>
      </c>
      <c r="AJ112" s="654" t="str">
        <f>IF(IF('C3(1)-1管路'!AJ112="-","-",IF('C10(1)-2管路(初期設定)'!AJ112="-",'C3(1)-1管路'!AJ112,'C3(1)-1管路'!AJ112-'C10(1)-2管路(初期設定)'!AJ112))=0,"-",IF('C3(1)-1管路'!AJ112="-","-",IF('C10(1)-2管路(初期設定)'!AJ112="-",'C3(1)-1管路'!AJ112,'C3(1)-1管路'!AJ112-'C10(1)-2管路(初期設定)'!AJ112)))</f>
        <v>-</v>
      </c>
      <c r="AK112" s="653" t="str">
        <f>IF(IF('C3(1)-1管路'!AK112="-","-",IF('C10(1)-2管路(初期設定)'!AK112="-",'C3(1)-1管路'!AK112,'C3(1)-1管路'!AK112-'C10(1)-2管路(初期設定)'!AK112))=0,"-",IF('C3(1)-1管路'!AK112="-","-",IF('C10(1)-2管路(初期設定)'!AK112="-",'C3(1)-1管路'!AK112,'C3(1)-1管路'!AK112-'C10(1)-2管路(初期設定)'!AK112)))</f>
        <v>-</v>
      </c>
      <c r="AL112" s="661" t="str">
        <f t="shared" ref="AL112:AL122" si="322">IF(SUM(AJ112:AK112)=0,"-",SUM(AJ112:AK112))</f>
        <v>-</v>
      </c>
      <c r="AM112" s="654" t="str">
        <f>IF(IF('C3(1)-1管路'!AM112="-","-",IF('C10(1)-2管路(初期設定)'!AM112="-",'C3(1)-1管路'!AM112,'C3(1)-1管路'!AM112-'C10(1)-2管路(初期設定)'!AM112))=0,"-",IF('C3(1)-1管路'!AM112="-","-",IF('C10(1)-2管路(初期設定)'!AM112="-",'C3(1)-1管路'!AM112,'C3(1)-1管路'!AM112-'C10(1)-2管路(初期設定)'!AM112)))</f>
        <v>-</v>
      </c>
      <c r="AN112" s="653" t="str">
        <f>IF(IF('C3(1)-1管路'!AN112="-","-",IF('C10(1)-2管路(初期設定)'!AN112="-",'C3(1)-1管路'!AN112,'C3(1)-1管路'!AN112-'C10(1)-2管路(初期設定)'!AN112))=0,"-",IF('C3(1)-1管路'!AN112="-","-",IF('C10(1)-2管路(初期設定)'!AN112="-",'C3(1)-1管路'!AN112,'C3(1)-1管路'!AN112-'C10(1)-2管路(初期設定)'!AN112)))</f>
        <v>-</v>
      </c>
      <c r="AO112" s="661" t="str">
        <f t="shared" ref="AO112:AO122" si="323">IF(SUM(AM112:AN112)=0,"-",SUM(AM112:AN112))</f>
        <v>-</v>
      </c>
      <c r="AP112" s="654" t="str">
        <f>IF(IF('C3(1)-1管路'!AP112="-","-",IF('C10(1)-2管路(初期設定)'!AP112="-",'C3(1)-1管路'!AP112,'C3(1)-1管路'!AP112-'C10(1)-2管路(初期設定)'!AP112))=0,"-",IF('C3(1)-1管路'!AP112="-","-",IF('C10(1)-2管路(初期設定)'!AP112="-",'C3(1)-1管路'!AP112,'C3(1)-1管路'!AP112-'C10(1)-2管路(初期設定)'!AP112)))</f>
        <v>-</v>
      </c>
      <c r="AQ112" s="653" t="str">
        <f>IF(IF('C3(1)-1管路'!AQ112="-","-",IF('C10(1)-2管路(初期設定)'!AQ112="-",'C3(1)-1管路'!AQ112,'C3(1)-1管路'!AQ112-'C10(1)-2管路(初期設定)'!AQ112))=0,"-",IF('C3(1)-1管路'!AQ112="-","-",IF('C10(1)-2管路(初期設定)'!AQ112="-",'C3(1)-1管路'!AQ112,'C3(1)-1管路'!AQ112-'C10(1)-2管路(初期設定)'!AQ112)))</f>
        <v>-</v>
      </c>
      <c r="AR112" s="660" t="str">
        <f t="shared" ref="AR112:AR122" si="324">IF(SUM(AP112:AQ112)=0,"-",SUM(AP112:AQ112))</f>
        <v>-</v>
      </c>
      <c r="AS112" s="654" t="str">
        <f>IF(IF('C3(1)-1管路'!AS112="-","-",IF('C10(1)-2管路(初期設定)'!AS112="-",'C3(1)-1管路'!AS112,'C3(1)-1管路'!AS112-'C10(1)-2管路(初期設定)'!AS112))=0,"-",IF('C3(1)-1管路'!AS112="-","-",IF('C10(1)-2管路(初期設定)'!AS112="-",'C3(1)-1管路'!AS112,'C3(1)-1管路'!AS112-'C10(1)-2管路(初期設定)'!AS112)))</f>
        <v>-</v>
      </c>
      <c r="AT112" s="653" t="str">
        <f>IF(IF('C3(1)-1管路'!AT112="-","-",IF('C10(1)-2管路(初期設定)'!AT112="-",'C3(1)-1管路'!AT112,'C3(1)-1管路'!AT112-'C10(1)-2管路(初期設定)'!AT112))=0,"-",IF('C3(1)-1管路'!AT112="-","-",IF('C10(1)-2管路(初期設定)'!AT112="-",'C3(1)-1管路'!AT112,'C3(1)-1管路'!AT112-'C10(1)-2管路(初期設定)'!AT112)))</f>
        <v>-</v>
      </c>
      <c r="AU112" s="660" t="str">
        <f t="shared" ref="AU112:AU122" si="325">IF(SUM(AS112:AT112)=0,"-",SUM(AS112:AT112))</f>
        <v>-</v>
      </c>
      <c r="AV112" s="1096">
        <f t="shared" ref="AV112:AV122" si="326">IF(SUM(G112,J112,M112,P112,S112,U112,X112,AA112,AD112,AG112,AJ112,AM112,AP112,AS112)=0,"-",SUM(G112,J112,M112,P112,S112,U112,X112,AA112,AD112,AG112,AJ112,AM112,AP112,AS112))</f>
        <v>661.1</v>
      </c>
      <c r="AW112" s="1093"/>
      <c r="AX112" s="1092" t="str">
        <f t="shared" ref="AX112:AX122" si="327">IF(SUM(H112,K112,N112,Q112,T112,V112,Y112,AB112,AE112,AH112,AK112,AN112,AQ112,AT112)=0,"-",SUM(H112,K112,N112,Q112,T112,V112,Y112,AB112,AE112,AH112,AK112,AN112,AQ112,AT112))</f>
        <v>-</v>
      </c>
      <c r="AY112" s="1093"/>
      <c r="AZ112" s="1096">
        <f t="shared" ref="AZ112:AZ122" si="328">SUMIF(G$88,"①",I112)+SUMIF(J$88,"①",L112)+SUMIF(M$88,"①",O112)+SUMIF(P$88,"①",R112)+SUMIF(S$88,"①",S112)+SUMIF(S$88,"①",T112)+SUMIF(U$88,"①",U112)+SUMIF(U$88,"①",V112)+SUMIF(X$88,"①",Z112)+SUMIF(AA$88,"①",AC112)+SUMIF(AD$88,"①",AF112)+SUMIF(AG$88,"①",AI112)+SUMIF(AJ$88,"①",AL112)+SUMIF(AM$88,"①",AO112)+SUMIF(AP$88,"①",AR112)+SUMIF(AS$88,"①",AU112)</f>
        <v>65.7</v>
      </c>
      <c r="BA112" s="1093"/>
      <c r="BB112" s="1093">
        <f t="shared" ref="BB112:BB122" si="329">SUMIF(G$88,"②",I112)+SUMIF(J$88,"②",L112)+SUMIF(M$88,"②",O112)+SUMIF(P$88,"②",R112)+SUMIF(S$88,"②",S112)+SUMIF(S$88,"②",T112)+SUMIF(U$88,"②",U112)+SUMIF(U$88,"②",V112)+SUMIF(X$88,"②",Z112)+SUMIF(AA$88,"②",AC112)+SUMIF(AD$88,"②",AF112)+SUMIF(AG$88,"②",AI112)+SUMIF(AJ$88,"②",AL112)+SUMIF(AM$88,"②",AO112)+SUMIF(AP$88,"②",AR112)+SUMIF(AS$88,"②",AU112)</f>
        <v>0</v>
      </c>
      <c r="BC112" s="1093"/>
      <c r="BD112" s="1093">
        <f t="shared" ref="BD112:BD122" si="330">SUMIF(G$88,"③",I112)+SUMIF(J$88,"③",L112)+SUMIF(M$88,"③",O112)+SUMIF(P$88,"③",R112)+SUMIF(S$88,"③",S112)+SUMIF(S$88,"③",T112)+SUMIF(U$88,"③",U112)+SUMIF(U$88,"③",V112)+SUMIF(X$88,"③",Z112)+SUMIF(AA$88,"③",AC112)+SUMIF(AD$88,"③",AF112)+SUMIF(AG$88,"③",AI112)+SUMIF(AJ$88,"③",AL112)+SUMIF(AM$88,"③",AO112)+SUMIF(AP$88,"③",AR112)+SUMIF(AS$88,"③",AU112)</f>
        <v>595.4</v>
      </c>
      <c r="BE112" s="1093"/>
      <c r="BF112" s="1093">
        <f t="shared" ref="BF112:BF122" si="331">SUMIF(G$88,"④",I112)+SUMIF(J$88,"④",L112)+SUMIF(M$88,"④",O112)+SUMIF(P$88,"④",R112)+SUMIF(S$88,"④",S112)+SUMIF(S$88,"④",T112)+SUMIF(U$88,"④",U112)+SUMIF(U$88,"④",V112)+SUMIF(X$88,"④",Z112)+SUMIF(AA$88,"④",AC112)+SUMIF(AD$88,"④",AF112)+SUMIF(AG$88,"④",AI112)+SUMIF(AJ$88,"④",AL112)+SUMIF(AM$88,"④",AO112)+SUMIF(AP$88,"④",AR112)+SUMIF(AS$88,"④",AU112)</f>
        <v>0</v>
      </c>
      <c r="BG112" s="1093"/>
      <c r="BH112" s="1093">
        <f t="shared" ref="BH112:BH122" si="332">SUMIF(G$88,"⑤",I112)+SUMIF(J$88,"⑤",L112)+SUMIF(M$88,"⑤",O112)+SUMIF(P$88,"⑤",R112)+SUMIF(S$88,"⑤",S112)+SUMIF(S$88,"⑤",T112)+SUMIF(U$88,"⑤",U112)+SUMIF(U$88,"⑤",V112)+SUMIF(X$88,"⑤",Z112)+SUMIF(AA$88,"⑤",AC112)+SUMIF(AD$88,"⑤",AF112)+SUMIF(AG$88,"⑤",AI112)+SUMIF(AJ$88,"⑤",AL112)+SUMIF(AM$88,"⑤",AO112)+SUMIF(AP$88,"⑤",AR112)+SUMIF(AS$88,"⑤",AU112)</f>
        <v>0</v>
      </c>
      <c r="BI112" s="1166"/>
      <c r="BJ112" s="1096">
        <f t="shared" ref="BJ112:BJ122" si="333">SUM(AZ112:BC112)</f>
        <v>65.7</v>
      </c>
      <c r="BK112" s="1093"/>
      <c r="BL112" s="1093">
        <f t="shared" ref="BL112:BL122" si="334">SUM(BD112:BI112)</f>
        <v>595.4</v>
      </c>
      <c r="BM112" s="1165"/>
      <c r="BN112" s="1093">
        <f t="shared" ref="BN112:BN123" si="335">IF(SUM(AV112:AY112)=0,"-",IF(AND(SUM(AV112:AY112)=SUM(AZ112:BI112),SUM(AZ112:BI112)=SUM(BJ112:BM112)),SUM(AV112:AY112),"エラー"))</f>
        <v>661.1</v>
      </c>
      <c r="BO112" s="1165"/>
      <c r="BQ112" s="442" t="str">
        <f>IF('C10(1)-2管路(初期設定)'!AW112="","-",'C10(1)-2管路(初期設定)'!AW112)</f>
        <v>ダクタイル鋳鉄管(NS形継手等)</v>
      </c>
      <c r="BR112" s="441">
        <f>IF(BQ112=BR$4,IF('C10(1)-2管路(初期設定)'!AV112="-","-",IF('C10(1)-2管路(初期設定)'!I112="-",'C10(1)-2管路(初期設定)'!AV112,'C10(1)-2管路(初期設定)'!AV112-'C10(1)-2管路(初期設定)'!I112)),"-")</f>
        <v>65.7</v>
      </c>
      <c r="BS112" s="441" t="str">
        <f>IF(BQ112=BS$4,IF('C10(1)-2管路(初期設定)'!AV112="-","-",IF('C10(1)-2管路(初期設定)'!L112="-",'C10(1)-2管路(初期設定)'!AV112,'C10(1)-2管路(初期設定)'!AV112-'C10(1)-2管路(初期設定)'!L112)),"-")</f>
        <v>-</v>
      </c>
      <c r="BT112" s="441" t="str">
        <f>IF(BQ112=BT$4,IF('C10(1)-2管路(初期設定)'!AV112="-","-",IF('C10(1)-2管路(初期設定)'!O112="-",'C10(1)-2管路(初期設定)'!AV112,'C10(1)-2管路(初期設定)'!AV112-'C10(1)-2管路(初期設定)'!O112)),"-")</f>
        <v>-</v>
      </c>
      <c r="BU112" s="441" t="str">
        <f>IF($BQ112=BU$4,IF('C10(1)-2管路(初期設定)'!$AV112="-","-",IF('C10(1)-2管路(初期設定)'!R112="-",'C10(1)-2管路(初期設定)'!$AV112,'C10(1)-2管路(初期設定)'!$AV112-'C10(1)-2管路(初期設定)'!R112)),"-")</f>
        <v>-</v>
      </c>
      <c r="BV112" s="441" t="str">
        <f>IF($BQ112=BV$4,IF('C10(1)-2管路(初期設定)'!$AV112="-","-",IF('C10(1)-2管路(初期設定)'!W112="-",'C10(1)-2管路(初期設定)'!$AV112,'C10(1)-2管路(初期設定)'!$AV112-SUM('C10(1)-2管路(初期設定)'!S112,'C10(1)-2管路(初期設定)'!T112))),"-")</f>
        <v>-</v>
      </c>
      <c r="BW112" s="441" t="str">
        <f>IF($BQ112=BV$4,IF('C10(1)-2管路(初期設定)'!$AV112="-","-",IF('C10(1)-2管路(初期設定)'!W112="-",'C10(1)-2管路(初期設定)'!$AV112,'C10(1)-2管路(初期設定)'!$AV112-SUM('C10(1)-2管路(初期設定)'!U112,'C10(1)-2管路(初期設定)'!V112))),"-")</f>
        <v>-</v>
      </c>
      <c r="BX112" s="441" t="str">
        <f>IF($BQ112=BX$4,IF('C10(1)-2管路(初期設定)'!$AV112="-","-",IF('C10(1)-2管路(初期設定)'!AF112="-",'C10(1)-2管路(初期設定)'!$AV112,'C10(1)-2管路(初期設定)'!$AV112-'C10(1)-2管路(初期設定)'!AF112)),"-")</f>
        <v>-</v>
      </c>
    </row>
    <row r="113" spans="2:76" ht="13.5" customHeight="1">
      <c r="B113" s="1265"/>
      <c r="C113" s="1083"/>
      <c r="D113" s="1084"/>
      <c r="E113" s="1085"/>
      <c r="F113" s="76">
        <v>500</v>
      </c>
      <c r="G113" s="857">
        <f>IF(AND('C10(1)-1管路(初期設定)'!$F$18="○",'C10(1)-4,5管路(初期設定)'!$BR113="-"),"-",IF('C3(1)-1管路'!G113="-",BR113,IF(BR113="-",'C3(1)-1管路'!G113,'C3(1)-1管路'!G113+BR113)))</f>
        <v>494.5</v>
      </c>
      <c r="H113" s="649" t="str">
        <f>IF(IF('C3(1)-1管路'!H113="-","-",IF('C10(1)-2管路(初期設定)'!H113="-",'C3(1)-1管路'!H113,'C3(1)-1管路'!H113-'C10(1)-2管路(初期設定)'!H113))=0,"-",IF('C3(1)-1管路'!H113="-","-",IF('C10(1)-2管路(初期設定)'!H113="-",'C3(1)-1管路'!H113,'C3(1)-1管路'!H113-'C10(1)-2管路(初期設定)'!H113)))</f>
        <v>-</v>
      </c>
      <c r="I113" s="664">
        <f t="shared" si="313"/>
        <v>494.5</v>
      </c>
      <c r="J113" s="857">
        <f>IF(AND('C10(1)-1管路(初期設定)'!$H$18="○",'C10(1)-4,5管路(初期設定)'!$BS113="-"),"-",IF('C3(1)-1管路'!J113="-",BS113,IF(BS113="-",'C3(1)-1管路'!J113,'C3(1)-1管路'!J113+BS113)))</f>
        <v>69.8</v>
      </c>
      <c r="K113" s="649" t="str">
        <f>IF(IF('C3(1)-1管路'!K113="-","-",IF('C10(1)-2管路(初期設定)'!K113="-",'C3(1)-1管路'!K113,'C3(1)-1管路'!K113-'C10(1)-2管路(初期設定)'!K113))=0,"-",IF('C3(1)-1管路'!K113="-","-",IF('C10(1)-2管路(初期設定)'!K113="-",'C3(1)-1管路'!K113,'C3(1)-1管路'!K113-'C10(1)-2管路(初期設定)'!K113)))</f>
        <v>-</v>
      </c>
      <c r="L113" s="664">
        <f t="shared" si="314"/>
        <v>69.8</v>
      </c>
      <c r="M113" s="857" t="str">
        <f>IF(AND('C10(1)-1管路(初期設定)'!$J$18="○",'C10(1)-4,5管路(初期設定)'!$BT113="-"),"-",IF('C3(1)-1管路'!M113="-",BT113,IF(BT113="-",'C3(1)-1管路'!M113,'C3(1)-1管路'!M113+BT113)))</f>
        <v>-</v>
      </c>
      <c r="N113" s="649" t="str">
        <f>IF(IF('C3(1)-1管路'!N113="-","-",IF('C10(1)-2管路(初期設定)'!N113="-",'C3(1)-1管路'!N113,'C3(1)-1管路'!N113-'C10(1)-2管路(初期設定)'!N113))=0,"-",IF('C3(1)-1管路'!N113="-","-",IF('C10(1)-2管路(初期設定)'!N113="-",'C3(1)-1管路'!N113,'C3(1)-1管路'!N113-'C10(1)-2管路(初期設定)'!N113)))</f>
        <v>-</v>
      </c>
      <c r="O113" s="664" t="str">
        <f t="shared" si="315"/>
        <v>-</v>
      </c>
      <c r="P113" s="857" t="str">
        <f>IF(AND('C10(1)-1管路(初期設定)'!$L$18="○",'C10(1)-4,5管路(初期設定)'!$BU113="-"),"-",IF('C3(1)-1管路'!P113="-",BU113,IF(BU113="-",'C3(1)-1管路'!P113,'C3(1)-1管路'!P113+BU113)))</f>
        <v>-</v>
      </c>
      <c r="Q113" s="649" t="str">
        <f>IF(IF('C3(1)-1管路'!Q113="-","-",IF('C10(1)-2管路(初期設定)'!Q113="-",'C3(1)-1管路'!Q113,'C3(1)-1管路'!Q113-'C10(1)-2管路(初期設定)'!Q113))=0,"-",IF('C3(1)-1管路'!Q113="-","-",IF('C10(1)-2管路(初期設定)'!Q113="-",'C3(1)-1管路'!Q113,'C3(1)-1管路'!Q113-'C10(1)-2管路(初期設定)'!Q113)))</f>
        <v>-</v>
      </c>
      <c r="R113" s="664" t="str">
        <f t="shared" si="316"/>
        <v>-</v>
      </c>
      <c r="S113" s="857" t="str">
        <f>IF(AND('C10(1)-1管路(初期設定)'!$N$18="○",'C10(1)-4,5管路(初期設定)'!$BV113="-"),"-",IF('C3(1)-1管路'!S113="-",BV113,IF(BV113="-",'C3(1)-1管路'!S113,'C3(1)-1管路'!S113+BV113+BW113)))</f>
        <v>-</v>
      </c>
      <c r="T113" s="650" t="str">
        <f>IF(IF('C3(1)-1管路'!T113="-","-",IF('C10(1)-2管路(初期設定)'!T113="-",'C3(1)-1管路'!T113,'C3(1)-1管路'!T113-'C10(1)-2管路(初期設定)'!T113))=0,"-",IF('C3(1)-1管路'!T113="-","-",IF('C10(1)-2管路(初期設定)'!T113="-",'C3(1)-1管路'!T113,'C3(1)-1管路'!T113-'C10(1)-2管路(初期設定)'!T113)))</f>
        <v>-</v>
      </c>
      <c r="U113" s="856" t="str">
        <f>IF(AND('C10(1)-1管路(初期設定)'!$P$18="○",'C10(1)-4,5管路(初期設定)'!$BW113="-"),"-",IF('C3(1)-1管路'!U113="-",BW113,IF(BW113="-",'C3(1)-1管路'!U113,'C3(1)-1管路'!U113)))</f>
        <v>-</v>
      </c>
      <c r="V113" s="649" t="str">
        <f>IF(IF('C3(1)-1管路'!V113="-","-",IF('C10(1)-2管路(初期設定)'!V113="-",'C3(1)-1管路'!V113,'C3(1)-1管路'!V113-'C10(1)-2管路(初期設定)'!V113))=0,"-",IF('C3(1)-1管路'!V113="-","-",IF('C10(1)-2管路(初期設定)'!V113="-",'C3(1)-1管路'!V113,'C3(1)-1管路'!V113-'C10(1)-2管路(初期設定)'!V113)))</f>
        <v>-</v>
      </c>
      <c r="W113" s="664" t="str">
        <f t="shared" si="317"/>
        <v>-</v>
      </c>
      <c r="X113" s="648">
        <f>IF(IF('C3(1)-1管路'!X113="-","-",IF('C10(1)-2管路(初期設定)'!X113="-",'C3(1)-1管路'!X113,'C3(1)-1管路'!X113-'C10(1)-2管路(初期設定)'!X113))=0,"-",IF('C3(1)-1管路'!X113="-","-",IF('C10(1)-2管路(初期設定)'!X113="-",'C3(1)-1管路'!X113,'C3(1)-1管路'!X113-'C10(1)-2管路(初期設定)'!X113)))</f>
        <v>577.9</v>
      </c>
      <c r="Y113" s="649" t="str">
        <f>IF(IF('C3(1)-1管路'!Y113="-","-",IF('C10(1)-2管路(初期設定)'!Y113="-",'C3(1)-1管路'!Y113,'C3(1)-1管路'!Y113-'C10(1)-2管路(初期設定)'!Y113))=0,"-",IF('C3(1)-1管路'!Y113="-","-",IF('C10(1)-2管路(初期設定)'!Y113="-",'C3(1)-1管路'!Y113,'C3(1)-1管路'!Y113-'C10(1)-2管路(初期設定)'!Y113)))</f>
        <v>-</v>
      </c>
      <c r="Z113" s="664">
        <f t="shared" si="318"/>
        <v>577.9</v>
      </c>
      <c r="AA113" s="648" t="str">
        <f>IF(IF('C3(1)-1管路'!AA113="-","-",IF('C10(1)-2管路(初期設定)'!AA113="-",'C3(1)-1管路'!AA113,'C3(1)-1管路'!AA113-'C10(1)-2管路(初期設定)'!AA113))=0,"-",IF('C3(1)-1管路'!AA113="-","-",IF('C10(1)-2管路(初期設定)'!AA113="-",'C3(1)-1管路'!AA113,'C3(1)-1管路'!AA113-'C10(1)-2管路(初期設定)'!AA113)))</f>
        <v>-</v>
      </c>
      <c r="AB113" s="649" t="str">
        <f>IF(IF('C3(1)-1管路'!AB113="-","-",IF('C10(1)-2管路(初期設定)'!AB113="-",'C3(1)-1管路'!AB113,'C3(1)-1管路'!AB113-'C10(1)-2管路(初期設定)'!AB113))=0,"-",IF('C3(1)-1管路'!AB113="-","-",IF('C10(1)-2管路(初期設定)'!AB113="-",'C3(1)-1管路'!AB113,'C3(1)-1管路'!AB113-'C10(1)-2管路(初期設定)'!AB113)))</f>
        <v>-</v>
      </c>
      <c r="AC113" s="664" t="str">
        <f t="shared" si="319"/>
        <v>-</v>
      </c>
      <c r="AD113" s="857" t="str">
        <f>IF(AND('C10(1)-1管路(初期設定)'!$V$18="○",'C10(1)-4,5管路(初期設定)'!$BX113="-"),"-",IF('C3(1)-1管路'!AD113="-",BX113,IF(BX113="-",'C3(1)-1管路'!AD113,'C3(1)-1管路'!AD113+BX113)))</f>
        <v>-</v>
      </c>
      <c r="AE113" s="649" t="str">
        <f>IF(IF('C3(1)-1管路'!AE113="-","-",IF('C10(1)-2管路(初期設定)'!AE113="-",'C3(1)-1管路'!AE113,'C3(1)-1管路'!AE113-'C10(1)-2管路(初期設定)'!AE113))=0,"-",IF('C3(1)-1管路'!AE113="-","-",IF('C10(1)-2管路(初期設定)'!AE113="-",'C3(1)-1管路'!AE113,'C3(1)-1管路'!AE113-'C10(1)-2管路(初期設定)'!AE113)))</f>
        <v>-</v>
      </c>
      <c r="AF113" s="664" t="str">
        <f t="shared" si="320"/>
        <v>-</v>
      </c>
      <c r="AG113" s="648" t="str">
        <f>IF(IF('C3(1)-1管路'!AG113="-","-",IF('C10(1)-2管路(初期設定)'!AG113="-",'C3(1)-1管路'!AG113,'C3(1)-1管路'!AG113-'C10(1)-2管路(初期設定)'!AG113))=0,"-",IF('C3(1)-1管路'!AG113="-","-",IF('C10(1)-2管路(初期設定)'!AG113="-",'C3(1)-1管路'!AG113,'C3(1)-1管路'!AG113-'C10(1)-2管路(初期設定)'!AG113)))</f>
        <v>-</v>
      </c>
      <c r="AH113" s="649" t="str">
        <f>IF(IF('C3(1)-1管路'!AH113="-","-",IF('C10(1)-2管路(初期設定)'!AH113="-",'C3(1)-1管路'!AH113,'C3(1)-1管路'!AH113-'C10(1)-2管路(初期設定)'!AH113))=0,"-",IF('C3(1)-1管路'!AH113="-","-",IF('C10(1)-2管路(初期設定)'!AH113="-",'C3(1)-1管路'!AH113,'C3(1)-1管路'!AH113-'C10(1)-2管路(初期設定)'!AH113)))</f>
        <v>-</v>
      </c>
      <c r="AI113" s="664" t="str">
        <f t="shared" si="321"/>
        <v>-</v>
      </c>
      <c r="AJ113" s="648" t="str">
        <f>IF(IF('C3(1)-1管路'!AJ113="-","-",IF('C10(1)-2管路(初期設定)'!AJ113="-",'C3(1)-1管路'!AJ113,'C3(1)-1管路'!AJ113-'C10(1)-2管路(初期設定)'!AJ113))=0,"-",IF('C3(1)-1管路'!AJ113="-","-",IF('C10(1)-2管路(初期設定)'!AJ113="-",'C3(1)-1管路'!AJ113,'C3(1)-1管路'!AJ113-'C10(1)-2管路(初期設定)'!AJ113)))</f>
        <v>-</v>
      </c>
      <c r="AK113" s="649" t="str">
        <f>IF(IF('C3(1)-1管路'!AK113="-","-",IF('C10(1)-2管路(初期設定)'!AK113="-",'C3(1)-1管路'!AK113,'C3(1)-1管路'!AK113-'C10(1)-2管路(初期設定)'!AK113))=0,"-",IF('C3(1)-1管路'!AK113="-","-",IF('C10(1)-2管路(初期設定)'!AK113="-",'C3(1)-1管路'!AK113,'C3(1)-1管路'!AK113-'C10(1)-2管路(初期設定)'!AK113)))</f>
        <v>-</v>
      </c>
      <c r="AL113" s="664" t="str">
        <f t="shared" si="322"/>
        <v>-</v>
      </c>
      <c r="AM113" s="648" t="str">
        <f>IF(IF('C3(1)-1管路'!AM113="-","-",IF('C10(1)-2管路(初期設定)'!AM113="-",'C3(1)-1管路'!AM113,'C3(1)-1管路'!AM113-'C10(1)-2管路(初期設定)'!AM113))=0,"-",IF('C3(1)-1管路'!AM113="-","-",IF('C10(1)-2管路(初期設定)'!AM113="-",'C3(1)-1管路'!AM113,'C3(1)-1管路'!AM113-'C10(1)-2管路(初期設定)'!AM113)))</f>
        <v>-</v>
      </c>
      <c r="AN113" s="649" t="str">
        <f>IF(IF('C3(1)-1管路'!AN113="-","-",IF('C10(1)-2管路(初期設定)'!AN113="-",'C3(1)-1管路'!AN113,'C3(1)-1管路'!AN113-'C10(1)-2管路(初期設定)'!AN113))=0,"-",IF('C3(1)-1管路'!AN113="-","-",IF('C10(1)-2管路(初期設定)'!AN113="-",'C3(1)-1管路'!AN113,'C3(1)-1管路'!AN113-'C10(1)-2管路(初期設定)'!AN113)))</f>
        <v>-</v>
      </c>
      <c r="AO113" s="664" t="str">
        <f t="shared" si="323"/>
        <v>-</v>
      </c>
      <c r="AP113" s="648" t="str">
        <f>IF(IF('C3(1)-1管路'!AP113="-","-",IF('C10(1)-2管路(初期設定)'!AP113="-",'C3(1)-1管路'!AP113,'C3(1)-1管路'!AP113-'C10(1)-2管路(初期設定)'!AP113))=0,"-",IF('C3(1)-1管路'!AP113="-","-",IF('C10(1)-2管路(初期設定)'!AP113="-",'C3(1)-1管路'!AP113,'C3(1)-1管路'!AP113-'C10(1)-2管路(初期設定)'!AP113)))</f>
        <v>-</v>
      </c>
      <c r="AQ113" s="649" t="str">
        <f>IF(IF('C3(1)-1管路'!AQ113="-","-",IF('C10(1)-2管路(初期設定)'!AQ113="-",'C3(1)-1管路'!AQ113,'C3(1)-1管路'!AQ113-'C10(1)-2管路(初期設定)'!AQ113))=0,"-",IF('C3(1)-1管路'!AQ113="-","-",IF('C10(1)-2管路(初期設定)'!AQ113="-",'C3(1)-1管路'!AQ113,'C3(1)-1管路'!AQ113-'C10(1)-2管路(初期設定)'!AQ113)))</f>
        <v>-</v>
      </c>
      <c r="AR113" s="659" t="str">
        <f t="shared" si="324"/>
        <v>-</v>
      </c>
      <c r="AS113" s="648" t="str">
        <f>IF(IF('C3(1)-1管路'!AS113="-","-",IF('C10(1)-2管路(初期設定)'!AS113="-",'C3(1)-1管路'!AS113,'C3(1)-1管路'!AS113-'C10(1)-2管路(初期設定)'!AS113))=0,"-",IF('C3(1)-1管路'!AS113="-","-",IF('C10(1)-2管路(初期設定)'!AS113="-",'C3(1)-1管路'!AS113,'C3(1)-1管路'!AS113-'C10(1)-2管路(初期設定)'!AS113)))</f>
        <v>-</v>
      </c>
      <c r="AT113" s="649" t="str">
        <f>IF(IF('C3(1)-1管路'!AT113="-","-",IF('C10(1)-2管路(初期設定)'!AT113="-",'C3(1)-1管路'!AT113,'C3(1)-1管路'!AT113-'C10(1)-2管路(初期設定)'!AT113))=0,"-",IF('C3(1)-1管路'!AT113="-","-",IF('C10(1)-2管路(初期設定)'!AT113="-",'C3(1)-1管路'!AT113,'C3(1)-1管路'!AT113-'C10(1)-2管路(初期設定)'!AT113)))</f>
        <v>-</v>
      </c>
      <c r="AU113" s="659" t="str">
        <f t="shared" si="325"/>
        <v>-</v>
      </c>
      <c r="AV113" s="1071">
        <f t="shared" si="326"/>
        <v>1142.1999999999998</v>
      </c>
      <c r="AW113" s="1070"/>
      <c r="AX113" s="1069" t="str">
        <f t="shared" si="327"/>
        <v>-</v>
      </c>
      <c r="AY113" s="1070"/>
      <c r="AZ113" s="1071">
        <f t="shared" si="328"/>
        <v>564.29999999999995</v>
      </c>
      <c r="BA113" s="1070"/>
      <c r="BB113" s="1070">
        <f t="shared" si="329"/>
        <v>0</v>
      </c>
      <c r="BC113" s="1070"/>
      <c r="BD113" s="1070">
        <f t="shared" si="330"/>
        <v>577.9</v>
      </c>
      <c r="BE113" s="1070"/>
      <c r="BF113" s="1070">
        <f t="shared" si="331"/>
        <v>0</v>
      </c>
      <c r="BG113" s="1070"/>
      <c r="BH113" s="1070">
        <f t="shared" si="332"/>
        <v>0</v>
      </c>
      <c r="BI113" s="1072"/>
      <c r="BJ113" s="1071">
        <f t="shared" si="333"/>
        <v>564.29999999999995</v>
      </c>
      <c r="BK113" s="1070"/>
      <c r="BL113" s="1070">
        <f t="shared" si="334"/>
        <v>577.9</v>
      </c>
      <c r="BM113" s="1073"/>
      <c r="BN113" s="1070">
        <f t="shared" si="335"/>
        <v>1142.1999999999998</v>
      </c>
      <c r="BO113" s="1073"/>
      <c r="BQ113" s="442" t="str">
        <f>IF('C10(1)-2管路(初期設定)'!AW113="","-",'C10(1)-2管路(初期設定)'!AW113)</f>
        <v>ダクタイル鋳鉄管(NS形継手等)</v>
      </c>
      <c r="BR113" s="441">
        <f>IF(BQ113=BR$4,IF('C10(1)-2管路(初期設定)'!AV113="-","-",IF('C10(1)-2管路(初期設定)'!I113="-",'C10(1)-2管路(初期設定)'!AV113,'C10(1)-2管路(初期設定)'!AV113-'C10(1)-2管路(初期設定)'!I113)),"-")</f>
        <v>84.5</v>
      </c>
      <c r="BS113" s="441" t="str">
        <f>IF(BQ113=BS$4,IF('C10(1)-2管路(初期設定)'!AV113="-","-",IF('C10(1)-2管路(初期設定)'!L113="-",'C10(1)-2管路(初期設定)'!AV113,'C10(1)-2管路(初期設定)'!AV113-'C10(1)-2管路(初期設定)'!L113)),"-")</f>
        <v>-</v>
      </c>
      <c r="BT113" s="441" t="str">
        <f>IF(BQ113=BT$4,IF('C10(1)-2管路(初期設定)'!AV113="-","-",IF('C10(1)-2管路(初期設定)'!O113="-",'C10(1)-2管路(初期設定)'!AV113,'C10(1)-2管路(初期設定)'!AV113-'C10(1)-2管路(初期設定)'!O113)),"-")</f>
        <v>-</v>
      </c>
      <c r="BU113" s="441" t="str">
        <f>IF($BQ113=BU$4,IF('C10(1)-2管路(初期設定)'!$AV113="-","-",IF('C10(1)-2管路(初期設定)'!R113="-",'C10(1)-2管路(初期設定)'!$AV113,'C10(1)-2管路(初期設定)'!$AV113-'C10(1)-2管路(初期設定)'!R113)),"-")</f>
        <v>-</v>
      </c>
      <c r="BV113" s="441" t="str">
        <f>IF($BQ113=BV$4,IF('C10(1)-2管路(初期設定)'!$AV113="-","-",IF('C10(1)-2管路(初期設定)'!W113="-",'C10(1)-2管路(初期設定)'!$AV113,'C10(1)-2管路(初期設定)'!$AV113-SUM('C10(1)-2管路(初期設定)'!S113,'C10(1)-2管路(初期設定)'!T113))),"-")</f>
        <v>-</v>
      </c>
      <c r="BW113" s="441" t="str">
        <f>IF($BQ113=BV$4,IF('C10(1)-2管路(初期設定)'!$AV113="-","-",IF('C10(1)-2管路(初期設定)'!W113="-",'C10(1)-2管路(初期設定)'!$AV113,'C10(1)-2管路(初期設定)'!$AV113-SUM('C10(1)-2管路(初期設定)'!U113,'C10(1)-2管路(初期設定)'!V113))),"-")</f>
        <v>-</v>
      </c>
      <c r="BX113" s="441" t="str">
        <f>IF($BQ113=BX$4,IF('C10(1)-2管路(初期設定)'!$AV113="-","-",IF('C10(1)-2管路(初期設定)'!AF113="-",'C10(1)-2管路(初期設定)'!$AV113,'C10(1)-2管路(初期設定)'!$AV113-'C10(1)-2管路(初期設定)'!AF113)),"-")</f>
        <v>-</v>
      </c>
    </row>
    <row r="114" spans="2:76" ht="13.5" customHeight="1">
      <c r="B114" s="1265"/>
      <c r="C114" s="1083"/>
      <c r="D114" s="1084"/>
      <c r="E114" s="1085"/>
      <c r="F114" s="76">
        <v>450</v>
      </c>
      <c r="G114" s="857">
        <f>IF(AND('C10(1)-1管路(初期設定)'!$F$18="○",'C10(1)-4,5管路(初期設定)'!$BR114="-"),"-",IF('C3(1)-1管路'!G114="-",BR114,IF(BR114="-",'C3(1)-1管路'!G114,'C3(1)-1管路'!G114+BR114)))</f>
        <v>324.89999999999998</v>
      </c>
      <c r="H114" s="649" t="str">
        <f>IF(IF('C3(1)-1管路'!H114="-","-",IF('C10(1)-2管路(初期設定)'!H114="-",'C3(1)-1管路'!H114,'C3(1)-1管路'!H114-'C10(1)-2管路(初期設定)'!H114))=0,"-",IF('C3(1)-1管路'!H114="-","-",IF('C10(1)-2管路(初期設定)'!H114="-",'C3(1)-1管路'!H114,'C3(1)-1管路'!H114-'C10(1)-2管路(初期設定)'!H114)))</f>
        <v>-</v>
      </c>
      <c r="I114" s="664">
        <f t="shared" si="313"/>
        <v>324.89999999999998</v>
      </c>
      <c r="J114" s="857" t="str">
        <f>IF(AND('C10(1)-1管路(初期設定)'!$H$18="○",'C10(1)-4,5管路(初期設定)'!$BS114="-"),"-",IF('C3(1)-1管路'!J114="-",BS114,IF(BS114="-",'C3(1)-1管路'!J114,'C3(1)-1管路'!J114+BS114)))</f>
        <v>-</v>
      </c>
      <c r="K114" s="649" t="str">
        <f>IF(IF('C3(1)-1管路'!K114="-","-",IF('C10(1)-2管路(初期設定)'!K114="-",'C3(1)-1管路'!K114,'C3(1)-1管路'!K114-'C10(1)-2管路(初期設定)'!K114))=0,"-",IF('C3(1)-1管路'!K114="-","-",IF('C10(1)-2管路(初期設定)'!K114="-",'C3(1)-1管路'!K114,'C3(1)-1管路'!K114-'C10(1)-2管路(初期設定)'!K114)))</f>
        <v>-</v>
      </c>
      <c r="L114" s="664" t="str">
        <f t="shared" si="314"/>
        <v>-</v>
      </c>
      <c r="M114" s="857" t="str">
        <f>IF(AND('C10(1)-1管路(初期設定)'!$J$18="○",'C10(1)-4,5管路(初期設定)'!$BT114="-"),"-",IF('C3(1)-1管路'!M114="-",BT114,IF(BT114="-",'C3(1)-1管路'!M114,'C3(1)-1管路'!M114+BT114)))</f>
        <v>-</v>
      </c>
      <c r="N114" s="649" t="str">
        <f>IF(IF('C3(1)-1管路'!N114="-","-",IF('C10(1)-2管路(初期設定)'!N114="-",'C3(1)-1管路'!N114,'C3(1)-1管路'!N114-'C10(1)-2管路(初期設定)'!N114))=0,"-",IF('C3(1)-1管路'!N114="-","-",IF('C10(1)-2管路(初期設定)'!N114="-",'C3(1)-1管路'!N114,'C3(1)-1管路'!N114-'C10(1)-2管路(初期設定)'!N114)))</f>
        <v>-</v>
      </c>
      <c r="O114" s="664" t="str">
        <f t="shared" si="315"/>
        <v>-</v>
      </c>
      <c r="P114" s="857" t="str">
        <f>IF(AND('C10(1)-1管路(初期設定)'!$L$18="○",'C10(1)-4,5管路(初期設定)'!$BU114="-"),"-",IF('C3(1)-1管路'!P114="-",BU114,IF(BU114="-",'C3(1)-1管路'!P114,'C3(1)-1管路'!P114+BU114)))</f>
        <v>-</v>
      </c>
      <c r="Q114" s="649" t="str">
        <f>IF(IF('C3(1)-1管路'!Q114="-","-",IF('C10(1)-2管路(初期設定)'!Q114="-",'C3(1)-1管路'!Q114,'C3(1)-1管路'!Q114-'C10(1)-2管路(初期設定)'!Q114))=0,"-",IF('C3(1)-1管路'!Q114="-","-",IF('C10(1)-2管路(初期設定)'!Q114="-",'C3(1)-1管路'!Q114,'C3(1)-1管路'!Q114-'C10(1)-2管路(初期設定)'!Q114)))</f>
        <v>-</v>
      </c>
      <c r="R114" s="664" t="str">
        <f t="shared" si="316"/>
        <v>-</v>
      </c>
      <c r="S114" s="857" t="str">
        <f>IF(AND('C10(1)-1管路(初期設定)'!$N$18="○",'C10(1)-4,5管路(初期設定)'!$BV114="-"),"-",IF('C3(1)-1管路'!S114="-",BV114,IF(BV114="-",'C3(1)-1管路'!S114,'C3(1)-1管路'!S114+BV114+BW114)))</f>
        <v>-</v>
      </c>
      <c r="T114" s="650" t="str">
        <f>IF(IF('C3(1)-1管路'!T114="-","-",IF('C10(1)-2管路(初期設定)'!T114="-",'C3(1)-1管路'!T114,'C3(1)-1管路'!T114-'C10(1)-2管路(初期設定)'!T114))=0,"-",IF('C3(1)-1管路'!T114="-","-",IF('C10(1)-2管路(初期設定)'!T114="-",'C3(1)-1管路'!T114,'C3(1)-1管路'!T114-'C10(1)-2管路(初期設定)'!T114)))</f>
        <v>-</v>
      </c>
      <c r="U114" s="856" t="str">
        <f>IF(AND('C10(1)-1管路(初期設定)'!$P$18="○",'C10(1)-4,5管路(初期設定)'!$BW114="-"),"-",IF('C3(1)-1管路'!U114="-",BW114,IF(BW114="-",'C3(1)-1管路'!U114,'C3(1)-1管路'!U114)))</f>
        <v>-</v>
      </c>
      <c r="V114" s="649" t="str">
        <f>IF(IF('C3(1)-1管路'!V114="-","-",IF('C10(1)-2管路(初期設定)'!V114="-",'C3(1)-1管路'!V114,'C3(1)-1管路'!V114-'C10(1)-2管路(初期設定)'!V114))=0,"-",IF('C3(1)-1管路'!V114="-","-",IF('C10(1)-2管路(初期設定)'!V114="-",'C3(1)-1管路'!V114,'C3(1)-1管路'!V114-'C10(1)-2管路(初期設定)'!V114)))</f>
        <v>-</v>
      </c>
      <c r="W114" s="664" t="str">
        <f t="shared" si="317"/>
        <v>-</v>
      </c>
      <c r="X114" s="648">
        <f>IF(IF('C3(1)-1管路'!X114="-","-",IF('C10(1)-2管路(初期設定)'!X114="-",'C3(1)-1管路'!X114,'C3(1)-1管路'!X114-'C10(1)-2管路(初期設定)'!X114))=0,"-",IF('C3(1)-1管路'!X114="-","-",IF('C10(1)-2管路(初期設定)'!X114="-",'C3(1)-1管路'!X114,'C3(1)-1管路'!X114-'C10(1)-2管路(初期設定)'!X114)))</f>
        <v>2928.1</v>
      </c>
      <c r="Y114" s="649" t="str">
        <f>IF(IF('C3(1)-1管路'!Y114="-","-",IF('C10(1)-2管路(初期設定)'!Y114="-",'C3(1)-1管路'!Y114,'C3(1)-1管路'!Y114-'C10(1)-2管路(初期設定)'!Y114))=0,"-",IF('C3(1)-1管路'!Y114="-","-",IF('C10(1)-2管路(初期設定)'!Y114="-",'C3(1)-1管路'!Y114,'C3(1)-1管路'!Y114-'C10(1)-2管路(初期設定)'!Y114)))</f>
        <v>-</v>
      </c>
      <c r="Z114" s="664">
        <f t="shared" si="318"/>
        <v>2928.1</v>
      </c>
      <c r="AA114" s="648" t="str">
        <f>IF(IF('C3(1)-1管路'!AA114="-","-",IF('C10(1)-2管路(初期設定)'!AA114="-",'C3(1)-1管路'!AA114,'C3(1)-1管路'!AA114-'C10(1)-2管路(初期設定)'!AA114))=0,"-",IF('C3(1)-1管路'!AA114="-","-",IF('C10(1)-2管路(初期設定)'!AA114="-",'C3(1)-1管路'!AA114,'C3(1)-1管路'!AA114-'C10(1)-2管路(初期設定)'!AA114)))</f>
        <v>-</v>
      </c>
      <c r="AB114" s="649" t="str">
        <f>IF(IF('C3(1)-1管路'!AB114="-","-",IF('C10(1)-2管路(初期設定)'!AB114="-",'C3(1)-1管路'!AB114,'C3(1)-1管路'!AB114-'C10(1)-2管路(初期設定)'!AB114))=0,"-",IF('C3(1)-1管路'!AB114="-","-",IF('C10(1)-2管路(初期設定)'!AB114="-",'C3(1)-1管路'!AB114,'C3(1)-1管路'!AB114-'C10(1)-2管路(初期設定)'!AB114)))</f>
        <v>-</v>
      </c>
      <c r="AC114" s="664" t="str">
        <f t="shared" si="319"/>
        <v>-</v>
      </c>
      <c r="AD114" s="857" t="str">
        <f>IF(AND('C10(1)-1管路(初期設定)'!$V$18="○",'C10(1)-4,5管路(初期設定)'!$BX114="-"),"-",IF('C3(1)-1管路'!AD114="-",BX114,IF(BX114="-",'C3(1)-1管路'!AD114,'C3(1)-1管路'!AD114+BX114)))</f>
        <v>-</v>
      </c>
      <c r="AE114" s="649" t="str">
        <f>IF(IF('C3(1)-1管路'!AE114="-","-",IF('C10(1)-2管路(初期設定)'!AE114="-",'C3(1)-1管路'!AE114,'C3(1)-1管路'!AE114-'C10(1)-2管路(初期設定)'!AE114))=0,"-",IF('C3(1)-1管路'!AE114="-","-",IF('C10(1)-2管路(初期設定)'!AE114="-",'C3(1)-1管路'!AE114,'C3(1)-1管路'!AE114-'C10(1)-2管路(初期設定)'!AE114)))</f>
        <v>-</v>
      </c>
      <c r="AF114" s="664" t="str">
        <f t="shared" si="320"/>
        <v>-</v>
      </c>
      <c r="AG114" s="648" t="str">
        <f>IF(IF('C3(1)-1管路'!AG114="-","-",IF('C10(1)-2管路(初期設定)'!AG114="-",'C3(1)-1管路'!AG114,'C3(1)-1管路'!AG114-'C10(1)-2管路(初期設定)'!AG114))=0,"-",IF('C3(1)-1管路'!AG114="-","-",IF('C10(1)-2管路(初期設定)'!AG114="-",'C3(1)-1管路'!AG114,'C3(1)-1管路'!AG114-'C10(1)-2管路(初期設定)'!AG114)))</f>
        <v>-</v>
      </c>
      <c r="AH114" s="649" t="str">
        <f>IF(IF('C3(1)-1管路'!AH114="-","-",IF('C10(1)-2管路(初期設定)'!AH114="-",'C3(1)-1管路'!AH114,'C3(1)-1管路'!AH114-'C10(1)-2管路(初期設定)'!AH114))=0,"-",IF('C3(1)-1管路'!AH114="-","-",IF('C10(1)-2管路(初期設定)'!AH114="-",'C3(1)-1管路'!AH114,'C3(1)-1管路'!AH114-'C10(1)-2管路(初期設定)'!AH114)))</f>
        <v>-</v>
      </c>
      <c r="AI114" s="664" t="str">
        <f t="shared" si="321"/>
        <v>-</v>
      </c>
      <c r="AJ114" s="648" t="str">
        <f>IF(IF('C3(1)-1管路'!AJ114="-","-",IF('C10(1)-2管路(初期設定)'!AJ114="-",'C3(1)-1管路'!AJ114,'C3(1)-1管路'!AJ114-'C10(1)-2管路(初期設定)'!AJ114))=0,"-",IF('C3(1)-1管路'!AJ114="-","-",IF('C10(1)-2管路(初期設定)'!AJ114="-",'C3(1)-1管路'!AJ114,'C3(1)-1管路'!AJ114-'C10(1)-2管路(初期設定)'!AJ114)))</f>
        <v>-</v>
      </c>
      <c r="AK114" s="649" t="str">
        <f>IF(IF('C3(1)-1管路'!AK114="-","-",IF('C10(1)-2管路(初期設定)'!AK114="-",'C3(1)-1管路'!AK114,'C3(1)-1管路'!AK114-'C10(1)-2管路(初期設定)'!AK114))=0,"-",IF('C3(1)-1管路'!AK114="-","-",IF('C10(1)-2管路(初期設定)'!AK114="-",'C3(1)-1管路'!AK114,'C3(1)-1管路'!AK114-'C10(1)-2管路(初期設定)'!AK114)))</f>
        <v>-</v>
      </c>
      <c r="AL114" s="664" t="str">
        <f t="shared" si="322"/>
        <v>-</v>
      </c>
      <c r="AM114" s="648" t="str">
        <f>IF(IF('C3(1)-1管路'!AM114="-","-",IF('C10(1)-2管路(初期設定)'!AM114="-",'C3(1)-1管路'!AM114,'C3(1)-1管路'!AM114-'C10(1)-2管路(初期設定)'!AM114))=0,"-",IF('C3(1)-1管路'!AM114="-","-",IF('C10(1)-2管路(初期設定)'!AM114="-",'C3(1)-1管路'!AM114,'C3(1)-1管路'!AM114-'C10(1)-2管路(初期設定)'!AM114)))</f>
        <v>-</v>
      </c>
      <c r="AN114" s="649" t="str">
        <f>IF(IF('C3(1)-1管路'!AN114="-","-",IF('C10(1)-2管路(初期設定)'!AN114="-",'C3(1)-1管路'!AN114,'C3(1)-1管路'!AN114-'C10(1)-2管路(初期設定)'!AN114))=0,"-",IF('C3(1)-1管路'!AN114="-","-",IF('C10(1)-2管路(初期設定)'!AN114="-",'C3(1)-1管路'!AN114,'C3(1)-1管路'!AN114-'C10(1)-2管路(初期設定)'!AN114)))</f>
        <v>-</v>
      </c>
      <c r="AO114" s="664" t="str">
        <f t="shared" si="323"/>
        <v>-</v>
      </c>
      <c r="AP114" s="648" t="str">
        <f>IF(IF('C3(1)-1管路'!AP114="-","-",IF('C10(1)-2管路(初期設定)'!AP114="-",'C3(1)-1管路'!AP114,'C3(1)-1管路'!AP114-'C10(1)-2管路(初期設定)'!AP114))=0,"-",IF('C3(1)-1管路'!AP114="-","-",IF('C10(1)-2管路(初期設定)'!AP114="-",'C3(1)-1管路'!AP114,'C3(1)-1管路'!AP114-'C10(1)-2管路(初期設定)'!AP114)))</f>
        <v>-</v>
      </c>
      <c r="AQ114" s="649" t="str">
        <f>IF(IF('C3(1)-1管路'!AQ114="-","-",IF('C10(1)-2管路(初期設定)'!AQ114="-",'C3(1)-1管路'!AQ114,'C3(1)-1管路'!AQ114-'C10(1)-2管路(初期設定)'!AQ114))=0,"-",IF('C3(1)-1管路'!AQ114="-","-",IF('C10(1)-2管路(初期設定)'!AQ114="-",'C3(1)-1管路'!AQ114,'C3(1)-1管路'!AQ114-'C10(1)-2管路(初期設定)'!AQ114)))</f>
        <v>-</v>
      </c>
      <c r="AR114" s="659" t="str">
        <f t="shared" si="324"/>
        <v>-</v>
      </c>
      <c r="AS114" s="648" t="str">
        <f>IF(IF('C3(1)-1管路'!AS114="-","-",IF('C10(1)-2管路(初期設定)'!AS114="-",'C3(1)-1管路'!AS114,'C3(1)-1管路'!AS114-'C10(1)-2管路(初期設定)'!AS114))=0,"-",IF('C3(1)-1管路'!AS114="-","-",IF('C10(1)-2管路(初期設定)'!AS114="-",'C3(1)-1管路'!AS114,'C3(1)-1管路'!AS114-'C10(1)-2管路(初期設定)'!AS114)))</f>
        <v>-</v>
      </c>
      <c r="AT114" s="649" t="str">
        <f>IF(IF('C3(1)-1管路'!AT114="-","-",IF('C10(1)-2管路(初期設定)'!AT114="-",'C3(1)-1管路'!AT114,'C3(1)-1管路'!AT114-'C10(1)-2管路(初期設定)'!AT114))=0,"-",IF('C3(1)-1管路'!AT114="-","-",IF('C10(1)-2管路(初期設定)'!AT114="-",'C3(1)-1管路'!AT114,'C3(1)-1管路'!AT114-'C10(1)-2管路(初期設定)'!AT114)))</f>
        <v>-</v>
      </c>
      <c r="AU114" s="659" t="str">
        <f t="shared" si="325"/>
        <v>-</v>
      </c>
      <c r="AV114" s="1071">
        <f t="shared" si="326"/>
        <v>3253</v>
      </c>
      <c r="AW114" s="1070"/>
      <c r="AX114" s="1069" t="str">
        <f t="shared" si="327"/>
        <v>-</v>
      </c>
      <c r="AY114" s="1070"/>
      <c r="AZ114" s="1071">
        <f t="shared" si="328"/>
        <v>324.89999999999998</v>
      </c>
      <c r="BA114" s="1070"/>
      <c r="BB114" s="1070">
        <f t="shared" si="329"/>
        <v>0</v>
      </c>
      <c r="BC114" s="1070"/>
      <c r="BD114" s="1070">
        <f t="shared" si="330"/>
        <v>2928.1</v>
      </c>
      <c r="BE114" s="1070"/>
      <c r="BF114" s="1070">
        <f t="shared" si="331"/>
        <v>0</v>
      </c>
      <c r="BG114" s="1070"/>
      <c r="BH114" s="1070">
        <f t="shared" si="332"/>
        <v>0</v>
      </c>
      <c r="BI114" s="1072"/>
      <c r="BJ114" s="1071">
        <f t="shared" si="333"/>
        <v>324.89999999999998</v>
      </c>
      <c r="BK114" s="1070"/>
      <c r="BL114" s="1070">
        <f t="shared" si="334"/>
        <v>2928.1</v>
      </c>
      <c r="BM114" s="1073"/>
      <c r="BN114" s="1070">
        <f t="shared" si="335"/>
        <v>3253</v>
      </c>
      <c r="BO114" s="1073"/>
      <c r="BQ114" s="442" t="str">
        <f>IF('C10(1)-2管路(初期設定)'!AW114="","-",'C10(1)-2管路(初期設定)'!AW114)</f>
        <v>ダクタイル鋳鉄管(NS形継手等)</v>
      </c>
      <c r="BR114" s="441">
        <f>IF(BQ114=BR$4,IF('C10(1)-2管路(初期設定)'!AV114="-","-",IF('C10(1)-2管路(初期設定)'!I114="-",'C10(1)-2管路(初期設定)'!AV114,'C10(1)-2管路(初期設定)'!AV114-'C10(1)-2管路(初期設定)'!I114)),"-")</f>
        <v>324.89999999999998</v>
      </c>
      <c r="BS114" s="441" t="str">
        <f>IF(BQ114=BS$4,IF('C10(1)-2管路(初期設定)'!AV114="-","-",IF('C10(1)-2管路(初期設定)'!L114="-",'C10(1)-2管路(初期設定)'!AV114,'C10(1)-2管路(初期設定)'!AV114-'C10(1)-2管路(初期設定)'!L114)),"-")</f>
        <v>-</v>
      </c>
      <c r="BT114" s="441" t="str">
        <f>IF(BQ114=BT$4,IF('C10(1)-2管路(初期設定)'!AV114="-","-",IF('C10(1)-2管路(初期設定)'!O114="-",'C10(1)-2管路(初期設定)'!AV114,'C10(1)-2管路(初期設定)'!AV114-'C10(1)-2管路(初期設定)'!O114)),"-")</f>
        <v>-</v>
      </c>
      <c r="BU114" s="441" t="str">
        <f>IF($BQ114=BU$4,IF('C10(1)-2管路(初期設定)'!$AV114="-","-",IF('C10(1)-2管路(初期設定)'!R114="-",'C10(1)-2管路(初期設定)'!$AV114,'C10(1)-2管路(初期設定)'!$AV114-'C10(1)-2管路(初期設定)'!R114)),"-")</f>
        <v>-</v>
      </c>
      <c r="BV114" s="441" t="str">
        <f>IF($BQ114=BV$4,IF('C10(1)-2管路(初期設定)'!$AV114="-","-",IF('C10(1)-2管路(初期設定)'!W114="-",'C10(1)-2管路(初期設定)'!$AV114,'C10(1)-2管路(初期設定)'!$AV114-SUM('C10(1)-2管路(初期設定)'!S114,'C10(1)-2管路(初期設定)'!T114))),"-")</f>
        <v>-</v>
      </c>
      <c r="BW114" s="441" t="str">
        <f>IF($BQ114=BV$4,IF('C10(1)-2管路(初期設定)'!$AV114="-","-",IF('C10(1)-2管路(初期設定)'!W114="-",'C10(1)-2管路(初期設定)'!$AV114,'C10(1)-2管路(初期設定)'!$AV114-SUM('C10(1)-2管路(初期設定)'!U114,'C10(1)-2管路(初期設定)'!V114))),"-")</f>
        <v>-</v>
      </c>
      <c r="BX114" s="441" t="str">
        <f>IF($BQ114=BX$4,IF('C10(1)-2管路(初期設定)'!$AV114="-","-",IF('C10(1)-2管路(初期設定)'!AF114="-",'C10(1)-2管路(初期設定)'!$AV114,'C10(1)-2管路(初期設定)'!$AV114-'C10(1)-2管路(初期設定)'!AF114)),"-")</f>
        <v>-</v>
      </c>
    </row>
    <row r="115" spans="2:76" ht="13.5" customHeight="1">
      <c r="B115" s="1265"/>
      <c r="C115" s="1083"/>
      <c r="D115" s="1084"/>
      <c r="E115" s="1085"/>
      <c r="F115" s="76">
        <v>400</v>
      </c>
      <c r="G115" s="857">
        <f>IF(AND('C10(1)-1管路(初期設定)'!$F$18="○",'C10(1)-4,5管路(初期設定)'!$BR115="-"),"-",IF('C3(1)-1管路'!G115="-",BR115,IF(BR115="-",'C3(1)-1管路'!G115,'C3(1)-1管路'!G115+BR115)))</f>
        <v>185.6</v>
      </c>
      <c r="H115" s="649" t="str">
        <f>IF(IF('C3(1)-1管路'!H115="-","-",IF('C10(1)-2管路(初期設定)'!H115="-",'C3(1)-1管路'!H115,'C3(1)-1管路'!H115-'C10(1)-2管路(初期設定)'!H115))=0,"-",IF('C3(1)-1管路'!H115="-","-",IF('C10(1)-2管路(初期設定)'!H115="-",'C3(1)-1管路'!H115,'C3(1)-1管路'!H115-'C10(1)-2管路(初期設定)'!H115)))</f>
        <v>-</v>
      </c>
      <c r="I115" s="664">
        <f t="shared" si="313"/>
        <v>185.6</v>
      </c>
      <c r="J115" s="857" t="str">
        <f>IF(AND('C10(1)-1管路(初期設定)'!$H$18="○",'C10(1)-4,5管路(初期設定)'!$BS115="-"),"-",IF('C3(1)-1管路'!J115="-",BS115,IF(BS115="-",'C3(1)-1管路'!J115,'C3(1)-1管路'!J115+BS115)))</f>
        <v>-</v>
      </c>
      <c r="K115" s="649" t="str">
        <f>IF(IF('C3(1)-1管路'!K115="-","-",IF('C10(1)-2管路(初期設定)'!K115="-",'C3(1)-1管路'!K115,'C3(1)-1管路'!K115-'C10(1)-2管路(初期設定)'!K115))=0,"-",IF('C3(1)-1管路'!K115="-","-",IF('C10(1)-2管路(初期設定)'!K115="-",'C3(1)-1管路'!K115,'C3(1)-1管路'!K115-'C10(1)-2管路(初期設定)'!K115)))</f>
        <v>-</v>
      </c>
      <c r="L115" s="664" t="str">
        <f t="shared" si="314"/>
        <v>-</v>
      </c>
      <c r="M115" s="857" t="str">
        <f>IF(AND('C10(1)-1管路(初期設定)'!$J$18="○",'C10(1)-4,5管路(初期設定)'!$BT115="-"),"-",IF('C3(1)-1管路'!M115="-",BT115,IF(BT115="-",'C3(1)-1管路'!M115,'C3(1)-1管路'!M115+BT115)))</f>
        <v>-</v>
      </c>
      <c r="N115" s="649" t="str">
        <f>IF(IF('C3(1)-1管路'!N115="-","-",IF('C10(1)-2管路(初期設定)'!N115="-",'C3(1)-1管路'!N115,'C3(1)-1管路'!N115-'C10(1)-2管路(初期設定)'!N115))=0,"-",IF('C3(1)-1管路'!N115="-","-",IF('C10(1)-2管路(初期設定)'!N115="-",'C3(1)-1管路'!N115,'C3(1)-1管路'!N115-'C10(1)-2管路(初期設定)'!N115)))</f>
        <v>-</v>
      </c>
      <c r="O115" s="664" t="str">
        <f t="shared" si="315"/>
        <v>-</v>
      </c>
      <c r="P115" s="857" t="str">
        <f>IF(AND('C10(1)-1管路(初期設定)'!$L$18="○",'C10(1)-4,5管路(初期設定)'!$BU115="-"),"-",IF('C3(1)-1管路'!P115="-",BU115,IF(BU115="-",'C3(1)-1管路'!P115,'C3(1)-1管路'!P115+BU115)))</f>
        <v>-</v>
      </c>
      <c r="Q115" s="649" t="str">
        <f>IF(IF('C3(1)-1管路'!Q115="-","-",IF('C10(1)-2管路(初期設定)'!Q115="-",'C3(1)-1管路'!Q115,'C3(1)-1管路'!Q115-'C10(1)-2管路(初期設定)'!Q115))=0,"-",IF('C3(1)-1管路'!Q115="-","-",IF('C10(1)-2管路(初期設定)'!Q115="-",'C3(1)-1管路'!Q115,'C3(1)-1管路'!Q115-'C10(1)-2管路(初期設定)'!Q115)))</f>
        <v>-</v>
      </c>
      <c r="R115" s="664" t="str">
        <f t="shared" si="316"/>
        <v>-</v>
      </c>
      <c r="S115" s="857">
        <f>IF(AND('C10(1)-1管路(初期設定)'!$N$18="○",'C10(1)-4,5管路(初期設定)'!$BV115="-"),"-",IF('C3(1)-1管路'!S115="-",BV115,IF(BV115="-",'C3(1)-1管路'!S115,'C3(1)-1管路'!S115+BV115+BW115)))</f>
        <v>35.6</v>
      </c>
      <c r="T115" s="650" t="str">
        <f>IF(IF('C3(1)-1管路'!T115="-","-",IF('C10(1)-2管路(初期設定)'!T115="-",'C3(1)-1管路'!T115,'C3(1)-1管路'!T115-'C10(1)-2管路(初期設定)'!T115))=0,"-",IF('C3(1)-1管路'!T115="-","-",IF('C10(1)-2管路(初期設定)'!T115="-",'C3(1)-1管路'!T115,'C3(1)-1管路'!T115-'C10(1)-2管路(初期設定)'!T115)))</f>
        <v>-</v>
      </c>
      <c r="U115" s="856">
        <f>IF(AND('C10(1)-1管路(初期設定)'!$P$18="○",'C10(1)-4,5管路(初期設定)'!$BW115="-"),"-",IF('C3(1)-1管路'!U115="-",BW115,IF(BW115="-",'C3(1)-1管路'!U115,'C3(1)-1管路'!U115)))</f>
        <v>144</v>
      </c>
      <c r="V115" s="649" t="str">
        <f>IF(IF('C3(1)-1管路'!V115="-","-",IF('C10(1)-2管路(初期設定)'!V115="-",'C3(1)-1管路'!V115,'C3(1)-1管路'!V115-'C10(1)-2管路(初期設定)'!V115))=0,"-",IF('C3(1)-1管路'!V115="-","-",IF('C10(1)-2管路(初期設定)'!V115="-",'C3(1)-1管路'!V115,'C3(1)-1管路'!V115-'C10(1)-2管路(初期設定)'!V115)))</f>
        <v>-</v>
      </c>
      <c r="W115" s="664">
        <f t="shared" si="317"/>
        <v>179.6</v>
      </c>
      <c r="X115" s="648">
        <f>IF(IF('C3(1)-1管路'!X115="-","-",IF('C10(1)-2管路(初期設定)'!X115="-",'C3(1)-1管路'!X115,'C3(1)-1管路'!X115-'C10(1)-2管路(初期設定)'!X115))=0,"-",IF('C3(1)-1管路'!X115="-","-",IF('C10(1)-2管路(初期設定)'!X115="-",'C3(1)-1管路'!X115,'C3(1)-1管路'!X115-'C10(1)-2管路(初期設定)'!X115)))</f>
        <v>1472.4</v>
      </c>
      <c r="Y115" s="649" t="str">
        <f>IF(IF('C3(1)-1管路'!Y115="-","-",IF('C10(1)-2管路(初期設定)'!Y115="-",'C3(1)-1管路'!Y115,'C3(1)-1管路'!Y115-'C10(1)-2管路(初期設定)'!Y115))=0,"-",IF('C3(1)-1管路'!Y115="-","-",IF('C10(1)-2管路(初期設定)'!Y115="-",'C3(1)-1管路'!Y115,'C3(1)-1管路'!Y115-'C10(1)-2管路(初期設定)'!Y115)))</f>
        <v>-</v>
      </c>
      <c r="Z115" s="664">
        <f t="shared" si="318"/>
        <v>1472.4</v>
      </c>
      <c r="AA115" s="648" t="str">
        <f>IF(IF('C3(1)-1管路'!AA115="-","-",IF('C10(1)-2管路(初期設定)'!AA115="-",'C3(1)-1管路'!AA115,'C3(1)-1管路'!AA115-'C10(1)-2管路(初期設定)'!AA115))=0,"-",IF('C3(1)-1管路'!AA115="-","-",IF('C10(1)-2管路(初期設定)'!AA115="-",'C3(1)-1管路'!AA115,'C3(1)-1管路'!AA115-'C10(1)-2管路(初期設定)'!AA115)))</f>
        <v>-</v>
      </c>
      <c r="AB115" s="649" t="str">
        <f>IF(IF('C3(1)-1管路'!AB115="-","-",IF('C10(1)-2管路(初期設定)'!AB115="-",'C3(1)-1管路'!AB115,'C3(1)-1管路'!AB115-'C10(1)-2管路(初期設定)'!AB115))=0,"-",IF('C3(1)-1管路'!AB115="-","-",IF('C10(1)-2管路(初期設定)'!AB115="-",'C3(1)-1管路'!AB115,'C3(1)-1管路'!AB115-'C10(1)-2管路(初期設定)'!AB115)))</f>
        <v>-</v>
      </c>
      <c r="AC115" s="664" t="str">
        <f t="shared" si="319"/>
        <v>-</v>
      </c>
      <c r="AD115" s="857" t="str">
        <f>IF(AND('C10(1)-1管路(初期設定)'!$V$18="○",'C10(1)-4,5管路(初期設定)'!$BX115="-"),"-",IF('C3(1)-1管路'!AD115="-",BX115,IF(BX115="-",'C3(1)-1管路'!AD115,'C3(1)-1管路'!AD115+BX115)))</f>
        <v>-</v>
      </c>
      <c r="AE115" s="649" t="str">
        <f>IF(IF('C3(1)-1管路'!AE115="-","-",IF('C10(1)-2管路(初期設定)'!AE115="-",'C3(1)-1管路'!AE115,'C3(1)-1管路'!AE115-'C10(1)-2管路(初期設定)'!AE115))=0,"-",IF('C3(1)-1管路'!AE115="-","-",IF('C10(1)-2管路(初期設定)'!AE115="-",'C3(1)-1管路'!AE115,'C3(1)-1管路'!AE115-'C10(1)-2管路(初期設定)'!AE115)))</f>
        <v>-</v>
      </c>
      <c r="AF115" s="664" t="str">
        <f t="shared" si="320"/>
        <v>-</v>
      </c>
      <c r="AG115" s="648" t="str">
        <f>IF(IF('C3(1)-1管路'!AG115="-","-",IF('C10(1)-2管路(初期設定)'!AG115="-",'C3(1)-1管路'!AG115,'C3(1)-1管路'!AG115-'C10(1)-2管路(初期設定)'!AG115))=0,"-",IF('C3(1)-1管路'!AG115="-","-",IF('C10(1)-2管路(初期設定)'!AG115="-",'C3(1)-1管路'!AG115,'C3(1)-1管路'!AG115-'C10(1)-2管路(初期設定)'!AG115)))</f>
        <v>-</v>
      </c>
      <c r="AH115" s="649" t="str">
        <f>IF(IF('C3(1)-1管路'!AH115="-","-",IF('C10(1)-2管路(初期設定)'!AH115="-",'C3(1)-1管路'!AH115,'C3(1)-1管路'!AH115-'C10(1)-2管路(初期設定)'!AH115))=0,"-",IF('C3(1)-1管路'!AH115="-","-",IF('C10(1)-2管路(初期設定)'!AH115="-",'C3(1)-1管路'!AH115,'C3(1)-1管路'!AH115-'C10(1)-2管路(初期設定)'!AH115)))</f>
        <v>-</v>
      </c>
      <c r="AI115" s="664" t="str">
        <f t="shared" si="321"/>
        <v>-</v>
      </c>
      <c r="AJ115" s="648" t="str">
        <f>IF(IF('C3(1)-1管路'!AJ115="-","-",IF('C10(1)-2管路(初期設定)'!AJ115="-",'C3(1)-1管路'!AJ115,'C3(1)-1管路'!AJ115-'C10(1)-2管路(初期設定)'!AJ115))=0,"-",IF('C3(1)-1管路'!AJ115="-","-",IF('C10(1)-2管路(初期設定)'!AJ115="-",'C3(1)-1管路'!AJ115,'C3(1)-1管路'!AJ115-'C10(1)-2管路(初期設定)'!AJ115)))</f>
        <v>-</v>
      </c>
      <c r="AK115" s="649" t="str">
        <f>IF(IF('C3(1)-1管路'!AK115="-","-",IF('C10(1)-2管路(初期設定)'!AK115="-",'C3(1)-1管路'!AK115,'C3(1)-1管路'!AK115-'C10(1)-2管路(初期設定)'!AK115))=0,"-",IF('C3(1)-1管路'!AK115="-","-",IF('C10(1)-2管路(初期設定)'!AK115="-",'C3(1)-1管路'!AK115,'C3(1)-1管路'!AK115-'C10(1)-2管路(初期設定)'!AK115)))</f>
        <v>-</v>
      </c>
      <c r="AL115" s="664" t="str">
        <f t="shared" si="322"/>
        <v>-</v>
      </c>
      <c r="AM115" s="648" t="str">
        <f>IF(IF('C3(1)-1管路'!AM115="-","-",IF('C10(1)-2管路(初期設定)'!AM115="-",'C3(1)-1管路'!AM115,'C3(1)-1管路'!AM115-'C10(1)-2管路(初期設定)'!AM115))=0,"-",IF('C3(1)-1管路'!AM115="-","-",IF('C10(1)-2管路(初期設定)'!AM115="-",'C3(1)-1管路'!AM115,'C3(1)-1管路'!AM115-'C10(1)-2管路(初期設定)'!AM115)))</f>
        <v>-</v>
      </c>
      <c r="AN115" s="649" t="str">
        <f>IF(IF('C3(1)-1管路'!AN115="-","-",IF('C10(1)-2管路(初期設定)'!AN115="-",'C3(1)-1管路'!AN115,'C3(1)-1管路'!AN115-'C10(1)-2管路(初期設定)'!AN115))=0,"-",IF('C3(1)-1管路'!AN115="-","-",IF('C10(1)-2管路(初期設定)'!AN115="-",'C3(1)-1管路'!AN115,'C3(1)-1管路'!AN115-'C10(1)-2管路(初期設定)'!AN115)))</f>
        <v>-</v>
      </c>
      <c r="AO115" s="664" t="str">
        <f t="shared" si="323"/>
        <v>-</v>
      </c>
      <c r="AP115" s="648" t="str">
        <f>IF(IF('C3(1)-1管路'!AP115="-","-",IF('C10(1)-2管路(初期設定)'!AP115="-",'C3(1)-1管路'!AP115,'C3(1)-1管路'!AP115-'C10(1)-2管路(初期設定)'!AP115))=0,"-",IF('C3(1)-1管路'!AP115="-","-",IF('C10(1)-2管路(初期設定)'!AP115="-",'C3(1)-1管路'!AP115,'C3(1)-1管路'!AP115-'C10(1)-2管路(初期設定)'!AP115)))</f>
        <v>-</v>
      </c>
      <c r="AQ115" s="649" t="str">
        <f>IF(IF('C3(1)-1管路'!AQ115="-","-",IF('C10(1)-2管路(初期設定)'!AQ115="-",'C3(1)-1管路'!AQ115,'C3(1)-1管路'!AQ115-'C10(1)-2管路(初期設定)'!AQ115))=0,"-",IF('C3(1)-1管路'!AQ115="-","-",IF('C10(1)-2管路(初期設定)'!AQ115="-",'C3(1)-1管路'!AQ115,'C3(1)-1管路'!AQ115-'C10(1)-2管路(初期設定)'!AQ115)))</f>
        <v>-</v>
      </c>
      <c r="AR115" s="659" t="str">
        <f t="shared" si="324"/>
        <v>-</v>
      </c>
      <c r="AS115" s="648" t="str">
        <f>IF(IF('C3(1)-1管路'!AS115="-","-",IF('C10(1)-2管路(初期設定)'!AS115="-",'C3(1)-1管路'!AS115,'C3(1)-1管路'!AS115-'C10(1)-2管路(初期設定)'!AS115))=0,"-",IF('C3(1)-1管路'!AS115="-","-",IF('C10(1)-2管路(初期設定)'!AS115="-",'C3(1)-1管路'!AS115,'C3(1)-1管路'!AS115-'C10(1)-2管路(初期設定)'!AS115)))</f>
        <v>-</v>
      </c>
      <c r="AT115" s="649" t="str">
        <f>IF(IF('C3(1)-1管路'!AT115="-","-",IF('C10(1)-2管路(初期設定)'!AT115="-",'C3(1)-1管路'!AT115,'C3(1)-1管路'!AT115-'C10(1)-2管路(初期設定)'!AT115))=0,"-",IF('C3(1)-1管路'!AT115="-","-",IF('C10(1)-2管路(初期設定)'!AT115="-",'C3(1)-1管路'!AT115,'C3(1)-1管路'!AT115-'C10(1)-2管路(初期設定)'!AT115)))</f>
        <v>-</v>
      </c>
      <c r="AU115" s="659" t="str">
        <f t="shared" si="325"/>
        <v>-</v>
      </c>
      <c r="AV115" s="1071">
        <f t="shared" si="326"/>
        <v>1837.6000000000001</v>
      </c>
      <c r="AW115" s="1070"/>
      <c r="AX115" s="1069" t="str">
        <f t="shared" si="327"/>
        <v>-</v>
      </c>
      <c r="AY115" s="1070"/>
      <c r="AZ115" s="1071">
        <f t="shared" si="328"/>
        <v>185.6</v>
      </c>
      <c r="BA115" s="1070"/>
      <c r="BB115" s="1070">
        <f t="shared" si="329"/>
        <v>35.6</v>
      </c>
      <c r="BC115" s="1070"/>
      <c r="BD115" s="1070">
        <f t="shared" si="330"/>
        <v>1616.4</v>
      </c>
      <c r="BE115" s="1070"/>
      <c r="BF115" s="1070">
        <f t="shared" si="331"/>
        <v>0</v>
      </c>
      <c r="BG115" s="1070"/>
      <c r="BH115" s="1070">
        <f t="shared" si="332"/>
        <v>0</v>
      </c>
      <c r="BI115" s="1072"/>
      <c r="BJ115" s="1071">
        <f t="shared" si="333"/>
        <v>221.2</v>
      </c>
      <c r="BK115" s="1070"/>
      <c r="BL115" s="1070">
        <f t="shared" si="334"/>
        <v>1616.4</v>
      </c>
      <c r="BM115" s="1073"/>
      <c r="BN115" s="1070">
        <f t="shared" si="335"/>
        <v>1837.6000000000001</v>
      </c>
      <c r="BO115" s="1073"/>
      <c r="BQ115" s="442" t="str">
        <f>IF('C10(1)-2管路(初期設定)'!AW115="","-",'C10(1)-2管路(初期設定)'!AW115)</f>
        <v>ダクタイル鋳鉄管(NS形継手等)</v>
      </c>
      <c r="BR115" s="441">
        <f>IF(BQ115=BR$4,IF('C10(1)-2管路(初期設定)'!AV115="-","-",IF('C10(1)-2管路(初期設定)'!I115="-",'C10(1)-2管路(初期設定)'!AV115,'C10(1)-2管路(初期設定)'!AV115-'C10(1)-2管路(初期設定)'!I115)),"-")</f>
        <v>177.29999999999998</v>
      </c>
      <c r="BS115" s="441" t="str">
        <f>IF(BQ115=BS$4,IF('C10(1)-2管路(初期設定)'!AV115="-","-",IF('C10(1)-2管路(初期設定)'!L115="-",'C10(1)-2管路(初期設定)'!AV115,'C10(1)-2管路(初期設定)'!AV115-'C10(1)-2管路(初期設定)'!L115)),"-")</f>
        <v>-</v>
      </c>
      <c r="BT115" s="441" t="str">
        <f>IF(BQ115=BT$4,IF('C10(1)-2管路(初期設定)'!AV115="-","-",IF('C10(1)-2管路(初期設定)'!O115="-",'C10(1)-2管路(初期設定)'!AV115,'C10(1)-2管路(初期設定)'!AV115-'C10(1)-2管路(初期設定)'!O115)),"-")</f>
        <v>-</v>
      </c>
      <c r="BU115" s="441" t="str">
        <f>IF($BQ115=BU$4,IF('C10(1)-2管路(初期設定)'!$AV115="-","-",IF('C10(1)-2管路(初期設定)'!R115="-",'C10(1)-2管路(初期設定)'!$AV115,'C10(1)-2管路(初期設定)'!$AV115-'C10(1)-2管路(初期設定)'!R115)),"-")</f>
        <v>-</v>
      </c>
      <c r="BV115" s="441" t="str">
        <f>IF($BQ115=BV$4,IF('C10(1)-2管路(初期設定)'!$AV115="-","-",IF('C10(1)-2管路(初期設定)'!W115="-",'C10(1)-2管路(初期設定)'!$AV115,'C10(1)-2管路(初期設定)'!$AV115-SUM('C10(1)-2管路(初期設定)'!S115,'C10(1)-2管路(初期設定)'!T115))),"-")</f>
        <v>-</v>
      </c>
      <c r="BW115" s="441" t="str">
        <f>IF($BQ115=BV$4,IF('C10(1)-2管路(初期設定)'!$AV115="-","-",IF('C10(1)-2管路(初期設定)'!W115="-",'C10(1)-2管路(初期設定)'!$AV115,'C10(1)-2管路(初期設定)'!$AV115-SUM('C10(1)-2管路(初期設定)'!U115,'C10(1)-2管路(初期設定)'!V115))),"-")</f>
        <v>-</v>
      </c>
      <c r="BX115" s="441" t="str">
        <f>IF($BQ115=BX$4,IF('C10(1)-2管路(初期設定)'!$AV115="-","-",IF('C10(1)-2管路(初期設定)'!AF115="-",'C10(1)-2管路(初期設定)'!$AV115,'C10(1)-2管路(初期設定)'!$AV115-'C10(1)-2管路(初期設定)'!AF115)),"-")</f>
        <v>-</v>
      </c>
    </row>
    <row r="116" spans="2:76" ht="13.5" customHeight="1">
      <c r="B116" s="1265"/>
      <c r="C116" s="1083"/>
      <c r="D116" s="1084"/>
      <c r="E116" s="1085"/>
      <c r="F116" s="76">
        <v>350</v>
      </c>
      <c r="G116" s="857">
        <f>IF(AND('C10(1)-1管路(初期設定)'!$F$18="○",'C10(1)-4,5管路(初期設定)'!$BR116="-"),"-",IF('C3(1)-1管路'!G116="-",BR116,IF(BR116="-",'C3(1)-1管路'!G116,'C3(1)-1管路'!G116+BR116)))</f>
        <v>26.1</v>
      </c>
      <c r="H116" s="649" t="str">
        <f>IF(IF('C3(1)-1管路'!H116="-","-",IF('C10(1)-2管路(初期設定)'!H116="-",'C3(1)-1管路'!H116,'C3(1)-1管路'!H116-'C10(1)-2管路(初期設定)'!H116))=0,"-",IF('C3(1)-1管路'!H116="-","-",IF('C10(1)-2管路(初期設定)'!H116="-",'C3(1)-1管路'!H116,'C3(1)-1管路'!H116-'C10(1)-2管路(初期設定)'!H116)))</f>
        <v>-</v>
      </c>
      <c r="I116" s="664">
        <f t="shared" si="313"/>
        <v>26.1</v>
      </c>
      <c r="J116" s="857" t="str">
        <f>IF(AND('C10(1)-1管路(初期設定)'!$H$18="○",'C10(1)-4,5管路(初期設定)'!$BS116="-"),"-",IF('C3(1)-1管路'!J116="-",BS116,IF(BS116="-",'C3(1)-1管路'!J116,'C3(1)-1管路'!J116+BS116)))</f>
        <v>-</v>
      </c>
      <c r="K116" s="649" t="str">
        <f>IF(IF('C3(1)-1管路'!K116="-","-",IF('C10(1)-2管路(初期設定)'!K116="-",'C3(1)-1管路'!K116,'C3(1)-1管路'!K116-'C10(1)-2管路(初期設定)'!K116))=0,"-",IF('C3(1)-1管路'!K116="-","-",IF('C10(1)-2管路(初期設定)'!K116="-",'C3(1)-1管路'!K116,'C3(1)-1管路'!K116-'C10(1)-2管路(初期設定)'!K116)))</f>
        <v>-</v>
      </c>
      <c r="L116" s="664" t="str">
        <f t="shared" si="314"/>
        <v>-</v>
      </c>
      <c r="M116" s="857" t="str">
        <f>IF(AND('C10(1)-1管路(初期設定)'!$J$18="○",'C10(1)-4,5管路(初期設定)'!$BT116="-"),"-",IF('C3(1)-1管路'!M116="-",BT116,IF(BT116="-",'C3(1)-1管路'!M116,'C3(1)-1管路'!M116+BT116)))</f>
        <v>-</v>
      </c>
      <c r="N116" s="649" t="str">
        <f>IF(IF('C3(1)-1管路'!N116="-","-",IF('C10(1)-2管路(初期設定)'!N116="-",'C3(1)-1管路'!N116,'C3(1)-1管路'!N116-'C10(1)-2管路(初期設定)'!N116))=0,"-",IF('C3(1)-1管路'!N116="-","-",IF('C10(1)-2管路(初期設定)'!N116="-",'C3(1)-1管路'!N116,'C3(1)-1管路'!N116-'C10(1)-2管路(初期設定)'!N116)))</f>
        <v>-</v>
      </c>
      <c r="O116" s="664" t="str">
        <f t="shared" si="315"/>
        <v>-</v>
      </c>
      <c r="P116" s="857" t="str">
        <f>IF(AND('C10(1)-1管路(初期設定)'!$L$18="○",'C10(1)-4,5管路(初期設定)'!$BU116="-"),"-",IF('C3(1)-1管路'!P116="-",BU116,IF(BU116="-",'C3(1)-1管路'!P116,'C3(1)-1管路'!P116+BU116)))</f>
        <v>-</v>
      </c>
      <c r="Q116" s="649" t="str">
        <f>IF(IF('C3(1)-1管路'!Q116="-","-",IF('C10(1)-2管路(初期設定)'!Q116="-",'C3(1)-1管路'!Q116,'C3(1)-1管路'!Q116-'C10(1)-2管路(初期設定)'!Q116))=0,"-",IF('C3(1)-1管路'!Q116="-","-",IF('C10(1)-2管路(初期設定)'!Q116="-",'C3(1)-1管路'!Q116,'C3(1)-1管路'!Q116-'C10(1)-2管路(初期設定)'!Q116)))</f>
        <v>-</v>
      </c>
      <c r="R116" s="664" t="str">
        <f t="shared" si="316"/>
        <v>-</v>
      </c>
      <c r="S116" s="857" t="str">
        <f>IF(AND('C10(1)-1管路(初期設定)'!$N$18="○",'C10(1)-4,5管路(初期設定)'!$BV116="-"),"-",IF('C3(1)-1管路'!S116="-",BV116,IF(BV116="-",'C3(1)-1管路'!S116,'C3(1)-1管路'!S116+BV116+BW116)))</f>
        <v>-</v>
      </c>
      <c r="T116" s="650" t="str">
        <f>IF(IF('C3(1)-1管路'!T116="-","-",IF('C10(1)-2管路(初期設定)'!T116="-",'C3(1)-1管路'!T116,'C3(1)-1管路'!T116-'C10(1)-2管路(初期設定)'!T116))=0,"-",IF('C3(1)-1管路'!T116="-","-",IF('C10(1)-2管路(初期設定)'!T116="-",'C3(1)-1管路'!T116,'C3(1)-1管路'!T116-'C10(1)-2管路(初期設定)'!T116)))</f>
        <v>-</v>
      </c>
      <c r="U116" s="856" t="str">
        <f>IF(AND('C10(1)-1管路(初期設定)'!$P$18="○",'C10(1)-4,5管路(初期設定)'!$BW116="-"),"-",IF('C3(1)-1管路'!U116="-",BW116,IF(BW116="-",'C3(1)-1管路'!U116,'C3(1)-1管路'!U116)))</f>
        <v>-</v>
      </c>
      <c r="V116" s="649" t="str">
        <f>IF(IF('C3(1)-1管路'!V116="-","-",IF('C10(1)-2管路(初期設定)'!V116="-",'C3(1)-1管路'!V116,'C3(1)-1管路'!V116-'C10(1)-2管路(初期設定)'!V116))=0,"-",IF('C3(1)-1管路'!V116="-","-",IF('C10(1)-2管路(初期設定)'!V116="-",'C3(1)-1管路'!V116,'C3(1)-1管路'!V116-'C10(1)-2管路(初期設定)'!V116)))</f>
        <v>-</v>
      </c>
      <c r="W116" s="664" t="str">
        <f t="shared" si="317"/>
        <v>-</v>
      </c>
      <c r="X116" s="648">
        <f>IF(IF('C3(1)-1管路'!X116="-","-",IF('C10(1)-2管路(初期設定)'!X116="-",'C3(1)-1管路'!X116,'C3(1)-1管路'!X116-'C10(1)-2管路(初期設定)'!X116))=0,"-",IF('C3(1)-1管路'!X116="-","-",IF('C10(1)-2管路(初期設定)'!X116="-",'C3(1)-1管路'!X116,'C3(1)-1管路'!X116-'C10(1)-2管路(初期設定)'!X116)))</f>
        <v>238</v>
      </c>
      <c r="Y116" s="649" t="str">
        <f>IF(IF('C3(1)-1管路'!Y116="-","-",IF('C10(1)-2管路(初期設定)'!Y116="-",'C3(1)-1管路'!Y116,'C3(1)-1管路'!Y116-'C10(1)-2管路(初期設定)'!Y116))=0,"-",IF('C3(1)-1管路'!Y116="-","-",IF('C10(1)-2管路(初期設定)'!Y116="-",'C3(1)-1管路'!Y116,'C3(1)-1管路'!Y116-'C10(1)-2管路(初期設定)'!Y116)))</f>
        <v>-</v>
      </c>
      <c r="Z116" s="664">
        <f t="shared" si="318"/>
        <v>238</v>
      </c>
      <c r="AA116" s="648" t="str">
        <f>IF(IF('C3(1)-1管路'!AA116="-","-",IF('C10(1)-2管路(初期設定)'!AA116="-",'C3(1)-1管路'!AA116,'C3(1)-1管路'!AA116-'C10(1)-2管路(初期設定)'!AA116))=0,"-",IF('C3(1)-1管路'!AA116="-","-",IF('C10(1)-2管路(初期設定)'!AA116="-",'C3(1)-1管路'!AA116,'C3(1)-1管路'!AA116-'C10(1)-2管路(初期設定)'!AA116)))</f>
        <v>-</v>
      </c>
      <c r="AB116" s="649" t="str">
        <f>IF(IF('C3(1)-1管路'!AB116="-","-",IF('C10(1)-2管路(初期設定)'!AB116="-",'C3(1)-1管路'!AB116,'C3(1)-1管路'!AB116-'C10(1)-2管路(初期設定)'!AB116))=0,"-",IF('C3(1)-1管路'!AB116="-","-",IF('C10(1)-2管路(初期設定)'!AB116="-",'C3(1)-1管路'!AB116,'C3(1)-1管路'!AB116-'C10(1)-2管路(初期設定)'!AB116)))</f>
        <v>-</v>
      </c>
      <c r="AC116" s="664" t="str">
        <f t="shared" si="319"/>
        <v>-</v>
      </c>
      <c r="AD116" s="857" t="str">
        <f>IF(AND('C10(1)-1管路(初期設定)'!$V$18="○",'C10(1)-4,5管路(初期設定)'!$BX116="-"),"-",IF('C3(1)-1管路'!AD116="-",BX116,IF(BX116="-",'C3(1)-1管路'!AD116,'C3(1)-1管路'!AD116+BX116)))</f>
        <v>-</v>
      </c>
      <c r="AE116" s="649" t="str">
        <f>IF(IF('C3(1)-1管路'!AE116="-","-",IF('C10(1)-2管路(初期設定)'!AE116="-",'C3(1)-1管路'!AE116,'C3(1)-1管路'!AE116-'C10(1)-2管路(初期設定)'!AE116))=0,"-",IF('C3(1)-1管路'!AE116="-","-",IF('C10(1)-2管路(初期設定)'!AE116="-",'C3(1)-1管路'!AE116,'C3(1)-1管路'!AE116-'C10(1)-2管路(初期設定)'!AE116)))</f>
        <v>-</v>
      </c>
      <c r="AF116" s="664" t="str">
        <f t="shared" si="320"/>
        <v>-</v>
      </c>
      <c r="AG116" s="648" t="str">
        <f>IF(IF('C3(1)-1管路'!AG116="-","-",IF('C10(1)-2管路(初期設定)'!AG116="-",'C3(1)-1管路'!AG116,'C3(1)-1管路'!AG116-'C10(1)-2管路(初期設定)'!AG116))=0,"-",IF('C3(1)-1管路'!AG116="-","-",IF('C10(1)-2管路(初期設定)'!AG116="-",'C3(1)-1管路'!AG116,'C3(1)-1管路'!AG116-'C10(1)-2管路(初期設定)'!AG116)))</f>
        <v>-</v>
      </c>
      <c r="AH116" s="649" t="str">
        <f>IF(IF('C3(1)-1管路'!AH116="-","-",IF('C10(1)-2管路(初期設定)'!AH116="-",'C3(1)-1管路'!AH116,'C3(1)-1管路'!AH116-'C10(1)-2管路(初期設定)'!AH116))=0,"-",IF('C3(1)-1管路'!AH116="-","-",IF('C10(1)-2管路(初期設定)'!AH116="-",'C3(1)-1管路'!AH116,'C3(1)-1管路'!AH116-'C10(1)-2管路(初期設定)'!AH116)))</f>
        <v>-</v>
      </c>
      <c r="AI116" s="664" t="str">
        <f t="shared" si="321"/>
        <v>-</v>
      </c>
      <c r="AJ116" s="648" t="str">
        <f>IF(IF('C3(1)-1管路'!AJ116="-","-",IF('C10(1)-2管路(初期設定)'!AJ116="-",'C3(1)-1管路'!AJ116,'C3(1)-1管路'!AJ116-'C10(1)-2管路(初期設定)'!AJ116))=0,"-",IF('C3(1)-1管路'!AJ116="-","-",IF('C10(1)-2管路(初期設定)'!AJ116="-",'C3(1)-1管路'!AJ116,'C3(1)-1管路'!AJ116-'C10(1)-2管路(初期設定)'!AJ116)))</f>
        <v>-</v>
      </c>
      <c r="AK116" s="649" t="str">
        <f>IF(IF('C3(1)-1管路'!AK116="-","-",IF('C10(1)-2管路(初期設定)'!AK116="-",'C3(1)-1管路'!AK116,'C3(1)-1管路'!AK116-'C10(1)-2管路(初期設定)'!AK116))=0,"-",IF('C3(1)-1管路'!AK116="-","-",IF('C10(1)-2管路(初期設定)'!AK116="-",'C3(1)-1管路'!AK116,'C3(1)-1管路'!AK116-'C10(1)-2管路(初期設定)'!AK116)))</f>
        <v>-</v>
      </c>
      <c r="AL116" s="664" t="str">
        <f t="shared" si="322"/>
        <v>-</v>
      </c>
      <c r="AM116" s="648" t="str">
        <f>IF(IF('C3(1)-1管路'!AM116="-","-",IF('C10(1)-2管路(初期設定)'!AM116="-",'C3(1)-1管路'!AM116,'C3(1)-1管路'!AM116-'C10(1)-2管路(初期設定)'!AM116))=0,"-",IF('C3(1)-1管路'!AM116="-","-",IF('C10(1)-2管路(初期設定)'!AM116="-",'C3(1)-1管路'!AM116,'C3(1)-1管路'!AM116-'C10(1)-2管路(初期設定)'!AM116)))</f>
        <v>-</v>
      </c>
      <c r="AN116" s="649" t="str">
        <f>IF(IF('C3(1)-1管路'!AN116="-","-",IF('C10(1)-2管路(初期設定)'!AN116="-",'C3(1)-1管路'!AN116,'C3(1)-1管路'!AN116-'C10(1)-2管路(初期設定)'!AN116))=0,"-",IF('C3(1)-1管路'!AN116="-","-",IF('C10(1)-2管路(初期設定)'!AN116="-",'C3(1)-1管路'!AN116,'C3(1)-1管路'!AN116-'C10(1)-2管路(初期設定)'!AN116)))</f>
        <v>-</v>
      </c>
      <c r="AO116" s="664" t="str">
        <f t="shared" si="323"/>
        <v>-</v>
      </c>
      <c r="AP116" s="648" t="str">
        <f>IF(IF('C3(1)-1管路'!AP116="-","-",IF('C10(1)-2管路(初期設定)'!AP116="-",'C3(1)-1管路'!AP116,'C3(1)-1管路'!AP116-'C10(1)-2管路(初期設定)'!AP116))=0,"-",IF('C3(1)-1管路'!AP116="-","-",IF('C10(1)-2管路(初期設定)'!AP116="-",'C3(1)-1管路'!AP116,'C3(1)-1管路'!AP116-'C10(1)-2管路(初期設定)'!AP116)))</f>
        <v>-</v>
      </c>
      <c r="AQ116" s="649" t="str">
        <f>IF(IF('C3(1)-1管路'!AQ116="-","-",IF('C10(1)-2管路(初期設定)'!AQ116="-",'C3(1)-1管路'!AQ116,'C3(1)-1管路'!AQ116-'C10(1)-2管路(初期設定)'!AQ116))=0,"-",IF('C3(1)-1管路'!AQ116="-","-",IF('C10(1)-2管路(初期設定)'!AQ116="-",'C3(1)-1管路'!AQ116,'C3(1)-1管路'!AQ116-'C10(1)-2管路(初期設定)'!AQ116)))</f>
        <v>-</v>
      </c>
      <c r="AR116" s="659" t="str">
        <f t="shared" si="324"/>
        <v>-</v>
      </c>
      <c r="AS116" s="648" t="str">
        <f>IF(IF('C3(1)-1管路'!AS116="-","-",IF('C10(1)-2管路(初期設定)'!AS116="-",'C3(1)-1管路'!AS116,'C3(1)-1管路'!AS116-'C10(1)-2管路(初期設定)'!AS116))=0,"-",IF('C3(1)-1管路'!AS116="-","-",IF('C10(1)-2管路(初期設定)'!AS116="-",'C3(1)-1管路'!AS116,'C3(1)-1管路'!AS116-'C10(1)-2管路(初期設定)'!AS116)))</f>
        <v>-</v>
      </c>
      <c r="AT116" s="649" t="str">
        <f>IF(IF('C3(1)-1管路'!AT116="-","-",IF('C10(1)-2管路(初期設定)'!AT116="-",'C3(1)-1管路'!AT116,'C3(1)-1管路'!AT116-'C10(1)-2管路(初期設定)'!AT116))=0,"-",IF('C3(1)-1管路'!AT116="-","-",IF('C10(1)-2管路(初期設定)'!AT116="-",'C3(1)-1管路'!AT116,'C3(1)-1管路'!AT116-'C10(1)-2管路(初期設定)'!AT116)))</f>
        <v>-</v>
      </c>
      <c r="AU116" s="659" t="str">
        <f t="shared" si="325"/>
        <v>-</v>
      </c>
      <c r="AV116" s="1071">
        <f t="shared" si="326"/>
        <v>264.10000000000002</v>
      </c>
      <c r="AW116" s="1070"/>
      <c r="AX116" s="1069" t="str">
        <f t="shared" si="327"/>
        <v>-</v>
      </c>
      <c r="AY116" s="1070"/>
      <c r="AZ116" s="1071">
        <f t="shared" si="328"/>
        <v>26.1</v>
      </c>
      <c r="BA116" s="1070"/>
      <c r="BB116" s="1070">
        <f t="shared" si="329"/>
        <v>0</v>
      </c>
      <c r="BC116" s="1070"/>
      <c r="BD116" s="1070">
        <f t="shared" si="330"/>
        <v>238</v>
      </c>
      <c r="BE116" s="1070"/>
      <c r="BF116" s="1070">
        <f t="shared" si="331"/>
        <v>0</v>
      </c>
      <c r="BG116" s="1070"/>
      <c r="BH116" s="1070">
        <f t="shared" si="332"/>
        <v>0</v>
      </c>
      <c r="BI116" s="1072"/>
      <c r="BJ116" s="1071">
        <f t="shared" si="333"/>
        <v>26.1</v>
      </c>
      <c r="BK116" s="1070"/>
      <c r="BL116" s="1070">
        <f t="shared" si="334"/>
        <v>238</v>
      </c>
      <c r="BM116" s="1073"/>
      <c r="BN116" s="1070">
        <f t="shared" si="335"/>
        <v>264.10000000000002</v>
      </c>
      <c r="BO116" s="1073"/>
      <c r="BQ116" s="442" t="str">
        <f>IF('C10(1)-2管路(初期設定)'!AW116="","-",'C10(1)-2管路(初期設定)'!AW116)</f>
        <v>ダクタイル鋳鉄管(NS形継手等)</v>
      </c>
      <c r="BR116" s="441">
        <f>IF(BQ116=BR$4,IF('C10(1)-2管路(初期設定)'!AV116="-","-",IF('C10(1)-2管路(初期設定)'!I116="-",'C10(1)-2管路(初期設定)'!AV116,'C10(1)-2管路(初期設定)'!AV116-'C10(1)-2管路(初期設定)'!I116)),"-")</f>
        <v>26.1</v>
      </c>
      <c r="BS116" s="441" t="str">
        <f>IF(BQ116=BS$4,IF('C10(1)-2管路(初期設定)'!AV116="-","-",IF('C10(1)-2管路(初期設定)'!L116="-",'C10(1)-2管路(初期設定)'!AV116,'C10(1)-2管路(初期設定)'!AV116-'C10(1)-2管路(初期設定)'!L116)),"-")</f>
        <v>-</v>
      </c>
      <c r="BT116" s="441" t="str">
        <f>IF(BQ116=BT$4,IF('C10(1)-2管路(初期設定)'!AV116="-","-",IF('C10(1)-2管路(初期設定)'!O116="-",'C10(1)-2管路(初期設定)'!AV116,'C10(1)-2管路(初期設定)'!AV116-'C10(1)-2管路(初期設定)'!O116)),"-")</f>
        <v>-</v>
      </c>
      <c r="BU116" s="441" t="str">
        <f>IF($BQ116=BU$4,IF('C10(1)-2管路(初期設定)'!$AV116="-","-",IF('C10(1)-2管路(初期設定)'!R116="-",'C10(1)-2管路(初期設定)'!$AV116,'C10(1)-2管路(初期設定)'!$AV116-'C10(1)-2管路(初期設定)'!R116)),"-")</f>
        <v>-</v>
      </c>
      <c r="BV116" s="441" t="str">
        <f>IF($BQ116=BV$4,IF('C10(1)-2管路(初期設定)'!$AV116="-","-",IF('C10(1)-2管路(初期設定)'!W116="-",'C10(1)-2管路(初期設定)'!$AV116,'C10(1)-2管路(初期設定)'!$AV116-SUM('C10(1)-2管路(初期設定)'!S116,'C10(1)-2管路(初期設定)'!T116))),"-")</f>
        <v>-</v>
      </c>
      <c r="BW116" s="441" t="str">
        <f>IF($BQ116=BV$4,IF('C10(1)-2管路(初期設定)'!$AV116="-","-",IF('C10(1)-2管路(初期設定)'!W116="-",'C10(1)-2管路(初期設定)'!$AV116,'C10(1)-2管路(初期設定)'!$AV116-SUM('C10(1)-2管路(初期設定)'!U116,'C10(1)-2管路(初期設定)'!V116))),"-")</f>
        <v>-</v>
      </c>
      <c r="BX116" s="441" t="str">
        <f>IF($BQ116=BX$4,IF('C10(1)-2管路(初期設定)'!$AV116="-","-",IF('C10(1)-2管路(初期設定)'!AF116="-",'C10(1)-2管路(初期設定)'!$AV116,'C10(1)-2管路(初期設定)'!$AV116-'C10(1)-2管路(初期設定)'!AF116)),"-")</f>
        <v>-</v>
      </c>
    </row>
    <row r="117" spans="2:76" ht="13.5" customHeight="1">
      <c r="B117" s="1265"/>
      <c r="C117" s="1083"/>
      <c r="D117" s="1084"/>
      <c r="E117" s="1085"/>
      <c r="F117" s="76">
        <v>300</v>
      </c>
      <c r="G117" s="857">
        <f>IF(AND('C10(1)-1管路(初期設定)'!$F$18="○",'C10(1)-4,5管路(初期設定)'!$BR117="-"),"-",IF('C3(1)-1管路'!G117="-",BR117,IF(BR117="-",'C3(1)-1管路'!G117,'C3(1)-1管路'!G117+BR117)))</f>
        <v>415.5</v>
      </c>
      <c r="H117" s="649" t="str">
        <f>IF(IF('C3(1)-1管路'!H117="-","-",IF('C10(1)-2管路(初期設定)'!H117="-",'C3(1)-1管路'!H117,'C3(1)-1管路'!H117-'C10(1)-2管路(初期設定)'!H117))=0,"-",IF('C3(1)-1管路'!H117="-","-",IF('C10(1)-2管路(初期設定)'!H117="-",'C3(1)-1管路'!H117,'C3(1)-1管路'!H117-'C10(1)-2管路(初期設定)'!H117)))</f>
        <v>-</v>
      </c>
      <c r="I117" s="664">
        <f t="shared" si="313"/>
        <v>415.5</v>
      </c>
      <c r="J117" s="857" t="str">
        <f>IF(AND('C10(1)-1管路(初期設定)'!$H$18="○",'C10(1)-4,5管路(初期設定)'!$BS117="-"),"-",IF('C3(1)-1管路'!J117="-",BS117,IF(BS117="-",'C3(1)-1管路'!J117,'C3(1)-1管路'!J117+BS117)))</f>
        <v>-</v>
      </c>
      <c r="K117" s="649" t="str">
        <f>IF(IF('C3(1)-1管路'!K117="-","-",IF('C10(1)-2管路(初期設定)'!K117="-",'C3(1)-1管路'!K117,'C3(1)-1管路'!K117-'C10(1)-2管路(初期設定)'!K117))=0,"-",IF('C3(1)-1管路'!K117="-","-",IF('C10(1)-2管路(初期設定)'!K117="-",'C3(1)-1管路'!K117,'C3(1)-1管路'!K117-'C10(1)-2管路(初期設定)'!K117)))</f>
        <v>-</v>
      </c>
      <c r="L117" s="664" t="str">
        <f t="shared" si="314"/>
        <v>-</v>
      </c>
      <c r="M117" s="857" t="str">
        <f>IF(AND('C10(1)-1管路(初期設定)'!$J$18="○",'C10(1)-4,5管路(初期設定)'!$BT117="-"),"-",IF('C3(1)-1管路'!M117="-",BT117,IF(BT117="-",'C3(1)-1管路'!M117,'C3(1)-1管路'!M117+BT117)))</f>
        <v>-</v>
      </c>
      <c r="N117" s="649" t="str">
        <f>IF(IF('C3(1)-1管路'!N117="-","-",IF('C10(1)-2管路(初期設定)'!N117="-",'C3(1)-1管路'!N117,'C3(1)-1管路'!N117-'C10(1)-2管路(初期設定)'!N117))=0,"-",IF('C3(1)-1管路'!N117="-","-",IF('C10(1)-2管路(初期設定)'!N117="-",'C3(1)-1管路'!N117,'C3(1)-1管路'!N117-'C10(1)-2管路(初期設定)'!N117)))</f>
        <v>-</v>
      </c>
      <c r="O117" s="664" t="str">
        <f t="shared" si="315"/>
        <v>-</v>
      </c>
      <c r="P117" s="857" t="str">
        <f>IF(AND('C10(1)-1管路(初期設定)'!$L$18="○",'C10(1)-4,5管路(初期設定)'!$BU117="-"),"-",IF('C3(1)-1管路'!P117="-",BU117,IF(BU117="-",'C3(1)-1管路'!P117,'C3(1)-1管路'!P117+BU117)))</f>
        <v>-</v>
      </c>
      <c r="Q117" s="649" t="str">
        <f>IF(IF('C3(1)-1管路'!Q117="-","-",IF('C10(1)-2管路(初期設定)'!Q117="-",'C3(1)-1管路'!Q117,'C3(1)-1管路'!Q117-'C10(1)-2管路(初期設定)'!Q117))=0,"-",IF('C3(1)-1管路'!Q117="-","-",IF('C10(1)-2管路(初期設定)'!Q117="-",'C3(1)-1管路'!Q117,'C3(1)-1管路'!Q117-'C10(1)-2管路(初期設定)'!Q117)))</f>
        <v>-</v>
      </c>
      <c r="R117" s="664" t="str">
        <f t="shared" si="316"/>
        <v>-</v>
      </c>
      <c r="S117" s="857" t="str">
        <f>IF(AND('C10(1)-1管路(初期設定)'!$N$18="○",'C10(1)-4,5管路(初期設定)'!$BV117="-"),"-",IF('C3(1)-1管路'!S117="-",BV117,IF(BV117="-",'C3(1)-1管路'!S117,'C3(1)-1管路'!S117+BV117+BW117)))</f>
        <v>-</v>
      </c>
      <c r="T117" s="650" t="str">
        <f>IF(IF('C3(1)-1管路'!T117="-","-",IF('C10(1)-2管路(初期設定)'!T117="-",'C3(1)-1管路'!T117,'C3(1)-1管路'!T117-'C10(1)-2管路(初期設定)'!T117))=0,"-",IF('C3(1)-1管路'!T117="-","-",IF('C10(1)-2管路(初期設定)'!T117="-",'C3(1)-1管路'!T117,'C3(1)-1管路'!T117-'C10(1)-2管路(初期設定)'!T117)))</f>
        <v>-</v>
      </c>
      <c r="U117" s="856">
        <f>IF(AND('C10(1)-1管路(初期設定)'!$P$18="○",'C10(1)-4,5管路(初期設定)'!$BW117="-"),"-",IF('C3(1)-1管路'!U117="-",BW117,IF(BW117="-",'C3(1)-1管路'!U117,'C3(1)-1管路'!U117)))</f>
        <v>2</v>
      </c>
      <c r="V117" s="649" t="str">
        <f>IF(IF('C3(1)-1管路'!V117="-","-",IF('C10(1)-2管路(初期設定)'!V117="-",'C3(1)-1管路'!V117,'C3(1)-1管路'!V117-'C10(1)-2管路(初期設定)'!V117))=0,"-",IF('C3(1)-1管路'!V117="-","-",IF('C10(1)-2管路(初期設定)'!V117="-",'C3(1)-1管路'!V117,'C3(1)-1管路'!V117-'C10(1)-2管路(初期設定)'!V117)))</f>
        <v>-</v>
      </c>
      <c r="W117" s="664">
        <f t="shared" si="317"/>
        <v>2</v>
      </c>
      <c r="X117" s="648">
        <f>IF(IF('C3(1)-1管路'!X117="-","-",IF('C10(1)-2管路(初期設定)'!X117="-",'C3(1)-1管路'!X117,'C3(1)-1管路'!X117-'C10(1)-2管路(初期設定)'!X117))=0,"-",IF('C3(1)-1管路'!X117="-","-",IF('C10(1)-2管路(初期設定)'!X117="-",'C3(1)-1管路'!X117,'C3(1)-1管路'!X117-'C10(1)-2管路(初期設定)'!X117)))</f>
        <v>1473.3</v>
      </c>
      <c r="Y117" s="649" t="str">
        <f>IF(IF('C3(1)-1管路'!Y117="-","-",IF('C10(1)-2管路(初期設定)'!Y117="-",'C3(1)-1管路'!Y117,'C3(1)-1管路'!Y117-'C10(1)-2管路(初期設定)'!Y117))=0,"-",IF('C3(1)-1管路'!Y117="-","-",IF('C10(1)-2管路(初期設定)'!Y117="-",'C3(1)-1管路'!Y117,'C3(1)-1管路'!Y117-'C10(1)-2管路(初期設定)'!Y117)))</f>
        <v>-</v>
      </c>
      <c r="Z117" s="664">
        <f t="shared" si="318"/>
        <v>1473.3</v>
      </c>
      <c r="AA117" s="648" t="str">
        <f>IF(IF('C3(1)-1管路'!AA117="-","-",IF('C10(1)-2管路(初期設定)'!AA117="-",'C3(1)-1管路'!AA117,'C3(1)-1管路'!AA117-'C10(1)-2管路(初期設定)'!AA117))=0,"-",IF('C3(1)-1管路'!AA117="-","-",IF('C10(1)-2管路(初期設定)'!AA117="-",'C3(1)-1管路'!AA117,'C3(1)-1管路'!AA117-'C10(1)-2管路(初期設定)'!AA117)))</f>
        <v>-</v>
      </c>
      <c r="AB117" s="649" t="str">
        <f>IF(IF('C3(1)-1管路'!AB117="-","-",IF('C10(1)-2管路(初期設定)'!AB117="-",'C3(1)-1管路'!AB117,'C3(1)-1管路'!AB117-'C10(1)-2管路(初期設定)'!AB117))=0,"-",IF('C3(1)-1管路'!AB117="-","-",IF('C10(1)-2管路(初期設定)'!AB117="-",'C3(1)-1管路'!AB117,'C3(1)-1管路'!AB117-'C10(1)-2管路(初期設定)'!AB117)))</f>
        <v>-</v>
      </c>
      <c r="AC117" s="664" t="str">
        <f t="shared" si="319"/>
        <v>-</v>
      </c>
      <c r="AD117" s="857" t="str">
        <f>IF(AND('C10(1)-1管路(初期設定)'!$V$18="○",'C10(1)-4,5管路(初期設定)'!$BX117="-"),"-",IF('C3(1)-1管路'!AD117="-",BX117,IF(BX117="-",'C3(1)-1管路'!AD117,'C3(1)-1管路'!AD117+BX117)))</f>
        <v>-</v>
      </c>
      <c r="AE117" s="649" t="str">
        <f>IF(IF('C3(1)-1管路'!AE117="-","-",IF('C10(1)-2管路(初期設定)'!AE117="-",'C3(1)-1管路'!AE117,'C3(1)-1管路'!AE117-'C10(1)-2管路(初期設定)'!AE117))=0,"-",IF('C3(1)-1管路'!AE117="-","-",IF('C10(1)-2管路(初期設定)'!AE117="-",'C3(1)-1管路'!AE117,'C3(1)-1管路'!AE117-'C10(1)-2管路(初期設定)'!AE117)))</f>
        <v>-</v>
      </c>
      <c r="AF117" s="664" t="str">
        <f t="shared" si="320"/>
        <v>-</v>
      </c>
      <c r="AG117" s="648" t="str">
        <f>IF(IF('C3(1)-1管路'!AG117="-","-",IF('C10(1)-2管路(初期設定)'!AG117="-",'C3(1)-1管路'!AG117,'C3(1)-1管路'!AG117-'C10(1)-2管路(初期設定)'!AG117))=0,"-",IF('C3(1)-1管路'!AG117="-","-",IF('C10(1)-2管路(初期設定)'!AG117="-",'C3(1)-1管路'!AG117,'C3(1)-1管路'!AG117-'C10(1)-2管路(初期設定)'!AG117)))</f>
        <v>-</v>
      </c>
      <c r="AH117" s="649" t="str">
        <f>IF(IF('C3(1)-1管路'!AH117="-","-",IF('C10(1)-2管路(初期設定)'!AH117="-",'C3(1)-1管路'!AH117,'C3(1)-1管路'!AH117-'C10(1)-2管路(初期設定)'!AH117))=0,"-",IF('C3(1)-1管路'!AH117="-","-",IF('C10(1)-2管路(初期設定)'!AH117="-",'C3(1)-1管路'!AH117,'C3(1)-1管路'!AH117-'C10(1)-2管路(初期設定)'!AH117)))</f>
        <v>-</v>
      </c>
      <c r="AI117" s="664" t="str">
        <f t="shared" si="321"/>
        <v>-</v>
      </c>
      <c r="AJ117" s="648" t="str">
        <f>IF(IF('C3(1)-1管路'!AJ117="-","-",IF('C10(1)-2管路(初期設定)'!AJ117="-",'C3(1)-1管路'!AJ117,'C3(1)-1管路'!AJ117-'C10(1)-2管路(初期設定)'!AJ117))=0,"-",IF('C3(1)-1管路'!AJ117="-","-",IF('C10(1)-2管路(初期設定)'!AJ117="-",'C3(1)-1管路'!AJ117,'C3(1)-1管路'!AJ117-'C10(1)-2管路(初期設定)'!AJ117)))</f>
        <v>-</v>
      </c>
      <c r="AK117" s="649" t="str">
        <f>IF(IF('C3(1)-1管路'!AK117="-","-",IF('C10(1)-2管路(初期設定)'!AK117="-",'C3(1)-1管路'!AK117,'C3(1)-1管路'!AK117-'C10(1)-2管路(初期設定)'!AK117))=0,"-",IF('C3(1)-1管路'!AK117="-","-",IF('C10(1)-2管路(初期設定)'!AK117="-",'C3(1)-1管路'!AK117,'C3(1)-1管路'!AK117-'C10(1)-2管路(初期設定)'!AK117)))</f>
        <v>-</v>
      </c>
      <c r="AL117" s="664" t="str">
        <f t="shared" si="322"/>
        <v>-</v>
      </c>
      <c r="AM117" s="648" t="str">
        <f>IF(IF('C3(1)-1管路'!AM117="-","-",IF('C10(1)-2管路(初期設定)'!AM117="-",'C3(1)-1管路'!AM117,'C3(1)-1管路'!AM117-'C10(1)-2管路(初期設定)'!AM117))=0,"-",IF('C3(1)-1管路'!AM117="-","-",IF('C10(1)-2管路(初期設定)'!AM117="-",'C3(1)-1管路'!AM117,'C3(1)-1管路'!AM117-'C10(1)-2管路(初期設定)'!AM117)))</f>
        <v>-</v>
      </c>
      <c r="AN117" s="649" t="str">
        <f>IF(IF('C3(1)-1管路'!AN117="-","-",IF('C10(1)-2管路(初期設定)'!AN117="-",'C3(1)-1管路'!AN117,'C3(1)-1管路'!AN117-'C10(1)-2管路(初期設定)'!AN117))=0,"-",IF('C3(1)-1管路'!AN117="-","-",IF('C10(1)-2管路(初期設定)'!AN117="-",'C3(1)-1管路'!AN117,'C3(1)-1管路'!AN117-'C10(1)-2管路(初期設定)'!AN117)))</f>
        <v>-</v>
      </c>
      <c r="AO117" s="664" t="str">
        <f t="shared" si="323"/>
        <v>-</v>
      </c>
      <c r="AP117" s="648" t="str">
        <f>IF(IF('C3(1)-1管路'!AP117="-","-",IF('C10(1)-2管路(初期設定)'!AP117="-",'C3(1)-1管路'!AP117,'C3(1)-1管路'!AP117-'C10(1)-2管路(初期設定)'!AP117))=0,"-",IF('C3(1)-1管路'!AP117="-","-",IF('C10(1)-2管路(初期設定)'!AP117="-",'C3(1)-1管路'!AP117,'C3(1)-1管路'!AP117-'C10(1)-2管路(初期設定)'!AP117)))</f>
        <v>-</v>
      </c>
      <c r="AQ117" s="649" t="str">
        <f>IF(IF('C3(1)-1管路'!AQ117="-","-",IF('C10(1)-2管路(初期設定)'!AQ117="-",'C3(1)-1管路'!AQ117,'C3(1)-1管路'!AQ117-'C10(1)-2管路(初期設定)'!AQ117))=0,"-",IF('C3(1)-1管路'!AQ117="-","-",IF('C10(1)-2管路(初期設定)'!AQ117="-",'C3(1)-1管路'!AQ117,'C3(1)-1管路'!AQ117-'C10(1)-2管路(初期設定)'!AQ117)))</f>
        <v>-</v>
      </c>
      <c r="AR117" s="659" t="str">
        <f t="shared" si="324"/>
        <v>-</v>
      </c>
      <c r="AS117" s="648" t="str">
        <f>IF(IF('C3(1)-1管路'!AS117="-","-",IF('C10(1)-2管路(初期設定)'!AS117="-",'C3(1)-1管路'!AS117,'C3(1)-1管路'!AS117-'C10(1)-2管路(初期設定)'!AS117))=0,"-",IF('C3(1)-1管路'!AS117="-","-",IF('C10(1)-2管路(初期設定)'!AS117="-",'C3(1)-1管路'!AS117,'C3(1)-1管路'!AS117-'C10(1)-2管路(初期設定)'!AS117)))</f>
        <v>-</v>
      </c>
      <c r="AT117" s="649" t="str">
        <f>IF(IF('C3(1)-1管路'!AT117="-","-",IF('C10(1)-2管路(初期設定)'!AT117="-",'C3(1)-1管路'!AT117,'C3(1)-1管路'!AT117-'C10(1)-2管路(初期設定)'!AT117))=0,"-",IF('C3(1)-1管路'!AT117="-","-",IF('C10(1)-2管路(初期設定)'!AT117="-",'C3(1)-1管路'!AT117,'C3(1)-1管路'!AT117-'C10(1)-2管路(初期設定)'!AT117)))</f>
        <v>-</v>
      </c>
      <c r="AU117" s="659" t="str">
        <f t="shared" si="325"/>
        <v>-</v>
      </c>
      <c r="AV117" s="1071">
        <f t="shared" si="326"/>
        <v>1890.8</v>
      </c>
      <c r="AW117" s="1070"/>
      <c r="AX117" s="1069" t="str">
        <f t="shared" si="327"/>
        <v>-</v>
      </c>
      <c r="AY117" s="1070"/>
      <c r="AZ117" s="1071">
        <f t="shared" si="328"/>
        <v>415.5</v>
      </c>
      <c r="BA117" s="1070"/>
      <c r="BB117" s="1070">
        <f t="shared" si="329"/>
        <v>0</v>
      </c>
      <c r="BC117" s="1070"/>
      <c r="BD117" s="1070">
        <f t="shared" si="330"/>
        <v>1475.3</v>
      </c>
      <c r="BE117" s="1070"/>
      <c r="BF117" s="1070">
        <f t="shared" si="331"/>
        <v>0</v>
      </c>
      <c r="BG117" s="1070"/>
      <c r="BH117" s="1070">
        <f t="shared" si="332"/>
        <v>0</v>
      </c>
      <c r="BI117" s="1072"/>
      <c r="BJ117" s="1071">
        <f t="shared" si="333"/>
        <v>415.5</v>
      </c>
      <c r="BK117" s="1070"/>
      <c r="BL117" s="1070">
        <f t="shared" si="334"/>
        <v>1475.3</v>
      </c>
      <c r="BM117" s="1073"/>
      <c r="BN117" s="1070">
        <f t="shared" si="335"/>
        <v>1890.8</v>
      </c>
      <c r="BO117" s="1073"/>
      <c r="BQ117" s="442" t="str">
        <f>IF('C10(1)-2管路(初期設定)'!AW117="","-",'C10(1)-2管路(初期設定)'!AW117)</f>
        <v>ダクタイル鋳鉄管(NS形継手等)</v>
      </c>
      <c r="BR117" s="441">
        <f>IF(BQ117=BR$4,IF('C10(1)-2管路(初期設定)'!AV117="-","-",IF('C10(1)-2管路(初期設定)'!I117="-",'C10(1)-2管路(初期設定)'!AV117,'C10(1)-2管路(初期設定)'!AV117-'C10(1)-2管路(初期設定)'!I117)),"-")</f>
        <v>163</v>
      </c>
      <c r="BS117" s="441" t="str">
        <f>IF(BQ117=BS$4,IF('C10(1)-2管路(初期設定)'!AV117="-","-",IF('C10(1)-2管路(初期設定)'!L117="-",'C10(1)-2管路(初期設定)'!AV117,'C10(1)-2管路(初期設定)'!AV117-'C10(1)-2管路(初期設定)'!L117)),"-")</f>
        <v>-</v>
      </c>
      <c r="BT117" s="441" t="str">
        <f>IF(BQ117=BT$4,IF('C10(1)-2管路(初期設定)'!AV117="-","-",IF('C10(1)-2管路(初期設定)'!O117="-",'C10(1)-2管路(初期設定)'!AV117,'C10(1)-2管路(初期設定)'!AV117-'C10(1)-2管路(初期設定)'!O117)),"-")</f>
        <v>-</v>
      </c>
      <c r="BU117" s="441" t="str">
        <f>IF($BQ117=BU$4,IF('C10(1)-2管路(初期設定)'!$AV117="-","-",IF('C10(1)-2管路(初期設定)'!R117="-",'C10(1)-2管路(初期設定)'!$AV117,'C10(1)-2管路(初期設定)'!$AV117-'C10(1)-2管路(初期設定)'!R117)),"-")</f>
        <v>-</v>
      </c>
      <c r="BV117" s="441" t="str">
        <f>IF($BQ117=BV$4,IF('C10(1)-2管路(初期設定)'!$AV117="-","-",IF('C10(1)-2管路(初期設定)'!W117="-",'C10(1)-2管路(初期設定)'!$AV117,'C10(1)-2管路(初期設定)'!$AV117-SUM('C10(1)-2管路(初期設定)'!S117,'C10(1)-2管路(初期設定)'!T117))),"-")</f>
        <v>-</v>
      </c>
      <c r="BW117" s="441" t="str">
        <f>IF($BQ117=BV$4,IF('C10(1)-2管路(初期設定)'!$AV117="-","-",IF('C10(1)-2管路(初期設定)'!W117="-",'C10(1)-2管路(初期設定)'!$AV117,'C10(1)-2管路(初期設定)'!$AV117-SUM('C10(1)-2管路(初期設定)'!U117,'C10(1)-2管路(初期設定)'!V117))),"-")</f>
        <v>-</v>
      </c>
      <c r="BX117" s="441" t="str">
        <f>IF($BQ117=BX$4,IF('C10(1)-2管路(初期設定)'!$AV117="-","-",IF('C10(1)-2管路(初期設定)'!AF117="-",'C10(1)-2管路(初期設定)'!$AV117,'C10(1)-2管路(初期設定)'!$AV117-'C10(1)-2管路(初期設定)'!AF117)),"-")</f>
        <v>-</v>
      </c>
    </row>
    <row r="118" spans="2:76" ht="13.5" customHeight="1">
      <c r="B118" s="1265"/>
      <c r="C118" s="1083"/>
      <c r="D118" s="1084"/>
      <c r="E118" s="1085"/>
      <c r="F118" s="76">
        <v>250</v>
      </c>
      <c r="G118" s="857">
        <f>IF(AND('C10(1)-1管路(初期設定)'!$F$18="○",'C10(1)-4,5管路(初期設定)'!$BR118="-"),"-",IF('C3(1)-1管路'!G118="-",BR118,IF(BR118="-",'C3(1)-1管路'!G118,'C3(1)-1管路'!G118+BR118)))</f>
        <v>2482.6</v>
      </c>
      <c r="H118" s="649" t="str">
        <f>IF(IF('C3(1)-1管路'!H118="-","-",IF('C10(1)-2管路(初期設定)'!H118="-",'C3(1)-1管路'!H118,'C3(1)-1管路'!H118-'C10(1)-2管路(初期設定)'!H118))=0,"-",IF('C3(1)-1管路'!H118="-","-",IF('C10(1)-2管路(初期設定)'!H118="-",'C3(1)-1管路'!H118,'C3(1)-1管路'!H118-'C10(1)-2管路(初期設定)'!H118)))</f>
        <v>-</v>
      </c>
      <c r="I118" s="664">
        <f t="shared" si="313"/>
        <v>2482.6</v>
      </c>
      <c r="J118" s="857" t="str">
        <f>IF(AND('C10(1)-1管路(初期設定)'!$H$18="○",'C10(1)-4,5管路(初期設定)'!$BS118="-"),"-",IF('C3(1)-1管路'!J118="-",BS118,IF(BS118="-",'C3(1)-1管路'!J118,'C3(1)-1管路'!J118+BS118)))</f>
        <v>-</v>
      </c>
      <c r="K118" s="649" t="str">
        <f>IF(IF('C3(1)-1管路'!K118="-","-",IF('C10(1)-2管路(初期設定)'!K118="-",'C3(1)-1管路'!K118,'C3(1)-1管路'!K118-'C10(1)-2管路(初期設定)'!K118))=0,"-",IF('C3(1)-1管路'!K118="-","-",IF('C10(1)-2管路(初期設定)'!K118="-",'C3(1)-1管路'!K118,'C3(1)-1管路'!K118-'C10(1)-2管路(初期設定)'!K118)))</f>
        <v>-</v>
      </c>
      <c r="L118" s="664" t="str">
        <f t="shared" si="314"/>
        <v>-</v>
      </c>
      <c r="M118" s="857" t="str">
        <f>IF(AND('C10(1)-1管路(初期設定)'!$J$18="○",'C10(1)-4,5管路(初期設定)'!$BT118="-"),"-",IF('C3(1)-1管路'!M118="-",BT118,IF(BT118="-",'C3(1)-1管路'!M118,'C3(1)-1管路'!M118+BT118)))</f>
        <v>-</v>
      </c>
      <c r="N118" s="649" t="str">
        <f>IF(IF('C3(1)-1管路'!N118="-","-",IF('C10(1)-2管路(初期設定)'!N118="-",'C3(1)-1管路'!N118,'C3(1)-1管路'!N118-'C10(1)-2管路(初期設定)'!N118))=0,"-",IF('C3(1)-1管路'!N118="-","-",IF('C10(1)-2管路(初期設定)'!N118="-",'C3(1)-1管路'!N118,'C3(1)-1管路'!N118-'C10(1)-2管路(初期設定)'!N118)))</f>
        <v>-</v>
      </c>
      <c r="O118" s="664" t="str">
        <f t="shared" si="315"/>
        <v>-</v>
      </c>
      <c r="P118" s="857" t="str">
        <f>IF(AND('C10(1)-1管路(初期設定)'!$L$18="○",'C10(1)-4,5管路(初期設定)'!$BU118="-"),"-",IF('C3(1)-1管路'!P118="-",BU118,IF(BU118="-",'C3(1)-1管路'!P118,'C3(1)-1管路'!P118+BU118)))</f>
        <v>-</v>
      </c>
      <c r="Q118" s="649" t="str">
        <f>IF(IF('C3(1)-1管路'!Q118="-","-",IF('C10(1)-2管路(初期設定)'!Q118="-",'C3(1)-1管路'!Q118,'C3(1)-1管路'!Q118-'C10(1)-2管路(初期設定)'!Q118))=0,"-",IF('C3(1)-1管路'!Q118="-","-",IF('C10(1)-2管路(初期設定)'!Q118="-",'C3(1)-1管路'!Q118,'C3(1)-1管路'!Q118-'C10(1)-2管路(初期設定)'!Q118)))</f>
        <v>-</v>
      </c>
      <c r="R118" s="664" t="str">
        <f t="shared" si="316"/>
        <v>-</v>
      </c>
      <c r="S118" s="857">
        <f>IF(AND('C10(1)-1管路(初期設定)'!$N$18="○",'C10(1)-4,5管路(初期設定)'!$BV118="-"),"-",IF('C3(1)-1管路'!S118="-",BV118,IF(BV118="-",'C3(1)-1管路'!S118,'C3(1)-1管路'!S118+BV118+BW118)))</f>
        <v>134.80000000000001</v>
      </c>
      <c r="T118" s="650" t="str">
        <f>IF(IF('C3(1)-1管路'!T118="-","-",IF('C10(1)-2管路(初期設定)'!T118="-",'C3(1)-1管路'!T118,'C3(1)-1管路'!T118-'C10(1)-2管路(初期設定)'!T118))=0,"-",IF('C3(1)-1管路'!T118="-","-",IF('C10(1)-2管路(初期設定)'!T118="-",'C3(1)-1管路'!T118,'C3(1)-1管路'!T118-'C10(1)-2管路(初期設定)'!T118)))</f>
        <v>-</v>
      </c>
      <c r="U118" s="856">
        <f>IF(AND('C10(1)-1管路(初期設定)'!$P$18="○",'C10(1)-4,5管路(初期設定)'!$BW118="-"),"-",IF('C3(1)-1管路'!U118="-",BW118,IF(BW118="-",'C3(1)-1管路'!U118,'C3(1)-1管路'!U118)))</f>
        <v>558.20000000000005</v>
      </c>
      <c r="V118" s="649" t="str">
        <f>IF(IF('C3(1)-1管路'!V118="-","-",IF('C10(1)-2管路(初期設定)'!V118="-",'C3(1)-1管路'!V118,'C3(1)-1管路'!V118-'C10(1)-2管路(初期設定)'!V118))=0,"-",IF('C3(1)-1管路'!V118="-","-",IF('C10(1)-2管路(初期設定)'!V118="-",'C3(1)-1管路'!V118,'C3(1)-1管路'!V118-'C10(1)-2管路(初期設定)'!V118)))</f>
        <v>-</v>
      </c>
      <c r="W118" s="664">
        <f t="shared" si="317"/>
        <v>693</v>
      </c>
      <c r="X118" s="648">
        <f>IF(IF('C3(1)-1管路'!X118="-","-",IF('C10(1)-2管路(初期設定)'!X118="-",'C3(1)-1管路'!X118,'C3(1)-1管路'!X118-'C10(1)-2管路(初期設定)'!X118))=0,"-",IF('C3(1)-1管路'!X118="-","-",IF('C10(1)-2管路(初期設定)'!X118="-",'C3(1)-1管路'!X118,'C3(1)-1管路'!X118-'C10(1)-2管路(初期設定)'!X118)))</f>
        <v>3975.5</v>
      </c>
      <c r="Y118" s="649" t="str">
        <f>IF(IF('C3(1)-1管路'!Y118="-","-",IF('C10(1)-2管路(初期設定)'!Y118="-",'C3(1)-1管路'!Y118,'C3(1)-1管路'!Y118-'C10(1)-2管路(初期設定)'!Y118))=0,"-",IF('C3(1)-1管路'!Y118="-","-",IF('C10(1)-2管路(初期設定)'!Y118="-",'C3(1)-1管路'!Y118,'C3(1)-1管路'!Y118-'C10(1)-2管路(初期設定)'!Y118)))</f>
        <v>-</v>
      </c>
      <c r="Z118" s="664">
        <f t="shared" si="318"/>
        <v>3975.5</v>
      </c>
      <c r="AA118" s="648" t="str">
        <f>IF(IF('C3(1)-1管路'!AA118="-","-",IF('C10(1)-2管路(初期設定)'!AA118="-",'C3(1)-1管路'!AA118,'C3(1)-1管路'!AA118-'C10(1)-2管路(初期設定)'!AA118))=0,"-",IF('C3(1)-1管路'!AA118="-","-",IF('C10(1)-2管路(初期設定)'!AA118="-",'C3(1)-1管路'!AA118,'C3(1)-1管路'!AA118-'C10(1)-2管路(初期設定)'!AA118)))</f>
        <v>-</v>
      </c>
      <c r="AB118" s="649" t="str">
        <f>IF(IF('C3(1)-1管路'!AB118="-","-",IF('C10(1)-2管路(初期設定)'!AB118="-",'C3(1)-1管路'!AB118,'C3(1)-1管路'!AB118-'C10(1)-2管路(初期設定)'!AB118))=0,"-",IF('C3(1)-1管路'!AB118="-","-",IF('C10(1)-2管路(初期設定)'!AB118="-",'C3(1)-1管路'!AB118,'C3(1)-1管路'!AB118-'C10(1)-2管路(初期設定)'!AB118)))</f>
        <v>-</v>
      </c>
      <c r="AC118" s="664" t="str">
        <f t="shared" si="319"/>
        <v>-</v>
      </c>
      <c r="AD118" s="857" t="str">
        <f>IF(AND('C10(1)-1管路(初期設定)'!$V$18="○",'C10(1)-4,5管路(初期設定)'!$BX118="-"),"-",IF('C3(1)-1管路'!AD118="-",BX118,IF(BX118="-",'C3(1)-1管路'!AD118,'C3(1)-1管路'!AD118+BX118)))</f>
        <v>-</v>
      </c>
      <c r="AE118" s="649" t="str">
        <f>IF(IF('C3(1)-1管路'!AE118="-","-",IF('C10(1)-2管路(初期設定)'!AE118="-",'C3(1)-1管路'!AE118,'C3(1)-1管路'!AE118-'C10(1)-2管路(初期設定)'!AE118))=0,"-",IF('C3(1)-1管路'!AE118="-","-",IF('C10(1)-2管路(初期設定)'!AE118="-",'C3(1)-1管路'!AE118,'C3(1)-1管路'!AE118-'C10(1)-2管路(初期設定)'!AE118)))</f>
        <v>-</v>
      </c>
      <c r="AF118" s="664" t="str">
        <f t="shared" si="320"/>
        <v>-</v>
      </c>
      <c r="AG118" s="648" t="str">
        <f>IF(IF('C3(1)-1管路'!AG118="-","-",IF('C10(1)-2管路(初期設定)'!AG118="-",'C3(1)-1管路'!AG118,'C3(1)-1管路'!AG118-'C10(1)-2管路(初期設定)'!AG118))=0,"-",IF('C3(1)-1管路'!AG118="-","-",IF('C10(1)-2管路(初期設定)'!AG118="-",'C3(1)-1管路'!AG118,'C3(1)-1管路'!AG118-'C10(1)-2管路(初期設定)'!AG118)))</f>
        <v>-</v>
      </c>
      <c r="AH118" s="649" t="str">
        <f>IF(IF('C3(1)-1管路'!AH118="-","-",IF('C10(1)-2管路(初期設定)'!AH118="-",'C3(1)-1管路'!AH118,'C3(1)-1管路'!AH118-'C10(1)-2管路(初期設定)'!AH118))=0,"-",IF('C3(1)-1管路'!AH118="-","-",IF('C10(1)-2管路(初期設定)'!AH118="-",'C3(1)-1管路'!AH118,'C3(1)-1管路'!AH118-'C10(1)-2管路(初期設定)'!AH118)))</f>
        <v>-</v>
      </c>
      <c r="AI118" s="664" t="str">
        <f t="shared" si="321"/>
        <v>-</v>
      </c>
      <c r="AJ118" s="648" t="str">
        <f>IF(IF('C3(1)-1管路'!AJ118="-","-",IF('C10(1)-2管路(初期設定)'!AJ118="-",'C3(1)-1管路'!AJ118,'C3(1)-1管路'!AJ118-'C10(1)-2管路(初期設定)'!AJ118))=0,"-",IF('C3(1)-1管路'!AJ118="-","-",IF('C10(1)-2管路(初期設定)'!AJ118="-",'C3(1)-1管路'!AJ118,'C3(1)-1管路'!AJ118-'C10(1)-2管路(初期設定)'!AJ118)))</f>
        <v>-</v>
      </c>
      <c r="AK118" s="649" t="str">
        <f>IF(IF('C3(1)-1管路'!AK118="-","-",IF('C10(1)-2管路(初期設定)'!AK118="-",'C3(1)-1管路'!AK118,'C3(1)-1管路'!AK118-'C10(1)-2管路(初期設定)'!AK118))=0,"-",IF('C3(1)-1管路'!AK118="-","-",IF('C10(1)-2管路(初期設定)'!AK118="-",'C3(1)-1管路'!AK118,'C3(1)-1管路'!AK118-'C10(1)-2管路(初期設定)'!AK118)))</f>
        <v>-</v>
      </c>
      <c r="AL118" s="664" t="str">
        <f t="shared" si="322"/>
        <v>-</v>
      </c>
      <c r="AM118" s="648" t="str">
        <f>IF(IF('C3(1)-1管路'!AM118="-","-",IF('C10(1)-2管路(初期設定)'!AM118="-",'C3(1)-1管路'!AM118,'C3(1)-1管路'!AM118-'C10(1)-2管路(初期設定)'!AM118))=0,"-",IF('C3(1)-1管路'!AM118="-","-",IF('C10(1)-2管路(初期設定)'!AM118="-",'C3(1)-1管路'!AM118,'C3(1)-1管路'!AM118-'C10(1)-2管路(初期設定)'!AM118)))</f>
        <v>-</v>
      </c>
      <c r="AN118" s="649" t="str">
        <f>IF(IF('C3(1)-1管路'!AN118="-","-",IF('C10(1)-2管路(初期設定)'!AN118="-",'C3(1)-1管路'!AN118,'C3(1)-1管路'!AN118-'C10(1)-2管路(初期設定)'!AN118))=0,"-",IF('C3(1)-1管路'!AN118="-","-",IF('C10(1)-2管路(初期設定)'!AN118="-",'C3(1)-1管路'!AN118,'C3(1)-1管路'!AN118-'C10(1)-2管路(初期設定)'!AN118)))</f>
        <v>-</v>
      </c>
      <c r="AO118" s="664" t="str">
        <f t="shared" si="323"/>
        <v>-</v>
      </c>
      <c r="AP118" s="648" t="str">
        <f>IF(IF('C3(1)-1管路'!AP118="-","-",IF('C10(1)-2管路(初期設定)'!AP118="-",'C3(1)-1管路'!AP118,'C3(1)-1管路'!AP118-'C10(1)-2管路(初期設定)'!AP118))=0,"-",IF('C3(1)-1管路'!AP118="-","-",IF('C10(1)-2管路(初期設定)'!AP118="-",'C3(1)-1管路'!AP118,'C3(1)-1管路'!AP118-'C10(1)-2管路(初期設定)'!AP118)))</f>
        <v>-</v>
      </c>
      <c r="AQ118" s="649" t="str">
        <f>IF(IF('C3(1)-1管路'!AQ118="-","-",IF('C10(1)-2管路(初期設定)'!AQ118="-",'C3(1)-1管路'!AQ118,'C3(1)-1管路'!AQ118-'C10(1)-2管路(初期設定)'!AQ118))=0,"-",IF('C3(1)-1管路'!AQ118="-","-",IF('C10(1)-2管路(初期設定)'!AQ118="-",'C3(1)-1管路'!AQ118,'C3(1)-1管路'!AQ118-'C10(1)-2管路(初期設定)'!AQ118)))</f>
        <v>-</v>
      </c>
      <c r="AR118" s="659" t="str">
        <f t="shared" si="324"/>
        <v>-</v>
      </c>
      <c r="AS118" s="648" t="str">
        <f>IF(IF('C3(1)-1管路'!AS118="-","-",IF('C10(1)-2管路(初期設定)'!AS118="-",'C3(1)-1管路'!AS118,'C3(1)-1管路'!AS118-'C10(1)-2管路(初期設定)'!AS118))=0,"-",IF('C3(1)-1管路'!AS118="-","-",IF('C10(1)-2管路(初期設定)'!AS118="-",'C3(1)-1管路'!AS118,'C3(1)-1管路'!AS118-'C10(1)-2管路(初期設定)'!AS118)))</f>
        <v>-</v>
      </c>
      <c r="AT118" s="649" t="str">
        <f>IF(IF('C3(1)-1管路'!AT118="-","-",IF('C10(1)-2管路(初期設定)'!AT118="-",'C3(1)-1管路'!AT118,'C3(1)-1管路'!AT118-'C10(1)-2管路(初期設定)'!AT118))=0,"-",IF('C3(1)-1管路'!AT118="-","-",IF('C10(1)-2管路(初期設定)'!AT118="-",'C3(1)-1管路'!AT118,'C3(1)-1管路'!AT118-'C10(1)-2管路(初期設定)'!AT118)))</f>
        <v>-</v>
      </c>
      <c r="AU118" s="659" t="str">
        <f t="shared" si="325"/>
        <v>-</v>
      </c>
      <c r="AV118" s="1071">
        <f t="shared" si="326"/>
        <v>7151.1</v>
      </c>
      <c r="AW118" s="1070"/>
      <c r="AX118" s="1069" t="str">
        <f t="shared" si="327"/>
        <v>-</v>
      </c>
      <c r="AY118" s="1070"/>
      <c r="AZ118" s="1071">
        <f t="shared" si="328"/>
        <v>2482.6</v>
      </c>
      <c r="BA118" s="1070"/>
      <c r="BB118" s="1070">
        <f t="shared" si="329"/>
        <v>134.80000000000001</v>
      </c>
      <c r="BC118" s="1070"/>
      <c r="BD118" s="1070">
        <f t="shared" si="330"/>
        <v>4533.7</v>
      </c>
      <c r="BE118" s="1070"/>
      <c r="BF118" s="1070">
        <f t="shared" si="331"/>
        <v>0</v>
      </c>
      <c r="BG118" s="1070"/>
      <c r="BH118" s="1070">
        <f t="shared" si="332"/>
        <v>0</v>
      </c>
      <c r="BI118" s="1072"/>
      <c r="BJ118" s="1071">
        <f t="shared" si="333"/>
        <v>2617.4</v>
      </c>
      <c r="BK118" s="1070"/>
      <c r="BL118" s="1070">
        <f t="shared" si="334"/>
        <v>4533.7</v>
      </c>
      <c r="BM118" s="1073"/>
      <c r="BN118" s="1070">
        <f t="shared" si="335"/>
        <v>7151.1</v>
      </c>
      <c r="BO118" s="1073"/>
      <c r="BQ118" s="442" t="str">
        <f>IF('C10(1)-2管路(初期設定)'!AW118="","-",'C10(1)-2管路(初期設定)'!AW118)</f>
        <v>ダクタイル鋳鉄管(NS形継手等)</v>
      </c>
      <c r="BR118" s="441">
        <f>IF(BQ118=BR$4,IF('C10(1)-2管路(初期設定)'!AV118="-","-",IF('C10(1)-2管路(初期設定)'!I118="-",'C10(1)-2管路(初期設定)'!AV118,'C10(1)-2管路(初期設定)'!AV118-'C10(1)-2管路(初期設定)'!I118)),"-")</f>
        <v>1116.8</v>
      </c>
      <c r="BS118" s="441" t="str">
        <f>IF(BQ118=BS$4,IF('C10(1)-2管路(初期設定)'!AV118="-","-",IF('C10(1)-2管路(初期設定)'!L118="-",'C10(1)-2管路(初期設定)'!AV118,'C10(1)-2管路(初期設定)'!AV118-'C10(1)-2管路(初期設定)'!L118)),"-")</f>
        <v>-</v>
      </c>
      <c r="BT118" s="441" t="str">
        <f>IF(BQ118=BT$4,IF('C10(1)-2管路(初期設定)'!AV118="-","-",IF('C10(1)-2管路(初期設定)'!O118="-",'C10(1)-2管路(初期設定)'!AV118,'C10(1)-2管路(初期設定)'!AV118-'C10(1)-2管路(初期設定)'!O118)),"-")</f>
        <v>-</v>
      </c>
      <c r="BU118" s="441" t="str">
        <f>IF($BQ118=BU$4,IF('C10(1)-2管路(初期設定)'!$AV118="-","-",IF('C10(1)-2管路(初期設定)'!R118="-",'C10(1)-2管路(初期設定)'!$AV118,'C10(1)-2管路(初期設定)'!$AV118-'C10(1)-2管路(初期設定)'!R118)),"-")</f>
        <v>-</v>
      </c>
      <c r="BV118" s="441" t="str">
        <f>IF($BQ118=BV$4,IF('C10(1)-2管路(初期設定)'!$AV118="-","-",IF('C10(1)-2管路(初期設定)'!W118="-",'C10(1)-2管路(初期設定)'!$AV118,'C10(1)-2管路(初期設定)'!$AV118-SUM('C10(1)-2管路(初期設定)'!S118,'C10(1)-2管路(初期設定)'!T118))),"-")</f>
        <v>-</v>
      </c>
      <c r="BW118" s="441" t="str">
        <f>IF($BQ118=BV$4,IF('C10(1)-2管路(初期設定)'!$AV118="-","-",IF('C10(1)-2管路(初期設定)'!W118="-",'C10(1)-2管路(初期設定)'!$AV118,'C10(1)-2管路(初期設定)'!$AV118-SUM('C10(1)-2管路(初期設定)'!U118,'C10(1)-2管路(初期設定)'!V118))),"-")</f>
        <v>-</v>
      </c>
      <c r="BX118" s="441" t="str">
        <f>IF($BQ118=BX$4,IF('C10(1)-2管路(初期設定)'!$AV118="-","-",IF('C10(1)-2管路(初期設定)'!AF118="-",'C10(1)-2管路(初期設定)'!$AV118,'C10(1)-2管路(初期設定)'!$AV118-'C10(1)-2管路(初期設定)'!AF118)),"-")</f>
        <v>-</v>
      </c>
    </row>
    <row r="119" spans="2:76" ht="13.5" customHeight="1">
      <c r="B119" s="1265"/>
      <c r="C119" s="1083"/>
      <c r="D119" s="1084"/>
      <c r="E119" s="1085"/>
      <c r="F119" s="76">
        <v>200</v>
      </c>
      <c r="G119" s="857">
        <f>IF(AND('C10(1)-1管路(初期設定)'!$F$18="○",'C10(1)-4,5管路(初期設定)'!$BR119="-"),"-",IF('C3(1)-1管路'!G119="-",BR119,IF(BR119="-",'C3(1)-1管路'!G119,'C3(1)-1管路'!G119+BR119)))</f>
        <v>5234.5</v>
      </c>
      <c r="H119" s="649" t="str">
        <f>IF(IF('C3(1)-1管路'!H119="-","-",IF('C10(1)-2管路(初期設定)'!H119="-",'C3(1)-1管路'!H119,'C3(1)-1管路'!H119-'C10(1)-2管路(初期設定)'!H119))=0,"-",IF('C3(1)-1管路'!H119="-","-",IF('C10(1)-2管路(初期設定)'!H119="-",'C3(1)-1管路'!H119,'C3(1)-1管路'!H119-'C10(1)-2管路(初期設定)'!H119)))</f>
        <v>-</v>
      </c>
      <c r="I119" s="664">
        <f t="shared" si="313"/>
        <v>5234.5</v>
      </c>
      <c r="J119" s="857" t="str">
        <f>IF(AND('C10(1)-1管路(初期設定)'!$H$18="○",'C10(1)-4,5管路(初期設定)'!$BS119="-"),"-",IF('C3(1)-1管路'!J119="-",BS119,IF(BS119="-",'C3(1)-1管路'!J119,'C3(1)-1管路'!J119+BS119)))</f>
        <v>-</v>
      </c>
      <c r="K119" s="649" t="str">
        <f>IF(IF('C3(1)-1管路'!K119="-","-",IF('C10(1)-2管路(初期設定)'!K119="-",'C3(1)-1管路'!K119,'C3(1)-1管路'!K119-'C10(1)-2管路(初期設定)'!K119))=0,"-",IF('C3(1)-1管路'!K119="-","-",IF('C10(1)-2管路(初期設定)'!K119="-",'C3(1)-1管路'!K119,'C3(1)-1管路'!K119-'C10(1)-2管路(初期設定)'!K119)))</f>
        <v>-</v>
      </c>
      <c r="L119" s="664" t="str">
        <f t="shared" si="314"/>
        <v>-</v>
      </c>
      <c r="M119" s="857" t="str">
        <f>IF(AND('C10(1)-1管路(初期設定)'!$J$18="○",'C10(1)-4,5管路(初期設定)'!$BT119="-"),"-",IF('C3(1)-1管路'!M119="-",BT119,IF(BT119="-",'C3(1)-1管路'!M119,'C3(1)-1管路'!M119+BT119)))</f>
        <v>-</v>
      </c>
      <c r="N119" s="649" t="str">
        <f>IF(IF('C3(1)-1管路'!N119="-","-",IF('C10(1)-2管路(初期設定)'!N119="-",'C3(1)-1管路'!N119,'C3(1)-1管路'!N119-'C10(1)-2管路(初期設定)'!N119))=0,"-",IF('C3(1)-1管路'!N119="-","-",IF('C10(1)-2管路(初期設定)'!N119="-",'C3(1)-1管路'!N119,'C3(1)-1管路'!N119-'C10(1)-2管路(初期設定)'!N119)))</f>
        <v>-</v>
      </c>
      <c r="O119" s="664" t="str">
        <f t="shared" si="315"/>
        <v>-</v>
      </c>
      <c r="P119" s="857" t="str">
        <f>IF(AND('C10(1)-1管路(初期設定)'!$L$18="○",'C10(1)-4,5管路(初期設定)'!$BU119="-"),"-",IF('C3(1)-1管路'!P119="-",BU119,IF(BU119="-",'C3(1)-1管路'!P119,'C3(1)-1管路'!P119+BU119)))</f>
        <v>-</v>
      </c>
      <c r="Q119" s="649" t="str">
        <f>IF(IF('C3(1)-1管路'!Q119="-","-",IF('C10(1)-2管路(初期設定)'!Q119="-",'C3(1)-1管路'!Q119,'C3(1)-1管路'!Q119-'C10(1)-2管路(初期設定)'!Q119))=0,"-",IF('C3(1)-1管路'!Q119="-","-",IF('C10(1)-2管路(初期設定)'!Q119="-",'C3(1)-1管路'!Q119,'C3(1)-1管路'!Q119-'C10(1)-2管路(初期設定)'!Q119)))</f>
        <v>-</v>
      </c>
      <c r="R119" s="664" t="str">
        <f t="shared" si="316"/>
        <v>-</v>
      </c>
      <c r="S119" s="857">
        <f>IF(AND('C10(1)-1管路(初期設定)'!$N$18="○",'C10(1)-4,5管路(初期設定)'!$BV119="-"),"-",IF('C3(1)-1管路'!S119="-",BV119,IF(BV119="-",'C3(1)-1管路'!S119,'C3(1)-1管路'!S119+BV119+BW119)))</f>
        <v>412.4</v>
      </c>
      <c r="T119" s="650" t="str">
        <f>IF(IF('C3(1)-1管路'!T119="-","-",IF('C10(1)-2管路(初期設定)'!T119="-",'C3(1)-1管路'!T119,'C3(1)-1管路'!T119-'C10(1)-2管路(初期設定)'!T119))=0,"-",IF('C3(1)-1管路'!T119="-","-",IF('C10(1)-2管路(初期設定)'!T119="-",'C3(1)-1管路'!T119,'C3(1)-1管路'!T119-'C10(1)-2管路(初期設定)'!T119)))</f>
        <v>-</v>
      </c>
      <c r="U119" s="856">
        <f>IF(AND('C10(1)-1管路(初期設定)'!$P$18="○",'C10(1)-4,5管路(初期設定)'!$BW119="-"),"-",IF('C3(1)-1管路'!U119="-",BW119,IF(BW119="-",'C3(1)-1管路'!U119,'C3(1)-1管路'!U119)))</f>
        <v>1716.2</v>
      </c>
      <c r="V119" s="649" t="str">
        <f>IF(IF('C3(1)-1管路'!V119="-","-",IF('C10(1)-2管路(初期設定)'!V119="-",'C3(1)-1管路'!V119,'C3(1)-1管路'!V119-'C10(1)-2管路(初期設定)'!V119))=0,"-",IF('C3(1)-1管路'!V119="-","-",IF('C10(1)-2管路(初期設定)'!V119="-",'C3(1)-1管路'!V119,'C3(1)-1管路'!V119-'C10(1)-2管路(初期設定)'!V119)))</f>
        <v>-</v>
      </c>
      <c r="W119" s="664">
        <f t="shared" si="317"/>
        <v>2128.6</v>
      </c>
      <c r="X119" s="648">
        <f>IF(IF('C3(1)-1管路'!X119="-","-",IF('C10(1)-2管路(初期設定)'!X119="-",'C3(1)-1管路'!X119,'C3(1)-1管路'!X119-'C10(1)-2管路(初期設定)'!X119))=0,"-",IF('C3(1)-1管路'!X119="-","-",IF('C10(1)-2管路(初期設定)'!X119="-",'C3(1)-1管路'!X119,'C3(1)-1管路'!X119-'C10(1)-2管路(初期設定)'!X119)))</f>
        <v>11189.8</v>
      </c>
      <c r="Y119" s="649" t="str">
        <f>IF(IF('C3(1)-1管路'!Y119="-","-",IF('C10(1)-2管路(初期設定)'!Y119="-",'C3(1)-1管路'!Y119,'C3(1)-1管路'!Y119-'C10(1)-2管路(初期設定)'!Y119))=0,"-",IF('C3(1)-1管路'!Y119="-","-",IF('C10(1)-2管路(初期設定)'!Y119="-",'C3(1)-1管路'!Y119,'C3(1)-1管路'!Y119-'C10(1)-2管路(初期設定)'!Y119)))</f>
        <v>-</v>
      </c>
      <c r="Z119" s="664">
        <f t="shared" si="318"/>
        <v>11189.8</v>
      </c>
      <c r="AA119" s="648" t="str">
        <f>IF(IF('C3(1)-1管路'!AA119="-","-",IF('C10(1)-2管路(初期設定)'!AA119="-",'C3(1)-1管路'!AA119,'C3(1)-1管路'!AA119-'C10(1)-2管路(初期設定)'!AA119))=0,"-",IF('C3(1)-1管路'!AA119="-","-",IF('C10(1)-2管路(初期設定)'!AA119="-",'C3(1)-1管路'!AA119,'C3(1)-1管路'!AA119-'C10(1)-2管路(初期設定)'!AA119)))</f>
        <v>-</v>
      </c>
      <c r="AB119" s="649" t="str">
        <f>IF(IF('C3(1)-1管路'!AB119="-","-",IF('C10(1)-2管路(初期設定)'!AB119="-",'C3(1)-1管路'!AB119,'C3(1)-1管路'!AB119-'C10(1)-2管路(初期設定)'!AB119))=0,"-",IF('C3(1)-1管路'!AB119="-","-",IF('C10(1)-2管路(初期設定)'!AB119="-",'C3(1)-1管路'!AB119,'C3(1)-1管路'!AB119-'C10(1)-2管路(初期設定)'!AB119)))</f>
        <v>-</v>
      </c>
      <c r="AC119" s="664" t="str">
        <f t="shared" si="319"/>
        <v>-</v>
      </c>
      <c r="AD119" s="857" t="str">
        <f>IF(AND('C10(1)-1管路(初期設定)'!$V$18="○",'C10(1)-4,5管路(初期設定)'!$BX119="-"),"-",IF('C3(1)-1管路'!AD119="-",BX119,IF(BX119="-",'C3(1)-1管路'!AD119,'C3(1)-1管路'!AD119+BX119)))</f>
        <v>-</v>
      </c>
      <c r="AE119" s="649" t="str">
        <f>IF(IF('C3(1)-1管路'!AE119="-","-",IF('C10(1)-2管路(初期設定)'!AE119="-",'C3(1)-1管路'!AE119,'C3(1)-1管路'!AE119-'C10(1)-2管路(初期設定)'!AE119))=0,"-",IF('C3(1)-1管路'!AE119="-","-",IF('C10(1)-2管路(初期設定)'!AE119="-",'C3(1)-1管路'!AE119,'C3(1)-1管路'!AE119-'C10(1)-2管路(初期設定)'!AE119)))</f>
        <v>-</v>
      </c>
      <c r="AF119" s="664" t="str">
        <f t="shared" si="320"/>
        <v>-</v>
      </c>
      <c r="AG119" s="648" t="str">
        <f>IF(IF('C3(1)-1管路'!AG119="-","-",IF('C10(1)-2管路(初期設定)'!AG119="-",'C3(1)-1管路'!AG119,'C3(1)-1管路'!AG119-'C10(1)-2管路(初期設定)'!AG119))=0,"-",IF('C3(1)-1管路'!AG119="-","-",IF('C10(1)-2管路(初期設定)'!AG119="-",'C3(1)-1管路'!AG119,'C3(1)-1管路'!AG119-'C10(1)-2管路(初期設定)'!AG119)))</f>
        <v>-</v>
      </c>
      <c r="AH119" s="649" t="str">
        <f>IF(IF('C3(1)-1管路'!AH119="-","-",IF('C10(1)-2管路(初期設定)'!AH119="-",'C3(1)-1管路'!AH119,'C3(1)-1管路'!AH119-'C10(1)-2管路(初期設定)'!AH119))=0,"-",IF('C3(1)-1管路'!AH119="-","-",IF('C10(1)-2管路(初期設定)'!AH119="-",'C3(1)-1管路'!AH119,'C3(1)-1管路'!AH119-'C10(1)-2管路(初期設定)'!AH119)))</f>
        <v>-</v>
      </c>
      <c r="AI119" s="664" t="str">
        <f t="shared" si="321"/>
        <v>-</v>
      </c>
      <c r="AJ119" s="648" t="str">
        <f>IF(IF('C3(1)-1管路'!AJ119="-","-",IF('C10(1)-2管路(初期設定)'!AJ119="-",'C3(1)-1管路'!AJ119,'C3(1)-1管路'!AJ119-'C10(1)-2管路(初期設定)'!AJ119))=0,"-",IF('C3(1)-1管路'!AJ119="-","-",IF('C10(1)-2管路(初期設定)'!AJ119="-",'C3(1)-1管路'!AJ119,'C3(1)-1管路'!AJ119-'C10(1)-2管路(初期設定)'!AJ119)))</f>
        <v>-</v>
      </c>
      <c r="AK119" s="649" t="str">
        <f>IF(IF('C3(1)-1管路'!AK119="-","-",IF('C10(1)-2管路(初期設定)'!AK119="-",'C3(1)-1管路'!AK119,'C3(1)-1管路'!AK119-'C10(1)-2管路(初期設定)'!AK119))=0,"-",IF('C3(1)-1管路'!AK119="-","-",IF('C10(1)-2管路(初期設定)'!AK119="-",'C3(1)-1管路'!AK119,'C3(1)-1管路'!AK119-'C10(1)-2管路(初期設定)'!AK119)))</f>
        <v>-</v>
      </c>
      <c r="AL119" s="664" t="str">
        <f t="shared" si="322"/>
        <v>-</v>
      </c>
      <c r="AM119" s="648" t="str">
        <f>IF(IF('C3(1)-1管路'!AM119="-","-",IF('C10(1)-2管路(初期設定)'!AM119="-",'C3(1)-1管路'!AM119,'C3(1)-1管路'!AM119-'C10(1)-2管路(初期設定)'!AM119))=0,"-",IF('C3(1)-1管路'!AM119="-","-",IF('C10(1)-2管路(初期設定)'!AM119="-",'C3(1)-1管路'!AM119,'C3(1)-1管路'!AM119-'C10(1)-2管路(初期設定)'!AM119)))</f>
        <v>-</v>
      </c>
      <c r="AN119" s="649" t="str">
        <f>IF(IF('C3(1)-1管路'!AN119="-","-",IF('C10(1)-2管路(初期設定)'!AN119="-",'C3(1)-1管路'!AN119,'C3(1)-1管路'!AN119-'C10(1)-2管路(初期設定)'!AN119))=0,"-",IF('C3(1)-1管路'!AN119="-","-",IF('C10(1)-2管路(初期設定)'!AN119="-",'C3(1)-1管路'!AN119,'C3(1)-1管路'!AN119-'C10(1)-2管路(初期設定)'!AN119)))</f>
        <v>-</v>
      </c>
      <c r="AO119" s="664" t="str">
        <f t="shared" si="323"/>
        <v>-</v>
      </c>
      <c r="AP119" s="648" t="str">
        <f>IF(IF('C3(1)-1管路'!AP119="-","-",IF('C10(1)-2管路(初期設定)'!AP119="-",'C3(1)-1管路'!AP119,'C3(1)-1管路'!AP119-'C10(1)-2管路(初期設定)'!AP119))=0,"-",IF('C3(1)-1管路'!AP119="-","-",IF('C10(1)-2管路(初期設定)'!AP119="-",'C3(1)-1管路'!AP119,'C3(1)-1管路'!AP119-'C10(1)-2管路(初期設定)'!AP119)))</f>
        <v>-</v>
      </c>
      <c r="AQ119" s="649" t="str">
        <f>IF(IF('C3(1)-1管路'!AQ119="-","-",IF('C10(1)-2管路(初期設定)'!AQ119="-",'C3(1)-1管路'!AQ119,'C3(1)-1管路'!AQ119-'C10(1)-2管路(初期設定)'!AQ119))=0,"-",IF('C3(1)-1管路'!AQ119="-","-",IF('C10(1)-2管路(初期設定)'!AQ119="-",'C3(1)-1管路'!AQ119,'C3(1)-1管路'!AQ119-'C10(1)-2管路(初期設定)'!AQ119)))</f>
        <v>-</v>
      </c>
      <c r="AR119" s="659" t="str">
        <f t="shared" si="324"/>
        <v>-</v>
      </c>
      <c r="AS119" s="648" t="str">
        <f>IF(IF('C3(1)-1管路'!AS119="-","-",IF('C10(1)-2管路(初期設定)'!AS119="-",'C3(1)-1管路'!AS119,'C3(1)-1管路'!AS119-'C10(1)-2管路(初期設定)'!AS119))=0,"-",IF('C3(1)-1管路'!AS119="-","-",IF('C10(1)-2管路(初期設定)'!AS119="-",'C3(1)-1管路'!AS119,'C3(1)-1管路'!AS119-'C10(1)-2管路(初期設定)'!AS119)))</f>
        <v>-</v>
      </c>
      <c r="AT119" s="649" t="str">
        <f>IF(IF('C3(1)-1管路'!AT119="-","-",IF('C10(1)-2管路(初期設定)'!AT119="-",'C3(1)-1管路'!AT119,'C3(1)-1管路'!AT119-'C10(1)-2管路(初期設定)'!AT119))=0,"-",IF('C3(1)-1管路'!AT119="-","-",IF('C10(1)-2管路(初期設定)'!AT119="-",'C3(1)-1管路'!AT119,'C3(1)-1管路'!AT119-'C10(1)-2管路(初期設定)'!AT119)))</f>
        <v>-</v>
      </c>
      <c r="AU119" s="659" t="str">
        <f t="shared" si="325"/>
        <v>-</v>
      </c>
      <c r="AV119" s="1071">
        <f t="shared" si="326"/>
        <v>18552.899999999998</v>
      </c>
      <c r="AW119" s="1070"/>
      <c r="AX119" s="1069" t="str">
        <f t="shared" si="327"/>
        <v>-</v>
      </c>
      <c r="AY119" s="1070"/>
      <c r="AZ119" s="1071">
        <f t="shared" si="328"/>
        <v>5234.5</v>
      </c>
      <c r="BA119" s="1070"/>
      <c r="BB119" s="1070">
        <f t="shared" si="329"/>
        <v>412.4</v>
      </c>
      <c r="BC119" s="1070"/>
      <c r="BD119" s="1070">
        <f t="shared" si="330"/>
        <v>12906</v>
      </c>
      <c r="BE119" s="1070"/>
      <c r="BF119" s="1070">
        <f t="shared" si="331"/>
        <v>0</v>
      </c>
      <c r="BG119" s="1070"/>
      <c r="BH119" s="1070">
        <f t="shared" si="332"/>
        <v>0</v>
      </c>
      <c r="BI119" s="1072"/>
      <c r="BJ119" s="1071">
        <f t="shared" si="333"/>
        <v>5646.9</v>
      </c>
      <c r="BK119" s="1070"/>
      <c r="BL119" s="1070">
        <f t="shared" si="334"/>
        <v>12906</v>
      </c>
      <c r="BM119" s="1073"/>
      <c r="BN119" s="1070">
        <f t="shared" si="335"/>
        <v>18552.899999999998</v>
      </c>
      <c r="BO119" s="1073"/>
      <c r="BQ119" s="442" t="str">
        <f>IF('C10(1)-2管路(初期設定)'!AW119="","-",'C10(1)-2管路(初期設定)'!AW119)</f>
        <v>ダクタイル鋳鉄管(NS形継手等)</v>
      </c>
      <c r="BR119" s="441">
        <f>IF(BQ119=BR$4,IF('C10(1)-2管路(初期設定)'!AV119="-","-",IF('C10(1)-2管路(初期設定)'!I119="-",'C10(1)-2管路(初期設定)'!AV119,'C10(1)-2管路(初期設定)'!AV119-'C10(1)-2管路(初期設定)'!I119)),"-")</f>
        <v>3194.2</v>
      </c>
      <c r="BS119" s="441" t="str">
        <f>IF(BQ119=BS$4,IF('C10(1)-2管路(初期設定)'!AV119="-","-",IF('C10(1)-2管路(初期設定)'!L119="-",'C10(1)-2管路(初期設定)'!AV119,'C10(1)-2管路(初期設定)'!AV119-'C10(1)-2管路(初期設定)'!L119)),"-")</f>
        <v>-</v>
      </c>
      <c r="BT119" s="441" t="str">
        <f>IF(BQ119=BT$4,IF('C10(1)-2管路(初期設定)'!AV119="-","-",IF('C10(1)-2管路(初期設定)'!O119="-",'C10(1)-2管路(初期設定)'!AV119,'C10(1)-2管路(初期設定)'!AV119-'C10(1)-2管路(初期設定)'!O119)),"-")</f>
        <v>-</v>
      </c>
      <c r="BU119" s="441" t="str">
        <f>IF($BQ119=BU$4,IF('C10(1)-2管路(初期設定)'!$AV119="-","-",IF('C10(1)-2管路(初期設定)'!R119="-",'C10(1)-2管路(初期設定)'!$AV119,'C10(1)-2管路(初期設定)'!$AV119-'C10(1)-2管路(初期設定)'!R119)),"-")</f>
        <v>-</v>
      </c>
      <c r="BV119" s="441" t="str">
        <f>IF($BQ119=BV$4,IF('C10(1)-2管路(初期設定)'!$AV119="-","-",IF('C10(1)-2管路(初期設定)'!W119="-",'C10(1)-2管路(初期設定)'!$AV119,'C10(1)-2管路(初期設定)'!$AV119-SUM('C10(1)-2管路(初期設定)'!S119,'C10(1)-2管路(初期設定)'!T119))),"-")</f>
        <v>-</v>
      </c>
      <c r="BW119" s="441" t="str">
        <f>IF($BQ119=BV$4,IF('C10(1)-2管路(初期設定)'!$AV119="-","-",IF('C10(1)-2管路(初期設定)'!W119="-",'C10(1)-2管路(初期設定)'!$AV119,'C10(1)-2管路(初期設定)'!$AV119-SUM('C10(1)-2管路(初期設定)'!U119,'C10(1)-2管路(初期設定)'!V119))),"-")</f>
        <v>-</v>
      </c>
      <c r="BX119" s="441" t="str">
        <f>IF($BQ119=BX$4,IF('C10(1)-2管路(初期設定)'!$AV119="-","-",IF('C10(1)-2管路(初期設定)'!AF119="-",'C10(1)-2管路(初期設定)'!$AV119,'C10(1)-2管路(初期設定)'!$AV119-'C10(1)-2管路(初期設定)'!AF119)),"-")</f>
        <v>-</v>
      </c>
    </row>
    <row r="120" spans="2:76" ht="13.5" customHeight="1">
      <c r="B120" s="1265"/>
      <c r="C120" s="1083"/>
      <c r="D120" s="1084"/>
      <c r="E120" s="1085"/>
      <c r="F120" s="76">
        <v>150</v>
      </c>
      <c r="G120" s="857">
        <f>IF(AND('C10(1)-1管路(初期設定)'!$F$18="○",'C10(1)-4,5管路(初期設定)'!$BR120="-"),"-",IF('C3(1)-1管路'!G120="-",BR120,IF(BR120="-",'C3(1)-1管路'!G120,'C3(1)-1管路'!G120+BR120)))</f>
        <v>6440.4</v>
      </c>
      <c r="H120" s="649" t="str">
        <f>IF(IF('C3(1)-1管路'!H120="-","-",IF('C10(1)-2管路(初期設定)'!H120="-",'C3(1)-1管路'!H120,'C3(1)-1管路'!H120-'C10(1)-2管路(初期設定)'!H120))=0,"-",IF('C3(1)-1管路'!H120="-","-",IF('C10(1)-2管路(初期設定)'!H120="-",'C3(1)-1管路'!H120,'C3(1)-1管路'!H120-'C10(1)-2管路(初期設定)'!H120)))</f>
        <v>-</v>
      </c>
      <c r="I120" s="664">
        <f t="shared" si="313"/>
        <v>6440.4</v>
      </c>
      <c r="J120" s="857">
        <f>IF(AND('C10(1)-1管路(初期設定)'!$H$18="○",'C10(1)-4,5管路(初期設定)'!$BS120="-"),"-",IF('C3(1)-1管路'!J120="-",BS120,IF(BS120="-",'C3(1)-1管路'!J120,'C3(1)-1管路'!J120+BS120)))</f>
        <v>52.1</v>
      </c>
      <c r="K120" s="649" t="str">
        <f>IF(IF('C3(1)-1管路'!K120="-","-",IF('C10(1)-2管路(初期設定)'!K120="-",'C3(1)-1管路'!K120,'C3(1)-1管路'!K120-'C10(1)-2管路(初期設定)'!K120))=0,"-",IF('C3(1)-1管路'!K120="-","-",IF('C10(1)-2管路(初期設定)'!K120="-",'C3(1)-1管路'!K120,'C3(1)-1管路'!K120-'C10(1)-2管路(初期設定)'!K120)))</f>
        <v>-</v>
      </c>
      <c r="L120" s="664">
        <f t="shared" si="314"/>
        <v>52.1</v>
      </c>
      <c r="M120" s="857" t="str">
        <f>IF(AND('C10(1)-1管路(初期設定)'!$J$18="○",'C10(1)-4,5管路(初期設定)'!$BT120="-"),"-",IF('C3(1)-1管路'!M120="-",BT120,IF(BT120="-",'C3(1)-1管路'!M120,'C3(1)-1管路'!M120+BT120)))</f>
        <v>-</v>
      </c>
      <c r="N120" s="649" t="str">
        <f>IF(IF('C3(1)-1管路'!N120="-","-",IF('C10(1)-2管路(初期設定)'!N120="-",'C3(1)-1管路'!N120,'C3(1)-1管路'!N120-'C10(1)-2管路(初期設定)'!N120))=0,"-",IF('C3(1)-1管路'!N120="-","-",IF('C10(1)-2管路(初期設定)'!N120="-",'C3(1)-1管路'!N120,'C3(1)-1管路'!N120-'C10(1)-2管路(初期設定)'!N120)))</f>
        <v>-</v>
      </c>
      <c r="O120" s="664" t="str">
        <f t="shared" si="315"/>
        <v>-</v>
      </c>
      <c r="P120" s="857" t="str">
        <f>IF(AND('C10(1)-1管路(初期設定)'!$L$18="○",'C10(1)-4,5管路(初期設定)'!$BU120="-"),"-",IF('C3(1)-1管路'!P120="-",BU120,IF(BU120="-",'C3(1)-1管路'!P120,'C3(1)-1管路'!P120+BU120)))</f>
        <v>-</v>
      </c>
      <c r="Q120" s="649" t="str">
        <f>IF(IF('C3(1)-1管路'!Q120="-","-",IF('C10(1)-2管路(初期設定)'!Q120="-",'C3(1)-1管路'!Q120,'C3(1)-1管路'!Q120-'C10(1)-2管路(初期設定)'!Q120))=0,"-",IF('C3(1)-1管路'!Q120="-","-",IF('C10(1)-2管路(初期設定)'!Q120="-",'C3(1)-1管路'!Q120,'C3(1)-1管路'!Q120-'C10(1)-2管路(初期設定)'!Q120)))</f>
        <v>-</v>
      </c>
      <c r="R120" s="664" t="str">
        <f t="shared" si="316"/>
        <v>-</v>
      </c>
      <c r="S120" s="857">
        <f>IF(AND('C10(1)-1管路(初期設定)'!$N$18="○",'C10(1)-4,5管路(初期設定)'!$BV120="-"),"-",IF('C3(1)-1管路'!S120="-",BV120,IF(BV120="-",'C3(1)-1管路'!S120,'C3(1)-1管路'!S120+BV120+BW120)))</f>
        <v>801.2</v>
      </c>
      <c r="T120" s="650" t="str">
        <f>IF(IF('C3(1)-1管路'!T120="-","-",IF('C10(1)-2管路(初期設定)'!T120="-",'C3(1)-1管路'!T120,'C3(1)-1管路'!T120-'C10(1)-2管路(初期設定)'!T120))=0,"-",IF('C3(1)-1管路'!T120="-","-",IF('C10(1)-2管路(初期設定)'!T120="-",'C3(1)-1管路'!T120,'C3(1)-1管路'!T120-'C10(1)-2管路(初期設定)'!T120)))</f>
        <v>-</v>
      </c>
      <c r="U120" s="856">
        <f>IF(AND('C10(1)-1管路(初期設定)'!$P$18="○",'C10(1)-4,5管路(初期設定)'!$BW120="-"),"-",IF('C3(1)-1管路'!U120="-",BW120,IF(BW120="-",'C3(1)-1管路'!U120,'C3(1)-1管路'!U120)))</f>
        <v>3336.3</v>
      </c>
      <c r="V120" s="649" t="str">
        <f>IF(IF('C3(1)-1管路'!V120="-","-",IF('C10(1)-2管路(初期設定)'!V120="-",'C3(1)-1管路'!V120,'C3(1)-1管路'!V120-'C10(1)-2管路(初期設定)'!V120))=0,"-",IF('C3(1)-1管路'!V120="-","-",IF('C10(1)-2管路(初期設定)'!V120="-",'C3(1)-1管路'!V120,'C3(1)-1管路'!V120-'C10(1)-2管路(初期設定)'!V120)))</f>
        <v>-</v>
      </c>
      <c r="W120" s="664">
        <f t="shared" si="317"/>
        <v>4137.5</v>
      </c>
      <c r="X120" s="648">
        <f>IF(IF('C3(1)-1管路'!X120="-","-",IF('C10(1)-2管路(初期設定)'!X120="-",'C3(1)-1管路'!X120,'C3(1)-1管路'!X120-'C10(1)-2管路(初期設定)'!X120))=0,"-",IF('C3(1)-1管路'!X120="-","-",IF('C10(1)-2管路(初期設定)'!X120="-",'C3(1)-1管路'!X120,'C3(1)-1管路'!X120-'C10(1)-2管路(初期設定)'!X120)))</f>
        <v>15290</v>
      </c>
      <c r="Y120" s="649" t="str">
        <f>IF(IF('C3(1)-1管路'!Y120="-","-",IF('C10(1)-2管路(初期設定)'!Y120="-",'C3(1)-1管路'!Y120,'C3(1)-1管路'!Y120-'C10(1)-2管路(初期設定)'!Y120))=0,"-",IF('C3(1)-1管路'!Y120="-","-",IF('C10(1)-2管路(初期設定)'!Y120="-",'C3(1)-1管路'!Y120,'C3(1)-1管路'!Y120-'C10(1)-2管路(初期設定)'!Y120)))</f>
        <v>-</v>
      </c>
      <c r="Z120" s="664">
        <f t="shared" si="318"/>
        <v>15290</v>
      </c>
      <c r="AA120" s="648" t="str">
        <f>IF(IF('C3(1)-1管路'!AA120="-","-",IF('C10(1)-2管路(初期設定)'!AA120="-",'C3(1)-1管路'!AA120,'C3(1)-1管路'!AA120-'C10(1)-2管路(初期設定)'!AA120))=0,"-",IF('C3(1)-1管路'!AA120="-","-",IF('C10(1)-2管路(初期設定)'!AA120="-",'C3(1)-1管路'!AA120,'C3(1)-1管路'!AA120-'C10(1)-2管路(初期設定)'!AA120)))</f>
        <v>-</v>
      </c>
      <c r="AB120" s="649" t="str">
        <f>IF(IF('C3(1)-1管路'!AB120="-","-",IF('C10(1)-2管路(初期設定)'!AB120="-",'C3(1)-1管路'!AB120,'C3(1)-1管路'!AB120-'C10(1)-2管路(初期設定)'!AB120))=0,"-",IF('C3(1)-1管路'!AB120="-","-",IF('C10(1)-2管路(初期設定)'!AB120="-",'C3(1)-1管路'!AB120,'C3(1)-1管路'!AB120-'C10(1)-2管路(初期設定)'!AB120)))</f>
        <v>-</v>
      </c>
      <c r="AC120" s="664" t="str">
        <f t="shared" si="319"/>
        <v>-</v>
      </c>
      <c r="AD120" s="857">
        <f>IF(AND('C10(1)-1管路(初期設定)'!$V$18="○",'C10(1)-4,5管路(初期設定)'!$BX120="-"),"-",IF('C3(1)-1管路'!AD120="-",BX120,IF(BX120="-",'C3(1)-1管路'!AD120,'C3(1)-1管路'!AD120+BX120)))</f>
        <v>1</v>
      </c>
      <c r="AE120" s="649" t="str">
        <f>IF(IF('C3(1)-1管路'!AE120="-","-",IF('C10(1)-2管路(初期設定)'!AE120="-",'C3(1)-1管路'!AE120,'C3(1)-1管路'!AE120-'C10(1)-2管路(初期設定)'!AE120))=0,"-",IF('C3(1)-1管路'!AE120="-","-",IF('C10(1)-2管路(初期設定)'!AE120="-",'C3(1)-1管路'!AE120,'C3(1)-1管路'!AE120-'C10(1)-2管路(初期設定)'!AE120)))</f>
        <v>-</v>
      </c>
      <c r="AF120" s="664">
        <f t="shared" si="320"/>
        <v>1</v>
      </c>
      <c r="AG120" s="648">
        <f>IF(IF('C3(1)-1管路'!AG120="-","-",IF('C10(1)-2管路(初期設定)'!AG120="-",'C3(1)-1管路'!AG120,'C3(1)-1管路'!AG120-'C10(1)-2管路(初期設定)'!AG120))=0,"-",IF('C3(1)-1管路'!AG120="-","-",IF('C10(1)-2管路(初期設定)'!AG120="-",'C3(1)-1管路'!AG120,'C3(1)-1管路'!AG120-'C10(1)-2管路(初期設定)'!AG120)))</f>
        <v>326.89999999999998</v>
      </c>
      <c r="AH120" s="649" t="str">
        <f>IF(IF('C3(1)-1管路'!AH120="-","-",IF('C10(1)-2管路(初期設定)'!AH120="-",'C3(1)-1管路'!AH120,'C3(1)-1管路'!AH120-'C10(1)-2管路(初期設定)'!AH120))=0,"-",IF('C3(1)-1管路'!AH120="-","-",IF('C10(1)-2管路(初期設定)'!AH120="-",'C3(1)-1管路'!AH120,'C3(1)-1管路'!AH120-'C10(1)-2管路(初期設定)'!AH120)))</f>
        <v>-</v>
      </c>
      <c r="AI120" s="664">
        <f t="shared" si="321"/>
        <v>326.89999999999998</v>
      </c>
      <c r="AJ120" s="648" t="str">
        <f>IF(IF('C3(1)-1管路'!AJ120="-","-",IF('C10(1)-2管路(初期設定)'!AJ120="-",'C3(1)-1管路'!AJ120,'C3(1)-1管路'!AJ120-'C10(1)-2管路(初期設定)'!AJ120))=0,"-",IF('C3(1)-1管路'!AJ120="-","-",IF('C10(1)-2管路(初期設定)'!AJ120="-",'C3(1)-1管路'!AJ120,'C3(1)-1管路'!AJ120-'C10(1)-2管路(初期設定)'!AJ120)))</f>
        <v>-</v>
      </c>
      <c r="AK120" s="649" t="str">
        <f>IF(IF('C3(1)-1管路'!AK120="-","-",IF('C10(1)-2管路(初期設定)'!AK120="-",'C3(1)-1管路'!AK120,'C3(1)-1管路'!AK120-'C10(1)-2管路(初期設定)'!AK120))=0,"-",IF('C3(1)-1管路'!AK120="-","-",IF('C10(1)-2管路(初期設定)'!AK120="-",'C3(1)-1管路'!AK120,'C3(1)-1管路'!AK120-'C10(1)-2管路(初期設定)'!AK120)))</f>
        <v>-</v>
      </c>
      <c r="AL120" s="664" t="str">
        <f t="shared" si="322"/>
        <v>-</v>
      </c>
      <c r="AM120" s="648" t="str">
        <f>IF(IF('C3(1)-1管路'!AM120="-","-",IF('C10(1)-2管路(初期設定)'!AM120="-",'C3(1)-1管路'!AM120,'C3(1)-1管路'!AM120-'C10(1)-2管路(初期設定)'!AM120))=0,"-",IF('C3(1)-1管路'!AM120="-","-",IF('C10(1)-2管路(初期設定)'!AM120="-",'C3(1)-1管路'!AM120,'C3(1)-1管路'!AM120-'C10(1)-2管路(初期設定)'!AM120)))</f>
        <v>-</v>
      </c>
      <c r="AN120" s="649" t="str">
        <f>IF(IF('C3(1)-1管路'!AN120="-","-",IF('C10(1)-2管路(初期設定)'!AN120="-",'C3(1)-1管路'!AN120,'C3(1)-1管路'!AN120-'C10(1)-2管路(初期設定)'!AN120))=0,"-",IF('C3(1)-1管路'!AN120="-","-",IF('C10(1)-2管路(初期設定)'!AN120="-",'C3(1)-1管路'!AN120,'C3(1)-1管路'!AN120-'C10(1)-2管路(初期設定)'!AN120)))</f>
        <v>-</v>
      </c>
      <c r="AO120" s="664" t="str">
        <f t="shared" si="323"/>
        <v>-</v>
      </c>
      <c r="AP120" s="648" t="str">
        <f>IF(IF('C3(1)-1管路'!AP120="-","-",IF('C10(1)-2管路(初期設定)'!AP120="-",'C3(1)-1管路'!AP120,'C3(1)-1管路'!AP120-'C10(1)-2管路(初期設定)'!AP120))=0,"-",IF('C3(1)-1管路'!AP120="-","-",IF('C10(1)-2管路(初期設定)'!AP120="-",'C3(1)-1管路'!AP120,'C3(1)-1管路'!AP120-'C10(1)-2管路(初期設定)'!AP120)))</f>
        <v>-</v>
      </c>
      <c r="AQ120" s="649" t="str">
        <f>IF(IF('C3(1)-1管路'!AQ120="-","-",IF('C10(1)-2管路(初期設定)'!AQ120="-",'C3(1)-1管路'!AQ120,'C3(1)-1管路'!AQ120-'C10(1)-2管路(初期設定)'!AQ120))=0,"-",IF('C3(1)-1管路'!AQ120="-","-",IF('C10(1)-2管路(初期設定)'!AQ120="-",'C3(1)-1管路'!AQ120,'C3(1)-1管路'!AQ120-'C10(1)-2管路(初期設定)'!AQ120)))</f>
        <v>-</v>
      </c>
      <c r="AR120" s="659" t="str">
        <f t="shared" si="324"/>
        <v>-</v>
      </c>
      <c r="AS120" s="648" t="str">
        <f>IF(IF('C3(1)-1管路'!AS120="-","-",IF('C10(1)-2管路(初期設定)'!AS120="-",'C3(1)-1管路'!AS120,'C3(1)-1管路'!AS120-'C10(1)-2管路(初期設定)'!AS120))=0,"-",IF('C3(1)-1管路'!AS120="-","-",IF('C10(1)-2管路(初期設定)'!AS120="-",'C3(1)-1管路'!AS120,'C3(1)-1管路'!AS120-'C10(1)-2管路(初期設定)'!AS120)))</f>
        <v>-</v>
      </c>
      <c r="AT120" s="649" t="str">
        <f>IF(IF('C3(1)-1管路'!AT120="-","-",IF('C10(1)-2管路(初期設定)'!AT120="-",'C3(1)-1管路'!AT120,'C3(1)-1管路'!AT120-'C10(1)-2管路(初期設定)'!AT120))=0,"-",IF('C3(1)-1管路'!AT120="-","-",IF('C10(1)-2管路(初期設定)'!AT120="-",'C3(1)-1管路'!AT120,'C3(1)-1管路'!AT120-'C10(1)-2管路(初期設定)'!AT120)))</f>
        <v>-</v>
      </c>
      <c r="AU120" s="659" t="str">
        <f t="shared" si="325"/>
        <v>-</v>
      </c>
      <c r="AV120" s="1071">
        <f t="shared" si="326"/>
        <v>26247.9</v>
      </c>
      <c r="AW120" s="1070"/>
      <c r="AX120" s="1069" t="str">
        <f t="shared" si="327"/>
        <v>-</v>
      </c>
      <c r="AY120" s="1070"/>
      <c r="AZ120" s="1071">
        <f t="shared" si="328"/>
        <v>6492.5</v>
      </c>
      <c r="BA120" s="1070"/>
      <c r="BB120" s="1070">
        <f t="shared" si="329"/>
        <v>801.2</v>
      </c>
      <c r="BC120" s="1070"/>
      <c r="BD120" s="1070">
        <f t="shared" si="330"/>
        <v>18627.3</v>
      </c>
      <c r="BE120" s="1070"/>
      <c r="BF120" s="1070">
        <f t="shared" si="331"/>
        <v>326.89999999999998</v>
      </c>
      <c r="BG120" s="1070"/>
      <c r="BH120" s="1070">
        <f t="shared" si="332"/>
        <v>0</v>
      </c>
      <c r="BI120" s="1072"/>
      <c r="BJ120" s="1071">
        <f t="shared" si="333"/>
        <v>7293.7</v>
      </c>
      <c r="BK120" s="1070"/>
      <c r="BL120" s="1070">
        <f t="shared" si="334"/>
        <v>18954.2</v>
      </c>
      <c r="BM120" s="1073"/>
      <c r="BN120" s="1070">
        <f t="shared" si="335"/>
        <v>26247.9</v>
      </c>
      <c r="BO120" s="1073"/>
      <c r="BQ120" s="442" t="str">
        <f>IF('C10(1)-2管路(初期設定)'!AW120="","-",'C10(1)-2管路(初期設定)'!AW120)</f>
        <v>ダクタイル鋳鉄管(NS形継手等)</v>
      </c>
      <c r="BR120" s="441">
        <f>IF(BQ120=BR$4,IF('C10(1)-2管路(初期設定)'!AV120="-","-",IF('C10(1)-2管路(初期設定)'!I120="-",'C10(1)-2管路(初期設定)'!AV120,'C10(1)-2管路(初期設定)'!AV120-'C10(1)-2管路(初期設定)'!I120)),"-")</f>
        <v>3246.3999999999996</v>
      </c>
      <c r="BS120" s="441" t="str">
        <f>IF(BQ120=BS$4,IF('C10(1)-2管路(初期設定)'!AV120="-","-",IF('C10(1)-2管路(初期設定)'!L120="-",'C10(1)-2管路(初期設定)'!AV120,'C10(1)-2管路(初期設定)'!AV120-'C10(1)-2管路(初期設定)'!L120)),"-")</f>
        <v>-</v>
      </c>
      <c r="BT120" s="441" t="str">
        <f>IF(BQ120=BT$4,IF('C10(1)-2管路(初期設定)'!AV120="-","-",IF('C10(1)-2管路(初期設定)'!O120="-",'C10(1)-2管路(初期設定)'!AV120,'C10(1)-2管路(初期設定)'!AV120-'C10(1)-2管路(初期設定)'!O120)),"-")</f>
        <v>-</v>
      </c>
      <c r="BU120" s="441" t="str">
        <f>IF($BQ120=BU$4,IF('C10(1)-2管路(初期設定)'!$AV120="-","-",IF('C10(1)-2管路(初期設定)'!R120="-",'C10(1)-2管路(初期設定)'!$AV120,'C10(1)-2管路(初期設定)'!$AV120-'C10(1)-2管路(初期設定)'!R120)),"-")</f>
        <v>-</v>
      </c>
      <c r="BV120" s="441" t="str">
        <f>IF($BQ120=BV$4,IF('C10(1)-2管路(初期設定)'!$AV120="-","-",IF('C10(1)-2管路(初期設定)'!W120="-",'C10(1)-2管路(初期設定)'!$AV120,'C10(1)-2管路(初期設定)'!$AV120-SUM('C10(1)-2管路(初期設定)'!S120,'C10(1)-2管路(初期設定)'!T120))),"-")</f>
        <v>-</v>
      </c>
      <c r="BW120" s="441" t="str">
        <f>IF($BQ120=BV$4,IF('C10(1)-2管路(初期設定)'!$AV120="-","-",IF('C10(1)-2管路(初期設定)'!W120="-",'C10(1)-2管路(初期設定)'!$AV120,'C10(1)-2管路(初期設定)'!$AV120-SUM('C10(1)-2管路(初期設定)'!U120,'C10(1)-2管路(初期設定)'!V120))),"-")</f>
        <v>-</v>
      </c>
      <c r="BX120" s="441" t="str">
        <f>IF($BQ120=BX$4,IF('C10(1)-2管路(初期設定)'!$AV120="-","-",IF('C10(1)-2管路(初期設定)'!AF120="-",'C10(1)-2管路(初期設定)'!$AV120,'C10(1)-2管路(初期設定)'!$AV120-'C10(1)-2管路(初期設定)'!AF120)),"-")</f>
        <v>-</v>
      </c>
    </row>
    <row r="121" spans="2:76" ht="13.5" customHeight="1">
      <c r="B121" s="1265"/>
      <c r="C121" s="1083"/>
      <c r="D121" s="1084"/>
      <c r="E121" s="1085"/>
      <c r="F121" s="76">
        <v>100</v>
      </c>
      <c r="G121" s="857">
        <f>IF(AND('C10(1)-1管路(初期設定)'!$F$18="○",'C10(1)-4,5管路(初期設定)'!$BR121="-"),"-",IF('C3(1)-1管路'!G121="-",BR121,IF(BR121="-",'C3(1)-1管路'!G121,'C3(1)-1管路'!G121+BR121)))</f>
        <v>1188.2</v>
      </c>
      <c r="H121" s="649" t="str">
        <f>IF(IF('C3(1)-1管路'!H121="-","-",IF('C10(1)-2管路(初期設定)'!H121="-",'C3(1)-1管路'!H121,'C3(1)-1管路'!H121-'C10(1)-2管路(初期設定)'!H121))=0,"-",IF('C3(1)-1管路'!H121="-","-",IF('C10(1)-2管路(初期設定)'!H121="-",'C3(1)-1管路'!H121,'C3(1)-1管路'!H121-'C10(1)-2管路(初期設定)'!H121)))</f>
        <v>-</v>
      </c>
      <c r="I121" s="664">
        <f t="shared" si="313"/>
        <v>1188.2</v>
      </c>
      <c r="J121" s="857">
        <f>IF(AND('C10(1)-1管路(初期設定)'!$H$18="○",'C10(1)-4,5管路(初期設定)'!$BS121="-"),"-",IF('C3(1)-1管路'!J121="-",BS121,IF(BS121="-",'C3(1)-1管路'!J121,'C3(1)-1管路'!J121+BS121)))</f>
        <v>3</v>
      </c>
      <c r="K121" s="649" t="str">
        <f>IF(IF('C3(1)-1管路'!K121="-","-",IF('C10(1)-2管路(初期設定)'!K121="-",'C3(1)-1管路'!K121,'C3(1)-1管路'!K121-'C10(1)-2管路(初期設定)'!K121))=0,"-",IF('C3(1)-1管路'!K121="-","-",IF('C10(1)-2管路(初期設定)'!K121="-",'C3(1)-1管路'!K121,'C3(1)-1管路'!K121-'C10(1)-2管路(初期設定)'!K121)))</f>
        <v>-</v>
      </c>
      <c r="L121" s="664">
        <f t="shared" si="314"/>
        <v>3</v>
      </c>
      <c r="M121" s="857" t="str">
        <f>IF(AND('C10(1)-1管路(初期設定)'!$J$18="○",'C10(1)-4,5管路(初期設定)'!$BT121="-"),"-",IF('C3(1)-1管路'!M121="-",BT121,IF(BT121="-",'C3(1)-1管路'!M121,'C3(1)-1管路'!M121+BT121)))</f>
        <v>-</v>
      </c>
      <c r="N121" s="649" t="str">
        <f>IF(IF('C3(1)-1管路'!N121="-","-",IF('C10(1)-2管路(初期設定)'!N121="-",'C3(1)-1管路'!N121,'C3(1)-1管路'!N121-'C10(1)-2管路(初期設定)'!N121))=0,"-",IF('C3(1)-1管路'!N121="-","-",IF('C10(1)-2管路(初期設定)'!N121="-",'C3(1)-1管路'!N121,'C3(1)-1管路'!N121-'C10(1)-2管路(初期設定)'!N121)))</f>
        <v>-</v>
      </c>
      <c r="O121" s="664" t="str">
        <f t="shared" si="315"/>
        <v>-</v>
      </c>
      <c r="P121" s="857" t="str">
        <f>IF(AND('C10(1)-1管路(初期設定)'!$L$18="○",'C10(1)-4,5管路(初期設定)'!$BU121="-"),"-",IF('C3(1)-1管路'!P121="-",BU121,IF(BU121="-",'C3(1)-1管路'!P121,'C3(1)-1管路'!P121+BU121)))</f>
        <v>-</v>
      </c>
      <c r="Q121" s="649" t="str">
        <f>IF(IF('C3(1)-1管路'!Q121="-","-",IF('C10(1)-2管路(初期設定)'!Q121="-",'C3(1)-1管路'!Q121,'C3(1)-1管路'!Q121-'C10(1)-2管路(初期設定)'!Q121))=0,"-",IF('C3(1)-1管路'!Q121="-","-",IF('C10(1)-2管路(初期設定)'!Q121="-",'C3(1)-1管路'!Q121,'C3(1)-1管路'!Q121-'C10(1)-2管路(初期設定)'!Q121)))</f>
        <v>-</v>
      </c>
      <c r="R121" s="664" t="str">
        <f t="shared" si="316"/>
        <v>-</v>
      </c>
      <c r="S121" s="857">
        <f>IF(AND('C10(1)-1管路(初期設定)'!$N$18="○",'C10(1)-4,5管路(初期設定)'!$BV121="-"),"-",IF('C3(1)-1管路'!S121="-",BV121,IF(BV121="-",'C3(1)-1管路'!S121,'C3(1)-1管路'!S121+BV121+BW121)))</f>
        <v>116.1</v>
      </c>
      <c r="T121" s="650" t="str">
        <f>IF(IF('C3(1)-1管路'!T121="-","-",IF('C10(1)-2管路(初期設定)'!T121="-",'C3(1)-1管路'!T121,'C3(1)-1管路'!T121-'C10(1)-2管路(初期設定)'!T121))=0,"-",IF('C3(1)-1管路'!T121="-","-",IF('C10(1)-2管路(初期設定)'!T121="-",'C3(1)-1管路'!T121,'C3(1)-1管路'!T121-'C10(1)-2管路(初期設定)'!T121)))</f>
        <v>-</v>
      </c>
      <c r="U121" s="856">
        <f>IF(AND('C10(1)-1管路(初期設定)'!$P$18="○",'C10(1)-4,5管路(初期設定)'!$BW121="-"),"-",IF('C3(1)-1管路'!U121="-",BW121,IF(BW121="-",'C3(1)-1管路'!U121,'C3(1)-1管路'!U121)))</f>
        <v>482.9</v>
      </c>
      <c r="V121" s="649" t="str">
        <f>IF(IF('C3(1)-1管路'!V121="-","-",IF('C10(1)-2管路(初期設定)'!V121="-",'C3(1)-1管路'!V121,'C3(1)-1管路'!V121-'C10(1)-2管路(初期設定)'!V121))=0,"-",IF('C3(1)-1管路'!V121="-","-",IF('C10(1)-2管路(初期設定)'!V121="-",'C3(1)-1管路'!V121,'C3(1)-1管路'!V121-'C10(1)-2管路(初期設定)'!V121)))</f>
        <v>-</v>
      </c>
      <c r="W121" s="664">
        <f t="shared" si="317"/>
        <v>599</v>
      </c>
      <c r="X121" s="648">
        <f>IF(IF('C3(1)-1管路'!X121="-","-",IF('C10(1)-2管路(初期設定)'!X121="-",'C3(1)-1管路'!X121,'C3(1)-1管路'!X121-'C10(1)-2管路(初期設定)'!X121))=0,"-",IF('C3(1)-1管路'!X121="-","-",IF('C10(1)-2管路(初期設定)'!X121="-",'C3(1)-1管路'!X121,'C3(1)-1管路'!X121-'C10(1)-2管路(初期設定)'!X121)))</f>
        <v>3555</v>
      </c>
      <c r="Y121" s="649" t="str">
        <f>IF(IF('C3(1)-1管路'!Y121="-","-",IF('C10(1)-2管路(初期設定)'!Y121="-",'C3(1)-1管路'!Y121,'C3(1)-1管路'!Y121-'C10(1)-2管路(初期設定)'!Y121))=0,"-",IF('C3(1)-1管路'!Y121="-","-",IF('C10(1)-2管路(初期設定)'!Y121="-",'C3(1)-1管路'!Y121,'C3(1)-1管路'!Y121-'C10(1)-2管路(初期設定)'!Y121)))</f>
        <v>-</v>
      </c>
      <c r="Z121" s="664">
        <f t="shared" si="318"/>
        <v>3555</v>
      </c>
      <c r="AA121" s="648" t="str">
        <f>IF(IF('C3(1)-1管路'!AA121="-","-",IF('C10(1)-2管路(初期設定)'!AA121="-",'C3(1)-1管路'!AA121,'C3(1)-1管路'!AA121-'C10(1)-2管路(初期設定)'!AA121))=0,"-",IF('C3(1)-1管路'!AA121="-","-",IF('C10(1)-2管路(初期設定)'!AA121="-",'C3(1)-1管路'!AA121,'C3(1)-1管路'!AA121-'C10(1)-2管路(初期設定)'!AA121)))</f>
        <v>-</v>
      </c>
      <c r="AB121" s="649" t="str">
        <f>IF(IF('C3(1)-1管路'!AB121="-","-",IF('C10(1)-2管路(初期設定)'!AB121="-",'C3(1)-1管路'!AB121,'C3(1)-1管路'!AB121-'C10(1)-2管路(初期設定)'!AB121))=0,"-",IF('C3(1)-1管路'!AB121="-","-",IF('C10(1)-2管路(初期設定)'!AB121="-",'C3(1)-1管路'!AB121,'C3(1)-1管路'!AB121-'C10(1)-2管路(初期設定)'!AB121)))</f>
        <v>-</v>
      </c>
      <c r="AC121" s="664" t="str">
        <f t="shared" si="319"/>
        <v>-</v>
      </c>
      <c r="AD121" s="857">
        <f>IF(AND('C10(1)-1管路(初期設定)'!$V$18="○",'C10(1)-4,5管路(初期設定)'!$BX121="-"),"-",IF('C3(1)-1管路'!AD121="-",BX121,IF(BX121="-",'C3(1)-1管路'!AD121,'C3(1)-1管路'!AD121+BX121)))</f>
        <v>769.1</v>
      </c>
      <c r="AE121" s="649" t="str">
        <f>IF(IF('C3(1)-1管路'!AE121="-","-",IF('C10(1)-2管路(初期設定)'!AE121="-",'C3(1)-1管路'!AE121,'C3(1)-1管路'!AE121-'C10(1)-2管路(初期設定)'!AE121))=0,"-",IF('C3(1)-1管路'!AE121="-","-",IF('C10(1)-2管路(初期設定)'!AE121="-",'C3(1)-1管路'!AE121,'C3(1)-1管路'!AE121-'C10(1)-2管路(初期設定)'!AE121)))</f>
        <v>-</v>
      </c>
      <c r="AF121" s="664">
        <f t="shared" si="320"/>
        <v>769.1</v>
      </c>
      <c r="AG121" s="648">
        <f>IF(IF('C3(1)-1管路'!AG121="-","-",IF('C10(1)-2管路(初期設定)'!AG121="-",'C3(1)-1管路'!AG121,'C3(1)-1管路'!AG121-'C10(1)-2管路(初期設定)'!AG121))=0,"-",IF('C3(1)-1管路'!AG121="-","-",IF('C10(1)-2管路(初期設定)'!AG121="-",'C3(1)-1管路'!AG121,'C3(1)-1管路'!AG121-'C10(1)-2管路(初期設定)'!AG121)))</f>
        <v>105.4</v>
      </c>
      <c r="AH121" s="649" t="str">
        <f>IF(IF('C3(1)-1管路'!AH121="-","-",IF('C10(1)-2管路(初期設定)'!AH121="-",'C3(1)-1管路'!AH121,'C3(1)-1管路'!AH121-'C10(1)-2管路(初期設定)'!AH121))=0,"-",IF('C3(1)-1管路'!AH121="-","-",IF('C10(1)-2管路(初期設定)'!AH121="-",'C3(1)-1管路'!AH121,'C3(1)-1管路'!AH121-'C10(1)-2管路(初期設定)'!AH121)))</f>
        <v>-</v>
      </c>
      <c r="AI121" s="664">
        <f t="shared" si="321"/>
        <v>105.4</v>
      </c>
      <c r="AJ121" s="648" t="str">
        <f>IF(IF('C3(1)-1管路'!AJ121="-","-",IF('C10(1)-2管路(初期設定)'!AJ121="-",'C3(1)-1管路'!AJ121,'C3(1)-1管路'!AJ121-'C10(1)-2管路(初期設定)'!AJ121))=0,"-",IF('C3(1)-1管路'!AJ121="-","-",IF('C10(1)-2管路(初期設定)'!AJ121="-",'C3(1)-1管路'!AJ121,'C3(1)-1管路'!AJ121-'C10(1)-2管路(初期設定)'!AJ121)))</f>
        <v>-</v>
      </c>
      <c r="AK121" s="649" t="str">
        <f>IF(IF('C3(1)-1管路'!AK121="-","-",IF('C10(1)-2管路(初期設定)'!AK121="-",'C3(1)-1管路'!AK121,'C3(1)-1管路'!AK121-'C10(1)-2管路(初期設定)'!AK121))=0,"-",IF('C3(1)-1管路'!AK121="-","-",IF('C10(1)-2管路(初期設定)'!AK121="-",'C3(1)-1管路'!AK121,'C3(1)-1管路'!AK121-'C10(1)-2管路(初期設定)'!AK121)))</f>
        <v>-</v>
      </c>
      <c r="AL121" s="664" t="str">
        <f t="shared" si="322"/>
        <v>-</v>
      </c>
      <c r="AM121" s="648" t="str">
        <f>IF(IF('C3(1)-1管路'!AM121="-","-",IF('C10(1)-2管路(初期設定)'!AM121="-",'C3(1)-1管路'!AM121,'C3(1)-1管路'!AM121-'C10(1)-2管路(初期設定)'!AM121))=0,"-",IF('C3(1)-1管路'!AM121="-","-",IF('C10(1)-2管路(初期設定)'!AM121="-",'C3(1)-1管路'!AM121,'C3(1)-1管路'!AM121-'C10(1)-2管路(初期設定)'!AM121)))</f>
        <v>-</v>
      </c>
      <c r="AN121" s="649" t="str">
        <f>IF(IF('C3(1)-1管路'!AN121="-","-",IF('C10(1)-2管路(初期設定)'!AN121="-",'C3(1)-1管路'!AN121,'C3(1)-1管路'!AN121-'C10(1)-2管路(初期設定)'!AN121))=0,"-",IF('C3(1)-1管路'!AN121="-","-",IF('C10(1)-2管路(初期設定)'!AN121="-",'C3(1)-1管路'!AN121,'C3(1)-1管路'!AN121-'C10(1)-2管路(初期設定)'!AN121)))</f>
        <v>-</v>
      </c>
      <c r="AO121" s="664" t="str">
        <f t="shared" si="323"/>
        <v>-</v>
      </c>
      <c r="AP121" s="648" t="str">
        <f>IF(IF('C3(1)-1管路'!AP121="-","-",IF('C10(1)-2管路(初期設定)'!AP121="-",'C3(1)-1管路'!AP121,'C3(1)-1管路'!AP121-'C10(1)-2管路(初期設定)'!AP121))=0,"-",IF('C3(1)-1管路'!AP121="-","-",IF('C10(1)-2管路(初期設定)'!AP121="-",'C3(1)-1管路'!AP121,'C3(1)-1管路'!AP121-'C10(1)-2管路(初期設定)'!AP121)))</f>
        <v>-</v>
      </c>
      <c r="AQ121" s="649" t="str">
        <f>IF(IF('C3(1)-1管路'!AQ121="-","-",IF('C10(1)-2管路(初期設定)'!AQ121="-",'C3(1)-1管路'!AQ121,'C3(1)-1管路'!AQ121-'C10(1)-2管路(初期設定)'!AQ121))=0,"-",IF('C3(1)-1管路'!AQ121="-","-",IF('C10(1)-2管路(初期設定)'!AQ121="-",'C3(1)-1管路'!AQ121,'C3(1)-1管路'!AQ121-'C10(1)-2管路(初期設定)'!AQ121)))</f>
        <v>-</v>
      </c>
      <c r="AR121" s="659" t="str">
        <f t="shared" si="324"/>
        <v>-</v>
      </c>
      <c r="AS121" s="648" t="str">
        <f>IF(IF('C3(1)-1管路'!AS121="-","-",IF('C10(1)-2管路(初期設定)'!AS121="-",'C3(1)-1管路'!AS121,'C3(1)-1管路'!AS121-'C10(1)-2管路(初期設定)'!AS121))=0,"-",IF('C3(1)-1管路'!AS121="-","-",IF('C10(1)-2管路(初期設定)'!AS121="-",'C3(1)-1管路'!AS121,'C3(1)-1管路'!AS121-'C10(1)-2管路(初期設定)'!AS121)))</f>
        <v>-</v>
      </c>
      <c r="AT121" s="649" t="str">
        <f>IF(IF('C3(1)-1管路'!AT121="-","-",IF('C10(1)-2管路(初期設定)'!AT121="-",'C3(1)-1管路'!AT121,'C3(1)-1管路'!AT121-'C10(1)-2管路(初期設定)'!AT121))=0,"-",IF('C3(1)-1管路'!AT121="-","-",IF('C10(1)-2管路(初期設定)'!AT121="-",'C3(1)-1管路'!AT121,'C3(1)-1管路'!AT121-'C10(1)-2管路(初期設定)'!AT121)))</f>
        <v>-</v>
      </c>
      <c r="AU121" s="659" t="str">
        <f t="shared" si="325"/>
        <v>-</v>
      </c>
      <c r="AV121" s="1071">
        <f t="shared" si="326"/>
        <v>6219.7</v>
      </c>
      <c r="AW121" s="1070"/>
      <c r="AX121" s="1069" t="str">
        <f t="shared" si="327"/>
        <v>-</v>
      </c>
      <c r="AY121" s="1070"/>
      <c r="AZ121" s="1071">
        <f t="shared" si="328"/>
        <v>1191.2</v>
      </c>
      <c r="BA121" s="1070"/>
      <c r="BB121" s="1070">
        <f t="shared" si="329"/>
        <v>116.1</v>
      </c>
      <c r="BC121" s="1070"/>
      <c r="BD121" s="1070">
        <f t="shared" si="330"/>
        <v>4807</v>
      </c>
      <c r="BE121" s="1070"/>
      <c r="BF121" s="1070">
        <f t="shared" si="331"/>
        <v>105.4</v>
      </c>
      <c r="BG121" s="1070"/>
      <c r="BH121" s="1070">
        <f t="shared" si="332"/>
        <v>0</v>
      </c>
      <c r="BI121" s="1072"/>
      <c r="BJ121" s="1071">
        <f t="shared" si="333"/>
        <v>1307.3</v>
      </c>
      <c r="BK121" s="1070"/>
      <c r="BL121" s="1070">
        <f t="shared" si="334"/>
        <v>4912.3999999999996</v>
      </c>
      <c r="BM121" s="1073"/>
      <c r="BN121" s="1070">
        <f t="shared" si="335"/>
        <v>6219.7</v>
      </c>
      <c r="BO121" s="1073"/>
      <c r="BQ121" s="442" t="str">
        <f>IF('C10(1)-2管路(初期設定)'!AW121="","-",'C10(1)-2管路(初期設定)'!AW121)</f>
        <v>ダクタイル鋳鉄管(NS形継手等)</v>
      </c>
      <c r="BR121" s="441">
        <f>IF(BQ121=BR$4,IF('C10(1)-2管路(初期設定)'!AV121="-","-",IF('C10(1)-2管路(初期設定)'!I121="-",'C10(1)-2管路(初期設定)'!AV121,'C10(1)-2管路(初期設定)'!AV121-'C10(1)-2管路(初期設定)'!I121)),"-")</f>
        <v>1140.2</v>
      </c>
      <c r="BS121" s="441" t="str">
        <f>IF(BQ121=BS$4,IF('C10(1)-2管路(初期設定)'!AV121="-","-",IF('C10(1)-2管路(初期設定)'!L121="-",'C10(1)-2管路(初期設定)'!AV121,'C10(1)-2管路(初期設定)'!AV121-'C10(1)-2管路(初期設定)'!L121)),"-")</f>
        <v>-</v>
      </c>
      <c r="BT121" s="441" t="str">
        <f>IF(BQ121=BT$4,IF('C10(1)-2管路(初期設定)'!AV121="-","-",IF('C10(1)-2管路(初期設定)'!O121="-",'C10(1)-2管路(初期設定)'!AV121,'C10(1)-2管路(初期設定)'!AV121-'C10(1)-2管路(初期設定)'!O121)),"-")</f>
        <v>-</v>
      </c>
      <c r="BU121" s="441" t="str">
        <f>IF($BQ121=BU$4,IF('C10(1)-2管路(初期設定)'!$AV121="-","-",IF('C10(1)-2管路(初期設定)'!R121="-",'C10(1)-2管路(初期設定)'!$AV121,'C10(1)-2管路(初期設定)'!$AV121-'C10(1)-2管路(初期設定)'!R121)),"-")</f>
        <v>-</v>
      </c>
      <c r="BV121" s="441" t="str">
        <f>IF($BQ121=BV$4,IF('C10(1)-2管路(初期設定)'!$AV121="-","-",IF('C10(1)-2管路(初期設定)'!W121="-",'C10(1)-2管路(初期設定)'!$AV121,'C10(1)-2管路(初期設定)'!$AV121-SUM('C10(1)-2管路(初期設定)'!S121,'C10(1)-2管路(初期設定)'!T121))),"-")</f>
        <v>-</v>
      </c>
      <c r="BW121" s="441" t="str">
        <f>IF($BQ121=BV$4,IF('C10(1)-2管路(初期設定)'!$AV121="-","-",IF('C10(1)-2管路(初期設定)'!W121="-",'C10(1)-2管路(初期設定)'!$AV121,'C10(1)-2管路(初期設定)'!$AV121-SUM('C10(1)-2管路(初期設定)'!U121,'C10(1)-2管路(初期設定)'!V121))),"-")</f>
        <v>-</v>
      </c>
      <c r="BX121" s="441" t="str">
        <f>IF($BQ121=BX$4,IF('C10(1)-2管路(初期設定)'!$AV121="-","-",IF('C10(1)-2管路(初期設定)'!AF121="-",'C10(1)-2管路(初期設定)'!$AV121,'C10(1)-2管路(初期設定)'!$AV121-'C10(1)-2管路(初期設定)'!AF121)),"-")</f>
        <v>-</v>
      </c>
    </row>
    <row r="122" spans="2:76" ht="13.5" customHeight="1">
      <c r="B122" s="1265"/>
      <c r="C122" s="1083"/>
      <c r="D122" s="1084"/>
      <c r="E122" s="1085"/>
      <c r="F122" s="666" t="s">
        <v>136</v>
      </c>
      <c r="G122" s="857">
        <f>IF(AND('C10(1)-1管路(初期設定)'!$F$18="○",'C10(1)-4,5管路(初期設定)'!$BR122="-"),"-",IF('C3(1)-1管路'!G122="-",BR122,IF(BR122="-",'C3(1)-1管路'!G122,'C3(1)-1管路'!G122+BR122)))</f>
        <v>663</v>
      </c>
      <c r="H122" s="649" t="str">
        <f>IF(IF('C3(1)-1管路'!H122="-","-",IF('C10(1)-2管路(初期設定)'!H122="-",'C3(1)-1管路'!H122,'C3(1)-1管路'!H122-'C10(1)-2管路(初期設定)'!H122))=0,"-",IF('C3(1)-1管路'!H122="-","-",IF('C10(1)-2管路(初期設定)'!H122="-",'C3(1)-1管路'!H122,'C3(1)-1管路'!H122-'C10(1)-2管路(初期設定)'!H122)))</f>
        <v>-</v>
      </c>
      <c r="I122" s="664">
        <f t="shared" si="313"/>
        <v>663</v>
      </c>
      <c r="J122" s="857" t="str">
        <f>IF(AND('C10(1)-1管路(初期設定)'!$H$18="○",'C10(1)-4,5管路(初期設定)'!$BS122="-"),"-",IF('C3(1)-1管路'!J122="-",BS122,IF(BS122="-",'C3(1)-1管路'!J122,'C3(1)-1管路'!J122+BS122)))</f>
        <v>-</v>
      </c>
      <c r="K122" s="649" t="str">
        <f>IF(IF('C3(1)-1管路'!K122="-","-",IF('C10(1)-2管路(初期設定)'!K122="-",'C3(1)-1管路'!K122,'C3(1)-1管路'!K122-'C10(1)-2管路(初期設定)'!K122))=0,"-",IF('C3(1)-1管路'!K122="-","-",IF('C10(1)-2管路(初期設定)'!K122="-",'C3(1)-1管路'!K122,'C3(1)-1管路'!K122-'C10(1)-2管路(初期設定)'!K122)))</f>
        <v>-</v>
      </c>
      <c r="L122" s="664" t="str">
        <f t="shared" si="314"/>
        <v>-</v>
      </c>
      <c r="M122" s="857">
        <f>IF(AND('C10(1)-1管路(初期設定)'!$J$18="○",'C10(1)-4,5管路(初期設定)'!$BT122="-"),"-",IF('C3(1)-1管路'!M122="-",BT122,IF(BT122="-",'C3(1)-1管路'!M122,'C3(1)-1管路'!M122+BT122)))</f>
        <v>1014.8</v>
      </c>
      <c r="N122" s="649" t="str">
        <f>IF(IF('C3(1)-1管路'!N122="-","-",IF('C10(1)-2管路(初期設定)'!N122="-",'C3(1)-1管路'!N122,'C3(1)-1管路'!N122-'C10(1)-2管路(初期設定)'!N122))=0,"-",IF('C3(1)-1管路'!N122="-","-",IF('C10(1)-2管路(初期設定)'!N122="-",'C3(1)-1管路'!N122,'C3(1)-1管路'!N122-'C10(1)-2管路(初期設定)'!N122)))</f>
        <v>-</v>
      </c>
      <c r="O122" s="664">
        <f t="shared" si="315"/>
        <v>1014.8</v>
      </c>
      <c r="P122" s="857" t="str">
        <f>IF(AND('C10(1)-1管路(初期設定)'!$L$18="○",'C10(1)-4,5管路(初期設定)'!$BU122="-"),"-",IF('C3(1)-1管路'!P122="-",BU122,IF(BU122="-",'C3(1)-1管路'!P122,'C3(1)-1管路'!P122+BU122)))</f>
        <v>-</v>
      </c>
      <c r="Q122" s="649" t="str">
        <f>IF(IF('C3(1)-1管路'!Q122="-","-",IF('C10(1)-2管路(初期設定)'!Q122="-",'C3(1)-1管路'!Q122,'C3(1)-1管路'!Q122-'C10(1)-2管路(初期設定)'!Q122))=0,"-",IF('C3(1)-1管路'!Q122="-","-",IF('C10(1)-2管路(初期設定)'!Q122="-",'C3(1)-1管路'!Q122,'C3(1)-1管路'!Q122-'C10(1)-2管路(初期設定)'!Q122)))</f>
        <v>-</v>
      </c>
      <c r="R122" s="664" t="str">
        <f t="shared" si="316"/>
        <v>-</v>
      </c>
      <c r="S122" s="857">
        <f>IF(AND('C10(1)-1管路(初期設定)'!$N$18="○",'C10(1)-4,5管路(初期設定)'!$BV122="-"),"-",IF('C3(1)-1管路'!S122="-",BV122,IF(BV122="-",'C3(1)-1管路'!S122,'C3(1)-1管路'!S122+BV122+BW122)))</f>
        <v>9</v>
      </c>
      <c r="T122" s="650" t="str">
        <f>IF(IF('C3(1)-1管路'!T122="-","-",IF('C10(1)-2管路(初期設定)'!T122="-",'C3(1)-1管路'!T122,'C3(1)-1管路'!T122-'C10(1)-2管路(初期設定)'!T122))=0,"-",IF('C3(1)-1管路'!T122="-","-",IF('C10(1)-2管路(初期設定)'!T122="-",'C3(1)-1管路'!T122,'C3(1)-1管路'!T122-'C10(1)-2管路(初期設定)'!T122)))</f>
        <v>-</v>
      </c>
      <c r="U122" s="856">
        <f>IF(AND('C10(1)-1管路(初期設定)'!$P$18="○",'C10(1)-4,5管路(初期設定)'!$BW122="-"),"-",IF('C3(1)-1管路'!U122="-",BW122,IF(BW122="-",'C3(1)-1管路'!U122,'C3(1)-1管路'!U122)))</f>
        <v>35</v>
      </c>
      <c r="V122" s="649" t="str">
        <f>IF(IF('C3(1)-1管路'!V122="-","-",IF('C10(1)-2管路(初期設定)'!V122="-",'C3(1)-1管路'!V122,'C3(1)-1管路'!V122-'C10(1)-2管路(初期設定)'!V122))=0,"-",IF('C3(1)-1管路'!V122="-","-",IF('C10(1)-2管路(初期設定)'!V122="-",'C3(1)-1管路'!V122,'C3(1)-1管路'!V122-'C10(1)-2管路(初期設定)'!V122)))</f>
        <v>-</v>
      </c>
      <c r="W122" s="664">
        <f t="shared" si="317"/>
        <v>44</v>
      </c>
      <c r="X122" s="648">
        <f>IF(IF('C3(1)-1管路'!X122="-","-",IF('C10(1)-2管路(初期設定)'!X122="-",'C3(1)-1管路'!X122,'C3(1)-1管路'!X122-'C10(1)-2管路(初期設定)'!X122))=0,"-",IF('C3(1)-1管路'!X122="-","-",IF('C10(1)-2管路(初期設定)'!X122="-",'C3(1)-1管路'!X122,'C3(1)-1管路'!X122-'C10(1)-2管路(初期設定)'!X122)))</f>
        <v>401.1</v>
      </c>
      <c r="Y122" s="649" t="str">
        <f>IF(IF('C3(1)-1管路'!Y122="-","-",IF('C10(1)-2管路(初期設定)'!Y122="-",'C3(1)-1管路'!Y122,'C3(1)-1管路'!Y122-'C10(1)-2管路(初期設定)'!Y122))=0,"-",IF('C3(1)-1管路'!Y122="-","-",IF('C10(1)-2管路(初期設定)'!Y122="-",'C3(1)-1管路'!Y122,'C3(1)-1管路'!Y122-'C10(1)-2管路(初期設定)'!Y122)))</f>
        <v>-</v>
      </c>
      <c r="Z122" s="664">
        <f t="shared" si="318"/>
        <v>401.1</v>
      </c>
      <c r="AA122" s="648" t="str">
        <f>IF(IF('C3(1)-1管路'!AA122="-","-",IF('C10(1)-2管路(初期設定)'!AA122="-",'C3(1)-1管路'!AA122,'C3(1)-1管路'!AA122-'C10(1)-2管路(初期設定)'!AA122))=0,"-",IF('C3(1)-1管路'!AA122="-","-",IF('C10(1)-2管路(初期設定)'!AA122="-",'C3(1)-1管路'!AA122,'C3(1)-1管路'!AA122-'C10(1)-2管路(初期設定)'!AA122)))</f>
        <v>-</v>
      </c>
      <c r="AB122" s="649" t="str">
        <f>IF(IF('C3(1)-1管路'!AB122="-","-",IF('C10(1)-2管路(初期設定)'!AB122="-",'C3(1)-1管路'!AB122,'C3(1)-1管路'!AB122-'C10(1)-2管路(初期設定)'!AB122))=0,"-",IF('C3(1)-1管路'!AB122="-","-",IF('C10(1)-2管路(初期設定)'!AB122="-",'C3(1)-1管路'!AB122,'C3(1)-1管路'!AB122-'C10(1)-2管路(初期設定)'!AB122)))</f>
        <v>-</v>
      </c>
      <c r="AC122" s="664" t="str">
        <f t="shared" si="319"/>
        <v>-</v>
      </c>
      <c r="AD122" s="857">
        <f>IF(AND('C10(1)-1管路(初期設定)'!$V$18="○",'C10(1)-4,5管路(初期設定)'!$BX122="-"),"-",IF('C3(1)-1管路'!AD122="-",BX122,IF(BX122="-",'C3(1)-1管路'!AD122,'C3(1)-1管路'!AD122+BX122)))</f>
        <v>98.5</v>
      </c>
      <c r="AE122" s="649" t="str">
        <f>IF(IF('C3(1)-1管路'!AE122="-","-",IF('C10(1)-2管路(初期設定)'!AE122="-",'C3(1)-1管路'!AE122,'C3(1)-1管路'!AE122-'C10(1)-2管路(初期設定)'!AE122))=0,"-",IF('C3(1)-1管路'!AE122="-","-",IF('C10(1)-2管路(初期設定)'!AE122="-",'C3(1)-1管路'!AE122,'C3(1)-1管路'!AE122-'C10(1)-2管路(初期設定)'!AE122)))</f>
        <v>-</v>
      </c>
      <c r="AF122" s="664">
        <f t="shared" si="320"/>
        <v>98.5</v>
      </c>
      <c r="AG122" s="648">
        <f>IF(IF('C3(1)-1管路'!AG122="-","-",IF('C10(1)-2管路(初期設定)'!AG122="-",'C3(1)-1管路'!AG122,'C3(1)-1管路'!AG122-'C10(1)-2管路(初期設定)'!AG122))=0,"-",IF('C3(1)-1管路'!AG122="-","-",IF('C10(1)-2管路(初期設定)'!AG122="-",'C3(1)-1管路'!AG122,'C3(1)-1管路'!AG122-'C10(1)-2管路(初期設定)'!AG122)))</f>
        <v>296.8</v>
      </c>
      <c r="AH122" s="649" t="str">
        <f>IF(IF('C3(1)-1管路'!AH122="-","-",IF('C10(1)-2管路(初期設定)'!AH122="-",'C3(1)-1管路'!AH122,'C3(1)-1管路'!AH122-'C10(1)-2管路(初期設定)'!AH122))=0,"-",IF('C3(1)-1管路'!AH122="-","-",IF('C10(1)-2管路(初期設定)'!AH122="-",'C3(1)-1管路'!AH122,'C3(1)-1管路'!AH122-'C10(1)-2管路(初期設定)'!AH122)))</f>
        <v>-</v>
      </c>
      <c r="AI122" s="664">
        <f t="shared" si="321"/>
        <v>296.8</v>
      </c>
      <c r="AJ122" s="648" t="str">
        <f>IF(IF('C3(1)-1管路'!AJ122="-","-",IF('C10(1)-2管路(初期設定)'!AJ122="-",'C3(1)-1管路'!AJ122,'C3(1)-1管路'!AJ122-'C10(1)-2管路(初期設定)'!AJ122))=0,"-",IF('C3(1)-1管路'!AJ122="-","-",IF('C10(1)-2管路(初期設定)'!AJ122="-",'C3(1)-1管路'!AJ122,'C3(1)-1管路'!AJ122-'C10(1)-2管路(初期設定)'!AJ122)))</f>
        <v>-</v>
      </c>
      <c r="AK122" s="649" t="str">
        <f>IF(IF('C3(1)-1管路'!AK122="-","-",IF('C10(1)-2管路(初期設定)'!AK122="-",'C3(1)-1管路'!AK122,'C3(1)-1管路'!AK122-'C10(1)-2管路(初期設定)'!AK122))=0,"-",IF('C3(1)-1管路'!AK122="-","-",IF('C10(1)-2管路(初期設定)'!AK122="-",'C3(1)-1管路'!AK122,'C3(1)-1管路'!AK122-'C10(1)-2管路(初期設定)'!AK122)))</f>
        <v>-</v>
      </c>
      <c r="AL122" s="664" t="str">
        <f t="shared" si="322"/>
        <v>-</v>
      </c>
      <c r="AM122" s="648" t="str">
        <f>IF(IF('C3(1)-1管路'!AM122="-","-",IF('C10(1)-2管路(初期設定)'!AM122="-",'C3(1)-1管路'!AM122,'C3(1)-1管路'!AM122-'C10(1)-2管路(初期設定)'!AM122))=0,"-",IF('C3(1)-1管路'!AM122="-","-",IF('C10(1)-2管路(初期設定)'!AM122="-",'C3(1)-1管路'!AM122,'C3(1)-1管路'!AM122-'C10(1)-2管路(初期設定)'!AM122)))</f>
        <v>-</v>
      </c>
      <c r="AN122" s="649" t="str">
        <f>IF(IF('C3(1)-1管路'!AN122="-","-",IF('C10(1)-2管路(初期設定)'!AN122="-",'C3(1)-1管路'!AN122,'C3(1)-1管路'!AN122-'C10(1)-2管路(初期設定)'!AN122))=0,"-",IF('C3(1)-1管路'!AN122="-","-",IF('C10(1)-2管路(初期設定)'!AN122="-",'C3(1)-1管路'!AN122,'C3(1)-1管路'!AN122-'C10(1)-2管路(初期設定)'!AN122)))</f>
        <v>-</v>
      </c>
      <c r="AO122" s="664" t="str">
        <f t="shared" si="323"/>
        <v>-</v>
      </c>
      <c r="AP122" s="648" t="str">
        <f>IF(IF('C3(1)-1管路'!AP122="-","-",IF('C10(1)-2管路(初期設定)'!AP122="-",'C3(1)-1管路'!AP122,'C3(1)-1管路'!AP122-'C10(1)-2管路(初期設定)'!AP122))=0,"-",IF('C3(1)-1管路'!AP122="-","-",IF('C10(1)-2管路(初期設定)'!AP122="-",'C3(1)-1管路'!AP122,'C3(1)-1管路'!AP122-'C10(1)-2管路(初期設定)'!AP122)))</f>
        <v>-</v>
      </c>
      <c r="AQ122" s="649" t="str">
        <f>IF(IF('C3(1)-1管路'!AQ122="-","-",IF('C10(1)-2管路(初期設定)'!AQ122="-",'C3(1)-1管路'!AQ122,'C3(1)-1管路'!AQ122-'C10(1)-2管路(初期設定)'!AQ122))=0,"-",IF('C3(1)-1管路'!AQ122="-","-",IF('C10(1)-2管路(初期設定)'!AQ122="-",'C3(1)-1管路'!AQ122,'C3(1)-1管路'!AQ122-'C10(1)-2管路(初期設定)'!AQ122)))</f>
        <v>-</v>
      </c>
      <c r="AR122" s="659" t="str">
        <f t="shared" si="324"/>
        <v>-</v>
      </c>
      <c r="AS122" s="648" t="str">
        <f>IF(IF('C3(1)-1管路'!AS122="-","-",IF('C10(1)-2管路(初期設定)'!AS122="-",'C3(1)-1管路'!AS122,'C3(1)-1管路'!AS122-'C10(1)-2管路(初期設定)'!AS122))=0,"-",IF('C3(1)-1管路'!AS122="-","-",IF('C10(1)-2管路(初期設定)'!AS122="-",'C3(1)-1管路'!AS122,'C3(1)-1管路'!AS122-'C10(1)-2管路(初期設定)'!AS122)))</f>
        <v>-</v>
      </c>
      <c r="AT122" s="649" t="str">
        <f>IF(IF('C3(1)-1管路'!AT122="-","-",IF('C10(1)-2管路(初期設定)'!AT122="-",'C3(1)-1管路'!AT122,'C3(1)-1管路'!AT122-'C10(1)-2管路(初期設定)'!AT122))=0,"-",IF('C3(1)-1管路'!AT122="-","-",IF('C10(1)-2管路(初期設定)'!AT122="-",'C3(1)-1管路'!AT122,'C3(1)-1管路'!AT122-'C10(1)-2管路(初期設定)'!AT122)))</f>
        <v>-</v>
      </c>
      <c r="AU122" s="659" t="str">
        <f t="shared" si="325"/>
        <v>-</v>
      </c>
      <c r="AV122" s="1071">
        <f t="shared" si="326"/>
        <v>2518.2000000000003</v>
      </c>
      <c r="AW122" s="1070"/>
      <c r="AX122" s="1069" t="str">
        <f t="shared" si="327"/>
        <v>-</v>
      </c>
      <c r="AY122" s="1070"/>
      <c r="AZ122" s="1071">
        <f t="shared" si="328"/>
        <v>1677.8</v>
      </c>
      <c r="BA122" s="1070"/>
      <c r="BB122" s="1070">
        <f t="shared" si="329"/>
        <v>9</v>
      </c>
      <c r="BC122" s="1070"/>
      <c r="BD122" s="1070">
        <f t="shared" si="330"/>
        <v>534.6</v>
      </c>
      <c r="BE122" s="1070"/>
      <c r="BF122" s="1070">
        <f t="shared" si="331"/>
        <v>296.8</v>
      </c>
      <c r="BG122" s="1070"/>
      <c r="BH122" s="1070">
        <f t="shared" si="332"/>
        <v>0</v>
      </c>
      <c r="BI122" s="1072"/>
      <c r="BJ122" s="1071">
        <f t="shared" si="333"/>
        <v>1686.8</v>
      </c>
      <c r="BK122" s="1070"/>
      <c r="BL122" s="1070">
        <f t="shared" si="334"/>
        <v>831.40000000000009</v>
      </c>
      <c r="BM122" s="1073"/>
      <c r="BN122" s="1070">
        <f t="shared" si="335"/>
        <v>2518.2000000000003</v>
      </c>
      <c r="BO122" s="1073"/>
      <c r="BQ122" s="442" t="str">
        <f>IF('C10(1)-2管路(初期設定)'!AW122="","-",'C10(1)-2管路(初期設定)'!AW122)</f>
        <v>配水用ポリエチレン管(融着継手)</v>
      </c>
      <c r="BR122" s="441" t="str">
        <f>IF(BQ122=BR$4,IF('C10(1)-2管路(初期設定)'!AV122="-","-",IF('C10(1)-2管路(初期設定)'!I122="-",'C10(1)-2管路(初期設定)'!AV122,'C10(1)-2管路(初期設定)'!AV122-'C10(1)-2管路(初期設定)'!I122)),"-")</f>
        <v>-</v>
      </c>
      <c r="BS122" s="441" t="str">
        <f>IF(BQ122=BS$4,IF('C10(1)-2管路(初期設定)'!AV122="-","-",IF('C10(1)-2管路(初期設定)'!L122="-",'C10(1)-2管路(初期設定)'!AV122,'C10(1)-2管路(初期設定)'!AV122-'C10(1)-2管路(初期設定)'!L122)),"-")</f>
        <v>-</v>
      </c>
      <c r="BT122" s="441">
        <f>IF(BQ122=BT$4,IF('C10(1)-2管路(初期設定)'!AV122="-","-",IF('C10(1)-2管路(初期設定)'!O122="-",'C10(1)-2管路(初期設定)'!AV122,'C10(1)-2管路(初期設定)'!AV122-'C10(1)-2管路(初期設定)'!O122)),"-")</f>
        <v>1009.8</v>
      </c>
      <c r="BU122" s="441" t="str">
        <f>IF($BQ122=BU$4,IF('C10(1)-2管路(初期設定)'!$AV122="-","-",IF('C10(1)-2管路(初期設定)'!R122="-",'C10(1)-2管路(初期設定)'!$AV122,'C10(1)-2管路(初期設定)'!$AV122-'C10(1)-2管路(初期設定)'!R122)),"-")</f>
        <v>-</v>
      </c>
      <c r="BV122" s="441" t="str">
        <f>IF($BQ122=BV$4,IF('C10(1)-2管路(初期設定)'!$AV122="-","-",IF('C10(1)-2管路(初期設定)'!W122="-",'C10(1)-2管路(初期設定)'!$AV122,'C10(1)-2管路(初期設定)'!$AV122-SUM('C10(1)-2管路(初期設定)'!S122,'C10(1)-2管路(初期設定)'!T122))),"-")</f>
        <v>-</v>
      </c>
      <c r="BW122" s="441" t="str">
        <f>IF($BQ122=BV$4,IF('C10(1)-2管路(初期設定)'!$AV122="-","-",IF('C10(1)-2管路(初期設定)'!W122="-",'C10(1)-2管路(初期設定)'!$AV122,'C10(1)-2管路(初期設定)'!$AV122-SUM('C10(1)-2管路(初期設定)'!U122,'C10(1)-2管路(初期設定)'!V122))),"-")</f>
        <v>-</v>
      </c>
      <c r="BX122" s="441" t="str">
        <f>IF($BQ122=BX$4,IF('C10(1)-2管路(初期設定)'!$AV122="-","-",IF('C10(1)-2管路(初期設定)'!AF122="-",'C10(1)-2管路(初期設定)'!$AV122,'C10(1)-2管路(初期設定)'!$AV122-'C10(1)-2管路(初期設定)'!AF122)),"-")</f>
        <v>-</v>
      </c>
    </row>
    <row r="123" spans="2:76" ht="13.5" customHeight="1">
      <c r="B123" s="1265"/>
      <c r="C123" s="1086"/>
      <c r="D123" s="1087"/>
      <c r="E123" s="1088"/>
      <c r="F123" s="772" t="s">
        <v>69</v>
      </c>
      <c r="G123" s="646">
        <f t="shared" ref="G123:AU123" si="336">IF(SUM(G112:G122)=0,"-",SUM(G112:G122))</f>
        <v>17521</v>
      </c>
      <c r="H123" s="647" t="str">
        <f t="shared" si="336"/>
        <v>-</v>
      </c>
      <c r="I123" s="665">
        <f t="shared" si="336"/>
        <v>17521</v>
      </c>
      <c r="J123" s="646">
        <f t="shared" si="336"/>
        <v>124.9</v>
      </c>
      <c r="K123" s="647" t="str">
        <f t="shared" si="336"/>
        <v>-</v>
      </c>
      <c r="L123" s="665">
        <f t="shared" si="336"/>
        <v>124.9</v>
      </c>
      <c r="M123" s="646">
        <f t="shared" si="336"/>
        <v>1014.8</v>
      </c>
      <c r="N123" s="647" t="str">
        <f t="shared" si="336"/>
        <v>-</v>
      </c>
      <c r="O123" s="665">
        <f t="shared" si="336"/>
        <v>1014.8</v>
      </c>
      <c r="P123" s="646" t="str">
        <f t="shared" si="336"/>
        <v>-</v>
      </c>
      <c r="Q123" s="647" t="str">
        <f t="shared" si="336"/>
        <v>-</v>
      </c>
      <c r="R123" s="665" t="str">
        <f t="shared" si="336"/>
        <v>-</v>
      </c>
      <c r="S123" s="646">
        <f t="shared" si="336"/>
        <v>1509.1</v>
      </c>
      <c r="T123" s="651" t="str">
        <f t="shared" si="336"/>
        <v>-</v>
      </c>
      <c r="U123" s="651">
        <f t="shared" si="336"/>
        <v>6274.6</v>
      </c>
      <c r="V123" s="647" t="str">
        <f t="shared" si="336"/>
        <v>-</v>
      </c>
      <c r="W123" s="665">
        <f t="shared" si="336"/>
        <v>7783.7</v>
      </c>
      <c r="X123" s="646">
        <f t="shared" si="336"/>
        <v>41696.499999999993</v>
      </c>
      <c r="Y123" s="647" t="str">
        <f t="shared" si="336"/>
        <v>-</v>
      </c>
      <c r="Z123" s="665">
        <f t="shared" si="336"/>
        <v>41696.499999999993</v>
      </c>
      <c r="AA123" s="646" t="str">
        <f t="shared" si="336"/>
        <v>-</v>
      </c>
      <c r="AB123" s="647" t="str">
        <f t="shared" si="336"/>
        <v>-</v>
      </c>
      <c r="AC123" s="665" t="str">
        <f t="shared" si="336"/>
        <v>-</v>
      </c>
      <c r="AD123" s="646">
        <f t="shared" si="336"/>
        <v>868.6</v>
      </c>
      <c r="AE123" s="647" t="str">
        <f t="shared" si="336"/>
        <v>-</v>
      </c>
      <c r="AF123" s="665">
        <f t="shared" si="336"/>
        <v>868.6</v>
      </c>
      <c r="AG123" s="646">
        <f t="shared" si="336"/>
        <v>729.09999999999991</v>
      </c>
      <c r="AH123" s="647" t="str">
        <f t="shared" si="336"/>
        <v>-</v>
      </c>
      <c r="AI123" s="665">
        <f t="shared" si="336"/>
        <v>729.09999999999991</v>
      </c>
      <c r="AJ123" s="646" t="str">
        <f t="shared" si="336"/>
        <v>-</v>
      </c>
      <c r="AK123" s="647" t="str">
        <f t="shared" si="336"/>
        <v>-</v>
      </c>
      <c r="AL123" s="665" t="str">
        <f t="shared" si="336"/>
        <v>-</v>
      </c>
      <c r="AM123" s="646" t="str">
        <f t="shared" si="336"/>
        <v>-</v>
      </c>
      <c r="AN123" s="647" t="str">
        <f t="shared" si="336"/>
        <v>-</v>
      </c>
      <c r="AO123" s="665" t="str">
        <f t="shared" si="336"/>
        <v>-</v>
      </c>
      <c r="AP123" s="646" t="str">
        <f t="shared" si="336"/>
        <v>-</v>
      </c>
      <c r="AQ123" s="647" t="str">
        <f t="shared" si="336"/>
        <v>-</v>
      </c>
      <c r="AR123" s="663" t="str">
        <f t="shared" si="336"/>
        <v>-</v>
      </c>
      <c r="AS123" s="646" t="str">
        <f t="shared" si="336"/>
        <v>-</v>
      </c>
      <c r="AT123" s="647" t="str">
        <f t="shared" si="336"/>
        <v>-</v>
      </c>
      <c r="AU123" s="663" t="str">
        <f t="shared" si="336"/>
        <v>-</v>
      </c>
      <c r="AV123" s="1065">
        <f>IF(SUM(AV112:AW122)=0,"-",SUM(AV112:AW122))</f>
        <v>69738.599999999991</v>
      </c>
      <c r="AW123" s="1066"/>
      <c r="AX123" s="1094" t="str">
        <f>IF(SUM(AX112:AY122)=0,"-",SUM(AX112:AY122))</f>
        <v>-</v>
      </c>
      <c r="AY123" s="1066"/>
      <c r="AZ123" s="1065">
        <f>IF(SUM(AZ112:BA122)=0,"-",SUM(AZ112:BA122))</f>
        <v>18660.7</v>
      </c>
      <c r="BA123" s="1066"/>
      <c r="BB123" s="1066">
        <f>IF(SUM(BB112:BC122)=0,"-",SUM(BB112:BC122))</f>
        <v>1509.1</v>
      </c>
      <c r="BC123" s="1066"/>
      <c r="BD123" s="1066">
        <f>IF(SUM(BD112:BE122)=0,"-",SUM(BD112:BE122))</f>
        <v>48839.7</v>
      </c>
      <c r="BE123" s="1066"/>
      <c r="BF123" s="1066">
        <f>IF(SUM(BF112:BG122)=0,"-",SUM(BF112:BG122))</f>
        <v>729.09999999999991</v>
      </c>
      <c r="BG123" s="1066"/>
      <c r="BH123" s="1066" t="str">
        <f>IF(SUM(BH112:BI122)=0,"-",SUM(BH112:BI122))</f>
        <v>-</v>
      </c>
      <c r="BI123" s="1067"/>
      <c r="BJ123" s="1065">
        <f>IF(SUM(BJ112:BK122)=0,"-",SUM(BJ112:BK122))</f>
        <v>20169.8</v>
      </c>
      <c r="BK123" s="1066"/>
      <c r="BL123" s="1066">
        <f>IF(SUM(BL112:BM122)=0,"-",SUM(BL112:BM122))</f>
        <v>49568.800000000003</v>
      </c>
      <c r="BM123" s="1068"/>
      <c r="BN123" s="1066">
        <f t="shared" si="335"/>
        <v>69738.599999999991</v>
      </c>
      <c r="BO123" s="1068"/>
      <c r="BQ123" s="442" t="str">
        <f>IF('C10(1)-2管路(初期設定)'!AW123="","-",'C10(1)-2管路(初期設定)'!AW123)</f>
        <v>-</v>
      </c>
      <c r="BR123" s="441" t="str">
        <f>IF(BQ123=BR$4,IF('C10(1)-2管路(初期設定)'!AV123="-","-",IF('C10(1)-2管路(初期設定)'!I123="-",'C10(1)-2管路(初期設定)'!AV123,'C10(1)-2管路(初期設定)'!AV123-'C10(1)-2管路(初期設定)'!I123)),"-")</f>
        <v>-</v>
      </c>
      <c r="BS123" s="441" t="str">
        <f>IF(BQ123=BS$4,IF('C10(1)-2管路(初期設定)'!AV123="-","-",IF('C10(1)-2管路(初期設定)'!L123="-",'C10(1)-2管路(初期設定)'!AV123,'C10(1)-2管路(初期設定)'!AV123-'C10(1)-2管路(初期設定)'!L123)),"-")</f>
        <v>-</v>
      </c>
      <c r="BT123" s="441" t="str">
        <f>IF(BQ123=BT$4,IF('C10(1)-2管路(初期設定)'!AV123="-","-",IF('C10(1)-2管路(初期設定)'!O123="-",'C10(1)-2管路(初期設定)'!AV123,'C10(1)-2管路(初期設定)'!AV123-'C10(1)-2管路(初期設定)'!O123)),"-")</f>
        <v>-</v>
      </c>
      <c r="BU123" s="441" t="str">
        <f>IF($BQ123=BU$4,IF('C10(1)-2管路(初期設定)'!$AV123="-","-",IF('C10(1)-2管路(初期設定)'!R123="-",'C10(1)-2管路(初期設定)'!$AV123,'C10(1)-2管路(初期設定)'!$AV123-'C10(1)-2管路(初期設定)'!R123)),"-")</f>
        <v>-</v>
      </c>
      <c r="BV123" s="441" t="str">
        <f>IF($BQ123=BV$4,IF('C10(1)-2管路(初期設定)'!$AV123="-","-",IF('C10(1)-2管路(初期設定)'!W123="-",'C10(1)-2管路(初期設定)'!$AV123,'C10(1)-2管路(初期設定)'!$AV123-SUM('C10(1)-2管路(初期設定)'!S123,'C10(1)-2管路(初期設定)'!T123))),"-")</f>
        <v>-</v>
      </c>
      <c r="BW123" s="441" t="str">
        <f>IF($BQ123=BV$4,IF('C10(1)-2管路(初期設定)'!$AV123="-","-",IF('C10(1)-2管路(初期設定)'!W123="-",'C10(1)-2管路(初期設定)'!$AV123,'C10(1)-2管路(初期設定)'!$AV123-SUM('C10(1)-2管路(初期設定)'!U123,'C10(1)-2管路(初期設定)'!V123))),"-")</f>
        <v>-</v>
      </c>
      <c r="BX123" s="441" t="str">
        <f>IF($BQ123=BX$4,IF('C10(1)-2管路(初期設定)'!$AV123="-","-",IF('C10(1)-2管路(初期設定)'!AF123="-",'C10(1)-2管路(初期設定)'!$AV123,'C10(1)-2管路(初期設定)'!$AV123-'C10(1)-2管路(初期設定)'!AF123)),"-")</f>
        <v>-</v>
      </c>
    </row>
    <row r="124" spans="2:76" ht="13.5" customHeight="1">
      <c r="B124" s="1265"/>
      <c r="C124" s="1269" t="s">
        <v>733</v>
      </c>
      <c r="D124" s="1043"/>
      <c r="E124" s="1153" t="s">
        <v>888</v>
      </c>
      <c r="F124" s="1273"/>
      <c r="G124" s="1018" t="str">
        <f>+G88</f>
        <v>①</v>
      </c>
      <c r="H124" s="1018"/>
      <c r="I124" s="1018"/>
      <c r="J124" s="1018" t="str">
        <f>+J88</f>
        <v>①</v>
      </c>
      <c r="K124" s="1018"/>
      <c r="L124" s="1018"/>
      <c r="M124" s="1018" t="str">
        <f>+M88</f>
        <v>①</v>
      </c>
      <c r="N124" s="1018"/>
      <c r="O124" s="1018"/>
      <c r="P124" s="1018" t="str">
        <f>+P88</f>
        <v>②</v>
      </c>
      <c r="Q124" s="1018"/>
      <c r="R124" s="1018"/>
      <c r="S124" s="1040" t="str">
        <f>+S88</f>
        <v>②</v>
      </c>
      <c r="T124" s="1041"/>
      <c r="U124" s="1051" t="str">
        <f>+U88</f>
        <v>③</v>
      </c>
      <c r="V124" s="1052"/>
      <c r="W124" s="797"/>
      <c r="X124" s="1017" t="str">
        <f>+X88</f>
        <v>③</v>
      </c>
      <c r="Y124" s="1018"/>
      <c r="Z124" s="1018"/>
      <c r="AA124" s="1017" t="str">
        <f>+AA88</f>
        <v>③</v>
      </c>
      <c r="AB124" s="1018"/>
      <c r="AC124" s="1018"/>
      <c r="AD124" s="1017" t="str">
        <f>+AD88</f>
        <v>③</v>
      </c>
      <c r="AE124" s="1018"/>
      <c r="AF124" s="1018"/>
      <c r="AG124" s="1017" t="str">
        <f>+AG88</f>
        <v>④</v>
      </c>
      <c r="AH124" s="1018"/>
      <c r="AI124" s="1018"/>
      <c r="AJ124" s="1017" t="str">
        <f>+AJ88</f>
        <v>④</v>
      </c>
      <c r="AK124" s="1018"/>
      <c r="AL124" s="1018"/>
      <c r="AM124" s="1017" t="str">
        <f>+AM88</f>
        <v>④</v>
      </c>
      <c r="AN124" s="1018"/>
      <c r="AO124" s="1018"/>
      <c r="AP124" s="1017" t="str">
        <f>+AP88</f>
        <v>④</v>
      </c>
      <c r="AQ124" s="1018"/>
      <c r="AR124" s="1018"/>
      <c r="AS124" s="1017" t="str">
        <f>+AS88</f>
        <v>⑤</v>
      </c>
      <c r="AT124" s="1018"/>
      <c r="AU124" s="1018"/>
      <c r="AV124" s="1041"/>
      <c r="AW124" s="1592"/>
      <c r="AX124" s="1592"/>
      <c r="AY124" s="1592"/>
      <c r="AZ124" s="1592"/>
      <c r="BA124" s="1592"/>
      <c r="BB124" s="1592"/>
      <c r="BC124" s="1592"/>
      <c r="BD124" s="1592"/>
      <c r="BE124" s="1592"/>
      <c r="BF124" s="1592"/>
      <c r="BG124" s="1592"/>
      <c r="BH124" s="1592"/>
      <c r="BI124" s="1592"/>
      <c r="BJ124" s="1592"/>
      <c r="BK124" s="1592"/>
      <c r="BL124" s="1592"/>
      <c r="BM124" s="1592"/>
      <c r="BN124" s="1592"/>
      <c r="BO124" s="1593"/>
      <c r="BR124" s="5"/>
    </row>
    <row r="125" spans="2:76" ht="13.5" customHeight="1">
      <c r="B125" s="1277"/>
      <c r="C125" s="1048"/>
      <c r="D125" s="1049"/>
      <c r="E125" s="1153" t="s">
        <v>903</v>
      </c>
      <c r="F125" s="1273"/>
      <c r="G125" s="1018" t="str">
        <f>+G89</f>
        <v>①</v>
      </c>
      <c r="H125" s="1018"/>
      <c r="I125" s="1018"/>
      <c r="J125" s="1018" t="str">
        <f>+J89</f>
        <v>①</v>
      </c>
      <c r="K125" s="1018"/>
      <c r="L125" s="1018"/>
      <c r="M125" s="1018" t="str">
        <f>+M89</f>
        <v>①</v>
      </c>
      <c r="N125" s="1018"/>
      <c r="O125" s="1018"/>
      <c r="P125" s="1018" t="str">
        <f>+P89</f>
        <v>②</v>
      </c>
      <c r="Q125" s="1018"/>
      <c r="R125" s="1018"/>
      <c r="S125" s="1040" t="str">
        <f>+S89</f>
        <v>②</v>
      </c>
      <c r="T125" s="1041"/>
      <c r="U125" s="1051" t="str">
        <f>+U89</f>
        <v>③</v>
      </c>
      <c r="V125" s="1052"/>
      <c r="W125" s="797"/>
      <c r="X125" s="1017" t="str">
        <f>+X89</f>
        <v>③</v>
      </c>
      <c r="Y125" s="1018"/>
      <c r="Z125" s="1018"/>
      <c r="AA125" s="1017" t="str">
        <f>+AA89</f>
        <v>③</v>
      </c>
      <c r="AB125" s="1018"/>
      <c r="AC125" s="1018"/>
      <c r="AD125" s="1017" t="str">
        <f>+AD89</f>
        <v>②</v>
      </c>
      <c r="AE125" s="1018"/>
      <c r="AF125" s="1018"/>
      <c r="AG125" s="1017" t="str">
        <f>+AG89</f>
        <v>④</v>
      </c>
      <c r="AH125" s="1018"/>
      <c r="AI125" s="1018"/>
      <c r="AJ125" s="1017" t="str">
        <f>+AJ89</f>
        <v>④</v>
      </c>
      <c r="AK125" s="1018"/>
      <c r="AL125" s="1018"/>
      <c r="AM125" s="1017" t="str">
        <f>+AM89</f>
        <v>④</v>
      </c>
      <c r="AN125" s="1018"/>
      <c r="AO125" s="1018"/>
      <c r="AP125" s="1017" t="str">
        <f>+AP89</f>
        <v>④</v>
      </c>
      <c r="AQ125" s="1018"/>
      <c r="AR125" s="1018"/>
      <c r="AS125" s="1017" t="str">
        <f>+AS89</f>
        <v>⑤</v>
      </c>
      <c r="AT125" s="1018"/>
      <c r="AU125" s="1018"/>
      <c r="AV125" s="1041"/>
      <c r="AW125" s="1592"/>
      <c r="AX125" s="1592"/>
      <c r="AY125" s="1592"/>
      <c r="AZ125" s="1592"/>
      <c r="BA125" s="1592"/>
      <c r="BB125" s="1592"/>
      <c r="BC125" s="1592"/>
      <c r="BD125" s="1592"/>
      <c r="BE125" s="1592"/>
      <c r="BF125" s="1592"/>
      <c r="BG125" s="1592"/>
      <c r="BH125" s="1592"/>
      <c r="BI125" s="1592"/>
      <c r="BJ125" s="1592"/>
      <c r="BK125" s="1592"/>
      <c r="BL125" s="1592"/>
      <c r="BM125" s="1592"/>
      <c r="BN125" s="1592"/>
      <c r="BO125" s="1593"/>
      <c r="BR125" s="5"/>
    </row>
    <row r="126" spans="2:76" ht="16.5" customHeight="1"/>
    <row r="127" spans="2:76" ht="16.5" customHeight="1">
      <c r="F127" s="5"/>
    </row>
    <row r="128" spans="2:76" ht="16.5" customHeight="1">
      <c r="B128" s="1025" t="s">
        <v>691</v>
      </c>
      <c r="C128" s="1025"/>
      <c r="D128" s="1025"/>
      <c r="E128" s="1025"/>
      <c r="F128" s="1025"/>
      <c r="G128" s="1025"/>
      <c r="H128" s="1025"/>
      <c r="I128" s="1025"/>
      <c r="J128" s="1025"/>
      <c r="K128" s="1025"/>
      <c r="L128" s="1025"/>
      <c r="M128" s="1025"/>
      <c r="N128" s="1025"/>
      <c r="O128" s="1025"/>
      <c r="P128" s="1025"/>
      <c r="Q128" s="1025"/>
      <c r="R128" s="1025"/>
      <c r="S128" s="1025"/>
      <c r="T128" s="1025"/>
      <c r="U128" s="1025"/>
      <c r="V128" s="1025"/>
      <c r="W128" s="1025"/>
      <c r="X128" s="1025"/>
      <c r="Y128" s="1025"/>
      <c r="Z128" s="1025"/>
      <c r="AA128" s="1025"/>
      <c r="AB128" s="1025"/>
      <c r="AC128" s="1025"/>
      <c r="AD128" s="1025"/>
      <c r="AE128" s="1025"/>
      <c r="AF128" s="1025"/>
      <c r="AG128" s="1025"/>
      <c r="AH128" s="1025"/>
      <c r="AI128" s="1025"/>
      <c r="AJ128" s="1025"/>
      <c r="AK128" s="1025"/>
      <c r="AL128" s="1025"/>
      <c r="AM128" s="1025"/>
      <c r="AN128" s="1025"/>
      <c r="AO128" s="1025"/>
      <c r="AP128" s="1025"/>
      <c r="AQ128" s="1025"/>
      <c r="AR128" s="1025"/>
      <c r="AS128" s="1025"/>
      <c r="AT128" s="1025"/>
      <c r="AV128" s="468"/>
      <c r="BN128" s="440"/>
      <c r="BR128" s="5"/>
    </row>
    <row r="129" spans="1:70" ht="16.5" customHeight="1">
      <c r="B129" s="1269" t="s">
        <v>450</v>
      </c>
      <c r="C129" s="1310"/>
      <c r="D129" s="1310"/>
      <c r="E129" s="1310"/>
      <c r="F129" s="1311"/>
      <c r="G129" s="1298" t="s">
        <v>211</v>
      </c>
      <c r="H129" s="1299"/>
      <c r="I129" s="1299"/>
      <c r="J129" s="1299"/>
      <c r="K129" s="1299"/>
      <c r="L129" s="1299"/>
      <c r="M129" s="1299"/>
      <c r="N129" s="1299"/>
      <c r="O129" s="1299"/>
      <c r="P129" s="1299"/>
      <c r="Q129" s="1299"/>
      <c r="R129" s="1299"/>
      <c r="S129" s="1299"/>
      <c r="T129" s="1299"/>
      <c r="U129" s="1299"/>
      <c r="V129" s="1299"/>
      <c r="W129" s="1299"/>
      <c r="X129" s="1299"/>
      <c r="Y129" s="1299"/>
      <c r="Z129" s="1300"/>
      <c r="AA129" s="1298" t="s">
        <v>212</v>
      </c>
      <c r="AB129" s="1299"/>
      <c r="AC129" s="1299"/>
      <c r="AD129" s="1299"/>
      <c r="AE129" s="1299"/>
      <c r="AF129" s="1299"/>
      <c r="AG129" s="1299"/>
      <c r="AH129" s="1299"/>
      <c r="AI129" s="1299"/>
      <c r="AJ129" s="1299"/>
      <c r="AK129" s="1299"/>
      <c r="AL129" s="1299"/>
      <c r="AM129" s="1299"/>
      <c r="AN129" s="1299"/>
      <c r="AO129" s="1299"/>
      <c r="AP129" s="1299"/>
      <c r="AQ129" s="1299"/>
      <c r="AR129" s="1299"/>
      <c r="AS129" s="1299"/>
      <c r="AT129" s="1300"/>
      <c r="BR129" s="5"/>
    </row>
    <row r="130" spans="1:70" ht="16.5" customHeight="1">
      <c r="B130" s="1312"/>
      <c r="C130" s="1313"/>
      <c r="D130" s="1313"/>
      <c r="E130" s="1313"/>
      <c r="F130" s="1314"/>
      <c r="G130" s="881" t="s">
        <v>153</v>
      </c>
      <c r="H130" s="882"/>
      <c r="I130" s="882"/>
      <c r="J130" s="883"/>
      <c r="K130" s="1298" t="s">
        <v>131</v>
      </c>
      <c r="L130" s="1299"/>
      <c r="M130" s="1299"/>
      <c r="N130" s="1299"/>
      <c r="O130" s="1299"/>
      <c r="P130" s="1299"/>
      <c r="Q130" s="1299"/>
      <c r="R130" s="1299"/>
      <c r="S130" s="1299"/>
      <c r="T130" s="1299"/>
      <c r="U130" s="1299"/>
      <c r="V130" s="1299"/>
      <c r="W130" s="1299"/>
      <c r="X130" s="1300"/>
      <c r="Y130" s="881" t="s">
        <v>54</v>
      </c>
      <c r="Z130" s="883"/>
      <c r="AA130" s="882" t="s">
        <v>153</v>
      </c>
      <c r="AB130" s="882"/>
      <c r="AC130" s="882"/>
      <c r="AD130" s="883"/>
      <c r="AE130" s="1298" t="s">
        <v>131</v>
      </c>
      <c r="AF130" s="1299"/>
      <c r="AG130" s="1299"/>
      <c r="AH130" s="1299"/>
      <c r="AI130" s="1299"/>
      <c r="AJ130" s="1299"/>
      <c r="AK130" s="1299"/>
      <c r="AL130" s="1299"/>
      <c r="AM130" s="1299"/>
      <c r="AN130" s="1299"/>
      <c r="AO130" s="1299"/>
      <c r="AP130" s="1299"/>
      <c r="AQ130" s="1299"/>
      <c r="AR130" s="1300"/>
      <c r="AS130" s="881" t="s">
        <v>54</v>
      </c>
      <c r="AT130" s="883"/>
      <c r="BR130" s="5"/>
    </row>
    <row r="131" spans="1:70" ht="16.5" customHeight="1">
      <c r="B131" s="1312"/>
      <c r="C131" s="1313"/>
      <c r="D131" s="1313"/>
      <c r="E131" s="1313"/>
      <c r="F131" s="1314"/>
      <c r="G131" s="884"/>
      <c r="H131" s="885"/>
      <c r="I131" s="885"/>
      <c r="J131" s="886"/>
      <c r="K131" s="1298" t="s">
        <v>754</v>
      </c>
      <c r="L131" s="1299"/>
      <c r="M131" s="1299"/>
      <c r="N131" s="1299"/>
      <c r="O131" s="1299"/>
      <c r="P131" s="1299"/>
      <c r="Q131" s="1299"/>
      <c r="R131" s="1299"/>
      <c r="S131" s="1299"/>
      <c r="T131" s="1299"/>
      <c r="U131" s="1298" t="s">
        <v>434</v>
      </c>
      <c r="V131" s="1299"/>
      <c r="W131" s="1299"/>
      <c r="X131" s="1299"/>
      <c r="Y131" s="884"/>
      <c r="Z131" s="886"/>
      <c r="AA131" s="885"/>
      <c r="AB131" s="885"/>
      <c r="AC131" s="885"/>
      <c r="AD131" s="886"/>
      <c r="AE131" s="1298" t="s">
        <v>754</v>
      </c>
      <c r="AF131" s="1299"/>
      <c r="AG131" s="1299"/>
      <c r="AH131" s="1299"/>
      <c r="AI131" s="1299"/>
      <c r="AJ131" s="1299"/>
      <c r="AK131" s="1299"/>
      <c r="AL131" s="1299"/>
      <c r="AM131" s="1299"/>
      <c r="AN131" s="1299"/>
      <c r="AO131" s="1298" t="s">
        <v>434</v>
      </c>
      <c r="AP131" s="1299"/>
      <c r="AQ131" s="1299"/>
      <c r="AR131" s="1299"/>
      <c r="AS131" s="884"/>
      <c r="AT131" s="886"/>
      <c r="BR131" s="5"/>
    </row>
    <row r="132" spans="1:70" ht="60" customHeight="1">
      <c r="B132" s="1312"/>
      <c r="C132" s="1313"/>
      <c r="D132" s="1313"/>
      <c r="E132" s="1313"/>
      <c r="F132" s="1314"/>
      <c r="G132" s="1174" t="s">
        <v>497</v>
      </c>
      <c r="H132" s="1175"/>
      <c r="I132" s="1318" t="s">
        <v>498</v>
      </c>
      <c r="J132" s="964"/>
      <c r="K132" s="1319" t="s">
        <v>762</v>
      </c>
      <c r="L132" s="1320"/>
      <c r="M132" s="1321" t="s">
        <v>763</v>
      </c>
      <c r="N132" s="1322"/>
      <c r="O132" s="1321" t="s">
        <v>764</v>
      </c>
      <c r="P132" s="1322"/>
      <c r="Q132" s="1321" t="s">
        <v>765</v>
      </c>
      <c r="R132" s="1322"/>
      <c r="S132" s="1323" t="s">
        <v>766</v>
      </c>
      <c r="T132" s="1324"/>
      <c r="U132" s="1293" t="s">
        <v>787</v>
      </c>
      <c r="V132" s="1325"/>
      <c r="W132" s="1295" t="s">
        <v>788</v>
      </c>
      <c r="X132" s="1296"/>
      <c r="Y132" s="884"/>
      <c r="Z132" s="886"/>
      <c r="AA132" s="1174" t="s">
        <v>497</v>
      </c>
      <c r="AB132" s="1175"/>
      <c r="AC132" s="1318" t="s">
        <v>498</v>
      </c>
      <c r="AD132" s="964"/>
      <c r="AE132" s="1319" t="s">
        <v>762</v>
      </c>
      <c r="AF132" s="1320"/>
      <c r="AG132" s="1321" t="s">
        <v>763</v>
      </c>
      <c r="AH132" s="1322"/>
      <c r="AI132" s="1321" t="s">
        <v>764</v>
      </c>
      <c r="AJ132" s="1322"/>
      <c r="AK132" s="1321" t="s">
        <v>765</v>
      </c>
      <c r="AL132" s="1322"/>
      <c r="AM132" s="1323" t="s">
        <v>766</v>
      </c>
      <c r="AN132" s="1324"/>
      <c r="AO132" s="1293" t="s">
        <v>787</v>
      </c>
      <c r="AP132" s="1294"/>
      <c r="AQ132" s="1295" t="s">
        <v>788</v>
      </c>
      <c r="AR132" s="1296"/>
      <c r="AS132" s="884"/>
      <c r="AT132" s="886"/>
      <c r="BR132" s="5"/>
    </row>
    <row r="133" spans="1:70" ht="16.5" customHeight="1">
      <c r="B133" s="1315"/>
      <c r="C133" s="1316"/>
      <c r="D133" s="1316"/>
      <c r="E133" s="1316"/>
      <c r="F133" s="1317"/>
      <c r="G133" s="934" t="s">
        <v>551</v>
      </c>
      <c r="H133" s="1091"/>
      <c r="I133" s="890" t="s">
        <v>564</v>
      </c>
      <c r="J133" s="891"/>
      <c r="K133" s="1002" t="s">
        <v>552</v>
      </c>
      <c r="L133" s="1003"/>
      <c r="M133" s="1079" t="s">
        <v>564</v>
      </c>
      <c r="N133" s="1003"/>
      <c r="O133" s="1079" t="s">
        <v>564</v>
      </c>
      <c r="P133" s="1003"/>
      <c r="Q133" s="1079" t="s">
        <v>564</v>
      </c>
      <c r="R133" s="1003"/>
      <c r="S133" s="1079" t="s">
        <v>564</v>
      </c>
      <c r="T133" s="1003"/>
      <c r="U133" s="1002" t="s">
        <v>553</v>
      </c>
      <c r="V133" s="1591"/>
      <c r="W133" s="1079" t="s">
        <v>564</v>
      </c>
      <c r="X133" s="1080"/>
      <c r="Y133" s="1089" t="s">
        <v>554</v>
      </c>
      <c r="Z133" s="1090"/>
      <c r="AA133" s="934" t="s">
        <v>555</v>
      </c>
      <c r="AB133" s="1091"/>
      <c r="AC133" s="890" t="s">
        <v>564</v>
      </c>
      <c r="AD133" s="891"/>
      <c r="AE133" s="1002" t="s">
        <v>556</v>
      </c>
      <c r="AF133" s="1003"/>
      <c r="AG133" s="1079" t="s">
        <v>564</v>
      </c>
      <c r="AH133" s="1003"/>
      <c r="AI133" s="1079" t="s">
        <v>564</v>
      </c>
      <c r="AJ133" s="1003"/>
      <c r="AK133" s="1079" t="s">
        <v>564</v>
      </c>
      <c r="AL133" s="1003"/>
      <c r="AM133" s="1079" t="s">
        <v>564</v>
      </c>
      <c r="AN133" s="1003"/>
      <c r="AO133" s="1002" t="s">
        <v>557</v>
      </c>
      <c r="AP133" s="1003"/>
      <c r="AQ133" s="1079" t="s">
        <v>564</v>
      </c>
      <c r="AR133" s="1080"/>
      <c r="AS133" s="1089" t="s">
        <v>558</v>
      </c>
      <c r="AT133" s="1090"/>
      <c r="BR133" s="5"/>
    </row>
    <row r="134" spans="1:70" ht="30" customHeight="1">
      <c r="B134" s="1326" t="s">
        <v>906</v>
      </c>
      <c r="C134" s="1573"/>
      <c r="D134" s="1574"/>
      <c r="E134" s="1327" t="s">
        <v>789</v>
      </c>
      <c r="F134" s="1578"/>
      <c r="G134" s="1301" t="s">
        <v>904</v>
      </c>
      <c r="H134" s="1579"/>
      <c r="I134" s="1303" t="s">
        <v>904</v>
      </c>
      <c r="J134" s="1580"/>
      <c r="K134" s="1581" t="str">
        <f>+'C3(1)-1管路'!K137</f>
        <v xml:space="preserve">(1) (2) (3) </v>
      </c>
      <c r="L134" s="1582"/>
      <c r="M134" s="1307" t="str">
        <f>+'C3(1)-1管路'!M137</f>
        <v xml:space="preserve">(4) (5) </v>
      </c>
      <c r="N134" s="1308"/>
      <c r="O134" s="1583" t="str">
        <f>+'C3(1)-1管路'!O137</f>
        <v xml:space="preserve">(6) (7) (8) (9) </v>
      </c>
      <c r="P134" s="1584"/>
      <c r="Q134" s="1583" t="str">
        <f>+'C3(1)-1管路'!Q137</f>
        <v xml:space="preserve">(10) (11) (12) (13) </v>
      </c>
      <c r="R134" s="1584"/>
      <c r="S134" s="1583" t="str">
        <f>+'C3(1)-1管路'!S137</f>
        <v xml:space="preserve">(14) </v>
      </c>
      <c r="T134" s="1584"/>
      <c r="U134" s="1301" t="s">
        <v>220</v>
      </c>
      <c r="V134" s="1579"/>
      <c r="W134" s="1303" t="s">
        <v>220</v>
      </c>
      <c r="X134" s="1580"/>
      <c r="Y134" s="1303" t="s">
        <v>220</v>
      </c>
      <c r="Z134" s="1580"/>
      <c r="AA134" s="1301" t="s">
        <v>220</v>
      </c>
      <c r="AB134" s="1579"/>
      <c r="AC134" s="1303" t="s">
        <v>220</v>
      </c>
      <c r="AD134" s="1580"/>
      <c r="AE134" s="1585" t="str">
        <f>+'C3(1)-1管路'!AE137</f>
        <v xml:space="preserve">(1) (2) (3) </v>
      </c>
      <c r="AF134" s="1586"/>
      <c r="AG134" s="1583" t="str">
        <f>+'C3(1)-1管路'!AG137</f>
        <v xml:space="preserve">(4) (5) </v>
      </c>
      <c r="AH134" s="1584"/>
      <c r="AI134" s="1583" t="str">
        <f>+'C3(1)-1管路'!AI137</f>
        <v xml:space="preserve">(6) (7) (8) (9) </v>
      </c>
      <c r="AJ134" s="1584"/>
      <c r="AK134" s="1583" t="str">
        <f>+'C3(1)-1管路'!AK137</f>
        <v xml:space="preserve">(10) (11) (12) (13) </v>
      </c>
      <c r="AL134" s="1584"/>
      <c r="AM134" s="1583" t="str">
        <f>+'C3(1)-1管路'!AM137</f>
        <v xml:space="preserve">(14) </v>
      </c>
      <c r="AN134" s="1584"/>
      <c r="AO134" s="1301" t="s">
        <v>220</v>
      </c>
      <c r="AP134" s="1579"/>
      <c r="AQ134" s="1303" t="s">
        <v>220</v>
      </c>
      <c r="AR134" s="1580"/>
      <c r="AS134" s="1303" t="s">
        <v>220</v>
      </c>
      <c r="AT134" s="1580"/>
      <c r="BR134" s="5"/>
    </row>
    <row r="135" spans="1:70" ht="30" customHeight="1">
      <c r="B135" s="1575"/>
      <c r="C135" s="1576"/>
      <c r="D135" s="1577"/>
      <c r="E135" s="1331" t="s">
        <v>210</v>
      </c>
      <c r="F135" s="1587"/>
      <c r="G135" s="1289" t="s">
        <v>220</v>
      </c>
      <c r="H135" s="1571"/>
      <c r="I135" s="1291" t="s">
        <v>220</v>
      </c>
      <c r="J135" s="1572"/>
      <c r="K135" s="1588" t="str">
        <f>+'C3(1)-1管路'!K138</f>
        <v xml:space="preserve">(1) (2) (3) </v>
      </c>
      <c r="L135" s="1589"/>
      <c r="M135" s="1590" t="str">
        <f>+'C3(1)-1管路'!M138</f>
        <v xml:space="preserve">(4) (5) (9) </v>
      </c>
      <c r="N135" s="1589"/>
      <c r="O135" s="1590" t="str">
        <f>+'C3(1)-1管路'!O138</f>
        <v xml:space="preserve">(6) (7) (8) </v>
      </c>
      <c r="P135" s="1589"/>
      <c r="Q135" s="1590" t="str">
        <f>+'C3(1)-1管路'!Q138</f>
        <v xml:space="preserve">(10) (11) (12) (13) </v>
      </c>
      <c r="R135" s="1589"/>
      <c r="S135" s="1590" t="str">
        <f>+'C3(1)-1管路'!S138</f>
        <v xml:space="preserve">(14) </v>
      </c>
      <c r="T135" s="1589"/>
      <c r="U135" s="1289" t="s">
        <v>905</v>
      </c>
      <c r="V135" s="1571"/>
      <c r="W135" s="1291" t="s">
        <v>905</v>
      </c>
      <c r="X135" s="1572"/>
      <c r="Y135" s="1291" t="s">
        <v>905</v>
      </c>
      <c r="Z135" s="1572"/>
      <c r="AA135" s="1289" t="s">
        <v>905</v>
      </c>
      <c r="AB135" s="1571"/>
      <c r="AC135" s="1291" t="s">
        <v>905</v>
      </c>
      <c r="AD135" s="1572"/>
      <c r="AE135" s="1588" t="str">
        <f>+'C3(1)-1管路'!AE138</f>
        <v xml:space="preserve">(1) (2) (3) </v>
      </c>
      <c r="AF135" s="1589"/>
      <c r="AG135" s="1590" t="str">
        <f>+'C3(1)-1管路'!AG138</f>
        <v xml:space="preserve">(4) (5) (9) </v>
      </c>
      <c r="AH135" s="1589"/>
      <c r="AI135" s="1590" t="str">
        <f>+'C3(1)-1管路'!AI138</f>
        <v xml:space="preserve">(6) (7) (8) </v>
      </c>
      <c r="AJ135" s="1589"/>
      <c r="AK135" s="1590" t="str">
        <f>+'C3(1)-1管路'!AK138</f>
        <v xml:space="preserve">(10) (11) (12) (13) </v>
      </c>
      <c r="AL135" s="1589"/>
      <c r="AM135" s="1590" t="str">
        <f>+'C3(1)-1管路'!AM138</f>
        <v xml:space="preserve">(14) </v>
      </c>
      <c r="AN135" s="1589"/>
      <c r="AO135" s="1289" t="s">
        <v>905</v>
      </c>
      <c r="AP135" s="1571"/>
      <c r="AQ135" s="1291" t="s">
        <v>905</v>
      </c>
      <c r="AR135" s="1572"/>
      <c r="AS135" s="1291" t="s">
        <v>905</v>
      </c>
      <c r="AT135" s="1572"/>
      <c r="BR135" s="5"/>
    </row>
    <row r="136" spans="1:70" ht="30" customHeight="1">
      <c r="A136" s="235"/>
      <c r="B136" s="1053" t="s">
        <v>907</v>
      </c>
      <c r="C136" s="1333" t="s">
        <v>886</v>
      </c>
      <c r="D136" s="1208" t="s">
        <v>908</v>
      </c>
      <c r="E136" s="1225" t="s">
        <v>156</v>
      </c>
      <c r="F136" s="1225"/>
      <c r="G136" s="1204">
        <f>+AV21</f>
        <v>2051.9999999999995</v>
      </c>
      <c r="H136" s="1171"/>
      <c r="I136" s="1170" t="str">
        <f>+AX21</f>
        <v>-</v>
      </c>
      <c r="J136" s="1229"/>
      <c r="K136" s="1204">
        <f>+AZ21</f>
        <v>695.3</v>
      </c>
      <c r="L136" s="1171"/>
      <c r="M136" s="1170">
        <f>+BB21</f>
        <v>23</v>
      </c>
      <c r="N136" s="1171"/>
      <c r="O136" s="1170">
        <f>+BD21</f>
        <v>1333.6999999999998</v>
      </c>
      <c r="P136" s="1171"/>
      <c r="Q136" s="1170" t="str">
        <f>+BF21</f>
        <v>-</v>
      </c>
      <c r="R136" s="1171"/>
      <c r="S136" s="1170" t="str">
        <f>+BH21</f>
        <v>-</v>
      </c>
      <c r="T136" s="1171"/>
      <c r="U136" s="1204">
        <f>+BJ21</f>
        <v>718.30000000000007</v>
      </c>
      <c r="V136" s="1171"/>
      <c r="W136" s="1170">
        <f>+BL21</f>
        <v>1333.6999999999998</v>
      </c>
      <c r="X136" s="1205"/>
      <c r="Y136" s="1031">
        <f>+BN21</f>
        <v>2051.9999999999995</v>
      </c>
      <c r="Z136" s="1032"/>
      <c r="AA136" s="1202">
        <f>IF(G136="-",0,+G136/SUM(G136,I136)*100)</f>
        <v>100</v>
      </c>
      <c r="AB136" s="1184"/>
      <c r="AC136" s="1183">
        <f>IF(I136="-",0,I136/SUM(G136,I136)*100)</f>
        <v>0</v>
      </c>
      <c r="AD136" s="1203"/>
      <c r="AE136" s="1218">
        <f>IF(K136="-",0,K136/SUM($K136:$T136)*100)</f>
        <v>33.884015594541914</v>
      </c>
      <c r="AF136" s="1184"/>
      <c r="AG136" s="1183">
        <f>IF(M136="-",0,M136/SUM($K136:$T136)*100)</f>
        <v>1.1208576998050681</v>
      </c>
      <c r="AH136" s="1184"/>
      <c r="AI136" s="1183">
        <f>IF(O136="-",0,O136/SUM($K136:$T136)*100)</f>
        <v>64.995126705653021</v>
      </c>
      <c r="AJ136" s="1184"/>
      <c r="AK136" s="1183">
        <f>IF(Q136="-",0,Q136/SUM($K136:$T136)*100)</f>
        <v>0</v>
      </c>
      <c r="AL136" s="1184"/>
      <c r="AM136" s="1183">
        <f>IF(S136="-",0,S136/SUM($K136:$T136)*100)</f>
        <v>0</v>
      </c>
      <c r="AN136" s="1184"/>
      <c r="AO136" s="1218">
        <f>+U136/(U136+W136)*100</f>
        <v>35.004873294346986</v>
      </c>
      <c r="AP136" s="1184"/>
      <c r="AQ136" s="1183">
        <f>+W136/(U136+W136)*100</f>
        <v>64.995126705653021</v>
      </c>
      <c r="AR136" s="1203"/>
      <c r="AS136" s="1038">
        <f>IF(SUM(AA136:AC136)=0,"-",IF(AND(SUM(AA136:AC136)=SUM(AE136:AN136),SUM(AE136:AN136)=SUM(AO136:AR136)),SUM(AA136:AC136),"エラー"))</f>
        <v>100</v>
      </c>
      <c r="AT136" s="1039"/>
      <c r="BR136" s="5"/>
    </row>
    <row r="137" spans="1:70" ht="30" customHeight="1">
      <c r="B137" s="1054"/>
      <c r="C137" s="1334"/>
      <c r="D137" s="1336"/>
      <c r="E137" s="1226" t="s">
        <v>909</v>
      </c>
      <c r="F137" s="1226"/>
      <c r="G137" s="1185">
        <f>+AV33</f>
        <v>10367.299999999999</v>
      </c>
      <c r="H137" s="1173"/>
      <c r="I137" s="1172" t="str">
        <f>+AX33</f>
        <v>-</v>
      </c>
      <c r="J137" s="1230"/>
      <c r="K137" s="1185">
        <f>+AZ33</f>
        <v>3041.1</v>
      </c>
      <c r="L137" s="1173"/>
      <c r="M137" s="1172">
        <f>+BB33</f>
        <v>204.49999999999994</v>
      </c>
      <c r="N137" s="1173"/>
      <c r="O137" s="1172">
        <f>+BD33</f>
        <v>7052.7999999999993</v>
      </c>
      <c r="P137" s="1173"/>
      <c r="Q137" s="1172">
        <f>+BF33</f>
        <v>68.900000000000006</v>
      </c>
      <c r="R137" s="1173"/>
      <c r="S137" s="1172" t="str">
        <f>+BH33</f>
        <v>-</v>
      </c>
      <c r="T137" s="1173"/>
      <c r="U137" s="1185">
        <f>+BJ33</f>
        <v>3245.6</v>
      </c>
      <c r="V137" s="1173"/>
      <c r="W137" s="1172">
        <f>+BL33</f>
        <v>7121.7</v>
      </c>
      <c r="X137" s="1186"/>
      <c r="Y137" s="1095">
        <f>+BN33</f>
        <v>10367.299999999999</v>
      </c>
      <c r="Z137" s="1211"/>
      <c r="AA137" s="1210">
        <f>+G137/SUM(G137,I137)*100</f>
        <v>100</v>
      </c>
      <c r="AB137" s="1200"/>
      <c r="AC137" s="1197">
        <f>IF(I137="-",0,I137/SUM(G137,I137)*100)</f>
        <v>0</v>
      </c>
      <c r="AD137" s="1198"/>
      <c r="AE137" s="1199">
        <f>IF(K137="-",0,K137/SUM($K137:$T137)*100)</f>
        <v>29.333577691395064</v>
      </c>
      <c r="AF137" s="1200"/>
      <c r="AG137" s="1197">
        <f>IF(M137="-",0,M137/SUM($K137:$T137)*100)</f>
        <v>1.9725483009076612</v>
      </c>
      <c r="AH137" s="1200"/>
      <c r="AI137" s="1197">
        <f>IF(O137="-",0,O137/SUM($K137:$T137)*100)</f>
        <v>68.029284384555282</v>
      </c>
      <c r="AJ137" s="1200"/>
      <c r="AK137" s="1197">
        <f>IF(Q137="-",0,Q137/SUM($K137:$T137)*100)</f>
        <v>0.66458962314199466</v>
      </c>
      <c r="AL137" s="1200"/>
      <c r="AM137" s="1197">
        <f>IF(S137="-",0,S137/SUM($K137:$T137)*100)</f>
        <v>0</v>
      </c>
      <c r="AN137" s="1200"/>
      <c r="AO137" s="1199">
        <f>+U137/(U137+W137)*100</f>
        <v>31.306125992302725</v>
      </c>
      <c r="AP137" s="1200"/>
      <c r="AQ137" s="1197">
        <f>+W137/(U137+W137)*100</f>
        <v>68.693874007697289</v>
      </c>
      <c r="AR137" s="1198"/>
      <c r="AS137" s="1234">
        <f>IF(SUM(AA137:AC137)=0,"-",IF(AND(SUM(AA137:AC137)=SUM(AE137:AN137),SUM(AE137:AN137)=SUM(AO137:AR137)),SUM(AA137:AC137),"エラー"))</f>
        <v>100</v>
      </c>
      <c r="AT137" s="1235"/>
      <c r="BR137" s="5"/>
    </row>
    <row r="138" spans="1:70" ht="30" customHeight="1">
      <c r="B138" s="1054"/>
      <c r="C138" s="1334"/>
      <c r="D138" s="1336"/>
      <c r="E138" s="1226" t="s">
        <v>155</v>
      </c>
      <c r="F138" s="1226"/>
      <c r="G138" s="1185">
        <f>+AV45</f>
        <v>63210.899999999994</v>
      </c>
      <c r="H138" s="1173"/>
      <c r="I138" s="1172" t="str">
        <f>+AX45</f>
        <v>-</v>
      </c>
      <c r="J138" s="1230"/>
      <c r="K138" s="1185">
        <f>+AZ45</f>
        <v>16693.000000000004</v>
      </c>
      <c r="L138" s="1173"/>
      <c r="M138" s="1172">
        <f>+BB45</f>
        <v>1372.6000000000004</v>
      </c>
      <c r="N138" s="1173"/>
      <c r="O138" s="1172">
        <f>+BD45</f>
        <v>44404.099999999991</v>
      </c>
      <c r="P138" s="1173"/>
      <c r="Q138" s="1172">
        <f>+BF45</f>
        <v>741.19999999999982</v>
      </c>
      <c r="R138" s="1173"/>
      <c r="S138" s="1172" t="str">
        <f>+BH45</f>
        <v>-</v>
      </c>
      <c r="T138" s="1173"/>
      <c r="U138" s="1185">
        <f>+BJ45</f>
        <v>18065.600000000002</v>
      </c>
      <c r="V138" s="1173"/>
      <c r="W138" s="1172">
        <f>+BL45</f>
        <v>45145.3</v>
      </c>
      <c r="X138" s="1186"/>
      <c r="Y138" s="1212">
        <f>+BN45</f>
        <v>63210.899999999994</v>
      </c>
      <c r="Z138" s="1213"/>
      <c r="AA138" s="1210">
        <f>+G138/SUM(G138,I138)*100</f>
        <v>100</v>
      </c>
      <c r="AB138" s="1200"/>
      <c r="AC138" s="1197">
        <f>IF(I138="-",0,I138/SUM(G138,I138)*100)</f>
        <v>0</v>
      </c>
      <c r="AD138" s="1198"/>
      <c r="AE138" s="1199">
        <f>IF(K138="-",0,K138/SUM($K138:$T138)*100)</f>
        <v>26.408420066792289</v>
      </c>
      <c r="AF138" s="1200"/>
      <c r="AG138" s="1197">
        <f>IF(M138="-",0,M138/SUM($K138:$T138)*100)</f>
        <v>2.1714609347438505</v>
      </c>
      <c r="AH138" s="1200"/>
      <c r="AI138" s="1197">
        <f>IF(O138="-",0,O138/SUM($K138:$T138)*100)</f>
        <v>70.247536421724732</v>
      </c>
      <c r="AJ138" s="1200"/>
      <c r="AK138" s="1197">
        <f>IF(Q138="-",0,Q138/SUM($K138:$T138)*100)</f>
        <v>1.1725825767391382</v>
      </c>
      <c r="AL138" s="1200"/>
      <c r="AM138" s="1197">
        <f>IF(S138="-",0,S138/SUM($K138:$T138)*100)</f>
        <v>0</v>
      </c>
      <c r="AN138" s="1200"/>
      <c r="AO138" s="1199">
        <f>+U138/(U138+W138)*100</f>
        <v>28.57988100153613</v>
      </c>
      <c r="AP138" s="1200"/>
      <c r="AQ138" s="1197">
        <f>+W138/(U138+W138)*100</f>
        <v>71.420118998463863</v>
      </c>
      <c r="AR138" s="1198"/>
      <c r="AS138" s="1236">
        <f>IF(SUM(AA138:AC138)=0,"-",IF(AND(SUM(AA138:AC138)=SUM(AE138:AN138),SUM(AE138:AN138)=SUM(AO138:AR138)),SUM(AA138:AC138),"エラー"))</f>
        <v>100</v>
      </c>
      <c r="AT138" s="1237"/>
      <c r="BR138" s="5"/>
    </row>
    <row r="139" spans="1:70" ht="30" customHeight="1">
      <c r="B139" s="1054"/>
      <c r="C139" s="1334"/>
      <c r="D139" s="1336"/>
      <c r="E139" s="1208" t="s">
        <v>207</v>
      </c>
      <c r="F139" s="1208"/>
      <c r="G139" s="1011">
        <f>+AV46</f>
        <v>75630.2</v>
      </c>
      <c r="H139" s="1012"/>
      <c r="I139" s="1014" t="str">
        <f>+AX46</f>
        <v>-</v>
      </c>
      <c r="J139" s="1059"/>
      <c r="K139" s="1011">
        <f>+AZ46</f>
        <v>20429.400000000001</v>
      </c>
      <c r="L139" s="1012"/>
      <c r="M139" s="1013">
        <f>+BB46</f>
        <v>1600.1000000000004</v>
      </c>
      <c r="N139" s="1012"/>
      <c r="O139" s="1013">
        <f>+BD46</f>
        <v>52790.599999999991</v>
      </c>
      <c r="P139" s="1012"/>
      <c r="Q139" s="1013">
        <f>+BF46</f>
        <v>810.0999999999998</v>
      </c>
      <c r="R139" s="1012"/>
      <c r="S139" s="1013" t="str">
        <f>+BH46</f>
        <v>-</v>
      </c>
      <c r="T139" s="1012"/>
      <c r="U139" s="1011">
        <f>+BJ46</f>
        <v>22029.500000000004</v>
      </c>
      <c r="V139" s="1012"/>
      <c r="W139" s="1014">
        <f>+BL46</f>
        <v>53600.700000000004</v>
      </c>
      <c r="X139" s="1014"/>
      <c r="Y139" s="1015">
        <f>+BN46</f>
        <v>75630.2</v>
      </c>
      <c r="Z139" s="1016"/>
      <c r="AA139" s="1206">
        <f>IF(G139="-","-",G139/SUM(G139,I139)*100)</f>
        <v>100</v>
      </c>
      <c r="AB139" s="1006"/>
      <c r="AC139" s="1007" t="str">
        <f>IF(I139="-","-",I139/SUM(G139,I139)*100)</f>
        <v>-</v>
      </c>
      <c r="AD139" s="1008"/>
      <c r="AE139" s="1005">
        <f>IF(K139="-",0,K139/SUM($K139:$T139)*100)</f>
        <v>27.012225275088525</v>
      </c>
      <c r="AF139" s="1006"/>
      <c r="AG139" s="1007">
        <f>IF(M139="-",0,M139/SUM($K139:$T139)*100)</f>
        <v>2.1156892352525847</v>
      </c>
      <c r="AH139" s="1006"/>
      <c r="AI139" s="1007">
        <f>IF(O139="-",0,O139/SUM($K139:$T139)*100)</f>
        <v>69.800952529545071</v>
      </c>
      <c r="AJ139" s="1006"/>
      <c r="AK139" s="1007">
        <f>IF(Q139="-",0,Q139/SUM($K139:$T139)*100)</f>
        <v>1.0711329601138166</v>
      </c>
      <c r="AL139" s="1006"/>
      <c r="AM139" s="1007">
        <f>IF(S139="-",0,S139/SUM($K139:$T139)*100)</f>
        <v>0</v>
      </c>
      <c r="AN139" s="1006"/>
      <c r="AO139" s="1005">
        <f>+U139/(U139+W139)*100</f>
        <v>29.127914510341107</v>
      </c>
      <c r="AP139" s="1006"/>
      <c r="AQ139" s="1007">
        <f>+W139/(U139+W139)*100</f>
        <v>70.872085489658886</v>
      </c>
      <c r="AR139" s="1008"/>
      <c r="AS139" s="1009">
        <f>IF(SUM(AA139:AC139)=0,"-",IF(AND(SUM(AA139:AC139)=SUM(AE139:AN139),SUM(AE139:AN139)=SUM(AO139:AR139)),SUM(AA139:AC139),"エラー"))</f>
        <v>100</v>
      </c>
      <c r="AT139" s="1010"/>
      <c r="BR139" s="5"/>
    </row>
    <row r="140" spans="1:70" ht="30" customHeight="1">
      <c r="B140" s="1054"/>
      <c r="C140" s="1335"/>
      <c r="D140" s="1337" t="s">
        <v>66</v>
      </c>
      <c r="E140" s="1227" t="s">
        <v>791</v>
      </c>
      <c r="F140" s="1228"/>
      <c r="G140" s="1189">
        <f>+AV53</f>
        <v>1671</v>
      </c>
      <c r="H140" s="1190"/>
      <c r="I140" s="1191" t="str">
        <f>+AX53</f>
        <v>-</v>
      </c>
      <c r="J140" s="1231"/>
      <c r="K140" s="1189">
        <f>+AZ53</f>
        <v>274</v>
      </c>
      <c r="L140" s="1190"/>
      <c r="M140" s="1201">
        <f>+BB53</f>
        <v>69</v>
      </c>
      <c r="N140" s="1190"/>
      <c r="O140" s="1201">
        <f>+BD53</f>
        <v>1328</v>
      </c>
      <c r="P140" s="1190"/>
      <c r="Q140" s="1201" t="str">
        <f>+BF53</f>
        <v>-</v>
      </c>
      <c r="R140" s="1190"/>
      <c r="S140" s="1201" t="str">
        <f>+BH53</f>
        <v>-</v>
      </c>
      <c r="T140" s="1190"/>
      <c r="U140" s="1189">
        <f>+BJ53</f>
        <v>343</v>
      </c>
      <c r="V140" s="1190"/>
      <c r="W140" s="1191">
        <f>+BL53</f>
        <v>1328</v>
      </c>
      <c r="X140" s="1191"/>
      <c r="Y140" s="1212">
        <f>+BN53</f>
        <v>1671</v>
      </c>
      <c r="Z140" s="1213"/>
      <c r="AA140" s="1194">
        <f>+G140/SUM(G140,I140)*100</f>
        <v>100</v>
      </c>
      <c r="AB140" s="1193"/>
      <c r="AC140" s="1195">
        <f>IF(I140="-",0,I140/SUM(G140,I140)*100)</f>
        <v>0</v>
      </c>
      <c r="AD140" s="1196"/>
      <c r="AE140" s="1192">
        <f>IF(K140="-",0,K140/SUM($K140:$T140)*100)</f>
        <v>16.39736684619988</v>
      </c>
      <c r="AF140" s="1193"/>
      <c r="AG140" s="1209">
        <f>IF(M140="-",0,M140/SUM($K140:$T140)*100)</f>
        <v>4.1292639138240581</v>
      </c>
      <c r="AH140" s="1193"/>
      <c r="AI140" s="1209">
        <f>IF(O140="-",0,O140/SUM($K140:$T140)*100)</f>
        <v>79.473369239976066</v>
      </c>
      <c r="AJ140" s="1193"/>
      <c r="AK140" s="1209">
        <f>IF(Q140="-",0,Q140/SUM($K140:$T140)*100)</f>
        <v>0</v>
      </c>
      <c r="AL140" s="1193"/>
      <c r="AM140" s="1209">
        <f>IF(S140="-",0,S140/SUM($K140:$T140)*100)</f>
        <v>0</v>
      </c>
      <c r="AN140" s="1193"/>
      <c r="AO140" s="1187">
        <f>+U140/(U140+W140)*100</f>
        <v>20.526630760023938</v>
      </c>
      <c r="AP140" s="1188"/>
      <c r="AQ140" s="1195">
        <f>+W140/(U140+W140)*100</f>
        <v>79.473369239976066</v>
      </c>
      <c r="AR140" s="1196"/>
      <c r="AS140" s="1236">
        <f>IF(SUM(AA140:AC140)=0,"-",IF(AND(SUM(AA140:AC140)=SUM(AE140:AN140),SUM(AE140:AN140)=SUM(AO140:AR140)),SUM(AA140:AC140),"エラー"))</f>
        <v>100</v>
      </c>
      <c r="AT140" s="1237"/>
      <c r="BR140" s="5"/>
    </row>
    <row r="141" spans="1:70" ht="30" customHeight="1">
      <c r="B141" s="1054"/>
      <c r="C141" s="1335"/>
      <c r="D141" s="1338"/>
      <c r="E141" s="1245" t="s">
        <v>910</v>
      </c>
      <c r="F141" s="1246"/>
      <c r="G141" s="1247" t="str">
        <f>+AV65</f>
        <v>-</v>
      </c>
      <c r="H141" s="1248"/>
      <c r="I141" s="1239" t="str">
        <f>+AX65</f>
        <v>-</v>
      </c>
      <c r="J141" s="1249"/>
      <c r="K141" s="1247" t="str">
        <f>+AZ65</f>
        <v>-</v>
      </c>
      <c r="L141" s="1248"/>
      <c r="M141" s="1250" t="str">
        <f>+BB65</f>
        <v>-</v>
      </c>
      <c r="N141" s="1248"/>
      <c r="O141" s="1250" t="str">
        <f>+BD65</f>
        <v>-</v>
      </c>
      <c r="P141" s="1248"/>
      <c r="Q141" s="1250" t="str">
        <f>+BF65</f>
        <v>-</v>
      </c>
      <c r="R141" s="1248"/>
      <c r="S141" s="1250" t="str">
        <f>+BH65</f>
        <v>-</v>
      </c>
      <c r="T141" s="1248"/>
      <c r="U141" s="1247" t="str">
        <f>+BJ65</f>
        <v>-</v>
      </c>
      <c r="V141" s="1248"/>
      <c r="W141" s="1239" t="str">
        <f>+BL65</f>
        <v>-</v>
      </c>
      <c r="X141" s="1239"/>
      <c r="Y141" s="1240" t="str">
        <f>+BN65</f>
        <v>-</v>
      </c>
      <c r="Z141" s="1241"/>
      <c r="AA141" s="1221" t="str">
        <f>IF(G141="-","-",G141/SUM(G141,I141)*100)</f>
        <v>-</v>
      </c>
      <c r="AB141" s="1222"/>
      <c r="AC141" s="1209" t="str">
        <f>IF(I141="-","-",I141/SUM(G141,I141)*100)</f>
        <v>-</v>
      </c>
      <c r="AD141" s="1223"/>
      <c r="AE141" s="1221" t="str">
        <f>IF(K141="-","-",K141/SUM($K141:$T141)*100)</f>
        <v>-</v>
      </c>
      <c r="AF141" s="1222"/>
      <c r="AG141" s="1224" t="str">
        <f>IF(M141="-","-",M141/SUM($K141:$T141)*100)</f>
        <v>-</v>
      </c>
      <c r="AH141" s="1222"/>
      <c r="AI141" s="1224" t="str">
        <f>IF(O141="-","-",O141/SUM($K141:$T141)*100)</f>
        <v>-</v>
      </c>
      <c r="AJ141" s="1222"/>
      <c r="AK141" s="1224" t="str">
        <f>IF(Q141="-","-",Q141/SUM($K141:$T141)*100)</f>
        <v>-</v>
      </c>
      <c r="AL141" s="1222"/>
      <c r="AM141" s="1224" t="str">
        <f>IF(S141="-","-",S141/SUM($K141:$T141)*100)</f>
        <v>-</v>
      </c>
      <c r="AN141" s="1222"/>
      <c r="AO141" s="1199" t="str">
        <f>IF(U141="-","-",U141/SUM(U141,W141)*100)</f>
        <v>-</v>
      </c>
      <c r="AP141" s="1200"/>
      <c r="AQ141" s="1197" t="str">
        <f>IF(W141="-","-",W141/SUM(U141,W141)*100)</f>
        <v>-</v>
      </c>
      <c r="AR141" s="1198"/>
      <c r="AS141" s="1243" t="str">
        <f>IF(SUM(AA141:AD141)=0,"-",IF(AND(SUM(AA141:AD141)=SUM(AE141:AN141),SUM(AE141:AN141)=SUM(AO141:AR141)),SUM(AA141:AD141),"エラー"))</f>
        <v>-</v>
      </c>
      <c r="AT141" s="1244"/>
      <c r="BR141" s="5"/>
    </row>
    <row r="142" spans="1:70" ht="30" customHeight="1">
      <c r="B142" s="1054"/>
      <c r="C142" s="1335"/>
      <c r="D142" s="1338"/>
      <c r="E142" s="1245" t="s">
        <v>911</v>
      </c>
      <c r="F142" s="1246"/>
      <c r="G142" s="1247">
        <f>+AV77</f>
        <v>1198</v>
      </c>
      <c r="H142" s="1248"/>
      <c r="I142" s="1239" t="str">
        <f>+AX77</f>
        <v>-</v>
      </c>
      <c r="J142" s="1249"/>
      <c r="K142" s="1247">
        <f>+AZ77</f>
        <v>1198</v>
      </c>
      <c r="L142" s="1248"/>
      <c r="M142" s="1250" t="str">
        <f>+BB77</f>
        <v>-</v>
      </c>
      <c r="N142" s="1248"/>
      <c r="O142" s="1250" t="str">
        <f>+BD77</f>
        <v>-</v>
      </c>
      <c r="P142" s="1248"/>
      <c r="Q142" s="1250" t="str">
        <f>+BF77</f>
        <v>-</v>
      </c>
      <c r="R142" s="1248"/>
      <c r="S142" s="1250" t="str">
        <f>+BH77</f>
        <v>-</v>
      </c>
      <c r="T142" s="1248"/>
      <c r="U142" s="1247">
        <f>+BJ77</f>
        <v>1198</v>
      </c>
      <c r="V142" s="1248"/>
      <c r="W142" s="1239" t="str">
        <f>+BL77</f>
        <v>-</v>
      </c>
      <c r="X142" s="1239"/>
      <c r="Y142" s="1240">
        <f>+BN77</f>
        <v>1198</v>
      </c>
      <c r="Z142" s="1241"/>
      <c r="AA142" s="1221">
        <f>IF(G142="-","-",G142/SUM(G142,I142)*100)</f>
        <v>100</v>
      </c>
      <c r="AB142" s="1222"/>
      <c r="AC142" s="1224" t="str">
        <f>IF(I142="-","-",I142/SUM(G142,I142)*100)</f>
        <v>-</v>
      </c>
      <c r="AD142" s="1242"/>
      <c r="AE142" s="1221">
        <f>IF(K142="-","-",K142/SUM($K142:$T142)*100)</f>
        <v>100</v>
      </c>
      <c r="AF142" s="1222"/>
      <c r="AG142" s="1224" t="str">
        <f>IF(M142="-","-",M142/SUM($K142:$T142)*100)</f>
        <v>-</v>
      </c>
      <c r="AH142" s="1222"/>
      <c r="AI142" s="1224" t="str">
        <f>IF(O142="-","-",O142/SUM($K142:$T142)*100)</f>
        <v>-</v>
      </c>
      <c r="AJ142" s="1222"/>
      <c r="AK142" s="1224" t="str">
        <f>IF(Q142="-","-",Q142/SUM($K142:$T142)*100)</f>
        <v>-</v>
      </c>
      <c r="AL142" s="1222"/>
      <c r="AM142" s="1224" t="str">
        <f>IF(S142="-","-",S142/SUM($K142:$T142)*100)</f>
        <v>-</v>
      </c>
      <c r="AN142" s="1222"/>
      <c r="AO142" s="1221">
        <f>IF(U142="-","-",U142/SUM(U142,W142)*100)</f>
        <v>100</v>
      </c>
      <c r="AP142" s="1222"/>
      <c r="AQ142" s="1224" t="str">
        <f>IF(W142="-","-",W142/SUM(U142,W142)*100)</f>
        <v>-</v>
      </c>
      <c r="AR142" s="1242"/>
      <c r="AS142" s="1243">
        <f>IF(SUM(AA142:AD142)=0,"-",IF(AND(SUM(AA142:AD142)=SUM(AE142:AN142),SUM(AE142:AN142)=SUM(AO142:AR142)),SUM(AA142:AD142),"エラー"))</f>
        <v>100</v>
      </c>
      <c r="AT142" s="1244"/>
      <c r="BR142" s="5"/>
    </row>
    <row r="143" spans="1:70" ht="30" customHeight="1">
      <c r="B143" s="1054"/>
      <c r="C143" s="1335"/>
      <c r="D143" s="1338"/>
      <c r="E143" s="1207" t="s">
        <v>794</v>
      </c>
      <c r="F143" s="1208"/>
      <c r="G143" s="1011">
        <f>+AV78</f>
        <v>78499.199999999997</v>
      </c>
      <c r="H143" s="1012"/>
      <c r="I143" s="1014" t="str">
        <f>+AX78</f>
        <v>-</v>
      </c>
      <c r="J143" s="1059"/>
      <c r="K143" s="1011">
        <f>+AZ78</f>
        <v>21901.4</v>
      </c>
      <c r="L143" s="1012"/>
      <c r="M143" s="1013">
        <f>+BB78</f>
        <v>1669.1000000000004</v>
      </c>
      <c r="N143" s="1012"/>
      <c r="O143" s="1013">
        <f>+BD78</f>
        <v>54118.599999999991</v>
      </c>
      <c r="P143" s="1012"/>
      <c r="Q143" s="1013">
        <f>+BF78</f>
        <v>810.0999999999998</v>
      </c>
      <c r="R143" s="1012"/>
      <c r="S143" s="1013" t="str">
        <f>+BH78</f>
        <v>-</v>
      </c>
      <c r="T143" s="1012"/>
      <c r="U143" s="1011">
        <f>+BJ78</f>
        <v>23570.500000000004</v>
      </c>
      <c r="V143" s="1012"/>
      <c r="W143" s="1014">
        <f>+BL78</f>
        <v>54928.700000000004</v>
      </c>
      <c r="X143" s="1014"/>
      <c r="Y143" s="1015">
        <f>+BN78</f>
        <v>78499.199999999997</v>
      </c>
      <c r="Z143" s="1016"/>
      <c r="AA143" s="1206">
        <f>IF(G143="-","-",G143/SUM(G143,I143)*100)</f>
        <v>100</v>
      </c>
      <c r="AB143" s="1006"/>
      <c r="AC143" s="1007" t="str">
        <f>IF(I143="-","-",I143/SUM(G143,I143)*100)</f>
        <v>-</v>
      </c>
      <c r="AD143" s="1008"/>
      <c r="AE143" s="1005">
        <f>IF(K143="-","-",K143/SUM($K143:$T143)*100)</f>
        <v>27.900156944274595</v>
      </c>
      <c r="AF143" s="1006"/>
      <c r="AG143" s="1007">
        <f>IF(M143="-","-",M143/SUM($K143:$T143)*100)</f>
        <v>2.1262637071460606</v>
      </c>
      <c r="AH143" s="1006"/>
      <c r="AI143" s="1007">
        <f>IF(O143="-","-",O143/SUM($K143:$T143)*100)</f>
        <v>68.941594309241367</v>
      </c>
      <c r="AJ143" s="1006"/>
      <c r="AK143" s="1007">
        <f>IF(Q143="-","-",Q143/SUM($K143:$T143)*100)</f>
        <v>1.0319850393379804</v>
      </c>
      <c r="AL143" s="1006"/>
      <c r="AM143" s="1007" t="str">
        <f>IF(S143="-","-",S143/SUM($K143:$T143)*100)</f>
        <v>-</v>
      </c>
      <c r="AN143" s="1006"/>
      <c r="AO143" s="1005">
        <f>IF(U143="-","-",U143/SUM(U143,W143)*100)</f>
        <v>30.026420651420651</v>
      </c>
      <c r="AP143" s="1006"/>
      <c r="AQ143" s="1007">
        <f>IF(W143="-","-",W143/SUM(U143,W143)*100)</f>
        <v>69.973579348579335</v>
      </c>
      <c r="AR143" s="1008"/>
      <c r="AS143" s="1009">
        <f>IF(SUM(AA143:AD143)=0,"-",IF(AND(SUM(AA143:AD143)=SUM(AE143:AN143),SUM(AE143:AN143)=SUM(AO143:AR143)),SUM(AA143:AD143),"エラー"))</f>
        <v>100</v>
      </c>
      <c r="AT143" s="1010"/>
      <c r="BR143" s="5"/>
    </row>
    <row r="144" spans="1:70" ht="30" customHeight="1">
      <c r="B144" s="1054"/>
      <c r="C144" s="802" t="s">
        <v>887</v>
      </c>
      <c r="D144" s="1338"/>
      <c r="E144" s="1207" t="s">
        <v>795</v>
      </c>
      <c r="F144" s="1208"/>
      <c r="G144" s="1011">
        <f>+AV85</f>
        <v>222493.3</v>
      </c>
      <c r="H144" s="1012"/>
      <c r="I144" s="1014" t="str">
        <f>+AX85</f>
        <v>-</v>
      </c>
      <c r="J144" s="1059"/>
      <c r="K144" s="1011">
        <f>+AZ85</f>
        <v>63030.400000000001</v>
      </c>
      <c r="L144" s="1012"/>
      <c r="M144" s="1013">
        <f>+BB85</f>
        <v>9218.9000000000051</v>
      </c>
      <c r="N144" s="1012"/>
      <c r="O144" s="1013">
        <f>+BD85</f>
        <v>129185.7</v>
      </c>
      <c r="P144" s="1012"/>
      <c r="Q144" s="1013">
        <f>+BF85</f>
        <v>21058.30000000001</v>
      </c>
      <c r="R144" s="1012"/>
      <c r="S144" s="1013" t="str">
        <f>+BH85</f>
        <v>-</v>
      </c>
      <c r="T144" s="1012"/>
      <c r="U144" s="1011">
        <f>+BJ85</f>
        <v>72249.300000000017</v>
      </c>
      <c r="V144" s="1012"/>
      <c r="W144" s="1014">
        <f>+BL85</f>
        <v>150244</v>
      </c>
      <c r="X144" s="1014"/>
      <c r="Y144" s="1219">
        <f>+BN85</f>
        <v>222493.3</v>
      </c>
      <c r="Z144" s="1220"/>
      <c r="AA144" s="1206">
        <f>IF(G144="-","-",G144/SUM(G144,I144)*100)</f>
        <v>100</v>
      </c>
      <c r="AB144" s="1006"/>
      <c r="AC144" s="1007" t="str">
        <f>IF(I144="-","-",I144/SUM(G144,I144)*100)</f>
        <v>-</v>
      </c>
      <c r="AD144" s="1008"/>
      <c r="AE144" s="1005">
        <f>IF(K144="-","-",K144/SUM($K144:$T144)*100)</f>
        <v>28.329122719650435</v>
      </c>
      <c r="AF144" s="1006"/>
      <c r="AG144" s="1007">
        <f>IF(M144="-","-",M144/SUM($K144:$T144)*100)</f>
        <v>4.1434506117712333</v>
      </c>
      <c r="AH144" s="1006"/>
      <c r="AI144" s="1007">
        <f>IF(O144="-","-",O144/SUM($K144:$T144)*100)</f>
        <v>58.062737170063095</v>
      </c>
      <c r="AJ144" s="1006"/>
      <c r="AK144" s="1007">
        <f>IF(Q144="-","-",Q144/SUM($K144:$T144)*100)</f>
        <v>9.4646894985152397</v>
      </c>
      <c r="AL144" s="1006"/>
      <c r="AM144" s="1007" t="str">
        <f>IF(S144="-","-",S144/SUM($K144:$T144)*100)</f>
        <v>-</v>
      </c>
      <c r="AN144" s="1006"/>
      <c r="AO144" s="1005">
        <f>IF(U144="-","-",U144/SUM(U144,W144)*100)</f>
        <v>32.472573331421671</v>
      </c>
      <c r="AP144" s="1006"/>
      <c r="AQ144" s="1007">
        <f>IF(W144="-","-",W144/SUM(U144,W144)*100)</f>
        <v>67.527426668578329</v>
      </c>
      <c r="AR144" s="1008"/>
      <c r="AS144" s="1009">
        <f>IF(SUM(AA144:AD144)=0,"-",IF(AND(SUM(AA144:AD144)=SUM(AE144:AN144),SUM(AE144:AN144)=SUM(AO144:AR144)),SUM(AA144:AD144),"エラー"))</f>
        <v>100</v>
      </c>
      <c r="AT144" s="1010"/>
      <c r="BR144" s="5"/>
    </row>
    <row r="145" spans="2:70" ht="30" customHeight="1">
      <c r="B145" s="1054"/>
      <c r="C145" s="803" t="s">
        <v>885</v>
      </c>
      <c r="D145" s="1339"/>
      <c r="E145" s="1208" t="s">
        <v>796</v>
      </c>
      <c r="F145" s="1208"/>
      <c r="G145" s="1011">
        <f>+AV86</f>
        <v>225362.3</v>
      </c>
      <c r="H145" s="1012"/>
      <c r="I145" s="1014" t="str">
        <f>+AX86</f>
        <v>-</v>
      </c>
      <c r="J145" s="1059"/>
      <c r="K145" s="1011">
        <f>+AZ86</f>
        <v>64502.400000000001</v>
      </c>
      <c r="L145" s="1012"/>
      <c r="M145" s="1013">
        <f>+BB86</f>
        <v>9287.9000000000051</v>
      </c>
      <c r="N145" s="1012"/>
      <c r="O145" s="1013">
        <f>+BD86</f>
        <v>130513.7</v>
      </c>
      <c r="P145" s="1012"/>
      <c r="Q145" s="1013">
        <f>+BF86</f>
        <v>21058.30000000001</v>
      </c>
      <c r="R145" s="1012"/>
      <c r="S145" s="1013" t="str">
        <f>+BH86</f>
        <v>-</v>
      </c>
      <c r="T145" s="1012"/>
      <c r="U145" s="1011">
        <f>+BJ86</f>
        <v>73790.300000000017</v>
      </c>
      <c r="V145" s="1012"/>
      <c r="W145" s="1014">
        <f>+BL86</f>
        <v>151572</v>
      </c>
      <c r="X145" s="1014"/>
      <c r="Y145" s="1219">
        <f>+BN86</f>
        <v>225362.3</v>
      </c>
      <c r="Z145" s="1220"/>
      <c r="AA145" s="1206">
        <f>+G145/SUM(G145,I145)*100</f>
        <v>100</v>
      </c>
      <c r="AB145" s="1006"/>
      <c r="AC145" s="1007">
        <f>IF(I145="-",0,I145/SUM(G145,I145)*100)</f>
        <v>0</v>
      </c>
      <c r="AD145" s="1008"/>
      <c r="AE145" s="1005">
        <f>IF(K145="-",0,K145/SUM($K145:$T145)*100)</f>
        <v>28.621646122709965</v>
      </c>
      <c r="AF145" s="1006"/>
      <c r="AG145" s="1007">
        <f>IF(M145="-",0,M145/SUM($K145:$T145)*100)</f>
        <v>4.1213193156086909</v>
      </c>
      <c r="AH145" s="1006"/>
      <c r="AI145" s="1007">
        <f>IF(O145="-",0,O145/SUM($K145:$T145)*100)</f>
        <v>57.912836352841623</v>
      </c>
      <c r="AJ145" s="1006"/>
      <c r="AK145" s="1007">
        <f>IF(Q145="-",0,Q145/SUM($K145:$T145)*100)</f>
        <v>9.3441982088397246</v>
      </c>
      <c r="AL145" s="1006"/>
      <c r="AM145" s="1007">
        <f>IF(S145="-",0,S145/SUM($K145:$T145)*100)</f>
        <v>0</v>
      </c>
      <c r="AN145" s="1006"/>
      <c r="AO145" s="1005">
        <f>+U145/(U145+W145)*100</f>
        <v>32.742965438318663</v>
      </c>
      <c r="AP145" s="1006"/>
      <c r="AQ145" s="1007">
        <f>+W145/(U145+W145)*100</f>
        <v>67.257034561681337</v>
      </c>
      <c r="AR145" s="1008"/>
      <c r="AS145" s="1009">
        <f>IF(SUM(AA145:AC145)=0,"-",IF(AND(SUM(AA145:AC145)=SUM(AE145:AN145),SUM(AE145:AN145)=SUM(AO145:AR145)),SUM(AA145:AC145),"エラー"))</f>
        <v>100</v>
      </c>
      <c r="AT145" s="1010"/>
      <c r="BR145" s="5"/>
    </row>
    <row r="146" spans="2:70" ht="30" customHeight="1">
      <c r="B146" s="1055"/>
      <c r="C146" s="1340" t="s">
        <v>67</v>
      </c>
      <c r="D146" s="1341"/>
      <c r="E146" s="1341"/>
      <c r="F146" s="1207"/>
      <c r="G146" s="1214">
        <f>+AV87</f>
        <v>300992.5</v>
      </c>
      <c r="H146" s="1215"/>
      <c r="I146" s="1216" t="str">
        <f>+AX87</f>
        <v>-</v>
      </c>
      <c r="J146" s="1342"/>
      <c r="K146" s="1214">
        <f>+AZ87</f>
        <v>84931.8</v>
      </c>
      <c r="L146" s="1215"/>
      <c r="M146" s="1216">
        <f>+BB87</f>
        <v>10888.000000000005</v>
      </c>
      <c r="N146" s="1215"/>
      <c r="O146" s="1216">
        <f>+BD87</f>
        <v>183304.3</v>
      </c>
      <c r="P146" s="1215"/>
      <c r="Q146" s="1216">
        <f>+BF87</f>
        <v>21868.400000000009</v>
      </c>
      <c r="R146" s="1215"/>
      <c r="S146" s="1216" t="str">
        <f>+BH87</f>
        <v>-</v>
      </c>
      <c r="T146" s="1215"/>
      <c r="U146" s="1214">
        <f>+BJ87</f>
        <v>95819.800000000017</v>
      </c>
      <c r="V146" s="1215"/>
      <c r="W146" s="1216">
        <f>+BL87</f>
        <v>205172.7</v>
      </c>
      <c r="X146" s="1217"/>
      <c r="Y146" s="1219">
        <f>+BN87</f>
        <v>300992.5</v>
      </c>
      <c r="Z146" s="1220"/>
      <c r="AA146" s="1206">
        <f>IF(G146="-","-",G146/SUM(G146,I146)*100)</f>
        <v>100</v>
      </c>
      <c r="AB146" s="1006"/>
      <c r="AC146" s="1007" t="str">
        <f>IF(I146="-","-",I146/SUM(G146,I146)*100)</f>
        <v>-</v>
      </c>
      <c r="AD146" s="1008"/>
      <c r="AE146" s="1005">
        <f>IF(K146="-","-",K146/SUM($K146:$T146)*100)</f>
        <v>28.217247938071548</v>
      </c>
      <c r="AF146" s="1006"/>
      <c r="AG146" s="1007">
        <f>IF(M146="-","-",M146/SUM($K146:$T146)*100)</f>
        <v>3.6173658812096665</v>
      </c>
      <c r="AH146" s="1006"/>
      <c r="AI146" s="1007">
        <f>IF(O146="-","-",O146/SUM($K146:$T146)*100)</f>
        <v>60.899955978969565</v>
      </c>
      <c r="AJ146" s="1006"/>
      <c r="AK146" s="1007">
        <f>IF(Q146="-","-",Q146/SUM($K146:$T146)*100)</f>
        <v>7.2654302017492167</v>
      </c>
      <c r="AL146" s="1006"/>
      <c r="AM146" s="1007" t="str">
        <f>IF(S146="-","-",S146/SUM($K146:$T146)*100)</f>
        <v>-</v>
      </c>
      <c r="AN146" s="1006"/>
      <c r="AO146" s="1005">
        <f>IF(U146="-","-",U146/SUM(U146,W146)*100)</f>
        <v>31.834613819281216</v>
      </c>
      <c r="AP146" s="1006"/>
      <c r="AQ146" s="1007">
        <f>IF(W146="-","-",W146/SUM(U146,W146)*100)</f>
        <v>68.165386180718784</v>
      </c>
      <c r="AR146" s="1008"/>
      <c r="AS146" s="1232">
        <f>IF(SUM(AA146:AD146)=0,"-",IF(AND(SUM(AA146:AD146)=SUM(AE146:AN146),SUM(AE146:AN146)=SUM(AO146:AR146)),SUM(AA146:AD146),"エラー"))</f>
        <v>100</v>
      </c>
      <c r="AT146" s="1233"/>
      <c r="BR146" s="5"/>
    </row>
    <row r="147" spans="2:70" ht="20.100000000000001" customHeight="1">
      <c r="B147" s="671" t="s">
        <v>734</v>
      </c>
      <c r="C147" s="805" t="s">
        <v>775</v>
      </c>
      <c r="D147" s="805"/>
      <c r="E147" s="804"/>
      <c r="F147" s="804"/>
      <c r="G147" s="727"/>
      <c r="H147" s="727"/>
      <c r="I147" s="727"/>
      <c r="J147" s="727"/>
      <c r="K147" s="727"/>
      <c r="L147" s="727"/>
      <c r="M147" s="727"/>
      <c r="N147" s="727"/>
      <c r="O147" s="727"/>
      <c r="P147" s="727"/>
      <c r="Q147" s="727"/>
      <c r="R147" s="727"/>
      <c r="S147" s="727"/>
      <c r="T147" s="727"/>
      <c r="U147" s="727"/>
      <c r="V147" s="727"/>
      <c r="W147" s="727"/>
      <c r="X147" s="727"/>
      <c r="Y147" s="728"/>
      <c r="Z147" s="729"/>
      <c r="AA147" s="704"/>
      <c r="AB147" s="704"/>
      <c r="AC147" s="704"/>
      <c r="AD147" s="704"/>
      <c r="AE147" s="704"/>
      <c r="AF147" s="704"/>
      <c r="AG147" s="704"/>
      <c r="AH147" s="704"/>
      <c r="AI147" s="704"/>
      <c r="AJ147" s="704"/>
      <c r="AK147" s="704"/>
      <c r="AL147" s="704"/>
      <c r="AM147" s="704"/>
      <c r="AN147" s="704"/>
      <c r="AO147" s="704"/>
      <c r="AP147" s="704"/>
      <c r="AQ147" s="704"/>
      <c r="AR147" s="704"/>
      <c r="AS147" s="730"/>
      <c r="AT147" s="731"/>
      <c r="BR147" s="5"/>
    </row>
    <row r="148" spans="2:70" ht="20.100000000000001" customHeight="1">
      <c r="B148" s="700"/>
      <c r="C148" s="513"/>
      <c r="D148" s="513"/>
      <c r="E148" s="513"/>
      <c r="F148" s="513"/>
      <c r="G148" s="701"/>
      <c r="H148" s="701"/>
      <c r="I148" s="701"/>
      <c r="J148" s="701"/>
      <c r="K148" s="701"/>
      <c r="L148" s="701"/>
      <c r="M148" s="701"/>
      <c r="N148" s="701"/>
      <c r="O148" s="701"/>
      <c r="P148" s="701"/>
      <c r="Q148" s="701"/>
      <c r="R148" s="701"/>
      <c r="S148" s="701"/>
      <c r="T148" s="701"/>
      <c r="U148" s="701"/>
      <c r="V148" s="701"/>
      <c r="W148" s="701"/>
      <c r="X148" s="701"/>
      <c r="Y148" s="702"/>
      <c r="Z148" s="703"/>
      <c r="AA148" s="110"/>
      <c r="AB148" s="110"/>
      <c r="AC148" s="110"/>
      <c r="AD148" s="110"/>
      <c r="AE148" s="110"/>
      <c r="AF148" s="110"/>
      <c r="AG148" s="110"/>
      <c r="AH148" s="110"/>
      <c r="AI148" s="110"/>
      <c r="AJ148" s="110"/>
      <c r="AK148" s="110"/>
      <c r="AL148" s="110"/>
      <c r="AM148" s="110"/>
      <c r="AN148" s="110"/>
      <c r="AO148" s="110"/>
      <c r="AP148" s="110"/>
      <c r="AQ148" s="110"/>
      <c r="AR148" s="110"/>
      <c r="AS148" s="705"/>
      <c r="AT148" s="706"/>
      <c r="BR148" s="5"/>
    </row>
    <row r="149" spans="2:70" ht="20.100000000000001" customHeight="1">
      <c r="B149" s="732"/>
      <c r="C149" s="708" t="s">
        <v>745</v>
      </c>
      <c r="D149" s="708"/>
      <c r="E149" s="707"/>
      <c r="F149" s="707"/>
      <c r="G149" s="733"/>
      <c r="H149" s="733"/>
      <c r="I149" s="733"/>
      <c r="J149" s="733"/>
      <c r="K149" s="733"/>
      <c r="L149" s="733"/>
      <c r="M149" s="733"/>
      <c r="N149" s="733"/>
      <c r="O149" s="733"/>
      <c r="P149" s="733"/>
      <c r="Q149" s="733"/>
      <c r="R149" s="733"/>
      <c r="S149" s="733"/>
      <c r="T149" s="733"/>
      <c r="U149" s="733"/>
      <c r="V149" s="733"/>
      <c r="W149" s="733"/>
      <c r="X149" s="733"/>
      <c r="Y149" s="734"/>
      <c r="Z149" s="735"/>
      <c r="AA149" s="736"/>
      <c r="AB149" s="736"/>
      <c r="AC149" s="736"/>
      <c r="AD149" s="736"/>
      <c r="AE149" s="736"/>
      <c r="AF149" s="736"/>
      <c r="AG149" s="736"/>
      <c r="AH149" s="736"/>
      <c r="AI149" s="736"/>
      <c r="AJ149" s="736"/>
      <c r="AK149" s="736"/>
      <c r="AL149" s="736"/>
      <c r="AM149" s="736"/>
      <c r="AN149" s="736"/>
      <c r="AO149" s="736"/>
      <c r="AP149" s="736"/>
      <c r="AQ149" s="736"/>
      <c r="AR149" s="736"/>
      <c r="AS149" s="737"/>
      <c r="AT149" s="738"/>
      <c r="BR149" s="5"/>
    </row>
    <row r="150" spans="2:70" ht="30" customHeight="1">
      <c r="B150" s="1056" t="s">
        <v>753</v>
      </c>
      <c r="C150" s="1343" t="s">
        <v>912</v>
      </c>
      <c r="D150" s="1344"/>
      <c r="E150" s="1345"/>
      <c r="F150" s="1346"/>
      <c r="G150" s="1026">
        <f>+AV104</f>
        <v>68067.599999999991</v>
      </c>
      <c r="H150" s="1027"/>
      <c r="I150" s="1028" t="str">
        <f>+AX104</f>
        <v>-</v>
      </c>
      <c r="J150" s="1029"/>
      <c r="K150" s="1026">
        <f>+AZ104</f>
        <v>18386.7</v>
      </c>
      <c r="L150" s="1027"/>
      <c r="M150" s="1028">
        <f>+BB104</f>
        <v>1440.1</v>
      </c>
      <c r="N150" s="1027"/>
      <c r="O150" s="1028">
        <f>+BD104</f>
        <v>47511.7</v>
      </c>
      <c r="P150" s="1027"/>
      <c r="Q150" s="1028">
        <f>+BF104</f>
        <v>729.09999999999991</v>
      </c>
      <c r="R150" s="1027"/>
      <c r="S150" s="1028" t="str">
        <f>+BH104</f>
        <v>-</v>
      </c>
      <c r="T150" s="1027"/>
      <c r="U150" s="1026">
        <f>+BJ104</f>
        <v>19826.8</v>
      </c>
      <c r="V150" s="1027"/>
      <c r="W150" s="1028">
        <f>+BL104</f>
        <v>48240.800000000003</v>
      </c>
      <c r="X150" s="1030"/>
      <c r="Y150" s="1031">
        <f>+BN104</f>
        <v>68067.599999999991</v>
      </c>
      <c r="Z150" s="1032"/>
      <c r="AA150" s="1033">
        <f>IF(G150="-","-",G150/SUM(G150,I150)*100)</f>
        <v>100</v>
      </c>
      <c r="AB150" s="1034"/>
      <c r="AC150" s="1035" t="str">
        <f>IF(I150="-","-",I150/SUM(G150,I150)*100)</f>
        <v>-</v>
      </c>
      <c r="AD150" s="1036"/>
      <c r="AE150" s="1037">
        <f>IF(K150="-","-",K150/SUM($K150:$T150)*100)</f>
        <v>27.012411191227542</v>
      </c>
      <c r="AF150" s="1034"/>
      <c r="AG150" s="1035">
        <f>IF(M150="-","-",M150/SUM($K150:$T150)*100)</f>
        <v>2.1156908720154668</v>
      </c>
      <c r="AH150" s="1034"/>
      <c r="AI150" s="1035">
        <f>IF(O150="-","-",O150/SUM($K150:$T150)*100)</f>
        <v>69.800756894616526</v>
      </c>
      <c r="AJ150" s="1034"/>
      <c r="AK150" s="1035">
        <f>IF(Q150="-","-",Q150/SUM($K150:$T150)*100)</f>
        <v>1.0711410421404601</v>
      </c>
      <c r="AL150" s="1034"/>
      <c r="AM150" s="1035" t="str">
        <f>IF(S150="-","-",S150/SUM($K150:$T150)*100)</f>
        <v>-</v>
      </c>
      <c r="AN150" s="1034"/>
      <c r="AO150" s="1037">
        <f>IF(U150="-","-",U150/SUM(U150,W150)*100)</f>
        <v>29.128102063243006</v>
      </c>
      <c r="AP150" s="1034"/>
      <c r="AQ150" s="1035">
        <f>IF(W150="-","-",W150/SUM(U150,W150)*100)</f>
        <v>70.871897936756994</v>
      </c>
      <c r="AR150" s="1036"/>
      <c r="AS150" s="1038">
        <f>IF(SUM(AA150:AD150)=0,"-",IF(AND(SUM(AA150:AD150)=SUM(AE150:AN150),SUM(AE150:AN150)=SUM(AO150:AR150)),SUM(AA150:AD150),"エラー"))</f>
        <v>100</v>
      </c>
      <c r="AT150" s="1039"/>
      <c r="BR150" s="5"/>
    </row>
    <row r="151" spans="2:70" ht="30" customHeight="1">
      <c r="B151" s="1057"/>
      <c r="C151" s="1143" t="s">
        <v>900</v>
      </c>
      <c r="D151" s="1347"/>
      <c r="E151" s="1347"/>
      <c r="F151" s="1348"/>
      <c r="G151" s="1026">
        <f>+AV111</f>
        <v>1671</v>
      </c>
      <c r="H151" s="1027"/>
      <c r="I151" s="1028" t="str">
        <f>+AX111</f>
        <v>-</v>
      </c>
      <c r="J151" s="1029"/>
      <c r="K151" s="1026">
        <f>+AZ111</f>
        <v>274</v>
      </c>
      <c r="L151" s="1027"/>
      <c r="M151" s="1028">
        <f>+BB111</f>
        <v>69</v>
      </c>
      <c r="N151" s="1027"/>
      <c r="O151" s="1028">
        <f>+BD111</f>
        <v>1328</v>
      </c>
      <c r="P151" s="1027"/>
      <c r="Q151" s="1028" t="str">
        <f>+BF111</f>
        <v>-</v>
      </c>
      <c r="R151" s="1027"/>
      <c r="S151" s="1028" t="str">
        <f>+BH111</f>
        <v>-</v>
      </c>
      <c r="T151" s="1027"/>
      <c r="U151" s="1026">
        <f>+BJ111</f>
        <v>343</v>
      </c>
      <c r="V151" s="1027"/>
      <c r="W151" s="1028">
        <f>+BL111</f>
        <v>1328</v>
      </c>
      <c r="X151" s="1030"/>
      <c r="Y151" s="1031">
        <f>+BN111</f>
        <v>1671</v>
      </c>
      <c r="Z151" s="1032"/>
      <c r="AA151" s="1033">
        <f>IF(G151="-","-",G151/SUM(G151,I151)*100)</f>
        <v>100</v>
      </c>
      <c r="AB151" s="1034"/>
      <c r="AC151" s="1035" t="str">
        <f>IF(I151="-","-",I151/SUM(G151,I151)*100)</f>
        <v>-</v>
      </c>
      <c r="AD151" s="1036"/>
      <c r="AE151" s="1037">
        <f>IF(K151="-","-",K151/SUM($K151:$T151)*100)</f>
        <v>16.39736684619988</v>
      </c>
      <c r="AF151" s="1034"/>
      <c r="AG151" s="1035">
        <f>IF(M151="-","-",M151/SUM($K151:$T151)*100)</f>
        <v>4.1292639138240581</v>
      </c>
      <c r="AH151" s="1034"/>
      <c r="AI151" s="1035">
        <f>IF(O151="-","-",O151/SUM($K151:$T151)*100)</f>
        <v>79.473369239976066</v>
      </c>
      <c r="AJ151" s="1034"/>
      <c r="AK151" s="1035" t="str">
        <f>IF(Q151="-","-",Q151/SUM($K151:$T151)*100)</f>
        <v>-</v>
      </c>
      <c r="AL151" s="1034"/>
      <c r="AM151" s="1035" t="str">
        <f>IF(S151="-","-",S151/SUM($K151:$T151)*100)</f>
        <v>-</v>
      </c>
      <c r="AN151" s="1034"/>
      <c r="AO151" s="1037">
        <f>IF(U151="-","-",U151/SUM(U151,W151)*100)</f>
        <v>20.526630760023938</v>
      </c>
      <c r="AP151" s="1034"/>
      <c r="AQ151" s="1035">
        <f>IF(W151="-","-",W151/SUM(U151,W151)*100)</f>
        <v>79.473369239976066</v>
      </c>
      <c r="AR151" s="1036"/>
      <c r="AS151" s="1038">
        <f>IF(SUM(AA151:AD151)=0,"-",IF(AND(SUM(AA151:AD151)=SUM(AE151:AN151),SUM(AE151:AN151)=SUM(AO151:AR151)),SUM(AA151:AD151),"エラー"))</f>
        <v>100</v>
      </c>
      <c r="AT151" s="1039"/>
      <c r="BR151" s="5"/>
    </row>
    <row r="152" spans="2:70" ht="30" customHeight="1">
      <c r="B152" s="1058"/>
      <c r="C152" s="1343" t="s">
        <v>804</v>
      </c>
      <c r="D152" s="1344"/>
      <c r="E152" s="1345"/>
      <c r="F152" s="1346"/>
      <c r="G152" s="1011">
        <f>+AV123</f>
        <v>69738.599999999991</v>
      </c>
      <c r="H152" s="1012"/>
      <c r="I152" s="1014" t="str">
        <f>+AX123</f>
        <v>-</v>
      </c>
      <c r="J152" s="1059"/>
      <c r="K152" s="1011">
        <f>+AZ123</f>
        <v>18660.7</v>
      </c>
      <c r="L152" s="1012"/>
      <c r="M152" s="1013">
        <f>+BB123</f>
        <v>1509.1</v>
      </c>
      <c r="N152" s="1012"/>
      <c r="O152" s="1013">
        <f>+BD123</f>
        <v>48839.7</v>
      </c>
      <c r="P152" s="1012"/>
      <c r="Q152" s="1013">
        <f>+BF123</f>
        <v>729.09999999999991</v>
      </c>
      <c r="R152" s="1012"/>
      <c r="S152" s="1013" t="str">
        <f>+BH123</f>
        <v>-</v>
      </c>
      <c r="T152" s="1012"/>
      <c r="U152" s="1011">
        <f>+BJ123</f>
        <v>20169.8</v>
      </c>
      <c r="V152" s="1012"/>
      <c r="W152" s="1014">
        <f>+BL123</f>
        <v>49568.800000000003</v>
      </c>
      <c r="X152" s="1014"/>
      <c r="Y152" s="1015">
        <f>+BN123</f>
        <v>69738.599999999991</v>
      </c>
      <c r="Z152" s="1016"/>
      <c r="AA152" s="1005">
        <f>IF(G152="-","-",G152/SUM(G152,I152)*100)</f>
        <v>100</v>
      </c>
      <c r="AB152" s="1006"/>
      <c r="AC152" s="1007" t="str">
        <f>IF(I152="-","-",I152/SUM(G152,I152)*100)</f>
        <v>-</v>
      </c>
      <c r="AD152" s="1008"/>
      <c r="AE152" s="1005">
        <f>IF(K152="-","-",K152/SUM($K152:$T152)*100)</f>
        <v>26.75806511745289</v>
      </c>
      <c r="AF152" s="1006"/>
      <c r="AG152" s="1007">
        <f>IF(M152="-","-",M152/SUM($K152:$T152)*100)</f>
        <v>2.1639379052633689</v>
      </c>
      <c r="AH152" s="1006"/>
      <c r="AI152" s="1007">
        <f>IF(O152="-","-",O152/SUM($K152:$T152)*100)</f>
        <v>70.032521444365088</v>
      </c>
      <c r="AJ152" s="1006"/>
      <c r="AK152" s="1007">
        <f>IF(Q152="-","-",Q152/SUM($K152:$T152)*100)</f>
        <v>1.0454755329186418</v>
      </c>
      <c r="AL152" s="1006"/>
      <c r="AM152" s="1007" t="str">
        <f>IF(S152="-","-",S152/SUM($K152:$T152)*100)</f>
        <v>-</v>
      </c>
      <c r="AN152" s="1006"/>
      <c r="AO152" s="1005">
        <f>IF(U152="-","-",U152/SUM(U152,W152)*100)</f>
        <v>28.922003022716254</v>
      </c>
      <c r="AP152" s="1006"/>
      <c r="AQ152" s="1007">
        <f>IF(W152="-","-",W152/SUM(U152,W152)*100)</f>
        <v>71.077996977283746</v>
      </c>
      <c r="AR152" s="1008"/>
      <c r="AS152" s="1009">
        <f>IF(SUM(AA152:AD152)=0,"-",IF(AND(SUM(AA152:AD152)=SUM(AE152:AN152),SUM(AE152:AN152)=SUM(AO152:AR152)),SUM(AA152:AD152),"エラー"))</f>
        <v>100</v>
      </c>
      <c r="AT152" s="1010"/>
      <c r="BR152" s="5"/>
    </row>
    <row r="153" spans="2:70" ht="15" customHeight="1">
      <c r="B153" s="671" t="s">
        <v>734</v>
      </c>
      <c r="C153" s="687" t="s">
        <v>750</v>
      </c>
      <c r="D153" s="687"/>
      <c r="E153" s="672"/>
      <c r="F153" s="688"/>
      <c r="G153" s="689"/>
      <c r="H153" s="689"/>
      <c r="I153" s="689"/>
      <c r="J153" s="689"/>
      <c r="K153" s="689"/>
      <c r="BR153" s="5"/>
    </row>
    <row r="154" spans="2:70" ht="15" customHeight="1">
      <c r="B154" s="671"/>
      <c r="C154" s="672" t="s">
        <v>751</v>
      </c>
      <c r="D154" s="672"/>
      <c r="E154" s="672"/>
      <c r="F154" s="672"/>
      <c r="J154" s="672" t="s">
        <v>580</v>
      </c>
      <c r="K154" s="672"/>
      <c r="L154" s="672"/>
      <c r="S154" s="672" t="s">
        <v>581</v>
      </c>
      <c r="BR154" s="5"/>
    </row>
    <row r="155" spans="2:70" ht="15" customHeight="1">
      <c r="B155" s="686"/>
      <c r="C155" s="672" t="s">
        <v>913</v>
      </c>
      <c r="D155" s="672"/>
      <c r="E155" s="672"/>
      <c r="F155" s="672"/>
      <c r="J155" s="672" t="s">
        <v>582</v>
      </c>
      <c r="K155" s="672"/>
      <c r="L155" s="672"/>
      <c r="S155" s="672" t="s">
        <v>583</v>
      </c>
      <c r="BM155" s="440"/>
      <c r="BR155" s="5"/>
    </row>
    <row r="156" spans="2:70" ht="15" customHeight="1">
      <c r="C156" s="672" t="s">
        <v>914</v>
      </c>
      <c r="D156" s="672"/>
      <c r="E156" s="672"/>
      <c r="F156" s="672"/>
      <c r="J156" s="672" t="s">
        <v>584</v>
      </c>
      <c r="K156" s="672"/>
      <c r="L156" s="672"/>
      <c r="S156" s="672" t="s">
        <v>585</v>
      </c>
      <c r="BM156" s="440"/>
      <c r="BR156" s="5"/>
    </row>
    <row r="157" spans="2:70" ht="15" customHeight="1">
      <c r="C157" s="672" t="s">
        <v>915</v>
      </c>
      <c r="D157" s="672"/>
      <c r="E157" s="672"/>
      <c r="F157" s="672"/>
      <c r="J157" s="672" t="s">
        <v>586</v>
      </c>
      <c r="K157" s="672"/>
      <c r="L157" s="672"/>
      <c r="S157" s="672" t="s">
        <v>587</v>
      </c>
      <c r="BO157" s="440"/>
      <c r="BR157" s="5"/>
    </row>
    <row r="158" spans="2:70" ht="15" customHeight="1">
      <c r="C158" s="672" t="s">
        <v>916</v>
      </c>
      <c r="D158" s="672"/>
      <c r="E158" s="672"/>
      <c r="F158" s="672"/>
      <c r="J158" s="672" t="s">
        <v>588</v>
      </c>
      <c r="K158" s="672"/>
      <c r="L158" s="672"/>
      <c r="S158" s="672"/>
      <c r="BO158" s="440"/>
      <c r="BR158" s="5"/>
    </row>
    <row r="159" spans="2:70" ht="15" customHeight="1">
      <c r="F159" s="5"/>
      <c r="BQ159" s="440"/>
      <c r="BR159" s="5"/>
    </row>
    <row r="160" spans="2:70" ht="15" customHeight="1">
      <c r="F160" s="5"/>
      <c r="BQ160" s="440"/>
      <c r="BR160" s="5"/>
    </row>
    <row r="161" spans="6:6" ht="15" customHeight="1"/>
    <row r="162" spans="6:6" ht="15" customHeight="1">
      <c r="F162" s="5"/>
    </row>
  </sheetData>
  <mergeCells count="1675">
    <mergeCell ref="BS4:BS8"/>
    <mergeCell ref="BT4:BT8"/>
    <mergeCell ref="BN85:BO85"/>
    <mergeCell ref="BN87:BO87"/>
    <mergeCell ref="AV88:BO88"/>
    <mergeCell ref="BN79:BO79"/>
    <mergeCell ref="BN80:BO80"/>
    <mergeCell ref="BN81:BO81"/>
    <mergeCell ref="BN82:BO82"/>
    <mergeCell ref="BN83:BO83"/>
    <mergeCell ref="BN84:BO84"/>
    <mergeCell ref="BN48:BO48"/>
    <mergeCell ref="BN49:BO49"/>
    <mergeCell ref="BN50:BO50"/>
    <mergeCell ref="BN51:BO51"/>
    <mergeCell ref="BN52:BO52"/>
    <mergeCell ref="BN53:BO53"/>
    <mergeCell ref="BN78:BO78"/>
    <mergeCell ref="BN40:BO40"/>
    <mergeCell ref="BN41:BO41"/>
    <mergeCell ref="BN42:BO42"/>
    <mergeCell ref="BN24:BO24"/>
    <mergeCell ref="BN25:BO25"/>
    <mergeCell ref="BN26:BO26"/>
    <mergeCell ref="BN27:BO27"/>
    <mergeCell ref="BN28:BO28"/>
    <mergeCell ref="BN29:BO29"/>
    <mergeCell ref="BN30:BO30"/>
    <mergeCell ref="BN31:BO31"/>
    <mergeCell ref="BH21:BI21"/>
    <mergeCell ref="BN32:BO32"/>
    <mergeCell ref="BN43:BO43"/>
    <mergeCell ref="BN44:BO44"/>
    <mergeCell ref="BN45:BO45"/>
    <mergeCell ref="BN47:BO47"/>
    <mergeCell ref="BN33:BO33"/>
    <mergeCell ref="BN34:BO34"/>
    <mergeCell ref="BN35:BO35"/>
    <mergeCell ref="BN36:BO36"/>
    <mergeCell ref="BN37:BO37"/>
    <mergeCell ref="BN38:BO38"/>
    <mergeCell ref="BN39:BO39"/>
    <mergeCell ref="BN17:BO17"/>
    <mergeCell ref="BN18:BO18"/>
    <mergeCell ref="BN19:BO19"/>
    <mergeCell ref="BN20:BO20"/>
    <mergeCell ref="BR4:BR8"/>
    <mergeCell ref="BH31:BI31"/>
    <mergeCell ref="AZ35:BA35"/>
    <mergeCell ref="BN22:BO22"/>
    <mergeCell ref="BN23:BO23"/>
    <mergeCell ref="BD27:BE27"/>
    <mergeCell ref="AZ23:BA23"/>
    <mergeCell ref="BB23:BC23"/>
    <mergeCell ref="BD23:BE23"/>
    <mergeCell ref="BH17:BI17"/>
    <mergeCell ref="BJ17:BK17"/>
    <mergeCell ref="BL17:BM17"/>
    <mergeCell ref="BH19:BI19"/>
    <mergeCell ref="BH11:BI11"/>
    <mergeCell ref="BH18:BI18"/>
    <mergeCell ref="BB31:BC31"/>
    <mergeCell ref="BJ27:BK27"/>
    <mergeCell ref="BL27:BM27"/>
    <mergeCell ref="BF17:BG17"/>
    <mergeCell ref="BJ14:BK14"/>
    <mergeCell ref="BJ11:BK11"/>
    <mergeCell ref="BL16:BM16"/>
    <mergeCell ref="BH15:BI15"/>
    <mergeCell ref="BJ15:BK15"/>
    <mergeCell ref="BH14:BI14"/>
    <mergeCell ref="BJ21:BK21"/>
    <mergeCell ref="BL21:BM21"/>
    <mergeCell ref="BH10:BI10"/>
    <mergeCell ref="BJ10:BK10"/>
    <mergeCell ref="BL10:BM10"/>
    <mergeCell ref="BJ18:BK18"/>
    <mergeCell ref="AA145:AB145"/>
    <mergeCell ref="AG138:AH138"/>
    <mergeCell ref="AS137:AT137"/>
    <mergeCell ref="AS138:AT138"/>
    <mergeCell ref="AS140:AT140"/>
    <mergeCell ref="AS143:AT143"/>
    <mergeCell ref="AS144:AT144"/>
    <mergeCell ref="AI142:AJ142"/>
    <mergeCell ref="AQ143:AR143"/>
    <mergeCell ref="AQ140:AR140"/>
    <mergeCell ref="AQ142:AR142"/>
    <mergeCell ref="AS142:AT142"/>
    <mergeCell ref="BH27:BI27"/>
    <mergeCell ref="BH32:BI32"/>
    <mergeCell ref="AQ145:AR145"/>
    <mergeCell ref="AO145:AP145"/>
    <mergeCell ref="AO140:AP140"/>
    <mergeCell ref="AM143:AN143"/>
    <mergeCell ref="AM144:AN144"/>
    <mergeCell ref="AV3:BO3"/>
    <mergeCell ref="BN10:BO10"/>
    <mergeCell ref="BN11:BO11"/>
    <mergeCell ref="BN12:BO12"/>
    <mergeCell ref="BN13:BO13"/>
    <mergeCell ref="BN14:BO14"/>
    <mergeCell ref="BN15:BO15"/>
    <mergeCell ref="BN16:BO16"/>
    <mergeCell ref="BF10:BG10"/>
    <mergeCell ref="BF11:BG11"/>
    <mergeCell ref="BF12:BG12"/>
    <mergeCell ref="BF13:BG13"/>
    <mergeCell ref="BF14:BG14"/>
    <mergeCell ref="BF15:BG15"/>
    <mergeCell ref="BF16:BG16"/>
    <mergeCell ref="AZ4:BM5"/>
    <mergeCell ref="BN21:BO21"/>
    <mergeCell ref="BF9:BG9"/>
    <mergeCell ref="BH9:BI9"/>
    <mergeCell ref="AV15:AW15"/>
    <mergeCell ref="AX15:AY15"/>
    <mergeCell ref="BB20:BC20"/>
    <mergeCell ref="BB21:BC21"/>
    <mergeCell ref="BD21:BE21"/>
    <mergeCell ref="BD20:BE20"/>
    <mergeCell ref="BH20:BI20"/>
    <mergeCell ref="BJ20:BK20"/>
    <mergeCell ref="BL20:BM20"/>
    <mergeCell ref="BL14:BM14"/>
    <mergeCell ref="BH13:BI13"/>
    <mergeCell ref="BJ13:BK13"/>
    <mergeCell ref="BL13:BM13"/>
    <mergeCell ref="AQ146:AR146"/>
    <mergeCell ref="AS146:AT146"/>
    <mergeCell ref="Y136:Z136"/>
    <mergeCell ref="Y137:Z137"/>
    <mergeCell ref="AO146:AP146"/>
    <mergeCell ref="AQ144:AR144"/>
    <mergeCell ref="AS136:AT136"/>
    <mergeCell ref="BH35:BI35"/>
    <mergeCell ref="AZ40:BA40"/>
    <mergeCell ref="BB40:BC40"/>
    <mergeCell ref="BD40:BE40"/>
    <mergeCell ref="AM88:AO88"/>
    <mergeCell ref="AJ88:AL88"/>
    <mergeCell ref="AP88:AR88"/>
    <mergeCell ref="AS88:AU88"/>
    <mergeCell ref="AA88:AC88"/>
    <mergeCell ref="AZ43:BA43"/>
    <mergeCell ref="BB43:BC43"/>
    <mergeCell ref="BD43:BE43"/>
    <mergeCell ref="AE146:AF146"/>
    <mergeCell ref="AE145:AF145"/>
    <mergeCell ref="AG145:AH145"/>
    <mergeCell ref="AI145:AJ145"/>
    <mergeCell ref="AE137:AF137"/>
    <mergeCell ref="AG137:AH137"/>
    <mergeCell ref="AI146:AJ146"/>
    <mergeCell ref="AI138:AJ138"/>
    <mergeCell ref="AK146:AL146"/>
    <mergeCell ref="AM146:AN146"/>
    <mergeCell ref="AO144:AP144"/>
    <mergeCell ref="AS145:AT145"/>
    <mergeCell ref="BF87:BG87"/>
    <mergeCell ref="BF28:BG28"/>
    <mergeCell ref="BF29:BG29"/>
    <mergeCell ref="BF33:BG33"/>
    <mergeCell ref="BF34:BG34"/>
    <mergeCell ref="BF18:BG18"/>
    <mergeCell ref="BF19:BG19"/>
    <mergeCell ref="BF20:BG20"/>
    <mergeCell ref="BF21:BG21"/>
    <mergeCell ref="BF22:BG22"/>
    <mergeCell ref="BF23:BG23"/>
    <mergeCell ref="BF24:BG24"/>
    <mergeCell ref="BF85:BG85"/>
    <mergeCell ref="U137:V137"/>
    <mergeCell ref="W137:X137"/>
    <mergeCell ref="AO143:AP143"/>
    <mergeCell ref="AK138:AL138"/>
    <mergeCell ref="AK140:AL140"/>
    <mergeCell ref="AD88:AF88"/>
    <mergeCell ref="AG88:AI88"/>
    <mergeCell ref="AZ31:BA31"/>
    <mergeCell ref="AZ32:BA32"/>
    <mergeCell ref="U136:V136"/>
    <mergeCell ref="W136:X136"/>
    <mergeCell ref="AK142:AL142"/>
    <mergeCell ref="AM142:AN142"/>
    <mergeCell ref="AO142:AP142"/>
    <mergeCell ref="AO136:AP136"/>
    <mergeCell ref="AM140:AN140"/>
    <mergeCell ref="AK139:AL139"/>
    <mergeCell ref="AI135:AJ135"/>
    <mergeCell ref="AK135:AL135"/>
    <mergeCell ref="B128:AT128"/>
    <mergeCell ref="AA5:AC5"/>
    <mergeCell ref="BD11:BE11"/>
    <mergeCell ref="G6:G8"/>
    <mergeCell ref="H6:H8"/>
    <mergeCell ref="I6:I8"/>
    <mergeCell ref="J6:J8"/>
    <mergeCell ref="K6:K8"/>
    <mergeCell ref="L6:L8"/>
    <mergeCell ref="M6:M8"/>
    <mergeCell ref="N6:N8"/>
    <mergeCell ref="O6:O8"/>
    <mergeCell ref="BB9:BC9"/>
    <mergeCell ref="BD9:BE9"/>
    <mergeCell ref="P6:P8"/>
    <mergeCell ref="S6:T6"/>
    <mergeCell ref="U6:V6"/>
    <mergeCell ref="V7:V8"/>
    <mergeCell ref="AR6:AR8"/>
    <mergeCell ref="Q6:Q8"/>
    <mergeCell ref="R6:R8"/>
    <mergeCell ref="W6:W8"/>
    <mergeCell ref="X6:X8"/>
    <mergeCell ref="Y6:Y8"/>
    <mergeCell ref="Z6:Z8"/>
    <mergeCell ref="AA6:AA8"/>
    <mergeCell ref="G5:I5"/>
    <mergeCell ref="M88:O88"/>
    <mergeCell ref="S4:W4"/>
    <mergeCell ref="X4:Z4"/>
    <mergeCell ref="X88:Z88"/>
    <mergeCell ref="K138:L138"/>
    <mergeCell ref="U143:V143"/>
    <mergeCell ref="W143:X143"/>
    <mergeCell ref="AE143:AF143"/>
    <mergeCell ref="AG143:AH143"/>
    <mergeCell ref="AI143:AJ143"/>
    <mergeCell ref="U140:V140"/>
    <mergeCell ref="W140:X140"/>
    <mergeCell ref="AE140:AF140"/>
    <mergeCell ref="AG140:AH140"/>
    <mergeCell ref="AG136:AH136"/>
    <mergeCell ref="AI136:AJ136"/>
    <mergeCell ref="M4:O4"/>
    <mergeCell ref="P4:R4"/>
    <mergeCell ref="AA4:AC4"/>
    <mergeCell ref="AB6:AB8"/>
    <mergeCell ref="AC6:AC8"/>
    <mergeCell ref="J5:L5"/>
    <mergeCell ref="M5:O5"/>
    <mergeCell ref="P5:R5"/>
    <mergeCell ref="S5:T5"/>
    <mergeCell ref="U5:V5"/>
    <mergeCell ref="Y138:Z138"/>
    <mergeCell ref="Y140:Z140"/>
    <mergeCell ref="Y143:Z143"/>
    <mergeCell ref="AA136:AB136"/>
    <mergeCell ref="AA137:AB137"/>
    <mergeCell ref="X5:Z5"/>
    <mergeCell ref="AA138:AB138"/>
    <mergeCell ref="AA140:AB140"/>
    <mergeCell ref="AA143:AB143"/>
    <mergeCell ref="AE138:AF138"/>
    <mergeCell ref="S138:T138"/>
    <mergeCell ref="S140:T140"/>
    <mergeCell ref="U142:V142"/>
    <mergeCell ref="P88:R88"/>
    <mergeCell ref="S88:T88"/>
    <mergeCell ref="U88:V88"/>
    <mergeCell ref="AI137:AJ137"/>
    <mergeCell ref="AC136:AD136"/>
    <mergeCell ref="AC137:AD137"/>
    <mergeCell ref="W139:X139"/>
    <mergeCell ref="Y139:Z139"/>
    <mergeCell ref="AA139:AB139"/>
    <mergeCell ref="AC139:AD139"/>
    <mergeCell ref="AE139:AF139"/>
    <mergeCell ref="AG139:AH139"/>
    <mergeCell ref="AI139:AJ139"/>
    <mergeCell ref="S143:T143"/>
    <mergeCell ref="AE136:AF136"/>
    <mergeCell ref="M138:N138"/>
    <mergeCell ref="O138:P138"/>
    <mergeCell ref="U138:V138"/>
    <mergeCell ref="W142:X142"/>
    <mergeCell ref="Y142:Z142"/>
    <mergeCell ref="AA142:AB142"/>
    <mergeCell ref="AC142:AD142"/>
    <mergeCell ref="AE142:AF142"/>
    <mergeCell ref="AG142:AH142"/>
    <mergeCell ref="Q136:R136"/>
    <mergeCell ref="Q137:R137"/>
    <mergeCell ref="Q138:R138"/>
    <mergeCell ref="Q140:R140"/>
    <mergeCell ref="Q143:R143"/>
    <mergeCell ref="AI140:AJ140"/>
    <mergeCell ref="AA129:AT129"/>
    <mergeCell ref="AA130:AD131"/>
    <mergeCell ref="AE130:AR130"/>
    <mergeCell ref="AS130:AT132"/>
    <mergeCell ref="AE131:AN131"/>
    <mergeCell ref="AO131:AR131"/>
    <mergeCell ref="AQ132:AR132"/>
    <mergeCell ref="AO133:AP133"/>
    <mergeCell ref="AQ133:AR133"/>
    <mergeCell ref="AS133:AT133"/>
    <mergeCell ref="AK134:AL134"/>
    <mergeCell ref="AM134:AN134"/>
    <mergeCell ref="AO134:AP134"/>
    <mergeCell ref="AQ134:AR134"/>
    <mergeCell ref="AS134:AT134"/>
    <mergeCell ref="AM135:AN135"/>
    <mergeCell ref="AK143:AL143"/>
    <mergeCell ref="M144:N144"/>
    <mergeCell ref="O144:P144"/>
    <mergeCell ref="U144:V144"/>
    <mergeCell ref="G145:H145"/>
    <mergeCell ref="G146:H146"/>
    <mergeCell ref="K145:L145"/>
    <mergeCell ref="M145:N145"/>
    <mergeCell ref="O145:P145"/>
    <mergeCell ref="U145:V145"/>
    <mergeCell ref="W144:X144"/>
    <mergeCell ref="AE144:AF144"/>
    <mergeCell ref="AG144:AH144"/>
    <mergeCell ref="Y144:Z144"/>
    <mergeCell ref="Y145:Z145"/>
    <mergeCell ref="Y146:Z146"/>
    <mergeCell ref="AA144:AB144"/>
    <mergeCell ref="I146:J146"/>
    <mergeCell ref="AC145:AD145"/>
    <mergeCell ref="AC146:AD146"/>
    <mergeCell ref="AA146:AB146"/>
    <mergeCell ref="AG146:AH146"/>
    <mergeCell ref="I140:J140"/>
    <mergeCell ref="I143:J143"/>
    <mergeCell ref="I144:J144"/>
    <mergeCell ref="I145:J145"/>
    <mergeCell ref="Q146:R146"/>
    <mergeCell ref="W138:X138"/>
    <mergeCell ref="S136:T136"/>
    <mergeCell ref="S137:T137"/>
    <mergeCell ref="O136:P136"/>
    <mergeCell ref="K140:L140"/>
    <mergeCell ref="M140:N140"/>
    <mergeCell ref="O140:P140"/>
    <mergeCell ref="O137:P137"/>
    <mergeCell ref="G142:H142"/>
    <mergeCell ref="I142:J142"/>
    <mergeCell ref="K142:L142"/>
    <mergeCell ref="M142:N142"/>
    <mergeCell ref="O142:P142"/>
    <mergeCell ref="Q142:R142"/>
    <mergeCell ref="S142:T142"/>
    <mergeCell ref="K146:L146"/>
    <mergeCell ref="M146:N146"/>
    <mergeCell ref="O146:P146"/>
    <mergeCell ref="U146:V146"/>
    <mergeCell ref="W146:X146"/>
    <mergeCell ref="S145:T145"/>
    <mergeCell ref="W145:X145"/>
    <mergeCell ref="S146:T146"/>
    <mergeCell ref="S144:T144"/>
    <mergeCell ref="I136:J136"/>
    <mergeCell ref="I137:J137"/>
    <mergeCell ref="K144:L144"/>
    <mergeCell ref="C79:C85"/>
    <mergeCell ref="E79:E85"/>
    <mergeCell ref="C10:C78"/>
    <mergeCell ref="E10:E21"/>
    <mergeCell ref="E78:F78"/>
    <mergeCell ref="E22:E33"/>
    <mergeCell ref="E34:E45"/>
    <mergeCell ref="K143:L143"/>
    <mergeCell ref="M143:N143"/>
    <mergeCell ref="O143:P143"/>
    <mergeCell ref="J88:L88"/>
    <mergeCell ref="K137:L137"/>
    <mergeCell ref="M137:N137"/>
    <mergeCell ref="K136:L136"/>
    <mergeCell ref="M136:N136"/>
    <mergeCell ref="G136:H136"/>
    <mergeCell ref="G137:H137"/>
    <mergeCell ref="G138:H138"/>
    <mergeCell ref="G140:H140"/>
    <mergeCell ref="G143:H143"/>
    <mergeCell ref="G88:I88"/>
    <mergeCell ref="E66:E77"/>
    <mergeCell ref="C93:E104"/>
    <mergeCell ref="C112:E123"/>
    <mergeCell ref="E54:E65"/>
    <mergeCell ref="B129:F133"/>
    <mergeCell ref="G129:Z129"/>
    <mergeCell ref="G130:J131"/>
    <mergeCell ref="K130:X130"/>
    <mergeCell ref="Y130:Z132"/>
    <mergeCell ref="K131:T131"/>
    <mergeCell ref="U131:X131"/>
    <mergeCell ref="AZ19:BA19"/>
    <mergeCell ref="BB19:BC19"/>
    <mergeCell ref="BD19:BE19"/>
    <mergeCell ref="AZ13:BA13"/>
    <mergeCell ref="BB13:BC13"/>
    <mergeCell ref="BB15:BC15"/>
    <mergeCell ref="BD15:BE15"/>
    <mergeCell ref="AZ10:BA10"/>
    <mergeCell ref="BB10:BC10"/>
    <mergeCell ref="BD10:BE10"/>
    <mergeCell ref="AZ15:BA15"/>
    <mergeCell ref="AG5:AI5"/>
    <mergeCell ref="AJ5:AL5"/>
    <mergeCell ref="AM5:AO5"/>
    <mergeCell ref="AP5:AR5"/>
    <mergeCell ref="AS5:AU5"/>
    <mergeCell ref="AZ17:BA17"/>
    <mergeCell ref="AZ11:BA11"/>
    <mergeCell ref="BB11:BC11"/>
    <mergeCell ref="BD13:BE13"/>
    <mergeCell ref="AZ14:BA14"/>
    <mergeCell ref="BB17:BC17"/>
    <mergeCell ref="BD17:BE17"/>
    <mergeCell ref="AM6:AM8"/>
    <mergeCell ref="AN6:AN8"/>
    <mergeCell ref="AO6:AO8"/>
    <mergeCell ref="AP6:AP8"/>
    <mergeCell ref="AQ6:AQ8"/>
    <mergeCell ref="AV16:AW16"/>
    <mergeCell ref="AX16:AY16"/>
    <mergeCell ref="AV17:AW17"/>
    <mergeCell ref="AX17:AY17"/>
    <mergeCell ref="C87:F87"/>
    <mergeCell ref="BB14:BC14"/>
    <mergeCell ref="G3:AU3"/>
    <mergeCell ref="AZ6:BI6"/>
    <mergeCell ref="BJ19:BK19"/>
    <mergeCell ref="BL19:BM19"/>
    <mergeCell ref="BL11:BM11"/>
    <mergeCell ref="AZ12:BA12"/>
    <mergeCell ref="BB12:BC12"/>
    <mergeCell ref="BD12:BE12"/>
    <mergeCell ref="BH12:BI12"/>
    <mergeCell ref="BJ12:BK12"/>
    <mergeCell ref="BL12:BM12"/>
    <mergeCell ref="BL15:BM15"/>
    <mergeCell ref="AZ16:BA16"/>
    <mergeCell ref="BB16:BC16"/>
    <mergeCell ref="BD16:BE16"/>
    <mergeCell ref="BH16:BI16"/>
    <mergeCell ref="BJ16:BK16"/>
    <mergeCell ref="AZ18:BA18"/>
    <mergeCell ref="BB18:BC18"/>
    <mergeCell ref="BD18:BE18"/>
    <mergeCell ref="BL18:BM18"/>
    <mergeCell ref="AZ28:BA28"/>
    <mergeCell ref="BB28:BC28"/>
    <mergeCell ref="BD28:BE28"/>
    <mergeCell ref="AZ20:BA20"/>
    <mergeCell ref="AZ21:BA21"/>
    <mergeCell ref="BD14:BE14"/>
    <mergeCell ref="AZ22:BA22"/>
    <mergeCell ref="BB22:BC22"/>
    <mergeCell ref="BD22:BE22"/>
    <mergeCell ref="BJ30:BK30"/>
    <mergeCell ref="BL30:BM30"/>
    <mergeCell ref="BL31:BM31"/>
    <mergeCell ref="BB32:BC32"/>
    <mergeCell ref="BD32:BE32"/>
    <mergeCell ref="BH22:BI22"/>
    <mergeCell ref="BJ22:BK22"/>
    <mergeCell ref="BL22:BM22"/>
    <mergeCell ref="BB25:BC25"/>
    <mergeCell ref="BD25:BE25"/>
    <mergeCell ref="BH25:BI25"/>
    <mergeCell ref="BJ25:BK25"/>
    <mergeCell ref="BL25:BM25"/>
    <mergeCell ref="AZ26:BA26"/>
    <mergeCell ref="BD26:BE26"/>
    <mergeCell ref="BH26:BI26"/>
    <mergeCell ref="BJ26:BK26"/>
    <mergeCell ref="BL26:BM26"/>
    <mergeCell ref="BJ23:BK23"/>
    <mergeCell ref="BL23:BM23"/>
    <mergeCell ref="AZ24:BA24"/>
    <mergeCell ref="BB24:BC24"/>
    <mergeCell ref="BD24:BE24"/>
    <mergeCell ref="BH24:BI24"/>
    <mergeCell ref="BJ24:BK24"/>
    <mergeCell ref="BL24:BM24"/>
    <mergeCell ref="BB26:BC26"/>
    <mergeCell ref="BH23:BI23"/>
    <mergeCell ref="AZ25:BA25"/>
    <mergeCell ref="BF25:BG25"/>
    <mergeCell ref="BF26:BG26"/>
    <mergeCell ref="BF27:BG27"/>
    <mergeCell ref="BJ38:BK38"/>
    <mergeCell ref="BL38:BM38"/>
    <mergeCell ref="BJ35:BK35"/>
    <mergeCell ref="BL37:BM37"/>
    <mergeCell ref="AZ38:BA38"/>
    <mergeCell ref="AZ27:BA27"/>
    <mergeCell ref="BB27:BC27"/>
    <mergeCell ref="BL35:BM35"/>
    <mergeCell ref="AZ36:BA36"/>
    <mergeCell ref="BJ31:BK31"/>
    <mergeCell ref="BD31:BE31"/>
    <mergeCell ref="AZ33:BA33"/>
    <mergeCell ref="AZ30:BA30"/>
    <mergeCell ref="BH28:BI28"/>
    <mergeCell ref="BJ28:BK28"/>
    <mergeCell ref="BL28:BM28"/>
    <mergeCell ref="BF30:BG30"/>
    <mergeCell ref="BF31:BG31"/>
    <mergeCell ref="BB36:BC36"/>
    <mergeCell ref="BD36:BE36"/>
    <mergeCell ref="BH36:BI36"/>
    <mergeCell ref="BJ36:BK36"/>
    <mergeCell ref="BL36:BM36"/>
    <mergeCell ref="BF35:BG35"/>
    <mergeCell ref="BB33:BC33"/>
    <mergeCell ref="BD33:BE33"/>
    <mergeCell ref="BH33:BI33"/>
    <mergeCell ref="BJ33:BK33"/>
    <mergeCell ref="BL33:BM33"/>
    <mergeCell ref="BB30:BC30"/>
    <mergeCell ref="BD30:BE30"/>
    <mergeCell ref="BH30:BI30"/>
    <mergeCell ref="BJ39:BK39"/>
    <mergeCell ref="BL39:BM39"/>
    <mergeCell ref="BF40:BG40"/>
    <mergeCell ref="BF39:BG39"/>
    <mergeCell ref="BH40:BI40"/>
    <mergeCell ref="BF37:BG37"/>
    <mergeCell ref="BF38:BG38"/>
    <mergeCell ref="BJ32:BK32"/>
    <mergeCell ref="BL32:BM32"/>
    <mergeCell ref="AZ29:BA29"/>
    <mergeCell ref="BB29:BC29"/>
    <mergeCell ref="BD29:BE29"/>
    <mergeCell ref="BH29:BI29"/>
    <mergeCell ref="BJ29:BK29"/>
    <mergeCell ref="BL29:BM29"/>
    <mergeCell ref="BF32:BG32"/>
    <mergeCell ref="AZ37:BA37"/>
    <mergeCell ref="BB37:BC37"/>
    <mergeCell ref="BD37:BE37"/>
    <mergeCell ref="BH37:BI37"/>
    <mergeCell ref="BJ37:BK37"/>
    <mergeCell ref="BH34:BI34"/>
    <mergeCell ref="BJ34:BK34"/>
    <mergeCell ref="BL34:BM34"/>
    <mergeCell ref="AZ34:BA34"/>
    <mergeCell ref="BB34:BC34"/>
    <mergeCell ref="BD34:BE34"/>
    <mergeCell ref="BB35:BC35"/>
    <mergeCell ref="BD35:BE35"/>
    <mergeCell ref="BB38:BC38"/>
    <mergeCell ref="BD38:BE38"/>
    <mergeCell ref="BH38:BI38"/>
    <mergeCell ref="BF36:BG36"/>
    <mergeCell ref="AZ44:BA44"/>
    <mergeCell ref="BB44:BC44"/>
    <mergeCell ref="BD44:BE44"/>
    <mergeCell ref="BH44:BI44"/>
    <mergeCell ref="BJ44:BK44"/>
    <mergeCell ref="BL44:BM44"/>
    <mergeCell ref="BH43:BI43"/>
    <mergeCell ref="BJ43:BK43"/>
    <mergeCell ref="BL43:BM43"/>
    <mergeCell ref="BF43:BG43"/>
    <mergeCell ref="BF44:BG44"/>
    <mergeCell ref="AZ42:BA42"/>
    <mergeCell ref="BB42:BC42"/>
    <mergeCell ref="BD42:BE42"/>
    <mergeCell ref="BH42:BI42"/>
    <mergeCell ref="BJ42:BK42"/>
    <mergeCell ref="BL42:BM42"/>
    <mergeCell ref="AZ41:BA41"/>
    <mergeCell ref="BB41:BC41"/>
    <mergeCell ref="BD41:BE41"/>
    <mergeCell ref="BH41:BI41"/>
    <mergeCell ref="BJ41:BK41"/>
    <mergeCell ref="BL41:BM41"/>
    <mergeCell ref="BF41:BG41"/>
    <mergeCell ref="BF42:BG42"/>
    <mergeCell ref="BJ40:BK40"/>
    <mergeCell ref="BL40:BM40"/>
    <mergeCell ref="AZ39:BA39"/>
    <mergeCell ref="BB39:BC39"/>
    <mergeCell ref="BD39:BE39"/>
    <mergeCell ref="BH39:BI39"/>
    <mergeCell ref="AZ48:BA48"/>
    <mergeCell ref="BB48:BC48"/>
    <mergeCell ref="BD48:BE48"/>
    <mergeCell ref="BH48:BI48"/>
    <mergeCell ref="BJ48:BK48"/>
    <mergeCell ref="BL48:BM48"/>
    <mergeCell ref="BF48:BG48"/>
    <mergeCell ref="BF49:BG49"/>
    <mergeCell ref="AZ47:BA47"/>
    <mergeCell ref="BB47:BC47"/>
    <mergeCell ref="BD47:BE47"/>
    <mergeCell ref="BH47:BI47"/>
    <mergeCell ref="BJ47:BK47"/>
    <mergeCell ref="BL47:BM47"/>
    <mergeCell ref="BJ46:BK46"/>
    <mergeCell ref="AZ45:BA45"/>
    <mergeCell ref="BB45:BC45"/>
    <mergeCell ref="BD45:BE45"/>
    <mergeCell ref="BH45:BI45"/>
    <mergeCell ref="BJ45:BK45"/>
    <mergeCell ref="BL45:BM45"/>
    <mergeCell ref="BF45:BG45"/>
    <mergeCell ref="BF47:BG47"/>
    <mergeCell ref="AZ46:BA46"/>
    <mergeCell ref="BB46:BC46"/>
    <mergeCell ref="BD46:BE46"/>
    <mergeCell ref="BF46:BG46"/>
    <mergeCell ref="BH46:BI46"/>
    <mergeCell ref="BL46:BM46"/>
    <mergeCell ref="AZ51:BA51"/>
    <mergeCell ref="BB51:BC51"/>
    <mergeCell ref="BD51:BE51"/>
    <mergeCell ref="BH51:BI51"/>
    <mergeCell ref="BJ51:BK51"/>
    <mergeCell ref="BL51:BM51"/>
    <mergeCell ref="AZ50:BA50"/>
    <mergeCell ref="BB50:BC50"/>
    <mergeCell ref="BD50:BE50"/>
    <mergeCell ref="BH50:BI50"/>
    <mergeCell ref="BJ50:BK50"/>
    <mergeCell ref="BL50:BM50"/>
    <mergeCell ref="BF50:BG50"/>
    <mergeCell ref="BF51:BG51"/>
    <mergeCell ref="AZ49:BA49"/>
    <mergeCell ref="BB49:BC49"/>
    <mergeCell ref="BD49:BE49"/>
    <mergeCell ref="BH49:BI49"/>
    <mergeCell ref="BJ49:BK49"/>
    <mergeCell ref="BL49:BM49"/>
    <mergeCell ref="AZ52:BA52"/>
    <mergeCell ref="BB52:BC52"/>
    <mergeCell ref="BD52:BE52"/>
    <mergeCell ref="BH52:BI52"/>
    <mergeCell ref="BJ52:BK52"/>
    <mergeCell ref="BL52:BM52"/>
    <mergeCell ref="BF52:BG52"/>
    <mergeCell ref="AZ53:BA53"/>
    <mergeCell ref="BB53:BC53"/>
    <mergeCell ref="BD53:BE53"/>
    <mergeCell ref="BH53:BI53"/>
    <mergeCell ref="BJ53:BK53"/>
    <mergeCell ref="BL53:BM53"/>
    <mergeCell ref="BF53:BG53"/>
    <mergeCell ref="BL54:BM54"/>
    <mergeCell ref="AZ57:BA57"/>
    <mergeCell ref="BB57:BC57"/>
    <mergeCell ref="BD57:BE57"/>
    <mergeCell ref="BF57:BG57"/>
    <mergeCell ref="BH57:BI57"/>
    <mergeCell ref="AZ80:BA80"/>
    <mergeCell ref="BB80:BC80"/>
    <mergeCell ref="BD80:BE80"/>
    <mergeCell ref="BH80:BI80"/>
    <mergeCell ref="BJ80:BK80"/>
    <mergeCell ref="BL80:BM80"/>
    <mergeCell ref="AZ79:BA79"/>
    <mergeCell ref="BB79:BC79"/>
    <mergeCell ref="BD79:BE79"/>
    <mergeCell ref="BH79:BI79"/>
    <mergeCell ref="BJ79:BK79"/>
    <mergeCell ref="BL79:BM79"/>
    <mergeCell ref="BF79:BG79"/>
    <mergeCell ref="BF80:BG80"/>
    <mergeCell ref="AZ78:BA78"/>
    <mergeCell ref="BB78:BC78"/>
    <mergeCell ref="BD78:BE78"/>
    <mergeCell ref="BH78:BI78"/>
    <mergeCell ref="BJ78:BK78"/>
    <mergeCell ref="BL78:BM78"/>
    <mergeCell ref="BF78:BG78"/>
    <mergeCell ref="AZ84:BA84"/>
    <mergeCell ref="BB84:BC84"/>
    <mergeCell ref="BD84:BE84"/>
    <mergeCell ref="BH84:BI84"/>
    <mergeCell ref="BJ84:BK84"/>
    <mergeCell ref="BL84:BM84"/>
    <mergeCell ref="AZ83:BA83"/>
    <mergeCell ref="BB83:BC83"/>
    <mergeCell ref="BD83:BE83"/>
    <mergeCell ref="BH83:BI83"/>
    <mergeCell ref="BF83:BG83"/>
    <mergeCell ref="BF84:BG84"/>
    <mergeCell ref="AZ81:BA81"/>
    <mergeCell ref="BB81:BC81"/>
    <mergeCell ref="BD81:BE81"/>
    <mergeCell ref="BH81:BI81"/>
    <mergeCell ref="BJ81:BK81"/>
    <mergeCell ref="BL81:BM81"/>
    <mergeCell ref="AZ82:BA82"/>
    <mergeCell ref="BB82:BC82"/>
    <mergeCell ref="BD82:BE82"/>
    <mergeCell ref="BH82:BI82"/>
    <mergeCell ref="BJ82:BK82"/>
    <mergeCell ref="BL82:BM82"/>
    <mergeCell ref="BF81:BG81"/>
    <mergeCell ref="BF82:BG82"/>
    <mergeCell ref="G4:I4"/>
    <mergeCell ref="J4:L4"/>
    <mergeCell ref="AO138:AP138"/>
    <mergeCell ref="AQ138:AR138"/>
    <mergeCell ref="AQ136:AR136"/>
    <mergeCell ref="AO137:AP137"/>
    <mergeCell ref="AQ137:AR137"/>
    <mergeCell ref="AM138:AN138"/>
    <mergeCell ref="AM136:AN136"/>
    <mergeCell ref="AM137:AN137"/>
    <mergeCell ref="AK136:AL136"/>
    <mergeCell ref="AK137:AL137"/>
    <mergeCell ref="BL85:BM85"/>
    <mergeCell ref="AZ87:BA87"/>
    <mergeCell ref="BB87:BC87"/>
    <mergeCell ref="BD87:BE87"/>
    <mergeCell ref="BH87:BI87"/>
    <mergeCell ref="BJ87:BK87"/>
    <mergeCell ref="AZ85:BA85"/>
    <mergeCell ref="BB85:BC85"/>
    <mergeCell ref="BD85:BE85"/>
    <mergeCell ref="BH85:BI85"/>
    <mergeCell ref="BJ85:BK85"/>
    <mergeCell ref="BL87:BM87"/>
    <mergeCell ref="BJ86:BK86"/>
    <mergeCell ref="BJ95:BK95"/>
    <mergeCell ref="BL95:BM95"/>
    <mergeCell ref="AZ98:BA98"/>
    <mergeCell ref="BB98:BC98"/>
    <mergeCell ref="S7:S8"/>
    <mergeCell ref="T7:T8"/>
    <mergeCell ref="U7:U8"/>
    <mergeCell ref="BL7:BM8"/>
    <mergeCell ref="BN4:BO8"/>
    <mergeCell ref="BJ7:BK8"/>
    <mergeCell ref="BJ6:BM6"/>
    <mergeCell ref="AV6:AW8"/>
    <mergeCell ref="AX6:AY8"/>
    <mergeCell ref="AV4:AY5"/>
    <mergeCell ref="AD5:AF5"/>
    <mergeCell ref="AG6:AG8"/>
    <mergeCell ref="AH6:AH8"/>
    <mergeCell ref="AI6:AI8"/>
    <mergeCell ref="AJ6:AJ8"/>
    <mergeCell ref="AK6:AK8"/>
    <mergeCell ref="AL6:AL8"/>
    <mergeCell ref="AD6:AD8"/>
    <mergeCell ref="AE6:AE8"/>
    <mergeCell ref="AF6:AF8"/>
    <mergeCell ref="AS6:AS8"/>
    <mergeCell ref="AT6:AT8"/>
    <mergeCell ref="AU6:AU8"/>
    <mergeCell ref="AS4:AU4"/>
    <mergeCell ref="AZ7:BA8"/>
    <mergeCell ref="BB7:BC8"/>
    <mergeCell ref="AD4:AF4"/>
    <mergeCell ref="BD7:BE8"/>
    <mergeCell ref="BF7:BG8"/>
    <mergeCell ref="BH7:BI8"/>
    <mergeCell ref="AG4:AI4"/>
    <mergeCell ref="AJ4:AL4"/>
    <mergeCell ref="AM4:AO4"/>
    <mergeCell ref="AP4:AR4"/>
    <mergeCell ref="AV18:AW18"/>
    <mergeCell ref="AX18:AY18"/>
    <mergeCell ref="AV19:AW19"/>
    <mergeCell ref="AX19:AY19"/>
    <mergeCell ref="AV10:AW10"/>
    <mergeCell ref="AX10:AY10"/>
    <mergeCell ref="AV11:AW11"/>
    <mergeCell ref="AX11:AY11"/>
    <mergeCell ref="AV12:AW12"/>
    <mergeCell ref="AX12:AY12"/>
    <mergeCell ref="AV13:AW13"/>
    <mergeCell ref="AX13:AY13"/>
    <mergeCell ref="AV14:AW14"/>
    <mergeCell ref="AX14:AY14"/>
    <mergeCell ref="AV25:AW25"/>
    <mergeCell ref="AX25:AY25"/>
    <mergeCell ref="AV26:AW26"/>
    <mergeCell ref="AX26:AY26"/>
    <mergeCell ref="AV27:AW27"/>
    <mergeCell ref="AX27:AY27"/>
    <mergeCell ref="AV28:AW28"/>
    <mergeCell ref="AX28:AY28"/>
    <mergeCell ref="AV29:AW29"/>
    <mergeCell ref="AX29:AY29"/>
    <mergeCell ref="AV20:AW20"/>
    <mergeCell ref="AX20:AY20"/>
    <mergeCell ref="AV21:AW21"/>
    <mergeCell ref="AX21:AY21"/>
    <mergeCell ref="AV22:AW22"/>
    <mergeCell ref="AX22:AY22"/>
    <mergeCell ref="AV23:AW23"/>
    <mergeCell ref="AX23:AY23"/>
    <mergeCell ref="AV24:AW24"/>
    <mergeCell ref="AX24:AY24"/>
    <mergeCell ref="AV35:AW35"/>
    <mergeCell ref="AX35:AY35"/>
    <mergeCell ref="AV36:AW36"/>
    <mergeCell ref="AX36:AY36"/>
    <mergeCell ref="AV37:AW37"/>
    <mergeCell ref="AX37:AY37"/>
    <mergeCell ref="AV38:AW38"/>
    <mergeCell ref="AX38:AY38"/>
    <mergeCell ref="AV39:AW39"/>
    <mergeCell ref="AX39:AY39"/>
    <mergeCell ref="AV30:AW30"/>
    <mergeCell ref="AX30:AY30"/>
    <mergeCell ref="AV31:AW31"/>
    <mergeCell ref="AX31:AY31"/>
    <mergeCell ref="AV32:AW32"/>
    <mergeCell ref="AX32:AY32"/>
    <mergeCell ref="AV33:AW33"/>
    <mergeCell ref="AX33:AY33"/>
    <mergeCell ref="AV34:AW34"/>
    <mergeCell ref="AX34:AY34"/>
    <mergeCell ref="AV45:AW45"/>
    <mergeCell ref="AX45:AY45"/>
    <mergeCell ref="AV47:AW47"/>
    <mergeCell ref="AX47:AY47"/>
    <mergeCell ref="AV48:AW48"/>
    <mergeCell ref="AX48:AY48"/>
    <mergeCell ref="AV49:AW49"/>
    <mergeCell ref="AX49:AY49"/>
    <mergeCell ref="AV50:AW50"/>
    <mergeCell ref="AX50:AY50"/>
    <mergeCell ref="AV40:AW40"/>
    <mergeCell ref="AX40:AY40"/>
    <mergeCell ref="AV41:AW41"/>
    <mergeCell ref="AX41:AY41"/>
    <mergeCell ref="AV42:AW42"/>
    <mergeCell ref="AX42:AY42"/>
    <mergeCell ref="AV43:AW43"/>
    <mergeCell ref="AX43:AY43"/>
    <mergeCell ref="AV44:AW44"/>
    <mergeCell ref="AX44:AY44"/>
    <mergeCell ref="AV46:AW46"/>
    <mergeCell ref="AX46:AY46"/>
    <mergeCell ref="AV51:AW51"/>
    <mergeCell ref="AX51:AY51"/>
    <mergeCell ref="AV52:AW52"/>
    <mergeCell ref="AX52:AY52"/>
    <mergeCell ref="AV53:AW53"/>
    <mergeCell ref="AX53:AY53"/>
    <mergeCell ref="AV78:AW78"/>
    <mergeCell ref="AX78:AY78"/>
    <mergeCell ref="AV73:AW73"/>
    <mergeCell ref="AX73:AY73"/>
    <mergeCell ref="AV74:AW74"/>
    <mergeCell ref="AX74:AY74"/>
    <mergeCell ref="AV75:AW75"/>
    <mergeCell ref="AX75:AY75"/>
    <mergeCell ref="AV76:AW76"/>
    <mergeCell ref="AX76:AY76"/>
    <mergeCell ref="AV77:AW77"/>
    <mergeCell ref="AX77:AY77"/>
    <mergeCell ref="AV58:AW58"/>
    <mergeCell ref="AX58:AY58"/>
    <mergeCell ref="AV60:AW60"/>
    <mergeCell ref="AX60:AY60"/>
    <mergeCell ref="AV62:AW62"/>
    <mergeCell ref="AX62:AY62"/>
    <mergeCell ref="AV64:AW64"/>
    <mergeCell ref="AX64:AY64"/>
    <mergeCell ref="AV66:AW66"/>
    <mergeCell ref="AX66:AY66"/>
    <mergeCell ref="AV57:AW57"/>
    <mergeCell ref="AX57:AY57"/>
    <mergeCell ref="AV59:AW59"/>
    <mergeCell ref="AV72:AW72"/>
    <mergeCell ref="BJ9:BK9"/>
    <mergeCell ref="BL9:BM9"/>
    <mergeCell ref="BN9:BO9"/>
    <mergeCell ref="F3:F9"/>
    <mergeCell ref="AV84:AW84"/>
    <mergeCell ref="AX84:AY84"/>
    <mergeCell ref="AV85:AW85"/>
    <mergeCell ref="AX85:AY85"/>
    <mergeCell ref="AV87:AW87"/>
    <mergeCell ref="AX87:AY87"/>
    <mergeCell ref="AV9:AW9"/>
    <mergeCell ref="AX9:AY9"/>
    <mergeCell ref="AZ9:BA9"/>
    <mergeCell ref="AZ54:BA54"/>
    <mergeCell ref="AZ56:BA56"/>
    <mergeCell ref="AZ58:BA58"/>
    <mergeCell ref="AZ60:BA60"/>
    <mergeCell ref="AZ62:BA62"/>
    <mergeCell ref="AZ64:BA64"/>
    <mergeCell ref="AZ66:BA66"/>
    <mergeCell ref="AV68:AW68"/>
    <mergeCell ref="AX68:AY68"/>
    <mergeCell ref="AZ68:BA68"/>
    <mergeCell ref="AV70:AW70"/>
    <mergeCell ref="AX70:AY70"/>
    <mergeCell ref="AZ70:BA70"/>
    <mergeCell ref="BB54:BC54"/>
    <mergeCell ref="BD54:BE54"/>
    <mergeCell ref="BF54:BG54"/>
    <mergeCell ref="BH54:BI54"/>
    <mergeCell ref="BJ54:BK54"/>
    <mergeCell ref="AX72:AY72"/>
    <mergeCell ref="AV79:AW79"/>
    <mergeCell ref="AX79:AY79"/>
    <mergeCell ref="AV80:AW80"/>
    <mergeCell ref="AX80:AY80"/>
    <mergeCell ref="AV81:AW81"/>
    <mergeCell ref="AX81:AY81"/>
    <mergeCell ref="AV82:AW82"/>
    <mergeCell ref="AX82:AY82"/>
    <mergeCell ref="AV83:AW83"/>
    <mergeCell ref="AX83:AY83"/>
    <mergeCell ref="BN54:BO54"/>
    <mergeCell ref="AV55:AW55"/>
    <mergeCell ref="AX55:AY55"/>
    <mergeCell ref="AZ55:BA55"/>
    <mergeCell ref="BB55:BC55"/>
    <mergeCell ref="BD55:BE55"/>
    <mergeCell ref="BF55:BG55"/>
    <mergeCell ref="BH55:BI55"/>
    <mergeCell ref="BJ55:BK55"/>
    <mergeCell ref="BL55:BM55"/>
    <mergeCell ref="BN55:BO55"/>
    <mergeCell ref="BB56:BC56"/>
    <mergeCell ref="BD56:BE56"/>
    <mergeCell ref="BF56:BG56"/>
    <mergeCell ref="BH56:BI56"/>
    <mergeCell ref="BJ56:BK56"/>
    <mergeCell ref="BL56:BM56"/>
    <mergeCell ref="BN56:BO56"/>
    <mergeCell ref="AV54:AW54"/>
    <mergeCell ref="AX54:AY54"/>
    <mergeCell ref="BJ83:BK83"/>
    <mergeCell ref="BL83:BM83"/>
    <mergeCell ref="AV56:AW56"/>
    <mergeCell ref="AX56:AY56"/>
    <mergeCell ref="BJ57:BK57"/>
    <mergeCell ref="BL57:BM57"/>
    <mergeCell ref="BN57:BO57"/>
    <mergeCell ref="BB58:BC58"/>
    <mergeCell ref="BD58:BE58"/>
    <mergeCell ref="BF58:BG58"/>
    <mergeCell ref="BH58:BI58"/>
    <mergeCell ref="BJ58:BK58"/>
    <mergeCell ref="BL58:BM58"/>
    <mergeCell ref="BN58:BO58"/>
    <mergeCell ref="AX59:AY59"/>
    <mergeCell ref="AZ59:BA59"/>
    <mergeCell ref="BB59:BC59"/>
    <mergeCell ref="BD59:BE59"/>
    <mergeCell ref="BF59:BG59"/>
    <mergeCell ref="BH59:BI59"/>
    <mergeCell ref="BJ59:BK59"/>
    <mergeCell ref="BL59:BM59"/>
    <mergeCell ref="BN59:BO59"/>
    <mergeCell ref="BB60:BC60"/>
    <mergeCell ref="BD60:BE60"/>
    <mergeCell ref="BF60:BG60"/>
    <mergeCell ref="BH60:BI60"/>
    <mergeCell ref="BJ60:BK60"/>
    <mergeCell ref="BL60:BM60"/>
    <mergeCell ref="BN60:BO60"/>
    <mergeCell ref="AV61:AW61"/>
    <mergeCell ref="AX61:AY61"/>
    <mergeCell ref="AZ61:BA61"/>
    <mergeCell ref="BB61:BC61"/>
    <mergeCell ref="BD61:BE61"/>
    <mergeCell ref="BF61:BG61"/>
    <mergeCell ref="BH61:BI61"/>
    <mergeCell ref="BJ61:BK61"/>
    <mergeCell ref="BL61:BM61"/>
    <mergeCell ref="BN61:BO61"/>
    <mergeCell ref="BB62:BC62"/>
    <mergeCell ref="BD62:BE62"/>
    <mergeCell ref="BF62:BG62"/>
    <mergeCell ref="BH62:BI62"/>
    <mergeCell ref="BJ62:BK62"/>
    <mergeCell ref="BL62:BM62"/>
    <mergeCell ref="BN62:BO62"/>
    <mergeCell ref="AV63:AW63"/>
    <mergeCell ref="AX63:AY63"/>
    <mergeCell ref="AZ63:BA63"/>
    <mergeCell ref="BB63:BC63"/>
    <mergeCell ref="BD63:BE63"/>
    <mergeCell ref="BF63:BG63"/>
    <mergeCell ref="BH63:BI63"/>
    <mergeCell ref="BJ63:BK63"/>
    <mergeCell ref="BL63:BM63"/>
    <mergeCell ref="BN63:BO63"/>
    <mergeCell ref="BB64:BC64"/>
    <mergeCell ref="BD64:BE64"/>
    <mergeCell ref="BF64:BG64"/>
    <mergeCell ref="BH64:BI64"/>
    <mergeCell ref="BJ64:BK64"/>
    <mergeCell ref="BL64:BM64"/>
    <mergeCell ref="BN64:BO64"/>
    <mergeCell ref="AX69:AY69"/>
    <mergeCell ref="AV65:AW65"/>
    <mergeCell ref="AX65:AY65"/>
    <mergeCell ref="AZ65:BA65"/>
    <mergeCell ref="BB65:BC65"/>
    <mergeCell ref="BD65:BE65"/>
    <mergeCell ref="BF65:BG65"/>
    <mergeCell ref="BH65:BI65"/>
    <mergeCell ref="BJ65:BK65"/>
    <mergeCell ref="BL65:BM65"/>
    <mergeCell ref="BN65:BO65"/>
    <mergeCell ref="BB66:BC66"/>
    <mergeCell ref="BD66:BE66"/>
    <mergeCell ref="BF66:BG66"/>
    <mergeCell ref="BH66:BI66"/>
    <mergeCell ref="BJ66:BK66"/>
    <mergeCell ref="BL66:BM66"/>
    <mergeCell ref="BN66:BO66"/>
    <mergeCell ref="AV67:AW67"/>
    <mergeCell ref="AX67:AY67"/>
    <mergeCell ref="AZ67:BA67"/>
    <mergeCell ref="BB67:BC67"/>
    <mergeCell ref="BD67:BE67"/>
    <mergeCell ref="BF67:BG67"/>
    <mergeCell ref="BH67:BI67"/>
    <mergeCell ref="BJ67:BK67"/>
    <mergeCell ref="BL67:BM67"/>
    <mergeCell ref="BN67:BO67"/>
    <mergeCell ref="AV71:AW71"/>
    <mergeCell ref="AX71:AY71"/>
    <mergeCell ref="AZ71:BA71"/>
    <mergeCell ref="BB71:BC71"/>
    <mergeCell ref="BD71:BE71"/>
    <mergeCell ref="BF71:BG71"/>
    <mergeCell ref="BH71:BI71"/>
    <mergeCell ref="BJ71:BK71"/>
    <mergeCell ref="BL71:BM71"/>
    <mergeCell ref="BN71:BO71"/>
    <mergeCell ref="BB68:BC68"/>
    <mergeCell ref="BD68:BE68"/>
    <mergeCell ref="BF68:BG68"/>
    <mergeCell ref="BH68:BI68"/>
    <mergeCell ref="BJ68:BK68"/>
    <mergeCell ref="BL68:BM68"/>
    <mergeCell ref="BN68:BO68"/>
    <mergeCell ref="AV69:AW69"/>
    <mergeCell ref="BL69:BM69"/>
    <mergeCell ref="BN69:BO69"/>
    <mergeCell ref="BD73:BE73"/>
    <mergeCell ref="BF73:BG73"/>
    <mergeCell ref="BH73:BI73"/>
    <mergeCell ref="BJ73:BK73"/>
    <mergeCell ref="BL73:BM73"/>
    <mergeCell ref="BN73:BO73"/>
    <mergeCell ref="AZ72:BA72"/>
    <mergeCell ref="BB72:BC72"/>
    <mergeCell ref="BD72:BE72"/>
    <mergeCell ref="BF72:BG72"/>
    <mergeCell ref="BH72:BI72"/>
    <mergeCell ref="BJ72:BK72"/>
    <mergeCell ref="BL72:BM72"/>
    <mergeCell ref="BN72:BO72"/>
    <mergeCell ref="BB70:BC70"/>
    <mergeCell ref="BD70:BE70"/>
    <mergeCell ref="BF70:BG70"/>
    <mergeCell ref="BH70:BI70"/>
    <mergeCell ref="BJ70:BK70"/>
    <mergeCell ref="BL70:BM70"/>
    <mergeCell ref="BB73:BC73"/>
    <mergeCell ref="BX4:BX8"/>
    <mergeCell ref="AZ77:BA77"/>
    <mergeCell ref="BB77:BC77"/>
    <mergeCell ref="BD77:BE77"/>
    <mergeCell ref="BF77:BG77"/>
    <mergeCell ref="BH77:BI77"/>
    <mergeCell ref="BJ77:BK77"/>
    <mergeCell ref="BL77:BM77"/>
    <mergeCell ref="BN77:BO77"/>
    <mergeCell ref="AZ76:BA76"/>
    <mergeCell ref="BB76:BC76"/>
    <mergeCell ref="BD76:BE76"/>
    <mergeCell ref="BF76:BG76"/>
    <mergeCell ref="BH76:BI76"/>
    <mergeCell ref="BJ76:BK76"/>
    <mergeCell ref="BL76:BM76"/>
    <mergeCell ref="BN76:BO76"/>
    <mergeCell ref="AZ75:BA75"/>
    <mergeCell ref="BB75:BC75"/>
    <mergeCell ref="BD75:BE75"/>
    <mergeCell ref="BF75:BG75"/>
    <mergeCell ref="BH75:BI75"/>
    <mergeCell ref="BJ75:BK75"/>
    <mergeCell ref="BL75:BM75"/>
    <mergeCell ref="BN75:BO75"/>
    <mergeCell ref="AZ74:BA74"/>
    <mergeCell ref="BB74:BC74"/>
    <mergeCell ref="BD74:BE74"/>
    <mergeCell ref="AZ69:BA69"/>
    <mergeCell ref="BB69:BC69"/>
    <mergeCell ref="BD69:BE69"/>
    <mergeCell ref="BF69:BG69"/>
    <mergeCell ref="BF74:BG74"/>
    <mergeCell ref="BV4:BW7"/>
    <mergeCell ref="G141:H141"/>
    <mergeCell ref="I141:J141"/>
    <mergeCell ref="K141:L141"/>
    <mergeCell ref="M141:N141"/>
    <mergeCell ref="O141:P141"/>
    <mergeCell ref="Q141:R141"/>
    <mergeCell ref="S141:T141"/>
    <mergeCell ref="U141:V141"/>
    <mergeCell ref="W141:X141"/>
    <mergeCell ref="Y141:Z141"/>
    <mergeCell ref="AA141:AB141"/>
    <mergeCell ref="AC141:AD141"/>
    <mergeCell ref="AE141:AF141"/>
    <mergeCell ref="AG141:AH141"/>
    <mergeCell ref="AI141:AJ141"/>
    <mergeCell ref="AK141:AL141"/>
    <mergeCell ref="AM141:AN141"/>
    <mergeCell ref="AO141:AP141"/>
    <mergeCell ref="AQ141:AR141"/>
    <mergeCell ref="AS141:AT141"/>
    <mergeCell ref="BU4:BU8"/>
    <mergeCell ref="BH74:BI74"/>
    <mergeCell ref="BJ74:BK74"/>
    <mergeCell ref="BL74:BM74"/>
    <mergeCell ref="BN74:BO74"/>
    <mergeCell ref="AZ73:BA73"/>
    <mergeCell ref="BN70:BO70"/>
    <mergeCell ref="BH69:BI69"/>
    <mergeCell ref="BJ69:BK69"/>
    <mergeCell ref="AV93:AW93"/>
    <mergeCell ref="AX93:AY93"/>
    <mergeCell ref="AZ93:BA93"/>
    <mergeCell ref="BB93:BC93"/>
    <mergeCell ref="BD93:BE93"/>
    <mergeCell ref="BF93:BG93"/>
    <mergeCell ref="BH93:BI93"/>
    <mergeCell ref="BJ93:BK93"/>
    <mergeCell ref="BL93:BM93"/>
    <mergeCell ref="BN93:BO93"/>
    <mergeCell ref="AV94:AW94"/>
    <mergeCell ref="AX94:AY94"/>
    <mergeCell ref="AZ94:BA94"/>
    <mergeCell ref="BB94:BC94"/>
    <mergeCell ref="BD94:BE94"/>
    <mergeCell ref="BF94:BG94"/>
    <mergeCell ref="BH94:BI94"/>
    <mergeCell ref="BJ94:BK94"/>
    <mergeCell ref="BL94:BM94"/>
    <mergeCell ref="BN94:BO94"/>
    <mergeCell ref="AV95:AW95"/>
    <mergeCell ref="AX95:AY95"/>
    <mergeCell ref="AZ95:BA95"/>
    <mergeCell ref="BB95:BC95"/>
    <mergeCell ref="BD95:BE95"/>
    <mergeCell ref="BF95:BG95"/>
    <mergeCell ref="BH95:BI95"/>
    <mergeCell ref="AV101:AW101"/>
    <mergeCell ref="AX101:AY101"/>
    <mergeCell ref="BD98:BE98"/>
    <mergeCell ref="BF98:BG98"/>
    <mergeCell ref="BN95:BO95"/>
    <mergeCell ref="AV96:AW96"/>
    <mergeCell ref="AX96:AY96"/>
    <mergeCell ref="AZ96:BA96"/>
    <mergeCell ref="BB96:BC96"/>
    <mergeCell ref="BD96:BE96"/>
    <mergeCell ref="BF96:BG96"/>
    <mergeCell ref="BH96:BI96"/>
    <mergeCell ref="BJ96:BK96"/>
    <mergeCell ref="BL96:BM96"/>
    <mergeCell ref="BN96:BO96"/>
    <mergeCell ref="AV97:AW97"/>
    <mergeCell ref="AX97:AY97"/>
    <mergeCell ref="AZ97:BA97"/>
    <mergeCell ref="BB97:BC97"/>
    <mergeCell ref="BD97:BE97"/>
    <mergeCell ref="BF97:BG97"/>
    <mergeCell ref="BH97:BI97"/>
    <mergeCell ref="BJ97:BK97"/>
    <mergeCell ref="BL97:BM97"/>
    <mergeCell ref="BN97:BO97"/>
    <mergeCell ref="BL98:BM98"/>
    <mergeCell ref="BN98:BO98"/>
    <mergeCell ref="AV99:AW99"/>
    <mergeCell ref="AX99:AY99"/>
    <mergeCell ref="AZ99:BA99"/>
    <mergeCell ref="BB99:BC99"/>
    <mergeCell ref="BD99:BE99"/>
    <mergeCell ref="BF99:BG99"/>
    <mergeCell ref="BH99:BI99"/>
    <mergeCell ref="BJ99:BK99"/>
    <mergeCell ref="BL99:BM99"/>
    <mergeCell ref="BN99:BO99"/>
    <mergeCell ref="AV100:AW100"/>
    <mergeCell ref="AX100:AY100"/>
    <mergeCell ref="AZ100:BA100"/>
    <mergeCell ref="BB100:BC100"/>
    <mergeCell ref="BD100:BE100"/>
    <mergeCell ref="BF100:BG100"/>
    <mergeCell ref="BH100:BI100"/>
    <mergeCell ref="BJ100:BK100"/>
    <mergeCell ref="BL100:BM100"/>
    <mergeCell ref="BN100:BO100"/>
    <mergeCell ref="BH98:BI98"/>
    <mergeCell ref="BJ98:BK98"/>
    <mergeCell ref="AV98:AW98"/>
    <mergeCell ref="AX98:AY98"/>
    <mergeCell ref="AZ101:BA101"/>
    <mergeCell ref="BB101:BC101"/>
    <mergeCell ref="BD101:BE101"/>
    <mergeCell ref="BF101:BG101"/>
    <mergeCell ref="BH101:BI101"/>
    <mergeCell ref="BJ101:BK101"/>
    <mergeCell ref="BL101:BM101"/>
    <mergeCell ref="BN101:BO101"/>
    <mergeCell ref="AV102:AW102"/>
    <mergeCell ref="AX102:AY102"/>
    <mergeCell ref="AZ102:BA102"/>
    <mergeCell ref="BB102:BC102"/>
    <mergeCell ref="BD102:BE102"/>
    <mergeCell ref="BF102:BG102"/>
    <mergeCell ref="BH102:BI102"/>
    <mergeCell ref="BJ102:BK102"/>
    <mergeCell ref="BL102:BM102"/>
    <mergeCell ref="BN102:BO102"/>
    <mergeCell ref="AV103:AW103"/>
    <mergeCell ref="AX103:AY103"/>
    <mergeCell ref="AZ103:BA103"/>
    <mergeCell ref="BB103:BC103"/>
    <mergeCell ref="BD103:BE103"/>
    <mergeCell ref="BF103:BG103"/>
    <mergeCell ref="BH103:BI103"/>
    <mergeCell ref="BJ103:BK103"/>
    <mergeCell ref="BL103:BM103"/>
    <mergeCell ref="BN103:BO103"/>
    <mergeCell ref="AV104:AW104"/>
    <mergeCell ref="AX104:AY104"/>
    <mergeCell ref="AZ104:BA104"/>
    <mergeCell ref="BB104:BC104"/>
    <mergeCell ref="BD104:BE104"/>
    <mergeCell ref="BF104:BG104"/>
    <mergeCell ref="BH104:BI104"/>
    <mergeCell ref="BJ104:BK104"/>
    <mergeCell ref="BL104:BM104"/>
    <mergeCell ref="BN104:BO104"/>
    <mergeCell ref="AV112:AW112"/>
    <mergeCell ref="AX112:AY112"/>
    <mergeCell ref="AZ112:BA112"/>
    <mergeCell ref="BB112:BC112"/>
    <mergeCell ref="BD112:BE112"/>
    <mergeCell ref="BF112:BG112"/>
    <mergeCell ref="BH112:BI112"/>
    <mergeCell ref="BJ112:BK112"/>
    <mergeCell ref="BL112:BM112"/>
    <mergeCell ref="BN112:BO112"/>
    <mergeCell ref="AV113:AW113"/>
    <mergeCell ref="AX113:AY113"/>
    <mergeCell ref="AZ113:BA113"/>
    <mergeCell ref="BB113:BC113"/>
    <mergeCell ref="BD113:BE113"/>
    <mergeCell ref="BF113:BG113"/>
    <mergeCell ref="BH113:BI113"/>
    <mergeCell ref="BJ113:BK113"/>
    <mergeCell ref="BL113:BM113"/>
    <mergeCell ref="BN113:BO113"/>
    <mergeCell ref="AV114:AW114"/>
    <mergeCell ref="AX114:AY114"/>
    <mergeCell ref="AZ114:BA114"/>
    <mergeCell ref="BB114:BC114"/>
    <mergeCell ref="BD114:BE114"/>
    <mergeCell ref="BF114:BG114"/>
    <mergeCell ref="BH114:BI114"/>
    <mergeCell ref="BJ114:BK114"/>
    <mergeCell ref="BL114:BM114"/>
    <mergeCell ref="BN114:BO114"/>
    <mergeCell ref="AV115:AW115"/>
    <mergeCell ref="AX115:AY115"/>
    <mergeCell ref="AZ115:BA115"/>
    <mergeCell ref="BB115:BC115"/>
    <mergeCell ref="BD115:BE115"/>
    <mergeCell ref="BF115:BG115"/>
    <mergeCell ref="BH115:BI115"/>
    <mergeCell ref="BJ115:BK115"/>
    <mergeCell ref="BL115:BM115"/>
    <mergeCell ref="BN115:BO115"/>
    <mergeCell ref="AV116:AW116"/>
    <mergeCell ref="AX116:AY116"/>
    <mergeCell ref="AZ116:BA116"/>
    <mergeCell ref="BB116:BC116"/>
    <mergeCell ref="BD116:BE116"/>
    <mergeCell ref="BF116:BG116"/>
    <mergeCell ref="BH116:BI116"/>
    <mergeCell ref="BJ116:BK116"/>
    <mergeCell ref="BL116:BM116"/>
    <mergeCell ref="BN116:BO116"/>
    <mergeCell ref="AV117:AW117"/>
    <mergeCell ref="AX117:AY117"/>
    <mergeCell ref="AZ117:BA117"/>
    <mergeCell ref="BB117:BC117"/>
    <mergeCell ref="BD117:BE117"/>
    <mergeCell ref="BF117:BG117"/>
    <mergeCell ref="BH117:BI117"/>
    <mergeCell ref="BJ117:BK117"/>
    <mergeCell ref="BL117:BM117"/>
    <mergeCell ref="BN117:BO117"/>
    <mergeCell ref="AV118:AW118"/>
    <mergeCell ref="AX118:AY118"/>
    <mergeCell ref="AZ118:BA118"/>
    <mergeCell ref="BB118:BC118"/>
    <mergeCell ref="BD118:BE118"/>
    <mergeCell ref="BF118:BG118"/>
    <mergeCell ref="BH118:BI118"/>
    <mergeCell ref="BJ118:BK118"/>
    <mergeCell ref="BL118:BM118"/>
    <mergeCell ref="BN118:BO118"/>
    <mergeCell ref="AV119:AW119"/>
    <mergeCell ref="AX119:AY119"/>
    <mergeCell ref="AZ119:BA119"/>
    <mergeCell ref="BB119:BC119"/>
    <mergeCell ref="BD119:BE119"/>
    <mergeCell ref="BF119:BG119"/>
    <mergeCell ref="BH119:BI119"/>
    <mergeCell ref="BJ119:BK119"/>
    <mergeCell ref="BL119:BM119"/>
    <mergeCell ref="BN119:BO119"/>
    <mergeCell ref="AV120:AW120"/>
    <mergeCell ref="AX120:AY120"/>
    <mergeCell ref="AZ120:BA120"/>
    <mergeCell ref="BB120:BC120"/>
    <mergeCell ref="BD120:BE120"/>
    <mergeCell ref="BF120:BG120"/>
    <mergeCell ref="BH120:BI120"/>
    <mergeCell ref="BJ120:BK120"/>
    <mergeCell ref="BL120:BM120"/>
    <mergeCell ref="BN120:BO120"/>
    <mergeCell ref="AX121:AY121"/>
    <mergeCell ref="AZ121:BA121"/>
    <mergeCell ref="BB121:BC121"/>
    <mergeCell ref="BD121:BE121"/>
    <mergeCell ref="BF121:BG121"/>
    <mergeCell ref="BH121:BI121"/>
    <mergeCell ref="BJ121:BK121"/>
    <mergeCell ref="BL121:BM121"/>
    <mergeCell ref="BN121:BO121"/>
    <mergeCell ref="AX122:AY122"/>
    <mergeCell ref="AZ122:BA122"/>
    <mergeCell ref="BB122:BC122"/>
    <mergeCell ref="BD122:BE122"/>
    <mergeCell ref="BF122:BG122"/>
    <mergeCell ref="BH122:BI122"/>
    <mergeCell ref="BJ122:BK122"/>
    <mergeCell ref="BL122:BM122"/>
    <mergeCell ref="BN122:BO122"/>
    <mergeCell ref="G152:H152"/>
    <mergeCell ref="I152:J152"/>
    <mergeCell ref="K152:L152"/>
    <mergeCell ref="M152:N152"/>
    <mergeCell ref="O152:P152"/>
    <mergeCell ref="Q152:R152"/>
    <mergeCell ref="S152:T152"/>
    <mergeCell ref="U152:V152"/>
    <mergeCell ref="W152:X152"/>
    <mergeCell ref="Y152:Z152"/>
    <mergeCell ref="AA152:AB152"/>
    <mergeCell ref="AC152:AD152"/>
    <mergeCell ref="AE152:AF152"/>
    <mergeCell ref="AG152:AH152"/>
    <mergeCell ref="AI152:AJ152"/>
    <mergeCell ref="AK152:AL152"/>
    <mergeCell ref="AV123:AW123"/>
    <mergeCell ref="AM152:AN152"/>
    <mergeCell ref="AO152:AP152"/>
    <mergeCell ref="AQ152:AR152"/>
    <mergeCell ref="AS152:AT152"/>
    <mergeCell ref="G150:H150"/>
    <mergeCell ref="I138:J138"/>
    <mergeCell ref="K150:L150"/>
    <mergeCell ref="M150:N150"/>
    <mergeCell ref="O150:P150"/>
    <mergeCell ref="Q150:R150"/>
    <mergeCell ref="S150:T150"/>
    <mergeCell ref="U150:V150"/>
    <mergeCell ref="W150:X150"/>
    <mergeCell ref="Y150:Z150"/>
    <mergeCell ref="AA150:AB150"/>
    <mergeCell ref="AD89:AF89"/>
    <mergeCell ref="AG89:AI89"/>
    <mergeCell ref="AJ89:AL89"/>
    <mergeCell ref="AM89:AO89"/>
    <mergeCell ref="AP89:AR89"/>
    <mergeCell ref="AS89:AU89"/>
    <mergeCell ref="AV89:BO89"/>
    <mergeCell ref="AG150:AH150"/>
    <mergeCell ref="J89:L89"/>
    <mergeCell ref="M89:O89"/>
    <mergeCell ref="P89:R89"/>
    <mergeCell ref="S89:T89"/>
    <mergeCell ref="U89:V89"/>
    <mergeCell ref="X89:Z89"/>
    <mergeCell ref="AA89:AC89"/>
    <mergeCell ref="AX107:AY107"/>
    <mergeCell ref="AZ107:BA107"/>
    <mergeCell ref="BB107:BC107"/>
    <mergeCell ref="BD107:BE107"/>
    <mergeCell ref="BF107:BG107"/>
    <mergeCell ref="BH107:BI107"/>
    <mergeCell ref="BJ107:BK107"/>
    <mergeCell ref="AV122:AW122"/>
    <mergeCell ref="B3:E9"/>
    <mergeCell ref="B136:B146"/>
    <mergeCell ref="B2:BO2"/>
    <mergeCell ref="AI150:AJ150"/>
    <mergeCell ref="AK150:AL150"/>
    <mergeCell ref="AM150:AN150"/>
    <mergeCell ref="AO150:AP150"/>
    <mergeCell ref="AQ150:AR150"/>
    <mergeCell ref="AS150:AT150"/>
    <mergeCell ref="AX123:AY123"/>
    <mergeCell ref="AZ123:BA123"/>
    <mergeCell ref="BB123:BC123"/>
    <mergeCell ref="BD123:BE123"/>
    <mergeCell ref="BF123:BG123"/>
    <mergeCell ref="BH123:BI123"/>
    <mergeCell ref="BJ123:BK123"/>
    <mergeCell ref="BL123:BM123"/>
    <mergeCell ref="BN123:BO123"/>
    <mergeCell ref="B150:B152"/>
    <mergeCell ref="AC150:AD150"/>
    <mergeCell ref="AE150:AF150"/>
    <mergeCell ref="AV121:AW121"/>
    <mergeCell ref="B10:B89"/>
    <mergeCell ref="D10:D46"/>
    <mergeCell ref="E46:F46"/>
    <mergeCell ref="D47:D86"/>
    <mergeCell ref="E47:E53"/>
    <mergeCell ref="E86:F86"/>
    <mergeCell ref="C88:D89"/>
    <mergeCell ref="E88:F88"/>
    <mergeCell ref="E89:F89"/>
    <mergeCell ref="G89:I89"/>
    <mergeCell ref="BN46:BO46"/>
    <mergeCell ref="AV86:AW86"/>
    <mergeCell ref="AX86:AY86"/>
    <mergeCell ref="AZ86:BA86"/>
    <mergeCell ref="BB86:BC86"/>
    <mergeCell ref="BD86:BE86"/>
    <mergeCell ref="BF86:BG86"/>
    <mergeCell ref="BH86:BI86"/>
    <mergeCell ref="BL86:BM86"/>
    <mergeCell ref="BN86:BO86"/>
    <mergeCell ref="C105:E111"/>
    <mergeCell ref="AV105:AW105"/>
    <mergeCell ref="AX105:AY105"/>
    <mergeCell ref="AZ105:BA105"/>
    <mergeCell ref="BB105:BC105"/>
    <mergeCell ref="BD105:BE105"/>
    <mergeCell ref="BF105:BG105"/>
    <mergeCell ref="BH105:BI105"/>
    <mergeCell ref="BJ105:BK105"/>
    <mergeCell ref="BL105:BM105"/>
    <mergeCell ref="BN105:BO105"/>
    <mergeCell ref="AV106:AW106"/>
    <mergeCell ref="AX106:AY106"/>
    <mergeCell ref="AZ106:BA106"/>
    <mergeCell ref="BB106:BC106"/>
    <mergeCell ref="BD106:BE106"/>
    <mergeCell ref="BF106:BG106"/>
    <mergeCell ref="BH106:BI106"/>
    <mergeCell ref="BJ106:BK106"/>
    <mergeCell ref="BL106:BM106"/>
    <mergeCell ref="BN106:BO106"/>
    <mergeCell ref="AV107:AW107"/>
    <mergeCell ref="BL107:BM107"/>
    <mergeCell ref="BN107:BO107"/>
    <mergeCell ref="AV108:AW108"/>
    <mergeCell ref="AX108:AY108"/>
    <mergeCell ref="AZ108:BA108"/>
    <mergeCell ref="BB108:BC108"/>
    <mergeCell ref="BD108:BE108"/>
    <mergeCell ref="BF108:BG108"/>
    <mergeCell ref="BH108:BI108"/>
    <mergeCell ref="BJ108:BK108"/>
    <mergeCell ref="BL108:BM108"/>
    <mergeCell ref="BN108:BO108"/>
    <mergeCell ref="AV109:AW109"/>
    <mergeCell ref="AX109:AY109"/>
    <mergeCell ref="AZ109:BA109"/>
    <mergeCell ref="BB109:BC109"/>
    <mergeCell ref="BD109:BE109"/>
    <mergeCell ref="BF109:BG109"/>
    <mergeCell ref="BH109:BI109"/>
    <mergeCell ref="BJ109:BK109"/>
    <mergeCell ref="BL109:BM109"/>
    <mergeCell ref="BN109:BO109"/>
    <mergeCell ref="AV110:AW110"/>
    <mergeCell ref="AX110:AY110"/>
    <mergeCell ref="AZ110:BA110"/>
    <mergeCell ref="BB110:BC110"/>
    <mergeCell ref="BD110:BE110"/>
    <mergeCell ref="BF110:BG110"/>
    <mergeCell ref="BH110:BI110"/>
    <mergeCell ref="BJ110:BK110"/>
    <mergeCell ref="BL110:BM110"/>
    <mergeCell ref="BN110:BO110"/>
    <mergeCell ref="AV111:AW111"/>
    <mergeCell ref="AX111:AY111"/>
    <mergeCell ref="AZ111:BA111"/>
    <mergeCell ref="BB111:BC111"/>
    <mergeCell ref="BD111:BE111"/>
    <mergeCell ref="BF111:BG111"/>
    <mergeCell ref="BH111:BI111"/>
    <mergeCell ref="BJ111:BK111"/>
    <mergeCell ref="BL111:BM111"/>
    <mergeCell ref="BN111:BO111"/>
    <mergeCell ref="B93:B125"/>
    <mergeCell ref="C124:D125"/>
    <mergeCell ref="E124:F124"/>
    <mergeCell ref="E125:F125"/>
    <mergeCell ref="G124:I124"/>
    <mergeCell ref="J124:L124"/>
    <mergeCell ref="M124:O124"/>
    <mergeCell ref="P124:R124"/>
    <mergeCell ref="S124:T124"/>
    <mergeCell ref="U124:V124"/>
    <mergeCell ref="X124:Z124"/>
    <mergeCell ref="AA124:AC124"/>
    <mergeCell ref="AD124:AF124"/>
    <mergeCell ref="AG124:AI124"/>
    <mergeCell ref="AJ124:AL124"/>
    <mergeCell ref="AM124:AO124"/>
    <mergeCell ref="AP124:AR124"/>
    <mergeCell ref="AS124:AU124"/>
    <mergeCell ref="AV124:BO124"/>
    <mergeCell ref="G125:I125"/>
    <mergeCell ref="J125:L125"/>
    <mergeCell ref="M125:O125"/>
    <mergeCell ref="P125:R125"/>
    <mergeCell ref="S125:T125"/>
    <mergeCell ref="U125:V125"/>
    <mergeCell ref="X125:Z125"/>
    <mergeCell ref="AA125:AC125"/>
    <mergeCell ref="AD125:AF125"/>
    <mergeCell ref="AG125:AI125"/>
    <mergeCell ref="AJ125:AL125"/>
    <mergeCell ref="AM125:AO125"/>
    <mergeCell ref="AP125:AR125"/>
    <mergeCell ref="AS125:AU125"/>
    <mergeCell ref="AV125:BO125"/>
    <mergeCell ref="G132:H132"/>
    <mergeCell ref="I132:J132"/>
    <mergeCell ref="K132:L132"/>
    <mergeCell ref="M132:N132"/>
    <mergeCell ref="O132:P132"/>
    <mergeCell ref="Q132:R132"/>
    <mergeCell ref="S132:T132"/>
    <mergeCell ref="U132:V132"/>
    <mergeCell ref="W132:X132"/>
    <mergeCell ref="AA132:AB132"/>
    <mergeCell ref="AC132:AD132"/>
    <mergeCell ref="AE132:AF132"/>
    <mergeCell ref="AG132:AH132"/>
    <mergeCell ref="AI132:AJ132"/>
    <mergeCell ref="AK132:AL132"/>
    <mergeCell ref="AM132:AN132"/>
    <mergeCell ref="AO132:AP132"/>
    <mergeCell ref="G133:H133"/>
    <mergeCell ref="I133:J133"/>
    <mergeCell ref="K133:L133"/>
    <mergeCell ref="M133:N133"/>
    <mergeCell ref="O133:P133"/>
    <mergeCell ref="Q133:R133"/>
    <mergeCell ref="S133:T133"/>
    <mergeCell ref="U133:V133"/>
    <mergeCell ref="W133:X133"/>
    <mergeCell ref="Y133:Z133"/>
    <mergeCell ref="AA133:AB133"/>
    <mergeCell ref="AC133:AD133"/>
    <mergeCell ref="AE133:AF133"/>
    <mergeCell ref="AG133:AH133"/>
    <mergeCell ref="AI133:AJ133"/>
    <mergeCell ref="AK133:AL133"/>
    <mergeCell ref="AM133:AN133"/>
    <mergeCell ref="B134:D135"/>
    <mergeCell ref="E134:F134"/>
    <mergeCell ref="G134:H134"/>
    <mergeCell ref="I134:J134"/>
    <mergeCell ref="K134:L134"/>
    <mergeCell ref="M134:N134"/>
    <mergeCell ref="O134:P134"/>
    <mergeCell ref="Q134:R134"/>
    <mergeCell ref="S134:T134"/>
    <mergeCell ref="U134:V134"/>
    <mergeCell ref="W134:X134"/>
    <mergeCell ref="Y134:Z134"/>
    <mergeCell ref="AA134:AB134"/>
    <mergeCell ref="AC134:AD134"/>
    <mergeCell ref="AE134:AF134"/>
    <mergeCell ref="AG134:AH134"/>
    <mergeCell ref="AI134:AJ134"/>
    <mergeCell ref="E135:F135"/>
    <mergeCell ref="G135:H135"/>
    <mergeCell ref="I135:J135"/>
    <mergeCell ref="K135:L135"/>
    <mergeCell ref="M135:N135"/>
    <mergeCell ref="O135:P135"/>
    <mergeCell ref="Q135:R135"/>
    <mergeCell ref="S135:T135"/>
    <mergeCell ref="U135:V135"/>
    <mergeCell ref="W135:X135"/>
    <mergeCell ref="Y135:Z135"/>
    <mergeCell ref="AA135:AB135"/>
    <mergeCell ref="AC135:AD135"/>
    <mergeCell ref="AE135:AF135"/>
    <mergeCell ref="AG135:AH135"/>
    <mergeCell ref="AO135:AP135"/>
    <mergeCell ref="AQ135:AR135"/>
    <mergeCell ref="AS135:AT135"/>
    <mergeCell ref="C136:C143"/>
    <mergeCell ref="D136:D139"/>
    <mergeCell ref="E136:F136"/>
    <mergeCell ref="E137:F137"/>
    <mergeCell ref="E138:F138"/>
    <mergeCell ref="E139:F139"/>
    <mergeCell ref="D140:D145"/>
    <mergeCell ref="E140:F140"/>
    <mergeCell ref="E141:F141"/>
    <mergeCell ref="E142:F142"/>
    <mergeCell ref="E143:F143"/>
    <mergeCell ref="E144:F144"/>
    <mergeCell ref="E145:F145"/>
    <mergeCell ref="AM139:AN139"/>
    <mergeCell ref="AO139:AP139"/>
    <mergeCell ref="AQ139:AR139"/>
    <mergeCell ref="AS139:AT139"/>
    <mergeCell ref="G144:H144"/>
    <mergeCell ref="Q144:R144"/>
    <mergeCell ref="Q145:R145"/>
    <mergeCell ref="AK144:AL144"/>
    <mergeCell ref="AK145:AL145"/>
    <mergeCell ref="AM145:AN145"/>
    <mergeCell ref="AI144:AJ144"/>
    <mergeCell ref="AC138:AD138"/>
    <mergeCell ref="AC140:AD140"/>
    <mergeCell ref="AC143:AD143"/>
    <mergeCell ref="AC144:AD144"/>
    <mergeCell ref="U139:V139"/>
    <mergeCell ref="AI151:AJ151"/>
    <mergeCell ref="AK151:AL151"/>
    <mergeCell ref="AM151:AN151"/>
    <mergeCell ref="AO151:AP151"/>
    <mergeCell ref="AQ151:AR151"/>
    <mergeCell ref="AS151:AT151"/>
    <mergeCell ref="C146:F146"/>
    <mergeCell ref="G139:H139"/>
    <mergeCell ref="I139:J139"/>
    <mergeCell ref="K139:L139"/>
    <mergeCell ref="M139:N139"/>
    <mergeCell ref="O139:P139"/>
    <mergeCell ref="Q139:R139"/>
    <mergeCell ref="S139:T139"/>
    <mergeCell ref="C150:F150"/>
    <mergeCell ref="C151:F151"/>
    <mergeCell ref="C152:F152"/>
    <mergeCell ref="G151:H151"/>
    <mergeCell ref="I151:J151"/>
    <mergeCell ref="K151:L151"/>
    <mergeCell ref="M151:N151"/>
    <mergeCell ref="O151:P151"/>
    <mergeCell ref="Q151:R151"/>
    <mergeCell ref="S151:T151"/>
    <mergeCell ref="U151:V151"/>
    <mergeCell ref="W151:X151"/>
    <mergeCell ref="Y151:Z151"/>
    <mergeCell ref="AA151:AB151"/>
    <mergeCell ref="AC151:AD151"/>
    <mergeCell ref="AE151:AF151"/>
    <mergeCell ref="AG151:AH151"/>
    <mergeCell ref="I150:J150"/>
  </mergeCells>
  <phoneticPr fontId="4"/>
  <printOptions horizontalCentered="1"/>
  <pageMargins left="0" right="0" top="0.35433070866141736" bottom="0.35433070866141736" header="0.31496062992125984" footer="0.31496062992125984"/>
  <pageSetup paperSize="9" scale="33" fitToHeight="2" orientation="landscape" r:id="rId1"/>
  <rowBreaks count="1" manualBreakCount="1">
    <brk id="125" min="1" max="6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G26"/>
  <sheetViews>
    <sheetView showGridLines="0" zoomScale="70" zoomScaleNormal="70" zoomScaleSheetLayoutView="85" workbookViewId="0">
      <selection activeCell="BQ78" sqref="BQ78"/>
    </sheetView>
  </sheetViews>
  <sheetFormatPr defaultColWidth="10.25" defaultRowHeight="12"/>
  <cols>
    <col min="1" max="1" width="11.75" style="5" bestFit="1" customWidth="1"/>
    <col min="2" max="4" width="10.625" style="5" customWidth="1"/>
    <col min="5" max="5" width="12.625" style="5" customWidth="1"/>
    <col min="6" max="33" width="6.75" style="5" customWidth="1"/>
    <col min="34" max="34" width="2.75" style="5" customWidth="1"/>
    <col min="35" max="36" width="8" style="5" customWidth="1"/>
    <col min="37" max="37" width="12" style="5" bestFit="1" customWidth="1"/>
    <col min="38" max="42" width="16" style="5" customWidth="1"/>
    <col min="43" max="16384" width="10.25" style="5"/>
  </cols>
  <sheetData>
    <row r="1" spans="2:33" ht="17.25">
      <c r="B1" s="46" t="s">
        <v>687</v>
      </c>
      <c r="E1" s="281"/>
      <c r="F1" s="295"/>
    </row>
    <row r="2" spans="2:33" ht="17.25">
      <c r="B2" s="1025" t="s">
        <v>756</v>
      </c>
      <c r="C2" s="1025"/>
      <c r="D2" s="1025"/>
      <c r="E2" s="1025"/>
      <c r="F2" s="1025"/>
      <c r="G2" s="1025"/>
      <c r="H2" s="1025"/>
      <c r="I2" s="1025"/>
      <c r="J2" s="1025"/>
      <c r="K2" s="1025"/>
      <c r="L2" s="1025"/>
      <c r="M2" s="1025"/>
      <c r="N2" s="1025"/>
      <c r="O2" s="1025"/>
      <c r="P2" s="1025"/>
      <c r="Q2" s="1025"/>
      <c r="R2" s="1025"/>
      <c r="S2" s="1025"/>
      <c r="T2" s="1025"/>
      <c r="U2" s="1025"/>
      <c r="V2" s="1025"/>
      <c r="W2" s="1025"/>
      <c r="X2" s="1025"/>
      <c r="Y2" s="1025"/>
      <c r="Z2" s="1025"/>
      <c r="AA2" s="1025"/>
      <c r="AB2" s="1025"/>
      <c r="AC2" s="1025"/>
      <c r="AD2" s="1025"/>
      <c r="AE2" s="1025"/>
      <c r="AF2" s="1025"/>
      <c r="AG2" s="1025"/>
    </row>
    <row r="3" spans="2:33" ht="91.5" customHeight="1">
      <c r="B3" s="1042" t="s">
        <v>415</v>
      </c>
      <c r="C3" s="1043"/>
      <c r="D3" s="1043"/>
      <c r="E3" s="1044"/>
      <c r="F3" s="1042" t="s">
        <v>417</v>
      </c>
      <c r="G3" s="1099"/>
      <c r="H3" s="1042" t="s">
        <v>418</v>
      </c>
      <c r="I3" s="1099"/>
      <c r="J3" s="1042" t="s">
        <v>419</v>
      </c>
      <c r="K3" s="1099"/>
      <c r="L3" s="1042" t="s">
        <v>420</v>
      </c>
      <c r="M3" s="1099"/>
      <c r="N3" s="1042" t="s">
        <v>421</v>
      </c>
      <c r="O3" s="1081"/>
      <c r="P3" s="1081"/>
      <c r="Q3" s="1099"/>
      <c r="R3" s="1042" t="s">
        <v>422</v>
      </c>
      <c r="S3" s="1099"/>
      <c r="T3" s="1042" t="s">
        <v>423</v>
      </c>
      <c r="U3" s="1099"/>
      <c r="V3" s="1042" t="s">
        <v>408</v>
      </c>
      <c r="W3" s="1099"/>
      <c r="X3" s="1042" t="s">
        <v>204</v>
      </c>
      <c r="Y3" s="1099"/>
      <c r="Z3" s="1042" t="s">
        <v>53</v>
      </c>
      <c r="AA3" s="1099"/>
      <c r="AB3" s="1042" t="s">
        <v>424</v>
      </c>
      <c r="AC3" s="1099"/>
      <c r="AD3" s="1042" t="s">
        <v>416</v>
      </c>
      <c r="AE3" s="1099"/>
      <c r="AF3" s="1042" t="s">
        <v>414</v>
      </c>
      <c r="AG3" s="1099"/>
    </row>
    <row r="4" spans="2:33" ht="19.5" customHeight="1">
      <c r="B4" s="1045"/>
      <c r="C4" s="1046"/>
      <c r="D4" s="1046"/>
      <c r="E4" s="1047"/>
      <c r="F4" s="1544" t="s">
        <v>482</v>
      </c>
      <c r="G4" s="1455"/>
      <c r="H4" s="1544" t="s">
        <v>483</v>
      </c>
      <c r="I4" s="1143"/>
      <c r="J4" s="1544" t="s">
        <v>484</v>
      </c>
      <c r="K4" s="1455"/>
      <c r="L4" s="1545" t="s">
        <v>485</v>
      </c>
      <c r="M4" s="1455"/>
      <c r="N4" s="1544" t="s">
        <v>486</v>
      </c>
      <c r="O4" s="1455"/>
      <c r="P4" s="1544" t="s">
        <v>487</v>
      </c>
      <c r="Q4" s="1455"/>
      <c r="R4" s="1544" t="s">
        <v>488</v>
      </c>
      <c r="S4" s="1143"/>
      <c r="T4" s="1544" t="s">
        <v>489</v>
      </c>
      <c r="U4" s="1455"/>
      <c r="V4" s="1545" t="s">
        <v>490</v>
      </c>
      <c r="W4" s="1143"/>
      <c r="X4" s="1544" t="s">
        <v>491</v>
      </c>
      <c r="Y4" s="1143"/>
      <c r="Z4" s="1544" t="s">
        <v>492</v>
      </c>
      <c r="AA4" s="1455"/>
      <c r="AB4" s="1545" t="s">
        <v>493</v>
      </c>
      <c r="AC4" s="1455"/>
      <c r="AD4" s="1544" t="s">
        <v>494</v>
      </c>
      <c r="AE4" s="1455"/>
      <c r="AF4" s="1545" t="s">
        <v>495</v>
      </c>
      <c r="AG4" s="1455"/>
    </row>
    <row r="5" spans="2:33" ht="19.5" customHeight="1">
      <c r="B5" s="1045"/>
      <c r="C5" s="1046"/>
      <c r="D5" s="1046"/>
      <c r="E5" s="1047"/>
      <c r="F5" s="1113" t="s">
        <v>480</v>
      </c>
      <c r="G5" s="1137" t="s">
        <v>481</v>
      </c>
      <c r="H5" s="1113" t="s">
        <v>480</v>
      </c>
      <c r="I5" s="1137" t="s">
        <v>481</v>
      </c>
      <c r="J5" s="1113" t="s">
        <v>480</v>
      </c>
      <c r="K5" s="1137" t="s">
        <v>481</v>
      </c>
      <c r="L5" s="1113" t="s">
        <v>480</v>
      </c>
      <c r="M5" s="1137" t="s">
        <v>481</v>
      </c>
      <c r="N5" s="1143" t="s">
        <v>409</v>
      </c>
      <c r="O5" s="1142"/>
      <c r="P5" s="1143" t="s">
        <v>410</v>
      </c>
      <c r="Q5" s="1142"/>
      <c r="R5" s="1113" t="s">
        <v>480</v>
      </c>
      <c r="S5" s="1137" t="s">
        <v>481</v>
      </c>
      <c r="T5" s="1113" t="s">
        <v>480</v>
      </c>
      <c r="U5" s="1137" t="s">
        <v>481</v>
      </c>
      <c r="V5" s="1113" t="s">
        <v>480</v>
      </c>
      <c r="W5" s="1137" t="s">
        <v>481</v>
      </c>
      <c r="X5" s="1113" t="s">
        <v>480</v>
      </c>
      <c r="Y5" s="1137" t="s">
        <v>481</v>
      </c>
      <c r="Z5" s="1113" t="s">
        <v>480</v>
      </c>
      <c r="AA5" s="1137" t="s">
        <v>481</v>
      </c>
      <c r="AB5" s="1113" t="s">
        <v>480</v>
      </c>
      <c r="AC5" s="1137" t="s">
        <v>481</v>
      </c>
      <c r="AD5" s="1113" t="s">
        <v>480</v>
      </c>
      <c r="AE5" s="1137" t="s">
        <v>481</v>
      </c>
      <c r="AF5" s="1113" t="s">
        <v>480</v>
      </c>
      <c r="AG5" s="1137" t="s">
        <v>481</v>
      </c>
    </row>
    <row r="6" spans="2:33" ht="61.5" customHeight="1">
      <c r="B6" s="1045"/>
      <c r="C6" s="1046"/>
      <c r="D6" s="1046"/>
      <c r="E6" s="1047"/>
      <c r="F6" s="1115"/>
      <c r="G6" s="1139"/>
      <c r="H6" s="1115"/>
      <c r="I6" s="1139"/>
      <c r="J6" s="1115"/>
      <c r="K6" s="1139"/>
      <c r="L6" s="1115"/>
      <c r="M6" s="1139"/>
      <c r="N6" s="293" t="s">
        <v>480</v>
      </c>
      <c r="O6" s="294" t="s">
        <v>481</v>
      </c>
      <c r="P6" s="293" t="s">
        <v>480</v>
      </c>
      <c r="Q6" s="294" t="s">
        <v>481</v>
      </c>
      <c r="R6" s="1115"/>
      <c r="S6" s="1139"/>
      <c r="T6" s="1115"/>
      <c r="U6" s="1139"/>
      <c r="V6" s="1115"/>
      <c r="W6" s="1139"/>
      <c r="X6" s="1115"/>
      <c r="Y6" s="1139"/>
      <c r="Z6" s="1115"/>
      <c r="AA6" s="1139"/>
      <c r="AB6" s="1115"/>
      <c r="AC6" s="1139"/>
      <c r="AD6" s="1115"/>
      <c r="AE6" s="1139"/>
      <c r="AF6" s="1115"/>
      <c r="AG6" s="1139"/>
    </row>
    <row r="7" spans="2:33" ht="18" customHeight="1">
      <c r="B7" s="1048"/>
      <c r="C7" s="1049"/>
      <c r="D7" s="1049"/>
      <c r="E7" s="1050"/>
      <c r="F7" s="411" t="s">
        <v>551</v>
      </c>
      <c r="G7" s="409" t="s">
        <v>564</v>
      </c>
      <c r="H7" s="411" t="s">
        <v>564</v>
      </c>
      <c r="I7" s="467" t="s">
        <v>564</v>
      </c>
      <c r="J7" s="411" t="s">
        <v>564</v>
      </c>
      <c r="K7" s="409" t="s">
        <v>564</v>
      </c>
      <c r="L7" s="411" t="s">
        <v>564</v>
      </c>
      <c r="M7" s="467" t="s">
        <v>564</v>
      </c>
      <c r="N7" s="412" t="s">
        <v>552</v>
      </c>
      <c r="O7" s="413" t="s">
        <v>564</v>
      </c>
      <c r="P7" s="412" t="s">
        <v>564</v>
      </c>
      <c r="Q7" s="414" t="s">
        <v>564</v>
      </c>
      <c r="R7" s="411" t="s">
        <v>551</v>
      </c>
      <c r="S7" s="409" t="s">
        <v>564</v>
      </c>
      <c r="T7" s="411" t="s">
        <v>564</v>
      </c>
      <c r="U7" s="467" t="s">
        <v>564</v>
      </c>
      <c r="V7" s="411" t="s">
        <v>564</v>
      </c>
      <c r="W7" s="409" t="s">
        <v>564</v>
      </c>
      <c r="X7" s="411" t="s">
        <v>564</v>
      </c>
      <c r="Y7" s="467" t="s">
        <v>564</v>
      </c>
      <c r="Z7" s="411" t="s">
        <v>564</v>
      </c>
      <c r="AA7" s="409" t="s">
        <v>564</v>
      </c>
      <c r="AB7" s="411" t="s">
        <v>564</v>
      </c>
      <c r="AC7" s="467" t="s">
        <v>564</v>
      </c>
      <c r="AD7" s="411" t="s">
        <v>564</v>
      </c>
      <c r="AE7" s="409" t="s">
        <v>564</v>
      </c>
      <c r="AF7" s="466" t="s">
        <v>564</v>
      </c>
      <c r="AG7" s="409" t="s">
        <v>564</v>
      </c>
    </row>
    <row r="8" spans="2:33" ht="50.1" customHeight="1">
      <c r="B8" s="1538" t="s">
        <v>790</v>
      </c>
      <c r="C8" s="1056" t="s">
        <v>426</v>
      </c>
      <c r="D8" s="1455" t="s">
        <v>877</v>
      </c>
      <c r="E8" s="755" t="s">
        <v>55</v>
      </c>
      <c r="F8" s="318"/>
      <c r="G8" s="315"/>
      <c r="H8" s="203"/>
      <c r="I8" s="316"/>
      <c r="J8" s="203"/>
      <c r="K8" s="315"/>
      <c r="L8" s="203"/>
      <c r="M8" s="316"/>
      <c r="N8" s="203"/>
      <c r="O8" s="315"/>
      <c r="P8" s="203"/>
      <c r="Q8" s="316" t="s">
        <v>436</v>
      </c>
      <c r="R8" s="203"/>
      <c r="S8" s="315" t="s">
        <v>435</v>
      </c>
      <c r="T8" s="203"/>
      <c r="U8" s="316"/>
      <c r="V8" s="203"/>
      <c r="W8" s="315" t="s">
        <v>435</v>
      </c>
      <c r="X8" s="203"/>
      <c r="Y8" s="316" t="s">
        <v>435</v>
      </c>
      <c r="Z8" s="203"/>
      <c r="AA8" s="315" t="s">
        <v>435</v>
      </c>
      <c r="AB8" s="203"/>
      <c r="AC8" s="316"/>
      <c r="AD8" s="203"/>
      <c r="AE8" s="315" t="s">
        <v>435</v>
      </c>
      <c r="AF8" s="317"/>
      <c r="AG8" s="315"/>
    </row>
    <row r="9" spans="2:33" ht="50.1" customHeight="1">
      <c r="B9" s="1539"/>
      <c r="C9" s="1057"/>
      <c r="D9" s="1455"/>
      <c r="E9" s="755" t="s">
        <v>56</v>
      </c>
      <c r="F9" s="318"/>
      <c r="G9" s="315"/>
      <c r="H9" s="203"/>
      <c r="I9" s="316"/>
      <c r="J9" s="203"/>
      <c r="K9" s="315"/>
      <c r="L9" s="203"/>
      <c r="M9" s="316"/>
      <c r="N9" s="203"/>
      <c r="O9" s="315"/>
      <c r="P9" s="203"/>
      <c r="Q9" s="316" t="s">
        <v>435</v>
      </c>
      <c r="R9" s="203"/>
      <c r="S9" s="315" t="s">
        <v>435</v>
      </c>
      <c r="T9" s="203"/>
      <c r="U9" s="316"/>
      <c r="V9" s="203"/>
      <c r="W9" s="315" t="s">
        <v>435</v>
      </c>
      <c r="X9" s="203"/>
      <c r="Y9" s="316" t="s">
        <v>435</v>
      </c>
      <c r="Z9" s="203"/>
      <c r="AA9" s="315" t="s">
        <v>435</v>
      </c>
      <c r="AB9" s="203"/>
      <c r="AC9" s="316"/>
      <c r="AD9" s="203"/>
      <c r="AE9" s="315" t="s">
        <v>435</v>
      </c>
      <c r="AF9" s="317"/>
      <c r="AG9" s="315"/>
    </row>
    <row r="10" spans="2:33" ht="50.1" customHeight="1">
      <c r="B10" s="1539"/>
      <c r="C10" s="1057"/>
      <c r="D10" s="1455"/>
      <c r="E10" s="755" t="s">
        <v>65</v>
      </c>
      <c r="F10" s="318"/>
      <c r="G10" s="315"/>
      <c r="H10" s="203"/>
      <c r="I10" s="316"/>
      <c r="J10" s="203"/>
      <c r="K10" s="315"/>
      <c r="L10" s="203"/>
      <c r="M10" s="316"/>
      <c r="N10" s="203"/>
      <c r="O10" s="315"/>
      <c r="P10" s="203"/>
      <c r="Q10" s="316" t="s">
        <v>435</v>
      </c>
      <c r="R10" s="203"/>
      <c r="S10" s="315" t="s">
        <v>435</v>
      </c>
      <c r="T10" s="203"/>
      <c r="U10" s="316"/>
      <c r="V10" s="203"/>
      <c r="W10" s="315" t="s">
        <v>435</v>
      </c>
      <c r="X10" s="203"/>
      <c r="Y10" s="316" t="s">
        <v>435</v>
      </c>
      <c r="Z10" s="203"/>
      <c r="AA10" s="315" t="s">
        <v>435</v>
      </c>
      <c r="AB10" s="203"/>
      <c r="AC10" s="316"/>
      <c r="AD10" s="203"/>
      <c r="AE10" s="315" t="s">
        <v>435</v>
      </c>
      <c r="AF10" s="317"/>
      <c r="AG10" s="315"/>
    </row>
    <row r="11" spans="2:33" ht="50.1" customHeight="1">
      <c r="B11" s="1539"/>
      <c r="C11" s="1057"/>
      <c r="D11" s="1455" t="s">
        <v>878</v>
      </c>
      <c r="E11" s="766" t="s">
        <v>879</v>
      </c>
      <c r="F11" s="319"/>
      <c r="G11" s="315"/>
      <c r="H11" s="203"/>
      <c r="I11" s="316"/>
      <c r="J11" s="203"/>
      <c r="K11" s="315"/>
      <c r="L11" s="203"/>
      <c r="M11" s="316"/>
      <c r="N11" s="203"/>
      <c r="O11" s="315"/>
      <c r="P11" s="203"/>
      <c r="Q11" s="316" t="s">
        <v>435</v>
      </c>
      <c r="R11" s="203"/>
      <c r="S11" s="315" t="s">
        <v>435</v>
      </c>
      <c r="T11" s="203"/>
      <c r="U11" s="316"/>
      <c r="V11" s="203"/>
      <c r="W11" s="315" t="s">
        <v>435</v>
      </c>
      <c r="X11" s="203"/>
      <c r="Y11" s="316" t="s">
        <v>435</v>
      </c>
      <c r="Z11" s="203"/>
      <c r="AA11" s="315" t="s">
        <v>435</v>
      </c>
      <c r="AB11" s="203"/>
      <c r="AC11" s="316"/>
      <c r="AD11" s="203"/>
      <c r="AE11" s="315" t="s">
        <v>435</v>
      </c>
      <c r="AF11" s="317"/>
      <c r="AG11" s="315"/>
    </row>
    <row r="12" spans="2:33" ht="50.1" customHeight="1">
      <c r="B12" s="1539"/>
      <c r="C12" s="1057"/>
      <c r="D12" s="1455"/>
      <c r="E12" s="766" t="s">
        <v>876</v>
      </c>
      <c r="F12" s="319"/>
      <c r="G12" s="315"/>
      <c r="H12" s="203"/>
      <c r="I12" s="316"/>
      <c r="J12" s="203"/>
      <c r="K12" s="315"/>
      <c r="L12" s="203"/>
      <c r="M12" s="316"/>
      <c r="N12" s="203"/>
      <c r="O12" s="315"/>
      <c r="P12" s="203"/>
      <c r="Q12" s="316" t="s">
        <v>435</v>
      </c>
      <c r="R12" s="203"/>
      <c r="S12" s="315" t="s">
        <v>435</v>
      </c>
      <c r="T12" s="203"/>
      <c r="U12" s="316"/>
      <c r="V12" s="203"/>
      <c r="W12" s="315" t="s">
        <v>435</v>
      </c>
      <c r="X12" s="203"/>
      <c r="Y12" s="316" t="s">
        <v>435</v>
      </c>
      <c r="Z12" s="203"/>
      <c r="AA12" s="315" t="s">
        <v>435</v>
      </c>
      <c r="AB12" s="203"/>
      <c r="AC12" s="316"/>
      <c r="AD12" s="203"/>
      <c r="AE12" s="315" t="s">
        <v>435</v>
      </c>
      <c r="AF12" s="317"/>
      <c r="AG12" s="315"/>
    </row>
    <row r="13" spans="2:33" ht="50.1" customHeight="1">
      <c r="B13" s="1539"/>
      <c r="C13" s="1132"/>
      <c r="D13" s="1455"/>
      <c r="E13" s="766" t="s">
        <v>793</v>
      </c>
      <c r="F13" s="319"/>
      <c r="G13" s="315"/>
      <c r="H13" s="203"/>
      <c r="I13" s="316"/>
      <c r="J13" s="203"/>
      <c r="K13" s="315"/>
      <c r="L13" s="203"/>
      <c r="M13" s="316"/>
      <c r="N13" s="203"/>
      <c r="O13" s="315"/>
      <c r="P13" s="203"/>
      <c r="Q13" s="316" t="s">
        <v>435</v>
      </c>
      <c r="R13" s="203"/>
      <c r="S13" s="315" t="s">
        <v>435</v>
      </c>
      <c r="T13" s="203"/>
      <c r="U13" s="316"/>
      <c r="V13" s="203"/>
      <c r="W13" s="315" t="s">
        <v>435</v>
      </c>
      <c r="X13" s="203"/>
      <c r="Y13" s="316" t="s">
        <v>435</v>
      </c>
      <c r="Z13" s="203"/>
      <c r="AA13" s="315" t="s">
        <v>435</v>
      </c>
      <c r="AB13" s="203"/>
      <c r="AC13" s="316"/>
      <c r="AD13" s="203"/>
      <c r="AE13" s="315" t="s">
        <v>435</v>
      </c>
      <c r="AF13" s="317"/>
      <c r="AG13" s="315"/>
    </row>
    <row r="14" spans="2:33" ht="50.1" customHeight="1">
      <c r="B14" s="1540"/>
      <c r="C14" s="766" t="s">
        <v>425</v>
      </c>
      <c r="D14" s="1455"/>
      <c r="E14" s="766" t="s">
        <v>880</v>
      </c>
      <c r="F14" s="318"/>
      <c r="G14" s="315"/>
      <c r="H14" s="203"/>
      <c r="I14" s="316"/>
      <c r="J14" s="203"/>
      <c r="K14" s="315"/>
      <c r="L14" s="203"/>
      <c r="M14" s="316"/>
      <c r="N14" s="203"/>
      <c r="O14" s="315"/>
      <c r="P14" s="203"/>
      <c r="Q14" s="316">
        <v>0.1</v>
      </c>
      <c r="R14" s="203"/>
      <c r="S14" s="315">
        <v>0.1</v>
      </c>
      <c r="T14" s="203"/>
      <c r="U14" s="316"/>
      <c r="V14" s="203"/>
      <c r="W14" s="315">
        <v>0.1</v>
      </c>
      <c r="X14" s="203"/>
      <c r="Y14" s="316" t="s">
        <v>435</v>
      </c>
      <c r="Z14" s="203"/>
      <c r="AA14" s="315" t="s">
        <v>435</v>
      </c>
      <c r="AB14" s="203"/>
      <c r="AC14" s="316"/>
      <c r="AD14" s="203"/>
      <c r="AE14" s="315" t="s">
        <v>435</v>
      </c>
      <c r="AF14" s="317"/>
      <c r="AG14" s="315"/>
    </row>
    <row r="15" spans="2:33" s="468" customFormat="1" ht="20.100000000000001" customHeight="1">
      <c r="B15" s="709"/>
      <c r="C15" s="693"/>
      <c r="D15" s="757"/>
      <c r="E15" s="697"/>
      <c r="F15" s="710"/>
      <c r="G15" s="711"/>
      <c r="H15" s="711"/>
      <c r="I15" s="711"/>
      <c r="J15" s="711"/>
      <c r="K15" s="711"/>
      <c r="L15" s="711"/>
      <c r="M15" s="711"/>
      <c r="N15" s="711"/>
      <c r="O15" s="711"/>
      <c r="P15" s="711"/>
      <c r="Q15" s="711"/>
      <c r="R15" s="711"/>
      <c r="S15" s="711"/>
      <c r="T15" s="711"/>
      <c r="U15" s="711"/>
      <c r="V15" s="711"/>
      <c r="W15" s="711"/>
      <c r="X15" s="711"/>
      <c r="Y15" s="711"/>
      <c r="Z15" s="711"/>
      <c r="AA15" s="711"/>
      <c r="AB15" s="711"/>
      <c r="AC15" s="711"/>
      <c r="AD15" s="711"/>
      <c r="AE15" s="711"/>
      <c r="AF15" s="711"/>
      <c r="AG15" s="711"/>
    </row>
    <row r="16" spans="2:33" s="468" customFormat="1" ht="20.100000000000001" customHeight="1">
      <c r="B16" s="712"/>
      <c r="C16" s="708" t="s">
        <v>745</v>
      </c>
      <c r="D16" s="708"/>
      <c r="E16" s="695"/>
      <c r="F16" s="713"/>
      <c r="G16" s="714"/>
      <c r="H16" s="714"/>
      <c r="I16" s="714"/>
      <c r="J16" s="714"/>
      <c r="K16" s="714"/>
      <c r="L16" s="714"/>
      <c r="M16" s="714"/>
      <c r="N16" s="714"/>
      <c r="O16" s="714"/>
      <c r="P16" s="714"/>
      <c r="Q16" s="714"/>
      <c r="R16" s="714"/>
      <c r="S16" s="714"/>
      <c r="T16" s="714"/>
      <c r="U16" s="714"/>
      <c r="V16" s="714"/>
      <c r="W16" s="714"/>
      <c r="X16" s="714"/>
      <c r="Y16" s="714"/>
      <c r="Z16" s="714"/>
      <c r="AA16" s="714"/>
      <c r="AB16" s="714"/>
      <c r="AC16" s="714"/>
      <c r="AD16" s="714"/>
      <c r="AE16" s="714"/>
      <c r="AF16" s="714"/>
      <c r="AG16" s="714"/>
    </row>
    <row r="17" spans="2:33" ht="50.1" customHeight="1">
      <c r="B17" s="1056" t="s">
        <v>881</v>
      </c>
      <c r="C17" s="1541" t="s">
        <v>882</v>
      </c>
      <c r="D17" s="1542"/>
      <c r="E17" s="1543"/>
      <c r="F17" s="318"/>
      <c r="G17" s="315"/>
      <c r="H17" s="203"/>
      <c r="I17" s="316"/>
      <c r="J17" s="203"/>
      <c r="K17" s="315"/>
      <c r="L17" s="203"/>
      <c r="M17" s="316"/>
      <c r="N17" s="203"/>
      <c r="O17" s="315"/>
      <c r="P17" s="203"/>
      <c r="Q17" s="316" t="s">
        <v>435</v>
      </c>
      <c r="R17" s="203"/>
      <c r="S17" s="315" t="s">
        <v>435</v>
      </c>
      <c r="T17" s="203"/>
      <c r="U17" s="316"/>
      <c r="V17" s="203"/>
      <c r="W17" s="315" t="s">
        <v>435</v>
      </c>
      <c r="X17" s="203"/>
      <c r="Y17" s="316" t="s">
        <v>435</v>
      </c>
      <c r="Z17" s="203"/>
      <c r="AA17" s="315" t="s">
        <v>435</v>
      </c>
      <c r="AB17" s="203"/>
      <c r="AC17" s="316"/>
      <c r="AD17" s="203"/>
      <c r="AE17" s="315" t="s">
        <v>435</v>
      </c>
      <c r="AF17" s="317"/>
      <c r="AG17" s="315"/>
    </row>
    <row r="18" spans="2:33" ht="50.1" customHeight="1">
      <c r="B18" s="1132"/>
      <c r="C18" s="1541" t="s">
        <v>803</v>
      </c>
      <c r="D18" s="1542"/>
      <c r="E18" s="1543"/>
      <c r="F18" s="822" t="str">
        <f>+IF(F11="","",F11)</f>
        <v/>
      </c>
      <c r="G18" s="823" t="str">
        <f t="shared" ref="G18:AG18" si="0">+IF(G11="","",G11)</f>
        <v/>
      </c>
      <c r="H18" s="824" t="str">
        <f t="shared" si="0"/>
        <v/>
      </c>
      <c r="I18" s="825" t="str">
        <f t="shared" si="0"/>
        <v/>
      </c>
      <c r="J18" s="824" t="str">
        <f t="shared" si="0"/>
        <v/>
      </c>
      <c r="K18" s="823" t="str">
        <f t="shared" si="0"/>
        <v/>
      </c>
      <c r="L18" s="824" t="str">
        <f t="shared" si="0"/>
        <v/>
      </c>
      <c r="M18" s="825" t="str">
        <f t="shared" si="0"/>
        <v/>
      </c>
      <c r="N18" s="824" t="str">
        <f t="shared" si="0"/>
        <v/>
      </c>
      <c r="O18" s="823" t="str">
        <f t="shared" si="0"/>
        <v/>
      </c>
      <c r="P18" s="824" t="str">
        <f t="shared" si="0"/>
        <v/>
      </c>
      <c r="Q18" s="825" t="str">
        <f t="shared" si="0"/>
        <v>○</v>
      </c>
      <c r="R18" s="824" t="str">
        <f t="shared" si="0"/>
        <v/>
      </c>
      <c r="S18" s="823" t="str">
        <f t="shared" si="0"/>
        <v>○</v>
      </c>
      <c r="T18" s="824" t="str">
        <f t="shared" si="0"/>
        <v/>
      </c>
      <c r="U18" s="825" t="str">
        <f t="shared" si="0"/>
        <v/>
      </c>
      <c r="V18" s="824" t="str">
        <f t="shared" si="0"/>
        <v/>
      </c>
      <c r="W18" s="823" t="str">
        <f t="shared" si="0"/>
        <v>○</v>
      </c>
      <c r="X18" s="824" t="str">
        <f t="shared" si="0"/>
        <v/>
      </c>
      <c r="Y18" s="825" t="str">
        <f t="shared" si="0"/>
        <v>○</v>
      </c>
      <c r="Z18" s="824" t="str">
        <f t="shared" si="0"/>
        <v/>
      </c>
      <c r="AA18" s="823" t="str">
        <f t="shared" si="0"/>
        <v>○</v>
      </c>
      <c r="AB18" s="824" t="str">
        <f t="shared" si="0"/>
        <v/>
      </c>
      <c r="AC18" s="825" t="str">
        <f t="shared" si="0"/>
        <v/>
      </c>
      <c r="AD18" s="824" t="str">
        <f t="shared" si="0"/>
        <v/>
      </c>
      <c r="AE18" s="823" t="str">
        <f t="shared" si="0"/>
        <v>○</v>
      </c>
      <c r="AF18" s="826" t="str">
        <f t="shared" si="0"/>
        <v/>
      </c>
      <c r="AG18" s="823" t="str">
        <f t="shared" si="0"/>
        <v/>
      </c>
    </row>
    <row r="19" spans="2:33" ht="20.100000000000001" customHeight="1">
      <c r="B19" s="682" t="s">
        <v>734</v>
      </c>
      <c r="C19" s="683" t="s">
        <v>746</v>
      </c>
      <c r="D19" s="683"/>
      <c r="E19" s="684"/>
      <c r="F19" s="685"/>
      <c r="G19" s="685"/>
      <c r="H19" s="685"/>
      <c r="I19" s="685"/>
      <c r="J19" s="685"/>
      <c r="K19" s="685"/>
      <c r="L19" s="685"/>
      <c r="M19" s="685"/>
      <c r="N19" s="685"/>
      <c r="O19" s="685"/>
      <c r="P19" s="685"/>
      <c r="Q19" s="685"/>
      <c r="R19" s="685"/>
      <c r="S19" s="685"/>
      <c r="T19" s="685"/>
      <c r="U19" s="685"/>
      <c r="V19" s="685"/>
      <c r="W19" s="685"/>
      <c r="X19" s="685"/>
      <c r="Y19" s="685"/>
      <c r="Z19" s="685"/>
      <c r="AA19" s="685"/>
      <c r="AB19" s="685"/>
      <c r="AC19" s="685"/>
      <c r="AD19" s="685"/>
      <c r="AE19" s="685"/>
      <c r="AF19" s="685"/>
      <c r="AG19" s="685"/>
    </row>
    <row r="20" spans="2:33" ht="20.100000000000001" customHeight="1">
      <c r="B20" s="682"/>
      <c r="C20" s="683" t="s">
        <v>747</v>
      </c>
      <c r="D20" s="683"/>
      <c r="E20" s="684"/>
      <c r="F20" s="685"/>
      <c r="G20" s="685"/>
      <c r="H20" s="685"/>
      <c r="I20" s="685"/>
      <c r="J20" s="685"/>
      <c r="K20" s="685"/>
      <c r="L20" s="685"/>
      <c r="M20" s="685"/>
      <c r="N20" s="685"/>
      <c r="O20" s="685"/>
      <c r="P20" s="685"/>
      <c r="Q20" s="685"/>
      <c r="R20" s="685"/>
      <c r="S20" s="685"/>
      <c r="T20" s="685"/>
      <c r="U20" s="685"/>
      <c r="V20" s="685"/>
      <c r="W20" s="685"/>
      <c r="X20" s="685"/>
      <c r="Y20" s="685"/>
      <c r="Z20" s="685"/>
      <c r="AA20" s="685"/>
      <c r="AB20" s="685"/>
      <c r="AC20" s="685"/>
      <c r="AD20" s="685"/>
      <c r="AE20" s="685"/>
      <c r="AF20" s="685"/>
      <c r="AG20" s="685"/>
    </row>
    <row r="21" spans="2:33" ht="20.100000000000001" customHeight="1">
      <c r="B21" s="682"/>
      <c r="C21" s="683" t="s">
        <v>748</v>
      </c>
      <c r="D21" s="683"/>
      <c r="E21" s="684"/>
    </row>
    <row r="22" spans="2:33" ht="20.100000000000001" customHeight="1">
      <c r="C22" s="683" t="s">
        <v>749</v>
      </c>
      <c r="D22" s="683"/>
      <c r="E22" s="683"/>
    </row>
    <row r="23" spans="2:33" ht="20.100000000000001" customHeight="1">
      <c r="B23" s="682" t="s">
        <v>883</v>
      </c>
      <c r="C23" s="683" t="s">
        <v>775</v>
      </c>
      <c r="E23" s="683"/>
    </row>
    <row r="24" spans="2:33" ht="20.100000000000001" customHeight="1">
      <c r="B24" s="683"/>
      <c r="E24" s="683"/>
    </row>
    <row r="25" spans="2:33" ht="20.100000000000001" customHeight="1"/>
    <row r="26" spans="2:33" ht="20.100000000000001" customHeight="1"/>
  </sheetData>
  <mergeCells count="62">
    <mergeCell ref="B17:B18"/>
    <mergeCell ref="C18:E18"/>
    <mergeCell ref="Z3:AA3"/>
    <mergeCell ref="AB3:AC3"/>
    <mergeCell ref="AD3:AE3"/>
    <mergeCell ref="C8:C13"/>
    <mergeCell ref="F3:G3"/>
    <mergeCell ref="H3:I3"/>
    <mergeCell ref="J3:K3"/>
    <mergeCell ref="L3:M3"/>
    <mergeCell ref="F4:G4"/>
    <mergeCell ref="H4:I4"/>
    <mergeCell ref="J4:K4"/>
    <mergeCell ref="L4:M4"/>
    <mergeCell ref="B3:E7"/>
    <mergeCell ref="D8:D10"/>
    <mergeCell ref="AF3:AG3"/>
    <mergeCell ref="R4:S4"/>
    <mergeCell ref="T4:U4"/>
    <mergeCell ref="N3:Q3"/>
    <mergeCell ref="R3:S3"/>
    <mergeCell ref="T3:U3"/>
    <mergeCell ref="V3:W3"/>
    <mergeCell ref="X3:Y3"/>
    <mergeCell ref="P4:Q4"/>
    <mergeCell ref="D11:D14"/>
    <mergeCell ref="N4:O4"/>
    <mergeCell ref="AD4:AE4"/>
    <mergeCell ref="AF4:AG4"/>
    <mergeCell ref="F5:F6"/>
    <mergeCell ref="G5:G6"/>
    <mergeCell ref="H5:H6"/>
    <mergeCell ref="I5:I6"/>
    <mergeCell ref="J5:J6"/>
    <mergeCell ref="K5:K6"/>
    <mergeCell ref="L5:L6"/>
    <mergeCell ref="M5:M6"/>
    <mergeCell ref="N5:O5"/>
    <mergeCell ref="P5:Q5"/>
    <mergeCell ref="R5:R6"/>
    <mergeCell ref="S5:S6"/>
    <mergeCell ref="X5:X6"/>
    <mergeCell ref="Z4:AA4"/>
    <mergeCell ref="AB4:AC4"/>
    <mergeCell ref="V4:W4"/>
    <mergeCell ref="X4:Y4"/>
    <mergeCell ref="C17:E17"/>
    <mergeCell ref="B8:B14"/>
    <mergeCell ref="B2:AG2"/>
    <mergeCell ref="Y5:Y6"/>
    <mergeCell ref="Z5:Z6"/>
    <mergeCell ref="AA5:AA6"/>
    <mergeCell ref="AG5:AG6"/>
    <mergeCell ref="AB5:AB6"/>
    <mergeCell ref="AC5:AC6"/>
    <mergeCell ref="AD5:AD6"/>
    <mergeCell ref="AE5:AE6"/>
    <mergeCell ref="AF5:AF6"/>
    <mergeCell ref="T5:T6"/>
    <mergeCell ref="U5:U6"/>
    <mergeCell ref="V5:V6"/>
    <mergeCell ref="W5:W6"/>
  </mergeCells>
  <phoneticPr fontId="4"/>
  <printOptions horizontalCentered="1" verticalCentered="1"/>
  <pageMargins left="0" right="0" top="0.35433070866141736" bottom="0.35433070866141736" header="0.31496062992125984" footer="0.31496062992125984"/>
  <pageSetup paperSize="9" scale="6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I125"/>
  <sheetViews>
    <sheetView showGridLines="0" topLeftCell="A32" zoomScale="75" zoomScaleNormal="75" zoomScaleSheetLayoutView="40" workbookViewId="0">
      <selection activeCell="E78" sqref="E78:F78"/>
    </sheetView>
  </sheetViews>
  <sheetFormatPr defaultColWidth="10.25" defaultRowHeight="12"/>
  <cols>
    <col min="1" max="1" width="11.75" style="5" bestFit="1" customWidth="1"/>
    <col min="2" max="2" width="9.625" style="5" customWidth="1"/>
    <col min="3" max="5" width="10.625" style="5" customWidth="1"/>
    <col min="6" max="6" width="7.875" style="4" customWidth="1"/>
    <col min="7" max="7" width="6.5" style="5" customWidth="1"/>
    <col min="8" max="26" width="6.25" style="5" customWidth="1"/>
    <col min="27" max="29" width="6.75" style="5" customWidth="1"/>
    <col min="30" max="47" width="6.25" style="5" customWidth="1"/>
    <col min="48" max="48" width="7" style="5" bestFit="1" customWidth="1"/>
    <col min="49" max="49" width="16.375" style="5" customWidth="1"/>
    <col min="50" max="51" width="9.625" style="5" customWidth="1"/>
    <col min="52" max="52" width="3" style="5" customWidth="1"/>
    <col min="53" max="54" width="6.75" style="5" customWidth="1"/>
    <col min="55" max="55" width="6.75" style="4" customWidth="1"/>
    <col min="56" max="73" width="6.75" style="5" customWidth="1"/>
    <col min="74" max="74" width="11.375" style="5" customWidth="1"/>
    <col min="75" max="111" width="6.25" style="5" customWidth="1"/>
    <col min="112" max="140" width="8" style="5" customWidth="1"/>
    <col min="141" max="141" width="18.125" style="5" bestFit="1" customWidth="1"/>
    <col min="142" max="144" width="10.25" style="5" customWidth="1"/>
    <col min="145" max="145" width="0" style="5" hidden="1" customWidth="1"/>
    <col min="146" max="150" width="10.25" style="5" customWidth="1"/>
    <col min="151" max="151" width="0" style="5" hidden="1" customWidth="1"/>
    <col min="152" max="16384" width="10.25" style="5"/>
  </cols>
  <sheetData>
    <row r="1" spans="2:113" ht="17.25">
      <c r="B1" s="46" t="s">
        <v>687</v>
      </c>
      <c r="E1" s="46"/>
      <c r="F1" s="601"/>
      <c r="X1" s="46"/>
      <c r="BC1" s="5"/>
    </row>
    <row r="2" spans="2:113" ht="17.25">
      <c r="B2" s="1025" t="s">
        <v>692</v>
      </c>
      <c r="C2" s="1025"/>
      <c r="D2" s="1025"/>
      <c r="E2" s="1025"/>
      <c r="F2" s="1025"/>
      <c r="G2" s="1025"/>
      <c r="H2" s="1025"/>
      <c r="I2" s="1025"/>
      <c r="J2" s="1025"/>
      <c r="K2" s="1025"/>
      <c r="L2" s="1025"/>
      <c r="M2" s="1025"/>
      <c r="N2" s="1025"/>
      <c r="O2" s="1025"/>
      <c r="P2" s="1025"/>
      <c r="Q2" s="1025"/>
      <c r="R2" s="1025"/>
      <c r="S2" s="1025"/>
      <c r="T2" s="1025"/>
      <c r="U2" s="1025"/>
      <c r="V2" s="1025"/>
      <c r="W2" s="1025"/>
      <c r="X2" s="1025"/>
      <c r="Y2" s="1025"/>
      <c r="Z2" s="1025"/>
      <c r="AA2" s="1025"/>
      <c r="AB2" s="1025"/>
      <c r="AC2" s="1025"/>
      <c r="AD2" s="1025"/>
      <c r="AE2" s="1025"/>
      <c r="AF2" s="1025"/>
      <c r="AG2" s="1025"/>
      <c r="AH2" s="1025"/>
      <c r="AI2" s="1025"/>
      <c r="AJ2" s="1025"/>
      <c r="AK2" s="1025"/>
      <c r="AL2" s="1025"/>
      <c r="AM2" s="1025"/>
      <c r="AN2" s="1025"/>
      <c r="AO2" s="1025"/>
      <c r="AP2" s="1025"/>
      <c r="AQ2" s="1025"/>
      <c r="AR2" s="1025"/>
      <c r="AS2" s="1025"/>
      <c r="AT2" s="1025"/>
      <c r="AU2" s="1025"/>
      <c r="AV2" s="1025"/>
      <c r="AW2" s="1025"/>
      <c r="AX2" s="1025"/>
      <c r="AY2" s="1025"/>
      <c r="BC2" s="5"/>
    </row>
    <row r="3" spans="2:113" ht="23.25" customHeight="1">
      <c r="B3" s="1042" t="s">
        <v>415</v>
      </c>
      <c r="C3" s="1043"/>
      <c r="D3" s="1043"/>
      <c r="E3" s="1044"/>
      <c r="F3" s="1056" t="s">
        <v>465</v>
      </c>
      <c r="G3" s="1268" t="s">
        <v>158</v>
      </c>
      <c r="H3" s="1268"/>
      <c r="I3" s="1268"/>
      <c r="J3" s="1268"/>
      <c r="K3" s="1268"/>
      <c r="L3" s="1268"/>
      <c r="M3" s="1268"/>
      <c r="N3" s="1268"/>
      <c r="O3" s="1268"/>
      <c r="P3" s="1268"/>
      <c r="Q3" s="1268"/>
      <c r="R3" s="1268"/>
      <c r="S3" s="1268"/>
      <c r="T3" s="1268"/>
      <c r="U3" s="1268"/>
      <c r="V3" s="1268"/>
      <c r="W3" s="1268"/>
      <c r="X3" s="1268"/>
      <c r="Y3" s="1268"/>
      <c r="Z3" s="1268"/>
      <c r="AA3" s="1268"/>
      <c r="AB3" s="1268"/>
      <c r="AC3" s="1268"/>
      <c r="AD3" s="1268"/>
      <c r="AE3" s="1268"/>
      <c r="AF3" s="1268"/>
      <c r="AG3" s="1268"/>
      <c r="AH3" s="1268"/>
      <c r="AI3" s="1268"/>
      <c r="AJ3" s="1268"/>
      <c r="AK3" s="1268"/>
      <c r="AL3" s="1268"/>
      <c r="AM3" s="1268"/>
      <c r="AN3" s="1268"/>
      <c r="AO3" s="1268"/>
      <c r="AP3" s="1268"/>
      <c r="AQ3" s="1268"/>
      <c r="AR3" s="1268"/>
      <c r="AS3" s="1268"/>
      <c r="AT3" s="1268"/>
      <c r="AU3" s="1268"/>
      <c r="AV3" s="1268"/>
      <c r="AW3" s="1268"/>
      <c r="AX3" s="1268"/>
      <c r="AY3" s="1268"/>
      <c r="BB3" s="1455" t="s">
        <v>131</v>
      </c>
      <c r="BC3" s="1455"/>
      <c r="BD3" s="1455"/>
      <c r="BE3" s="1455"/>
      <c r="BF3" s="1455"/>
      <c r="BG3" s="1455"/>
      <c r="BH3" s="1455"/>
      <c r="BI3" s="1455"/>
      <c r="BJ3" s="1455"/>
      <c r="BK3" s="1455"/>
      <c r="BL3" s="1455" t="s">
        <v>132</v>
      </c>
      <c r="BM3" s="1455"/>
      <c r="BN3" s="1455"/>
      <c r="BO3" s="1455"/>
      <c r="BP3" s="1455"/>
      <c r="BQ3" s="1455"/>
      <c r="BR3" s="1455"/>
      <c r="BS3" s="1455"/>
      <c r="BT3" s="1455"/>
      <c r="BU3" s="1455"/>
    </row>
    <row r="4" spans="2:113" ht="45.75" customHeight="1">
      <c r="B4" s="1045"/>
      <c r="C4" s="1046"/>
      <c r="D4" s="1046"/>
      <c r="E4" s="1047"/>
      <c r="F4" s="1057"/>
      <c r="G4" s="1133" t="s">
        <v>199</v>
      </c>
      <c r="H4" s="1134"/>
      <c r="I4" s="1135"/>
      <c r="J4" s="1133" t="s">
        <v>150</v>
      </c>
      <c r="K4" s="1134"/>
      <c r="L4" s="1135"/>
      <c r="M4" s="1133" t="s">
        <v>200</v>
      </c>
      <c r="N4" s="1134"/>
      <c r="O4" s="1135"/>
      <c r="P4" s="1133" t="s">
        <v>201</v>
      </c>
      <c r="Q4" s="1134"/>
      <c r="R4" s="1135"/>
      <c r="S4" s="1133" t="s">
        <v>202</v>
      </c>
      <c r="T4" s="1136"/>
      <c r="U4" s="1136"/>
      <c r="V4" s="1134"/>
      <c r="W4" s="1135"/>
      <c r="X4" s="1133" t="s">
        <v>203</v>
      </c>
      <c r="Y4" s="1134"/>
      <c r="Z4" s="1135"/>
      <c r="AA4" s="1133" t="s">
        <v>206</v>
      </c>
      <c r="AB4" s="1134"/>
      <c r="AC4" s="1135"/>
      <c r="AD4" s="1133" t="s">
        <v>408</v>
      </c>
      <c r="AE4" s="1134"/>
      <c r="AF4" s="1135"/>
      <c r="AG4" s="1133" t="s">
        <v>204</v>
      </c>
      <c r="AH4" s="1134"/>
      <c r="AI4" s="1135"/>
      <c r="AJ4" s="1133" t="s">
        <v>53</v>
      </c>
      <c r="AK4" s="1134"/>
      <c r="AL4" s="1135"/>
      <c r="AM4" s="1133" t="s">
        <v>205</v>
      </c>
      <c r="AN4" s="1134"/>
      <c r="AO4" s="1135"/>
      <c r="AP4" s="1133" t="s">
        <v>151</v>
      </c>
      <c r="AQ4" s="1134"/>
      <c r="AR4" s="1152"/>
      <c r="AS4" s="1133" t="s">
        <v>414</v>
      </c>
      <c r="AT4" s="1134"/>
      <c r="AU4" s="1135"/>
      <c r="AV4" s="1056" t="s">
        <v>54</v>
      </c>
      <c r="AW4" s="1056" t="s">
        <v>208</v>
      </c>
      <c r="AX4" s="1056" t="s">
        <v>213</v>
      </c>
      <c r="AY4" s="1056" t="s">
        <v>209</v>
      </c>
      <c r="BB4" s="1455"/>
      <c r="BC4" s="1455"/>
      <c r="BD4" s="1455"/>
      <c r="BE4" s="1455"/>
      <c r="BF4" s="1455"/>
      <c r="BG4" s="1455"/>
      <c r="BH4" s="1455"/>
      <c r="BI4" s="1455"/>
      <c r="BJ4" s="1455"/>
      <c r="BK4" s="1455"/>
      <c r="BL4" s="1455"/>
      <c r="BM4" s="1455"/>
      <c r="BN4" s="1455"/>
      <c r="BO4" s="1455"/>
      <c r="BP4" s="1455"/>
      <c r="BQ4" s="1455"/>
      <c r="BR4" s="1455"/>
      <c r="BS4" s="1455"/>
      <c r="BT4" s="1455"/>
      <c r="BU4" s="1455"/>
    </row>
    <row r="5" spans="2:113" ht="14.25">
      <c r="B5" s="1045"/>
      <c r="C5" s="1046"/>
      <c r="D5" s="1046"/>
      <c r="E5" s="1047"/>
      <c r="F5" s="1057"/>
      <c r="G5" s="1140" t="s">
        <v>451</v>
      </c>
      <c r="H5" s="1141"/>
      <c r="I5" s="1142"/>
      <c r="J5" s="1140" t="s">
        <v>452</v>
      </c>
      <c r="K5" s="1141"/>
      <c r="L5" s="1142"/>
      <c r="M5" s="1140" t="s">
        <v>453</v>
      </c>
      <c r="N5" s="1141"/>
      <c r="O5" s="1142"/>
      <c r="P5" s="1140" t="s">
        <v>454</v>
      </c>
      <c r="Q5" s="1141"/>
      <c r="R5" s="1142"/>
      <c r="S5" s="1140" t="s">
        <v>455</v>
      </c>
      <c r="T5" s="1163"/>
      <c r="U5" s="1164" t="s">
        <v>456</v>
      </c>
      <c r="V5" s="1136"/>
      <c r="W5" s="408"/>
      <c r="X5" s="1140" t="s">
        <v>457</v>
      </c>
      <c r="Y5" s="1141"/>
      <c r="Z5" s="1142"/>
      <c r="AA5" s="1140" t="s">
        <v>458</v>
      </c>
      <c r="AB5" s="1141"/>
      <c r="AC5" s="1142"/>
      <c r="AD5" s="1140" t="s">
        <v>459</v>
      </c>
      <c r="AE5" s="1141"/>
      <c r="AF5" s="1142"/>
      <c r="AG5" s="1140" t="s">
        <v>460</v>
      </c>
      <c r="AH5" s="1141"/>
      <c r="AI5" s="1142"/>
      <c r="AJ5" s="1140" t="s">
        <v>461</v>
      </c>
      <c r="AK5" s="1141"/>
      <c r="AL5" s="1142"/>
      <c r="AM5" s="1140" t="s">
        <v>462</v>
      </c>
      <c r="AN5" s="1141"/>
      <c r="AO5" s="1142"/>
      <c r="AP5" s="1140" t="s">
        <v>463</v>
      </c>
      <c r="AQ5" s="1141"/>
      <c r="AR5" s="1142"/>
      <c r="AS5" s="1140" t="s">
        <v>464</v>
      </c>
      <c r="AT5" s="1141"/>
      <c r="AU5" s="1142"/>
      <c r="AV5" s="1057"/>
      <c r="AW5" s="1057"/>
      <c r="AX5" s="1057"/>
      <c r="AY5" s="1057"/>
      <c r="BB5" s="1455"/>
      <c r="BC5" s="1455"/>
      <c r="BD5" s="1455"/>
      <c r="BE5" s="1455"/>
      <c r="BF5" s="1455"/>
      <c r="BG5" s="1455"/>
      <c r="BH5" s="1455"/>
      <c r="BI5" s="1455"/>
      <c r="BJ5" s="1455"/>
      <c r="BK5" s="1455"/>
      <c r="BL5" s="1455"/>
      <c r="BM5" s="1455"/>
      <c r="BN5" s="1455"/>
      <c r="BO5" s="1455"/>
      <c r="BP5" s="1455"/>
      <c r="BQ5" s="1455"/>
      <c r="BR5" s="1455"/>
      <c r="BS5" s="1455"/>
      <c r="BT5" s="1455"/>
      <c r="BU5" s="1455"/>
    </row>
    <row r="6" spans="2:113" ht="14.25" customHeight="1">
      <c r="B6" s="1045"/>
      <c r="C6" s="1046"/>
      <c r="D6" s="1046"/>
      <c r="E6" s="1047"/>
      <c r="F6" s="1057"/>
      <c r="G6" s="1113" t="s">
        <v>139</v>
      </c>
      <c r="H6" s="1110" t="s">
        <v>140</v>
      </c>
      <c r="I6" s="1137" t="s">
        <v>137</v>
      </c>
      <c r="J6" s="1113" t="s">
        <v>139</v>
      </c>
      <c r="K6" s="1110" t="s">
        <v>140</v>
      </c>
      <c r="L6" s="1137" t="s">
        <v>137</v>
      </c>
      <c r="M6" s="1113" t="s">
        <v>139</v>
      </c>
      <c r="N6" s="1110" t="s">
        <v>140</v>
      </c>
      <c r="O6" s="1137" t="s">
        <v>137</v>
      </c>
      <c r="P6" s="1113" t="s">
        <v>139</v>
      </c>
      <c r="Q6" s="1110" t="s">
        <v>140</v>
      </c>
      <c r="R6" s="1137" t="s">
        <v>137</v>
      </c>
      <c r="S6" s="1042" t="s">
        <v>409</v>
      </c>
      <c r="T6" s="1117"/>
      <c r="U6" s="1155" t="s">
        <v>410</v>
      </c>
      <c r="V6" s="1156"/>
      <c r="W6" s="1137" t="s">
        <v>137</v>
      </c>
      <c r="X6" s="1113" t="s">
        <v>139</v>
      </c>
      <c r="Y6" s="1110" t="s">
        <v>140</v>
      </c>
      <c r="Z6" s="1137" t="s">
        <v>137</v>
      </c>
      <c r="AA6" s="1113" t="s">
        <v>139</v>
      </c>
      <c r="AB6" s="1110" t="s">
        <v>140</v>
      </c>
      <c r="AC6" s="1137" t="s">
        <v>137</v>
      </c>
      <c r="AD6" s="1113" t="s">
        <v>139</v>
      </c>
      <c r="AE6" s="1110" t="s">
        <v>140</v>
      </c>
      <c r="AF6" s="1137" t="s">
        <v>137</v>
      </c>
      <c r="AG6" s="1113" t="s">
        <v>139</v>
      </c>
      <c r="AH6" s="1110" t="s">
        <v>140</v>
      </c>
      <c r="AI6" s="1137" t="s">
        <v>137</v>
      </c>
      <c r="AJ6" s="1113" t="s">
        <v>139</v>
      </c>
      <c r="AK6" s="1110" t="s">
        <v>140</v>
      </c>
      <c r="AL6" s="1137" t="s">
        <v>137</v>
      </c>
      <c r="AM6" s="1113" t="s">
        <v>139</v>
      </c>
      <c r="AN6" s="1110" t="s">
        <v>140</v>
      </c>
      <c r="AO6" s="1137" t="s">
        <v>137</v>
      </c>
      <c r="AP6" s="1113" t="s">
        <v>139</v>
      </c>
      <c r="AQ6" s="1110" t="s">
        <v>140</v>
      </c>
      <c r="AR6" s="1137" t="s">
        <v>137</v>
      </c>
      <c r="AS6" s="1113" t="s">
        <v>139</v>
      </c>
      <c r="AT6" s="1110" t="s">
        <v>140</v>
      </c>
      <c r="AU6" s="1137" t="s">
        <v>137</v>
      </c>
      <c r="AV6" s="1057"/>
      <c r="AW6" s="1057"/>
      <c r="AX6" s="1057"/>
      <c r="AY6" s="1057"/>
      <c r="BB6" s="1144" t="s">
        <v>68</v>
      </c>
      <c r="BC6" s="1145"/>
      <c r="BD6" s="1145"/>
      <c r="BE6" s="1145"/>
      <c r="BF6" s="1145"/>
      <c r="BG6" s="1145"/>
      <c r="BH6" s="1145"/>
      <c r="BI6" s="1145"/>
      <c r="BJ6" s="1145"/>
      <c r="BK6" s="1145"/>
      <c r="BL6" s="1144" t="s">
        <v>68</v>
      </c>
      <c r="BM6" s="1145"/>
      <c r="BN6" s="1145"/>
      <c r="BO6" s="1145"/>
      <c r="BP6" s="1145"/>
      <c r="BQ6" s="1145"/>
      <c r="BR6" s="1145"/>
      <c r="BS6" s="1145"/>
      <c r="BT6" s="1145"/>
      <c r="BU6" s="1555"/>
    </row>
    <row r="7" spans="2:113" ht="38.25" customHeight="1">
      <c r="B7" s="1045"/>
      <c r="C7" s="1046"/>
      <c r="D7" s="1046"/>
      <c r="E7" s="1047"/>
      <c r="F7" s="1057"/>
      <c r="G7" s="1114"/>
      <c r="H7" s="1111"/>
      <c r="I7" s="1138"/>
      <c r="J7" s="1114"/>
      <c r="K7" s="1111"/>
      <c r="L7" s="1138"/>
      <c r="M7" s="1114"/>
      <c r="N7" s="1111"/>
      <c r="O7" s="1138"/>
      <c r="P7" s="1114"/>
      <c r="Q7" s="1111"/>
      <c r="R7" s="1138"/>
      <c r="S7" s="1161" t="s">
        <v>139</v>
      </c>
      <c r="T7" s="1162" t="s">
        <v>140</v>
      </c>
      <c r="U7" s="1162" t="s">
        <v>139</v>
      </c>
      <c r="V7" s="1162" t="s">
        <v>140</v>
      </c>
      <c r="W7" s="1138"/>
      <c r="X7" s="1114"/>
      <c r="Y7" s="1111"/>
      <c r="Z7" s="1138"/>
      <c r="AA7" s="1114"/>
      <c r="AB7" s="1111"/>
      <c r="AC7" s="1138"/>
      <c r="AD7" s="1114"/>
      <c r="AE7" s="1111"/>
      <c r="AF7" s="1138"/>
      <c r="AG7" s="1114"/>
      <c r="AH7" s="1111"/>
      <c r="AI7" s="1138"/>
      <c r="AJ7" s="1114"/>
      <c r="AK7" s="1111"/>
      <c r="AL7" s="1138"/>
      <c r="AM7" s="1114"/>
      <c r="AN7" s="1111"/>
      <c r="AO7" s="1138"/>
      <c r="AP7" s="1114"/>
      <c r="AQ7" s="1111"/>
      <c r="AR7" s="1138"/>
      <c r="AS7" s="1114"/>
      <c r="AT7" s="1111"/>
      <c r="AU7" s="1138"/>
      <c r="AV7" s="1057"/>
      <c r="AW7" s="1057"/>
      <c r="AX7" s="1057"/>
      <c r="AY7" s="1057"/>
      <c r="BB7" s="1123" t="s">
        <v>762</v>
      </c>
      <c r="BC7" s="1124"/>
      <c r="BD7" s="1127" t="s">
        <v>763</v>
      </c>
      <c r="BE7" s="1124"/>
      <c r="BF7" s="1127" t="s">
        <v>764</v>
      </c>
      <c r="BG7" s="1124"/>
      <c r="BH7" s="1127" t="s">
        <v>765</v>
      </c>
      <c r="BI7" s="1124"/>
      <c r="BJ7" s="1127" t="s">
        <v>766</v>
      </c>
      <c r="BK7" s="1556"/>
      <c r="BL7" s="1123" t="s">
        <v>762</v>
      </c>
      <c r="BM7" s="1124"/>
      <c r="BN7" s="1127" t="s">
        <v>763</v>
      </c>
      <c r="BO7" s="1124"/>
      <c r="BP7" s="1127" t="s">
        <v>764</v>
      </c>
      <c r="BQ7" s="1124"/>
      <c r="BR7" s="1127" t="s">
        <v>765</v>
      </c>
      <c r="BS7" s="1124"/>
      <c r="BT7" s="1127" t="s">
        <v>766</v>
      </c>
      <c r="BU7" s="1556"/>
    </row>
    <row r="8" spans="2:113" ht="26.25" customHeight="1">
      <c r="B8" s="1045"/>
      <c r="C8" s="1046"/>
      <c r="D8" s="1046"/>
      <c r="E8" s="1047"/>
      <c r="F8" s="1057"/>
      <c r="G8" s="1115"/>
      <c r="H8" s="1112"/>
      <c r="I8" s="1139"/>
      <c r="J8" s="1115"/>
      <c r="K8" s="1112"/>
      <c r="L8" s="1139"/>
      <c r="M8" s="1115"/>
      <c r="N8" s="1112"/>
      <c r="O8" s="1139"/>
      <c r="P8" s="1115"/>
      <c r="Q8" s="1112"/>
      <c r="R8" s="1139"/>
      <c r="S8" s="1115"/>
      <c r="T8" s="1112"/>
      <c r="U8" s="1112"/>
      <c r="V8" s="1112"/>
      <c r="W8" s="1139"/>
      <c r="X8" s="1115"/>
      <c r="Y8" s="1112"/>
      <c r="Z8" s="1139"/>
      <c r="AA8" s="1115"/>
      <c r="AB8" s="1112"/>
      <c r="AC8" s="1139"/>
      <c r="AD8" s="1115"/>
      <c r="AE8" s="1112"/>
      <c r="AF8" s="1139"/>
      <c r="AG8" s="1115"/>
      <c r="AH8" s="1112"/>
      <c r="AI8" s="1139"/>
      <c r="AJ8" s="1115"/>
      <c r="AK8" s="1112"/>
      <c r="AL8" s="1139"/>
      <c r="AM8" s="1115"/>
      <c r="AN8" s="1112"/>
      <c r="AO8" s="1139"/>
      <c r="AP8" s="1115"/>
      <c r="AQ8" s="1112"/>
      <c r="AR8" s="1139"/>
      <c r="AS8" s="1115"/>
      <c r="AT8" s="1112"/>
      <c r="AU8" s="1139"/>
      <c r="AV8" s="1132"/>
      <c r="AW8" s="1132"/>
      <c r="AX8" s="1132"/>
      <c r="AY8" s="1132"/>
      <c r="BB8" s="1552"/>
      <c r="BC8" s="1553"/>
      <c r="BD8" s="1554"/>
      <c r="BE8" s="1553"/>
      <c r="BF8" s="1554"/>
      <c r="BG8" s="1553"/>
      <c r="BH8" s="1554"/>
      <c r="BI8" s="1553"/>
      <c r="BJ8" s="1554"/>
      <c r="BK8" s="1557"/>
      <c r="BL8" s="1552"/>
      <c r="BM8" s="1553"/>
      <c r="BN8" s="1554"/>
      <c r="BO8" s="1553"/>
      <c r="BP8" s="1554"/>
      <c r="BQ8" s="1553"/>
      <c r="BR8" s="1554"/>
      <c r="BS8" s="1553"/>
      <c r="BT8" s="1554"/>
      <c r="BU8" s="1557"/>
    </row>
    <row r="9" spans="2:113" ht="13.5" customHeight="1">
      <c r="B9" s="1048"/>
      <c r="C9" s="1049"/>
      <c r="D9" s="1049"/>
      <c r="E9" s="1050"/>
      <c r="F9" s="1132"/>
      <c r="G9" s="461" t="s">
        <v>551</v>
      </c>
      <c r="H9" s="462" t="s">
        <v>564</v>
      </c>
      <c r="I9" s="463" t="s">
        <v>564</v>
      </c>
      <c r="J9" s="461" t="s">
        <v>551</v>
      </c>
      <c r="K9" s="462" t="s">
        <v>564</v>
      </c>
      <c r="L9" s="463" t="s">
        <v>564</v>
      </c>
      <c r="M9" s="461" t="s">
        <v>551</v>
      </c>
      <c r="N9" s="462" t="s">
        <v>564</v>
      </c>
      <c r="O9" s="463" t="s">
        <v>564</v>
      </c>
      <c r="P9" s="461" t="s">
        <v>551</v>
      </c>
      <c r="Q9" s="462" t="s">
        <v>564</v>
      </c>
      <c r="R9" s="463" t="s">
        <v>564</v>
      </c>
      <c r="S9" s="461" t="s">
        <v>571</v>
      </c>
      <c r="T9" s="464" t="s">
        <v>564</v>
      </c>
      <c r="U9" s="464" t="s">
        <v>564</v>
      </c>
      <c r="V9" s="462" t="s">
        <v>564</v>
      </c>
      <c r="W9" s="463" t="s">
        <v>564</v>
      </c>
      <c r="X9" s="461" t="s">
        <v>551</v>
      </c>
      <c r="Y9" s="462" t="s">
        <v>564</v>
      </c>
      <c r="Z9" s="463" t="s">
        <v>564</v>
      </c>
      <c r="AA9" s="461" t="s">
        <v>551</v>
      </c>
      <c r="AB9" s="462" t="s">
        <v>564</v>
      </c>
      <c r="AC9" s="463" t="s">
        <v>564</v>
      </c>
      <c r="AD9" s="461" t="s">
        <v>551</v>
      </c>
      <c r="AE9" s="462" t="s">
        <v>564</v>
      </c>
      <c r="AF9" s="463" t="s">
        <v>564</v>
      </c>
      <c r="AG9" s="461" t="s">
        <v>551</v>
      </c>
      <c r="AH9" s="462" t="s">
        <v>564</v>
      </c>
      <c r="AI9" s="463" t="s">
        <v>564</v>
      </c>
      <c r="AJ9" s="461" t="s">
        <v>551</v>
      </c>
      <c r="AK9" s="462" t="s">
        <v>564</v>
      </c>
      <c r="AL9" s="463" t="s">
        <v>564</v>
      </c>
      <c r="AM9" s="461" t="s">
        <v>551</v>
      </c>
      <c r="AN9" s="462" t="s">
        <v>564</v>
      </c>
      <c r="AO9" s="463" t="s">
        <v>564</v>
      </c>
      <c r="AP9" s="461" t="s">
        <v>551</v>
      </c>
      <c r="AQ9" s="462" t="s">
        <v>564</v>
      </c>
      <c r="AR9" s="463" t="s">
        <v>564</v>
      </c>
      <c r="AS9" s="461" t="s">
        <v>551</v>
      </c>
      <c r="AT9" s="462" t="s">
        <v>564</v>
      </c>
      <c r="AU9" s="463" t="s">
        <v>564</v>
      </c>
      <c r="AV9" s="513" t="s">
        <v>572</v>
      </c>
      <c r="AW9" s="490" t="s">
        <v>573</v>
      </c>
      <c r="AX9" s="475" t="s">
        <v>574</v>
      </c>
      <c r="AY9" s="490" t="s">
        <v>575</v>
      </c>
      <c r="BB9" s="1125"/>
      <c r="BC9" s="1126"/>
      <c r="BD9" s="1128"/>
      <c r="BE9" s="1126"/>
      <c r="BF9" s="1128"/>
      <c r="BG9" s="1126"/>
      <c r="BH9" s="1128"/>
      <c r="BI9" s="1126"/>
      <c r="BJ9" s="1128"/>
      <c r="BK9" s="1558"/>
      <c r="BL9" s="1125"/>
      <c r="BM9" s="1126"/>
      <c r="BN9" s="1128"/>
      <c r="BO9" s="1126"/>
      <c r="BP9" s="1128"/>
      <c r="BQ9" s="1126"/>
      <c r="BR9" s="1128"/>
      <c r="BS9" s="1126"/>
      <c r="BT9" s="1128"/>
      <c r="BU9" s="1558"/>
    </row>
    <row r="10" spans="2:113" ht="13.5" customHeight="1">
      <c r="B10" s="1551" t="s">
        <v>735</v>
      </c>
      <c r="C10" s="1254" t="s">
        <v>154</v>
      </c>
      <c r="D10" s="1257" t="s">
        <v>768</v>
      </c>
      <c r="E10" s="1257" t="s">
        <v>55</v>
      </c>
      <c r="F10" s="794">
        <v>600</v>
      </c>
      <c r="G10" s="307" t="str">
        <f>IF('C10(1)-1管路(計画設定)'!$F$8="","-",IF('C10(1)-1管路(計画設定)'!$F$8="○",'C3(1)-1管路'!G10,IF('C3(1)-1管路'!F10="-","-",'C10(1)-1管路(計画設定)'!$F$8*'C3(1)-1管路'!G10)))</f>
        <v>-</v>
      </c>
      <c r="H10" s="298" t="str">
        <f>IF('C10(1)-1管路(計画設定)'!$G$8="","-",IF('C10(1)-1管路(計画設定)'!$G$8="○",'C3(1)-1管路'!H10,IF('C3(1)-1管路'!H10="-","-",'C10(1)-1管路(計画設定)'!$G$8*'C3(1)-1管路'!H10)))</f>
        <v>-</v>
      </c>
      <c r="I10" s="299" t="str">
        <f t="shared" ref="I10:I20" si="0">IF(SUM(G10:H10)=0,"-",SUM(G10:H10))</f>
        <v>-</v>
      </c>
      <c r="J10" s="307" t="str">
        <f>IF('C10(1)-1管路(計画設定)'!$H$8="","-",IF('C10(1)-1管路(計画設定)'!$H$8="○",'C3(1)-1管路'!J10,IF('C3(1)-1管路'!J10="-","-",'C10(1)-1管路(計画設定)'!$H$8*'C3(1)-1管路'!J10)))</f>
        <v>-</v>
      </c>
      <c r="K10" s="298" t="str">
        <f>IF('C10(1)-1管路(計画設定)'!$I$8="","-",IF('C10(1)-1管路(計画設定)'!$I$8="○",'C3(1)-1管路'!K10,IF('C3(1)-1管路'!K10="-","-",'C10(1)-1管路(計画設定)'!$I$8*'C3(1)-1管路'!K10)))</f>
        <v>-</v>
      </c>
      <c r="L10" s="299" t="str">
        <f t="shared" ref="L10:L20" si="1">IF(SUM(J10:K10)=0,"-",SUM(J10:K10))</f>
        <v>-</v>
      </c>
      <c r="M10" s="307" t="str">
        <f>IF('C10(1)-1管路(計画設定)'!$J$8="","-",IF('C10(1)-1管路(計画設定)'!$J$8="○",'C3(1)-1管路'!M10,IF('C3(1)-1管路'!M10="-","-",'C10(1)-1管路(計画設定)'!$J$8*'C3(1)-1管路'!M10)))</f>
        <v>-</v>
      </c>
      <c r="N10" s="298" t="str">
        <f>IF('C10(1)-1管路(計画設定)'!$K$8="","-",IF('C10(1)-1管路(計画設定)'!$K$8="○",'C3(1)-1管路'!N10,IF('C3(1)-1管路'!N10="-","-",'C10(1)-1管路(計画設定)'!$K$8*'C3(1)-1管路'!N10)))</f>
        <v>-</v>
      </c>
      <c r="O10" s="299" t="str">
        <f t="shared" ref="O10:O20" si="2">IF(SUM(M10:N10)=0,"-",SUM(M10:N10))</f>
        <v>-</v>
      </c>
      <c r="P10" s="307" t="str">
        <f>IF('C10(1)-1管路(計画設定)'!$L$8="","-",IF('C10(1)-1管路(計画設定)'!$L$8="○",'C3(1)-1管路'!P10,IF('C3(1)-1管路'!P10="-","-",'C10(1)-1管路(計画設定)'!$L$8*'C3(1)-1管路'!P10)))</f>
        <v>-</v>
      </c>
      <c r="Q10" s="298" t="str">
        <f>IF('C10(1)-1管路(計画設定)'!$M$8="","-",IF('C10(1)-1管路(計画設定)'!$M$8="○",'C3(1)-1管路'!Q10,IF('C3(1)-1管路'!Q10="-","-",'C10(1)-1管路(計画設定)'!$M$8*'C3(1)-1管路'!Q10)))</f>
        <v>-</v>
      </c>
      <c r="R10" s="299" t="str">
        <f t="shared" ref="R10:R20" si="3">IF(SUM(P10:Q10)=0,"-",SUM(P10:Q10))</f>
        <v>-</v>
      </c>
      <c r="S10" s="307" t="str">
        <f>IF('C10(1)-1管路(計画設定)'!$N$8="","-",IF('C10(1)-1管路(計画設定)'!$N$8="○",'C3(1)-1管路'!S10,IF('C3(1)-1管路'!S10="-","-",'C10(1)-1管路(計画設定)'!$N$8*'C3(1)-1管路'!S10)))</f>
        <v>-</v>
      </c>
      <c r="T10" s="297" t="str">
        <f>IF('C10(1)-1管路(計画設定)'!$O$8="","-",IF('C10(1)-1管路(計画設定)'!$O$8="○",'C3(1)-1管路'!T10,IF('C3(1)-1管路'!T10="-","-",'C10(1)-1管路(計画設定)'!$O$8*'C3(1)-1管路'!T10)))</f>
        <v>-</v>
      </c>
      <c r="U10" s="297" t="str">
        <f>IF('C10(1)-1管路(計画設定)'!$P$8="","-",IF('C10(1)-1管路(計画設定)'!$P$8="○",'C3(1)-1管路'!U10,IF('C3(1)-1管路'!U10="-","-",'C10(1)-1管路(計画設定)'!$P$8*'C3(1)-1管路'!U10)))</f>
        <v>-</v>
      </c>
      <c r="V10" s="298" t="str">
        <f>IF('C10(1)-1管路(計画設定)'!$Q$8="","-",IF('C10(1)-1管路(計画設定)'!$Q$8="○",'C3(1)-1管路'!V10,IF('C3(1)-1管路'!V10="-","-",'C10(1)-1管路(計画設定)'!$Q$8*'C3(1)-1管路'!V10)))</f>
        <v>-</v>
      </c>
      <c r="W10" s="299" t="str">
        <f t="shared" ref="W10:W20" si="4">IF(SUM(S10:V10)=0,"-",SUM(S10:V10))</f>
        <v>-</v>
      </c>
      <c r="X10" s="307" t="str">
        <f>IF('C10(1)-1管路(計画設定)'!$R$8="","-",IF('C10(1)-1管路(計画設定)'!$R$8="○",'C3(1)-1管路'!X10,IF('C3(1)-1管路'!X10="-","-",'C10(1)-1管路(計画設定)'!$R$8*'C3(1)-1管路'!X10)))</f>
        <v>-</v>
      </c>
      <c r="Y10" s="298" t="str">
        <f>IF('C10(1)-1管路(計画設定)'!$S$8="","-",IF('C10(1)-1管路(計画設定)'!$S$8="○",'C3(1)-1管路'!Y10,IF('C3(1)-1管路'!Y10="-","-",'C10(1)-1管路(計画設定)'!$S$8*'C3(1)-1管路'!Y10)))</f>
        <v>-</v>
      </c>
      <c r="Z10" s="299" t="str">
        <f t="shared" ref="Z10:Z20" si="5">IF(SUM(X10:Y10)=0,"-",SUM(X10:Y10))</f>
        <v>-</v>
      </c>
      <c r="AA10" s="307" t="str">
        <f>IF('C10(1)-1管路(計画設定)'!$T$8="","-",IF('C10(1)-1管路(計画設定)'!$T$8="○",'C3(1)-1管路'!AA10,IF('C3(1)-1管路'!AA10="-","-",'C10(1)-1管路(計画設定)'!$T$8*'C3(1)-1管路'!AA10)))</f>
        <v>-</v>
      </c>
      <c r="AB10" s="298" t="str">
        <f>IF('C10(1)-1管路(計画設定)'!$U$8="","-",IF('C10(1)-1管路(計画設定)'!$U$8="○",'C3(1)-1管路'!AB10,IF('C3(1)-1管路'!AB10="-","-",'C10(1)-1管路(計画設定)'!$U$8*'C3(1)-1管路'!AB10)))</f>
        <v>-</v>
      </c>
      <c r="AC10" s="299" t="str">
        <f t="shared" ref="AC10:AC20" si="6">IF(SUM(AA10:AB10)=0,"-",SUM(AA10:AB10))</f>
        <v>-</v>
      </c>
      <c r="AD10" s="307" t="str">
        <f>IF('C10(1)-1管路(計画設定)'!$V$8="","-",IF('C10(1)-1管路(計画設定)'!$V$8="○",'C3(1)-1管路'!AD10,IF('C3(1)-1管路'!AD10="-","-",'C10(1)-1管路(計画設定)'!$V$8*'C3(1)-1管路'!AD10)))</f>
        <v>-</v>
      </c>
      <c r="AE10" s="298" t="str">
        <f>IF('C10(1)-1管路(計画設定)'!$W$8="","-",IF('C10(1)-1管路(計画設定)'!$W$8="○",'C3(1)-1管路'!AE10,IF('C3(1)-1管路'!AE10="-","-",'C10(1)-1管路(計画設定)'!$W$8*'C3(1)-1管路'!AE10)))</f>
        <v>-</v>
      </c>
      <c r="AF10" s="299" t="str">
        <f t="shared" ref="AF10:AF20" si="7">IF(SUM(AD10:AE10)=0,"-",SUM(AD10:AE10))</f>
        <v>-</v>
      </c>
      <c r="AG10" s="307" t="str">
        <f>IF('C10(1)-1管路(計画設定)'!$X$8="","-",IF('C10(1)-1管路(計画設定)'!$X$8="○",'C3(1)-1管路'!AG10,IF('C3(1)-1管路'!AZ10="-","-",'C10(1)-1管路(計画設定)'!$X$8*'C3(1)-1管路'!AG10)))</f>
        <v>-</v>
      </c>
      <c r="AH10" s="298" t="str">
        <f>IF('C10(1)-1管路(計画設定)'!$Y$8="","-",IF('C10(1)-1管路(計画設定)'!$Y$8="○",'C3(1)-1管路'!AH10,IF('C3(1)-1管路'!AH10="-","-",'C10(1)-1管路(計画設定)'!$Y$8*'C3(1)-1管路'!AH10)))</f>
        <v>-</v>
      </c>
      <c r="AI10" s="299" t="str">
        <f t="shared" ref="AI10:AI20" si="8">IF(SUM(AG10:AH10)=0,"-",SUM(AG10:AH10))</f>
        <v>-</v>
      </c>
      <c r="AJ10" s="307" t="str">
        <f>IF('C10(1)-1管路(計画設定)'!$Z$8="","-",IF('C10(1)-1管路(計画設定)'!$Z$8="○",'C3(1)-1管路'!AJ10,IF('C3(1)-1管路'!AJ10="-","-",'C10(1)-1管路(計画設定)'!$Z$8*'C3(1)-1管路'!AJ10)))</f>
        <v>-</v>
      </c>
      <c r="AK10" s="298" t="str">
        <f>IF('C10(1)-1管路(計画設定)'!$AA$8="","-",IF('C10(1)-1管路(計画設定)'!$AA$8="○",'C3(1)-1管路'!AK10,IF('C3(1)-1管路'!AK10="-","-",'C10(1)-1管路(計画設定)'!$AA$8*'C3(1)-1管路'!AK10)))</f>
        <v>-</v>
      </c>
      <c r="AL10" s="299" t="str">
        <f t="shared" ref="AL10:AL20" si="9">IF(SUM(AJ10:AK10)=0,"-",SUM(AJ10:AK10))</f>
        <v>-</v>
      </c>
      <c r="AM10" s="307" t="str">
        <f>IF('C10(1)-1管路(計画設定)'!$AB$8="","-",IF('C10(1)-1管路(計画設定)'!$AB$8="○",'C3(1)-1管路'!AM10,IF('C3(1)-1管路'!AM10="-","-",'C10(1)-1管路(計画設定)'!$AB$8*'C3(1)-1管路'!AM10)))</f>
        <v>-</v>
      </c>
      <c r="AN10" s="298" t="str">
        <f>IF('C10(1)-1管路(計画設定)'!$AC$8="","-",IF('C10(1)-1管路(計画設定)'!$AC$8="○",'C3(1)-1管路'!AN10,IF('C3(1)-1管路'!AN10="-","-",'C10(1)-1管路(計画設定)'!$AC$8*'C3(1)-1管路'!AN10)))</f>
        <v>-</v>
      </c>
      <c r="AO10" s="299" t="str">
        <f t="shared" ref="AO10:AO20" si="10">IF(SUM(AM10:AN10)=0,"-",SUM(AM10:AN10))</f>
        <v>-</v>
      </c>
      <c r="AP10" s="307" t="str">
        <f>IF('C10(1)-1管路(計画設定)'!$AD$8="","-",IF('C10(1)-1管路(計画設定)'!$AD$8="○",'C3(1)-1管路'!AP10,IF('C3(1)-1管路'!AP10="-","-",'C10(1)-1管路(計画設定)'!$AD$8*'C3(1)-1管路'!AP10)))</f>
        <v>-</v>
      </c>
      <c r="AQ10" s="298" t="str">
        <f>IF('C10(1)-1管路(計画設定)'!$AE$8="","-",IF('C10(1)-1管路(計画設定)'!$AE$8="○",'C3(1)-1管路'!AQ10,IF('C3(1)-1管路'!AQ10="-","-",'C10(1)-1管路(計画設定)'!$AE$8*'C3(1)-1管路'!AQ10)))</f>
        <v>-</v>
      </c>
      <c r="AR10" s="299" t="str">
        <f t="shared" ref="AR10:AR20" si="11">IF(SUM(AP10:AQ10)=0,"-",SUM(AP10:AQ10))</f>
        <v>-</v>
      </c>
      <c r="AS10" s="307" t="str">
        <f>IF('C10(1)-1管路(計画設定)'!$AF$8="","-",IF('C10(1)-1管路(計画設定)'!$AF$8="○",'C3(1)-1管路'!AS10,IF('C3(1)-1管路'!AS10="-","-",'C10(1)-1管路(計画設定)'!$AF$8*'C3(1)-1管路'!AS10)))</f>
        <v>-</v>
      </c>
      <c r="AT10" s="298" t="str">
        <f>IF('C10(1)-1管路(計画設定)'!$AG$8="","-",IF('C10(1)-1管路(計画設定)'!$AG$8="○",'C3(1)-1管路'!AT10,IF('C3(1)-1管路'!AT10="-","-",'C10(1)-1管路(計画設定)'!$AG$8*'C3(1)-1管路'!AT10)))</f>
        <v>-</v>
      </c>
      <c r="AU10" s="299" t="str">
        <f t="shared" ref="AU10:AU20" si="12">IF(SUM(AS10:AT10)=0,"-",SUM(AS10:AT10))</f>
        <v>-</v>
      </c>
      <c r="AV10" s="63" t="str">
        <f t="shared" ref="AV10:AV20" si="13">IF(SUM(I10,L10,O10,R10,W10,Z10,AC10,AF10,AI10,AL10,AO10,AR10,AU10)=0,"-",SUM(I10,L10,O10,R10,W10,Z10,AC10,AF10,AI10,AL10,AO10,AR10,AU10))</f>
        <v>-</v>
      </c>
      <c r="AW10" s="238" t="str">
        <f>IF('C10(1)-2管路(初期設定)'!AW10="","",'C10(1)-2管路(初期設定)'!AW10)</f>
        <v>ダクタイル鋳鉄管(NS形継手等)</v>
      </c>
      <c r="AX10" s="239">
        <f>IF('C10(1)-2管路(初期設定)'!AX10="","",'C10(1)-2管路(初期設定)'!AX10)</f>
        <v>245</v>
      </c>
      <c r="AY10" s="47" t="str">
        <f t="shared" ref="AY10:AY20" si="14">IF(AV10="-","-",AX10*AV10)</f>
        <v>-</v>
      </c>
      <c r="BB10" s="1103">
        <f t="shared" ref="BB10:BB20" si="15">SUMIF(G$88,"①",I10)+SUMIF(J$88,"①",L10)+SUMIF(M$88,"①",O10)+SUMIF(P$88,"①",R10)+SUMIF(S$88,"①",S10)+SUMIF(S$88,"①",T10)+SUMIF(U$88,"①",U10)+SUMIF(U$88,"①",V10)+SUMIF(X$88,"①",Z10)+SUMIF(AA$88,"①",AC10)+SUMIF(AD$88,"①",AF10)+SUMIF(AG$88,"①",AI10)+SUMIF(AJ$88,"①",AL10)+SUMIF(AM$88,"①",AO10)+SUMIF(AP$88,"①",AR10)+SUMIF(AS$88,"①",AU10)</f>
        <v>0</v>
      </c>
      <c r="BC10" s="1076"/>
      <c r="BD10" s="1078">
        <f t="shared" ref="BD10:BD20" si="16">SUMIF(G$88,"②",I10)+SUMIF(J$88,"②",L10)+SUMIF(M$88,"②",O10)+SUMIF(P$88,"②",R10)+SUMIF(S$88,"②",S10)+SUMIF(S$88,"②",T10)+SUMIF(U$88,"②",U10)+SUMIF(U$88,"②",V10)+SUMIF(X$88,"②",Z10)+SUMIF(AA$88,"②",AC10)+SUMIF(AD$88,"②",AF10)+SUMIF(AG$88,"②",AI10)+SUMIF(AJ$88,"②",AL10)+SUMIF(AM$88,"②",AO10)+SUMIF(AP$88,"②",AR10)+SUMIF(AS$88,"②",AU10)</f>
        <v>0</v>
      </c>
      <c r="BE10" s="1076"/>
      <c r="BF10" s="1078">
        <f t="shared" ref="BF10:BF20" si="17">SUMIF(G$88,"③",I10)+SUMIF(J$88,"③",L10)+SUMIF(M$88,"③",O10)+SUMIF(P$88,"③",R10)+SUMIF(S$88,"③",S10)+SUMIF(S$88,"③",T10)+SUMIF(U$88,"③",U10)+SUMIF(U$88,"③",V10)+SUMIF(X$88,"③",Z10)+SUMIF(AA$88,"③",AC10)+SUMIF(AD$88,"③",AF10)+SUMIF(AG$88,"③",AI10)+SUMIF(AJ$88,"③",AL10)+SUMIF(AM$88,"③",AO10)+SUMIF(AP$88,"③",AR10)+SUMIF(AS$88,"③",AU10)</f>
        <v>0</v>
      </c>
      <c r="BG10" s="1076"/>
      <c r="BH10" s="1078">
        <f t="shared" ref="BH10:BH20" si="18">SUMIF(G$88,"④",I10)+SUMIF(J$88,"④",L10)+SUMIF(M$88,"④",O10)+SUMIF(P$88,"④",R10)+SUMIF(S$88,"④",S10)+SUMIF(S$88,"④",T10)+SUMIF(U$88,"④",U10)+SUMIF(U$88,"④",V10)+SUMIF(X$88,"④",Z10)+SUMIF(AA$88,"④",AC10)+SUMIF(AD$88,"④",AF10)+SUMIF(AG$88,"④",AI10)+SUMIF(AJ$88,"④",AL10)+SUMIF(AM$88,"④",AO10)+SUMIF(AP$88,"④",AR10)+SUMIF(AS$88,"④",AU10)</f>
        <v>0</v>
      </c>
      <c r="BI10" s="1076"/>
      <c r="BJ10" s="1078">
        <f t="shared" ref="BJ10:BJ20" si="19">SUMIF(G$88,"⑤",I10)+SUMIF(J$88,"⑤",L10)+SUMIF(M$88,"⑤",O10)+SUMIF(P$88,"⑤",R10)+SUMIF(S$88,"⑤",S10)+SUMIF(S$88,"⑤",T10)+SUMIF(U$88,"⑤",U10)+SUMIF(U$88,"⑤",V10)+SUMIF(X$88,"⑤",Z10)+SUMIF(AA$88,"⑤",AC10)+SUMIF(AD$88,"⑤",AF10)+SUMIF(AG$88,"⑤",AI10)+SUMIF(AJ$88,"⑤",AL10)+SUMIF(AM$88,"⑤",AO10)+SUMIF(AP$88,"⑤",AR10)+SUMIF(AS$88,"⑤",AU10)</f>
        <v>0</v>
      </c>
      <c r="BK10" s="1076"/>
      <c r="BL10" s="1103">
        <f t="shared" ref="BL10:BL20" si="20">IF($AY10="-",0,BB10*$AX10)</f>
        <v>0</v>
      </c>
      <c r="BM10" s="1076"/>
      <c r="BN10" s="1078">
        <f t="shared" ref="BN10:BN20" si="21">IF($AY10="-",0,BD10*$AX10)</f>
        <v>0</v>
      </c>
      <c r="BO10" s="1076"/>
      <c r="BP10" s="1078">
        <f t="shared" ref="BP10:BP20" si="22">IF($AY10="-",0,BF10*$AX10)</f>
        <v>0</v>
      </c>
      <c r="BQ10" s="1076"/>
      <c r="BR10" s="1078">
        <f t="shared" ref="BR10:BR20" si="23">IF($AY10="-",0,BH10*$AX10)</f>
        <v>0</v>
      </c>
      <c r="BS10" s="1076"/>
      <c r="BT10" s="1078">
        <f t="shared" ref="BT10:BT20" si="24">IF($AY10="-",0,BJ10*$AX10)</f>
        <v>0</v>
      </c>
      <c r="BU10" s="1131"/>
      <c r="BV10" s="78"/>
    </row>
    <row r="11" spans="2:113" ht="13.5" customHeight="1">
      <c r="B11" s="1551"/>
      <c r="C11" s="1255"/>
      <c r="D11" s="1263"/>
      <c r="E11" s="1263"/>
      <c r="F11" s="71">
        <v>500</v>
      </c>
      <c r="G11" s="302" t="str">
        <f>IF('C10(1)-1管路(計画設定)'!$F$8="","-",IF('C10(1)-1管路(計画設定)'!$F$8="○",'C3(1)-1管路'!G11,IF('C3(1)-1管路'!F11="-","-",'C10(1)-1管路(計画設定)'!$F$8*'C3(1)-1管路'!G11)))</f>
        <v>-</v>
      </c>
      <c r="H11" s="301" t="str">
        <f>IF('C10(1)-1管路(計画設定)'!$G$8="","-",IF('C10(1)-1管路(計画設定)'!$G$8="○",'C3(1)-1管路'!H11,IF('C3(1)-1管路'!H11="-","-",'C10(1)-1管路(計画設定)'!$G$8*'C3(1)-1管路'!H11)))</f>
        <v>-</v>
      </c>
      <c r="I11" s="303" t="str">
        <f t="shared" si="0"/>
        <v>-</v>
      </c>
      <c r="J11" s="302" t="str">
        <f>IF('C10(1)-1管路(計画設定)'!$H$8="","-",IF('C10(1)-1管路(計画設定)'!$H$8="○",'C3(1)-1管路'!J11,IF('C3(1)-1管路'!J11="-","-",'C10(1)-1管路(計画設定)'!$H$8*'C3(1)-1管路'!J11)))</f>
        <v>-</v>
      </c>
      <c r="K11" s="301" t="str">
        <f>IF('C10(1)-1管路(計画設定)'!$I$8="","-",IF('C10(1)-1管路(計画設定)'!$I$8="○",'C3(1)-1管路'!K11,IF('C3(1)-1管路'!K11="-","-",'C10(1)-1管路(計画設定)'!$I$8*'C3(1)-1管路'!K11)))</f>
        <v>-</v>
      </c>
      <c r="L11" s="303" t="str">
        <f t="shared" si="1"/>
        <v>-</v>
      </c>
      <c r="M11" s="302" t="str">
        <f>IF('C10(1)-1管路(計画設定)'!$J$8="","-",IF('C10(1)-1管路(計画設定)'!$J$8="○",'C3(1)-1管路'!M11,IF('C3(1)-1管路'!M11="-","-",'C10(1)-1管路(計画設定)'!$J$8*'C3(1)-1管路'!M11)))</f>
        <v>-</v>
      </c>
      <c r="N11" s="301" t="str">
        <f>IF('C10(1)-1管路(計画設定)'!$K$8="","-",IF('C10(1)-1管路(計画設定)'!$K$8="○",'C3(1)-1管路'!N11,IF('C3(1)-1管路'!N11="-","-",'C10(1)-1管路(計画設定)'!$K$8*'C3(1)-1管路'!N11)))</f>
        <v>-</v>
      </c>
      <c r="O11" s="303" t="str">
        <f t="shared" si="2"/>
        <v>-</v>
      </c>
      <c r="P11" s="302" t="str">
        <f>IF('C10(1)-1管路(計画設定)'!$L$8="","-",IF('C10(1)-1管路(計画設定)'!$L$8="○",'C3(1)-1管路'!P11,IF('C3(1)-1管路'!P11="-","-",'C10(1)-1管路(計画設定)'!$L$8*'C3(1)-1管路'!P11)))</f>
        <v>-</v>
      </c>
      <c r="Q11" s="301" t="str">
        <f>IF('C10(1)-1管路(計画設定)'!$M$8="","-",IF('C10(1)-1管路(計画設定)'!$M$8="○",'C3(1)-1管路'!Q11,IF('C3(1)-1管路'!Q11="-","-",'C10(1)-1管路(計画設定)'!$M$8*'C3(1)-1管路'!Q11)))</f>
        <v>-</v>
      </c>
      <c r="R11" s="303" t="str">
        <f t="shared" si="3"/>
        <v>-</v>
      </c>
      <c r="S11" s="302" t="str">
        <f>IF('C10(1)-1管路(計画設定)'!$N$8="","-",IF('C10(1)-1管路(計画設定)'!$N$8="○",'C3(1)-1管路'!S11,IF('C3(1)-1管路'!S11="-","-",'C10(1)-1管路(計画設定)'!$N$8*'C3(1)-1管路'!S11)))</f>
        <v>-</v>
      </c>
      <c r="T11" s="296" t="str">
        <f>IF('C10(1)-1管路(計画設定)'!$O$8="","-",IF('C10(1)-1管路(計画設定)'!$O$8="○",'C3(1)-1管路'!T11,IF('C3(1)-1管路'!T11="-","-",'C10(1)-1管路(計画設定)'!$O$8*'C3(1)-1管路'!T11)))</f>
        <v>-</v>
      </c>
      <c r="U11" s="296" t="str">
        <f>IF('C10(1)-1管路(計画設定)'!$P$8="","-",IF('C10(1)-1管路(計画設定)'!$P$8="○",'C3(1)-1管路'!U11,IF('C3(1)-1管路'!U11="-","-",'C10(1)-1管路(計画設定)'!$P$8*'C3(1)-1管路'!U11)))</f>
        <v>-</v>
      </c>
      <c r="V11" s="301" t="str">
        <f>IF('C10(1)-1管路(計画設定)'!$Q$8="","-",IF('C10(1)-1管路(計画設定)'!$Q$8="○",'C3(1)-1管路'!V11,IF('C3(1)-1管路'!V11="-","-",'C10(1)-1管路(計画設定)'!$Q$8*'C3(1)-1管路'!V11)))</f>
        <v>-</v>
      </c>
      <c r="W11" s="303" t="str">
        <f t="shared" si="4"/>
        <v>-</v>
      </c>
      <c r="X11" s="302" t="str">
        <f>IF('C10(1)-1管路(計画設定)'!$R$8="","-",IF('C10(1)-1管路(計画設定)'!$R$8="○",'C3(1)-1管路'!X11,IF('C3(1)-1管路'!X11="-","-",'C10(1)-1管路(計画設定)'!$R$8*'C3(1)-1管路'!X11)))</f>
        <v>-</v>
      </c>
      <c r="Y11" s="301" t="str">
        <f>IF('C10(1)-1管路(計画設定)'!$S$8="","-",IF('C10(1)-1管路(計画設定)'!$S$8="○",'C3(1)-1管路'!Y11,IF('C3(1)-1管路'!Y11="-","-",'C10(1)-1管路(計画設定)'!$S$8*'C3(1)-1管路'!Y11)))</f>
        <v>-</v>
      </c>
      <c r="Z11" s="303" t="str">
        <f t="shared" si="5"/>
        <v>-</v>
      </c>
      <c r="AA11" s="302" t="str">
        <f>IF('C10(1)-1管路(計画設定)'!$T$8="","-",IF('C10(1)-1管路(計画設定)'!$T$8="○",'C3(1)-1管路'!AA11,IF('C3(1)-1管路'!AA11="-","-",'C10(1)-1管路(計画設定)'!$T$8*'C3(1)-1管路'!AA11)))</f>
        <v>-</v>
      </c>
      <c r="AB11" s="301" t="str">
        <f>IF('C10(1)-1管路(計画設定)'!$U$8="","-",IF('C10(1)-1管路(計画設定)'!$U$8="○",'C3(1)-1管路'!AB11,IF('C3(1)-1管路'!AB11="-","-",'C10(1)-1管路(計画設定)'!$U$8*'C3(1)-1管路'!AB11)))</f>
        <v>-</v>
      </c>
      <c r="AC11" s="303" t="str">
        <f t="shared" si="6"/>
        <v>-</v>
      </c>
      <c r="AD11" s="302" t="str">
        <f>IF('C10(1)-1管路(計画設定)'!$V$8="","-",IF('C10(1)-1管路(計画設定)'!$V$8="○",'C3(1)-1管路'!AD11,IF('C3(1)-1管路'!AD11="-","-",'C10(1)-1管路(計画設定)'!$V$8*'C3(1)-1管路'!AD11)))</f>
        <v>-</v>
      </c>
      <c r="AE11" s="301" t="str">
        <f>IF('C10(1)-1管路(計画設定)'!$W$8="","-",IF('C10(1)-1管路(計画設定)'!$W$8="○",'C3(1)-1管路'!AE11,IF('C3(1)-1管路'!AE11="-","-",'C10(1)-1管路(計画設定)'!$W$8*'C3(1)-1管路'!AE11)))</f>
        <v>-</v>
      </c>
      <c r="AF11" s="303" t="str">
        <f t="shared" si="7"/>
        <v>-</v>
      </c>
      <c r="AG11" s="302" t="str">
        <f>IF('C10(1)-1管路(計画設定)'!$X$8="","-",IF('C10(1)-1管路(計画設定)'!$X$8="○",'C3(1)-1管路'!AG11,IF('C3(1)-1管路'!AZ11="-","-",'C10(1)-1管路(計画設定)'!$X$8*'C3(1)-1管路'!AG11)))</f>
        <v>-</v>
      </c>
      <c r="AH11" s="301" t="str">
        <f>IF('C10(1)-1管路(計画設定)'!$Y$8="","-",IF('C10(1)-1管路(計画設定)'!$Y$8="○",'C3(1)-1管路'!AH11,IF('C3(1)-1管路'!AH11="-","-",'C10(1)-1管路(計画設定)'!$Y$8*'C3(1)-1管路'!AH11)))</f>
        <v>-</v>
      </c>
      <c r="AI11" s="303" t="str">
        <f t="shared" si="8"/>
        <v>-</v>
      </c>
      <c r="AJ11" s="302" t="str">
        <f>IF('C10(1)-1管路(計画設定)'!$Z$8="","-",IF('C10(1)-1管路(計画設定)'!$Z$8="○",'C3(1)-1管路'!AJ11,IF('C3(1)-1管路'!AJ11="-","-",'C10(1)-1管路(計画設定)'!$Z$8*'C3(1)-1管路'!AJ11)))</f>
        <v>-</v>
      </c>
      <c r="AK11" s="301" t="str">
        <f>IF('C10(1)-1管路(計画設定)'!$AA$8="","-",IF('C10(1)-1管路(計画設定)'!$AA$8="○",'C3(1)-1管路'!AK11,IF('C3(1)-1管路'!AK11="-","-",'C10(1)-1管路(計画設定)'!$AA$8*'C3(1)-1管路'!AK11)))</f>
        <v>-</v>
      </c>
      <c r="AL11" s="303" t="str">
        <f t="shared" si="9"/>
        <v>-</v>
      </c>
      <c r="AM11" s="302" t="str">
        <f>IF('C10(1)-1管路(計画設定)'!$AB$8="","-",IF('C10(1)-1管路(計画設定)'!$AB$8="○",'C3(1)-1管路'!AM11,IF('C3(1)-1管路'!AM11="-","-",'C10(1)-1管路(計画設定)'!$AB$8*'C3(1)-1管路'!AM11)))</f>
        <v>-</v>
      </c>
      <c r="AN11" s="301" t="str">
        <f>IF('C10(1)-1管路(計画設定)'!$AC$8="","-",IF('C10(1)-1管路(計画設定)'!$AC$8="○",'C3(1)-1管路'!AN11,IF('C3(1)-1管路'!AN11="-","-",'C10(1)-1管路(計画設定)'!$AC$8*'C3(1)-1管路'!AN11)))</f>
        <v>-</v>
      </c>
      <c r="AO11" s="303" t="str">
        <f t="shared" si="10"/>
        <v>-</v>
      </c>
      <c r="AP11" s="302" t="str">
        <f>IF('C10(1)-1管路(計画設定)'!$AD$8="","-",IF('C10(1)-1管路(計画設定)'!$AD$8="○",'C3(1)-1管路'!AP11,IF('C3(1)-1管路'!AP11="-","-",'C10(1)-1管路(計画設定)'!$AD$8*'C3(1)-1管路'!AP11)))</f>
        <v>-</v>
      </c>
      <c r="AQ11" s="301">
        <f>IF('C10(1)-1管路(計画設定)'!$AE$8="","-",IF('C10(1)-1管路(計画設定)'!$AE$8="○",'C3(1)-1管路'!AQ11,IF('C3(1)-1管路'!AQ11="-","-",'C10(1)-1管路(計画設定)'!$AE$8*'C3(1)-1管路'!AQ11)))</f>
        <v>22.9</v>
      </c>
      <c r="AR11" s="303">
        <f t="shared" si="11"/>
        <v>22.9</v>
      </c>
      <c r="AS11" s="302" t="str">
        <f>IF('C10(1)-1管路(計画設定)'!$AF$8="","-",IF('C10(1)-1管路(計画設定)'!$AF$8="○",'C3(1)-1管路'!AS11,IF('C3(1)-1管路'!AS11="-","-",'C10(1)-1管路(計画設定)'!$AF$8*'C3(1)-1管路'!AS11)))</f>
        <v>-</v>
      </c>
      <c r="AT11" s="301" t="str">
        <f>IF('C10(1)-1管路(計画設定)'!$AG$8="","-",IF('C10(1)-1管路(計画設定)'!$AG$8="○",'C3(1)-1管路'!AT11,IF('C3(1)-1管路'!AT11="-","-",'C10(1)-1管路(計画設定)'!$AG$8*'C3(1)-1管路'!AT11)))</f>
        <v>-</v>
      </c>
      <c r="AU11" s="303" t="str">
        <f t="shared" si="12"/>
        <v>-</v>
      </c>
      <c r="AV11" s="64">
        <f t="shared" si="13"/>
        <v>22.9</v>
      </c>
      <c r="AW11" s="240" t="str">
        <f>IF('C10(1)-2管路(初期設定)'!AW11="","",'C10(1)-2管路(初期設定)'!AW11)</f>
        <v>ダクタイル鋳鉄管(NS形継手等)</v>
      </c>
      <c r="AX11" s="241">
        <f>IF('C10(1)-2管路(初期設定)'!AX11="","",'C10(1)-2管路(初期設定)'!AX11)</f>
        <v>189</v>
      </c>
      <c r="AY11" s="42">
        <f t="shared" si="14"/>
        <v>4328.0999999999995</v>
      </c>
      <c r="BB11" s="1095">
        <f t="shared" si="15"/>
        <v>0</v>
      </c>
      <c r="BC11" s="1069"/>
      <c r="BD11" s="1072">
        <f t="shared" si="16"/>
        <v>0</v>
      </c>
      <c r="BE11" s="1069"/>
      <c r="BF11" s="1072">
        <f t="shared" si="17"/>
        <v>0</v>
      </c>
      <c r="BG11" s="1069"/>
      <c r="BH11" s="1072">
        <f t="shared" si="18"/>
        <v>22.9</v>
      </c>
      <c r="BI11" s="1069"/>
      <c r="BJ11" s="1072">
        <f t="shared" si="19"/>
        <v>0</v>
      </c>
      <c r="BK11" s="1069"/>
      <c r="BL11" s="1095">
        <f t="shared" si="20"/>
        <v>0</v>
      </c>
      <c r="BM11" s="1069"/>
      <c r="BN11" s="1072">
        <f t="shared" si="21"/>
        <v>0</v>
      </c>
      <c r="BO11" s="1069"/>
      <c r="BP11" s="1072">
        <f t="shared" si="22"/>
        <v>0</v>
      </c>
      <c r="BQ11" s="1069"/>
      <c r="BR11" s="1072">
        <f t="shared" si="23"/>
        <v>4328.0999999999995</v>
      </c>
      <c r="BS11" s="1069"/>
      <c r="BT11" s="1072">
        <f t="shared" si="24"/>
        <v>0</v>
      </c>
      <c r="BU11" s="1104"/>
      <c r="BV11" s="78"/>
      <c r="DI11" s="78"/>
    </row>
    <row r="12" spans="2:113" ht="13.5" customHeight="1">
      <c r="B12" s="1551"/>
      <c r="C12" s="1255"/>
      <c r="D12" s="1263"/>
      <c r="E12" s="1263"/>
      <c r="F12" s="71">
        <v>450</v>
      </c>
      <c r="G12" s="302" t="str">
        <f>IF('C10(1)-1管路(計画設定)'!$F$8="","-",IF('C10(1)-1管路(計画設定)'!$F$8="○",'C3(1)-1管路'!G12,IF('C3(1)-1管路'!F12="-","-",'C10(1)-1管路(計画設定)'!$F$8*'C3(1)-1管路'!G12)))</f>
        <v>-</v>
      </c>
      <c r="H12" s="301" t="str">
        <f>IF('C10(1)-1管路(計画設定)'!$G$8="","-",IF('C10(1)-1管路(計画設定)'!$G$8="○",'C3(1)-1管路'!H12,IF('C3(1)-1管路'!H12="-","-",'C10(1)-1管路(計画設定)'!$G$8*'C3(1)-1管路'!H12)))</f>
        <v>-</v>
      </c>
      <c r="I12" s="303" t="str">
        <f t="shared" si="0"/>
        <v>-</v>
      </c>
      <c r="J12" s="302" t="str">
        <f>IF('C10(1)-1管路(計画設定)'!$H$8="","-",IF('C10(1)-1管路(計画設定)'!$H$8="○",'C3(1)-1管路'!J12,IF('C3(1)-1管路'!J12="-","-",'C10(1)-1管路(計画設定)'!$H$8*'C3(1)-1管路'!J12)))</f>
        <v>-</v>
      </c>
      <c r="K12" s="301" t="str">
        <f>IF('C10(1)-1管路(計画設定)'!$I$8="","-",IF('C10(1)-1管路(計画設定)'!$I$8="○",'C3(1)-1管路'!K12,IF('C3(1)-1管路'!K12="-","-",'C10(1)-1管路(計画設定)'!$I$8*'C3(1)-1管路'!K12)))</f>
        <v>-</v>
      </c>
      <c r="L12" s="303" t="str">
        <f t="shared" si="1"/>
        <v>-</v>
      </c>
      <c r="M12" s="302" t="str">
        <f>IF('C10(1)-1管路(計画設定)'!$J$8="","-",IF('C10(1)-1管路(計画設定)'!$J$8="○",'C3(1)-1管路'!M12,IF('C3(1)-1管路'!M12="-","-",'C10(1)-1管路(計画設定)'!$J$8*'C3(1)-1管路'!M12)))</f>
        <v>-</v>
      </c>
      <c r="N12" s="301" t="str">
        <f>IF('C10(1)-1管路(計画設定)'!$K$8="","-",IF('C10(1)-1管路(計画設定)'!$K$8="○",'C3(1)-1管路'!N12,IF('C3(1)-1管路'!N12="-","-",'C10(1)-1管路(計画設定)'!$K$8*'C3(1)-1管路'!N12)))</f>
        <v>-</v>
      </c>
      <c r="O12" s="303" t="str">
        <f t="shared" si="2"/>
        <v>-</v>
      </c>
      <c r="P12" s="302" t="str">
        <f>IF('C10(1)-1管路(計画設定)'!$L$8="","-",IF('C10(1)-1管路(計画設定)'!$L$8="○",'C3(1)-1管路'!P12,IF('C3(1)-1管路'!P12="-","-",'C10(1)-1管路(計画設定)'!$L$8*'C3(1)-1管路'!P12)))</f>
        <v>-</v>
      </c>
      <c r="Q12" s="301" t="str">
        <f>IF('C10(1)-1管路(計画設定)'!$M$8="","-",IF('C10(1)-1管路(計画設定)'!$M$8="○",'C3(1)-1管路'!Q12,IF('C3(1)-1管路'!Q12="-","-",'C10(1)-1管路(計画設定)'!$M$8*'C3(1)-1管路'!Q12)))</f>
        <v>-</v>
      </c>
      <c r="R12" s="303" t="str">
        <f t="shared" si="3"/>
        <v>-</v>
      </c>
      <c r="S12" s="302" t="str">
        <f>IF('C10(1)-1管路(計画設定)'!$N$8="","-",IF('C10(1)-1管路(計画設定)'!$N$8="○",'C3(1)-1管路'!S12,IF('C3(1)-1管路'!S12="-","-",'C10(1)-1管路(計画設定)'!$N$8*'C3(1)-1管路'!S12)))</f>
        <v>-</v>
      </c>
      <c r="T12" s="296" t="str">
        <f>IF('C10(1)-1管路(計画設定)'!$O$8="","-",IF('C10(1)-1管路(計画設定)'!$O$8="○",'C3(1)-1管路'!T12,IF('C3(1)-1管路'!T12="-","-",'C10(1)-1管路(計画設定)'!$O$8*'C3(1)-1管路'!T12)))</f>
        <v>-</v>
      </c>
      <c r="U12" s="296" t="str">
        <f>IF('C10(1)-1管路(計画設定)'!$P$8="","-",IF('C10(1)-1管路(計画設定)'!$P$8="○",'C3(1)-1管路'!U12,IF('C3(1)-1管路'!U12="-","-",'C10(1)-1管路(計画設定)'!$P$8*'C3(1)-1管路'!U12)))</f>
        <v>-</v>
      </c>
      <c r="V12" s="301" t="str">
        <f>IF('C10(1)-1管路(計画設定)'!$Q$8="","-",IF('C10(1)-1管路(計画設定)'!$Q$8="○",'C3(1)-1管路'!V12,IF('C3(1)-1管路'!V12="-","-",'C10(1)-1管路(計画設定)'!$Q$8*'C3(1)-1管路'!V12)))</f>
        <v>-</v>
      </c>
      <c r="W12" s="303" t="str">
        <f t="shared" si="4"/>
        <v>-</v>
      </c>
      <c r="X12" s="302" t="str">
        <f>IF('C10(1)-1管路(計画設定)'!$R$8="","-",IF('C10(1)-1管路(計画設定)'!$R$8="○",'C3(1)-1管路'!X12,IF('C3(1)-1管路'!X12="-","-",'C10(1)-1管路(計画設定)'!$R$8*'C3(1)-1管路'!X12)))</f>
        <v>-</v>
      </c>
      <c r="Y12" s="301" t="str">
        <f>IF('C10(1)-1管路(計画設定)'!$S$8="","-",IF('C10(1)-1管路(計画設定)'!$S$8="○",'C3(1)-1管路'!Y12,IF('C3(1)-1管路'!Y12="-","-",'C10(1)-1管路(計画設定)'!$S$8*'C3(1)-1管路'!Y12)))</f>
        <v>-</v>
      </c>
      <c r="Z12" s="303" t="str">
        <f t="shared" si="5"/>
        <v>-</v>
      </c>
      <c r="AA12" s="302" t="str">
        <f>IF('C10(1)-1管路(計画設定)'!$T$8="","-",IF('C10(1)-1管路(計画設定)'!$T$8="○",'C3(1)-1管路'!AA12,IF('C3(1)-1管路'!AA12="-","-",'C10(1)-1管路(計画設定)'!$T$8*'C3(1)-1管路'!AA12)))</f>
        <v>-</v>
      </c>
      <c r="AB12" s="301" t="str">
        <f>IF('C10(1)-1管路(計画設定)'!$U$8="","-",IF('C10(1)-1管路(計画設定)'!$U$8="○",'C3(1)-1管路'!AB12,IF('C3(1)-1管路'!AB12="-","-",'C10(1)-1管路(計画設定)'!$U$8*'C3(1)-1管路'!AB12)))</f>
        <v>-</v>
      </c>
      <c r="AC12" s="303" t="str">
        <f t="shared" si="6"/>
        <v>-</v>
      </c>
      <c r="AD12" s="302" t="str">
        <f>IF('C10(1)-1管路(計画設定)'!$V$8="","-",IF('C10(1)-1管路(計画設定)'!$V$8="○",'C3(1)-1管路'!AD12,IF('C3(1)-1管路'!AD12="-","-",'C10(1)-1管路(計画設定)'!$V$8*'C3(1)-1管路'!AD12)))</f>
        <v>-</v>
      </c>
      <c r="AE12" s="301" t="str">
        <f>IF('C10(1)-1管路(計画設定)'!$W$8="","-",IF('C10(1)-1管路(計画設定)'!$W$8="○",'C3(1)-1管路'!AE12,IF('C3(1)-1管路'!AE12="-","-",'C10(1)-1管路(計画設定)'!$W$8*'C3(1)-1管路'!AE12)))</f>
        <v>-</v>
      </c>
      <c r="AF12" s="303" t="str">
        <f t="shared" si="7"/>
        <v>-</v>
      </c>
      <c r="AG12" s="302" t="str">
        <f>IF('C10(1)-1管路(計画設定)'!$X$8="","-",IF('C10(1)-1管路(計画設定)'!$X$8="○",'C3(1)-1管路'!AG12,IF('C3(1)-1管路'!AZ12="-","-",'C10(1)-1管路(計画設定)'!$X$8*'C3(1)-1管路'!AG12)))</f>
        <v>-</v>
      </c>
      <c r="AH12" s="301" t="str">
        <f>IF('C10(1)-1管路(計画設定)'!$Y$8="","-",IF('C10(1)-1管路(計画設定)'!$Y$8="○",'C3(1)-1管路'!AH12,IF('C3(1)-1管路'!AH12="-","-",'C10(1)-1管路(計画設定)'!$Y$8*'C3(1)-1管路'!AH12)))</f>
        <v>-</v>
      </c>
      <c r="AI12" s="303" t="str">
        <f t="shared" si="8"/>
        <v>-</v>
      </c>
      <c r="AJ12" s="302" t="str">
        <f>IF('C10(1)-1管路(計画設定)'!$Z$8="","-",IF('C10(1)-1管路(計画設定)'!$Z$8="○",'C3(1)-1管路'!AJ12,IF('C3(1)-1管路'!AJ12="-","-",'C10(1)-1管路(計画設定)'!$Z$8*'C3(1)-1管路'!AJ12)))</f>
        <v>-</v>
      </c>
      <c r="AK12" s="301" t="str">
        <f>IF('C10(1)-1管路(計画設定)'!$AA$8="","-",IF('C10(1)-1管路(計画設定)'!$AA$8="○",'C3(1)-1管路'!AK12,IF('C3(1)-1管路'!AK12="-","-",'C10(1)-1管路(計画設定)'!$AA$8*'C3(1)-1管路'!AK12)))</f>
        <v>-</v>
      </c>
      <c r="AL12" s="303" t="str">
        <f t="shared" si="9"/>
        <v>-</v>
      </c>
      <c r="AM12" s="302" t="str">
        <f>IF('C10(1)-1管路(計画設定)'!$AB$8="","-",IF('C10(1)-1管路(計画設定)'!$AB$8="○",'C3(1)-1管路'!AM12,IF('C3(1)-1管路'!AM12="-","-",'C10(1)-1管路(計画設定)'!$AB$8*'C3(1)-1管路'!AM12)))</f>
        <v>-</v>
      </c>
      <c r="AN12" s="301" t="str">
        <f>IF('C10(1)-1管路(計画設定)'!$AC$8="","-",IF('C10(1)-1管路(計画設定)'!$AC$8="○",'C3(1)-1管路'!AN12,IF('C3(1)-1管路'!AN12="-","-",'C10(1)-1管路(計画設定)'!$AC$8*'C3(1)-1管路'!AN12)))</f>
        <v>-</v>
      </c>
      <c r="AO12" s="303" t="str">
        <f t="shared" si="10"/>
        <v>-</v>
      </c>
      <c r="AP12" s="302" t="str">
        <f>IF('C10(1)-1管路(計画設定)'!$AD$8="","-",IF('C10(1)-1管路(計画設定)'!$AD$8="○",'C3(1)-1管路'!AP12,IF('C3(1)-1管路'!AP12="-","-",'C10(1)-1管路(計画設定)'!$AD$8*'C3(1)-1管路'!AP12)))</f>
        <v>-</v>
      </c>
      <c r="AQ12" s="301" t="str">
        <f>IF('C10(1)-1管路(計画設定)'!$AE$8="","-",IF('C10(1)-1管路(計画設定)'!$AE$8="○",'C3(1)-1管路'!AQ12,IF('C3(1)-1管路'!AQ12="-","-",'C10(1)-1管路(計画設定)'!$AE$8*'C3(1)-1管路'!AQ12)))</f>
        <v>-</v>
      </c>
      <c r="AR12" s="303" t="str">
        <f t="shared" si="11"/>
        <v>-</v>
      </c>
      <c r="AS12" s="302" t="str">
        <f>IF('C10(1)-1管路(計画設定)'!$AF$8="","-",IF('C10(1)-1管路(計画設定)'!$AF$8="○",'C3(1)-1管路'!AS12,IF('C3(1)-1管路'!AS12="-","-",'C10(1)-1管路(計画設定)'!$AF$8*'C3(1)-1管路'!AS12)))</f>
        <v>-</v>
      </c>
      <c r="AT12" s="301" t="str">
        <f>IF('C10(1)-1管路(計画設定)'!$AG$8="","-",IF('C10(1)-1管路(計画設定)'!$AG$8="○",'C3(1)-1管路'!AT12,IF('C3(1)-1管路'!AT12="-","-",'C10(1)-1管路(計画設定)'!$AG$8*'C3(1)-1管路'!AT12)))</f>
        <v>-</v>
      </c>
      <c r="AU12" s="303" t="str">
        <f t="shared" si="12"/>
        <v>-</v>
      </c>
      <c r="AV12" s="64" t="str">
        <f t="shared" si="13"/>
        <v>-</v>
      </c>
      <c r="AW12" s="240" t="str">
        <f>IF('C10(1)-2管路(初期設定)'!AW12="","",'C10(1)-2管路(初期設定)'!AW12)</f>
        <v>ダクタイル鋳鉄管(NS形継手等)</v>
      </c>
      <c r="AX12" s="241">
        <f>IF('C10(1)-2管路(初期設定)'!AX12="","",'C10(1)-2管路(初期設定)'!AX12)</f>
        <v>166</v>
      </c>
      <c r="AY12" s="42" t="str">
        <f t="shared" si="14"/>
        <v>-</v>
      </c>
      <c r="BB12" s="1095">
        <f t="shared" si="15"/>
        <v>0</v>
      </c>
      <c r="BC12" s="1069"/>
      <c r="BD12" s="1072">
        <f t="shared" si="16"/>
        <v>0</v>
      </c>
      <c r="BE12" s="1069"/>
      <c r="BF12" s="1072">
        <f t="shared" si="17"/>
        <v>0</v>
      </c>
      <c r="BG12" s="1069"/>
      <c r="BH12" s="1072">
        <f t="shared" si="18"/>
        <v>0</v>
      </c>
      <c r="BI12" s="1069"/>
      <c r="BJ12" s="1072">
        <f t="shared" si="19"/>
        <v>0</v>
      </c>
      <c r="BK12" s="1069"/>
      <c r="BL12" s="1095">
        <f t="shared" si="20"/>
        <v>0</v>
      </c>
      <c r="BM12" s="1069"/>
      <c r="BN12" s="1072">
        <f t="shared" si="21"/>
        <v>0</v>
      </c>
      <c r="BO12" s="1069"/>
      <c r="BP12" s="1072">
        <f t="shared" si="22"/>
        <v>0</v>
      </c>
      <c r="BQ12" s="1069"/>
      <c r="BR12" s="1072">
        <f t="shared" si="23"/>
        <v>0</v>
      </c>
      <c r="BS12" s="1069"/>
      <c r="BT12" s="1072">
        <f t="shared" si="24"/>
        <v>0</v>
      </c>
      <c r="BU12" s="1104"/>
      <c r="BV12" s="78"/>
      <c r="DI12" s="78"/>
    </row>
    <row r="13" spans="2:113" ht="13.5" customHeight="1">
      <c r="B13" s="1551"/>
      <c r="C13" s="1255"/>
      <c r="D13" s="1263"/>
      <c r="E13" s="1263"/>
      <c r="F13" s="795">
        <v>400</v>
      </c>
      <c r="G13" s="302" t="str">
        <f>IF('C10(1)-1管路(計画設定)'!$F$8="","-",IF('C10(1)-1管路(計画設定)'!$F$8="○",'C3(1)-1管路'!G13,IF('C3(1)-1管路'!F13="-","-",'C10(1)-1管路(計画設定)'!$F$8*'C3(1)-1管路'!G13)))</f>
        <v>-</v>
      </c>
      <c r="H13" s="301" t="str">
        <f>IF('C10(1)-1管路(計画設定)'!$G$8="","-",IF('C10(1)-1管路(計画設定)'!$G$8="○",'C3(1)-1管路'!H13,IF('C3(1)-1管路'!H13="-","-",'C10(1)-1管路(計画設定)'!$G$8*'C3(1)-1管路'!H13)))</f>
        <v>-</v>
      </c>
      <c r="I13" s="303" t="str">
        <f t="shared" si="0"/>
        <v>-</v>
      </c>
      <c r="J13" s="302" t="str">
        <f>IF('C10(1)-1管路(計画設定)'!$H$8="","-",IF('C10(1)-1管路(計画設定)'!$H$8="○",'C3(1)-1管路'!J13,IF('C3(1)-1管路'!J13="-","-",'C10(1)-1管路(計画設定)'!$H$8*'C3(1)-1管路'!J13)))</f>
        <v>-</v>
      </c>
      <c r="K13" s="301" t="str">
        <f>IF('C10(1)-1管路(計画設定)'!$I$8="","-",IF('C10(1)-1管路(計画設定)'!$I$8="○",'C3(1)-1管路'!K13,IF('C3(1)-1管路'!K13="-","-",'C10(1)-1管路(計画設定)'!$I$8*'C3(1)-1管路'!K13)))</f>
        <v>-</v>
      </c>
      <c r="L13" s="303" t="str">
        <f t="shared" si="1"/>
        <v>-</v>
      </c>
      <c r="M13" s="302" t="str">
        <f>IF('C10(1)-1管路(計画設定)'!$J$8="","-",IF('C10(1)-1管路(計画設定)'!$J$8="○",'C3(1)-1管路'!M13,IF('C3(1)-1管路'!M13="-","-",'C10(1)-1管路(計画設定)'!$J$8*'C3(1)-1管路'!M13)))</f>
        <v>-</v>
      </c>
      <c r="N13" s="301" t="str">
        <f>IF('C10(1)-1管路(計画設定)'!$K$8="","-",IF('C10(1)-1管路(計画設定)'!$K$8="○",'C3(1)-1管路'!N13,IF('C3(1)-1管路'!N13="-","-",'C10(1)-1管路(計画設定)'!$K$8*'C3(1)-1管路'!N13)))</f>
        <v>-</v>
      </c>
      <c r="O13" s="303" t="str">
        <f t="shared" si="2"/>
        <v>-</v>
      </c>
      <c r="P13" s="302" t="str">
        <f>IF('C10(1)-1管路(計画設定)'!$L$8="","-",IF('C10(1)-1管路(計画設定)'!$L$8="○",'C3(1)-1管路'!P13,IF('C3(1)-1管路'!P13="-","-",'C10(1)-1管路(計画設定)'!$L$8*'C3(1)-1管路'!P13)))</f>
        <v>-</v>
      </c>
      <c r="Q13" s="301" t="str">
        <f>IF('C10(1)-1管路(計画設定)'!$M$8="","-",IF('C10(1)-1管路(計画設定)'!$M$8="○",'C3(1)-1管路'!Q13,IF('C3(1)-1管路'!Q13="-","-",'C10(1)-1管路(計画設定)'!$M$8*'C3(1)-1管路'!Q13)))</f>
        <v>-</v>
      </c>
      <c r="R13" s="303" t="str">
        <f t="shared" si="3"/>
        <v>-</v>
      </c>
      <c r="S13" s="302" t="str">
        <f>IF('C10(1)-1管路(計画設定)'!$N$8="","-",IF('C10(1)-1管路(計画設定)'!$N$8="○",'C3(1)-1管路'!S13,IF('C3(1)-1管路'!S13="-","-",'C10(1)-1管路(計画設定)'!$N$8*'C3(1)-1管路'!S13)))</f>
        <v>-</v>
      </c>
      <c r="T13" s="296" t="str">
        <f>IF('C10(1)-1管路(計画設定)'!$O$8="","-",IF('C10(1)-1管路(計画設定)'!$O$8="○",'C3(1)-1管路'!T13,IF('C3(1)-1管路'!T13="-","-",'C10(1)-1管路(計画設定)'!$O$8*'C3(1)-1管路'!T13)))</f>
        <v>-</v>
      </c>
      <c r="U13" s="296" t="str">
        <f>IF('C10(1)-1管路(計画設定)'!$P$8="","-",IF('C10(1)-1管路(計画設定)'!$P$8="○",'C3(1)-1管路'!U13,IF('C3(1)-1管路'!U13="-","-",'C10(1)-1管路(計画設定)'!$P$8*'C3(1)-1管路'!U13)))</f>
        <v>-</v>
      </c>
      <c r="V13" s="301">
        <f>IF('C10(1)-1管路(計画設定)'!$Q$8="","-",IF('C10(1)-1管路(計画設定)'!$Q$8="○",'C3(1)-1管路'!V13,IF('C3(1)-1管路'!V13="-","-",'C10(1)-1管路(計画設定)'!$Q$8*'C3(1)-1管路'!V13)))</f>
        <v>6</v>
      </c>
      <c r="W13" s="303">
        <f t="shared" si="4"/>
        <v>6</v>
      </c>
      <c r="X13" s="302" t="str">
        <f>IF('C10(1)-1管路(計画設定)'!$R$8="","-",IF('C10(1)-1管路(計画設定)'!$R$8="○",'C3(1)-1管路'!X13,IF('C3(1)-1管路'!X13="-","-",'C10(1)-1管路(計画設定)'!$R$8*'C3(1)-1管路'!X13)))</f>
        <v>-</v>
      </c>
      <c r="Y13" s="301">
        <f>IF('C10(1)-1管路(計画設定)'!$S$8="","-",IF('C10(1)-1管路(計画設定)'!$S$8="○",'C3(1)-1管路'!Y13,IF('C3(1)-1管路'!Y13="-","-",'C10(1)-1管路(計画設定)'!$S$8*'C3(1)-1管路'!Y13)))</f>
        <v>3</v>
      </c>
      <c r="Z13" s="303">
        <f t="shared" si="5"/>
        <v>3</v>
      </c>
      <c r="AA13" s="302" t="str">
        <f>IF('C10(1)-1管路(計画設定)'!$T$8="","-",IF('C10(1)-1管路(計画設定)'!$T$8="○",'C3(1)-1管路'!AA13,IF('C3(1)-1管路'!AA13="-","-",'C10(1)-1管路(計画設定)'!$T$8*'C3(1)-1管路'!AA13)))</f>
        <v>-</v>
      </c>
      <c r="AB13" s="301" t="str">
        <f>IF('C10(1)-1管路(計画設定)'!$U$8="","-",IF('C10(1)-1管路(計画設定)'!$U$8="○",'C3(1)-1管路'!AB13,IF('C3(1)-1管路'!AB13="-","-",'C10(1)-1管路(計画設定)'!$U$8*'C3(1)-1管路'!AB13)))</f>
        <v>-</v>
      </c>
      <c r="AC13" s="303" t="str">
        <f t="shared" si="6"/>
        <v>-</v>
      </c>
      <c r="AD13" s="302" t="str">
        <f>IF('C10(1)-1管路(計画設定)'!$V$8="","-",IF('C10(1)-1管路(計画設定)'!$V$8="○",'C3(1)-1管路'!AD13,IF('C3(1)-1管路'!AD13="-","-",'C10(1)-1管路(計画設定)'!$V$8*'C3(1)-1管路'!AD13)))</f>
        <v>-</v>
      </c>
      <c r="AE13" s="301" t="str">
        <f>IF('C10(1)-1管路(計画設定)'!$W$8="","-",IF('C10(1)-1管路(計画設定)'!$W$8="○",'C3(1)-1管路'!AE13,IF('C3(1)-1管路'!AE13="-","-",'C10(1)-1管路(計画設定)'!$W$8*'C3(1)-1管路'!AE13)))</f>
        <v>-</v>
      </c>
      <c r="AF13" s="303" t="str">
        <f t="shared" si="7"/>
        <v>-</v>
      </c>
      <c r="AG13" s="302" t="str">
        <f>IF('C10(1)-1管路(計画設定)'!$X$8="","-",IF('C10(1)-1管路(計画設定)'!$X$8="○",'C3(1)-1管路'!AG13,IF('C3(1)-1管路'!AZ13="-","-",'C10(1)-1管路(計画設定)'!$X$8*'C3(1)-1管路'!AG13)))</f>
        <v>-</v>
      </c>
      <c r="AH13" s="301" t="str">
        <f>IF('C10(1)-1管路(計画設定)'!$Y$8="","-",IF('C10(1)-1管路(計画設定)'!$Y$8="○",'C3(1)-1管路'!AH13,IF('C3(1)-1管路'!AH13="-","-",'C10(1)-1管路(計画設定)'!$Y$8*'C3(1)-1管路'!AH13)))</f>
        <v>-</v>
      </c>
      <c r="AI13" s="303" t="str">
        <f t="shared" si="8"/>
        <v>-</v>
      </c>
      <c r="AJ13" s="302" t="str">
        <f>IF('C10(1)-1管路(計画設定)'!$Z$8="","-",IF('C10(1)-1管路(計画設定)'!$Z$8="○",'C3(1)-1管路'!AJ13,IF('C3(1)-1管路'!AJ13="-","-",'C10(1)-1管路(計画設定)'!$Z$8*'C3(1)-1管路'!AJ13)))</f>
        <v>-</v>
      </c>
      <c r="AK13" s="301" t="str">
        <f>IF('C10(1)-1管路(計画設定)'!$AA$8="","-",IF('C10(1)-1管路(計画設定)'!$AA$8="○",'C3(1)-1管路'!AK13,IF('C3(1)-1管路'!AK13="-","-",'C10(1)-1管路(計画設定)'!$AA$8*'C3(1)-1管路'!AK13)))</f>
        <v>-</v>
      </c>
      <c r="AL13" s="303" t="str">
        <f t="shared" si="9"/>
        <v>-</v>
      </c>
      <c r="AM13" s="302" t="str">
        <f>IF('C10(1)-1管路(計画設定)'!$AB$8="","-",IF('C10(1)-1管路(計画設定)'!$AB$8="○",'C3(1)-1管路'!AM13,IF('C3(1)-1管路'!AM13="-","-",'C10(1)-1管路(計画設定)'!$AB$8*'C3(1)-1管路'!AM13)))</f>
        <v>-</v>
      </c>
      <c r="AN13" s="301" t="str">
        <f>IF('C10(1)-1管路(計画設定)'!$AC$8="","-",IF('C10(1)-1管路(計画設定)'!$AC$8="○",'C3(1)-1管路'!AN13,IF('C3(1)-1管路'!AN13="-","-",'C10(1)-1管路(計画設定)'!$AC$8*'C3(1)-1管路'!AN13)))</f>
        <v>-</v>
      </c>
      <c r="AO13" s="303" t="str">
        <f t="shared" si="10"/>
        <v>-</v>
      </c>
      <c r="AP13" s="302" t="str">
        <f>IF('C10(1)-1管路(計画設定)'!$AD$8="","-",IF('C10(1)-1管路(計画設定)'!$AD$8="○",'C3(1)-1管路'!AP13,IF('C3(1)-1管路'!AP13="-","-",'C10(1)-1管路(計画設定)'!$AD$8*'C3(1)-1管路'!AP13)))</f>
        <v>-</v>
      </c>
      <c r="AQ13" s="301" t="str">
        <f>IF('C10(1)-1管路(計画設定)'!$AE$8="","-",IF('C10(1)-1管路(計画設定)'!$AE$8="○",'C3(1)-1管路'!AQ13,IF('C3(1)-1管路'!AQ13="-","-",'C10(1)-1管路(計画設定)'!$AE$8*'C3(1)-1管路'!AQ13)))</f>
        <v>-</v>
      </c>
      <c r="AR13" s="303" t="str">
        <f t="shared" si="11"/>
        <v>-</v>
      </c>
      <c r="AS13" s="302" t="str">
        <f>IF('C10(1)-1管路(計画設定)'!$AF$8="","-",IF('C10(1)-1管路(計画設定)'!$AF$8="○",'C3(1)-1管路'!AS13,IF('C3(1)-1管路'!AS13="-","-",'C10(1)-1管路(計画設定)'!$AF$8*'C3(1)-1管路'!AS13)))</f>
        <v>-</v>
      </c>
      <c r="AT13" s="301" t="str">
        <f>IF('C10(1)-1管路(計画設定)'!$AG$8="","-",IF('C10(1)-1管路(計画設定)'!$AG$8="○",'C3(1)-1管路'!AT13,IF('C3(1)-1管路'!AT13="-","-",'C10(1)-1管路(計画設定)'!$AG$8*'C3(1)-1管路'!AT13)))</f>
        <v>-</v>
      </c>
      <c r="AU13" s="303" t="str">
        <f t="shared" si="12"/>
        <v>-</v>
      </c>
      <c r="AV13" s="64">
        <f t="shared" si="13"/>
        <v>9</v>
      </c>
      <c r="AW13" s="240" t="str">
        <f>IF('C10(1)-2管路(初期設定)'!AW13="","",'C10(1)-2管路(初期設定)'!AW13)</f>
        <v>ダクタイル鋳鉄管(NS形継手等)</v>
      </c>
      <c r="AX13" s="241">
        <f>IF('C10(1)-2管路(初期設定)'!AX13="","",'C10(1)-2管路(初期設定)'!AX13)</f>
        <v>146</v>
      </c>
      <c r="AY13" s="42">
        <f t="shared" si="14"/>
        <v>1314</v>
      </c>
      <c r="BB13" s="1095">
        <f t="shared" si="15"/>
        <v>0</v>
      </c>
      <c r="BC13" s="1069"/>
      <c r="BD13" s="1072">
        <f t="shared" si="16"/>
        <v>0</v>
      </c>
      <c r="BE13" s="1069"/>
      <c r="BF13" s="1072">
        <f t="shared" si="17"/>
        <v>9</v>
      </c>
      <c r="BG13" s="1069"/>
      <c r="BH13" s="1072">
        <f t="shared" si="18"/>
        <v>0</v>
      </c>
      <c r="BI13" s="1069"/>
      <c r="BJ13" s="1072">
        <f t="shared" si="19"/>
        <v>0</v>
      </c>
      <c r="BK13" s="1069"/>
      <c r="BL13" s="1095">
        <f t="shared" si="20"/>
        <v>0</v>
      </c>
      <c r="BM13" s="1069"/>
      <c r="BN13" s="1072">
        <f t="shared" si="21"/>
        <v>0</v>
      </c>
      <c r="BO13" s="1069"/>
      <c r="BP13" s="1072">
        <f t="shared" si="22"/>
        <v>1314</v>
      </c>
      <c r="BQ13" s="1069"/>
      <c r="BR13" s="1072">
        <f t="shared" si="23"/>
        <v>0</v>
      </c>
      <c r="BS13" s="1069"/>
      <c r="BT13" s="1072">
        <f t="shared" si="24"/>
        <v>0</v>
      </c>
      <c r="BU13" s="1104"/>
      <c r="BV13" s="78"/>
      <c r="DI13" s="78"/>
    </row>
    <row r="14" spans="2:113" ht="13.5" customHeight="1">
      <c r="B14" s="1551"/>
      <c r="C14" s="1255"/>
      <c r="D14" s="1263"/>
      <c r="E14" s="1263"/>
      <c r="F14" s="795">
        <v>350</v>
      </c>
      <c r="G14" s="302" t="str">
        <f>IF('C10(1)-1管路(計画設定)'!$F$8="","-",IF('C10(1)-1管路(計画設定)'!$F$8="○",'C3(1)-1管路'!G14,IF('C3(1)-1管路'!F14="-","-",'C10(1)-1管路(計画設定)'!$F$8*'C3(1)-1管路'!G14)))</f>
        <v>-</v>
      </c>
      <c r="H14" s="301" t="str">
        <f>IF('C10(1)-1管路(計画設定)'!$G$8="","-",IF('C10(1)-1管路(計画設定)'!$G$8="○",'C3(1)-1管路'!H14,IF('C3(1)-1管路'!H14="-","-",'C10(1)-1管路(計画設定)'!$G$8*'C3(1)-1管路'!H14)))</f>
        <v>-</v>
      </c>
      <c r="I14" s="303" t="str">
        <f t="shared" si="0"/>
        <v>-</v>
      </c>
      <c r="J14" s="302" t="str">
        <f>IF('C10(1)-1管路(計画設定)'!$H$8="","-",IF('C10(1)-1管路(計画設定)'!$H$8="○",'C3(1)-1管路'!J14,IF('C3(1)-1管路'!J14="-","-",'C10(1)-1管路(計画設定)'!$H$8*'C3(1)-1管路'!J14)))</f>
        <v>-</v>
      </c>
      <c r="K14" s="301" t="str">
        <f>IF('C10(1)-1管路(計画設定)'!$I$8="","-",IF('C10(1)-1管路(計画設定)'!$I$8="○",'C3(1)-1管路'!K14,IF('C3(1)-1管路'!K14="-","-",'C10(1)-1管路(計画設定)'!$I$8*'C3(1)-1管路'!K14)))</f>
        <v>-</v>
      </c>
      <c r="L14" s="303" t="str">
        <f t="shared" si="1"/>
        <v>-</v>
      </c>
      <c r="M14" s="302" t="str">
        <f>IF('C10(1)-1管路(計画設定)'!$J$8="","-",IF('C10(1)-1管路(計画設定)'!$J$8="○",'C3(1)-1管路'!M14,IF('C3(1)-1管路'!M14="-","-",'C10(1)-1管路(計画設定)'!$J$8*'C3(1)-1管路'!M14)))</f>
        <v>-</v>
      </c>
      <c r="N14" s="301" t="str">
        <f>IF('C10(1)-1管路(計画設定)'!$K$8="","-",IF('C10(1)-1管路(計画設定)'!$K$8="○",'C3(1)-1管路'!N14,IF('C3(1)-1管路'!N14="-","-",'C10(1)-1管路(計画設定)'!$K$8*'C3(1)-1管路'!N14)))</f>
        <v>-</v>
      </c>
      <c r="O14" s="303" t="str">
        <f t="shared" si="2"/>
        <v>-</v>
      </c>
      <c r="P14" s="302" t="str">
        <f>IF('C10(1)-1管路(計画設定)'!$L$8="","-",IF('C10(1)-1管路(計画設定)'!$L$8="○",'C3(1)-1管路'!P14,IF('C3(1)-1管路'!P14="-","-",'C10(1)-1管路(計画設定)'!$L$8*'C3(1)-1管路'!P14)))</f>
        <v>-</v>
      </c>
      <c r="Q14" s="301" t="str">
        <f>IF('C10(1)-1管路(計画設定)'!$M$8="","-",IF('C10(1)-1管路(計画設定)'!$M$8="○",'C3(1)-1管路'!Q14,IF('C3(1)-1管路'!Q14="-","-",'C10(1)-1管路(計画設定)'!$M$8*'C3(1)-1管路'!Q14)))</f>
        <v>-</v>
      </c>
      <c r="R14" s="303" t="str">
        <f t="shared" si="3"/>
        <v>-</v>
      </c>
      <c r="S14" s="302" t="str">
        <f>IF('C10(1)-1管路(計画設定)'!$N$8="","-",IF('C10(1)-1管路(計画設定)'!$N$8="○",'C3(1)-1管路'!S14,IF('C3(1)-1管路'!S14="-","-",'C10(1)-1管路(計画設定)'!$N$8*'C3(1)-1管路'!S14)))</f>
        <v>-</v>
      </c>
      <c r="T14" s="296" t="str">
        <f>IF('C10(1)-1管路(計画設定)'!$O$8="","-",IF('C10(1)-1管路(計画設定)'!$O$8="○",'C3(1)-1管路'!T14,IF('C3(1)-1管路'!T14="-","-",'C10(1)-1管路(計画設定)'!$O$8*'C3(1)-1管路'!T14)))</f>
        <v>-</v>
      </c>
      <c r="U14" s="296" t="str">
        <f>IF('C10(1)-1管路(計画設定)'!$P$8="","-",IF('C10(1)-1管路(計画設定)'!$P$8="○",'C3(1)-1管路'!U14,IF('C3(1)-1管路'!U14="-","-",'C10(1)-1管路(計画設定)'!$P$8*'C3(1)-1管路'!U14)))</f>
        <v>-</v>
      </c>
      <c r="V14" s="301" t="str">
        <f>IF('C10(1)-1管路(計画設定)'!$Q$8="","-",IF('C10(1)-1管路(計画設定)'!$Q$8="○",'C3(1)-1管路'!V14,IF('C3(1)-1管路'!V14="-","-",'C10(1)-1管路(計画設定)'!$Q$8*'C3(1)-1管路'!V14)))</f>
        <v>-</v>
      </c>
      <c r="W14" s="303" t="str">
        <f t="shared" si="4"/>
        <v>-</v>
      </c>
      <c r="X14" s="302" t="str">
        <f>IF('C10(1)-1管路(計画設定)'!$R$8="","-",IF('C10(1)-1管路(計画設定)'!$R$8="○",'C3(1)-1管路'!X14,IF('C3(1)-1管路'!X14="-","-",'C10(1)-1管路(計画設定)'!$R$8*'C3(1)-1管路'!X14)))</f>
        <v>-</v>
      </c>
      <c r="Y14" s="301" t="str">
        <f>IF('C10(1)-1管路(計画設定)'!$S$8="","-",IF('C10(1)-1管路(計画設定)'!$S$8="○",'C3(1)-1管路'!Y14,IF('C3(1)-1管路'!Y14="-","-",'C10(1)-1管路(計画設定)'!$S$8*'C3(1)-1管路'!Y14)))</f>
        <v>-</v>
      </c>
      <c r="Z14" s="303" t="str">
        <f t="shared" si="5"/>
        <v>-</v>
      </c>
      <c r="AA14" s="302" t="str">
        <f>IF('C10(1)-1管路(計画設定)'!$T$8="","-",IF('C10(1)-1管路(計画設定)'!$T$8="○",'C3(1)-1管路'!AA14,IF('C3(1)-1管路'!AA14="-","-",'C10(1)-1管路(計画設定)'!$T$8*'C3(1)-1管路'!AA14)))</f>
        <v>-</v>
      </c>
      <c r="AB14" s="301" t="str">
        <f>IF('C10(1)-1管路(計画設定)'!$U$8="","-",IF('C10(1)-1管路(計画設定)'!$U$8="○",'C3(1)-1管路'!AB14,IF('C3(1)-1管路'!AB14="-","-",'C10(1)-1管路(計画設定)'!$U$8*'C3(1)-1管路'!AB14)))</f>
        <v>-</v>
      </c>
      <c r="AC14" s="303" t="str">
        <f t="shared" si="6"/>
        <v>-</v>
      </c>
      <c r="AD14" s="302" t="str">
        <f>IF('C10(1)-1管路(計画設定)'!$V$8="","-",IF('C10(1)-1管路(計画設定)'!$V$8="○",'C3(1)-1管路'!AD14,IF('C3(1)-1管路'!AD14="-","-",'C10(1)-1管路(計画設定)'!$V$8*'C3(1)-1管路'!AD14)))</f>
        <v>-</v>
      </c>
      <c r="AE14" s="301" t="str">
        <f>IF('C10(1)-1管路(計画設定)'!$W$8="","-",IF('C10(1)-1管路(計画設定)'!$W$8="○",'C3(1)-1管路'!AE14,IF('C3(1)-1管路'!AE14="-","-",'C10(1)-1管路(計画設定)'!$W$8*'C3(1)-1管路'!AE14)))</f>
        <v>-</v>
      </c>
      <c r="AF14" s="303" t="str">
        <f t="shared" si="7"/>
        <v>-</v>
      </c>
      <c r="AG14" s="302" t="str">
        <f>IF('C10(1)-1管路(計画設定)'!$X$8="","-",IF('C10(1)-1管路(計画設定)'!$X$8="○",'C3(1)-1管路'!AG14,IF('C3(1)-1管路'!AZ14="-","-",'C10(1)-1管路(計画設定)'!$X$8*'C3(1)-1管路'!AG14)))</f>
        <v>-</v>
      </c>
      <c r="AH14" s="301" t="str">
        <f>IF('C10(1)-1管路(計画設定)'!$Y$8="","-",IF('C10(1)-1管路(計画設定)'!$Y$8="○",'C3(1)-1管路'!AH14,IF('C3(1)-1管路'!AH14="-","-",'C10(1)-1管路(計画設定)'!$Y$8*'C3(1)-1管路'!AH14)))</f>
        <v>-</v>
      </c>
      <c r="AI14" s="303" t="str">
        <f t="shared" si="8"/>
        <v>-</v>
      </c>
      <c r="AJ14" s="302" t="str">
        <f>IF('C10(1)-1管路(計画設定)'!$Z$8="","-",IF('C10(1)-1管路(計画設定)'!$Z$8="○",'C3(1)-1管路'!AJ14,IF('C3(1)-1管路'!AJ14="-","-",'C10(1)-1管路(計画設定)'!$Z$8*'C3(1)-1管路'!AJ14)))</f>
        <v>-</v>
      </c>
      <c r="AK14" s="301" t="str">
        <f>IF('C10(1)-1管路(計画設定)'!$AA$8="","-",IF('C10(1)-1管路(計画設定)'!$AA$8="○",'C3(1)-1管路'!AK14,IF('C3(1)-1管路'!AK14="-","-",'C10(1)-1管路(計画設定)'!$AA$8*'C3(1)-1管路'!AK14)))</f>
        <v>-</v>
      </c>
      <c r="AL14" s="303" t="str">
        <f t="shared" si="9"/>
        <v>-</v>
      </c>
      <c r="AM14" s="302" t="str">
        <f>IF('C10(1)-1管路(計画設定)'!$AB$8="","-",IF('C10(1)-1管路(計画設定)'!$AB$8="○",'C3(1)-1管路'!AM14,IF('C3(1)-1管路'!AM14="-","-",'C10(1)-1管路(計画設定)'!$AB$8*'C3(1)-1管路'!AM14)))</f>
        <v>-</v>
      </c>
      <c r="AN14" s="301" t="str">
        <f>IF('C10(1)-1管路(計画設定)'!$AC$8="","-",IF('C10(1)-1管路(計画設定)'!$AC$8="○",'C3(1)-1管路'!AN14,IF('C3(1)-1管路'!AN14="-","-",'C10(1)-1管路(計画設定)'!$AC$8*'C3(1)-1管路'!AN14)))</f>
        <v>-</v>
      </c>
      <c r="AO14" s="303" t="str">
        <f t="shared" si="10"/>
        <v>-</v>
      </c>
      <c r="AP14" s="302" t="str">
        <f>IF('C10(1)-1管路(計画設定)'!$AD$8="","-",IF('C10(1)-1管路(計画設定)'!$AD$8="○",'C3(1)-1管路'!AP14,IF('C3(1)-1管路'!AP14="-","-",'C10(1)-1管路(計画設定)'!$AD$8*'C3(1)-1管路'!AP14)))</f>
        <v>-</v>
      </c>
      <c r="AQ14" s="301" t="str">
        <f>IF('C10(1)-1管路(計画設定)'!$AE$8="","-",IF('C10(1)-1管路(計画設定)'!$AE$8="○",'C3(1)-1管路'!AQ14,IF('C3(1)-1管路'!AQ14="-","-",'C10(1)-1管路(計画設定)'!$AE$8*'C3(1)-1管路'!AQ14)))</f>
        <v>-</v>
      </c>
      <c r="AR14" s="303" t="str">
        <f t="shared" si="11"/>
        <v>-</v>
      </c>
      <c r="AS14" s="302" t="str">
        <f>IF('C10(1)-1管路(計画設定)'!$AF$8="","-",IF('C10(1)-1管路(計画設定)'!$AF$8="○",'C3(1)-1管路'!AS14,IF('C3(1)-1管路'!AS14="-","-",'C10(1)-1管路(計画設定)'!$AF$8*'C3(1)-1管路'!AS14)))</f>
        <v>-</v>
      </c>
      <c r="AT14" s="301" t="str">
        <f>IF('C10(1)-1管路(計画設定)'!$AG$8="","-",IF('C10(1)-1管路(計画設定)'!$AG$8="○",'C3(1)-1管路'!AT14,IF('C3(1)-1管路'!AT14="-","-",'C10(1)-1管路(計画設定)'!$AG$8*'C3(1)-1管路'!AT14)))</f>
        <v>-</v>
      </c>
      <c r="AU14" s="303" t="str">
        <f t="shared" si="12"/>
        <v>-</v>
      </c>
      <c r="AV14" s="64" t="str">
        <f t="shared" si="13"/>
        <v>-</v>
      </c>
      <c r="AW14" s="240" t="str">
        <f>IF('C10(1)-2管路(初期設定)'!AW14="","",'C10(1)-2管路(初期設定)'!AW14)</f>
        <v>ダクタイル鋳鉄管(NS形継手等)</v>
      </c>
      <c r="AX14" s="241">
        <f>IF('C10(1)-2管路(初期設定)'!AX14="","",'C10(1)-2管路(初期設定)'!AX14)</f>
        <v>128</v>
      </c>
      <c r="AY14" s="42" t="str">
        <f t="shared" si="14"/>
        <v>-</v>
      </c>
      <c r="BB14" s="1095">
        <f t="shared" si="15"/>
        <v>0</v>
      </c>
      <c r="BC14" s="1069"/>
      <c r="BD14" s="1072">
        <f t="shared" si="16"/>
        <v>0</v>
      </c>
      <c r="BE14" s="1069"/>
      <c r="BF14" s="1072">
        <f t="shared" si="17"/>
        <v>0</v>
      </c>
      <c r="BG14" s="1069"/>
      <c r="BH14" s="1072">
        <f t="shared" si="18"/>
        <v>0</v>
      </c>
      <c r="BI14" s="1069"/>
      <c r="BJ14" s="1072">
        <f t="shared" si="19"/>
        <v>0</v>
      </c>
      <c r="BK14" s="1069"/>
      <c r="BL14" s="1095">
        <f t="shared" si="20"/>
        <v>0</v>
      </c>
      <c r="BM14" s="1069"/>
      <c r="BN14" s="1072">
        <f t="shared" si="21"/>
        <v>0</v>
      </c>
      <c r="BO14" s="1069"/>
      <c r="BP14" s="1072">
        <f t="shared" si="22"/>
        <v>0</v>
      </c>
      <c r="BQ14" s="1069"/>
      <c r="BR14" s="1072">
        <f t="shared" si="23"/>
        <v>0</v>
      </c>
      <c r="BS14" s="1069"/>
      <c r="BT14" s="1072">
        <f t="shared" si="24"/>
        <v>0</v>
      </c>
      <c r="BU14" s="1104"/>
      <c r="BV14" s="78"/>
      <c r="DI14" s="78"/>
    </row>
    <row r="15" spans="2:113" ht="13.5" customHeight="1">
      <c r="B15" s="1551"/>
      <c r="C15" s="1255"/>
      <c r="D15" s="1263"/>
      <c r="E15" s="1263"/>
      <c r="F15" s="795">
        <v>300</v>
      </c>
      <c r="G15" s="302" t="str">
        <f>IF('C10(1)-1管路(計画設定)'!$F$8="","-",IF('C10(1)-1管路(計画設定)'!$F$8="○",'C3(1)-1管路'!G15,IF('C3(1)-1管路'!F15="-","-",'C10(1)-1管路(計画設定)'!$F$8*'C3(1)-1管路'!G15)))</f>
        <v>-</v>
      </c>
      <c r="H15" s="301" t="str">
        <f>IF('C10(1)-1管路(計画設定)'!$G$8="","-",IF('C10(1)-1管路(計画設定)'!$G$8="○",'C3(1)-1管路'!H15,IF('C3(1)-1管路'!H15="-","-",'C10(1)-1管路(計画設定)'!$G$8*'C3(1)-1管路'!H15)))</f>
        <v>-</v>
      </c>
      <c r="I15" s="303" t="str">
        <f t="shared" si="0"/>
        <v>-</v>
      </c>
      <c r="J15" s="302" t="str">
        <f>IF('C10(1)-1管路(計画設定)'!$H$8="","-",IF('C10(1)-1管路(計画設定)'!$H$8="○",'C3(1)-1管路'!J15,IF('C3(1)-1管路'!J15="-","-",'C10(1)-1管路(計画設定)'!$H$8*'C3(1)-1管路'!J15)))</f>
        <v>-</v>
      </c>
      <c r="K15" s="301" t="str">
        <f>IF('C10(1)-1管路(計画設定)'!$I$8="","-",IF('C10(1)-1管路(計画設定)'!$I$8="○",'C3(1)-1管路'!K15,IF('C3(1)-1管路'!K15="-","-",'C10(1)-1管路(計画設定)'!$I$8*'C3(1)-1管路'!K15)))</f>
        <v>-</v>
      </c>
      <c r="L15" s="303" t="str">
        <f t="shared" si="1"/>
        <v>-</v>
      </c>
      <c r="M15" s="302" t="str">
        <f>IF('C10(1)-1管路(計画設定)'!$J$8="","-",IF('C10(1)-1管路(計画設定)'!$J$8="○",'C3(1)-1管路'!M15,IF('C3(1)-1管路'!M15="-","-",'C10(1)-1管路(計画設定)'!$J$8*'C3(1)-1管路'!M15)))</f>
        <v>-</v>
      </c>
      <c r="N15" s="301" t="str">
        <f>IF('C10(1)-1管路(計画設定)'!$K$8="","-",IF('C10(1)-1管路(計画設定)'!$K$8="○",'C3(1)-1管路'!N15,IF('C3(1)-1管路'!N15="-","-",'C10(1)-1管路(計画設定)'!$K$8*'C3(1)-1管路'!N15)))</f>
        <v>-</v>
      </c>
      <c r="O15" s="303" t="str">
        <f t="shared" si="2"/>
        <v>-</v>
      </c>
      <c r="P15" s="302" t="str">
        <f>IF('C10(1)-1管路(計画設定)'!$L$8="","-",IF('C10(1)-1管路(計画設定)'!$L$8="○",'C3(1)-1管路'!P15,IF('C3(1)-1管路'!P15="-","-",'C10(1)-1管路(計画設定)'!$L$8*'C3(1)-1管路'!P15)))</f>
        <v>-</v>
      </c>
      <c r="Q15" s="301" t="str">
        <f>IF('C10(1)-1管路(計画設定)'!$M$8="","-",IF('C10(1)-1管路(計画設定)'!$M$8="○",'C3(1)-1管路'!Q15,IF('C3(1)-1管路'!Q15="-","-",'C10(1)-1管路(計画設定)'!$M$8*'C3(1)-1管路'!Q15)))</f>
        <v>-</v>
      </c>
      <c r="R15" s="303" t="str">
        <f t="shared" si="3"/>
        <v>-</v>
      </c>
      <c r="S15" s="302" t="str">
        <f>IF('C10(1)-1管路(計画設定)'!$N$8="","-",IF('C10(1)-1管路(計画設定)'!$N$8="○",'C3(1)-1管路'!S15,IF('C3(1)-1管路'!S15="-","-",'C10(1)-1管路(計画設定)'!$N$8*'C3(1)-1管路'!S15)))</f>
        <v>-</v>
      </c>
      <c r="T15" s="296" t="str">
        <f>IF('C10(1)-1管路(計画設定)'!$O$8="","-",IF('C10(1)-1管路(計画設定)'!$O$8="○",'C3(1)-1管路'!T15,IF('C3(1)-1管路'!T15="-","-",'C10(1)-1管路(計画設定)'!$O$8*'C3(1)-1管路'!T15)))</f>
        <v>-</v>
      </c>
      <c r="U15" s="296" t="str">
        <f>IF('C10(1)-1管路(計画設定)'!$P$8="","-",IF('C10(1)-1管路(計画設定)'!$P$8="○",'C3(1)-1管路'!U15,IF('C3(1)-1管路'!U15="-","-",'C10(1)-1管路(計画設定)'!$P$8*'C3(1)-1管路'!U15)))</f>
        <v>-</v>
      </c>
      <c r="V15" s="301" t="str">
        <f>IF('C10(1)-1管路(計画設定)'!$Q$8="","-",IF('C10(1)-1管路(計画設定)'!$Q$8="○",'C3(1)-1管路'!V15,IF('C3(1)-1管路'!V15="-","-",'C10(1)-1管路(計画設定)'!$Q$8*'C3(1)-1管路'!V15)))</f>
        <v>-</v>
      </c>
      <c r="W15" s="303" t="str">
        <f t="shared" si="4"/>
        <v>-</v>
      </c>
      <c r="X15" s="302" t="str">
        <f>IF('C10(1)-1管路(計画設定)'!$R$8="","-",IF('C10(1)-1管路(計画設定)'!$R$8="○",'C3(1)-1管路'!X15,IF('C3(1)-1管路'!X15="-","-",'C10(1)-1管路(計画設定)'!$R$8*'C3(1)-1管路'!X15)))</f>
        <v>-</v>
      </c>
      <c r="Y15" s="301" t="str">
        <f>IF('C10(1)-1管路(計画設定)'!$S$8="","-",IF('C10(1)-1管路(計画設定)'!$S$8="○",'C3(1)-1管路'!Y15,IF('C3(1)-1管路'!Y15="-","-",'C10(1)-1管路(計画設定)'!$S$8*'C3(1)-1管路'!Y15)))</f>
        <v>-</v>
      </c>
      <c r="Z15" s="303" t="str">
        <f t="shared" si="5"/>
        <v>-</v>
      </c>
      <c r="AA15" s="302" t="str">
        <f>IF('C10(1)-1管路(計画設定)'!$T$8="","-",IF('C10(1)-1管路(計画設定)'!$T$8="○",'C3(1)-1管路'!AA15,IF('C3(1)-1管路'!AA15="-","-",'C10(1)-1管路(計画設定)'!$T$8*'C3(1)-1管路'!AA15)))</f>
        <v>-</v>
      </c>
      <c r="AB15" s="301" t="str">
        <f>IF('C10(1)-1管路(計画設定)'!$U$8="","-",IF('C10(1)-1管路(計画設定)'!$U$8="○",'C3(1)-1管路'!AB15,IF('C3(1)-1管路'!AB15="-","-",'C10(1)-1管路(計画設定)'!$U$8*'C3(1)-1管路'!AB15)))</f>
        <v>-</v>
      </c>
      <c r="AC15" s="303" t="str">
        <f t="shared" si="6"/>
        <v>-</v>
      </c>
      <c r="AD15" s="302" t="str">
        <f>IF('C10(1)-1管路(計画設定)'!$V$8="","-",IF('C10(1)-1管路(計画設定)'!$V$8="○",'C3(1)-1管路'!AD15,IF('C3(1)-1管路'!AD15="-","-",'C10(1)-1管路(計画設定)'!$V$8*'C3(1)-1管路'!AD15)))</f>
        <v>-</v>
      </c>
      <c r="AE15" s="301" t="str">
        <f>IF('C10(1)-1管路(計画設定)'!$W$8="","-",IF('C10(1)-1管路(計画設定)'!$W$8="○",'C3(1)-1管路'!AE15,IF('C3(1)-1管路'!AE15="-","-",'C10(1)-1管路(計画設定)'!$W$8*'C3(1)-1管路'!AE15)))</f>
        <v>-</v>
      </c>
      <c r="AF15" s="303" t="str">
        <f t="shared" si="7"/>
        <v>-</v>
      </c>
      <c r="AG15" s="302" t="str">
        <f>IF('C10(1)-1管路(計画設定)'!$X$8="","-",IF('C10(1)-1管路(計画設定)'!$X$8="○",'C3(1)-1管路'!AG15,IF('C3(1)-1管路'!AZ15="-","-",'C10(1)-1管路(計画設定)'!$X$8*'C3(1)-1管路'!AG15)))</f>
        <v>-</v>
      </c>
      <c r="AH15" s="301" t="str">
        <f>IF('C10(1)-1管路(計画設定)'!$Y$8="","-",IF('C10(1)-1管路(計画設定)'!$Y$8="○",'C3(1)-1管路'!AH15,IF('C3(1)-1管路'!AH15="-","-",'C10(1)-1管路(計画設定)'!$Y$8*'C3(1)-1管路'!AH15)))</f>
        <v>-</v>
      </c>
      <c r="AI15" s="303" t="str">
        <f t="shared" si="8"/>
        <v>-</v>
      </c>
      <c r="AJ15" s="302" t="str">
        <f>IF('C10(1)-1管路(計画設定)'!$Z$8="","-",IF('C10(1)-1管路(計画設定)'!$Z$8="○",'C3(1)-1管路'!AJ15,IF('C3(1)-1管路'!AJ15="-","-",'C10(1)-1管路(計画設定)'!$Z$8*'C3(1)-1管路'!AJ15)))</f>
        <v>-</v>
      </c>
      <c r="AK15" s="301" t="str">
        <f>IF('C10(1)-1管路(計画設定)'!$AA$8="","-",IF('C10(1)-1管路(計画設定)'!$AA$8="○",'C3(1)-1管路'!AK15,IF('C3(1)-1管路'!AK15="-","-",'C10(1)-1管路(計画設定)'!$AA$8*'C3(1)-1管路'!AK15)))</f>
        <v>-</v>
      </c>
      <c r="AL15" s="303" t="str">
        <f t="shared" si="9"/>
        <v>-</v>
      </c>
      <c r="AM15" s="302" t="str">
        <f>IF('C10(1)-1管路(計画設定)'!$AB$8="","-",IF('C10(1)-1管路(計画設定)'!$AB$8="○",'C3(1)-1管路'!AM15,IF('C3(1)-1管路'!AM15="-","-",'C10(1)-1管路(計画設定)'!$AB$8*'C3(1)-1管路'!AM15)))</f>
        <v>-</v>
      </c>
      <c r="AN15" s="301" t="str">
        <f>IF('C10(1)-1管路(計画設定)'!$AC$8="","-",IF('C10(1)-1管路(計画設定)'!$AC$8="○",'C3(1)-1管路'!AN15,IF('C3(1)-1管路'!AN15="-","-",'C10(1)-1管路(計画設定)'!$AC$8*'C3(1)-1管路'!AN15)))</f>
        <v>-</v>
      </c>
      <c r="AO15" s="303" t="str">
        <f t="shared" si="10"/>
        <v>-</v>
      </c>
      <c r="AP15" s="302" t="str">
        <f>IF('C10(1)-1管路(計画設定)'!$AD$8="","-",IF('C10(1)-1管路(計画設定)'!$AD$8="○",'C3(1)-1管路'!AP15,IF('C3(1)-1管路'!AP15="-","-",'C10(1)-1管路(計画設定)'!$AD$8*'C3(1)-1管路'!AP15)))</f>
        <v>-</v>
      </c>
      <c r="AQ15" s="301" t="str">
        <f>IF('C10(1)-1管路(計画設定)'!$AE$8="","-",IF('C10(1)-1管路(計画設定)'!$AE$8="○",'C3(1)-1管路'!AQ15,IF('C3(1)-1管路'!AQ15="-","-",'C10(1)-1管路(計画設定)'!$AE$8*'C3(1)-1管路'!AQ15)))</f>
        <v>-</v>
      </c>
      <c r="AR15" s="303" t="str">
        <f t="shared" si="11"/>
        <v>-</v>
      </c>
      <c r="AS15" s="302" t="str">
        <f>IF('C10(1)-1管路(計画設定)'!$AF$8="","-",IF('C10(1)-1管路(計画設定)'!$AF$8="○",'C3(1)-1管路'!AS15,IF('C3(1)-1管路'!AS15="-","-",'C10(1)-1管路(計画設定)'!$AF$8*'C3(1)-1管路'!AS15)))</f>
        <v>-</v>
      </c>
      <c r="AT15" s="301" t="str">
        <f>IF('C10(1)-1管路(計画設定)'!$AG$8="","-",IF('C10(1)-1管路(計画設定)'!$AG$8="○",'C3(1)-1管路'!AT15,IF('C3(1)-1管路'!AT15="-","-",'C10(1)-1管路(計画設定)'!$AG$8*'C3(1)-1管路'!AT15)))</f>
        <v>-</v>
      </c>
      <c r="AU15" s="303" t="str">
        <f t="shared" si="12"/>
        <v>-</v>
      </c>
      <c r="AV15" s="64" t="str">
        <f t="shared" si="13"/>
        <v>-</v>
      </c>
      <c r="AW15" s="240" t="str">
        <f>IF('C10(1)-2管路(初期設定)'!AW15="","",'C10(1)-2管路(初期設定)'!AW15)</f>
        <v>ダクタイル鋳鉄管(NS形継手等)</v>
      </c>
      <c r="AX15" s="241">
        <f>IF('C10(1)-2管路(初期設定)'!AX15="","",'C10(1)-2管路(初期設定)'!AX15)</f>
        <v>112</v>
      </c>
      <c r="AY15" s="42" t="str">
        <f t="shared" si="14"/>
        <v>-</v>
      </c>
      <c r="BB15" s="1095">
        <f t="shared" si="15"/>
        <v>0</v>
      </c>
      <c r="BC15" s="1069"/>
      <c r="BD15" s="1072">
        <f t="shared" si="16"/>
        <v>0</v>
      </c>
      <c r="BE15" s="1069"/>
      <c r="BF15" s="1072">
        <f t="shared" si="17"/>
        <v>0</v>
      </c>
      <c r="BG15" s="1069"/>
      <c r="BH15" s="1072">
        <f t="shared" si="18"/>
        <v>0</v>
      </c>
      <c r="BI15" s="1069"/>
      <c r="BJ15" s="1072">
        <f t="shared" si="19"/>
        <v>0</v>
      </c>
      <c r="BK15" s="1069"/>
      <c r="BL15" s="1095">
        <f t="shared" si="20"/>
        <v>0</v>
      </c>
      <c r="BM15" s="1069"/>
      <c r="BN15" s="1072">
        <f t="shared" si="21"/>
        <v>0</v>
      </c>
      <c r="BO15" s="1069"/>
      <c r="BP15" s="1072">
        <f t="shared" si="22"/>
        <v>0</v>
      </c>
      <c r="BQ15" s="1069"/>
      <c r="BR15" s="1072">
        <f t="shared" si="23"/>
        <v>0</v>
      </c>
      <c r="BS15" s="1069"/>
      <c r="BT15" s="1072">
        <f t="shared" si="24"/>
        <v>0</v>
      </c>
      <c r="BU15" s="1104"/>
      <c r="BV15" s="78"/>
      <c r="DI15" s="78"/>
    </row>
    <row r="16" spans="2:113" ht="13.5" customHeight="1">
      <c r="B16" s="1551"/>
      <c r="C16" s="1255"/>
      <c r="D16" s="1263"/>
      <c r="E16" s="1263"/>
      <c r="F16" s="795">
        <v>250</v>
      </c>
      <c r="G16" s="302" t="str">
        <f>IF('C10(1)-1管路(計画設定)'!$F$8="","-",IF('C10(1)-1管路(計画設定)'!$F$8="○",'C3(1)-1管路'!G16,IF('C3(1)-1管路'!F16="-","-",'C10(1)-1管路(計画設定)'!$F$8*'C3(1)-1管路'!G16)))</f>
        <v>-</v>
      </c>
      <c r="H16" s="301" t="str">
        <f>IF('C10(1)-1管路(計画設定)'!$G$8="","-",IF('C10(1)-1管路(計画設定)'!$G$8="○",'C3(1)-1管路'!H16,IF('C3(1)-1管路'!H16="-","-",'C10(1)-1管路(計画設定)'!$G$8*'C3(1)-1管路'!H16)))</f>
        <v>-</v>
      </c>
      <c r="I16" s="303" t="str">
        <f t="shared" si="0"/>
        <v>-</v>
      </c>
      <c r="J16" s="302" t="str">
        <f>IF('C10(1)-1管路(計画設定)'!$H$8="","-",IF('C10(1)-1管路(計画設定)'!$H$8="○",'C3(1)-1管路'!J16,IF('C3(1)-1管路'!J16="-","-",'C10(1)-1管路(計画設定)'!$H$8*'C3(1)-1管路'!J16)))</f>
        <v>-</v>
      </c>
      <c r="K16" s="301" t="str">
        <f>IF('C10(1)-1管路(計画設定)'!$I$8="","-",IF('C10(1)-1管路(計画設定)'!$I$8="○",'C3(1)-1管路'!K16,IF('C3(1)-1管路'!K16="-","-",'C10(1)-1管路(計画設定)'!$I$8*'C3(1)-1管路'!K16)))</f>
        <v>-</v>
      </c>
      <c r="L16" s="303" t="str">
        <f t="shared" si="1"/>
        <v>-</v>
      </c>
      <c r="M16" s="302" t="str">
        <f>IF('C10(1)-1管路(計画設定)'!$J$8="","-",IF('C10(1)-1管路(計画設定)'!$J$8="○",'C3(1)-1管路'!M16,IF('C3(1)-1管路'!M16="-","-",'C10(1)-1管路(計画設定)'!$J$8*'C3(1)-1管路'!M16)))</f>
        <v>-</v>
      </c>
      <c r="N16" s="301" t="str">
        <f>IF('C10(1)-1管路(計画設定)'!$K$8="","-",IF('C10(1)-1管路(計画設定)'!$K$8="○",'C3(1)-1管路'!N16,IF('C3(1)-1管路'!N16="-","-",'C10(1)-1管路(計画設定)'!$K$8*'C3(1)-1管路'!N16)))</f>
        <v>-</v>
      </c>
      <c r="O16" s="303" t="str">
        <f t="shared" si="2"/>
        <v>-</v>
      </c>
      <c r="P16" s="302" t="str">
        <f>IF('C10(1)-1管路(計画設定)'!$L$8="","-",IF('C10(1)-1管路(計画設定)'!$L$8="○",'C3(1)-1管路'!P16,IF('C3(1)-1管路'!P16="-","-",'C10(1)-1管路(計画設定)'!$L$8*'C3(1)-1管路'!P16)))</f>
        <v>-</v>
      </c>
      <c r="Q16" s="301" t="str">
        <f>IF('C10(1)-1管路(計画設定)'!$M$8="","-",IF('C10(1)-1管路(計画設定)'!$M$8="○",'C3(1)-1管路'!Q16,IF('C3(1)-1管路'!Q16="-","-",'C10(1)-1管路(計画設定)'!$M$8*'C3(1)-1管路'!Q16)))</f>
        <v>-</v>
      </c>
      <c r="R16" s="303" t="str">
        <f t="shared" si="3"/>
        <v>-</v>
      </c>
      <c r="S16" s="302" t="str">
        <f>IF('C10(1)-1管路(計画設定)'!$N$8="","-",IF('C10(1)-1管路(計画設定)'!$N$8="○",'C3(1)-1管路'!S16,IF('C3(1)-1管路'!S16="-","-",'C10(1)-1管路(計画設定)'!$N$8*'C3(1)-1管路'!S16)))</f>
        <v>-</v>
      </c>
      <c r="T16" s="296" t="str">
        <f>IF('C10(1)-1管路(計画設定)'!$O$8="","-",IF('C10(1)-1管路(計画設定)'!$O$8="○",'C3(1)-1管路'!T16,IF('C3(1)-1管路'!T16="-","-",'C10(1)-1管路(計画設定)'!$O$8*'C3(1)-1管路'!T16)))</f>
        <v>-</v>
      </c>
      <c r="U16" s="296" t="str">
        <f>IF('C10(1)-1管路(計画設定)'!$P$8="","-",IF('C10(1)-1管路(計画設定)'!$P$8="○",'C3(1)-1管路'!U16,IF('C3(1)-1管路'!U16="-","-",'C10(1)-1管路(計画設定)'!$P$8*'C3(1)-1管路'!U16)))</f>
        <v>-</v>
      </c>
      <c r="V16" s="301" t="str">
        <f>IF('C10(1)-1管路(計画設定)'!$Q$8="","-",IF('C10(1)-1管路(計画設定)'!$Q$8="○",'C3(1)-1管路'!V16,IF('C3(1)-1管路'!V16="-","-",'C10(1)-1管路(計画設定)'!$Q$8*'C3(1)-1管路'!V16)))</f>
        <v>-</v>
      </c>
      <c r="W16" s="303" t="str">
        <f t="shared" si="4"/>
        <v>-</v>
      </c>
      <c r="X16" s="302" t="str">
        <f>IF('C10(1)-1管路(計画設定)'!$R$8="","-",IF('C10(1)-1管路(計画設定)'!$R$8="○",'C3(1)-1管路'!X16,IF('C3(1)-1管路'!X16="-","-",'C10(1)-1管路(計画設定)'!$R$8*'C3(1)-1管路'!X16)))</f>
        <v>-</v>
      </c>
      <c r="Y16" s="301" t="str">
        <f>IF('C10(1)-1管路(計画設定)'!$S$8="","-",IF('C10(1)-1管路(計画設定)'!$S$8="○",'C3(1)-1管路'!Y16,IF('C3(1)-1管路'!Y16="-","-",'C10(1)-1管路(計画設定)'!$S$8*'C3(1)-1管路'!Y16)))</f>
        <v>-</v>
      </c>
      <c r="Z16" s="303" t="str">
        <f t="shared" si="5"/>
        <v>-</v>
      </c>
      <c r="AA16" s="302" t="str">
        <f>IF('C10(1)-1管路(計画設定)'!$T$8="","-",IF('C10(1)-1管路(計画設定)'!$T$8="○",'C3(1)-1管路'!AA16,IF('C3(1)-1管路'!AA16="-","-",'C10(1)-1管路(計画設定)'!$T$8*'C3(1)-1管路'!AA16)))</f>
        <v>-</v>
      </c>
      <c r="AB16" s="301" t="str">
        <f>IF('C10(1)-1管路(計画設定)'!$U$8="","-",IF('C10(1)-1管路(計画設定)'!$U$8="○",'C3(1)-1管路'!AB16,IF('C3(1)-1管路'!AB16="-","-",'C10(1)-1管路(計画設定)'!$U$8*'C3(1)-1管路'!AB16)))</f>
        <v>-</v>
      </c>
      <c r="AC16" s="303" t="str">
        <f t="shared" si="6"/>
        <v>-</v>
      </c>
      <c r="AD16" s="302" t="str">
        <f>IF('C10(1)-1管路(計画設定)'!$V$8="","-",IF('C10(1)-1管路(計画設定)'!$V$8="○",'C3(1)-1管路'!AD16,IF('C3(1)-1管路'!AD16="-","-",'C10(1)-1管路(計画設定)'!$V$8*'C3(1)-1管路'!AD16)))</f>
        <v>-</v>
      </c>
      <c r="AE16" s="301" t="str">
        <f>IF('C10(1)-1管路(計画設定)'!$W$8="","-",IF('C10(1)-1管路(計画設定)'!$W$8="○",'C3(1)-1管路'!AE16,IF('C3(1)-1管路'!AE16="-","-",'C10(1)-1管路(計画設定)'!$W$8*'C3(1)-1管路'!AE16)))</f>
        <v>-</v>
      </c>
      <c r="AF16" s="303" t="str">
        <f t="shared" si="7"/>
        <v>-</v>
      </c>
      <c r="AG16" s="302" t="str">
        <f>IF('C10(1)-1管路(計画設定)'!$X$8="","-",IF('C10(1)-1管路(計画設定)'!$X$8="○",'C3(1)-1管路'!AG16,IF('C3(1)-1管路'!AZ16="-","-",'C10(1)-1管路(計画設定)'!$X$8*'C3(1)-1管路'!AG16)))</f>
        <v>-</v>
      </c>
      <c r="AH16" s="301" t="str">
        <f>IF('C10(1)-1管路(計画設定)'!$Y$8="","-",IF('C10(1)-1管路(計画設定)'!$Y$8="○",'C3(1)-1管路'!AH16,IF('C3(1)-1管路'!AH16="-","-",'C10(1)-1管路(計画設定)'!$Y$8*'C3(1)-1管路'!AH16)))</f>
        <v>-</v>
      </c>
      <c r="AI16" s="303" t="str">
        <f t="shared" si="8"/>
        <v>-</v>
      </c>
      <c r="AJ16" s="302" t="str">
        <f>IF('C10(1)-1管路(計画設定)'!$Z$8="","-",IF('C10(1)-1管路(計画設定)'!$Z$8="○",'C3(1)-1管路'!AJ16,IF('C3(1)-1管路'!AJ16="-","-",'C10(1)-1管路(計画設定)'!$Z$8*'C3(1)-1管路'!AJ16)))</f>
        <v>-</v>
      </c>
      <c r="AK16" s="301" t="str">
        <f>IF('C10(1)-1管路(計画設定)'!$AA$8="","-",IF('C10(1)-1管路(計画設定)'!$AA$8="○",'C3(1)-1管路'!AK16,IF('C3(1)-1管路'!AK16="-","-",'C10(1)-1管路(計画設定)'!$AA$8*'C3(1)-1管路'!AK16)))</f>
        <v>-</v>
      </c>
      <c r="AL16" s="303" t="str">
        <f t="shared" si="9"/>
        <v>-</v>
      </c>
      <c r="AM16" s="302" t="str">
        <f>IF('C10(1)-1管路(計画設定)'!$AB$8="","-",IF('C10(1)-1管路(計画設定)'!$AB$8="○",'C3(1)-1管路'!AM16,IF('C3(1)-1管路'!AM16="-","-",'C10(1)-1管路(計画設定)'!$AB$8*'C3(1)-1管路'!AM16)))</f>
        <v>-</v>
      </c>
      <c r="AN16" s="301" t="str">
        <f>IF('C10(1)-1管路(計画設定)'!$AC$8="","-",IF('C10(1)-1管路(計画設定)'!$AC$8="○",'C3(1)-1管路'!AN16,IF('C3(1)-1管路'!AN16="-","-",'C10(1)-1管路(計画設定)'!$AC$8*'C3(1)-1管路'!AN16)))</f>
        <v>-</v>
      </c>
      <c r="AO16" s="303" t="str">
        <f t="shared" si="10"/>
        <v>-</v>
      </c>
      <c r="AP16" s="302" t="str">
        <f>IF('C10(1)-1管路(計画設定)'!$AD$8="","-",IF('C10(1)-1管路(計画設定)'!$AD$8="○",'C3(1)-1管路'!AP16,IF('C3(1)-1管路'!AP16="-","-",'C10(1)-1管路(計画設定)'!$AD$8*'C3(1)-1管路'!AP16)))</f>
        <v>-</v>
      </c>
      <c r="AQ16" s="301" t="str">
        <f>IF('C10(1)-1管路(計画設定)'!$AE$8="","-",IF('C10(1)-1管路(計画設定)'!$AE$8="○",'C3(1)-1管路'!AQ16,IF('C3(1)-1管路'!AQ16="-","-",'C10(1)-1管路(計画設定)'!$AE$8*'C3(1)-1管路'!AQ16)))</f>
        <v>-</v>
      </c>
      <c r="AR16" s="303" t="str">
        <f t="shared" si="11"/>
        <v>-</v>
      </c>
      <c r="AS16" s="302" t="str">
        <f>IF('C10(1)-1管路(計画設定)'!$AF$8="","-",IF('C10(1)-1管路(計画設定)'!$AF$8="○",'C3(1)-1管路'!AS16,IF('C3(1)-1管路'!AS16="-","-",'C10(1)-1管路(計画設定)'!$AF$8*'C3(1)-1管路'!AS16)))</f>
        <v>-</v>
      </c>
      <c r="AT16" s="301" t="str">
        <f>IF('C10(1)-1管路(計画設定)'!$AG$8="","-",IF('C10(1)-1管路(計画設定)'!$AG$8="○",'C3(1)-1管路'!AT16,IF('C3(1)-1管路'!AT16="-","-",'C10(1)-1管路(計画設定)'!$AG$8*'C3(1)-1管路'!AT16)))</f>
        <v>-</v>
      </c>
      <c r="AU16" s="303" t="str">
        <f t="shared" si="12"/>
        <v>-</v>
      </c>
      <c r="AV16" s="64" t="str">
        <f t="shared" si="13"/>
        <v>-</v>
      </c>
      <c r="AW16" s="240" t="str">
        <f>IF('C10(1)-2管路(初期設定)'!AW16="","",'C10(1)-2管路(初期設定)'!AW16)</f>
        <v>ダクタイル鋳鉄管(NS形継手等)</v>
      </c>
      <c r="AX16" s="241">
        <f>IF('C10(1)-2管路(初期設定)'!AX16="","",'C10(1)-2管路(初期設定)'!AX16)</f>
        <v>99</v>
      </c>
      <c r="AY16" s="42" t="str">
        <f t="shared" si="14"/>
        <v>-</v>
      </c>
      <c r="BB16" s="1095">
        <f t="shared" si="15"/>
        <v>0</v>
      </c>
      <c r="BC16" s="1069"/>
      <c r="BD16" s="1072">
        <f t="shared" si="16"/>
        <v>0</v>
      </c>
      <c r="BE16" s="1069"/>
      <c r="BF16" s="1072">
        <f t="shared" si="17"/>
        <v>0</v>
      </c>
      <c r="BG16" s="1069"/>
      <c r="BH16" s="1072">
        <f t="shared" si="18"/>
        <v>0</v>
      </c>
      <c r="BI16" s="1069"/>
      <c r="BJ16" s="1072">
        <f t="shared" si="19"/>
        <v>0</v>
      </c>
      <c r="BK16" s="1069"/>
      <c r="BL16" s="1095">
        <f t="shared" si="20"/>
        <v>0</v>
      </c>
      <c r="BM16" s="1069"/>
      <c r="BN16" s="1072">
        <f t="shared" si="21"/>
        <v>0</v>
      </c>
      <c r="BO16" s="1069"/>
      <c r="BP16" s="1072">
        <f t="shared" si="22"/>
        <v>0</v>
      </c>
      <c r="BQ16" s="1069"/>
      <c r="BR16" s="1072">
        <f t="shared" si="23"/>
        <v>0</v>
      </c>
      <c r="BS16" s="1069"/>
      <c r="BT16" s="1072">
        <f t="shared" si="24"/>
        <v>0</v>
      </c>
      <c r="BU16" s="1104"/>
      <c r="BV16" s="78"/>
      <c r="DI16" s="78"/>
    </row>
    <row r="17" spans="2:113" ht="13.5" customHeight="1">
      <c r="B17" s="1551"/>
      <c r="C17" s="1255"/>
      <c r="D17" s="1263"/>
      <c r="E17" s="1263"/>
      <c r="F17" s="795">
        <v>200</v>
      </c>
      <c r="G17" s="302" t="str">
        <f>IF('C10(1)-1管路(計画設定)'!$F$8="","-",IF('C10(1)-1管路(計画設定)'!$F$8="○",'C3(1)-1管路'!G17,IF('C3(1)-1管路'!F17="-","-",'C10(1)-1管路(計画設定)'!$F$8*'C3(1)-1管路'!G17)))</f>
        <v>-</v>
      </c>
      <c r="H17" s="301" t="str">
        <f>IF('C10(1)-1管路(計画設定)'!$G$8="","-",IF('C10(1)-1管路(計画設定)'!$G$8="○",'C3(1)-1管路'!H17,IF('C3(1)-1管路'!H17="-","-",'C10(1)-1管路(計画設定)'!$G$8*'C3(1)-1管路'!H17)))</f>
        <v>-</v>
      </c>
      <c r="I17" s="303" t="str">
        <f t="shared" si="0"/>
        <v>-</v>
      </c>
      <c r="J17" s="302" t="str">
        <f>IF('C10(1)-1管路(計画設定)'!$H$8="","-",IF('C10(1)-1管路(計画設定)'!$H$8="○",'C3(1)-1管路'!J17,IF('C3(1)-1管路'!J17="-","-",'C10(1)-1管路(計画設定)'!$H$8*'C3(1)-1管路'!J17)))</f>
        <v>-</v>
      </c>
      <c r="K17" s="301" t="str">
        <f>IF('C10(1)-1管路(計画設定)'!$I$8="","-",IF('C10(1)-1管路(計画設定)'!$I$8="○",'C3(1)-1管路'!K17,IF('C3(1)-1管路'!K17="-","-",'C10(1)-1管路(計画設定)'!$I$8*'C3(1)-1管路'!K17)))</f>
        <v>-</v>
      </c>
      <c r="L17" s="303" t="str">
        <f t="shared" si="1"/>
        <v>-</v>
      </c>
      <c r="M17" s="302" t="str">
        <f>IF('C10(1)-1管路(計画設定)'!$J$8="","-",IF('C10(1)-1管路(計画設定)'!$J$8="○",'C3(1)-1管路'!M17,IF('C3(1)-1管路'!M17="-","-",'C10(1)-1管路(計画設定)'!$J$8*'C3(1)-1管路'!M17)))</f>
        <v>-</v>
      </c>
      <c r="N17" s="301" t="str">
        <f>IF('C10(1)-1管路(計画設定)'!$K$8="","-",IF('C10(1)-1管路(計画設定)'!$K$8="○",'C3(1)-1管路'!N17,IF('C3(1)-1管路'!N17="-","-",'C10(1)-1管路(計画設定)'!$K$8*'C3(1)-1管路'!N17)))</f>
        <v>-</v>
      </c>
      <c r="O17" s="303" t="str">
        <f t="shared" si="2"/>
        <v>-</v>
      </c>
      <c r="P17" s="302" t="str">
        <f>IF('C10(1)-1管路(計画設定)'!$L$8="","-",IF('C10(1)-1管路(計画設定)'!$L$8="○",'C3(1)-1管路'!P17,IF('C3(1)-1管路'!P17="-","-",'C10(1)-1管路(計画設定)'!$L$8*'C3(1)-1管路'!P17)))</f>
        <v>-</v>
      </c>
      <c r="Q17" s="301" t="str">
        <f>IF('C10(1)-1管路(計画設定)'!$M$8="","-",IF('C10(1)-1管路(計画設定)'!$M$8="○",'C3(1)-1管路'!Q17,IF('C3(1)-1管路'!Q17="-","-",'C10(1)-1管路(計画設定)'!$M$8*'C3(1)-1管路'!Q17)))</f>
        <v>-</v>
      </c>
      <c r="R17" s="303" t="str">
        <f t="shared" si="3"/>
        <v>-</v>
      </c>
      <c r="S17" s="302" t="str">
        <f>IF('C10(1)-1管路(計画設定)'!$N$8="","-",IF('C10(1)-1管路(計画設定)'!$N$8="○",'C3(1)-1管路'!S17,IF('C3(1)-1管路'!S17="-","-",'C10(1)-1管路(計画設定)'!$N$8*'C3(1)-1管路'!S17)))</f>
        <v>-</v>
      </c>
      <c r="T17" s="296" t="str">
        <f>IF('C10(1)-1管路(計画設定)'!$O$8="","-",IF('C10(1)-1管路(計画設定)'!$O$8="○",'C3(1)-1管路'!T17,IF('C3(1)-1管路'!T17="-","-",'C10(1)-1管路(計画設定)'!$O$8*'C3(1)-1管路'!T17)))</f>
        <v>-</v>
      </c>
      <c r="U17" s="296" t="str">
        <f>IF('C10(1)-1管路(計画設定)'!$P$8="","-",IF('C10(1)-1管路(計画設定)'!$P$8="○",'C3(1)-1管路'!U17,IF('C3(1)-1管路'!U17="-","-",'C10(1)-1管路(計画設定)'!$P$8*'C3(1)-1管路'!U17)))</f>
        <v>-</v>
      </c>
      <c r="V17" s="301" t="str">
        <f>IF('C10(1)-1管路(計画設定)'!$Q$8="","-",IF('C10(1)-1管路(計画設定)'!$Q$8="○",'C3(1)-1管路'!V17,IF('C3(1)-1管路'!V17="-","-",'C10(1)-1管路(計画設定)'!$Q$8*'C3(1)-1管路'!V17)))</f>
        <v>-</v>
      </c>
      <c r="W17" s="303" t="str">
        <f t="shared" si="4"/>
        <v>-</v>
      </c>
      <c r="X17" s="302" t="str">
        <f>IF('C10(1)-1管路(計画設定)'!$R$8="","-",IF('C10(1)-1管路(計画設定)'!$R$8="○",'C3(1)-1管路'!X17,IF('C3(1)-1管路'!X17="-","-",'C10(1)-1管路(計画設定)'!$R$8*'C3(1)-1管路'!X17)))</f>
        <v>-</v>
      </c>
      <c r="Y17" s="301" t="str">
        <f>IF('C10(1)-1管路(計画設定)'!$S$8="","-",IF('C10(1)-1管路(計画設定)'!$S$8="○",'C3(1)-1管路'!Y17,IF('C3(1)-1管路'!Y17="-","-",'C10(1)-1管路(計画設定)'!$S$8*'C3(1)-1管路'!Y17)))</f>
        <v>-</v>
      </c>
      <c r="Z17" s="303" t="str">
        <f t="shared" si="5"/>
        <v>-</v>
      </c>
      <c r="AA17" s="302" t="str">
        <f>IF('C10(1)-1管路(計画設定)'!$T$8="","-",IF('C10(1)-1管路(計画設定)'!$T$8="○",'C3(1)-1管路'!AA17,IF('C3(1)-1管路'!AA17="-","-",'C10(1)-1管路(計画設定)'!$T$8*'C3(1)-1管路'!AA17)))</f>
        <v>-</v>
      </c>
      <c r="AB17" s="301" t="str">
        <f>IF('C10(1)-1管路(計画設定)'!$U$8="","-",IF('C10(1)-1管路(計画設定)'!$U$8="○",'C3(1)-1管路'!AB17,IF('C3(1)-1管路'!AB17="-","-",'C10(1)-1管路(計画設定)'!$U$8*'C3(1)-1管路'!AB17)))</f>
        <v>-</v>
      </c>
      <c r="AC17" s="303" t="str">
        <f t="shared" si="6"/>
        <v>-</v>
      </c>
      <c r="AD17" s="302" t="str">
        <f>IF('C10(1)-1管路(計画設定)'!$V$8="","-",IF('C10(1)-1管路(計画設定)'!$V$8="○",'C3(1)-1管路'!AD17,IF('C3(1)-1管路'!AD17="-","-",'C10(1)-1管路(計画設定)'!$V$8*'C3(1)-1管路'!AD17)))</f>
        <v>-</v>
      </c>
      <c r="AE17" s="301" t="str">
        <f>IF('C10(1)-1管路(計画設定)'!$W$8="","-",IF('C10(1)-1管路(計画設定)'!$W$8="○",'C3(1)-1管路'!AE17,IF('C3(1)-1管路'!AE17="-","-",'C10(1)-1管路(計画設定)'!$W$8*'C3(1)-1管路'!AE17)))</f>
        <v>-</v>
      </c>
      <c r="AF17" s="303" t="str">
        <f t="shared" si="7"/>
        <v>-</v>
      </c>
      <c r="AG17" s="302" t="str">
        <f>IF('C10(1)-1管路(計画設定)'!$X$8="","-",IF('C10(1)-1管路(計画設定)'!$X$8="○",'C3(1)-1管路'!AG17,IF('C3(1)-1管路'!AZ17="-","-",'C10(1)-1管路(計画設定)'!$X$8*'C3(1)-1管路'!AG17)))</f>
        <v>-</v>
      </c>
      <c r="AH17" s="301" t="str">
        <f>IF('C10(1)-1管路(計画設定)'!$Y$8="","-",IF('C10(1)-1管路(計画設定)'!$Y$8="○",'C3(1)-1管路'!AH17,IF('C3(1)-1管路'!AH17="-","-",'C10(1)-1管路(計画設定)'!$Y$8*'C3(1)-1管路'!AH17)))</f>
        <v>-</v>
      </c>
      <c r="AI17" s="303" t="str">
        <f t="shared" si="8"/>
        <v>-</v>
      </c>
      <c r="AJ17" s="302" t="str">
        <f>IF('C10(1)-1管路(計画設定)'!$Z$8="","-",IF('C10(1)-1管路(計画設定)'!$Z$8="○",'C3(1)-1管路'!AJ17,IF('C3(1)-1管路'!AJ17="-","-",'C10(1)-1管路(計画設定)'!$Z$8*'C3(1)-1管路'!AJ17)))</f>
        <v>-</v>
      </c>
      <c r="AK17" s="301" t="str">
        <f>IF('C10(1)-1管路(計画設定)'!$AA$8="","-",IF('C10(1)-1管路(計画設定)'!$AA$8="○",'C3(1)-1管路'!AK17,IF('C3(1)-1管路'!AK17="-","-",'C10(1)-1管路(計画設定)'!$AA$8*'C3(1)-1管路'!AK17)))</f>
        <v>-</v>
      </c>
      <c r="AL17" s="303" t="str">
        <f t="shared" si="9"/>
        <v>-</v>
      </c>
      <c r="AM17" s="302" t="str">
        <f>IF('C10(1)-1管路(計画設定)'!$AB$8="","-",IF('C10(1)-1管路(計画設定)'!$AB$8="○",'C3(1)-1管路'!AM17,IF('C3(1)-1管路'!AM17="-","-",'C10(1)-1管路(計画設定)'!$AB$8*'C3(1)-1管路'!AM17)))</f>
        <v>-</v>
      </c>
      <c r="AN17" s="301" t="str">
        <f>IF('C10(1)-1管路(計画設定)'!$AC$8="","-",IF('C10(1)-1管路(計画設定)'!$AC$8="○",'C3(1)-1管路'!AN17,IF('C3(1)-1管路'!AN17="-","-",'C10(1)-1管路(計画設定)'!$AC$8*'C3(1)-1管路'!AN17)))</f>
        <v>-</v>
      </c>
      <c r="AO17" s="303" t="str">
        <f t="shared" si="10"/>
        <v>-</v>
      </c>
      <c r="AP17" s="302" t="str">
        <f>IF('C10(1)-1管路(計画設定)'!$AD$8="","-",IF('C10(1)-1管路(計画設定)'!$AD$8="○",'C3(1)-1管路'!AP17,IF('C3(1)-1管路'!AP17="-","-",'C10(1)-1管路(計画設定)'!$AD$8*'C3(1)-1管路'!AP17)))</f>
        <v>-</v>
      </c>
      <c r="AQ17" s="301" t="str">
        <f>IF('C10(1)-1管路(計画設定)'!$AE$8="","-",IF('C10(1)-1管路(計画設定)'!$AE$8="○",'C3(1)-1管路'!AQ17,IF('C3(1)-1管路'!AQ17="-","-",'C10(1)-1管路(計画設定)'!$AE$8*'C3(1)-1管路'!AQ17)))</f>
        <v>-</v>
      </c>
      <c r="AR17" s="303" t="str">
        <f t="shared" si="11"/>
        <v>-</v>
      </c>
      <c r="AS17" s="302" t="str">
        <f>IF('C10(1)-1管路(計画設定)'!$AF$8="","-",IF('C10(1)-1管路(計画設定)'!$AF$8="○",'C3(1)-1管路'!AS17,IF('C3(1)-1管路'!AS17="-","-",'C10(1)-1管路(計画設定)'!$AF$8*'C3(1)-1管路'!AS17)))</f>
        <v>-</v>
      </c>
      <c r="AT17" s="301" t="str">
        <f>IF('C10(1)-1管路(計画設定)'!$AG$8="","-",IF('C10(1)-1管路(計画設定)'!$AG$8="○",'C3(1)-1管路'!AT17,IF('C3(1)-1管路'!AT17="-","-",'C10(1)-1管路(計画設定)'!$AG$8*'C3(1)-1管路'!AT17)))</f>
        <v>-</v>
      </c>
      <c r="AU17" s="303" t="str">
        <f t="shared" si="12"/>
        <v>-</v>
      </c>
      <c r="AV17" s="64" t="str">
        <f t="shared" si="13"/>
        <v>-</v>
      </c>
      <c r="AW17" s="240" t="str">
        <f>IF('C10(1)-2管路(初期設定)'!AW17="","",'C10(1)-2管路(初期設定)'!AW17)</f>
        <v>ダクタイル鋳鉄管(NS形継手等)</v>
      </c>
      <c r="AX17" s="241">
        <f>IF('C10(1)-2管路(初期設定)'!AX17="","",'C10(1)-2管路(初期設定)'!AX17)</f>
        <v>87</v>
      </c>
      <c r="AY17" s="42" t="str">
        <f t="shared" si="14"/>
        <v>-</v>
      </c>
      <c r="BB17" s="1095">
        <f t="shared" si="15"/>
        <v>0</v>
      </c>
      <c r="BC17" s="1069"/>
      <c r="BD17" s="1072">
        <f t="shared" si="16"/>
        <v>0</v>
      </c>
      <c r="BE17" s="1069"/>
      <c r="BF17" s="1072">
        <f t="shared" si="17"/>
        <v>0</v>
      </c>
      <c r="BG17" s="1069"/>
      <c r="BH17" s="1072">
        <f t="shared" si="18"/>
        <v>0</v>
      </c>
      <c r="BI17" s="1069"/>
      <c r="BJ17" s="1072">
        <f t="shared" si="19"/>
        <v>0</v>
      </c>
      <c r="BK17" s="1069"/>
      <c r="BL17" s="1095">
        <f t="shared" si="20"/>
        <v>0</v>
      </c>
      <c r="BM17" s="1069"/>
      <c r="BN17" s="1072">
        <f t="shared" si="21"/>
        <v>0</v>
      </c>
      <c r="BO17" s="1069"/>
      <c r="BP17" s="1072">
        <f t="shared" si="22"/>
        <v>0</v>
      </c>
      <c r="BQ17" s="1069"/>
      <c r="BR17" s="1072">
        <f t="shared" si="23"/>
        <v>0</v>
      </c>
      <c r="BS17" s="1069"/>
      <c r="BT17" s="1072">
        <f t="shared" si="24"/>
        <v>0</v>
      </c>
      <c r="BU17" s="1104"/>
      <c r="BV17" s="78"/>
      <c r="DI17" s="78"/>
    </row>
    <row r="18" spans="2:113" ht="13.5" customHeight="1">
      <c r="B18" s="1551"/>
      <c r="C18" s="1255"/>
      <c r="D18" s="1263"/>
      <c r="E18" s="1263"/>
      <c r="F18" s="795">
        <v>150</v>
      </c>
      <c r="G18" s="302" t="str">
        <f>IF('C10(1)-1管路(計画設定)'!$F$8="","-",IF('C10(1)-1管路(計画設定)'!$F$8="○",'C3(1)-1管路'!G18,IF('C3(1)-1管路'!F18="-","-",'C10(1)-1管路(計画設定)'!$F$8*'C3(1)-1管路'!G18)))</f>
        <v>-</v>
      </c>
      <c r="H18" s="301" t="str">
        <f>IF('C10(1)-1管路(計画設定)'!$G$8="","-",IF('C10(1)-1管路(計画設定)'!$G$8="○",'C3(1)-1管路'!H18,IF('C3(1)-1管路'!H18="-","-",'C10(1)-1管路(計画設定)'!$G$8*'C3(1)-1管路'!H18)))</f>
        <v>-</v>
      </c>
      <c r="I18" s="303" t="str">
        <f t="shared" si="0"/>
        <v>-</v>
      </c>
      <c r="J18" s="302" t="str">
        <f>IF('C10(1)-1管路(計画設定)'!$H$8="","-",IF('C10(1)-1管路(計画設定)'!$H$8="○",'C3(1)-1管路'!J18,IF('C3(1)-1管路'!J18="-","-",'C10(1)-1管路(計画設定)'!$H$8*'C3(1)-1管路'!J18)))</f>
        <v>-</v>
      </c>
      <c r="K18" s="301" t="str">
        <f>IF('C10(1)-1管路(計画設定)'!$I$8="","-",IF('C10(1)-1管路(計画設定)'!$I$8="○",'C3(1)-1管路'!K18,IF('C3(1)-1管路'!K18="-","-",'C10(1)-1管路(計画設定)'!$I$8*'C3(1)-1管路'!K18)))</f>
        <v>-</v>
      </c>
      <c r="L18" s="303" t="str">
        <f t="shared" si="1"/>
        <v>-</v>
      </c>
      <c r="M18" s="302" t="str">
        <f>IF('C10(1)-1管路(計画設定)'!$J$8="","-",IF('C10(1)-1管路(計画設定)'!$J$8="○",'C3(1)-1管路'!M18,IF('C3(1)-1管路'!M18="-","-",'C10(1)-1管路(計画設定)'!$J$8*'C3(1)-1管路'!M18)))</f>
        <v>-</v>
      </c>
      <c r="N18" s="301" t="str">
        <f>IF('C10(1)-1管路(計画設定)'!$K$8="","-",IF('C10(1)-1管路(計画設定)'!$K$8="○",'C3(1)-1管路'!N18,IF('C3(1)-1管路'!N18="-","-",'C10(1)-1管路(計画設定)'!$K$8*'C3(1)-1管路'!N18)))</f>
        <v>-</v>
      </c>
      <c r="O18" s="303" t="str">
        <f t="shared" si="2"/>
        <v>-</v>
      </c>
      <c r="P18" s="302" t="str">
        <f>IF('C10(1)-1管路(計画設定)'!$L$8="","-",IF('C10(1)-1管路(計画設定)'!$L$8="○",'C3(1)-1管路'!P18,IF('C3(1)-1管路'!P18="-","-",'C10(1)-1管路(計画設定)'!$L$8*'C3(1)-1管路'!P18)))</f>
        <v>-</v>
      </c>
      <c r="Q18" s="301" t="str">
        <f>IF('C10(1)-1管路(計画設定)'!$M$8="","-",IF('C10(1)-1管路(計画設定)'!$M$8="○",'C3(1)-1管路'!Q18,IF('C3(1)-1管路'!Q18="-","-",'C10(1)-1管路(計画設定)'!$M$8*'C3(1)-1管路'!Q18)))</f>
        <v>-</v>
      </c>
      <c r="R18" s="303" t="str">
        <f t="shared" si="3"/>
        <v>-</v>
      </c>
      <c r="S18" s="302" t="str">
        <f>IF('C10(1)-1管路(計画設定)'!$N$8="","-",IF('C10(1)-1管路(計画設定)'!$N$8="○",'C3(1)-1管路'!S18,IF('C3(1)-1管路'!S18="-","-",'C10(1)-1管路(計画設定)'!$N$8*'C3(1)-1管路'!S18)))</f>
        <v>-</v>
      </c>
      <c r="T18" s="296" t="str">
        <f>IF('C10(1)-1管路(計画設定)'!$O$8="","-",IF('C10(1)-1管路(計画設定)'!$O$8="○",'C3(1)-1管路'!T18,IF('C3(1)-1管路'!T18="-","-",'C10(1)-1管路(計画設定)'!$O$8*'C3(1)-1管路'!T18)))</f>
        <v>-</v>
      </c>
      <c r="U18" s="296" t="str">
        <f>IF('C10(1)-1管路(計画設定)'!$P$8="","-",IF('C10(1)-1管路(計画設定)'!$P$8="○",'C3(1)-1管路'!U18,IF('C3(1)-1管路'!U18="-","-",'C10(1)-1管路(計画設定)'!$P$8*'C3(1)-1管路'!U18)))</f>
        <v>-</v>
      </c>
      <c r="V18" s="301" t="str">
        <f>IF('C10(1)-1管路(計画設定)'!$Q$8="","-",IF('C10(1)-1管路(計画設定)'!$Q$8="○",'C3(1)-1管路'!V18,IF('C3(1)-1管路'!V18="-","-",'C10(1)-1管路(計画設定)'!$Q$8*'C3(1)-1管路'!V18)))</f>
        <v>-</v>
      </c>
      <c r="W18" s="303" t="str">
        <f t="shared" si="4"/>
        <v>-</v>
      </c>
      <c r="X18" s="302" t="str">
        <f>IF('C10(1)-1管路(計画設定)'!$R$8="","-",IF('C10(1)-1管路(計画設定)'!$R$8="○",'C3(1)-1管路'!X18,IF('C3(1)-1管路'!X18="-","-",'C10(1)-1管路(計画設定)'!$R$8*'C3(1)-1管路'!X18)))</f>
        <v>-</v>
      </c>
      <c r="Y18" s="301">
        <f>IF('C10(1)-1管路(計画設定)'!$S$8="","-",IF('C10(1)-1管路(計画設定)'!$S$8="○",'C3(1)-1管路'!Y18,IF('C3(1)-1管路'!Y18="-","-",'C10(1)-1管路(計画設定)'!$S$8*'C3(1)-1管路'!Y18)))</f>
        <v>119</v>
      </c>
      <c r="Z18" s="303">
        <f t="shared" si="5"/>
        <v>119</v>
      </c>
      <c r="AA18" s="302" t="str">
        <f>IF('C10(1)-1管路(計画設定)'!$T$8="","-",IF('C10(1)-1管路(計画設定)'!$T$8="○",'C3(1)-1管路'!AA18,IF('C3(1)-1管路'!AA18="-","-",'C10(1)-1管路(計画設定)'!$T$8*'C3(1)-1管路'!AA18)))</f>
        <v>-</v>
      </c>
      <c r="AB18" s="301" t="str">
        <f>IF('C10(1)-1管路(計画設定)'!$U$8="","-",IF('C10(1)-1管路(計画設定)'!$U$8="○",'C3(1)-1管路'!AB18,IF('C3(1)-1管路'!AB18="-","-",'C10(1)-1管路(計画設定)'!$U$8*'C3(1)-1管路'!AB18)))</f>
        <v>-</v>
      </c>
      <c r="AC18" s="303" t="str">
        <f t="shared" si="6"/>
        <v>-</v>
      </c>
      <c r="AD18" s="302" t="str">
        <f>IF('C10(1)-1管路(計画設定)'!$V$8="","-",IF('C10(1)-1管路(計画設定)'!$V$8="○",'C3(1)-1管路'!AD18,IF('C3(1)-1管路'!AD18="-","-",'C10(1)-1管路(計画設定)'!$V$8*'C3(1)-1管路'!AD18)))</f>
        <v>-</v>
      </c>
      <c r="AE18" s="301" t="str">
        <f>IF('C10(1)-1管路(計画設定)'!$W$8="","-",IF('C10(1)-1管路(計画設定)'!$W$8="○",'C3(1)-1管路'!AE18,IF('C3(1)-1管路'!AE18="-","-",'C10(1)-1管路(計画設定)'!$W$8*'C3(1)-1管路'!AE18)))</f>
        <v>-</v>
      </c>
      <c r="AF18" s="303" t="str">
        <f t="shared" si="7"/>
        <v>-</v>
      </c>
      <c r="AG18" s="302" t="str">
        <f>IF('C10(1)-1管路(計画設定)'!$X$8="","-",IF('C10(1)-1管路(計画設定)'!$X$8="○",'C3(1)-1管路'!AG18,IF('C3(1)-1管路'!AZ18="-","-",'C10(1)-1管路(計画設定)'!$X$8*'C3(1)-1管路'!AG18)))</f>
        <v>-</v>
      </c>
      <c r="AH18" s="301" t="str">
        <f>IF('C10(1)-1管路(計画設定)'!$Y$8="","-",IF('C10(1)-1管路(計画設定)'!$Y$8="○",'C3(1)-1管路'!AH18,IF('C3(1)-1管路'!AH18="-","-",'C10(1)-1管路(計画設定)'!$Y$8*'C3(1)-1管路'!AH18)))</f>
        <v>-</v>
      </c>
      <c r="AI18" s="303" t="str">
        <f t="shared" si="8"/>
        <v>-</v>
      </c>
      <c r="AJ18" s="302" t="str">
        <f>IF('C10(1)-1管路(計画設定)'!$Z$8="","-",IF('C10(1)-1管路(計画設定)'!$Z$8="○",'C3(1)-1管路'!AJ18,IF('C3(1)-1管路'!AJ18="-","-",'C10(1)-1管路(計画設定)'!$Z$8*'C3(1)-1管路'!AJ18)))</f>
        <v>-</v>
      </c>
      <c r="AK18" s="301" t="str">
        <f>IF('C10(1)-1管路(計画設定)'!$AA$8="","-",IF('C10(1)-1管路(計画設定)'!$AA$8="○",'C3(1)-1管路'!AK18,IF('C3(1)-1管路'!AK18="-","-",'C10(1)-1管路(計画設定)'!$AA$8*'C3(1)-1管路'!AK18)))</f>
        <v>-</v>
      </c>
      <c r="AL18" s="303" t="str">
        <f t="shared" si="9"/>
        <v>-</v>
      </c>
      <c r="AM18" s="302" t="str">
        <f>IF('C10(1)-1管路(計画設定)'!$AB$8="","-",IF('C10(1)-1管路(計画設定)'!$AB$8="○",'C3(1)-1管路'!AM18,IF('C3(1)-1管路'!AM18="-","-",'C10(1)-1管路(計画設定)'!$AB$8*'C3(1)-1管路'!AM18)))</f>
        <v>-</v>
      </c>
      <c r="AN18" s="301" t="str">
        <f>IF('C10(1)-1管路(計画設定)'!$AC$8="","-",IF('C10(1)-1管路(計画設定)'!$AC$8="○",'C3(1)-1管路'!AN18,IF('C3(1)-1管路'!AN18="-","-",'C10(1)-1管路(計画設定)'!$AC$8*'C3(1)-1管路'!AN18)))</f>
        <v>-</v>
      </c>
      <c r="AO18" s="303" t="str">
        <f t="shared" si="10"/>
        <v>-</v>
      </c>
      <c r="AP18" s="302" t="str">
        <f>IF('C10(1)-1管路(計画設定)'!$AD$8="","-",IF('C10(1)-1管路(計画設定)'!$AD$8="○",'C3(1)-1管路'!AP18,IF('C3(1)-1管路'!AP18="-","-",'C10(1)-1管路(計画設定)'!$AD$8*'C3(1)-1管路'!AP18)))</f>
        <v>-</v>
      </c>
      <c r="AQ18" s="301">
        <f>IF('C10(1)-1管路(計画設定)'!$AE$8="","-",IF('C10(1)-1管路(計画設定)'!$AE$8="○",'C3(1)-1管路'!AQ18,IF('C3(1)-1管路'!AQ18="-","-",'C10(1)-1管路(計画設定)'!$AE$8*'C3(1)-1管路'!AQ18)))</f>
        <v>34.1</v>
      </c>
      <c r="AR18" s="303">
        <f t="shared" si="11"/>
        <v>34.1</v>
      </c>
      <c r="AS18" s="302" t="str">
        <f>IF('C10(1)-1管路(計画設定)'!$AF$8="","-",IF('C10(1)-1管路(計画設定)'!$AF$8="○",'C3(1)-1管路'!AS18,IF('C3(1)-1管路'!AS18="-","-",'C10(1)-1管路(計画設定)'!$AF$8*'C3(1)-1管路'!AS18)))</f>
        <v>-</v>
      </c>
      <c r="AT18" s="301" t="str">
        <f>IF('C10(1)-1管路(計画設定)'!$AG$8="","-",IF('C10(1)-1管路(計画設定)'!$AG$8="○",'C3(1)-1管路'!AT18,IF('C3(1)-1管路'!AT18="-","-",'C10(1)-1管路(計画設定)'!$AG$8*'C3(1)-1管路'!AT18)))</f>
        <v>-</v>
      </c>
      <c r="AU18" s="303" t="str">
        <f t="shared" si="12"/>
        <v>-</v>
      </c>
      <c r="AV18" s="64">
        <f t="shared" si="13"/>
        <v>153.1</v>
      </c>
      <c r="AW18" s="240" t="str">
        <f>IF('C10(1)-2管路(初期設定)'!AW18="","",'C10(1)-2管路(初期設定)'!AW18)</f>
        <v>ダクタイル鋳鉄管(NS形継手等)</v>
      </c>
      <c r="AX18" s="241">
        <f>IF('C10(1)-2管路(初期設定)'!AX18="","",'C10(1)-2管路(初期設定)'!AX18)</f>
        <v>76</v>
      </c>
      <c r="AY18" s="42">
        <f t="shared" si="14"/>
        <v>11635.6</v>
      </c>
      <c r="BB18" s="1095">
        <f t="shared" si="15"/>
        <v>0</v>
      </c>
      <c r="BC18" s="1069"/>
      <c r="BD18" s="1072">
        <f t="shared" si="16"/>
        <v>0</v>
      </c>
      <c r="BE18" s="1069"/>
      <c r="BF18" s="1072">
        <f t="shared" si="17"/>
        <v>119</v>
      </c>
      <c r="BG18" s="1069"/>
      <c r="BH18" s="1072">
        <f t="shared" si="18"/>
        <v>34.1</v>
      </c>
      <c r="BI18" s="1069"/>
      <c r="BJ18" s="1072">
        <f t="shared" si="19"/>
        <v>0</v>
      </c>
      <c r="BK18" s="1069"/>
      <c r="BL18" s="1095">
        <f t="shared" si="20"/>
        <v>0</v>
      </c>
      <c r="BM18" s="1069"/>
      <c r="BN18" s="1072">
        <f t="shared" si="21"/>
        <v>0</v>
      </c>
      <c r="BO18" s="1069"/>
      <c r="BP18" s="1072">
        <f t="shared" si="22"/>
        <v>9044</v>
      </c>
      <c r="BQ18" s="1069"/>
      <c r="BR18" s="1072">
        <f t="shared" si="23"/>
        <v>2591.6</v>
      </c>
      <c r="BS18" s="1069"/>
      <c r="BT18" s="1072">
        <f t="shared" si="24"/>
        <v>0</v>
      </c>
      <c r="BU18" s="1104"/>
      <c r="BV18" s="78"/>
      <c r="DI18" s="78"/>
    </row>
    <row r="19" spans="2:113" ht="13.5" customHeight="1">
      <c r="B19" s="1551"/>
      <c r="C19" s="1255"/>
      <c r="D19" s="1263"/>
      <c r="E19" s="1263"/>
      <c r="F19" s="73">
        <v>100</v>
      </c>
      <c r="G19" s="302" t="str">
        <f>IF('C10(1)-1管路(計画設定)'!$F$8="","-",IF('C10(1)-1管路(計画設定)'!$F$8="○",'C3(1)-1管路'!G19,IF('C3(1)-1管路'!F19="-","-",'C10(1)-1管路(計画設定)'!$F$8*'C3(1)-1管路'!G19)))</f>
        <v>-</v>
      </c>
      <c r="H19" s="301" t="str">
        <f>IF('C10(1)-1管路(計画設定)'!$G$8="","-",IF('C10(1)-1管路(計画設定)'!$G$8="○",'C3(1)-1管路'!H19,IF('C3(1)-1管路'!H19="-","-",'C10(1)-1管路(計画設定)'!$G$8*'C3(1)-1管路'!H19)))</f>
        <v>-</v>
      </c>
      <c r="I19" s="303" t="str">
        <f t="shared" si="0"/>
        <v>-</v>
      </c>
      <c r="J19" s="302" t="str">
        <f>IF('C10(1)-1管路(計画設定)'!$H$8="","-",IF('C10(1)-1管路(計画設定)'!$H$8="○",'C3(1)-1管路'!J19,IF('C3(1)-1管路'!J19="-","-",'C10(1)-1管路(計画設定)'!$H$8*'C3(1)-1管路'!J19)))</f>
        <v>-</v>
      </c>
      <c r="K19" s="301" t="str">
        <f>IF('C10(1)-1管路(計画設定)'!$I$8="","-",IF('C10(1)-1管路(計画設定)'!$I$8="○",'C3(1)-1管路'!K19,IF('C3(1)-1管路'!K19="-","-",'C10(1)-1管路(計画設定)'!$I$8*'C3(1)-1管路'!K19)))</f>
        <v>-</v>
      </c>
      <c r="L19" s="303" t="str">
        <f t="shared" si="1"/>
        <v>-</v>
      </c>
      <c r="M19" s="302" t="str">
        <f>IF('C10(1)-1管路(計画設定)'!$J$8="","-",IF('C10(1)-1管路(計画設定)'!$J$8="○",'C3(1)-1管路'!M19,IF('C3(1)-1管路'!M19="-","-",'C10(1)-1管路(計画設定)'!$J$8*'C3(1)-1管路'!M19)))</f>
        <v>-</v>
      </c>
      <c r="N19" s="301" t="str">
        <f>IF('C10(1)-1管路(計画設定)'!$K$8="","-",IF('C10(1)-1管路(計画設定)'!$K$8="○",'C3(1)-1管路'!N19,IF('C3(1)-1管路'!N19="-","-",'C10(1)-1管路(計画設定)'!$K$8*'C3(1)-1管路'!N19)))</f>
        <v>-</v>
      </c>
      <c r="O19" s="303" t="str">
        <f t="shared" si="2"/>
        <v>-</v>
      </c>
      <c r="P19" s="302" t="str">
        <f>IF('C10(1)-1管路(計画設定)'!$L$8="","-",IF('C10(1)-1管路(計画設定)'!$L$8="○",'C3(1)-1管路'!P19,IF('C3(1)-1管路'!P19="-","-",'C10(1)-1管路(計画設定)'!$L$8*'C3(1)-1管路'!P19)))</f>
        <v>-</v>
      </c>
      <c r="Q19" s="301" t="str">
        <f>IF('C10(1)-1管路(計画設定)'!$M$8="","-",IF('C10(1)-1管路(計画設定)'!$M$8="○",'C3(1)-1管路'!Q19,IF('C3(1)-1管路'!Q19="-","-",'C10(1)-1管路(計画設定)'!$M$8*'C3(1)-1管路'!Q19)))</f>
        <v>-</v>
      </c>
      <c r="R19" s="303" t="str">
        <f t="shared" si="3"/>
        <v>-</v>
      </c>
      <c r="S19" s="302" t="str">
        <f>IF('C10(1)-1管路(計画設定)'!$N$8="","-",IF('C10(1)-1管路(計画設定)'!$N$8="○",'C3(1)-1管路'!S19,IF('C3(1)-1管路'!S19="-","-",'C10(1)-1管路(計画設定)'!$N$8*'C3(1)-1管路'!S19)))</f>
        <v>-</v>
      </c>
      <c r="T19" s="296" t="str">
        <f>IF('C10(1)-1管路(計画設定)'!$O$8="","-",IF('C10(1)-1管路(計画設定)'!$O$8="○",'C3(1)-1管路'!T19,IF('C3(1)-1管路'!T19="-","-",'C10(1)-1管路(計画設定)'!$O$8*'C3(1)-1管路'!T19)))</f>
        <v>-</v>
      </c>
      <c r="U19" s="296" t="str">
        <f>IF('C10(1)-1管路(計画設定)'!$P$8="","-",IF('C10(1)-1管路(計画設定)'!$P$8="○",'C3(1)-1管路'!U19,IF('C3(1)-1管路'!U19="-","-",'C10(1)-1管路(計画設定)'!$P$8*'C3(1)-1管路'!U19)))</f>
        <v>-</v>
      </c>
      <c r="V19" s="301" t="str">
        <f>IF('C10(1)-1管路(計画設定)'!$Q$8="","-",IF('C10(1)-1管路(計画設定)'!$Q$8="○",'C3(1)-1管路'!V19,IF('C3(1)-1管路'!V19="-","-",'C10(1)-1管路(計画設定)'!$Q$8*'C3(1)-1管路'!V19)))</f>
        <v>-</v>
      </c>
      <c r="W19" s="303" t="str">
        <f t="shared" si="4"/>
        <v>-</v>
      </c>
      <c r="X19" s="302" t="str">
        <f>IF('C10(1)-1管路(計画設定)'!$R$8="","-",IF('C10(1)-1管路(計画設定)'!$R$8="○",'C3(1)-1管路'!X19,IF('C3(1)-1管路'!X19="-","-",'C10(1)-1管路(計画設定)'!$R$8*'C3(1)-1管路'!X19)))</f>
        <v>-</v>
      </c>
      <c r="Y19" s="301">
        <f>IF('C10(1)-1管路(計画設定)'!$S$8="","-",IF('C10(1)-1管路(計画設定)'!$S$8="○",'C3(1)-1管路'!Y19,IF('C3(1)-1管路'!Y19="-","-",'C10(1)-1管路(計画設定)'!$S$8*'C3(1)-1管路'!Y19)))</f>
        <v>16</v>
      </c>
      <c r="Z19" s="303">
        <f t="shared" si="5"/>
        <v>16</v>
      </c>
      <c r="AA19" s="302" t="str">
        <f>IF('C10(1)-1管路(計画設定)'!$T$8="","-",IF('C10(1)-1管路(計画設定)'!$T$8="○",'C3(1)-1管路'!AA19,IF('C3(1)-1管路'!AA19="-","-",'C10(1)-1管路(計画設定)'!$T$8*'C3(1)-1管路'!AA19)))</f>
        <v>-</v>
      </c>
      <c r="AB19" s="301" t="str">
        <f>IF('C10(1)-1管路(計画設定)'!$U$8="","-",IF('C10(1)-1管路(計画設定)'!$U$8="○",'C3(1)-1管路'!AB19,IF('C3(1)-1管路'!AB19="-","-",'C10(1)-1管路(計画設定)'!$U$8*'C3(1)-1管路'!AB19)))</f>
        <v>-</v>
      </c>
      <c r="AC19" s="303" t="str">
        <f t="shared" si="6"/>
        <v>-</v>
      </c>
      <c r="AD19" s="302" t="str">
        <f>IF('C10(1)-1管路(計画設定)'!$V$8="","-",IF('C10(1)-1管路(計画設定)'!$V$8="○",'C3(1)-1管路'!AD19,IF('C3(1)-1管路'!AD19="-","-",'C10(1)-1管路(計画設定)'!$V$8*'C3(1)-1管路'!AD19)))</f>
        <v>-</v>
      </c>
      <c r="AE19" s="301" t="str">
        <f>IF('C10(1)-1管路(計画設定)'!$W$8="","-",IF('C10(1)-1管路(計画設定)'!$W$8="○",'C3(1)-1管路'!AE19,IF('C3(1)-1管路'!AE19="-","-",'C10(1)-1管路(計画設定)'!$W$8*'C3(1)-1管路'!AE19)))</f>
        <v>-</v>
      </c>
      <c r="AF19" s="303" t="str">
        <f t="shared" si="7"/>
        <v>-</v>
      </c>
      <c r="AG19" s="302" t="str">
        <f>IF('C10(1)-1管路(計画設定)'!$X$8="","-",IF('C10(1)-1管路(計画設定)'!$X$8="○",'C3(1)-1管路'!AG19,IF('C3(1)-1管路'!AZ19="-","-",'C10(1)-1管路(計画設定)'!$X$8*'C3(1)-1管路'!AG19)))</f>
        <v>-</v>
      </c>
      <c r="AH19" s="301" t="str">
        <f>IF('C10(1)-1管路(計画設定)'!$Y$8="","-",IF('C10(1)-1管路(計画設定)'!$Y$8="○",'C3(1)-1管路'!AH19,IF('C3(1)-1管路'!AH19="-","-",'C10(1)-1管路(計画設定)'!$Y$8*'C3(1)-1管路'!AH19)))</f>
        <v>-</v>
      </c>
      <c r="AI19" s="303" t="str">
        <f t="shared" si="8"/>
        <v>-</v>
      </c>
      <c r="AJ19" s="302" t="str">
        <f>IF('C10(1)-1管路(計画設定)'!$Z$8="","-",IF('C10(1)-1管路(計画設定)'!$Z$8="○",'C3(1)-1管路'!AJ19,IF('C3(1)-1管路'!AJ19="-","-",'C10(1)-1管路(計画設定)'!$Z$8*'C3(1)-1管路'!AJ19)))</f>
        <v>-</v>
      </c>
      <c r="AK19" s="301" t="str">
        <f>IF('C10(1)-1管路(計画設定)'!$AA$8="","-",IF('C10(1)-1管路(計画設定)'!$AA$8="○",'C3(1)-1管路'!AK19,IF('C3(1)-1管路'!AK19="-","-",'C10(1)-1管路(計画設定)'!$AA$8*'C3(1)-1管路'!AK19)))</f>
        <v>-</v>
      </c>
      <c r="AL19" s="303" t="str">
        <f t="shared" si="9"/>
        <v>-</v>
      </c>
      <c r="AM19" s="302" t="str">
        <f>IF('C10(1)-1管路(計画設定)'!$AB$8="","-",IF('C10(1)-1管路(計画設定)'!$AB$8="○",'C3(1)-1管路'!AM19,IF('C3(1)-1管路'!AM19="-","-",'C10(1)-1管路(計画設定)'!$AB$8*'C3(1)-1管路'!AM19)))</f>
        <v>-</v>
      </c>
      <c r="AN19" s="301" t="str">
        <f>IF('C10(1)-1管路(計画設定)'!$AC$8="","-",IF('C10(1)-1管路(計画設定)'!$AC$8="○",'C3(1)-1管路'!AN19,IF('C3(1)-1管路'!AN19="-","-",'C10(1)-1管路(計画設定)'!$AC$8*'C3(1)-1管路'!AN19)))</f>
        <v>-</v>
      </c>
      <c r="AO19" s="303" t="str">
        <f t="shared" si="10"/>
        <v>-</v>
      </c>
      <c r="AP19" s="302" t="str">
        <f>IF('C10(1)-1管路(計画設定)'!$AD$8="","-",IF('C10(1)-1管路(計画設定)'!$AD$8="○",'C3(1)-1管路'!AP19,IF('C3(1)-1管路'!AP19="-","-",'C10(1)-1管路(計画設定)'!$AD$8*'C3(1)-1管路'!AP19)))</f>
        <v>-</v>
      </c>
      <c r="AQ19" s="301">
        <f>IF('C10(1)-1管路(計画設定)'!$AE$8="","-",IF('C10(1)-1管路(計画設定)'!$AE$8="○",'C3(1)-1管路'!AQ19,IF('C3(1)-1管路'!AQ19="-","-",'C10(1)-1管路(計画設定)'!$AE$8*'C3(1)-1管路'!AQ19)))</f>
        <v>27.6</v>
      </c>
      <c r="AR19" s="303">
        <f t="shared" si="11"/>
        <v>27.6</v>
      </c>
      <c r="AS19" s="302" t="str">
        <f>IF('C10(1)-1管路(計画設定)'!$AF$8="","-",IF('C10(1)-1管路(計画設定)'!$AF$8="○",'C3(1)-1管路'!AS19,IF('C3(1)-1管路'!AS19="-","-",'C10(1)-1管路(計画設定)'!$AF$8*'C3(1)-1管路'!AS19)))</f>
        <v>-</v>
      </c>
      <c r="AT19" s="301" t="str">
        <f>IF('C10(1)-1管路(計画設定)'!$AG$8="","-",IF('C10(1)-1管路(計画設定)'!$AG$8="○",'C3(1)-1管路'!AT19,IF('C3(1)-1管路'!AT19="-","-",'C10(1)-1管路(計画設定)'!$AG$8*'C3(1)-1管路'!AT19)))</f>
        <v>-</v>
      </c>
      <c r="AU19" s="303" t="str">
        <f t="shared" si="12"/>
        <v>-</v>
      </c>
      <c r="AV19" s="64">
        <f t="shared" si="13"/>
        <v>43.6</v>
      </c>
      <c r="AW19" s="240" t="str">
        <f>IF('C10(1)-2管路(初期設定)'!AW19="","",'C10(1)-2管路(初期設定)'!AW19)</f>
        <v>ダクタイル鋳鉄管(NS形継手等)</v>
      </c>
      <c r="AX19" s="241">
        <f>IF('C10(1)-2管路(初期設定)'!AX19="","",'C10(1)-2管路(初期設定)'!AX19)</f>
        <v>67</v>
      </c>
      <c r="AY19" s="42">
        <f t="shared" si="14"/>
        <v>2921.2000000000003</v>
      </c>
      <c r="BB19" s="1095">
        <f t="shared" si="15"/>
        <v>0</v>
      </c>
      <c r="BC19" s="1069"/>
      <c r="BD19" s="1072">
        <f t="shared" si="16"/>
        <v>0</v>
      </c>
      <c r="BE19" s="1069"/>
      <c r="BF19" s="1072">
        <f t="shared" si="17"/>
        <v>16</v>
      </c>
      <c r="BG19" s="1069"/>
      <c r="BH19" s="1072">
        <f t="shared" si="18"/>
        <v>27.6</v>
      </c>
      <c r="BI19" s="1069"/>
      <c r="BJ19" s="1072">
        <f t="shared" si="19"/>
        <v>0</v>
      </c>
      <c r="BK19" s="1069"/>
      <c r="BL19" s="1095">
        <f t="shared" si="20"/>
        <v>0</v>
      </c>
      <c r="BM19" s="1069"/>
      <c r="BN19" s="1072">
        <f t="shared" si="21"/>
        <v>0</v>
      </c>
      <c r="BO19" s="1069"/>
      <c r="BP19" s="1072">
        <f t="shared" si="22"/>
        <v>1072</v>
      </c>
      <c r="BQ19" s="1069"/>
      <c r="BR19" s="1072">
        <f t="shared" si="23"/>
        <v>1849.2</v>
      </c>
      <c r="BS19" s="1069"/>
      <c r="BT19" s="1072">
        <f t="shared" si="24"/>
        <v>0</v>
      </c>
      <c r="BU19" s="1104"/>
      <c r="BV19" s="78"/>
      <c r="DI19" s="78"/>
    </row>
    <row r="20" spans="2:113" ht="13.5" customHeight="1">
      <c r="B20" s="1551"/>
      <c r="C20" s="1255"/>
      <c r="D20" s="1263"/>
      <c r="E20" s="1263"/>
      <c r="F20" s="77" t="s">
        <v>136</v>
      </c>
      <c r="G20" s="302" t="str">
        <f>IF('C10(1)-1管路(計画設定)'!$F$8="","-",IF('C10(1)-1管路(計画設定)'!$F$8="○",'C3(1)-1管路'!G20,IF('C3(1)-1管路'!F20="-","-",'C10(1)-1管路(計画設定)'!$F$8*'C3(1)-1管路'!G20)))</f>
        <v>-</v>
      </c>
      <c r="H20" s="301" t="str">
        <f>IF('C10(1)-1管路(計画設定)'!$G$8="","-",IF('C10(1)-1管路(計画設定)'!$G$8="○",'C3(1)-1管路'!H20,IF('C3(1)-1管路'!H20="-","-",'C10(1)-1管路(計画設定)'!$G$8*'C3(1)-1管路'!H20)))</f>
        <v>-</v>
      </c>
      <c r="I20" s="303" t="str">
        <f t="shared" si="0"/>
        <v>-</v>
      </c>
      <c r="J20" s="302" t="str">
        <f>IF('C10(1)-1管路(計画設定)'!$H$8="","-",IF('C10(1)-1管路(計画設定)'!$H$8="○",'C3(1)-1管路'!J20,IF('C3(1)-1管路'!J20="-","-",'C10(1)-1管路(計画設定)'!$H$8*'C3(1)-1管路'!J20)))</f>
        <v>-</v>
      </c>
      <c r="K20" s="301" t="str">
        <f>IF('C10(1)-1管路(計画設定)'!$I$8="","-",IF('C10(1)-1管路(計画設定)'!$I$8="○",'C3(1)-1管路'!K20,IF('C3(1)-1管路'!K20="-","-",'C10(1)-1管路(計画設定)'!$I$8*'C3(1)-1管路'!K20)))</f>
        <v>-</v>
      </c>
      <c r="L20" s="303" t="str">
        <f t="shared" si="1"/>
        <v>-</v>
      </c>
      <c r="M20" s="302" t="str">
        <f>IF('C10(1)-1管路(計画設定)'!$J$8="","-",IF('C10(1)-1管路(計画設定)'!$J$8="○",'C3(1)-1管路'!M20,IF('C3(1)-1管路'!M20="-","-",'C10(1)-1管路(計画設定)'!$J$8*'C3(1)-1管路'!M20)))</f>
        <v>-</v>
      </c>
      <c r="N20" s="301" t="str">
        <f>IF('C10(1)-1管路(計画設定)'!$K$8="","-",IF('C10(1)-1管路(計画設定)'!$K$8="○",'C3(1)-1管路'!N20,IF('C3(1)-1管路'!N20="-","-",'C10(1)-1管路(計画設定)'!$K$8*'C3(1)-1管路'!N20)))</f>
        <v>-</v>
      </c>
      <c r="O20" s="303" t="str">
        <f t="shared" si="2"/>
        <v>-</v>
      </c>
      <c r="P20" s="302" t="str">
        <f>IF('C10(1)-1管路(計画設定)'!$L$8="","-",IF('C10(1)-1管路(計画設定)'!$L$8="○",'C3(1)-1管路'!P20,IF('C3(1)-1管路'!P20="-","-",'C10(1)-1管路(計画設定)'!$L$8*'C3(1)-1管路'!P20)))</f>
        <v>-</v>
      </c>
      <c r="Q20" s="301" t="str">
        <f>IF('C10(1)-1管路(計画設定)'!$M$8="","-",IF('C10(1)-1管路(計画設定)'!$M$8="○",'C3(1)-1管路'!Q20,IF('C3(1)-1管路'!Q20="-","-",'C10(1)-1管路(計画設定)'!$M$8*'C3(1)-1管路'!Q20)))</f>
        <v>-</v>
      </c>
      <c r="R20" s="303" t="str">
        <f t="shared" si="3"/>
        <v>-</v>
      </c>
      <c r="S20" s="302" t="str">
        <f>IF('C10(1)-1管路(計画設定)'!$N$8="","-",IF('C10(1)-1管路(計画設定)'!$N$8="○",'C3(1)-1管路'!S20,IF('C3(1)-1管路'!S20="-","-",'C10(1)-1管路(計画設定)'!$N$8*'C3(1)-1管路'!S20)))</f>
        <v>-</v>
      </c>
      <c r="T20" s="296" t="str">
        <f>IF('C10(1)-1管路(計画設定)'!$O$8="","-",IF('C10(1)-1管路(計画設定)'!$O$8="○",'C3(1)-1管路'!T20,IF('C3(1)-1管路'!T20="-","-",'C10(1)-1管路(計画設定)'!$O$8*'C3(1)-1管路'!T20)))</f>
        <v>-</v>
      </c>
      <c r="U20" s="296" t="str">
        <f>IF('C10(1)-1管路(計画設定)'!$P$8="","-",IF('C10(1)-1管路(計画設定)'!$P$8="○",'C3(1)-1管路'!U20,IF('C3(1)-1管路'!U20="-","-",'C10(1)-1管路(計画設定)'!$P$8*'C3(1)-1管路'!U20)))</f>
        <v>-</v>
      </c>
      <c r="V20" s="301" t="str">
        <f>IF('C10(1)-1管路(計画設定)'!$Q$8="","-",IF('C10(1)-1管路(計画設定)'!$Q$8="○",'C3(1)-1管路'!V20,IF('C3(1)-1管路'!V20="-","-",'C10(1)-1管路(計画設定)'!$Q$8*'C3(1)-1管路'!V20)))</f>
        <v>-</v>
      </c>
      <c r="W20" s="303" t="str">
        <f t="shared" si="4"/>
        <v>-</v>
      </c>
      <c r="X20" s="302" t="str">
        <f>IF('C10(1)-1管路(計画設定)'!$R$8="","-",IF('C10(1)-1管路(計画設定)'!$R$8="○",'C3(1)-1管路'!X20,IF('C3(1)-1管路'!X20="-","-",'C10(1)-1管路(計画設定)'!$R$8*'C3(1)-1管路'!X20)))</f>
        <v>-</v>
      </c>
      <c r="Y20" s="301" t="str">
        <f>IF('C10(1)-1管路(計画設定)'!$S$8="","-",IF('C10(1)-1管路(計画設定)'!$S$8="○",'C3(1)-1管路'!Y20,IF('C3(1)-1管路'!Y20="-","-",'C10(1)-1管路(計画設定)'!$S$8*'C3(1)-1管路'!Y20)))</f>
        <v>-</v>
      </c>
      <c r="Z20" s="303" t="str">
        <f t="shared" si="5"/>
        <v>-</v>
      </c>
      <c r="AA20" s="302" t="str">
        <f>IF('C10(1)-1管路(計画設定)'!$T$8="","-",IF('C10(1)-1管路(計画設定)'!$T$8="○",'C3(1)-1管路'!AA20,IF('C3(1)-1管路'!AA20="-","-",'C10(1)-1管路(計画設定)'!$T$8*'C3(1)-1管路'!AA20)))</f>
        <v>-</v>
      </c>
      <c r="AB20" s="301" t="str">
        <f>IF('C10(1)-1管路(計画設定)'!$U$8="","-",IF('C10(1)-1管路(計画設定)'!$U$8="○",'C3(1)-1管路'!AB20,IF('C3(1)-1管路'!AB20="-","-",'C10(1)-1管路(計画設定)'!$U$8*'C3(1)-1管路'!AB20)))</f>
        <v>-</v>
      </c>
      <c r="AC20" s="303" t="str">
        <f t="shared" si="6"/>
        <v>-</v>
      </c>
      <c r="AD20" s="302" t="str">
        <f>IF('C10(1)-1管路(計画設定)'!$V$8="","-",IF('C10(1)-1管路(計画設定)'!$V$8="○",'C3(1)-1管路'!AD20,IF('C3(1)-1管路'!AD20="-","-",'C10(1)-1管路(計画設定)'!$V$8*'C3(1)-1管路'!AD20)))</f>
        <v>-</v>
      </c>
      <c r="AE20" s="301" t="str">
        <f>IF('C10(1)-1管路(計画設定)'!$W$8="","-",IF('C10(1)-1管路(計画設定)'!$W$8="○",'C3(1)-1管路'!AE20,IF('C3(1)-1管路'!AE20="-","-",'C10(1)-1管路(計画設定)'!$W$8*'C3(1)-1管路'!AE20)))</f>
        <v>-</v>
      </c>
      <c r="AF20" s="303" t="str">
        <f t="shared" si="7"/>
        <v>-</v>
      </c>
      <c r="AG20" s="302" t="str">
        <f>IF('C10(1)-1管路(計画設定)'!$X$8="","-",IF('C10(1)-1管路(計画設定)'!$X$8="○",'C3(1)-1管路'!AG20,IF('C3(1)-1管路'!AZ20="-","-",'C10(1)-1管路(計画設定)'!$X$8*'C3(1)-1管路'!AG20)))</f>
        <v>-</v>
      </c>
      <c r="AH20" s="301" t="str">
        <f>IF('C10(1)-1管路(計画設定)'!$Y$8="","-",IF('C10(1)-1管路(計画設定)'!$Y$8="○",'C3(1)-1管路'!AH20,IF('C3(1)-1管路'!AH20="-","-",'C10(1)-1管路(計画設定)'!$Y$8*'C3(1)-1管路'!AH20)))</f>
        <v>-</v>
      </c>
      <c r="AI20" s="303" t="str">
        <f t="shared" si="8"/>
        <v>-</v>
      </c>
      <c r="AJ20" s="302" t="str">
        <f>IF('C10(1)-1管路(計画設定)'!$Z$8="","-",IF('C10(1)-1管路(計画設定)'!$Z$8="○",'C3(1)-1管路'!AJ20,IF('C3(1)-1管路'!AJ20="-","-",'C10(1)-1管路(計画設定)'!$Z$8*'C3(1)-1管路'!AJ20)))</f>
        <v>-</v>
      </c>
      <c r="AK20" s="301" t="str">
        <f>IF('C10(1)-1管路(計画設定)'!$AA$8="","-",IF('C10(1)-1管路(計画設定)'!$AA$8="○",'C3(1)-1管路'!AK20,IF('C3(1)-1管路'!AK20="-","-",'C10(1)-1管路(計画設定)'!$AA$8*'C3(1)-1管路'!AK20)))</f>
        <v>-</v>
      </c>
      <c r="AL20" s="303" t="str">
        <f t="shared" si="9"/>
        <v>-</v>
      </c>
      <c r="AM20" s="302" t="str">
        <f>IF('C10(1)-1管路(計画設定)'!$AB$8="","-",IF('C10(1)-1管路(計画設定)'!$AB$8="○",'C3(1)-1管路'!AM20,IF('C3(1)-1管路'!AM20="-","-",'C10(1)-1管路(計画設定)'!$AB$8*'C3(1)-1管路'!AM20)))</f>
        <v>-</v>
      </c>
      <c r="AN20" s="301" t="str">
        <f>IF('C10(1)-1管路(計画設定)'!$AC$8="","-",IF('C10(1)-1管路(計画設定)'!$AC$8="○",'C3(1)-1管路'!AN20,IF('C3(1)-1管路'!AN20="-","-",'C10(1)-1管路(計画設定)'!$AC$8*'C3(1)-1管路'!AN20)))</f>
        <v>-</v>
      </c>
      <c r="AO20" s="303" t="str">
        <f t="shared" si="10"/>
        <v>-</v>
      </c>
      <c r="AP20" s="302" t="str">
        <f>IF('C10(1)-1管路(計画設定)'!$AD$8="","-",IF('C10(1)-1管路(計画設定)'!$AD$8="○",'C3(1)-1管路'!AP20,IF('C3(1)-1管路'!AP20="-","-",'C10(1)-1管路(計画設定)'!$AD$8*'C3(1)-1管路'!AP20)))</f>
        <v>-</v>
      </c>
      <c r="AQ20" s="301" t="str">
        <f>IF('C10(1)-1管路(計画設定)'!$AE$8="","-",IF('C10(1)-1管路(計画設定)'!$AE$8="○",'C3(1)-1管路'!AQ20,IF('C3(1)-1管路'!AQ20="-","-",'C10(1)-1管路(計画設定)'!$AE$8*'C3(1)-1管路'!AQ20)))</f>
        <v>-</v>
      </c>
      <c r="AR20" s="303" t="str">
        <f t="shared" si="11"/>
        <v>-</v>
      </c>
      <c r="AS20" s="302" t="str">
        <f>IF('C10(1)-1管路(計画設定)'!$AF$8="","-",IF('C10(1)-1管路(計画設定)'!$AF$8="○",'C3(1)-1管路'!AS20,IF('C3(1)-1管路'!AS20="-","-",'C10(1)-1管路(計画設定)'!$AF$8*'C3(1)-1管路'!AS20)))</f>
        <v>-</v>
      </c>
      <c r="AT20" s="301" t="str">
        <f>IF('C10(1)-1管路(計画設定)'!$AG$8="","-",IF('C10(1)-1管路(計画設定)'!$AG$8="○",'C3(1)-1管路'!AT20,IF('C3(1)-1管路'!AT20="-","-",'C10(1)-1管路(計画設定)'!$AG$8*'C3(1)-1管路'!AT20)))</f>
        <v>-</v>
      </c>
      <c r="AU20" s="303" t="str">
        <f t="shared" si="12"/>
        <v>-</v>
      </c>
      <c r="AV20" s="64" t="str">
        <f t="shared" si="13"/>
        <v>-</v>
      </c>
      <c r="AW20" s="240" t="str">
        <f>IF('C10(1)-2管路(初期設定)'!AW20="","",'C10(1)-2管路(初期設定)'!AW20)</f>
        <v>配水用ポリエチレン管(融着継手)</v>
      </c>
      <c r="AX20" s="241">
        <f>IF('C10(1)-2管路(初期設定)'!AX20="","",'C10(1)-2管路(初期設定)'!AX20)</f>
        <v>42</v>
      </c>
      <c r="AY20" s="42" t="str">
        <f t="shared" si="14"/>
        <v>-</v>
      </c>
      <c r="BB20" s="1095">
        <f t="shared" si="15"/>
        <v>0</v>
      </c>
      <c r="BC20" s="1069"/>
      <c r="BD20" s="1072">
        <f t="shared" si="16"/>
        <v>0</v>
      </c>
      <c r="BE20" s="1069"/>
      <c r="BF20" s="1072">
        <f t="shared" si="17"/>
        <v>0</v>
      </c>
      <c r="BG20" s="1069"/>
      <c r="BH20" s="1072">
        <f t="shared" si="18"/>
        <v>0</v>
      </c>
      <c r="BI20" s="1069"/>
      <c r="BJ20" s="1072">
        <f t="shared" si="19"/>
        <v>0</v>
      </c>
      <c r="BK20" s="1069"/>
      <c r="BL20" s="1095">
        <f t="shared" si="20"/>
        <v>0</v>
      </c>
      <c r="BM20" s="1069"/>
      <c r="BN20" s="1072">
        <f t="shared" si="21"/>
        <v>0</v>
      </c>
      <c r="BO20" s="1069"/>
      <c r="BP20" s="1072">
        <f t="shared" si="22"/>
        <v>0</v>
      </c>
      <c r="BQ20" s="1069"/>
      <c r="BR20" s="1072">
        <f t="shared" si="23"/>
        <v>0</v>
      </c>
      <c r="BS20" s="1069"/>
      <c r="BT20" s="1072">
        <f t="shared" si="24"/>
        <v>0</v>
      </c>
      <c r="BU20" s="1104"/>
      <c r="BV20" s="78"/>
      <c r="DI20" s="78"/>
    </row>
    <row r="21" spans="2:113" ht="13.5" customHeight="1">
      <c r="B21" s="1551"/>
      <c r="C21" s="1255"/>
      <c r="D21" s="1263"/>
      <c r="E21" s="1264"/>
      <c r="F21" s="772" t="s">
        <v>69</v>
      </c>
      <c r="G21" s="306" t="str">
        <f t="shared" ref="G21:AV21" si="25">IF(SUM(G10:G20)=0,"-",SUM(G10:G20))</f>
        <v>-</v>
      </c>
      <c r="H21" s="304" t="str">
        <f t="shared" si="25"/>
        <v>-</v>
      </c>
      <c r="I21" s="305" t="str">
        <f t="shared" si="25"/>
        <v>-</v>
      </c>
      <c r="J21" s="306" t="str">
        <f t="shared" si="25"/>
        <v>-</v>
      </c>
      <c r="K21" s="304" t="str">
        <f t="shared" si="25"/>
        <v>-</v>
      </c>
      <c r="L21" s="305" t="str">
        <f t="shared" si="25"/>
        <v>-</v>
      </c>
      <c r="M21" s="306" t="str">
        <f t="shared" si="25"/>
        <v>-</v>
      </c>
      <c r="N21" s="304" t="str">
        <f t="shared" si="25"/>
        <v>-</v>
      </c>
      <c r="O21" s="305" t="str">
        <f t="shared" si="25"/>
        <v>-</v>
      </c>
      <c r="P21" s="306" t="str">
        <f t="shared" si="25"/>
        <v>-</v>
      </c>
      <c r="Q21" s="304" t="str">
        <f t="shared" si="25"/>
        <v>-</v>
      </c>
      <c r="R21" s="305" t="str">
        <f t="shared" si="25"/>
        <v>-</v>
      </c>
      <c r="S21" s="306" t="str">
        <f t="shared" si="25"/>
        <v>-</v>
      </c>
      <c r="T21" s="300" t="str">
        <f t="shared" si="25"/>
        <v>-</v>
      </c>
      <c r="U21" s="300" t="str">
        <f t="shared" si="25"/>
        <v>-</v>
      </c>
      <c r="V21" s="304">
        <f t="shared" si="25"/>
        <v>6</v>
      </c>
      <c r="W21" s="305">
        <f t="shared" si="25"/>
        <v>6</v>
      </c>
      <c r="X21" s="306" t="str">
        <f t="shared" si="25"/>
        <v>-</v>
      </c>
      <c r="Y21" s="304">
        <f t="shared" si="25"/>
        <v>138</v>
      </c>
      <c r="Z21" s="305">
        <f t="shared" si="25"/>
        <v>138</v>
      </c>
      <c r="AA21" s="306" t="str">
        <f t="shared" si="25"/>
        <v>-</v>
      </c>
      <c r="AB21" s="304" t="str">
        <f t="shared" si="25"/>
        <v>-</v>
      </c>
      <c r="AC21" s="305" t="str">
        <f t="shared" si="25"/>
        <v>-</v>
      </c>
      <c r="AD21" s="306" t="str">
        <f t="shared" si="25"/>
        <v>-</v>
      </c>
      <c r="AE21" s="304" t="str">
        <f t="shared" si="25"/>
        <v>-</v>
      </c>
      <c r="AF21" s="305" t="str">
        <f t="shared" si="25"/>
        <v>-</v>
      </c>
      <c r="AG21" s="306" t="str">
        <f t="shared" si="25"/>
        <v>-</v>
      </c>
      <c r="AH21" s="304" t="str">
        <f t="shared" si="25"/>
        <v>-</v>
      </c>
      <c r="AI21" s="305" t="str">
        <f t="shared" si="25"/>
        <v>-</v>
      </c>
      <c r="AJ21" s="306" t="str">
        <f t="shared" si="25"/>
        <v>-</v>
      </c>
      <c r="AK21" s="304" t="str">
        <f t="shared" si="25"/>
        <v>-</v>
      </c>
      <c r="AL21" s="305" t="str">
        <f t="shared" si="25"/>
        <v>-</v>
      </c>
      <c r="AM21" s="306" t="str">
        <f t="shared" si="25"/>
        <v>-</v>
      </c>
      <c r="AN21" s="304" t="str">
        <f t="shared" si="25"/>
        <v>-</v>
      </c>
      <c r="AO21" s="305" t="str">
        <f t="shared" si="25"/>
        <v>-</v>
      </c>
      <c r="AP21" s="306" t="str">
        <f t="shared" si="25"/>
        <v>-</v>
      </c>
      <c r="AQ21" s="304">
        <f t="shared" si="25"/>
        <v>84.6</v>
      </c>
      <c r="AR21" s="305">
        <f t="shared" si="25"/>
        <v>84.6</v>
      </c>
      <c r="AS21" s="306" t="str">
        <f t="shared" si="25"/>
        <v>-</v>
      </c>
      <c r="AT21" s="304" t="str">
        <f t="shared" si="25"/>
        <v>-</v>
      </c>
      <c r="AU21" s="305" t="str">
        <f t="shared" si="25"/>
        <v>-</v>
      </c>
      <c r="AV21" s="65">
        <f t="shared" si="25"/>
        <v>228.6</v>
      </c>
      <c r="AW21" s="92" t="str">
        <f>IF('C10(1)-2管路(初期設定)'!AW21="","",'C10(1)-2管路(初期設定)'!AW21)</f>
        <v/>
      </c>
      <c r="AX21" s="48" t="str">
        <f>IF('C10(1)-2管路(初期設定)'!AX21="","",'C10(1)-2管路(初期設定)'!AX21)</f>
        <v>-</v>
      </c>
      <c r="AY21" s="48">
        <f>IF(SUM(AY10:AY20)=0,"-",SUM(AY10:AY20))</f>
        <v>20198.900000000001</v>
      </c>
      <c r="BB21" s="1015" t="str">
        <f>IF(SUM(BB10:BC20)=0,"-",SUM(BB10:BC20))</f>
        <v>-</v>
      </c>
      <c r="BC21" s="1094"/>
      <c r="BD21" s="1067" t="str">
        <f>IF(SUM(BD10:BE20)=0,"-",SUM(BD10:BE20))</f>
        <v>-</v>
      </c>
      <c r="BE21" s="1094"/>
      <c r="BF21" s="1067">
        <f>IF(SUM(BF10:BG20)=0,"-",SUM(BF10:BG20))</f>
        <v>144</v>
      </c>
      <c r="BG21" s="1094"/>
      <c r="BH21" s="1067">
        <f>IF(SUM(BH10:BI20)=0,"-",SUM(BH10:BI20))</f>
        <v>84.6</v>
      </c>
      <c r="BI21" s="1094"/>
      <c r="BJ21" s="1067" t="str">
        <f>IF(SUM(BJ10:BK20)=0,"-",SUM(BJ10:BK20))</f>
        <v>-</v>
      </c>
      <c r="BK21" s="1094"/>
      <c r="BL21" s="1015" t="str">
        <f>IF(SUM(BL10:BM20)=0,"-",SUM(BL10:BM20))</f>
        <v>-</v>
      </c>
      <c r="BM21" s="1094"/>
      <c r="BN21" s="1067" t="str">
        <f>IF(SUM(BN10:BO20)=0,"-",SUM(BN10:BO20))</f>
        <v>-</v>
      </c>
      <c r="BO21" s="1094"/>
      <c r="BP21" s="1067">
        <f>IF(SUM(BP10:BQ20)=0,"-",SUM(BP10:BQ20))</f>
        <v>11430</v>
      </c>
      <c r="BQ21" s="1094"/>
      <c r="BR21" s="1067">
        <f>IF(SUM(BR10:BS20)=0,"-",SUM(BR10:BS20))</f>
        <v>8768.9</v>
      </c>
      <c r="BS21" s="1094"/>
      <c r="BT21" s="1067" t="str">
        <f>IF(SUM(BT10:BU20)=0,"-",SUM(BT10:BU20))</f>
        <v>-</v>
      </c>
      <c r="BU21" s="1167"/>
      <c r="BV21" s="78"/>
      <c r="DI21" s="78"/>
    </row>
    <row r="22" spans="2:113" ht="13.5" customHeight="1">
      <c r="B22" s="1551"/>
      <c r="C22" s="1255"/>
      <c r="D22" s="1263"/>
      <c r="E22" s="1257" t="s">
        <v>56</v>
      </c>
      <c r="F22" s="74">
        <v>600</v>
      </c>
      <c r="G22" s="307" t="str">
        <f>IF('C10(1)-1管路(計画設定)'!$F$9="","-",IF('C10(1)-1管路(計画設定)'!$F$9="○",'C3(1)-1管路'!G22,IF('C3(1)-1管路'!F22="-","-",'C10(1)-1管路(計画設定)'!$F$9*'C3(1)-1管路'!G22)))</f>
        <v>-</v>
      </c>
      <c r="H22" s="298" t="str">
        <f>IF('C10(1)-1管路(計画設定)'!$G$9="","-",IF('C10(1)-1管路(計画設定)'!$G$9="○",'C3(1)-1管路'!H22,IF('C3(1)-1管路'!H22="-","-",'C10(1)-1管路(計画設定)'!$G$9*'C3(1)-1管路'!H22)))</f>
        <v>-</v>
      </c>
      <c r="I22" s="299" t="str">
        <f t="shared" ref="I22:I32" si="26">IF(SUM(G22:H22)=0,"-",SUM(G22:H22))</f>
        <v>-</v>
      </c>
      <c r="J22" s="307" t="str">
        <f>IF('C10(1)-1管路(計画設定)'!$H$9="","-",IF('C10(1)-1管路(計画設定)'!$H$9="○",'C3(1)-1管路'!J22,IF('C3(1)-1管路'!J22="-","-",'C10(1)-1管路(計画設定)'!$H$9*'C3(1)-1管路'!J22)))</f>
        <v>-</v>
      </c>
      <c r="K22" s="298" t="str">
        <f>IF('C10(1)-1管路(計画設定)'!$I$9="","-",IF('C10(1)-1管路(計画設定)'!$I$9="○",'C3(1)-1管路'!K22,IF('C3(1)-1管路'!K22="-","-",'C10(1)-1管路(計画設定)'!$I$9*'C3(1)-1管路'!K22)))</f>
        <v>-</v>
      </c>
      <c r="L22" s="299" t="str">
        <f t="shared" ref="L22:L32" si="27">IF(SUM(J22:K22)=0,"-",SUM(J22:K22))</f>
        <v>-</v>
      </c>
      <c r="M22" s="307" t="str">
        <f>IF('C10(1)-1管路(計画設定)'!$J$9="","-",IF('C10(1)-1管路(計画設定)'!$J$9="○",'C3(1)-1管路'!M22,IF('C3(1)-1管路'!M22="-","-",'C10(1)-1管路(計画設定)'!$J$9*'C3(1)-1管路'!M22)))</f>
        <v>-</v>
      </c>
      <c r="N22" s="298" t="str">
        <f>IF('C10(1)-1管路(計画設定)'!$K$9="","-",IF('C10(1)-1管路(計画設定)'!$K$9="○",'C3(1)-1管路'!N22,IF('C3(1)-1管路'!N22="-","-",'C10(1)-1管路(計画設定)'!$K$9*'C3(1)-1管路'!N22)))</f>
        <v>-</v>
      </c>
      <c r="O22" s="299" t="str">
        <f t="shared" ref="O22:O32" si="28">IF(SUM(M22:N22)=0,"-",SUM(M22:N22))</f>
        <v>-</v>
      </c>
      <c r="P22" s="307" t="str">
        <f>IF('C10(1)-1管路(計画設定)'!$L$9="","-",IF('C10(1)-1管路(計画設定)'!$L$9="○",'C3(1)-1管路'!P22,IF('C3(1)-1管路'!P22="-","-",'C10(1)-1管路(計画設定)'!$L$9*'C3(1)-1管路'!P22)))</f>
        <v>-</v>
      </c>
      <c r="Q22" s="298" t="str">
        <f>IF('C10(1)-1管路(計画設定)'!$M$9="","-",IF('C10(1)-1管路(計画設定)'!$M$9="○",'C3(1)-1管路'!Q22,IF('C3(1)-1管路'!Q22="-","-",'C10(1)-1管路(計画設定)'!$M$9*'C3(1)-1管路'!Q22)))</f>
        <v>-</v>
      </c>
      <c r="R22" s="299" t="str">
        <f t="shared" ref="R22:R32" si="29">IF(SUM(P22:Q22)=0,"-",SUM(P22:Q22))</f>
        <v>-</v>
      </c>
      <c r="S22" s="307" t="str">
        <f>IF('C10(1)-1管路(計画設定)'!$N$9="","-",IF('C10(1)-1管路(計画設定)'!$N$9="○",'C3(1)-1管路'!S22,IF('C3(1)-1管路'!S22="-","-",'C10(1)-1管路(計画設定)'!$N$9*'C3(1)-1管路'!S22)))</f>
        <v>-</v>
      </c>
      <c r="T22" s="297" t="str">
        <f>IF('C10(1)-1管路(計画設定)'!$O$9="","-",IF('C10(1)-1管路(計画設定)'!$O$9="○",'C3(1)-1管路'!T22,IF('C3(1)-1管路'!T22="-","-",'C10(1)-1管路(計画設定)'!$O$9*'C3(1)-1管路'!T22)))</f>
        <v>-</v>
      </c>
      <c r="U22" s="297" t="str">
        <f>IF('C10(1)-1管路(計画設定)'!$P$9="","-",IF('C10(1)-1管路(計画設定)'!$P$9="○",'C3(1)-1管路'!U22,IF('C3(1)-1管路'!U22="-","-",'C10(1)-1管路(計画設定)'!$P$9*'C3(1)-1管路'!U22)))</f>
        <v>-</v>
      </c>
      <c r="V22" s="298" t="str">
        <f>IF('C10(1)-1管路(計画設定)'!$Q$9="","-",IF('C10(1)-1管路(計画設定)'!$Q$9="○",'C3(1)-1管路'!V22,IF('C3(1)-1管路'!V22="-","-",'C10(1)-1管路(計画設定)'!$Q$9*'C3(1)-1管路'!V22)))</f>
        <v>-</v>
      </c>
      <c r="W22" s="299" t="str">
        <f t="shared" ref="W22:W32" si="30">IF(SUM(S22:V22)=0,"-",SUM(S22:V22))</f>
        <v>-</v>
      </c>
      <c r="X22" s="307" t="str">
        <f>IF('C10(1)-1管路(計画設定)'!$R$9="","-",IF('C10(1)-1管路(計画設定)'!$R$9="○",'C3(1)-1管路'!X22,IF('C3(1)-1管路'!X22="-","-",'C10(1)-1管路(計画設定)'!$R$9*'C3(1)-1管路'!X22)))</f>
        <v>-</v>
      </c>
      <c r="Y22" s="298" t="str">
        <f>IF('C10(1)-1管路(計画設定)'!$S$9="","-",IF('C10(1)-1管路(計画設定)'!$S$9="○",'C3(1)-1管路'!Y22,IF('C3(1)-1管路'!Y22="-","-",'C10(1)-1管路(計画設定)'!$S$9*'C3(1)-1管路'!Y22)))</f>
        <v>-</v>
      </c>
      <c r="Z22" s="299" t="str">
        <f t="shared" ref="Z22:Z32" si="31">IF(SUM(X22:Y22)=0,"-",SUM(X22:Y22))</f>
        <v>-</v>
      </c>
      <c r="AA22" s="307" t="str">
        <f>IF('C10(1)-1管路(計画設定)'!$T$9="","-",IF('C10(1)-1管路(計画設定)'!$T$9="○",'C3(1)-1管路'!AA22,IF('C3(1)-1管路'!AA22="-","-",'C10(1)-1管路(計画設定)'!$T$9*'C3(1)-1管路'!AA22)))</f>
        <v>-</v>
      </c>
      <c r="AB22" s="298" t="str">
        <f>IF('C10(1)-1管路(計画設定)'!$U$9="","-",IF('C10(1)-1管路(計画設定)'!$U$9="○",'C3(1)-1管路'!AB22,IF('C3(1)-1管路'!AB22="-","-",'C10(1)-1管路(計画設定)'!$U$9*'C3(1)-1管路'!AB22)))</f>
        <v>-</v>
      </c>
      <c r="AC22" s="299" t="str">
        <f t="shared" ref="AC22:AC32" si="32">IF(SUM(AA22:AB22)=0,"-",SUM(AA22:AB22))</f>
        <v>-</v>
      </c>
      <c r="AD22" s="307" t="str">
        <f>IF('C10(1)-1管路(計画設定)'!$V$9="","-",IF('C10(1)-1管路(計画設定)'!$V$9="○",'C3(1)-1管路'!AD22,IF('C3(1)-1管路'!AD22="-","-",'C10(1)-1管路(計画設定)'!$V$9*'C3(1)-1管路'!AD22)))</f>
        <v>-</v>
      </c>
      <c r="AE22" s="298" t="str">
        <f>IF('C10(1)-1管路(計画設定)'!$W$9="","-",IF('C10(1)-1管路(計画設定)'!$W$9="○",'C3(1)-1管路'!AE22,IF('C3(1)-1管路'!AE22="-","-",'C10(1)-1管路(計画設定)'!$W$9*'C3(1)-1管路'!AE22)))</f>
        <v>-</v>
      </c>
      <c r="AF22" s="299" t="str">
        <f t="shared" ref="AF22:AF32" si="33">IF(SUM(AD22:AE22)=0,"-",SUM(AD22:AE22))</f>
        <v>-</v>
      </c>
      <c r="AG22" s="307" t="str">
        <f>IF('C10(1)-1管路(計画設定)'!$X$8="","-",IF('C10(1)-1管路(計画設定)'!$X$8="○",'C3(1)-1管路'!AG22,IF('C3(1)-1管路'!AZ22="-","-",'C10(1)-1管路(計画設定)'!$X$8*'C3(1)-1管路'!AG22)))</f>
        <v>-</v>
      </c>
      <c r="AH22" s="298" t="str">
        <f>IF('C10(1)-1管路(計画設定)'!$Y$9="","-",IF('C10(1)-1管路(計画設定)'!$Y$9="○",'C3(1)-1管路'!AH22,IF('C3(1)-1管路'!AH22="-","-",'C10(1)-1管路(計画設定)'!$Y$9*'C3(1)-1管路'!AH22)))</f>
        <v>-</v>
      </c>
      <c r="AI22" s="299" t="str">
        <f t="shared" ref="AI22:AI32" si="34">IF(SUM(AG22:AH22)=0,"-",SUM(AG22:AH22))</f>
        <v>-</v>
      </c>
      <c r="AJ22" s="307" t="str">
        <f>IF('C10(1)-1管路(計画設定)'!$Z$9="","-",IF('C10(1)-1管路(計画設定)'!$Z$9="○",'C3(1)-1管路'!AJ22,IF('C3(1)-1管路'!AJ22="-","-",'C10(1)-1管路(計画設定)'!$Z$9*'C3(1)-1管路'!AJ22)))</f>
        <v>-</v>
      </c>
      <c r="AK22" s="298" t="str">
        <f>IF('C10(1)-1管路(計画設定)'!$AA$9="","-",IF('C10(1)-1管路(計画設定)'!$AA$9="○",'C3(1)-1管路'!AK22,IF('C3(1)-1管路'!AK22="-","-",'C10(1)-1管路(計画設定)'!$AA$9*'C3(1)-1管路'!AK22)))</f>
        <v>-</v>
      </c>
      <c r="AL22" s="299" t="str">
        <f t="shared" ref="AL22:AL32" si="35">IF(SUM(AJ22:AK22)=0,"-",SUM(AJ22:AK22))</f>
        <v>-</v>
      </c>
      <c r="AM22" s="307" t="str">
        <f>IF('C10(1)-1管路(計画設定)'!$AB$9="","-",IF('C10(1)-1管路(計画設定)'!$AB$9="○",'C3(1)-1管路'!AM22,IF('C3(1)-1管路'!AM22="-","-",'C10(1)-1管路(計画設定)'!$AB$9*'C3(1)-1管路'!AM22)))</f>
        <v>-</v>
      </c>
      <c r="AN22" s="298" t="str">
        <f>IF('C10(1)-1管路(計画設定)'!$AC$9="","-",IF('C10(1)-1管路(計画設定)'!$AC$9="○",'C3(1)-1管路'!AN22,IF('C3(1)-1管路'!AN22="-","-",'C10(1)-1管路(計画設定)'!$AC$9*'C3(1)-1管路'!AN22)))</f>
        <v>-</v>
      </c>
      <c r="AO22" s="299" t="str">
        <f t="shared" ref="AO22:AO32" si="36">IF(SUM(AM22:AN22)=0,"-",SUM(AM22:AN22))</f>
        <v>-</v>
      </c>
      <c r="AP22" s="307" t="str">
        <f>IF('C10(1)-1管路(計画設定)'!$AD$9="","-",IF('C10(1)-1管路(計画設定)'!$AD$9="○",'C3(1)-1管路'!AP22,IF('C3(1)-1管路'!AP22="-","-",'C10(1)-1管路(計画設定)'!$AD$9*'C3(1)-1管路'!AP22)))</f>
        <v>-</v>
      </c>
      <c r="AQ22" s="298" t="str">
        <f>IF('C10(1)-1管路(計画設定)'!$AE$9="","-",IF('C10(1)-1管路(計画設定)'!$AE$9="○",'C3(1)-1管路'!AQ22,IF('C3(1)-1管路'!AQ22="-","-",'C10(1)-1管路(計画設定)'!$AE$9*'C3(1)-1管路'!AQ22)))</f>
        <v>-</v>
      </c>
      <c r="AR22" s="299" t="str">
        <f t="shared" ref="AR22:AR32" si="37">IF(SUM(AP22:AQ22)=0,"-",SUM(AP22:AQ22))</f>
        <v>-</v>
      </c>
      <c r="AS22" s="307" t="str">
        <f>IF('C10(1)-1管路(計画設定)'!$AF$9="","-",IF('C10(1)-1管路(計画設定)'!$AF$9="○",'C3(1)-1管路'!AS22,IF('C3(1)-1管路'!AS22="-","-",'C10(1)-1管路(計画設定)'!$AF$9*'C3(1)-1管路'!AS22)))</f>
        <v>-</v>
      </c>
      <c r="AT22" s="298" t="str">
        <f>IF('C10(1)-1管路(計画設定)'!$AG$9="","-",IF('C10(1)-1管路(計画設定)'!$AG$9="○",'C3(1)-1管路'!AT22,IF('C3(1)-1管路'!AT22="-","-",'C10(1)-1管路(計画設定)'!$AG$9*'C3(1)-1管路'!AT22)))</f>
        <v>-</v>
      </c>
      <c r="AU22" s="299" t="str">
        <f t="shared" ref="AU22:AU32" si="38">IF(SUM(AS22:AT22)=0,"-",SUM(AS22:AT22))</f>
        <v>-</v>
      </c>
      <c r="AV22" s="63" t="str">
        <f t="shared" ref="AV22:AV32" si="39">IF(SUM(I22,L22,O22,R22,W22,Z22,AC22,AF22,AI22,AL22,AO22,AR22,AU22)=0,"-",SUM(I22,L22,O22,R22,W22,Z22,AC22,AF22,AI22,AL22,AO22,AR22,AU22))</f>
        <v>-</v>
      </c>
      <c r="AW22" s="238" t="str">
        <f>IF('C10(1)-2管路(初期設定)'!AW22="","",'C10(1)-2管路(初期設定)'!AW22)</f>
        <v>ダクタイル鋳鉄管(NS形継手等)</v>
      </c>
      <c r="AX22" s="239">
        <f>IF('C10(1)-2管路(初期設定)'!AX22="","",'C10(1)-2管路(初期設定)'!AX22)</f>
        <v>245</v>
      </c>
      <c r="AY22" s="47" t="str">
        <f t="shared" ref="AY22:AY32" si="40">IF(AV22="-","-",AX22*AV22)</f>
        <v>-</v>
      </c>
      <c r="BB22" s="1096">
        <f t="shared" ref="BB22:BB32" si="41">SUMIF(G$88,"①",I22)+SUMIF(J$88,"①",L22)+SUMIF(M$88,"①",O22)+SUMIF(P$88,"①",R22)+SUMIF(S$88,"①",S22)+SUMIF(S$88,"①",T22)+SUMIF(U$88,"①",U22)+SUMIF(U$88,"①",V22)+SUMIF(X$88,"①",Z22)+SUMIF(AA$88,"①",AC22)+SUMIF(AD$88,"①",AF22)+SUMIF(AG$88,"①",AI22)+SUMIF(AJ$88,"①",AL22)+SUMIF(AM$88,"①",AO22)+SUMIF(AP$88,"①",AR22)+SUMIF(AS$88,"①",AU22)</f>
        <v>0</v>
      </c>
      <c r="BC22" s="1093"/>
      <c r="BD22" s="1093">
        <f t="shared" ref="BD22:BD32" si="42">SUMIF(G$88,"②",I22)+SUMIF(J$88,"②",L22)+SUMIF(M$88,"②",O22)+SUMIF(P$88,"②",R22)+SUMIF(S$88,"②",S22)+SUMIF(S$88,"②",T22)+SUMIF(U$88,"②",U22)+SUMIF(U$88,"②",V22)+SUMIF(X$88,"②",Z22)+SUMIF(AA$88,"②",AC22)+SUMIF(AD$88,"②",AF22)+SUMIF(AG$88,"②",AI22)+SUMIF(AJ$88,"②",AL22)+SUMIF(AM$88,"②",AO22)+SUMIF(AP$88,"②",AR22)+SUMIF(AS$88,"②",AU22)</f>
        <v>0</v>
      </c>
      <c r="BE22" s="1093"/>
      <c r="BF22" s="1093">
        <f t="shared" ref="BF22:BF32" si="43">SUMIF(G$88,"③",I22)+SUMIF(J$88,"③",L22)+SUMIF(M$88,"③",O22)+SUMIF(P$88,"③",R22)+SUMIF(S$88,"③",S22)+SUMIF(S$88,"③",T22)+SUMIF(U$88,"③",U22)+SUMIF(U$88,"③",V22)+SUMIF(X$88,"③",Z22)+SUMIF(AA$88,"③",AC22)+SUMIF(AD$88,"③",AF22)+SUMIF(AG$88,"③",AI22)+SUMIF(AJ$88,"③",AL22)+SUMIF(AM$88,"③",AO22)+SUMIF(AP$88,"③",AR22)+SUMIF(AS$88,"③",AU22)</f>
        <v>0</v>
      </c>
      <c r="BG22" s="1093"/>
      <c r="BH22" s="1093">
        <f t="shared" ref="BH22:BH32" si="44">SUMIF(G$88,"④",I22)+SUMIF(J$88,"④",L22)+SUMIF(M$88,"④",O22)+SUMIF(P$88,"④",R22)+SUMIF(S$88,"④",S22)+SUMIF(S$88,"④",T22)+SUMIF(U$88,"④",U22)+SUMIF(U$88,"④",V22)+SUMIF(X$88,"④",Z22)+SUMIF(AA$88,"④",AC22)+SUMIF(AD$88,"④",AF22)+SUMIF(AG$88,"④",AI22)+SUMIF(AJ$88,"④",AL22)+SUMIF(AM$88,"④",AO22)+SUMIF(AP$88,"④",AR22)+SUMIF(AS$88,"④",AU22)</f>
        <v>0</v>
      </c>
      <c r="BI22" s="1093"/>
      <c r="BJ22" s="1093">
        <f t="shared" ref="BJ22:BJ32" si="45">SUMIF(G$88,"⑤",I22)+SUMIF(J$88,"⑤",L22)+SUMIF(M$88,"⑤",O22)+SUMIF(P$88,"⑤",R22)+SUMIF(S$88,"⑤",S22)+SUMIF(S$88,"⑤",T22)+SUMIF(U$88,"⑤",U22)+SUMIF(U$88,"⑤",V22)+SUMIF(X$88,"⑤",Z22)+SUMIF(AA$88,"⑤",AC22)+SUMIF(AD$88,"⑤",AF22)+SUMIF(AG$88,"⑤",AI22)+SUMIF(AJ$88,"⑤",AL22)+SUMIF(AM$88,"⑤",AO22)+SUMIF(AP$88,"⑤",AR22)+SUMIF(AS$88,"⑤",AU22)</f>
        <v>0</v>
      </c>
      <c r="BK22" s="1093"/>
      <c r="BL22" s="1096">
        <f t="shared" ref="BL22:BL32" si="46">IF($AY22="-",0,BB22*$AX22)</f>
        <v>0</v>
      </c>
      <c r="BM22" s="1093"/>
      <c r="BN22" s="1093">
        <f t="shared" ref="BN22:BN32" si="47">IF($AY22="-",0,BD22*$AX22)</f>
        <v>0</v>
      </c>
      <c r="BO22" s="1093"/>
      <c r="BP22" s="1093">
        <f t="shared" ref="BP22:BP32" si="48">IF($AY22="-",0,BF22*$AX22)</f>
        <v>0</v>
      </c>
      <c r="BQ22" s="1093"/>
      <c r="BR22" s="1093">
        <f t="shared" ref="BR22:BR32" si="49">IF($AY22="-",0,BH22*$AX22)</f>
        <v>0</v>
      </c>
      <c r="BS22" s="1093"/>
      <c r="BT22" s="1093">
        <f t="shared" ref="BT22:BT32" si="50">IF($AY22="-",0,BJ22*$AX22)</f>
        <v>0</v>
      </c>
      <c r="BU22" s="1165"/>
      <c r="BV22" s="78"/>
      <c r="DI22" s="78"/>
    </row>
    <row r="23" spans="2:113" ht="13.5" customHeight="1">
      <c r="B23" s="1551"/>
      <c r="C23" s="1255"/>
      <c r="D23" s="1263"/>
      <c r="E23" s="1263"/>
      <c r="F23" s="795">
        <v>500</v>
      </c>
      <c r="G23" s="302" t="str">
        <f>IF('C10(1)-1管路(計画設定)'!$F$9="","-",IF('C10(1)-1管路(計画設定)'!$F$9="○",'C3(1)-1管路'!G23,IF('C3(1)-1管路'!F23="-","-",'C10(1)-1管路(計画設定)'!$F$9*'C3(1)-1管路'!G23)))</f>
        <v>-</v>
      </c>
      <c r="H23" s="301" t="str">
        <f>IF('C10(1)-1管路(計画設定)'!$G$9="","-",IF('C10(1)-1管路(計画設定)'!$G$9="○",'C3(1)-1管路'!H23,IF('C3(1)-1管路'!H23="-","-",'C10(1)-1管路(計画設定)'!$G$9*'C3(1)-1管路'!H23)))</f>
        <v>-</v>
      </c>
      <c r="I23" s="303" t="str">
        <f t="shared" si="26"/>
        <v>-</v>
      </c>
      <c r="J23" s="302" t="str">
        <f>IF('C10(1)-1管路(計画設定)'!$H$9="","-",IF('C10(1)-1管路(計画設定)'!$H$9="○",'C3(1)-1管路'!J23,IF('C3(1)-1管路'!J23="-","-",'C10(1)-1管路(計画設定)'!$H$9*'C3(1)-1管路'!J23)))</f>
        <v>-</v>
      </c>
      <c r="K23" s="301" t="str">
        <f>IF('C10(1)-1管路(計画設定)'!$I$9="","-",IF('C10(1)-1管路(計画設定)'!$I$9="○",'C3(1)-1管路'!K23,IF('C3(1)-1管路'!K23="-","-",'C10(1)-1管路(計画設定)'!$I$9*'C3(1)-1管路'!K23)))</f>
        <v>-</v>
      </c>
      <c r="L23" s="303" t="str">
        <f t="shared" si="27"/>
        <v>-</v>
      </c>
      <c r="M23" s="302" t="str">
        <f>IF('C10(1)-1管路(計画設定)'!$J$9="","-",IF('C10(1)-1管路(計画設定)'!$J$9="○",'C3(1)-1管路'!M23,IF('C3(1)-1管路'!M23="-","-",'C10(1)-1管路(計画設定)'!$J$9*'C3(1)-1管路'!M23)))</f>
        <v>-</v>
      </c>
      <c r="N23" s="301" t="str">
        <f>IF('C10(1)-1管路(計画設定)'!$K$9="","-",IF('C10(1)-1管路(計画設定)'!$K$9="○",'C3(1)-1管路'!N23,IF('C3(1)-1管路'!N23="-","-",'C10(1)-1管路(計画設定)'!$K$9*'C3(1)-1管路'!N23)))</f>
        <v>-</v>
      </c>
      <c r="O23" s="303" t="str">
        <f t="shared" si="28"/>
        <v>-</v>
      </c>
      <c r="P23" s="302" t="str">
        <f>IF('C10(1)-1管路(計画設定)'!$L$9="","-",IF('C10(1)-1管路(計画設定)'!$L$9="○",'C3(1)-1管路'!P23,IF('C3(1)-1管路'!P23="-","-",'C10(1)-1管路(計画設定)'!$L$9*'C3(1)-1管路'!P23)))</f>
        <v>-</v>
      </c>
      <c r="Q23" s="301" t="str">
        <f>IF('C10(1)-1管路(計画設定)'!$M$9="","-",IF('C10(1)-1管路(計画設定)'!$M$9="○",'C3(1)-1管路'!Q23,IF('C3(1)-1管路'!Q23="-","-",'C10(1)-1管路(計画設定)'!$M$9*'C3(1)-1管路'!Q23)))</f>
        <v>-</v>
      </c>
      <c r="R23" s="303" t="str">
        <f t="shared" si="29"/>
        <v>-</v>
      </c>
      <c r="S23" s="302" t="str">
        <f>IF('C10(1)-1管路(計画設定)'!$N$9="","-",IF('C10(1)-1管路(計画設定)'!$N$9="○",'C3(1)-1管路'!S23,IF('C3(1)-1管路'!S23="-","-",'C10(1)-1管路(計画設定)'!$N$9*'C3(1)-1管路'!S23)))</f>
        <v>-</v>
      </c>
      <c r="T23" s="296" t="str">
        <f>IF('C10(1)-1管路(計画設定)'!$O$9="","-",IF('C10(1)-1管路(計画設定)'!$O$9="○",'C3(1)-1管路'!T23,IF('C3(1)-1管路'!T23="-","-",'C10(1)-1管路(計画設定)'!$O$9*'C3(1)-1管路'!T23)))</f>
        <v>-</v>
      </c>
      <c r="U23" s="296" t="str">
        <f>IF('C10(1)-1管路(計画設定)'!$P$9="","-",IF('C10(1)-1管路(計画設定)'!$P$9="○",'C3(1)-1管路'!U23,IF('C3(1)-1管路'!U23="-","-",'C10(1)-1管路(計画設定)'!$P$9*'C3(1)-1管路'!U23)))</f>
        <v>-</v>
      </c>
      <c r="V23" s="301" t="str">
        <f>IF('C10(1)-1管路(計画設定)'!$Q$9="","-",IF('C10(1)-1管路(計画設定)'!$Q$9="○",'C3(1)-1管路'!V23,IF('C3(1)-1管路'!V23="-","-",'C10(1)-1管路(計画設定)'!$Q$9*'C3(1)-1管路'!V23)))</f>
        <v>-</v>
      </c>
      <c r="W23" s="303" t="str">
        <f t="shared" si="30"/>
        <v>-</v>
      </c>
      <c r="X23" s="302" t="str">
        <f>IF('C10(1)-1管路(計画設定)'!$R$9="","-",IF('C10(1)-1管路(計画設定)'!$R$9="○",'C3(1)-1管路'!X23,IF('C3(1)-1管路'!X23="-","-",'C10(1)-1管路(計画設定)'!$R$9*'C3(1)-1管路'!X23)))</f>
        <v>-</v>
      </c>
      <c r="Y23" s="301" t="str">
        <f>IF('C10(1)-1管路(計画設定)'!$S$9="","-",IF('C10(1)-1管路(計画設定)'!$S$9="○",'C3(1)-1管路'!Y23,IF('C3(1)-1管路'!Y23="-","-",'C10(1)-1管路(計画設定)'!$S$9*'C3(1)-1管路'!Y23)))</f>
        <v>-</v>
      </c>
      <c r="Z23" s="303" t="str">
        <f t="shared" si="31"/>
        <v>-</v>
      </c>
      <c r="AA23" s="302" t="str">
        <f>IF('C10(1)-1管路(計画設定)'!$T$9="","-",IF('C10(1)-1管路(計画設定)'!$T$9="○",'C3(1)-1管路'!AA23,IF('C3(1)-1管路'!AA23="-","-",'C10(1)-1管路(計画設定)'!$T$9*'C3(1)-1管路'!AA23)))</f>
        <v>-</v>
      </c>
      <c r="AB23" s="301" t="str">
        <f>IF('C10(1)-1管路(計画設定)'!$U$9="","-",IF('C10(1)-1管路(計画設定)'!$U$9="○",'C3(1)-1管路'!AB23,IF('C3(1)-1管路'!AB23="-","-",'C10(1)-1管路(計画設定)'!$U$9*'C3(1)-1管路'!AB23)))</f>
        <v>-</v>
      </c>
      <c r="AC23" s="303" t="str">
        <f t="shared" si="32"/>
        <v>-</v>
      </c>
      <c r="AD23" s="302" t="str">
        <f>IF('C10(1)-1管路(計画設定)'!$V$9="","-",IF('C10(1)-1管路(計画設定)'!$V$9="○",'C3(1)-1管路'!AD23,IF('C3(1)-1管路'!AD23="-","-",'C10(1)-1管路(計画設定)'!$V$9*'C3(1)-1管路'!AD23)))</f>
        <v>-</v>
      </c>
      <c r="AE23" s="301" t="str">
        <f>IF('C10(1)-1管路(計画設定)'!$W$9="","-",IF('C10(1)-1管路(計画設定)'!$W$9="○",'C3(1)-1管路'!AE23,IF('C3(1)-1管路'!AE23="-","-",'C10(1)-1管路(計画設定)'!$W$9*'C3(1)-1管路'!AE23)))</f>
        <v>-</v>
      </c>
      <c r="AF23" s="303" t="str">
        <f t="shared" si="33"/>
        <v>-</v>
      </c>
      <c r="AG23" s="302" t="str">
        <f>IF('C10(1)-1管路(計画設定)'!$X$8="","-",IF('C10(1)-1管路(計画設定)'!$X$8="○",'C3(1)-1管路'!AG23,IF('C3(1)-1管路'!AZ23="-","-",'C10(1)-1管路(計画設定)'!$X$8*'C3(1)-1管路'!AG23)))</f>
        <v>-</v>
      </c>
      <c r="AH23" s="301" t="str">
        <f>IF('C10(1)-1管路(計画設定)'!$Y$9="","-",IF('C10(1)-1管路(計画設定)'!$Y$9="○",'C3(1)-1管路'!AH23,IF('C3(1)-1管路'!AH23="-","-",'C10(1)-1管路(計画設定)'!$Y$9*'C3(1)-1管路'!AH23)))</f>
        <v>-</v>
      </c>
      <c r="AI23" s="303" t="str">
        <f t="shared" si="34"/>
        <v>-</v>
      </c>
      <c r="AJ23" s="302" t="str">
        <f>IF('C10(1)-1管路(計画設定)'!$Z$9="","-",IF('C10(1)-1管路(計画設定)'!$Z$9="○",'C3(1)-1管路'!AJ23,IF('C3(1)-1管路'!AJ23="-","-",'C10(1)-1管路(計画設定)'!$Z$9*'C3(1)-1管路'!AJ23)))</f>
        <v>-</v>
      </c>
      <c r="AK23" s="301" t="str">
        <f>IF('C10(1)-1管路(計画設定)'!$AA$9="","-",IF('C10(1)-1管路(計画設定)'!$AA$9="○",'C3(1)-1管路'!AK23,IF('C3(1)-1管路'!AK23="-","-",'C10(1)-1管路(計画設定)'!$AA$9*'C3(1)-1管路'!AK23)))</f>
        <v>-</v>
      </c>
      <c r="AL23" s="303" t="str">
        <f t="shared" si="35"/>
        <v>-</v>
      </c>
      <c r="AM23" s="302" t="str">
        <f>IF('C10(1)-1管路(計画設定)'!$AB$9="","-",IF('C10(1)-1管路(計画設定)'!$AB$9="○",'C3(1)-1管路'!AM23,IF('C3(1)-1管路'!AM23="-","-",'C10(1)-1管路(計画設定)'!$AB$9*'C3(1)-1管路'!AM23)))</f>
        <v>-</v>
      </c>
      <c r="AN23" s="301" t="str">
        <f>IF('C10(1)-1管路(計画設定)'!$AC$9="","-",IF('C10(1)-1管路(計画設定)'!$AC$9="○",'C3(1)-1管路'!AN23,IF('C3(1)-1管路'!AN23="-","-",'C10(1)-1管路(計画設定)'!$AC$9*'C3(1)-1管路'!AN23)))</f>
        <v>-</v>
      </c>
      <c r="AO23" s="303" t="str">
        <f t="shared" si="36"/>
        <v>-</v>
      </c>
      <c r="AP23" s="302" t="str">
        <f>IF('C10(1)-1管路(計画設定)'!$AD$9="","-",IF('C10(1)-1管路(計画設定)'!$AD$9="○",'C3(1)-1管路'!AP23,IF('C3(1)-1管路'!AP23="-","-",'C10(1)-1管路(計画設定)'!$AD$9*'C3(1)-1管路'!AP23)))</f>
        <v>-</v>
      </c>
      <c r="AQ23" s="301" t="str">
        <f>IF('C10(1)-1管路(計画設定)'!$AE$9="","-",IF('C10(1)-1管路(計画設定)'!$AE$9="○",'C3(1)-1管路'!AQ23,IF('C3(1)-1管路'!AQ23="-","-",'C10(1)-1管路(計画設定)'!$AE$9*'C3(1)-1管路'!AQ23)))</f>
        <v>-</v>
      </c>
      <c r="AR23" s="303" t="str">
        <f t="shared" si="37"/>
        <v>-</v>
      </c>
      <c r="AS23" s="302" t="str">
        <f>IF('C10(1)-1管路(計画設定)'!$AF$9="","-",IF('C10(1)-1管路(計画設定)'!$AF$9="○",'C3(1)-1管路'!AS23,IF('C3(1)-1管路'!AS23="-","-",'C10(1)-1管路(計画設定)'!$AF$9*'C3(1)-1管路'!AS23)))</f>
        <v>-</v>
      </c>
      <c r="AT23" s="301" t="str">
        <f>IF('C10(1)-1管路(計画設定)'!$AG$9="","-",IF('C10(1)-1管路(計画設定)'!$AG$9="○",'C3(1)-1管路'!AT23,IF('C3(1)-1管路'!AT23="-","-",'C10(1)-1管路(計画設定)'!$AG$9*'C3(1)-1管路'!AT23)))</f>
        <v>-</v>
      </c>
      <c r="AU23" s="303" t="str">
        <f t="shared" si="38"/>
        <v>-</v>
      </c>
      <c r="AV23" s="64" t="str">
        <f t="shared" si="39"/>
        <v>-</v>
      </c>
      <c r="AW23" s="240" t="str">
        <f>IF('C10(1)-2管路(初期設定)'!AW23="","",'C10(1)-2管路(初期設定)'!AW23)</f>
        <v>ダクタイル鋳鉄管(NS形継手等)</v>
      </c>
      <c r="AX23" s="241">
        <f>IF('C10(1)-2管路(初期設定)'!AX23="","",'C10(1)-2管路(初期設定)'!AX23)</f>
        <v>189</v>
      </c>
      <c r="AY23" s="42" t="str">
        <f t="shared" si="40"/>
        <v>-</v>
      </c>
      <c r="BB23" s="1071">
        <f t="shared" si="41"/>
        <v>0</v>
      </c>
      <c r="BC23" s="1070"/>
      <c r="BD23" s="1070">
        <f t="shared" si="42"/>
        <v>0</v>
      </c>
      <c r="BE23" s="1070"/>
      <c r="BF23" s="1070">
        <f t="shared" si="43"/>
        <v>0</v>
      </c>
      <c r="BG23" s="1070"/>
      <c r="BH23" s="1070">
        <f t="shared" si="44"/>
        <v>0</v>
      </c>
      <c r="BI23" s="1070"/>
      <c r="BJ23" s="1070">
        <f t="shared" si="45"/>
        <v>0</v>
      </c>
      <c r="BK23" s="1070"/>
      <c r="BL23" s="1071">
        <f t="shared" si="46"/>
        <v>0</v>
      </c>
      <c r="BM23" s="1070"/>
      <c r="BN23" s="1070">
        <f t="shared" si="47"/>
        <v>0</v>
      </c>
      <c r="BO23" s="1070"/>
      <c r="BP23" s="1070">
        <f t="shared" si="48"/>
        <v>0</v>
      </c>
      <c r="BQ23" s="1070"/>
      <c r="BR23" s="1070">
        <f t="shared" si="49"/>
        <v>0</v>
      </c>
      <c r="BS23" s="1070"/>
      <c r="BT23" s="1070">
        <f t="shared" si="50"/>
        <v>0</v>
      </c>
      <c r="BU23" s="1073"/>
      <c r="BV23" s="78"/>
      <c r="DI23" s="78"/>
    </row>
    <row r="24" spans="2:113" ht="13.5" customHeight="1">
      <c r="B24" s="1551"/>
      <c r="C24" s="1255"/>
      <c r="D24" s="1263"/>
      <c r="E24" s="1263"/>
      <c r="F24" s="71">
        <v>450</v>
      </c>
      <c r="G24" s="302" t="str">
        <f>IF('C10(1)-1管路(計画設定)'!$F$9="","-",IF('C10(1)-1管路(計画設定)'!$F$9="○",'C3(1)-1管路'!G24,IF('C3(1)-1管路'!F24="-","-",'C10(1)-1管路(計画設定)'!$F$9*'C3(1)-1管路'!G24)))</f>
        <v>-</v>
      </c>
      <c r="H24" s="301" t="str">
        <f>IF('C10(1)-1管路(計画設定)'!$G$9="","-",IF('C10(1)-1管路(計画設定)'!$G$9="○",'C3(1)-1管路'!H24,IF('C3(1)-1管路'!H24="-","-",'C10(1)-1管路(計画設定)'!$G$9*'C3(1)-1管路'!H24)))</f>
        <v>-</v>
      </c>
      <c r="I24" s="303" t="str">
        <f t="shared" si="26"/>
        <v>-</v>
      </c>
      <c r="J24" s="302" t="str">
        <f>IF('C10(1)-1管路(計画設定)'!$H$9="","-",IF('C10(1)-1管路(計画設定)'!$H$9="○",'C3(1)-1管路'!J24,IF('C3(1)-1管路'!J24="-","-",'C10(1)-1管路(計画設定)'!$H$9*'C3(1)-1管路'!J24)))</f>
        <v>-</v>
      </c>
      <c r="K24" s="301" t="str">
        <f>IF('C10(1)-1管路(計画設定)'!$I$9="","-",IF('C10(1)-1管路(計画設定)'!$I$9="○",'C3(1)-1管路'!K24,IF('C3(1)-1管路'!K24="-","-",'C10(1)-1管路(計画設定)'!$I$9*'C3(1)-1管路'!K24)))</f>
        <v>-</v>
      </c>
      <c r="L24" s="303" t="str">
        <f t="shared" si="27"/>
        <v>-</v>
      </c>
      <c r="M24" s="302" t="str">
        <f>IF('C10(1)-1管路(計画設定)'!$J$9="","-",IF('C10(1)-1管路(計画設定)'!$J$9="○",'C3(1)-1管路'!M24,IF('C3(1)-1管路'!M24="-","-",'C10(1)-1管路(計画設定)'!$J$9*'C3(1)-1管路'!M24)))</f>
        <v>-</v>
      </c>
      <c r="N24" s="301" t="str">
        <f>IF('C10(1)-1管路(計画設定)'!$K$9="","-",IF('C10(1)-1管路(計画設定)'!$K$9="○",'C3(1)-1管路'!N24,IF('C3(1)-1管路'!N24="-","-",'C10(1)-1管路(計画設定)'!$K$9*'C3(1)-1管路'!N24)))</f>
        <v>-</v>
      </c>
      <c r="O24" s="303" t="str">
        <f t="shared" si="28"/>
        <v>-</v>
      </c>
      <c r="P24" s="302" t="str">
        <f>IF('C10(1)-1管路(計画設定)'!$L$9="","-",IF('C10(1)-1管路(計画設定)'!$L$9="○",'C3(1)-1管路'!P24,IF('C3(1)-1管路'!P24="-","-",'C10(1)-1管路(計画設定)'!$L$9*'C3(1)-1管路'!P24)))</f>
        <v>-</v>
      </c>
      <c r="Q24" s="301" t="str">
        <f>IF('C10(1)-1管路(計画設定)'!$M$9="","-",IF('C10(1)-1管路(計画設定)'!$M$9="○",'C3(1)-1管路'!Q24,IF('C3(1)-1管路'!Q24="-","-",'C10(1)-1管路(計画設定)'!$M$9*'C3(1)-1管路'!Q24)))</f>
        <v>-</v>
      </c>
      <c r="R24" s="303" t="str">
        <f t="shared" si="29"/>
        <v>-</v>
      </c>
      <c r="S24" s="302" t="str">
        <f>IF('C10(1)-1管路(計画設定)'!$N$9="","-",IF('C10(1)-1管路(計画設定)'!$N$9="○",'C3(1)-1管路'!S24,IF('C3(1)-1管路'!S24="-","-",'C10(1)-1管路(計画設定)'!$N$9*'C3(1)-1管路'!S24)))</f>
        <v>-</v>
      </c>
      <c r="T24" s="296" t="str">
        <f>IF('C10(1)-1管路(計画設定)'!$O$9="","-",IF('C10(1)-1管路(計画設定)'!$O$9="○",'C3(1)-1管路'!T24,IF('C3(1)-1管路'!T24="-","-",'C10(1)-1管路(計画設定)'!$O$9*'C3(1)-1管路'!T24)))</f>
        <v>-</v>
      </c>
      <c r="U24" s="296" t="str">
        <f>IF('C10(1)-1管路(計画設定)'!$P$9="","-",IF('C10(1)-1管路(計画設定)'!$P$9="○",'C3(1)-1管路'!U24,IF('C3(1)-1管路'!U24="-","-",'C10(1)-1管路(計画設定)'!$P$9*'C3(1)-1管路'!U24)))</f>
        <v>-</v>
      </c>
      <c r="V24" s="301" t="str">
        <f>IF('C10(1)-1管路(計画設定)'!$Q$9="","-",IF('C10(1)-1管路(計画設定)'!$Q$9="○",'C3(1)-1管路'!V24,IF('C3(1)-1管路'!V24="-","-",'C10(1)-1管路(計画設定)'!$Q$9*'C3(1)-1管路'!V24)))</f>
        <v>-</v>
      </c>
      <c r="W24" s="303" t="str">
        <f t="shared" si="30"/>
        <v>-</v>
      </c>
      <c r="X24" s="302" t="str">
        <f>IF('C10(1)-1管路(計画設定)'!$R$9="","-",IF('C10(1)-1管路(計画設定)'!$R$9="○",'C3(1)-1管路'!X24,IF('C3(1)-1管路'!X24="-","-",'C10(1)-1管路(計画設定)'!$R$9*'C3(1)-1管路'!X24)))</f>
        <v>-</v>
      </c>
      <c r="Y24" s="301">
        <f>IF('C10(1)-1管路(計画設定)'!$S$9="","-",IF('C10(1)-1管路(計画設定)'!$S$9="○",'C3(1)-1管路'!Y24,IF('C3(1)-1管路'!Y24="-","-",'C10(1)-1管路(計画設定)'!$S$9*'C3(1)-1管路'!Y24)))</f>
        <v>19</v>
      </c>
      <c r="Z24" s="303">
        <f t="shared" si="31"/>
        <v>19</v>
      </c>
      <c r="AA24" s="302" t="str">
        <f>IF('C10(1)-1管路(計画設定)'!$T$9="","-",IF('C10(1)-1管路(計画設定)'!$T$9="○",'C3(1)-1管路'!AA24,IF('C3(1)-1管路'!AA24="-","-",'C10(1)-1管路(計画設定)'!$T$9*'C3(1)-1管路'!AA24)))</f>
        <v>-</v>
      </c>
      <c r="AB24" s="301" t="str">
        <f>IF('C10(1)-1管路(計画設定)'!$U$9="","-",IF('C10(1)-1管路(計画設定)'!$U$9="○",'C3(1)-1管路'!AB24,IF('C3(1)-1管路'!AB24="-","-",'C10(1)-1管路(計画設定)'!$U$9*'C3(1)-1管路'!AB24)))</f>
        <v>-</v>
      </c>
      <c r="AC24" s="303" t="str">
        <f t="shared" si="32"/>
        <v>-</v>
      </c>
      <c r="AD24" s="302" t="str">
        <f>IF('C10(1)-1管路(計画設定)'!$V$9="","-",IF('C10(1)-1管路(計画設定)'!$V$9="○",'C3(1)-1管路'!AD24,IF('C3(1)-1管路'!AD24="-","-",'C10(1)-1管路(計画設定)'!$V$9*'C3(1)-1管路'!AD24)))</f>
        <v>-</v>
      </c>
      <c r="AE24" s="301" t="str">
        <f>IF('C10(1)-1管路(計画設定)'!$W$9="","-",IF('C10(1)-1管路(計画設定)'!$W$9="○",'C3(1)-1管路'!AE24,IF('C3(1)-1管路'!AE24="-","-",'C10(1)-1管路(計画設定)'!$W$9*'C3(1)-1管路'!AE24)))</f>
        <v>-</v>
      </c>
      <c r="AF24" s="303" t="str">
        <f t="shared" si="33"/>
        <v>-</v>
      </c>
      <c r="AG24" s="302" t="str">
        <f>IF('C10(1)-1管路(計画設定)'!$X$8="","-",IF('C10(1)-1管路(計画設定)'!$X$8="○",'C3(1)-1管路'!AG24,IF('C3(1)-1管路'!AZ24="-","-",'C10(1)-1管路(計画設定)'!$X$8*'C3(1)-1管路'!AG24)))</f>
        <v>-</v>
      </c>
      <c r="AH24" s="301" t="str">
        <f>IF('C10(1)-1管路(計画設定)'!$Y$9="","-",IF('C10(1)-1管路(計画設定)'!$Y$9="○",'C3(1)-1管路'!AH24,IF('C3(1)-1管路'!AH24="-","-",'C10(1)-1管路(計画設定)'!$Y$9*'C3(1)-1管路'!AH24)))</f>
        <v>-</v>
      </c>
      <c r="AI24" s="303" t="str">
        <f t="shared" si="34"/>
        <v>-</v>
      </c>
      <c r="AJ24" s="302" t="str">
        <f>IF('C10(1)-1管路(計画設定)'!$Z$9="","-",IF('C10(1)-1管路(計画設定)'!$Z$9="○",'C3(1)-1管路'!AJ24,IF('C3(1)-1管路'!AJ24="-","-",'C10(1)-1管路(計画設定)'!$Z$9*'C3(1)-1管路'!AJ24)))</f>
        <v>-</v>
      </c>
      <c r="AK24" s="301" t="str">
        <f>IF('C10(1)-1管路(計画設定)'!$AA$9="","-",IF('C10(1)-1管路(計画設定)'!$AA$9="○",'C3(1)-1管路'!AK24,IF('C3(1)-1管路'!AK24="-","-",'C10(1)-1管路(計画設定)'!$AA$9*'C3(1)-1管路'!AK24)))</f>
        <v>-</v>
      </c>
      <c r="AL24" s="303" t="str">
        <f t="shared" si="35"/>
        <v>-</v>
      </c>
      <c r="AM24" s="302" t="str">
        <f>IF('C10(1)-1管路(計画設定)'!$AB$9="","-",IF('C10(1)-1管路(計画設定)'!$AB$9="○",'C3(1)-1管路'!AM24,IF('C3(1)-1管路'!AM24="-","-",'C10(1)-1管路(計画設定)'!$AB$9*'C3(1)-1管路'!AM24)))</f>
        <v>-</v>
      </c>
      <c r="AN24" s="301" t="str">
        <f>IF('C10(1)-1管路(計画設定)'!$AC$9="","-",IF('C10(1)-1管路(計画設定)'!$AC$9="○",'C3(1)-1管路'!AN24,IF('C3(1)-1管路'!AN24="-","-",'C10(1)-1管路(計画設定)'!$AC$9*'C3(1)-1管路'!AN24)))</f>
        <v>-</v>
      </c>
      <c r="AO24" s="303" t="str">
        <f t="shared" si="36"/>
        <v>-</v>
      </c>
      <c r="AP24" s="302" t="str">
        <f>IF('C10(1)-1管路(計画設定)'!$AD$9="","-",IF('C10(1)-1管路(計画設定)'!$AD$9="○",'C3(1)-1管路'!AP24,IF('C3(1)-1管路'!AP24="-","-",'C10(1)-1管路(計画設定)'!$AD$9*'C3(1)-1管路'!AP24)))</f>
        <v>-</v>
      </c>
      <c r="AQ24" s="301" t="str">
        <f>IF('C10(1)-1管路(計画設定)'!$AE$9="","-",IF('C10(1)-1管路(計画設定)'!$AE$9="○",'C3(1)-1管路'!AQ24,IF('C3(1)-1管路'!AQ24="-","-",'C10(1)-1管路(計画設定)'!$AE$9*'C3(1)-1管路'!AQ24)))</f>
        <v>-</v>
      </c>
      <c r="AR24" s="303" t="str">
        <f t="shared" si="37"/>
        <v>-</v>
      </c>
      <c r="AS24" s="302" t="str">
        <f>IF('C10(1)-1管路(計画設定)'!$AF$9="","-",IF('C10(1)-1管路(計画設定)'!$AF$9="○",'C3(1)-1管路'!AS24,IF('C3(1)-1管路'!AS24="-","-",'C10(1)-1管路(計画設定)'!$AF$9*'C3(1)-1管路'!AS24)))</f>
        <v>-</v>
      </c>
      <c r="AT24" s="301" t="str">
        <f>IF('C10(1)-1管路(計画設定)'!$AG$9="","-",IF('C10(1)-1管路(計画設定)'!$AG$9="○",'C3(1)-1管路'!AT24,IF('C3(1)-1管路'!AT24="-","-",'C10(1)-1管路(計画設定)'!$AG$9*'C3(1)-1管路'!AT24)))</f>
        <v>-</v>
      </c>
      <c r="AU24" s="303" t="str">
        <f t="shared" si="38"/>
        <v>-</v>
      </c>
      <c r="AV24" s="64">
        <f t="shared" si="39"/>
        <v>19</v>
      </c>
      <c r="AW24" s="240" t="str">
        <f>IF('C10(1)-2管路(初期設定)'!AW24="","",'C10(1)-2管路(初期設定)'!AW24)</f>
        <v>ダクタイル鋳鉄管(NS形継手等)</v>
      </c>
      <c r="AX24" s="241">
        <f>IF('C10(1)-2管路(初期設定)'!AX24="","",'C10(1)-2管路(初期設定)'!AX24)</f>
        <v>166</v>
      </c>
      <c r="AY24" s="42">
        <f t="shared" si="40"/>
        <v>3154</v>
      </c>
      <c r="BB24" s="1071">
        <f t="shared" si="41"/>
        <v>0</v>
      </c>
      <c r="BC24" s="1070"/>
      <c r="BD24" s="1070">
        <f t="shared" si="42"/>
        <v>0</v>
      </c>
      <c r="BE24" s="1070"/>
      <c r="BF24" s="1070">
        <f t="shared" si="43"/>
        <v>19</v>
      </c>
      <c r="BG24" s="1070"/>
      <c r="BH24" s="1070">
        <f t="shared" si="44"/>
        <v>0</v>
      </c>
      <c r="BI24" s="1070"/>
      <c r="BJ24" s="1070">
        <f t="shared" si="45"/>
        <v>0</v>
      </c>
      <c r="BK24" s="1070"/>
      <c r="BL24" s="1071">
        <f t="shared" si="46"/>
        <v>0</v>
      </c>
      <c r="BM24" s="1070"/>
      <c r="BN24" s="1070">
        <f t="shared" si="47"/>
        <v>0</v>
      </c>
      <c r="BO24" s="1070"/>
      <c r="BP24" s="1070">
        <f t="shared" si="48"/>
        <v>3154</v>
      </c>
      <c r="BQ24" s="1070"/>
      <c r="BR24" s="1070">
        <f t="shared" si="49"/>
        <v>0</v>
      </c>
      <c r="BS24" s="1070"/>
      <c r="BT24" s="1070">
        <f t="shared" si="50"/>
        <v>0</v>
      </c>
      <c r="BU24" s="1073"/>
      <c r="BV24" s="78"/>
      <c r="DI24" s="78"/>
    </row>
    <row r="25" spans="2:113" ht="13.5" customHeight="1">
      <c r="B25" s="1551"/>
      <c r="C25" s="1255"/>
      <c r="D25" s="1263"/>
      <c r="E25" s="1263"/>
      <c r="F25" s="795">
        <v>400</v>
      </c>
      <c r="G25" s="302" t="str">
        <f>IF('C10(1)-1管路(計画設定)'!$F$9="","-",IF('C10(1)-1管路(計画設定)'!$F$9="○",'C3(1)-1管路'!G25,IF('C3(1)-1管路'!F25="-","-",'C10(1)-1管路(計画設定)'!$F$9*'C3(1)-1管路'!G25)))</f>
        <v>-</v>
      </c>
      <c r="H25" s="301" t="str">
        <f>IF('C10(1)-1管路(計画設定)'!$G$9="","-",IF('C10(1)-1管路(計画設定)'!$G$9="○",'C3(1)-1管路'!H25,IF('C3(1)-1管路'!H25="-","-",'C10(1)-1管路(計画設定)'!$G$9*'C3(1)-1管路'!H25)))</f>
        <v>-</v>
      </c>
      <c r="I25" s="303" t="str">
        <f t="shared" si="26"/>
        <v>-</v>
      </c>
      <c r="J25" s="302" t="str">
        <f>IF('C10(1)-1管路(計画設定)'!$H$9="","-",IF('C10(1)-1管路(計画設定)'!$H$9="○",'C3(1)-1管路'!J25,IF('C3(1)-1管路'!J25="-","-",'C10(1)-1管路(計画設定)'!$H$9*'C3(1)-1管路'!J25)))</f>
        <v>-</v>
      </c>
      <c r="K25" s="301" t="str">
        <f>IF('C10(1)-1管路(計画設定)'!$I$9="","-",IF('C10(1)-1管路(計画設定)'!$I$9="○",'C3(1)-1管路'!K25,IF('C3(1)-1管路'!K25="-","-",'C10(1)-1管路(計画設定)'!$I$9*'C3(1)-1管路'!K25)))</f>
        <v>-</v>
      </c>
      <c r="L25" s="303" t="str">
        <f t="shared" si="27"/>
        <v>-</v>
      </c>
      <c r="M25" s="302" t="str">
        <f>IF('C10(1)-1管路(計画設定)'!$J$9="","-",IF('C10(1)-1管路(計画設定)'!$J$9="○",'C3(1)-1管路'!M25,IF('C3(1)-1管路'!M25="-","-",'C10(1)-1管路(計画設定)'!$J$9*'C3(1)-1管路'!M25)))</f>
        <v>-</v>
      </c>
      <c r="N25" s="301" t="str">
        <f>IF('C10(1)-1管路(計画設定)'!$K$9="","-",IF('C10(1)-1管路(計画設定)'!$K$9="○",'C3(1)-1管路'!N25,IF('C3(1)-1管路'!N25="-","-",'C10(1)-1管路(計画設定)'!$K$9*'C3(1)-1管路'!N25)))</f>
        <v>-</v>
      </c>
      <c r="O25" s="303" t="str">
        <f t="shared" si="28"/>
        <v>-</v>
      </c>
      <c r="P25" s="302" t="str">
        <f>IF('C10(1)-1管路(計画設定)'!$L$9="","-",IF('C10(1)-1管路(計画設定)'!$L$9="○",'C3(1)-1管路'!P25,IF('C3(1)-1管路'!P25="-","-",'C10(1)-1管路(計画設定)'!$L$9*'C3(1)-1管路'!P25)))</f>
        <v>-</v>
      </c>
      <c r="Q25" s="301" t="str">
        <f>IF('C10(1)-1管路(計画設定)'!$M$9="","-",IF('C10(1)-1管路(計画設定)'!$M$9="○",'C3(1)-1管路'!Q25,IF('C3(1)-1管路'!Q25="-","-",'C10(1)-1管路(計画設定)'!$M$9*'C3(1)-1管路'!Q25)))</f>
        <v>-</v>
      </c>
      <c r="R25" s="303" t="str">
        <f t="shared" si="29"/>
        <v>-</v>
      </c>
      <c r="S25" s="302" t="str">
        <f>IF('C10(1)-1管路(計画設定)'!$N$9="","-",IF('C10(1)-1管路(計画設定)'!$N$9="○",'C3(1)-1管路'!S25,IF('C3(1)-1管路'!S25="-","-",'C10(1)-1管路(計画設定)'!$N$9*'C3(1)-1管路'!S25)))</f>
        <v>-</v>
      </c>
      <c r="T25" s="296" t="str">
        <f>IF('C10(1)-1管路(計画設定)'!$O$9="","-",IF('C10(1)-1管路(計画設定)'!$O$9="○",'C3(1)-1管路'!T25,IF('C3(1)-1管路'!T25="-","-",'C10(1)-1管路(計画設定)'!$O$9*'C3(1)-1管路'!T25)))</f>
        <v>-</v>
      </c>
      <c r="U25" s="296" t="str">
        <f>IF('C10(1)-1管路(計画設定)'!$P$9="","-",IF('C10(1)-1管路(計画設定)'!$P$9="○",'C3(1)-1管路'!U25,IF('C3(1)-1管路'!U25="-","-",'C10(1)-1管路(計画設定)'!$P$9*'C3(1)-1管路'!U25)))</f>
        <v>-</v>
      </c>
      <c r="V25" s="301">
        <f>IF('C10(1)-1管路(計画設定)'!$Q$9="","-",IF('C10(1)-1管路(計画設定)'!$Q$9="○",'C3(1)-1管路'!V25,IF('C3(1)-1管路'!V25="-","-",'C10(1)-1管路(計画設定)'!$Q$9*'C3(1)-1管路'!V25)))</f>
        <v>4</v>
      </c>
      <c r="W25" s="303">
        <f t="shared" si="30"/>
        <v>4</v>
      </c>
      <c r="X25" s="302" t="str">
        <f>IF('C10(1)-1管路(計画設定)'!$R$9="","-",IF('C10(1)-1管路(計画設定)'!$R$9="○",'C3(1)-1管路'!X25,IF('C3(1)-1管路'!X25="-","-",'C10(1)-1管路(計画設定)'!$R$9*'C3(1)-1管路'!X25)))</f>
        <v>-</v>
      </c>
      <c r="Y25" s="301">
        <f>IF('C10(1)-1管路(計画設定)'!$S$9="","-",IF('C10(1)-1管路(計画設定)'!$S$9="○",'C3(1)-1管路'!Y25,IF('C3(1)-1管路'!Y25="-","-",'C10(1)-1管路(計画設定)'!$S$9*'C3(1)-1管路'!Y25)))</f>
        <v>168</v>
      </c>
      <c r="Z25" s="303">
        <f t="shared" si="31"/>
        <v>168</v>
      </c>
      <c r="AA25" s="302" t="str">
        <f>IF('C10(1)-1管路(計画設定)'!$T$9="","-",IF('C10(1)-1管路(計画設定)'!$T$9="○",'C3(1)-1管路'!AA25,IF('C3(1)-1管路'!AA25="-","-",'C10(1)-1管路(計画設定)'!$T$9*'C3(1)-1管路'!AA25)))</f>
        <v>-</v>
      </c>
      <c r="AB25" s="301" t="str">
        <f>IF('C10(1)-1管路(計画設定)'!$U$9="","-",IF('C10(1)-1管路(計画設定)'!$U$9="○",'C3(1)-1管路'!AB25,IF('C3(1)-1管路'!AB25="-","-",'C10(1)-1管路(計画設定)'!$U$9*'C3(1)-1管路'!AB25)))</f>
        <v>-</v>
      </c>
      <c r="AC25" s="303" t="str">
        <f t="shared" si="32"/>
        <v>-</v>
      </c>
      <c r="AD25" s="302" t="str">
        <f>IF('C10(1)-1管路(計画設定)'!$V$9="","-",IF('C10(1)-1管路(計画設定)'!$V$9="○",'C3(1)-1管路'!AD25,IF('C3(1)-1管路'!AD25="-","-",'C10(1)-1管路(計画設定)'!$V$9*'C3(1)-1管路'!AD25)))</f>
        <v>-</v>
      </c>
      <c r="AE25" s="301" t="str">
        <f>IF('C10(1)-1管路(計画設定)'!$W$9="","-",IF('C10(1)-1管路(計画設定)'!$W$9="○",'C3(1)-1管路'!AE25,IF('C3(1)-1管路'!AE25="-","-",'C10(1)-1管路(計画設定)'!$W$9*'C3(1)-1管路'!AE25)))</f>
        <v>-</v>
      </c>
      <c r="AF25" s="303" t="str">
        <f t="shared" si="33"/>
        <v>-</v>
      </c>
      <c r="AG25" s="302" t="str">
        <f>IF('C10(1)-1管路(計画設定)'!$X$8="","-",IF('C10(1)-1管路(計画設定)'!$X$8="○",'C3(1)-1管路'!AG25,IF('C3(1)-1管路'!AZ25="-","-",'C10(1)-1管路(計画設定)'!$X$8*'C3(1)-1管路'!AG25)))</f>
        <v>-</v>
      </c>
      <c r="AH25" s="301" t="str">
        <f>IF('C10(1)-1管路(計画設定)'!$Y$9="","-",IF('C10(1)-1管路(計画設定)'!$Y$9="○",'C3(1)-1管路'!AH25,IF('C3(1)-1管路'!AH25="-","-",'C10(1)-1管路(計画設定)'!$Y$9*'C3(1)-1管路'!AH25)))</f>
        <v>-</v>
      </c>
      <c r="AI25" s="303" t="str">
        <f t="shared" si="34"/>
        <v>-</v>
      </c>
      <c r="AJ25" s="302" t="str">
        <f>IF('C10(1)-1管路(計画設定)'!$Z$9="","-",IF('C10(1)-1管路(計画設定)'!$Z$9="○",'C3(1)-1管路'!AJ25,IF('C3(1)-1管路'!AJ25="-","-",'C10(1)-1管路(計画設定)'!$Z$9*'C3(1)-1管路'!AJ25)))</f>
        <v>-</v>
      </c>
      <c r="AK25" s="301" t="str">
        <f>IF('C10(1)-1管路(計画設定)'!$AA$9="","-",IF('C10(1)-1管路(計画設定)'!$AA$9="○",'C3(1)-1管路'!AK25,IF('C3(1)-1管路'!AK25="-","-",'C10(1)-1管路(計画設定)'!$AA$9*'C3(1)-1管路'!AK25)))</f>
        <v>-</v>
      </c>
      <c r="AL25" s="303" t="str">
        <f t="shared" si="35"/>
        <v>-</v>
      </c>
      <c r="AM25" s="302" t="str">
        <f>IF('C10(1)-1管路(計画設定)'!$AB$9="","-",IF('C10(1)-1管路(計画設定)'!$AB$9="○",'C3(1)-1管路'!AM25,IF('C3(1)-1管路'!AM25="-","-",'C10(1)-1管路(計画設定)'!$AB$9*'C3(1)-1管路'!AM25)))</f>
        <v>-</v>
      </c>
      <c r="AN25" s="301" t="str">
        <f>IF('C10(1)-1管路(計画設定)'!$AC$9="","-",IF('C10(1)-1管路(計画設定)'!$AC$9="○",'C3(1)-1管路'!AN25,IF('C3(1)-1管路'!AN25="-","-",'C10(1)-1管路(計画設定)'!$AC$9*'C3(1)-1管路'!AN25)))</f>
        <v>-</v>
      </c>
      <c r="AO25" s="303" t="str">
        <f t="shared" si="36"/>
        <v>-</v>
      </c>
      <c r="AP25" s="302" t="str">
        <f>IF('C10(1)-1管路(計画設定)'!$AD$9="","-",IF('C10(1)-1管路(計画設定)'!$AD$9="○",'C3(1)-1管路'!AP25,IF('C3(1)-1管路'!AP25="-","-",'C10(1)-1管路(計画設定)'!$AD$9*'C3(1)-1管路'!AP25)))</f>
        <v>-</v>
      </c>
      <c r="AQ25" s="301" t="str">
        <f>IF('C10(1)-1管路(計画設定)'!$AE$9="","-",IF('C10(1)-1管路(計画設定)'!$AE$9="○",'C3(1)-1管路'!AQ25,IF('C3(1)-1管路'!AQ25="-","-",'C10(1)-1管路(計画設定)'!$AE$9*'C3(1)-1管路'!AQ25)))</f>
        <v>-</v>
      </c>
      <c r="AR25" s="303" t="str">
        <f t="shared" si="37"/>
        <v>-</v>
      </c>
      <c r="AS25" s="302" t="str">
        <f>IF('C10(1)-1管路(計画設定)'!$AF$9="","-",IF('C10(1)-1管路(計画設定)'!$AF$9="○",'C3(1)-1管路'!AS25,IF('C3(1)-1管路'!AS25="-","-",'C10(1)-1管路(計画設定)'!$AF$9*'C3(1)-1管路'!AS25)))</f>
        <v>-</v>
      </c>
      <c r="AT25" s="301" t="str">
        <f>IF('C10(1)-1管路(計画設定)'!$AG$9="","-",IF('C10(1)-1管路(計画設定)'!$AG$9="○",'C3(1)-1管路'!AT25,IF('C3(1)-1管路'!AT25="-","-",'C10(1)-1管路(計画設定)'!$AG$9*'C3(1)-1管路'!AT25)))</f>
        <v>-</v>
      </c>
      <c r="AU25" s="303" t="str">
        <f t="shared" si="38"/>
        <v>-</v>
      </c>
      <c r="AV25" s="64">
        <f t="shared" si="39"/>
        <v>172</v>
      </c>
      <c r="AW25" s="240" t="str">
        <f>IF('C10(1)-2管路(初期設定)'!AW25="","",'C10(1)-2管路(初期設定)'!AW25)</f>
        <v>ダクタイル鋳鉄管(NS形継手等)</v>
      </c>
      <c r="AX25" s="241">
        <f>IF('C10(1)-2管路(初期設定)'!AX25="","",'C10(1)-2管路(初期設定)'!AX25)</f>
        <v>146</v>
      </c>
      <c r="AY25" s="42">
        <f t="shared" si="40"/>
        <v>25112</v>
      </c>
      <c r="BB25" s="1071">
        <f t="shared" si="41"/>
        <v>0</v>
      </c>
      <c r="BC25" s="1070"/>
      <c r="BD25" s="1070">
        <f t="shared" si="42"/>
        <v>0</v>
      </c>
      <c r="BE25" s="1070"/>
      <c r="BF25" s="1070">
        <f t="shared" si="43"/>
        <v>172</v>
      </c>
      <c r="BG25" s="1070"/>
      <c r="BH25" s="1070">
        <f t="shared" si="44"/>
        <v>0</v>
      </c>
      <c r="BI25" s="1070"/>
      <c r="BJ25" s="1070">
        <f t="shared" si="45"/>
        <v>0</v>
      </c>
      <c r="BK25" s="1070"/>
      <c r="BL25" s="1071">
        <f t="shared" si="46"/>
        <v>0</v>
      </c>
      <c r="BM25" s="1070"/>
      <c r="BN25" s="1070">
        <f t="shared" si="47"/>
        <v>0</v>
      </c>
      <c r="BO25" s="1070"/>
      <c r="BP25" s="1070">
        <f t="shared" si="48"/>
        <v>25112</v>
      </c>
      <c r="BQ25" s="1070"/>
      <c r="BR25" s="1070">
        <f t="shared" si="49"/>
        <v>0</v>
      </c>
      <c r="BS25" s="1070"/>
      <c r="BT25" s="1070">
        <f t="shared" si="50"/>
        <v>0</v>
      </c>
      <c r="BU25" s="1073"/>
      <c r="BV25" s="78"/>
      <c r="DI25" s="78"/>
    </row>
    <row r="26" spans="2:113" ht="13.5" customHeight="1">
      <c r="B26" s="1551"/>
      <c r="C26" s="1255"/>
      <c r="D26" s="1263"/>
      <c r="E26" s="1263"/>
      <c r="F26" s="795">
        <v>350</v>
      </c>
      <c r="G26" s="302" t="str">
        <f>IF('C10(1)-1管路(計画設定)'!$F$9="","-",IF('C10(1)-1管路(計画設定)'!$F$9="○",'C3(1)-1管路'!G26,IF('C3(1)-1管路'!F26="-","-",'C10(1)-1管路(計画設定)'!$F$9*'C3(1)-1管路'!G26)))</f>
        <v>-</v>
      </c>
      <c r="H26" s="301" t="str">
        <f>IF('C10(1)-1管路(計画設定)'!$G$9="","-",IF('C10(1)-1管路(計画設定)'!$G$9="○",'C3(1)-1管路'!H26,IF('C3(1)-1管路'!H26="-","-",'C10(1)-1管路(計画設定)'!$G$9*'C3(1)-1管路'!H26)))</f>
        <v>-</v>
      </c>
      <c r="I26" s="303" t="str">
        <f t="shared" si="26"/>
        <v>-</v>
      </c>
      <c r="J26" s="302" t="str">
        <f>IF('C10(1)-1管路(計画設定)'!$H$9="","-",IF('C10(1)-1管路(計画設定)'!$H$9="○",'C3(1)-1管路'!J26,IF('C3(1)-1管路'!J26="-","-",'C10(1)-1管路(計画設定)'!$H$9*'C3(1)-1管路'!J26)))</f>
        <v>-</v>
      </c>
      <c r="K26" s="301" t="str">
        <f>IF('C10(1)-1管路(計画設定)'!$I$9="","-",IF('C10(1)-1管路(計画設定)'!$I$9="○",'C3(1)-1管路'!K26,IF('C3(1)-1管路'!K26="-","-",'C10(1)-1管路(計画設定)'!$I$9*'C3(1)-1管路'!K26)))</f>
        <v>-</v>
      </c>
      <c r="L26" s="303" t="str">
        <f t="shared" si="27"/>
        <v>-</v>
      </c>
      <c r="M26" s="302" t="str">
        <f>IF('C10(1)-1管路(計画設定)'!$J$9="","-",IF('C10(1)-1管路(計画設定)'!$J$9="○",'C3(1)-1管路'!M26,IF('C3(1)-1管路'!M26="-","-",'C10(1)-1管路(計画設定)'!$J$9*'C3(1)-1管路'!M26)))</f>
        <v>-</v>
      </c>
      <c r="N26" s="301" t="str">
        <f>IF('C10(1)-1管路(計画設定)'!$K$9="","-",IF('C10(1)-1管路(計画設定)'!$K$9="○",'C3(1)-1管路'!N26,IF('C3(1)-1管路'!N26="-","-",'C10(1)-1管路(計画設定)'!$K$9*'C3(1)-1管路'!N26)))</f>
        <v>-</v>
      </c>
      <c r="O26" s="303" t="str">
        <f t="shared" si="28"/>
        <v>-</v>
      </c>
      <c r="P26" s="302" t="str">
        <f>IF('C10(1)-1管路(計画設定)'!$L$9="","-",IF('C10(1)-1管路(計画設定)'!$L$9="○",'C3(1)-1管路'!P26,IF('C3(1)-1管路'!P26="-","-",'C10(1)-1管路(計画設定)'!$L$9*'C3(1)-1管路'!P26)))</f>
        <v>-</v>
      </c>
      <c r="Q26" s="301" t="str">
        <f>IF('C10(1)-1管路(計画設定)'!$M$9="","-",IF('C10(1)-1管路(計画設定)'!$M$9="○",'C3(1)-1管路'!Q26,IF('C3(1)-1管路'!Q26="-","-",'C10(1)-1管路(計画設定)'!$M$9*'C3(1)-1管路'!Q26)))</f>
        <v>-</v>
      </c>
      <c r="R26" s="303" t="str">
        <f t="shared" si="29"/>
        <v>-</v>
      </c>
      <c r="S26" s="302" t="str">
        <f>IF('C10(1)-1管路(計画設定)'!$N$9="","-",IF('C10(1)-1管路(計画設定)'!$N$9="○",'C3(1)-1管路'!S26,IF('C3(1)-1管路'!S26="-","-",'C10(1)-1管路(計画設定)'!$N$9*'C3(1)-1管路'!S26)))</f>
        <v>-</v>
      </c>
      <c r="T26" s="296" t="str">
        <f>IF('C10(1)-1管路(計画設定)'!$O$9="","-",IF('C10(1)-1管路(計画設定)'!$O$9="○",'C3(1)-1管路'!T26,IF('C3(1)-1管路'!T26="-","-",'C10(1)-1管路(計画設定)'!$O$9*'C3(1)-1管路'!T26)))</f>
        <v>-</v>
      </c>
      <c r="U26" s="296" t="str">
        <f>IF('C10(1)-1管路(計画設定)'!$P$9="","-",IF('C10(1)-1管路(計画設定)'!$P$9="○",'C3(1)-1管路'!U26,IF('C3(1)-1管路'!U26="-","-",'C10(1)-1管路(計画設定)'!$P$9*'C3(1)-1管路'!U26)))</f>
        <v>-</v>
      </c>
      <c r="V26" s="301" t="str">
        <f>IF('C10(1)-1管路(計画設定)'!$Q$9="","-",IF('C10(1)-1管路(計画設定)'!$Q$9="○",'C3(1)-1管路'!V26,IF('C3(1)-1管路'!V26="-","-",'C10(1)-1管路(計画設定)'!$Q$9*'C3(1)-1管路'!V26)))</f>
        <v>-</v>
      </c>
      <c r="W26" s="303" t="str">
        <f t="shared" si="30"/>
        <v>-</v>
      </c>
      <c r="X26" s="302" t="str">
        <f>IF('C10(1)-1管路(計画設定)'!$R$9="","-",IF('C10(1)-1管路(計画設定)'!$R$9="○",'C3(1)-1管路'!X26,IF('C3(1)-1管路'!X26="-","-",'C10(1)-1管路(計画設定)'!$R$9*'C3(1)-1管路'!X26)))</f>
        <v>-</v>
      </c>
      <c r="Y26" s="301" t="str">
        <f>IF('C10(1)-1管路(計画設定)'!$S$9="","-",IF('C10(1)-1管路(計画設定)'!$S$9="○",'C3(1)-1管路'!Y26,IF('C3(1)-1管路'!Y26="-","-",'C10(1)-1管路(計画設定)'!$S$9*'C3(1)-1管路'!Y26)))</f>
        <v>-</v>
      </c>
      <c r="Z26" s="303" t="str">
        <f t="shared" si="31"/>
        <v>-</v>
      </c>
      <c r="AA26" s="302" t="str">
        <f>IF('C10(1)-1管路(計画設定)'!$T$9="","-",IF('C10(1)-1管路(計画設定)'!$T$9="○",'C3(1)-1管路'!AA26,IF('C3(1)-1管路'!AA26="-","-",'C10(1)-1管路(計画設定)'!$T$9*'C3(1)-1管路'!AA26)))</f>
        <v>-</v>
      </c>
      <c r="AB26" s="301" t="str">
        <f>IF('C10(1)-1管路(計画設定)'!$U$9="","-",IF('C10(1)-1管路(計画設定)'!$U$9="○",'C3(1)-1管路'!AB26,IF('C3(1)-1管路'!AB26="-","-",'C10(1)-1管路(計画設定)'!$U$9*'C3(1)-1管路'!AB26)))</f>
        <v>-</v>
      </c>
      <c r="AC26" s="303" t="str">
        <f t="shared" si="32"/>
        <v>-</v>
      </c>
      <c r="AD26" s="302" t="str">
        <f>IF('C10(1)-1管路(計画設定)'!$V$9="","-",IF('C10(1)-1管路(計画設定)'!$V$9="○",'C3(1)-1管路'!AD26,IF('C3(1)-1管路'!AD26="-","-",'C10(1)-1管路(計画設定)'!$V$9*'C3(1)-1管路'!AD26)))</f>
        <v>-</v>
      </c>
      <c r="AE26" s="301" t="str">
        <f>IF('C10(1)-1管路(計画設定)'!$W$9="","-",IF('C10(1)-1管路(計画設定)'!$W$9="○",'C3(1)-1管路'!AE26,IF('C3(1)-1管路'!AE26="-","-",'C10(1)-1管路(計画設定)'!$W$9*'C3(1)-1管路'!AE26)))</f>
        <v>-</v>
      </c>
      <c r="AF26" s="303" t="str">
        <f t="shared" si="33"/>
        <v>-</v>
      </c>
      <c r="AG26" s="302" t="str">
        <f>IF('C10(1)-1管路(計画設定)'!$X$8="","-",IF('C10(1)-1管路(計画設定)'!$X$8="○",'C3(1)-1管路'!AG26,IF('C3(1)-1管路'!AZ26="-","-",'C10(1)-1管路(計画設定)'!$X$8*'C3(1)-1管路'!AG26)))</f>
        <v>-</v>
      </c>
      <c r="AH26" s="301" t="str">
        <f>IF('C10(1)-1管路(計画設定)'!$Y$9="","-",IF('C10(1)-1管路(計画設定)'!$Y$9="○",'C3(1)-1管路'!AH26,IF('C3(1)-1管路'!AH26="-","-",'C10(1)-1管路(計画設定)'!$Y$9*'C3(1)-1管路'!AH26)))</f>
        <v>-</v>
      </c>
      <c r="AI26" s="303" t="str">
        <f t="shared" si="34"/>
        <v>-</v>
      </c>
      <c r="AJ26" s="302" t="str">
        <f>IF('C10(1)-1管路(計画設定)'!$Z$9="","-",IF('C10(1)-1管路(計画設定)'!$Z$9="○",'C3(1)-1管路'!AJ26,IF('C3(1)-1管路'!AJ26="-","-",'C10(1)-1管路(計画設定)'!$Z$9*'C3(1)-1管路'!AJ26)))</f>
        <v>-</v>
      </c>
      <c r="AK26" s="301" t="str">
        <f>IF('C10(1)-1管路(計画設定)'!$AA$9="","-",IF('C10(1)-1管路(計画設定)'!$AA$9="○",'C3(1)-1管路'!AK26,IF('C3(1)-1管路'!AK26="-","-",'C10(1)-1管路(計画設定)'!$AA$9*'C3(1)-1管路'!AK26)))</f>
        <v>-</v>
      </c>
      <c r="AL26" s="303" t="str">
        <f t="shared" si="35"/>
        <v>-</v>
      </c>
      <c r="AM26" s="302" t="str">
        <f>IF('C10(1)-1管路(計画設定)'!$AB$9="","-",IF('C10(1)-1管路(計画設定)'!$AB$9="○",'C3(1)-1管路'!AM26,IF('C3(1)-1管路'!AM26="-","-",'C10(1)-1管路(計画設定)'!$AB$9*'C3(1)-1管路'!AM26)))</f>
        <v>-</v>
      </c>
      <c r="AN26" s="301" t="str">
        <f>IF('C10(1)-1管路(計画設定)'!$AC$9="","-",IF('C10(1)-1管路(計画設定)'!$AC$9="○",'C3(1)-1管路'!AN26,IF('C3(1)-1管路'!AN26="-","-",'C10(1)-1管路(計画設定)'!$AC$9*'C3(1)-1管路'!AN26)))</f>
        <v>-</v>
      </c>
      <c r="AO26" s="303" t="str">
        <f t="shared" si="36"/>
        <v>-</v>
      </c>
      <c r="AP26" s="302" t="str">
        <f>IF('C10(1)-1管路(計画設定)'!$AD$9="","-",IF('C10(1)-1管路(計画設定)'!$AD$9="○",'C3(1)-1管路'!AP26,IF('C3(1)-1管路'!AP26="-","-",'C10(1)-1管路(計画設定)'!$AD$9*'C3(1)-1管路'!AP26)))</f>
        <v>-</v>
      </c>
      <c r="AQ26" s="301" t="str">
        <f>IF('C10(1)-1管路(計画設定)'!$AE$9="","-",IF('C10(1)-1管路(計画設定)'!$AE$9="○",'C3(1)-1管路'!AQ26,IF('C3(1)-1管路'!AQ26="-","-",'C10(1)-1管路(計画設定)'!$AE$9*'C3(1)-1管路'!AQ26)))</f>
        <v>-</v>
      </c>
      <c r="AR26" s="303" t="str">
        <f t="shared" si="37"/>
        <v>-</v>
      </c>
      <c r="AS26" s="302" t="str">
        <f>IF('C10(1)-1管路(計画設定)'!$AF$9="","-",IF('C10(1)-1管路(計画設定)'!$AF$9="○",'C3(1)-1管路'!AS26,IF('C3(1)-1管路'!AS26="-","-",'C10(1)-1管路(計画設定)'!$AF$9*'C3(1)-1管路'!AS26)))</f>
        <v>-</v>
      </c>
      <c r="AT26" s="301" t="str">
        <f>IF('C10(1)-1管路(計画設定)'!$AG$9="","-",IF('C10(1)-1管路(計画設定)'!$AG$9="○",'C3(1)-1管路'!AT26,IF('C3(1)-1管路'!AT26="-","-",'C10(1)-1管路(計画設定)'!$AG$9*'C3(1)-1管路'!AT26)))</f>
        <v>-</v>
      </c>
      <c r="AU26" s="303" t="str">
        <f t="shared" si="38"/>
        <v>-</v>
      </c>
      <c r="AV26" s="64" t="str">
        <f t="shared" si="39"/>
        <v>-</v>
      </c>
      <c r="AW26" s="240" t="str">
        <f>IF('C10(1)-2管路(初期設定)'!AW26="","",'C10(1)-2管路(初期設定)'!AW26)</f>
        <v>ダクタイル鋳鉄管(NS形継手等)</v>
      </c>
      <c r="AX26" s="241">
        <f>IF('C10(1)-2管路(初期設定)'!AX26="","",'C10(1)-2管路(初期設定)'!AX26)</f>
        <v>128</v>
      </c>
      <c r="AY26" s="42" t="str">
        <f t="shared" si="40"/>
        <v>-</v>
      </c>
      <c r="BB26" s="1071">
        <f t="shared" si="41"/>
        <v>0</v>
      </c>
      <c r="BC26" s="1070"/>
      <c r="BD26" s="1070">
        <f t="shared" si="42"/>
        <v>0</v>
      </c>
      <c r="BE26" s="1070"/>
      <c r="BF26" s="1070">
        <f t="shared" si="43"/>
        <v>0</v>
      </c>
      <c r="BG26" s="1070"/>
      <c r="BH26" s="1070">
        <f t="shared" si="44"/>
        <v>0</v>
      </c>
      <c r="BI26" s="1070"/>
      <c r="BJ26" s="1070">
        <f t="shared" si="45"/>
        <v>0</v>
      </c>
      <c r="BK26" s="1070"/>
      <c r="BL26" s="1071">
        <f t="shared" si="46"/>
        <v>0</v>
      </c>
      <c r="BM26" s="1070"/>
      <c r="BN26" s="1070">
        <f t="shared" si="47"/>
        <v>0</v>
      </c>
      <c r="BO26" s="1070"/>
      <c r="BP26" s="1070">
        <f t="shared" si="48"/>
        <v>0</v>
      </c>
      <c r="BQ26" s="1070"/>
      <c r="BR26" s="1070">
        <f t="shared" si="49"/>
        <v>0</v>
      </c>
      <c r="BS26" s="1070"/>
      <c r="BT26" s="1070">
        <f t="shared" si="50"/>
        <v>0</v>
      </c>
      <c r="BU26" s="1073"/>
      <c r="BV26" s="78"/>
      <c r="DI26" s="78"/>
    </row>
    <row r="27" spans="2:113" ht="13.5" customHeight="1">
      <c r="B27" s="1551"/>
      <c r="C27" s="1255"/>
      <c r="D27" s="1263"/>
      <c r="E27" s="1263"/>
      <c r="F27" s="795">
        <v>300</v>
      </c>
      <c r="G27" s="302" t="str">
        <f>IF('C10(1)-1管路(計画設定)'!$F$9="","-",IF('C10(1)-1管路(計画設定)'!$F$9="○",'C3(1)-1管路'!G27,IF('C3(1)-1管路'!F27="-","-",'C10(1)-1管路(計画設定)'!$F$9*'C3(1)-1管路'!G27)))</f>
        <v>-</v>
      </c>
      <c r="H27" s="301" t="str">
        <f>IF('C10(1)-1管路(計画設定)'!$G$9="","-",IF('C10(1)-1管路(計画設定)'!$G$9="○",'C3(1)-1管路'!H27,IF('C3(1)-1管路'!H27="-","-",'C10(1)-1管路(計画設定)'!$G$9*'C3(1)-1管路'!H27)))</f>
        <v>-</v>
      </c>
      <c r="I27" s="303" t="str">
        <f t="shared" si="26"/>
        <v>-</v>
      </c>
      <c r="J27" s="302" t="str">
        <f>IF('C10(1)-1管路(計画設定)'!$H$9="","-",IF('C10(1)-1管路(計画設定)'!$H$9="○",'C3(1)-1管路'!J27,IF('C3(1)-1管路'!J27="-","-",'C10(1)-1管路(計画設定)'!$H$9*'C3(1)-1管路'!J27)))</f>
        <v>-</v>
      </c>
      <c r="K27" s="301" t="str">
        <f>IF('C10(1)-1管路(計画設定)'!$I$9="","-",IF('C10(1)-1管路(計画設定)'!$I$9="○",'C3(1)-1管路'!K27,IF('C3(1)-1管路'!K27="-","-",'C10(1)-1管路(計画設定)'!$I$9*'C3(1)-1管路'!K27)))</f>
        <v>-</v>
      </c>
      <c r="L27" s="303" t="str">
        <f t="shared" si="27"/>
        <v>-</v>
      </c>
      <c r="M27" s="302" t="str">
        <f>IF('C10(1)-1管路(計画設定)'!$J$9="","-",IF('C10(1)-1管路(計画設定)'!$J$9="○",'C3(1)-1管路'!M27,IF('C3(1)-1管路'!M27="-","-",'C10(1)-1管路(計画設定)'!$J$9*'C3(1)-1管路'!M27)))</f>
        <v>-</v>
      </c>
      <c r="N27" s="301" t="str">
        <f>IF('C10(1)-1管路(計画設定)'!$K$9="","-",IF('C10(1)-1管路(計画設定)'!$K$9="○",'C3(1)-1管路'!N27,IF('C3(1)-1管路'!N27="-","-",'C10(1)-1管路(計画設定)'!$K$9*'C3(1)-1管路'!N27)))</f>
        <v>-</v>
      </c>
      <c r="O27" s="303" t="str">
        <f t="shared" si="28"/>
        <v>-</v>
      </c>
      <c r="P27" s="302" t="str">
        <f>IF('C10(1)-1管路(計画設定)'!$L$9="","-",IF('C10(1)-1管路(計画設定)'!$L$9="○",'C3(1)-1管路'!P27,IF('C3(1)-1管路'!P27="-","-",'C10(1)-1管路(計画設定)'!$L$9*'C3(1)-1管路'!P27)))</f>
        <v>-</v>
      </c>
      <c r="Q27" s="301" t="str">
        <f>IF('C10(1)-1管路(計画設定)'!$M$9="","-",IF('C10(1)-1管路(計画設定)'!$M$9="○",'C3(1)-1管路'!Q27,IF('C3(1)-1管路'!Q27="-","-",'C10(1)-1管路(計画設定)'!$M$9*'C3(1)-1管路'!Q27)))</f>
        <v>-</v>
      </c>
      <c r="R27" s="303" t="str">
        <f t="shared" si="29"/>
        <v>-</v>
      </c>
      <c r="S27" s="302" t="str">
        <f>IF('C10(1)-1管路(計画設定)'!$N$9="","-",IF('C10(1)-1管路(計画設定)'!$N$9="○",'C3(1)-1管路'!S27,IF('C3(1)-1管路'!S27="-","-",'C10(1)-1管路(計画設定)'!$N$9*'C3(1)-1管路'!S27)))</f>
        <v>-</v>
      </c>
      <c r="T27" s="296" t="str">
        <f>IF('C10(1)-1管路(計画設定)'!$O$9="","-",IF('C10(1)-1管路(計画設定)'!$O$9="○",'C3(1)-1管路'!T27,IF('C3(1)-1管路'!T27="-","-",'C10(1)-1管路(計画設定)'!$O$9*'C3(1)-1管路'!T27)))</f>
        <v>-</v>
      </c>
      <c r="U27" s="296" t="str">
        <f>IF('C10(1)-1管路(計画設定)'!$P$9="","-",IF('C10(1)-1管路(計画設定)'!$P$9="○",'C3(1)-1管路'!U27,IF('C3(1)-1管路'!U27="-","-",'C10(1)-1管路(計画設定)'!$P$9*'C3(1)-1管路'!U27)))</f>
        <v>-</v>
      </c>
      <c r="V27" s="301" t="str">
        <f>IF('C10(1)-1管路(計画設定)'!$Q$9="","-",IF('C10(1)-1管路(計画設定)'!$Q$9="○",'C3(1)-1管路'!V27,IF('C3(1)-1管路'!V27="-","-",'C10(1)-1管路(計画設定)'!$Q$9*'C3(1)-1管路'!V27)))</f>
        <v>-</v>
      </c>
      <c r="W27" s="303" t="str">
        <f t="shared" si="30"/>
        <v>-</v>
      </c>
      <c r="X27" s="302" t="str">
        <f>IF('C10(1)-1管路(計画設定)'!$R$9="","-",IF('C10(1)-1管路(計画設定)'!$R$9="○",'C3(1)-1管路'!X27,IF('C3(1)-1管路'!X27="-","-",'C10(1)-1管路(計画設定)'!$R$9*'C3(1)-1管路'!X27)))</f>
        <v>-</v>
      </c>
      <c r="Y27" s="301" t="str">
        <f>IF('C10(1)-1管路(計画設定)'!$S$9="","-",IF('C10(1)-1管路(計画設定)'!$S$9="○",'C3(1)-1管路'!Y27,IF('C3(1)-1管路'!Y27="-","-",'C10(1)-1管路(計画設定)'!$S$9*'C3(1)-1管路'!Y27)))</f>
        <v>-</v>
      </c>
      <c r="Z27" s="303" t="str">
        <f t="shared" si="31"/>
        <v>-</v>
      </c>
      <c r="AA27" s="302" t="str">
        <f>IF('C10(1)-1管路(計画設定)'!$T$9="","-",IF('C10(1)-1管路(計画設定)'!$T$9="○",'C3(1)-1管路'!AA27,IF('C3(1)-1管路'!AA27="-","-",'C10(1)-1管路(計画設定)'!$T$9*'C3(1)-1管路'!AA27)))</f>
        <v>-</v>
      </c>
      <c r="AB27" s="301" t="str">
        <f>IF('C10(1)-1管路(計画設定)'!$U$9="","-",IF('C10(1)-1管路(計画設定)'!$U$9="○",'C3(1)-1管路'!AB27,IF('C3(1)-1管路'!AB27="-","-",'C10(1)-1管路(計画設定)'!$U$9*'C3(1)-1管路'!AB27)))</f>
        <v>-</v>
      </c>
      <c r="AC27" s="303" t="str">
        <f t="shared" si="32"/>
        <v>-</v>
      </c>
      <c r="AD27" s="302" t="str">
        <f>IF('C10(1)-1管路(計画設定)'!$V$9="","-",IF('C10(1)-1管路(計画設定)'!$V$9="○",'C3(1)-1管路'!AD27,IF('C3(1)-1管路'!AD27="-","-",'C10(1)-1管路(計画設定)'!$V$9*'C3(1)-1管路'!AD27)))</f>
        <v>-</v>
      </c>
      <c r="AE27" s="301" t="str">
        <f>IF('C10(1)-1管路(計画設定)'!$W$9="","-",IF('C10(1)-1管路(計画設定)'!$W$9="○",'C3(1)-1管路'!AE27,IF('C3(1)-1管路'!AE27="-","-",'C10(1)-1管路(計画設定)'!$W$9*'C3(1)-1管路'!AE27)))</f>
        <v>-</v>
      </c>
      <c r="AF27" s="303" t="str">
        <f t="shared" si="33"/>
        <v>-</v>
      </c>
      <c r="AG27" s="302" t="str">
        <f>IF('C10(1)-1管路(計画設定)'!$X$8="","-",IF('C10(1)-1管路(計画設定)'!$X$8="○",'C3(1)-1管路'!AG27,IF('C3(1)-1管路'!AZ27="-","-",'C10(1)-1管路(計画設定)'!$X$8*'C3(1)-1管路'!AG27)))</f>
        <v>-</v>
      </c>
      <c r="AH27" s="301" t="str">
        <f>IF('C10(1)-1管路(計画設定)'!$Y$9="","-",IF('C10(1)-1管路(計画設定)'!$Y$9="○",'C3(1)-1管路'!AH27,IF('C3(1)-1管路'!AH27="-","-",'C10(1)-1管路(計画設定)'!$Y$9*'C3(1)-1管路'!AH27)))</f>
        <v>-</v>
      </c>
      <c r="AI27" s="303" t="str">
        <f t="shared" si="34"/>
        <v>-</v>
      </c>
      <c r="AJ27" s="302" t="str">
        <f>IF('C10(1)-1管路(計画設定)'!$Z$9="","-",IF('C10(1)-1管路(計画設定)'!$Z$9="○",'C3(1)-1管路'!AJ27,IF('C3(1)-1管路'!AJ27="-","-",'C10(1)-1管路(計画設定)'!$Z$9*'C3(1)-1管路'!AJ27)))</f>
        <v>-</v>
      </c>
      <c r="AK27" s="301" t="str">
        <f>IF('C10(1)-1管路(計画設定)'!$AA$9="","-",IF('C10(1)-1管路(計画設定)'!$AA$9="○",'C3(1)-1管路'!AK27,IF('C3(1)-1管路'!AK27="-","-",'C10(1)-1管路(計画設定)'!$AA$9*'C3(1)-1管路'!AK27)))</f>
        <v>-</v>
      </c>
      <c r="AL27" s="303" t="str">
        <f t="shared" si="35"/>
        <v>-</v>
      </c>
      <c r="AM27" s="302" t="str">
        <f>IF('C10(1)-1管路(計画設定)'!$AB$9="","-",IF('C10(1)-1管路(計画設定)'!$AB$9="○",'C3(1)-1管路'!AM27,IF('C3(1)-1管路'!AM27="-","-",'C10(1)-1管路(計画設定)'!$AB$9*'C3(1)-1管路'!AM27)))</f>
        <v>-</v>
      </c>
      <c r="AN27" s="301" t="str">
        <f>IF('C10(1)-1管路(計画設定)'!$AC$9="","-",IF('C10(1)-1管路(計画設定)'!$AC$9="○",'C3(1)-1管路'!AN27,IF('C3(1)-1管路'!AN27="-","-",'C10(1)-1管路(計画設定)'!$AC$9*'C3(1)-1管路'!AN27)))</f>
        <v>-</v>
      </c>
      <c r="AO27" s="303" t="str">
        <f t="shared" si="36"/>
        <v>-</v>
      </c>
      <c r="AP27" s="302" t="str">
        <f>IF('C10(1)-1管路(計画設定)'!$AD$9="","-",IF('C10(1)-1管路(計画設定)'!$AD$9="○",'C3(1)-1管路'!AP27,IF('C3(1)-1管路'!AP27="-","-",'C10(1)-1管路(計画設定)'!$AD$9*'C3(1)-1管路'!AP27)))</f>
        <v>-</v>
      </c>
      <c r="AQ27" s="301" t="str">
        <f>IF('C10(1)-1管路(計画設定)'!$AE$9="","-",IF('C10(1)-1管路(計画設定)'!$AE$9="○",'C3(1)-1管路'!AQ27,IF('C3(1)-1管路'!AQ27="-","-",'C10(1)-1管路(計画設定)'!$AE$9*'C3(1)-1管路'!AQ27)))</f>
        <v>-</v>
      </c>
      <c r="AR27" s="303" t="str">
        <f t="shared" si="37"/>
        <v>-</v>
      </c>
      <c r="AS27" s="302" t="str">
        <f>IF('C10(1)-1管路(計画設定)'!$AF$9="","-",IF('C10(1)-1管路(計画設定)'!$AF$9="○",'C3(1)-1管路'!AS27,IF('C3(1)-1管路'!AS27="-","-",'C10(1)-1管路(計画設定)'!$AF$9*'C3(1)-1管路'!AS27)))</f>
        <v>-</v>
      </c>
      <c r="AT27" s="301" t="str">
        <f>IF('C10(1)-1管路(計画設定)'!$AG$9="","-",IF('C10(1)-1管路(計画設定)'!$AG$9="○",'C3(1)-1管路'!AT27,IF('C3(1)-1管路'!AT27="-","-",'C10(1)-1管路(計画設定)'!$AG$9*'C3(1)-1管路'!AT27)))</f>
        <v>-</v>
      </c>
      <c r="AU27" s="303" t="str">
        <f t="shared" si="38"/>
        <v>-</v>
      </c>
      <c r="AV27" s="64" t="str">
        <f t="shared" si="39"/>
        <v>-</v>
      </c>
      <c r="AW27" s="240" t="str">
        <f>IF('C10(1)-2管路(初期設定)'!AW27="","",'C10(1)-2管路(初期設定)'!AW27)</f>
        <v>ダクタイル鋳鉄管(NS形継手等)</v>
      </c>
      <c r="AX27" s="241">
        <f>IF('C10(1)-2管路(初期設定)'!AX27="","",'C10(1)-2管路(初期設定)'!AX27)</f>
        <v>112</v>
      </c>
      <c r="AY27" s="42" t="str">
        <f t="shared" si="40"/>
        <v>-</v>
      </c>
      <c r="BB27" s="1071">
        <f t="shared" si="41"/>
        <v>0</v>
      </c>
      <c r="BC27" s="1070"/>
      <c r="BD27" s="1070">
        <f t="shared" si="42"/>
        <v>0</v>
      </c>
      <c r="BE27" s="1070"/>
      <c r="BF27" s="1070">
        <f t="shared" si="43"/>
        <v>0</v>
      </c>
      <c r="BG27" s="1070"/>
      <c r="BH27" s="1070">
        <f t="shared" si="44"/>
        <v>0</v>
      </c>
      <c r="BI27" s="1070"/>
      <c r="BJ27" s="1070">
        <f t="shared" si="45"/>
        <v>0</v>
      </c>
      <c r="BK27" s="1070"/>
      <c r="BL27" s="1071">
        <f t="shared" si="46"/>
        <v>0</v>
      </c>
      <c r="BM27" s="1070"/>
      <c r="BN27" s="1070">
        <f t="shared" si="47"/>
        <v>0</v>
      </c>
      <c r="BO27" s="1070"/>
      <c r="BP27" s="1070">
        <f t="shared" si="48"/>
        <v>0</v>
      </c>
      <c r="BQ27" s="1070"/>
      <c r="BR27" s="1070">
        <f t="shared" si="49"/>
        <v>0</v>
      </c>
      <c r="BS27" s="1070"/>
      <c r="BT27" s="1070">
        <f t="shared" si="50"/>
        <v>0</v>
      </c>
      <c r="BU27" s="1073"/>
      <c r="BV27" s="78"/>
      <c r="DI27" s="78"/>
    </row>
    <row r="28" spans="2:113" ht="13.5" customHeight="1">
      <c r="B28" s="1551"/>
      <c r="C28" s="1255"/>
      <c r="D28" s="1263"/>
      <c r="E28" s="1263"/>
      <c r="F28" s="795">
        <v>250</v>
      </c>
      <c r="G28" s="302" t="str">
        <f>IF('C10(1)-1管路(計画設定)'!$F$9="","-",IF('C10(1)-1管路(計画設定)'!$F$9="○",'C3(1)-1管路'!G28,IF('C3(1)-1管路'!F28="-","-",'C10(1)-1管路(計画設定)'!$F$9*'C3(1)-1管路'!G28)))</f>
        <v>-</v>
      </c>
      <c r="H28" s="301" t="str">
        <f>IF('C10(1)-1管路(計画設定)'!$G$9="","-",IF('C10(1)-1管路(計画設定)'!$G$9="○",'C3(1)-1管路'!H28,IF('C3(1)-1管路'!H28="-","-",'C10(1)-1管路(計画設定)'!$G$9*'C3(1)-1管路'!H28)))</f>
        <v>-</v>
      </c>
      <c r="I28" s="303" t="str">
        <f t="shared" si="26"/>
        <v>-</v>
      </c>
      <c r="J28" s="302" t="str">
        <f>IF('C10(1)-1管路(計画設定)'!$H$9="","-",IF('C10(1)-1管路(計画設定)'!$H$9="○",'C3(1)-1管路'!J28,IF('C3(1)-1管路'!J28="-","-",'C10(1)-1管路(計画設定)'!$H$9*'C3(1)-1管路'!J28)))</f>
        <v>-</v>
      </c>
      <c r="K28" s="301" t="str">
        <f>IF('C10(1)-1管路(計画設定)'!$I$9="","-",IF('C10(1)-1管路(計画設定)'!$I$9="○",'C3(1)-1管路'!K28,IF('C3(1)-1管路'!K28="-","-",'C10(1)-1管路(計画設定)'!$I$9*'C3(1)-1管路'!K28)))</f>
        <v>-</v>
      </c>
      <c r="L28" s="303" t="str">
        <f t="shared" si="27"/>
        <v>-</v>
      </c>
      <c r="M28" s="302" t="str">
        <f>IF('C10(1)-1管路(計画設定)'!$J$9="","-",IF('C10(1)-1管路(計画設定)'!$J$9="○",'C3(1)-1管路'!M28,IF('C3(1)-1管路'!M28="-","-",'C10(1)-1管路(計画設定)'!$J$9*'C3(1)-1管路'!M28)))</f>
        <v>-</v>
      </c>
      <c r="N28" s="301" t="str">
        <f>IF('C10(1)-1管路(計画設定)'!$K$9="","-",IF('C10(1)-1管路(計画設定)'!$K$9="○",'C3(1)-1管路'!N28,IF('C3(1)-1管路'!N28="-","-",'C10(1)-1管路(計画設定)'!$K$9*'C3(1)-1管路'!N28)))</f>
        <v>-</v>
      </c>
      <c r="O28" s="303" t="str">
        <f t="shared" si="28"/>
        <v>-</v>
      </c>
      <c r="P28" s="302" t="str">
        <f>IF('C10(1)-1管路(計画設定)'!$L$9="","-",IF('C10(1)-1管路(計画設定)'!$L$9="○",'C3(1)-1管路'!P28,IF('C3(1)-1管路'!P28="-","-",'C10(1)-1管路(計画設定)'!$L$9*'C3(1)-1管路'!P28)))</f>
        <v>-</v>
      </c>
      <c r="Q28" s="301" t="str">
        <f>IF('C10(1)-1管路(計画設定)'!$M$9="","-",IF('C10(1)-1管路(計画設定)'!$M$9="○",'C3(1)-1管路'!Q28,IF('C3(1)-1管路'!Q28="-","-",'C10(1)-1管路(計画設定)'!$M$9*'C3(1)-1管路'!Q28)))</f>
        <v>-</v>
      </c>
      <c r="R28" s="303" t="str">
        <f t="shared" si="29"/>
        <v>-</v>
      </c>
      <c r="S28" s="302" t="str">
        <f>IF('C10(1)-1管路(計画設定)'!$N$9="","-",IF('C10(1)-1管路(計画設定)'!$N$9="○",'C3(1)-1管路'!S28,IF('C3(1)-1管路'!S28="-","-",'C10(1)-1管路(計画設定)'!$N$9*'C3(1)-1管路'!S28)))</f>
        <v>-</v>
      </c>
      <c r="T28" s="296" t="str">
        <f>IF('C10(1)-1管路(計画設定)'!$O$9="","-",IF('C10(1)-1管路(計画設定)'!$O$9="○",'C3(1)-1管路'!T28,IF('C3(1)-1管路'!T28="-","-",'C10(1)-1管路(計画設定)'!$O$9*'C3(1)-1管路'!T28)))</f>
        <v>-</v>
      </c>
      <c r="U28" s="296" t="str">
        <f>IF('C10(1)-1管路(計画設定)'!$P$9="","-",IF('C10(1)-1管路(計画設定)'!$P$9="○",'C3(1)-1管路'!U28,IF('C3(1)-1管路'!U28="-","-",'C10(1)-1管路(計画設定)'!$P$9*'C3(1)-1管路'!U28)))</f>
        <v>-</v>
      </c>
      <c r="V28" s="301" t="str">
        <f>IF('C10(1)-1管路(計画設定)'!$Q$9="","-",IF('C10(1)-1管路(計画設定)'!$Q$9="○",'C3(1)-1管路'!V28,IF('C3(1)-1管路'!V28="-","-",'C10(1)-1管路(計画設定)'!$Q$9*'C3(1)-1管路'!V28)))</f>
        <v>-</v>
      </c>
      <c r="W28" s="303" t="str">
        <f t="shared" si="30"/>
        <v>-</v>
      </c>
      <c r="X28" s="302" t="str">
        <f>IF('C10(1)-1管路(計画設定)'!$R$9="","-",IF('C10(1)-1管路(計画設定)'!$R$9="○",'C3(1)-1管路'!X28,IF('C3(1)-1管路'!X28="-","-",'C10(1)-1管路(計画設定)'!$R$9*'C3(1)-1管路'!X28)))</f>
        <v>-</v>
      </c>
      <c r="Y28" s="301" t="str">
        <f>IF('C10(1)-1管路(計画設定)'!$S$9="","-",IF('C10(1)-1管路(計画設定)'!$S$9="○",'C3(1)-1管路'!Y28,IF('C3(1)-1管路'!Y28="-","-",'C10(1)-1管路(計画設定)'!$S$9*'C3(1)-1管路'!Y28)))</f>
        <v>-</v>
      </c>
      <c r="Z28" s="303" t="str">
        <f t="shared" si="31"/>
        <v>-</v>
      </c>
      <c r="AA28" s="302" t="str">
        <f>IF('C10(1)-1管路(計画設定)'!$T$9="","-",IF('C10(1)-1管路(計画設定)'!$T$9="○",'C3(1)-1管路'!AA28,IF('C3(1)-1管路'!AA28="-","-",'C10(1)-1管路(計画設定)'!$T$9*'C3(1)-1管路'!AA28)))</f>
        <v>-</v>
      </c>
      <c r="AB28" s="301" t="str">
        <f>IF('C10(1)-1管路(計画設定)'!$U$9="","-",IF('C10(1)-1管路(計画設定)'!$U$9="○",'C3(1)-1管路'!AB28,IF('C3(1)-1管路'!AB28="-","-",'C10(1)-1管路(計画設定)'!$U$9*'C3(1)-1管路'!AB28)))</f>
        <v>-</v>
      </c>
      <c r="AC28" s="303" t="str">
        <f t="shared" si="32"/>
        <v>-</v>
      </c>
      <c r="AD28" s="302" t="str">
        <f>IF('C10(1)-1管路(計画設定)'!$V$9="","-",IF('C10(1)-1管路(計画設定)'!$V$9="○",'C3(1)-1管路'!AD28,IF('C3(1)-1管路'!AD28="-","-",'C10(1)-1管路(計画設定)'!$V$9*'C3(1)-1管路'!AD28)))</f>
        <v>-</v>
      </c>
      <c r="AE28" s="301" t="str">
        <f>IF('C10(1)-1管路(計画設定)'!$W$9="","-",IF('C10(1)-1管路(計画設定)'!$W$9="○",'C3(1)-1管路'!AE28,IF('C3(1)-1管路'!AE28="-","-",'C10(1)-1管路(計画設定)'!$W$9*'C3(1)-1管路'!AE28)))</f>
        <v>-</v>
      </c>
      <c r="AF28" s="303" t="str">
        <f t="shared" si="33"/>
        <v>-</v>
      </c>
      <c r="AG28" s="302" t="str">
        <f>IF('C10(1)-1管路(計画設定)'!$X$8="","-",IF('C10(1)-1管路(計画設定)'!$X$8="○",'C3(1)-1管路'!AG28,IF('C3(1)-1管路'!AZ28="-","-",'C10(1)-1管路(計画設定)'!$X$8*'C3(1)-1管路'!AG28)))</f>
        <v>-</v>
      </c>
      <c r="AH28" s="301" t="str">
        <f>IF('C10(1)-1管路(計画設定)'!$Y$9="","-",IF('C10(1)-1管路(計画設定)'!$Y$9="○",'C3(1)-1管路'!AH28,IF('C3(1)-1管路'!AH28="-","-",'C10(1)-1管路(計画設定)'!$Y$9*'C3(1)-1管路'!AH28)))</f>
        <v>-</v>
      </c>
      <c r="AI28" s="303" t="str">
        <f t="shared" si="34"/>
        <v>-</v>
      </c>
      <c r="AJ28" s="302" t="str">
        <f>IF('C10(1)-1管路(計画設定)'!$Z$9="","-",IF('C10(1)-1管路(計画設定)'!$Z$9="○",'C3(1)-1管路'!AJ28,IF('C3(1)-1管路'!AJ28="-","-",'C10(1)-1管路(計画設定)'!$Z$9*'C3(1)-1管路'!AJ28)))</f>
        <v>-</v>
      </c>
      <c r="AK28" s="301" t="str">
        <f>IF('C10(1)-1管路(計画設定)'!$AA$9="","-",IF('C10(1)-1管路(計画設定)'!$AA$9="○",'C3(1)-1管路'!AK28,IF('C3(1)-1管路'!AK28="-","-",'C10(1)-1管路(計画設定)'!$AA$9*'C3(1)-1管路'!AK28)))</f>
        <v>-</v>
      </c>
      <c r="AL28" s="303" t="str">
        <f t="shared" si="35"/>
        <v>-</v>
      </c>
      <c r="AM28" s="302" t="str">
        <f>IF('C10(1)-1管路(計画設定)'!$AB$9="","-",IF('C10(1)-1管路(計画設定)'!$AB$9="○",'C3(1)-1管路'!AM28,IF('C3(1)-1管路'!AM28="-","-",'C10(1)-1管路(計画設定)'!$AB$9*'C3(1)-1管路'!AM28)))</f>
        <v>-</v>
      </c>
      <c r="AN28" s="301" t="str">
        <f>IF('C10(1)-1管路(計画設定)'!$AC$9="","-",IF('C10(1)-1管路(計画設定)'!$AC$9="○",'C3(1)-1管路'!AN28,IF('C3(1)-1管路'!AN28="-","-",'C10(1)-1管路(計画設定)'!$AC$9*'C3(1)-1管路'!AN28)))</f>
        <v>-</v>
      </c>
      <c r="AO28" s="303" t="str">
        <f t="shared" si="36"/>
        <v>-</v>
      </c>
      <c r="AP28" s="302" t="str">
        <f>IF('C10(1)-1管路(計画設定)'!$AD$9="","-",IF('C10(1)-1管路(計画設定)'!$AD$9="○",'C3(1)-1管路'!AP28,IF('C3(1)-1管路'!AP28="-","-",'C10(1)-1管路(計画設定)'!$AD$9*'C3(1)-1管路'!AP28)))</f>
        <v>-</v>
      </c>
      <c r="AQ28" s="301">
        <f>IF('C10(1)-1管路(計画設定)'!$AE$9="","-",IF('C10(1)-1管路(計画設定)'!$AE$9="○",'C3(1)-1管路'!AQ28,IF('C3(1)-1管路'!AQ28="-","-",'C10(1)-1管路(計画設定)'!$AE$9*'C3(1)-1管路'!AQ28)))</f>
        <v>9.4</v>
      </c>
      <c r="AR28" s="303">
        <f t="shared" si="37"/>
        <v>9.4</v>
      </c>
      <c r="AS28" s="302" t="str">
        <f>IF('C10(1)-1管路(計画設定)'!$AF$9="","-",IF('C10(1)-1管路(計画設定)'!$AF$9="○",'C3(1)-1管路'!AS28,IF('C3(1)-1管路'!AS28="-","-",'C10(1)-1管路(計画設定)'!$AF$9*'C3(1)-1管路'!AS28)))</f>
        <v>-</v>
      </c>
      <c r="AT28" s="301" t="str">
        <f>IF('C10(1)-1管路(計画設定)'!$AG$9="","-",IF('C10(1)-1管路(計画設定)'!$AG$9="○",'C3(1)-1管路'!AT28,IF('C3(1)-1管路'!AT28="-","-",'C10(1)-1管路(計画設定)'!$AG$9*'C3(1)-1管路'!AT28)))</f>
        <v>-</v>
      </c>
      <c r="AU28" s="303" t="str">
        <f t="shared" si="38"/>
        <v>-</v>
      </c>
      <c r="AV28" s="64">
        <f t="shared" si="39"/>
        <v>9.4</v>
      </c>
      <c r="AW28" s="240" t="str">
        <f>IF('C10(1)-2管路(初期設定)'!AW28="","",'C10(1)-2管路(初期設定)'!AW28)</f>
        <v>ダクタイル鋳鉄管(NS形継手等)</v>
      </c>
      <c r="AX28" s="241">
        <f>IF('C10(1)-2管路(初期設定)'!AX28="","",'C10(1)-2管路(初期設定)'!AX28)</f>
        <v>99</v>
      </c>
      <c r="AY28" s="42">
        <f t="shared" si="40"/>
        <v>930.6</v>
      </c>
      <c r="BB28" s="1071">
        <f t="shared" si="41"/>
        <v>0</v>
      </c>
      <c r="BC28" s="1070"/>
      <c r="BD28" s="1070">
        <f t="shared" si="42"/>
        <v>0</v>
      </c>
      <c r="BE28" s="1070"/>
      <c r="BF28" s="1070">
        <f t="shared" si="43"/>
        <v>0</v>
      </c>
      <c r="BG28" s="1070"/>
      <c r="BH28" s="1070">
        <f t="shared" si="44"/>
        <v>9.4</v>
      </c>
      <c r="BI28" s="1070"/>
      <c r="BJ28" s="1070">
        <f t="shared" si="45"/>
        <v>0</v>
      </c>
      <c r="BK28" s="1070"/>
      <c r="BL28" s="1071">
        <f t="shared" si="46"/>
        <v>0</v>
      </c>
      <c r="BM28" s="1070"/>
      <c r="BN28" s="1070">
        <f t="shared" si="47"/>
        <v>0</v>
      </c>
      <c r="BO28" s="1070"/>
      <c r="BP28" s="1070">
        <f t="shared" si="48"/>
        <v>0</v>
      </c>
      <c r="BQ28" s="1070"/>
      <c r="BR28" s="1070">
        <f t="shared" si="49"/>
        <v>930.6</v>
      </c>
      <c r="BS28" s="1070"/>
      <c r="BT28" s="1070">
        <f t="shared" si="50"/>
        <v>0</v>
      </c>
      <c r="BU28" s="1073"/>
      <c r="BV28" s="78"/>
      <c r="DI28" s="78"/>
    </row>
    <row r="29" spans="2:113" ht="13.5" customHeight="1">
      <c r="B29" s="1551"/>
      <c r="C29" s="1255"/>
      <c r="D29" s="1263"/>
      <c r="E29" s="1263"/>
      <c r="F29" s="795">
        <v>200</v>
      </c>
      <c r="G29" s="302" t="str">
        <f>IF('C10(1)-1管路(計画設定)'!$F$9="","-",IF('C10(1)-1管路(計画設定)'!$F$9="○",'C3(1)-1管路'!G29,IF('C3(1)-1管路'!F29="-","-",'C10(1)-1管路(計画設定)'!$F$9*'C3(1)-1管路'!G29)))</f>
        <v>-</v>
      </c>
      <c r="H29" s="301" t="str">
        <f>IF('C10(1)-1管路(計画設定)'!$G$9="","-",IF('C10(1)-1管路(計画設定)'!$G$9="○",'C3(1)-1管路'!H29,IF('C3(1)-1管路'!H29="-","-",'C10(1)-1管路(計画設定)'!$G$9*'C3(1)-1管路'!H29)))</f>
        <v>-</v>
      </c>
      <c r="I29" s="303" t="str">
        <f t="shared" si="26"/>
        <v>-</v>
      </c>
      <c r="J29" s="302" t="str">
        <f>IF('C10(1)-1管路(計画設定)'!$H$9="","-",IF('C10(1)-1管路(計画設定)'!$H$9="○",'C3(1)-1管路'!J29,IF('C3(1)-1管路'!J29="-","-",'C10(1)-1管路(計画設定)'!$H$9*'C3(1)-1管路'!J29)))</f>
        <v>-</v>
      </c>
      <c r="K29" s="301" t="str">
        <f>IF('C10(1)-1管路(計画設定)'!$I$9="","-",IF('C10(1)-1管路(計画設定)'!$I$9="○",'C3(1)-1管路'!K29,IF('C3(1)-1管路'!K29="-","-",'C10(1)-1管路(計画設定)'!$I$9*'C3(1)-1管路'!K29)))</f>
        <v>-</v>
      </c>
      <c r="L29" s="303" t="str">
        <f t="shared" si="27"/>
        <v>-</v>
      </c>
      <c r="M29" s="302" t="str">
        <f>IF('C10(1)-1管路(計画設定)'!$J$9="","-",IF('C10(1)-1管路(計画設定)'!$J$9="○",'C3(1)-1管路'!M29,IF('C3(1)-1管路'!M29="-","-",'C10(1)-1管路(計画設定)'!$J$9*'C3(1)-1管路'!M29)))</f>
        <v>-</v>
      </c>
      <c r="N29" s="301" t="str">
        <f>IF('C10(1)-1管路(計画設定)'!$K$9="","-",IF('C10(1)-1管路(計画設定)'!$K$9="○",'C3(1)-1管路'!N29,IF('C3(1)-1管路'!N29="-","-",'C10(1)-1管路(計画設定)'!$K$9*'C3(1)-1管路'!N29)))</f>
        <v>-</v>
      </c>
      <c r="O29" s="303" t="str">
        <f t="shared" si="28"/>
        <v>-</v>
      </c>
      <c r="P29" s="302" t="str">
        <f>IF('C10(1)-1管路(計画設定)'!$L$9="","-",IF('C10(1)-1管路(計画設定)'!$L$9="○",'C3(1)-1管路'!P29,IF('C3(1)-1管路'!P29="-","-",'C10(1)-1管路(計画設定)'!$L$9*'C3(1)-1管路'!P29)))</f>
        <v>-</v>
      </c>
      <c r="Q29" s="301" t="str">
        <f>IF('C10(1)-1管路(計画設定)'!$M$9="","-",IF('C10(1)-1管路(計画設定)'!$M$9="○",'C3(1)-1管路'!Q29,IF('C3(1)-1管路'!Q29="-","-",'C10(1)-1管路(計画設定)'!$M$9*'C3(1)-1管路'!Q29)))</f>
        <v>-</v>
      </c>
      <c r="R29" s="303" t="str">
        <f t="shared" si="29"/>
        <v>-</v>
      </c>
      <c r="S29" s="302" t="str">
        <f>IF('C10(1)-1管路(計画設定)'!$N$9="","-",IF('C10(1)-1管路(計画設定)'!$N$9="○",'C3(1)-1管路'!S29,IF('C3(1)-1管路'!S29="-","-",'C10(1)-1管路(計画設定)'!$N$9*'C3(1)-1管路'!S29)))</f>
        <v>-</v>
      </c>
      <c r="T29" s="296" t="str">
        <f>IF('C10(1)-1管路(計画設定)'!$O$9="","-",IF('C10(1)-1管路(計画設定)'!$O$9="○",'C3(1)-1管路'!T29,IF('C3(1)-1管路'!T29="-","-",'C10(1)-1管路(計画設定)'!$O$9*'C3(1)-1管路'!T29)))</f>
        <v>-</v>
      </c>
      <c r="U29" s="296" t="str">
        <f>IF('C10(1)-1管路(計画設定)'!$P$9="","-",IF('C10(1)-1管路(計画設定)'!$P$9="○",'C3(1)-1管路'!U29,IF('C3(1)-1管路'!U29="-","-",'C10(1)-1管路(計画設定)'!$P$9*'C3(1)-1管路'!U29)))</f>
        <v>-</v>
      </c>
      <c r="V29" s="301" t="str">
        <f>IF('C10(1)-1管路(計画設定)'!$Q$9="","-",IF('C10(1)-1管路(計画設定)'!$Q$9="○",'C3(1)-1管路'!V29,IF('C3(1)-1管路'!V29="-","-",'C10(1)-1管路(計画設定)'!$Q$9*'C3(1)-1管路'!V29)))</f>
        <v>-</v>
      </c>
      <c r="W29" s="303" t="str">
        <f t="shared" si="30"/>
        <v>-</v>
      </c>
      <c r="X29" s="302" t="str">
        <f>IF('C10(1)-1管路(計画設定)'!$R$9="","-",IF('C10(1)-1管路(計画設定)'!$R$9="○",'C3(1)-1管路'!X29,IF('C3(1)-1管路'!X29="-","-",'C10(1)-1管路(計画設定)'!$R$9*'C3(1)-1管路'!X29)))</f>
        <v>-</v>
      </c>
      <c r="Y29" s="301">
        <f>IF('C10(1)-1管路(計画設定)'!$S$9="","-",IF('C10(1)-1管路(計画設定)'!$S$9="○",'C3(1)-1管路'!Y29,IF('C3(1)-1管路'!Y29="-","-",'C10(1)-1管路(計画設定)'!$S$9*'C3(1)-1管路'!Y29)))</f>
        <v>196</v>
      </c>
      <c r="Z29" s="303">
        <f t="shared" si="31"/>
        <v>196</v>
      </c>
      <c r="AA29" s="302" t="str">
        <f>IF('C10(1)-1管路(計画設定)'!$T$9="","-",IF('C10(1)-1管路(計画設定)'!$T$9="○",'C3(1)-1管路'!AA29,IF('C3(1)-1管路'!AA29="-","-",'C10(1)-1管路(計画設定)'!$T$9*'C3(1)-1管路'!AA29)))</f>
        <v>-</v>
      </c>
      <c r="AB29" s="301" t="str">
        <f>IF('C10(1)-1管路(計画設定)'!$U$9="","-",IF('C10(1)-1管路(計画設定)'!$U$9="○",'C3(1)-1管路'!AB29,IF('C3(1)-1管路'!AB29="-","-",'C10(1)-1管路(計画設定)'!$U$9*'C3(1)-1管路'!AB29)))</f>
        <v>-</v>
      </c>
      <c r="AC29" s="303" t="str">
        <f t="shared" si="32"/>
        <v>-</v>
      </c>
      <c r="AD29" s="302" t="str">
        <f>IF('C10(1)-1管路(計画設定)'!$V$9="","-",IF('C10(1)-1管路(計画設定)'!$V$9="○",'C3(1)-1管路'!AD29,IF('C3(1)-1管路'!AD29="-","-",'C10(1)-1管路(計画設定)'!$V$9*'C3(1)-1管路'!AD29)))</f>
        <v>-</v>
      </c>
      <c r="AE29" s="301" t="str">
        <f>IF('C10(1)-1管路(計画設定)'!$W$9="","-",IF('C10(1)-1管路(計画設定)'!$W$9="○",'C3(1)-1管路'!AE29,IF('C3(1)-1管路'!AE29="-","-",'C10(1)-1管路(計画設定)'!$W$9*'C3(1)-1管路'!AE29)))</f>
        <v>-</v>
      </c>
      <c r="AF29" s="303" t="str">
        <f t="shared" si="33"/>
        <v>-</v>
      </c>
      <c r="AG29" s="302" t="str">
        <f>IF('C10(1)-1管路(計画設定)'!$X$8="","-",IF('C10(1)-1管路(計画設定)'!$X$8="○",'C3(1)-1管路'!AG29,IF('C3(1)-1管路'!AZ29="-","-",'C10(1)-1管路(計画設定)'!$X$8*'C3(1)-1管路'!AG29)))</f>
        <v>-</v>
      </c>
      <c r="AH29" s="301" t="str">
        <f>IF('C10(1)-1管路(計画設定)'!$Y$9="","-",IF('C10(1)-1管路(計画設定)'!$Y$9="○",'C3(1)-1管路'!AH29,IF('C3(1)-1管路'!AH29="-","-",'C10(1)-1管路(計画設定)'!$Y$9*'C3(1)-1管路'!AH29)))</f>
        <v>-</v>
      </c>
      <c r="AI29" s="303" t="str">
        <f t="shared" si="34"/>
        <v>-</v>
      </c>
      <c r="AJ29" s="302" t="str">
        <f>IF('C10(1)-1管路(計画設定)'!$Z$9="","-",IF('C10(1)-1管路(計画設定)'!$Z$9="○",'C3(1)-1管路'!AJ29,IF('C3(1)-1管路'!AJ29="-","-",'C10(1)-1管路(計画設定)'!$Z$9*'C3(1)-1管路'!AJ29)))</f>
        <v>-</v>
      </c>
      <c r="AK29" s="301" t="str">
        <f>IF('C10(1)-1管路(計画設定)'!$AA$9="","-",IF('C10(1)-1管路(計画設定)'!$AA$9="○",'C3(1)-1管路'!AK29,IF('C3(1)-1管路'!AK29="-","-",'C10(1)-1管路(計画設定)'!$AA$9*'C3(1)-1管路'!AK29)))</f>
        <v>-</v>
      </c>
      <c r="AL29" s="303" t="str">
        <f t="shared" si="35"/>
        <v>-</v>
      </c>
      <c r="AM29" s="302" t="str">
        <f>IF('C10(1)-1管路(計画設定)'!$AB$9="","-",IF('C10(1)-1管路(計画設定)'!$AB$9="○",'C3(1)-1管路'!AM29,IF('C3(1)-1管路'!AM29="-","-",'C10(1)-1管路(計画設定)'!$AB$9*'C3(1)-1管路'!AM29)))</f>
        <v>-</v>
      </c>
      <c r="AN29" s="301" t="str">
        <f>IF('C10(1)-1管路(計画設定)'!$AC$9="","-",IF('C10(1)-1管路(計画設定)'!$AC$9="○",'C3(1)-1管路'!AN29,IF('C3(1)-1管路'!AN29="-","-",'C10(1)-1管路(計画設定)'!$AC$9*'C3(1)-1管路'!AN29)))</f>
        <v>-</v>
      </c>
      <c r="AO29" s="303" t="str">
        <f t="shared" si="36"/>
        <v>-</v>
      </c>
      <c r="AP29" s="302" t="str">
        <f>IF('C10(1)-1管路(計画設定)'!$AD$9="","-",IF('C10(1)-1管路(計画設定)'!$AD$9="○",'C3(1)-1管路'!AP29,IF('C3(1)-1管路'!AP29="-","-",'C10(1)-1管路(計画設定)'!$AD$9*'C3(1)-1管路'!AP29)))</f>
        <v>-</v>
      </c>
      <c r="AQ29" s="301" t="str">
        <f>IF('C10(1)-1管路(計画設定)'!$AE$9="","-",IF('C10(1)-1管路(計画設定)'!$AE$9="○",'C3(1)-1管路'!AQ29,IF('C3(1)-1管路'!AQ29="-","-",'C10(1)-1管路(計画設定)'!$AE$9*'C3(1)-1管路'!AQ29)))</f>
        <v>-</v>
      </c>
      <c r="AR29" s="303" t="str">
        <f t="shared" si="37"/>
        <v>-</v>
      </c>
      <c r="AS29" s="302" t="str">
        <f>IF('C10(1)-1管路(計画設定)'!$AF$9="","-",IF('C10(1)-1管路(計画設定)'!$AF$9="○",'C3(1)-1管路'!AS29,IF('C3(1)-1管路'!AS29="-","-",'C10(1)-1管路(計画設定)'!$AF$9*'C3(1)-1管路'!AS29)))</f>
        <v>-</v>
      </c>
      <c r="AT29" s="301" t="str">
        <f>IF('C10(1)-1管路(計画設定)'!$AG$9="","-",IF('C10(1)-1管路(計画設定)'!$AG$9="○",'C3(1)-1管路'!AT29,IF('C3(1)-1管路'!AT29="-","-",'C10(1)-1管路(計画設定)'!$AG$9*'C3(1)-1管路'!AT29)))</f>
        <v>-</v>
      </c>
      <c r="AU29" s="303" t="str">
        <f t="shared" si="38"/>
        <v>-</v>
      </c>
      <c r="AV29" s="64">
        <f t="shared" si="39"/>
        <v>196</v>
      </c>
      <c r="AW29" s="240" t="str">
        <f>IF('C10(1)-2管路(初期設定)'!AW29="","",'C10(1)-2管路(初期設定)'!AW29)</f>
        <v>ダクタイル鋳鉄管(NS形継手等)</v>
      </c>
      <c r="AX29" s="241">
        <f>IF('C10(1)-2管路(初期設定)'!AX29="","",'C10(1)-2管路(初期設定)'!AX29)</f>
        <v>87</v>
      </c>
      <c r="AY29" s="42">
        <f t="shared" si="40"/>
        <v>17052</v>
      </c>
      <c r="BB29" s="1071">
        <f t="shared" si="41"/>
        <v>0</v>
      </c>
      <c r="BC29" s="1070"/>
      <c r="BD29" s="1070">
        <f t="shared" si="42"/>
        <v>0</v>
      </c>
      <c r="BE29" s="1070"/>
      <c r="BF29" s="1070">
        <f t="shared" si="43"/>
        <v>196</v>
      </c>
      <c r="BG29" s="1070"/>
      <c r="BH29" s="1070">
        <f t="shared" si="44"/>
        <v>0</v>
      </c>
      <c r="BI29" s="1070"/>
      <c r="BJ29" s="1070">
        <f t="shared" si="45"/>
        <v>0</v>
      </c>
      <c r="BK29" s="1070"/>
      <c r="BL29" s="1071">
        <f t="shared" si="46"/>
        <v>0</v>
      </c>
      <c r="BM29" s="1070"/>
      <c r="BN29" s="1070">
        <f t="shared" si="47"/>
        <v>0</v>
      </c>
      <c r="BO29" s="1070"/>
      <c r="BP29" s="1070">
        <f t="shared" si="48"/>
        <v>17052</v>
      </c>
      <c r="BQ29" s="1070"/>
      <c r="BR29" s="1070">
        <f t="shared" si="49"/>
        <v>0</v>
      </c>
      <c r="BS29" s="1070"/>
      <c r="BT29" s="1070">
        <f t="shared" si="50"/>
        <v>0</v>
      </c>
      <c r="BU29" s="1073"/>
      <c r="BV29" s="78"/>
      <c r="DI29" s="78"/>
    </row>
    <row r="30" spans="2:113" ht="13.5" customHeight="1">
      <c r="B30" s="1551"/>
      <c r="C30" s="1255"/>
      <c r="D30" s="1263"/>
      <c r="E30" s="1263"/>
      <c r="F30" s="795">
        <v>150</v>
      </c>
      <c r="G30" s="302" t="str">
        <f>IF('C10(1)-1管路(計画設定)'!$F$9="","-",IF('C10(1)-1管路(計画設定)'!$F$9="○",'C3(1)-1管路'!G30,IF('C3(1)-1管路'!F30="-","-",'C10(1)-1管路(計画設定)'!$F$9*'C3(1)-1管路'!G30)))</f>
        <v>-</v>
      </c>
      <c r="H30" s="301" t="str">
        <f>IF('C10(1)-1管路(計画設定)'!$G$9="","-",IF('C10(1)-1管路(計画設定)'!$G$9="○",'C3(1)-1管路'!H30,IF('C3(1)-1管路'!H30="-","-",'C10(1)-1管路(計画設定)'!$G$9*'C3(1)-1管路'!H30)))</f>
        <v>-</v>
      </c>
      <c r="I30" s="303" t="str">
        <f t="shared" si="26"/>
        <v>-</v>
      </c>
      <c r="J30" s="302" t="str">
        <f>IF('C10(1)-1管路(計画設定)'!$H$9="","-",IF('C10(1)-1管路(計画設定)'!$H$9="○",'C3(1)-1管路'!J30,IF('C3(1)-1管路'!J30="-","-",'C10(1)-1管路(計画設定)'!$H$9*'C3(1)-1管路'!J30)))</f>
        <v>-</v>
      </c>
      <c r="K30" s="301" t="str">
        <f>IF('C10(1)-1管路(計画設定)'!$I$9="","-",IF('C10(1)-1管路(計画設定)'!$I$9="○",'C3(1)-1管路'!K30,IF('C3(1)-1管路'!K30="-","-",'C10(1)-1管路(計画設定)'!$I$9*'C3(1)-1管路'!K30)))</f>
        <v>-</v>
      </c>
      <c r="L30" s="303" t="str">
        <f t="shared" si="27"/>
        <v>-</v>
      </c>
      <c r="M30" s="302" t="str">
        <f>IF('C10(1)-1管路(計画設定)'!$J$9="","-",IF('C10(1)-1管路(計画設定)'!$J$9="○",'C3(1)-1管路'!M30,IF('C3(1)-1管路'!M30="-","-",'C10(1)-1管路(計画設定)'!$J$9*'C3(1)-1管路'!M30)))</f>
        <v>-</v>
      </c>
      <c r="N30" s="301" t="str">
        <f>IF('C10(1)-1管路(計画設定)'!$K$9="","-",IF('C10(1)-1管路(計画設定)'!$K$9="○",'C3(1)-1管路'!N30,IF('C3(1)-1管路'!N30="-","-",'C10(1)-1管路(計画設定)'!$K$9*'C3(1)-1管路'!N30)))</f>
        <v>-</v>
      </c>
      <c r="O30" s="303" t="str">
        <f t="shared" si="28"/>
        <v>-</v>
      </c>
      <c r="P30" s="302" t="str">
        <f>IF('C10(1)-1管路(計画設定)'!$L$9="","-",IF('C10(1)-1管路(計画設定)'!$L$9="○",'C3(1)-1管路'!P30,IF('C3(1)-1管路'!P30="-","-",'C10(1)-1管路(計画設定)'!$L$9*'C3(1)-1管路'!P30)))</f>
        <v>-</v>
      </c>
      <c r="Q30" s="301" t="str">
        <f>IF('C10(1)-1管路(計画設定)'!$M$9="","-",IF('C10(1)-1管路(計画設定)'!$M$9="○",'C3(1)-1管路'!Q30,IF('C3(1)-1管路'!Q30="-","-",'C10(1)-1管路(計画設定)'!$M$9*'C3(1)-1管路'!Q30)))</f>
        <v>-</v>
      </c>
      <c r="R30" s="303" t="str">
        <f t="shared" si="29"/>
        <v>-</v>
      </c>
      <c r="S30" s="302" t="str">
        <f>IF('C10(1)-1管路(計画設定)'!$N$9="","-",IF('C10(1)-1管路(計画設定)'!$N$9="○",'C3(1)-1管路'!S30,IF('C3(1)-1管路'!S30="-","-",'C10(1)-1管路(計画設定)'!$N$9*'C3(1)-1管路'!S30)))</f>
        <v>-</v>
      </c>
      <c r="T30" s="296" t="str">
        <f>IF('C10(1)-1管路(計画設定)'!$O$9="","-",IF('C10(1)-1管路(計画設定)'!$O$9="○",'C3(1)-1管路'!T30,IF('C3(1)-1管路'!T30="-","-",'C10(1)-1管路(計画設定)'!$O$9*'C3(1)-1管路'!T30)))</f>
        <v>-</v>
      </c>
      <c r="U30" s="296" t="str">
        <f>IF('C10(1)-1管路(計画設定)'!$P$9="","-",IF('C10(1)-1管路(計画設定)'!$P$9="○",'C3(1)-1管路'!U30,IF('C3(1)-1管路'!U30="-","-",'C10(1)-1管路(計画設定)'!$P$9*'C3(1)-1管路'!U30)))</f>
        <v>-</v>
      </c>
      <c r="V30" s="301">
        <f>IF('C10(1)-1管路(計画設定)'!$Q$9="","-",IF('C10(1)-1管路(計画設定)'!$Q$9="○",'C3(1)-1管路'!V30,IF('C3(1)-1管路'!V30="-","-",'C10(1)-1管路(計画設定)'!$Q$9*'C3(1)-1管路'!V30)))</f>
        <v>51</v>
      </c>
      <c r="W30" s="303">
        <f t="shared" si="30"/>
        <v>51</v>
      </c>
      <c r="X30" s="302" t="str">
        <f>IF('C10(1)-1管路(計画設定)'!$R$9="","-",IF('C10(1)-1管路(計画設定)'!$R$9="○",'C3(1)-1管路'!X30,IF('C3(1)-1管路'!X30="-","-",'C10(1)-1管路(計画設定)'!$R$9*'C3(1)-1管路'!X30)))</f>
        <v>-</v>
      </c>
      <c r="Y30" s="301">
        <f>IF('C10(1)-1管路(計画設定)'!$S$9="","-",IF('C10(1)-1管路(計画設定)'!$S$9="○",'C3(1)-1管路'!Y30,IF('C3(1)-1管路'!Y30="-","-",'C10(1)-1管路(計画設定)'!$S$9*'C3(1)-1管路'!Y30)))</f>
        <v>125</v>
      </c>
      <c r="Z30" s="303">
        <f t="shared" si="31"/>
        <v>125</v>
      </c>
      <c r="AA30" s="302" t="str">
        <f>IF('C10(1)-1管路(計画設定)'!$T$9="","-",IF('C10(1)-1管路(計画設定)'!$T$9="○",'C3(1)-1管路'!AA30,IF('C3(1)-1管路'!AA30="-","-",'C10(1)-1管路(計画設定)'!$T$9*'C3(1)-1管路'!AA30)))</f>
        <v>-</v>
      </c>
      <c r="AB30" s="301" t="str">
        <f>IF('C10(1)-1管路(計画設定)'!$U$9="","-",IF('C10(1)-1管路(計画設定)'!$U$9="○",'C3(1)-1管路'!AB30,IF('C3(1)-1管路'!AB30="-","-",'C10(1)-1管路(計画設定)'!$U$9*'C3(1)-1管路'!AB30)))</f>
        <v>-</v>
      </c>
      <c r="AC30" s="303" t="str">
        <f t="shared" si="32"/>
        <v>-</v>
      </c>
      <c r="AD30" s="302" t="str">
        <f>IF('C10(1)-1管路(計画設定)'!$V$9="","-",IF('C10(1)-1管路(計画設定)'!$V$9="○",'C3(1)-1管路'!AD30,IF('C3(1)-1管路'!AD30="-","-",'C10(1)-1管路(計画設定)'!$V$9*'C3(1)-1管路'!AD30)))</f>
        <v>-</v>
      </c>
      <c r="AE30" s="301" t="str">
        <f>IF('C10(1)-1管路(計画設定)'!$W$9="","-",IF('C10(1)-1管路(計画設定)'!$W$9="○",'C3(1)-1管路'!AE30,IF('C3(1)-1管路'!AE30="-","-",'C10(1)-1管路(計画設定)'!$W$9*'C3(1)-1管路'!AE30)))</f>
        <v>-</v>
      </c>
      <c r="AF30" s="303" t="str">
        <f t="shared" si="33"/>
        <v>-</v>
      </c>
      <c r="AG30" s="302" t="str">
        <f>IF('C10(1)-1管路(計画設定)'!$X$8="","-",IF('C10(1)-1管路(計画設定)'!$X$8="○",'C3(1)-1管路'!AG30,IF('C3(1)-1管路'!AZ30="-","-",'C10(1)-1管路(計画設定)'!$X$8*'C3(1)-1管路'!AG30)))</f>
        <v>-</v>
      </c>
      <c r="AH30" s="301" t="str">
        <f>IF('C10(1)-1管路(計画設定)'!$Y$9="","-",IF('C10(1)-1管路(計画設定)'!$Y$9="○",'C3(1)-1管路'!AH30,IF('C3(1)-1管路'!AH30="-","-",'C10(1)-1管路(計画設定)'!$Y$9*'C3(1)-1管路'!AH30)))</f>
        <v>-</v>
      </c>
      <c r="AI30" s="303" t="str">
        <f t="shared" si="34"/>
        <v>-</v>
      </c>
      <c r="AJ30" s="302" t="str">
        <f>IF('C10(1)-1管路(計画設定)'!$Z$9="","-",IF('C10(1)-1管路(計画設定)'!$Z$9="○",'C3(1)-1管路'!AJ30,IF('C3(1)-1管路'!AJ30="-","-",'C10(1)-1管路(計画設定)'!$Z$9*'C3(1)-1管路'!AJ30)))</f>
        <v>-</v>
      </c>
      <c r="AK30" s="301" t="str">
        <f>IF('C10(1)-1管路(計画設定)'!$AA$9="","-",IF('C10(1)-1管路(計画設定)'!$AA$9="○",'C3(1)-1管路'!AK30,IF('C3(1)-1管路'!AK30="-","-",'C10(1)-1管路(計画設定)'!$AA$9*'C3(1)-1管路'!AK30)))</f>
        <v>-</v>
      </c>
      <c r="AL30" s="303" t="str">
        <f t="shared" si="35"/>
        <v>-</v>
      </c>
      <c r="AM30" s="302" t="str">
        <f>IF('C10(1)-1管路(計画設定)'!$AB$9="","-",IF('C10(1)-1管路(計画設定)'!$AB$9="○",'C3(1)-1管路'!AM30,IF('C3(1)-1管路'!AM30="-","-",'C10(1)-1管路(計画設定)'!$AB$9*'C3(1)-1管路'!AM30)))</f>
        <v>-</v>
      </c>
      <c r="AN30" s="301" t="str">
        <f>IF('C10(1)-1管路(計画設定)'!$AC$9="","-",IF('C10(1)-1管路(計画設定)'!$AC$9="○",'C3(1)-1管路'!AN30,IF('C3(1)-1管路'!AN30="-","-",'C10(1)-1管路(計画設定)'!$AC$9*'C3(1)-1管路'!AN30)))</f>
        <v>-</v>
      </c>
      <c r="AO30" s="303" t="str">
        <f t="shared" si="36"/>
        <v>-</v>
      </c>
      <c r="AP30" s="302" t="str">
        <f>IF('C10(1)-1管路(計画設定)'!$AD$9="","-",IF('C10(1)-1管路(計画設定)'!$AD$9="○",'C3(1)-1管路'!AP30,IF('C3(1)-1管路'!AP30="-","-",'C10(1)-1管路(計画設定)'!$AD$9*'C3(1)-1管路'!AP30)))</f>
        <v>-</v>
      </c>
      <c r="AQ30" s="301" t="str">
        <f>IF('C10(1)-1管路(計画設定)'!$AE$9="","-",IF('C10(1)-1管路(計画設定)'!$AE$9="○",'C3(1)-1管路'!AQ30,IF('C3(1)-1管路'!AQ30="-","-",'C10(1)-1管路(計画設定)'!$AE$9*'C3(1)-1管路'!AQ30)))</f>
        <v>-</v>
      </c>
      <c r="AR30" s="303" t="str">
        <f t="shared" si="37"/>
        <v>-</v>
      </c>
      <c r="AS30" s="302" t="str">
        <f>IF('C10(1)-1管路(計画設定)'!$AF$9="","-",IF('C10(1)-1管路(計画設定)'!$AF$9="○",'C3(1)-1管路'!AS30,IF('C3(1)-1管路'!AS30="-","-",'C10(1)-1管路(計画設定)'!$AF$9*'C3(1)-1管路'!AS30)))</f>
        <v>-</v>
      </c>
      <c r="AT30" s="301" t="str">
        <f>IF('C10(1)-1管路(計画設定)'!$AG$9="","-",IF('C10(1)-1管路(計画設定)'!$AG$9="○",'C3(1)-1管路'!AT30,IF('C3(1)-1管路'!AT30="-","-",'C10(1)-1管路(計画設定)'!$AG$9*'C3(1)-1管路'!AT30)))</f>
        <v>-</v>
      </c>
      <c r="AU30" s="303" t="str">
        <f t="shared" si="38"/>
        <v>-</v>
      </c>
      <c r="AV30" s="64">
        <f t="shared" si="39"/>
        <v>176</v>
      </c>
      <c r="AW30" s="240" t="str">
        <f>IF('C10(1)-2管路(初期設定)'!AW30="","",'C10(1)-2管路(初期設定)'!AW30)</f>
        <v>ダクタイル鋳鉄管(NS形継手等)</v>
      </c>
      <c r="AX30" s="241">
        <f>IF('C10(1)-2管路(初期設定)'!AX30="","",'C10(1)-2管路(初期設定)'!AX30)</f>
        <v>76</v>
      </c>
      <c r="AY30" s="42">
        <f t="shared" si="40"/>
        <v>13376</v>
      </c>
      <c r="BB30" s="1071">
        <f t="shared" si="41"/>
        <v>0</v>
      </c>
      <c r="BC30" s="1070"/>
      <c r="BD30" s="1070">
        <f t="shared" si="42"/>
        <v>0</v>
      </c>
      <c r="BE30" s="1070"/>
      <c r="BF30" s="1070">
        <f t="shared" si="43"/>
        <v>176</v>
      </c>
      <c r="BG30" s="1070"/>
      <c r="BH30" s="1070">
        <f t="shared" si="44"/>
        <v>0</v>
      </c>
      <c r="BI30" s="1070"/>
      <c r="BJ30" s="1070">
        <f t="shared" si="45"/>
        <v>0</v>
      </c>
      <c r="BK30" s="1070"/>
      <c r="BL30" s="1071">
        <f t="shared" si="46"/>
        <v>0</v>
      </c>
      <c r="BM30" s="1070"/>
      <c r="BN30" s="1070">
        <f t="shared" si="47"/>
        <v>0</v>
      </c>
      <c r="BO30" s="1070"/>
      <c r="BP30" s="1070">
        <f t="shared" si="48"/>
        <v>13376</v>
      </c>
      <c r="BQ30" s="1070"/>
      <c r="BR30" s="1070">
        <f t="shared" si="49"/>
        <v>0</v>
      </c>
      <c r="BS30" s="1070"/>
      <c r="BT30" s="1070">
        <f t="shared" si="50"/>
        <v>0</v>
      </c>
      <c r="BU30" s="1073"/>
      <c r="BV30" s="78"/>
      <c r="DI30" s="78"/>
    </row>
    <row r="31" spans="2:113" ht="13.5" customHeight="1">
      <c r="B31" s="1551"/>
      <c r="C31" s="1255"/>
      <c r="D31" s="1263"/>
      <c r="E31" s="1263"/>
      <c r="F31" s="795">
        <v>100</v>
      </c>
      <c r="G31" s="302" t="str">
        <f>IF('C10(1)-1管路(計画設定)'!$F$9="","-",IF('C10(1)-1管路(計画設定)'!$F$9="○",'C3(1)-1管路'!G31,IF('C3(1)-1管路'!F31="-","-",'C10(1)-1管路(計画設定)'!$F$9*'C3(1)-1管路'!G31)))</f>
        <v>-</v>
      </c>
      <c r="H31" s="301" t="str">
        <f>IF('C10(1)-1管路(計画設定)'!$G$9="","-",IF('C10(1)-1管路(計画設定)'!$G$9="○",'C3(1)-1管路'!H31,IF('C3(1)-1管路'!H31="-","-",'C10(1)-1管路(計画設定)'!$G$9*'C3(1)-1管路'!H31)))</f>
        <v>-</v>
      </c>
      <c r="I31" s="303" t="str">
        <f t="shared" si="26"/>
        <v>-</v>
      </c>
      <c r="J31" s="302" t="str">
        <f>IF('C10(1)-1管路(計画設定)'!$H$9="","-",IF('C10(1)-1管路(計画設定)'!$H$9="○",'C3(1)-1管路'!J31,IF('C3(1)-1管路'!J31="-","-",'C10(1)-1管路(計画設定)'!$H$9*'C3(1)-1管路'!J31)))</f>
        <v>-</v>
      </c>
      <c r="K31" s="301" t="str">
        <f>IF('C10(1)-1管路(計画設定)'!$I$9="","-",IF('C10(1)-1管路(計画設定)'!$I$9="○",'C3(1)-1管路'!K31,IF('C3(1)-1管路'!K31="-","-",'C10(1)-1管路(計画設定)'!$I$9*'C3(1)-1管路'!K31)))</f>
        <v>-</v>
      </c>
      <c r="L31" s="303" t="str">
        <f t="shared" si="27"/>
        <v>-</v>
      </c>
      <c r="M31" s="302" t="str">
        <f>IF('C10(1)-1管路(計画設定)'!$J$9="","-",IF('C10(1)-1管路(計画設定)'!$J$9="○",'C3(1)-1管路'!M31,IF('C3(1)-1管路'!M31="-","-",'C10(1)-1管路(計画設定)'!$J$9*'C3(1)-1管路'!M31)))</f>
        <v>-</v>
      </c>
      <c r="N31" s="301" t="str">
        <f>IF('C10(1)-1管路(計画設定)'!$K$9="","-",IF('C10(1)-1管路(計画設定)'!$K$9="○",'C3(1)-1管路'!N31,IF('C3(1)-1管路'!N31="-","-",'C10(1)-1管路(計画設定)'!$K$9*'C3(1)-1管路'!N31)))</f>
        <v>-</v>
      </c>
      <c r="O31" s="303" t="str">
        <f t="shared" si="28"/>
        <v>-</v>
      </c>
      <c r="P31" s="302" t="str">
        <f>IF('C10(1)-1管路(計画設定)'!$L$9="","-",IF('C10(1)-1管路(計画設定)'!$L$9="○",'C3(1)-1管路'!P31,IF('C3(1)-1管路'!P31="-","-",'C10(1)-1管路(計画設定)'!$L$9*'C3(1)-1管路'!P31)))</f>
        <v>-</v>
      </c>
      <c r="Q31" s="301" t="str">
        <f>IF('C10(1)-1管路(計画設定)'!$M$9="","-",IF('C10(1)-1管路(計画設定)'!$M$9="○",'C3(1)-1管路'!Q31,IF('C3(1)-1管路'!Q31="-","-",'C10(1)-1管路(計画設定)'!$M$9*'C3(1)-1管路'!Q31)))</f>
        <v>-</v>
      </c>
      <c r="R31" s="303" t="str">
        <f t="shared" si="29"/>
        <v>-</v>
      </c>
      <c r="S31" s="302" t="str">
        <f>IF('C10(1)-1管路(計画設定)'!$N$9="","-",IF('C10(1)-1管路(計画設定)'!$N$9="○",'C3(1)-1管路'!S31,IF('C3(1)-1管路'!S31="-","-",'C10(1)-1管路(計画設定)'!$N$9*'C3(1)-1管路'!S31)))</f>
        <v>-</v>
      </c>
      <c r="T31" s="296" t="str">
        <f>IF('C10(1)-1管路(計画設定)'!$O$9="","-",IF('C10(1)-1管路(計画設定)'!$O$9="○",'C3(1)-1管路'!T31,IF('C3(1)-1管路'!T31="-","-",'C10(1)-1管路(計画設定)'!$O$9*'C3(1)-1管路'!T31)))</f>
        <v>-</v>
      </c>
      <c r="U31" s="296" t="str">
        <f>IF('C10(1)-1管路(計画設定)'!$P$9="","-",IF('C10(1)-1管路(計画設定)'!$P$9="○",'C3(1)-1管路'!U31,IF('C3(1)-1管路'!U31="-","-",'C10(1)-1管路(計画設定)'!$P$9*'C3(1)-1管路'!U31)))</f>
        <v>-</v>
      </c>
      <c r="V31" s="301" t="str">
        <f>IF('C10(1)-1管路(計画設定)'!$Q$9="","-",IF('C10(1)-1管路(計画設定)'!$Q$9="○",'C3(1)-1管路'!V31,IF('C3(1)-1管路'!V31="-","-",'C10(1)-1管路(計画設定)'!$Q$9*'C3(1)-1管路'!V31)))</f>
        <v>-</v>
      </c>
      <c r="W31" s="303" t="str">
        <f t="shared" si="30"/>
        <v>-</v>
      </c>
      <c r="X31" s="302" t="str">
        <f>IF('C10(1)-1管路(計画設定)'!$R$9="","-",IF('C10(1)-1管路(計画設定)'!$R$9="○",'C3(1)-1管路'!X31,IF('C3(1)-1管路'!X31="-","-",'C10(1)-1管路(計画設定)'!$R$9*'C3(1)-1管路'!X31)))</f>
        <v>-</v>
      </c>
      <c r="Y31" s="301">
        <f>IF('C10(1)-1管路(計画設定)'!$S$9="","-",IF('C10(1)-1管路(計画設定)'!$S$9="○",'C3(1)-1管路'!Y31,IF('C3(1)-1管路'!Y31="-","-",'C10(1)-1管路(計画設定)'!$S$9*'C3(1)-1管路'!Y31)))</f>
        <v>87</v>
      </c>
      <c r="Z31" s="303">
        <f t="shared" si="31"/>
        <v>87</v>
      </c>
      <c r="AA31" s="302" t="str">
        <f>IF('C10(1)-1管路(計画設定)'!$T$9="","-",IF('C10(1)-1管路(計画設定)'!$T$9="○",'C3(1)-1管路'!AA31,IF('C3(1)-1管路'!AA31="-","-",'C10(1)-1管路(計画設定)'!$T$9*'C3(1)-1管路'!AA31)))</f>
        <v>-</v>
      </c>
      <c r="AB31" s="301" t="str">
        <f>IF('C10(1)-1管路(計画設定)'!$U$9="","-",IF('C10(1)-1管路(計画設定)'!$U$9="○",'C3(1)-1管路'!AB31,IF('C3(1)-1管路'!AB31="-","-",'C10(1)-1管路(計画設定)'!$U$9*'C3(1)-1管路'!AB31)))</f>
        <v>-</v>
      </c>
      <c r="AC31" s="303" t="str">
        <f t="shared" si="32"/>
        <v>-</v>
      </c>
      <c r="AD31" s="302" t="str">
        <f>IF('C10(1)-1管路(計画設定)'!$V$9="","-",IF('C10(1)-1管路(計画設定)'!$V$9="○",'C3(1)-1管路'!AD31,IF('C3(1)-1管路'!AD31="-","-",'C10(1)-1管路(計画設定)'!$V$9*'C3(1)-1管路'!AD31)))</f>
        <v>-</v>
      </c>
      <c r="AE31" s="301">
        <f>IF('C10(1)-1管路(計画設定)'!$W$9="","-",IF('C10(1)-1管路(計画設定)'!$W$9="○",'C3(1)-1管路'!AE31,IF('C3(1)-1管路'!AE31="-","-",'C10(1)-1管路(計画設定)'!$W$9*'C3(1)-1管路'!AE31)))</f>
        <v>365</v>
      </c>
      <c r="AF31" s="303">
        <f t="shared" si="33"/>
        <v>365</v>
      </c>
      <c r="AG31" s="302" t="str">
        <f>IF('C10(1)-1管路(計画設定)'!$X$8="","-",IF('C10(1)-1管路(計画設定)'!$X$8="○",'C3(1)-1管路'!AG31,IF('C3(1)-1管路'!AZ31="-","-",'C10(1)-1管路(計画設定)'!$X$8*'C3(1)-1管路'!AG31)))</f>
        <v>-</v>
      </c>
      <c r="AH31" s="301">
        <f>IF('C10(1)-1管路(計画設定)'!$Y$9="","-",IF('C10(1)-1管路(計画設定)'!$Y$9="○",'C3(1)-1管路'!AH31,IF('C3(1)-1管路'!AH31="-","-",'C10(1)-1管路(計画設定)'!$Y$9*'C3(1)-1管路'!AH31)))</f>
        <v>2</v>
      </c>
      <c r="AI31" s="303">
        <f t="shared" si="34"/>
        <v>2</v>
      </c>
      <c r="AJ31" s="302" t="str">
        <f>IF('C10(1)-1管路(計画設定)'!$Z$9="","-",IF('C10(1)-1管路(計画設定)'!$Z$9="○",'C3(1)-1管路'!AJ31,IF('C3(1)-1管路'!AJ31="-","-",'C10(1)-1管路(計画設定)'!$Z$9*'C3(1)-1管路'!AJ31)))</f>
        <v>-</v>
      </c>
      <c r="AK31" s="301" t="str">
        <f>IF('C10(1)-1管路(計画設定)'!$AA$9="","-",IF('C10(1)-1管路(計画設定)'!$AA$9="○",'C3(1)-1管路'!AK31,IF('C3(1)-1管路'!AK31="-","-",'C10(1)-1管路(計画設定)'!$AA$9*'C3(1)-1管路'!AK31)))</f>
        <v>-</v>
      </c>
      <c r="AL31" s="303" t="str">
        <f t="shared" si="35"/>
        <v>-</v>
      </c>
      <c r="AM31" s="302" t="str">
        <f>IF('C10(1)-1管路(計画設定)'!$AB$9="","-",IF('C10(1)-1管路(計画設定)'!$AB$9="○",'C3(1)-1管路'!AM31,IF('C3(1)-1管路'!AM31="-","-",'C10(1)-1管路(計画設定)'!$AB$9*'C3(1)-1管路'!AM31)))</f>
        <v>-</v>
      </c>
      <c r="AN31" s="301" t="str">
        <f>IF('C10(1)-1管路(計画設定)'!$AC$9="","-",IF('C10(1)-1管路(計画設定)'!$AC$9="○",'C3(1)-1管路'!AN31,IF('C3(1)-1管路'!AN31="-","-",'C10(1)-1管路(計画設定)'!$AC$9*'C3(1)-1管路'!AN31)))</f>
        <v>-</v>
      </c>
      <c r="AO31" s="303" t="str">
        <f t="shared" si="36"/>
        <v>-</v>
      </c>
      <c r="AP31" s="302" t="str">
        <f>IF('C10(1)-1管路(計画設定)'!$AD$9="","-",IF('C10(1)-1管路(計画設定)'!$AD$9="○",'C3(1)-1管路'!AP31,IF('C3(1)-1管路'!AP31="-","-",'C10(1)-1管路(計画設定)'!$AD$9*'C3(1)-1管路'!AP31)))</f>
        <v>-</v>
      </c>
      <c r="AQ31" s="301" t="str">
        <f>IF('C10(1)-1管路(計画設定)'!$AE$9="","-",IF('C10(1)-1管路(計画設定)'!$AE$9="○",'C3(1)-1管路'!AQ31,IF('C3(1)-1管路'!AQ31="-","-",'C10(1)-1管路(計画設定)'!$AE$9*'C3(1)-1管路'!AQ31)))</f>
        <v>-</v>
      </c>
      <c r="AR31" s="303" t="str">
        <f t="shared" si="37"/>
        <v>-</v>
      </c>
      <c r="AS31" s="302" t="str">
        <f>IF('C10(1)-1管路(計画設定)'!$AF$9="","-",IF('C10(1)-1管路(計画設定)'!$AF$9="○",'C3(1)-1管路'!AS31,IF('C3(1)-1管路'!AS31="-","-",'C10(1)-1管路(計画設定)'!$AF$9*'C3(1)-1管路'!AS31)))</f>
        <v>-</v>
      </c>
      <c r="AT31" s="301" t="str">
        <f>IF('C10(1)-1管路(計画設定)'!$AG$9="","-",IF('C10(1)-1管路(計画設定)'!$AG$9="○",'C3(1)-1管路'!AT31,IF('C3(1)-1管路'!AT31="-","-",'C10(1)-1管路(計画設定)'!$AG$9*'C3(1)-1管路'!AT31)))</f>
        <v>-</v>
      </c>
      <c r="AU31" s="303" t="str">
        <f t="shared" si="38"/>
        <v>-</v>
      </c>
      <c r="AV31" s="64">
        <f t="shared" si="39"/>
        <v>454</v>
      </c>
      <c r="AW31" s="240" t="str">
        <f>IF('C10(1)-2管路(初期設定)'!AW31="","",'C10(1)-2管路(初期設定)'!AW31)</f>
        <v>ダクタイル鋳鉄管(NS形継手等)</v>
      </c>
      <c r="AX31" s="241">
        <f>IF('C10(1)-2管路(初期設定)'!AX31="","",'C10(1)-2管路(初期設定)'!AX31)</f>
        <v>67</v>
      </c>
      <c r="AY31" s="42">
        <f t="shared" si="40"/>
        <v>30418</v>
      </c>
      <c r="BB31" s="1071">
        <f t="shared" si="41"/>
        <v>0</v>
      </c>
      <c r="BC31" s="1070"/>
      <c r="BD31" s="1070">
        <f t="shared" si="42"/>
        <v>0</v>
      </c>
      <c r="BE31" s="1070"/>
      <c r="BF31" s="1070">
        <f t="shared" si="43"/>
        <v>452</v>
      </c>
      <c r="BG31" s="1070"/>
      <c r="BH31" s="1070">
        <f t="shared" si="44"/>
        <v>2</v>
      </c>
      <c r="BI31" s="1070"/>
      <c r="BJ31" s="1070">
        <f t="shared" si="45"/>
        <v>0</v>
      </c>
      <c r="BK31" s="1070"/>
      <c r="BL31" s="1071">
        <f t="shared" si="46"/>
        <v>0</v>
      </c>
      <c r="BM31" s="1070"/>
      <c r="BN31" s="1070">
        <f t="shared" si="47"/>
        <v>0</v>
      </c>
      <c r="BO31" s="1070"/>
      <c r="BP31" s="1070">
        <f t="shared" si="48"/>
        <v>30284</v>
      </c>
      <c r="BQ31" s="1070"/>
      <c r="BR31" s="1070">
        <f t="shared" si="49"/>
        <v>134</v>
      </c>
      <c r="BS31" s="1070"/>
      <c r="BT31" s="1070">
        <f t="shared" si="50"/>
        <v>0</v>
      </c>
      <c r="BU31" s="1073"/>
      <c r="BV31" s="78"/>
      <c r="DI31" s="78"/>
    </row>
    <row r="32" spans="2:113" ht="13.5" customHeight="1">
      <c r="B32" s="1551"/>
      <c r="C32" s="1255"/>
      <c r="D32" s="1263"/>
      <c r="E32" s="1263"/>
      <c r="F32" s="77" t="s">
        <v>136</v>
      </c>
      <c r="G32" s="302" t="str">
        <f>IF('C10(1)-1管路(計画設定)'!$F$9="","-",IF('C10(1)-1管路(計画設定)'!$F$9="○",'C3(1)-1管路'!G32,IF('C3(1)-1管路'!F32="-","-",'C10(1)-1管路(計画設定)'!$F$9*'C3(1)-1管路'!G32)))</f>
        <v>-</v>
      </c>
      <c r="H32" s="301" t="str">
        <f>IF('C10(1)-1管路(計画設定)'!$G$9="","-",IF('C10(1)-1管路(計画設定)'!$G$9="○",'C3(1)-1管路'!H32,IF('C3(1)-1管路'!H32="-","-",'C10(1)-1管路(計画設定)'!$G$9*'C3(1)-1管路'!H32)))</f>
        <v>-</v>
      </c>
      <c r="I32" s="303" t="str">
        <f t="shared" si="26"/>
        <v>-</v>
      </c>
      <c r="J32" s="302" t="str">
        <f>IF('C10(1)-1管路(計画設定)'!$H$9="","-",IF('C10(1)-1管路(計画設定)'!$H$9="○",'C3(1)-1管路'!J32,IF('C3(1)-1管路'!J32="-","-",'C10(1)-1管路(計画設定)'!$H$9*'C3(1)-1管路'!J32)))</f>
        <v>-</v>
      </c>
      <c r="K32" s="301" t="str">
        <f>IF('C10(1)-1管路(計画設定)'!$I$9="","-",IF('C10(1)-1管路(計画設定)'!$I$9="○",'C3(1)-1管路'!K32,IF('C3(1)-1管路'!K32="-","-",'C10(1)-1管路(計画設定)'!$I$9*'C3(1)-1管路'!K32)))</f>
        <v>-</v>
      </c>
      <c r="L32" s="303" t="str">
        <f t="shared" si="27"/>
        <v>-</v>
      </c>
      <c r="M32" s="302" t="str">
        <f>IF('C10(1)-1管路(計画設定)'!$J$9="","-",IF('C10(1)-1管路(計画設定)'!$J$9="○",'C3(1)-1管路'!M32,IF('C3(1)-1管路'!M32="-","-",'C10(1)-1管路(計画設定)'!$J$9*'C3(1)-1管路'!M32)))</f>
        <v>-</v>
      </c>
      <c r="N32" s="301" t="str">
        <f>IF('C10(1)-1管路(計画設定)'!$K$9="","-",IF('C10(1)-1管路(計画設定)'!$K$9="○",'C3(1)-1管路'!N32,IF('C3(1)-1管路'!N32="-","-",'C10(1)-1管路(計画設定)'!$K$9*'C3(1)-1管路'!N32)))</f>
        <v>-</v>
      </c>
      <c r="O32" s="303" t="str">
        <f t="shared" si="28"/>
        <v>-</v>
      </c>
      <c r="P32" s="302" t="str">
        <f>IF('C10(1)-1管路(計画設定)'!$L$9="","-",IF('C10(1)-1管路(計画設定)'!$L$9="○",'C3(1)-1管路'!P32,IF('C3(1)-1管路'!P32="-","-",'C10(1)-1管路(計画設定)'!$L$9*'C3(1)-1管路'!P32)))</f>
        <v>-</v>
      </c>
      <c r="Q32" s="301" t="str">
        <f>IF('C10(1)-1管路(計画設定)'!$M$9="","-",IF('C10(1)-1管路(計画設定)'!$M$9="○",'C3(1)-1管路'!Q32,IF('C3(1)-1管路'!Q32="-","-",'C10(1)-1管路(計画設定)'!$M$9*'C3(1)-1管路'!Q32)))</f>
        <v>-</v>
      </c>
      <c r="R32" s="303" t="str">
        <f t="shared" si="29"/>
        <v>-</v>
      </c>
      <c r="S32" s="302" t="str">
        <f>IF('C10(1)-1管路(計画設定)'!$N$9="","-",IF('C10(1)-1管路(計画設定)'!$N$9="○",'C3(1)-1管路'!S32,IF('C3(1)-1管路'!S32="-","-",'C10(1)-1管路(計画設定)'!$N$9*'C3(1)-1管路'!S32)))</f>
        <v>-</v>
      </c>
      <c r="T32" s="296" t="str">
        <f>IF('C10(1)-1管路(計画設定)'!$O$9="","-",IF('C10(1)-1管路(計画設定)'!$O$9="○",'C3(1)-1管路'!T32,IF('C3(1)-1管路'!T32="-","-",'C10(1)-1管路(計画設定)'!$O$9*'C3(1)-1管路'!T32)))</f>
        <v>-</v>
      </c>
      <c r="U32" s="296" t="str">
        <f>IF('C10(1)-1管路(計画設定)'!$P$9="","-",IF('C10(1)-1管路(計画設定)'!$P$9="○",'C3(1)-1管路'!U32,IF('C3(1)-1管路'!U32="-","-",'C10(1)-1管路(計画設定)'!$P$9*'C3(1)-1管路'!U32)))</f>
        <v>-</v>
      </c>
      <c r="V32" s="301" t="str">
        <f>IF('C10(1)-1管路(計画設定)'!$Q$9="","-",IF('C10(1)-1管路(計画設定)'!$Q$9="○",'C3(1)-1管路'!V32,IF('C3(1)-1管路'!V32="-","-",'C10(1)-1管路(計画設定)'!$Q$9*'C3(1)-1管路'!V32)))</f>
        <v>-</v>
      </c>
      <c r="W32" s="303" t="str">
        <f t="shared" si="30"/>
        <v>-</v>
      </c>
      <c r="X32" s="302" t="str">
        <f>IF('C10(1)-1管路(計画設定)'!$R$9="","-",IF('C10(1)-1管路(計画設定)'!$R$9="○",'C3(1)-1管路'!X32,IF('C3(1)-1管路'!X32="-","-",'C10(1)-1管路(計画設定)'!$R$9*'C3(1)-1管路'!X32)))</f>
        <v>-</v>
      </c>
      <c r="Y32" s="301" t="str">
        <f>IF('C10(1)-1管路(計画設定)'!$S$9="","-",IF('C10(1)-1管路(計画設定)'!$S$9="○",'C3(1)-1管路'!Y32,IF('C3(1)-1管路'!Y32="-","-",'C10(1)-1管路(計画設定)'!$S$9*'C3(1)-1管路'!Y32)))</f>
        <v>-</v>
      </c>
      <c r="Z32" s="303" t="str">
        <f t="shared" si="31"/>
        <v>-</v>
      </c>
      <c r="AA32" s="302" t="str">
        <f>IF('C10(1)-1管路(計画設定)'!$T$9="","-",IF('C10(1)-1管路(計画設定)'!$T$9="○",'C3(1)-1管路'!AA32,IF('C3(1)-1管路'!AA32="-","-",'C10(1)-1管路(計画設定)'!$T$9*'C3(1)-1管路'!AA32)))</f>
        <v>-</v>
      </c>
      <c r="AB32" s="301" t="str">
        <f>IF('C10(1)-1管路(計画設定)'!$U$9="","-",IF('C10(1)-1管路(計画設定)'!$U$9="○",'C3(1)-1管路'!AB32,IF('C3(1)-1管路'!AB32="-","-",'C10(1)-1管路(計画設定)'!$U$9*'C3(1)-1管路'!AB32)))</f>
        <v>-</v>
      </c>
      <c r="AC32" s="303" t="str">
        <f t="shared" si="32"/>
        <v>-</v>
      </c>
      <c r="AD32" s="302" t="str">
        <f>IF('C10(1)-1管路(計画設定)'!$V$9="","-",IF('C10(1)-1管路(計画設定)'!$V$9="○",'C3(1)-1管路'!AD32,IF('C3(1)-1管路'!AD32="-","-",'C10(1)-1管路(計画設定)'!$V$9*'C3(1)-1管路'!AD32)))</f>
        <v>-</v>
      </c>
      <c r="AE32" s="301">
        <f>IF('C10(1)-1管路(計画設定)'!$W$9="","-",IF('C10(1)-1管路(計画設定)'!$W$9="○",'C3(1)-1管路'!AE32,IF('C3(1)-1管路'!AE32="-","-",'C10(1)-1管路(計画設定)'!$W$9*'C3(1)-1管路'!AE32)))</f>
        <v>2</v>
      </c>
      <c r="AF32" s="303">
        <f t="shared" si="33"/>
        <v>2</v>
      </c>
      <c r="AG32" s="302" t="str">
        <f>IF('C10(1)-1管路(計画設定)'!$X$8="","-",IF('C10(1)-1管路(計画設定)'!$X$8="○",'C3(1)-1管路'!AG32,IF('C3(1)-1管路'!AZ32="-","-",'C10(1)-1管路(計画設定)'!$X$8*'C3(1)-1管路'!AG32)))</f>
        <v>-</v>
      </c>
      <c r="AH32" s="301">
        <f>IF('C10(1)-1管路(計画設定)'!$Y$9="","-",IF('C10(1)-1管路(計画設定)'!$Y$9="○",'C3(1)-1管路'!AH32,IF('C3(1)-1管路'!AH32="-","-",'C10(1)-1管路(計画設定)'!$Y$9*'C3(1)-1管路'!AH32)))</f>
        <v>68</v>
      </c>
      <c r="AI32" s="303">
        <f t="shared" si="34"/>
        <v>68</v>
      </c>
      <c r="AJ32" s="302" t="str">
        <f>IF('C10(1)-1管路(計画設定)'!$Z$9="","-",IF('C10(1)-1管路(計画設定)'!$Z$9="○",'C3(1)-1管路'!AJ32,IF('C3(1)-1管路'!AJ32="-","-",'C10(1)-1管路(計画設定)'!$Z$9*'C3(1)-1管路'!AJ32)))</f>
        <v>-</v>
      </c>
      <c r="AK32" s="301" t="str">
        <f>IF('C10(1)-1管路(計画設定)'!$AA$9="","-",IF('C10(1)-1管路(計画設定)'!$AA$9="○",'C3(1)-1管路'!AK32,IF('C3(1)-1管路'!AK32="-","-",'C10(1)-1管路(計画設定)'!$AA$9*'C3(1)-1管路'!AK32)))</f>
        <v>-</v>
      </c>
      <c r="AL32" s="303" t="str">
        <f t="shared" si="35"/>
        <v>-</v>
      </c>
      <c r="AM32" s="302" t="str">
        <f>IF('C10(1)-1管路(計画設定)'!$AB$9="","-",IF('C10(1)-1管路(計画設定)'!$AB$9="○",'C3(1)-1管路'!AM32,IF('C3(1)-1管路'!AM32="-","-",'C10(1)-1管路(計画設定)'!$AB$9*'C3(1)-1管路'!AM32)))</f>
        <v>-</v>
      </c>
      <c r="AN32" s="301" t="str">
        <f>IF('C10(1)-1管路(計画設定)'!$AC$9="","-",IF('C10(1)-1管路(計画設定)'!$AC$9="○",'C3(1)-1管路'!AN32,IF('C3(1)-1管路'!AN32="-","-",'C10(1)-1管路(計画設定)'!$AC$9*'C3(1)-1管路'!AN32)))</f>
        <v>-</v>
      </c>
      <c r="AO32" s="303" t="str">
        <f t="shared" si="36"/>
        <v>-</v>
      </c>
      <c r="AP32" s="302" t="str">
        <f>IF('C10(1)-1管路(計画設定)'!$AD$9="","-",IF('C10(1)-1管路(計画設定)'!$AD$9="○",'C3(1)-1管路'!AP32,IF('C3(1)-1管路'!AP32="-","-",'C10(1)-1管路(計画設定)'!$AD$9*'C3(1)-1管路'!AP32)))</f>
        <v>-</v>
      </c>
      <c r="AQ32" s="301">
        <f>IF('C10(1)-1管路(計画設定)'!$AE$9="","-",IF('C10(1)-1管路(計画設定)'!$AE$9="○",'C3(1)-1管路'!AQ32,IF('C3(1)-1管路'!AQ32="-","-",'C10(1)-1管路(計画設定)'!$AE$9*'C3(1)-1管路'!AQ32)))</f>
        <v>689.19999999999993</v>
      </c>
      <c r="AR32" s="303">
        <f t="shared" si="37"/>
        <v>689.19999999999993</v>
      </c>
      <c r="AS32" s="302" t="str">
        <f>IF('C10(1)-1管路(計画設定)'!$AF$9="","-",IF('C10(1)-1管路(計画設定)'!$AF$9="○",'C3(1)-1管路'!AS32,IF('C3(1)-1管路'!AS32="-","-",'C10(1)-1管路(計画設定)'!$AF$9*'C3(1)-1管路'!AS32)))</f>
        <v>-</v>
      </c>
      <c r="AT32" s="301" t="str">
        <f>IF('C10(1)-1管路(計画設定)'!$AG$9="","-",IF('C10(1)-1管路(計画設定)'!$AG$9="○",'C3(1)-1管路'!AT32,IF('C3(1)-1管路'!AT32="-","-",'C10(1)-1管路(計画設定)'!$AG$9*'C3(1)-1管路'!AT32)))</f>
        <v>-</v>
      </c>
      <c r="AU32" s="303" t="str">
        <f t="shared" si="38"/>
        <v>-</v>
      </c>
      <c r="AV32" s="64">
        <f t="shared" si="39"/>
        <v>759.19999999999993</v>
      </c>
      <c r="AW32" s="240" t="str">
        <f>IF('C10(1)-2管路(初期設定)'!AW32="","",'C10(1)-2管路(初期設定)'!AW32)</f>
        <v>配水用ポリエチレン管(融着継手)</v>
      </c>
      <c r="AX32" s="241">
        <f>IF('C10(1)-2管路(初期設定)'!AX32="","",'C10(1)-2管路(初期設定)'!AX32)</f>
        <v>42</v>
      </c>
      <c r="AY32" s="42">
        <f t="shared" si="40"/>
        <v>31886.399999999998</v>
      </c>
      <c r="BB32" s="1071">
        <f t="shared" si="41"/>
        <v>0</v>
      </c>
      <c r="BC32" s="1070"/>
      <c r="BD32" s="1070">
        <f t="shared" si="42"/>
        <v>0</v>
      </c>
      <c r="BE32" s="1070"/>
      <c r="BF32" s="1070">
        <f t="shared" si="43"/>
        <v>2</v>
      </c>
      <c r="BG32" s="1070"/>
      <c r="BH32" s="1070">
        <f t="shared" si="44"/>
        <v>757.19999999999993</v>
      </c>
      <c r="BI32" s="1070"/>
      <c r="BJ32" s="1070">
        <f t="shared" si="45"/>
        <v>0</v>
      </c>
      <c r="BK32" s="1070"/>
      <c r="BL32" s="1071">
        <f t="shared" si="46"/>
        <v>0</v>
      </c>
      <c r="BM32" s="1070"/>
      <c r="BN32" s="1070">
        <f t="shared" si="47"/>
        <v>0</v>
      </c>
      <c r="BO32" s="1070"/>
      <c r="BP32" s="1070">
        <f t="shared" si="48"/>
        <v>84</v>
      </c>
      <c r="BQ32" s="1070"/>
      <c r="BR32" s="1070">
        <f t="shared" si="49"/>
        <v>31802.399999999998</v>
      </c>
      <c r="BS32" s="1070"/>
      <c r="BT32" s="1070">
        <f t="shared" si="50"/>
        <v>0</v>
      </c>
      <c r="BU32" s="1073"/>
      <c r="BV32" s="78"/>
      <c r="DI32" s="78"/>
    </row>
    <row r="33" spans="2:113" ht="13.5" customHeight="1">
      <c r="B33" s="1551"/>
      <c r="C33" s="1255"/>
      <c r="D33" s="1263"/>
      <c r="E33" s="1264"/>
      <c r="F33" s="772" t="s">
        <v>69</v>
      </c>
      <c r="G33" s="306" t="str">
        <f t="shared" ref="G33:AV33" si="51">IF(SUM(G22:G32)=0,"-",SUM(G22:G32))</f>
        <v>-</v>
      </c>
      <c r="H33" s="304" t="str">
        <f t="shared" si="51"/>
        <v>-</v>
      </c>
      <c r="I33" s="305" t="str">
        <f t="shared" si="51"/>
        <v>-</v>
      </c>
      <c r="J33" s="306" t="str">
        <f t="shared" si="51"/>
        <v>-</v>
      </c>
      <c r="K33" s="304" t="str">
        <f t="shared" si="51"/>
        <v>-</v>
      </c>
      <c r="L33" s="305" t="str">
        <f t="shared" si="51"/>
        <v>-</v>
      </c>
      <c r="M33" s="306" t="str">
        <f t="shared" si="51"/>
        <v>-</v>
      </c>
      <c r="N33" s="304" t="str">
        <f t="shared" si="51"/>
        <v>-</v>
      </c>
      <c r="O33" s="305" t="str">
        <f t="shared" si="51"/>
        <v>-</v>
      </c>
      <c r="P33" s="306" t="str">
        <f t="shared" si="51"/>
        <v>-</v>
      </c>
      <c r="Q33" s="304" t="str">
        <f t="shared" si="51"/>
        <v>-</v>
      </c>
      <c r="R33" s="305" t="str">
        <f t="shared" si="51"/>
        <v>-</v>
      </c>
      <c r="S33" s="306" t="str">
        <f t="shared" si="51"/>
        <v>-</v>
      </c>
      <c r="T33" s="300" t="str">
        <f t="shared" si="51"/>
        <v>-</v>
      </c>
      <c r="U33" s="300" t="str">
        <f t="shared" si="51"/>
        <v>-</v>
      </c>
      <c r="V33" s="304">
        <f t="shared" si="51"/>
        <v>55</v>
      </c>
      <c r="W33" s="305">
        <f t="shared" si="51"/>
        <v>55</v>
      </c>
      <c r="X33" s="306" t="str">
        <f t="shared" si="51"/>
        <v>-</v>
      </c>
      <c r="Y33" s="304">
        <f t="shared" si="51"/>
        <v>595</v>
      </c>
      <c r="Z33" s="305">
        <f t="shared" si="51"/>
        <v>595</v>
      </c>
      <c r="AA33" s="306" t="str">
        <f t="shared" si="51"/>
        <v>-</v>
      </c>
      <c r="AB33" s="304" t="str">
        <f t="shared" si="51"/>
        <v>-</v>
      </c>
      <c r="AC33" s="305" t="str">
        <f t="shared" si="51"/>
        <v>-</v>
      </c>
      <c r="AD33" s="306" t="str">
        <f t="shared" si="51"/>
        <v>-</v>
      </c>
      <c r="AE33" s="304">
        <f t="shared" si="51"/>
        <v>367</v>
      </c>
      <c r="AF33" s="305">
        <f t="shared" si="51"/>
        <v>367</v>
      </c>
      <c r="AG33" s="306" t="str">
        <f t="shared" si="51"/>
        <v>-</v>
      </c>
      <c r="AH33" s="304">
        <f t="shared" si="51"/>
        <v>70</v>
      </c>
      <c r="AI33" s="305">
        <f t="shared" si="51"/>
        <v>70</v>
      </c>
      <c r="AJ33" s="306" t="str">
        <f t="shared" si="51"/>
        <v>-</v>
      </c>
      <c r="AK33" s="304" t="str">
        <f t="shared" si="51"/>
        <v>-</v>
      </c>
      <c r="AL33" s="305" t="str">
        <f t="shared" si="51"/>
        <v>-</v>
      </c>
      <c r="AM33" s="306" t="str">
        <f t="shared" si="51"/>
        <v>-</v>
      </c>
      <c r="AN33" s="304" t="str">
        <f t="shared" si="51"/>
        <v>-</v>
      </c>
      <c r="AO33" s="305" t="str">
        <f t="shared" si="51"/>
        <v>-</v>
      </c>
      <c r="AP33" s="306" t="str">
        <f t="shared" si="51"/>
        <v>-</v>
      </c>
      <c r="AQ33" s="304">
        <f t="shared" si="51"/>
        <v>698.59999999999991</v>
      </c>
      <c r="AR33" s="305">
        <f t="shared" si="51"/>
        <v>698.59999999999991</v>
      </c>
      <c r="AS33" s="306" t="str">
        <f t="shared" si="51"/>
        <v>-</v>
      </c>
      <c r="AT33" s="304" t="str">
        <f t="shared" si="51"/>
        <v>-</v>
      </c>
      <c r="AU33" s="305" t="str">
        <f t="shared" si="51"/>
        <v>-</v>
      </c>
      <c r="AV33" s="65">
        <f t="shared" si="51"/>
        <v>1785.6</v>
      </c>
      <c r="AW33" s="92" t="str">
        <f>IF('C10(1)-2管路(初期設定)'!AW33="","",'C10(1)-2管路(初期設定)'!AW33)</f>
        <v/>
      </c>
      <c r="AX33" s="48" t="str">
        <f>IF('C10(1)-2管路(初期設定)'!AX33="","",'C10(1)-2管路(初期設定)'!AX33)</f>
        <v>-</v>
      </c>
      <c r="AY33" s="48">
        <f>IF(SUM(AY22:AY32)=0,"-",SUM(AY22:AY32))</f>
        <v>121929</v>
      </c>
      <c r="BB33" s="1065" t="str">
        <f>IF(SUM(BB22:BC32)=0,"-",SUM(BB22:BC32))</f>
        <v>-</v>
      </c>
      <c r="BC33" s="1066"/>
      <c r="BD33" s="1066" t="str">
        <f>IF(SUM(BD22:BE32)=0,"-",SUM(BD22:BE32))</f>
        <v>-</v>
      </c>
      <c r="BE33" s="1066"/>
      <c r="BF33" s="1066">
        <f>IF(SUM(BF22:BG32)=0,"-",SUM(BF22:BG32))</f>
        <v>1017</v>
      </c>
      <c r="BG33" s="1066"/>
      <c r="BH33" s="1066">
        <f>IF(SUM(BH22:BI32)=0,"-",SUM(BH22:BI32))</f>
        <v>768.59999999999991</v>
      </c>
      <c r="BI33" s="1066"/>
      <c r="BJ33" s="1066" t="str">
        <f>IF(SUM(BJ22:BK32)=0,"-",SUM(BJ22:BK32))</f>
        <v>-</v>
      </c>
      <c r="BK33" s="1066"/>
      <c r="BL33" s="1065" t="str">
        <f>IF(SUM(BL22:BM32)=0,"-",SUM(BL22:BM32))</f>
        <v>-</v>
      </c>
      <c r="BM33" s="1066"/>
      <c r="BN33" s="1066" t="str">
        <f>IF(SUM(BN22:BO32)=0,"-",SUM(BN22:BO32))</f>
        <v>-</v>
      </c>
      <c r="BO33" s="1066"/>
      <c r="BP33" s="1066">
        <f>IF(SUM(BP22:BQ32)=0,"-",SUM(BP22:BQ32))</f>
        <v>89062</v>
      </c>
      <c r="BQ33" s="1066"/>
      <c r="BR33" s="1066">
        <f>IF(SUM(BR22:BS32)=0,"-",SUM(BR22:BS32))</f>
        <v>32867</v>
      </c>
      <c r="BS33" s="1066"/>
      <c r="BT33" s="1066" t="str">
        <f>IF(SUM(BT22:BU32)=0,"-",SUM(BT22:BU32))</f>
        <v>-</v>
      </c>
      <c r="BU33" s="1068"/>
      <c r="BV33" s="78"/>
      <c r="DI33" s="78"/>
    </row>
    <row r="34" spans="2:113" ht="13.5" customHeight="1">
      <c r="B34" s="1551"/>
      <c r="C34" s="1255"/>
      <c r="D34" s="1263"/>
      <c r="E34" s="1257" t="s">
        <v>65</v>
      </c>
      <c r="F34" s="75">
        <v>600</v>
      </c>
      <c r="G34" s="307" t="str">
        <f>IF('C10(1)-1管路(計画設定)'!$F$10="","-",IF('C10(1)-1管路(計画設定)'!$F$10="○",'C3(1)-1管路'!G34,IF('C3(1)-1管路'!F34="-","-",'C10(1)-1管路(計画設定)'!$F$10*'C3(1)-1管路'!G34)))</f>
        <v>-</v>
      </c>
      <c r="H34" s="298" t="str">
        <f>IF('C10(1)-1管路(計画設定)'!$G$10="","-",IF('C10(1)-1管路(計画設定)'!$G$10="○",'C3(1)-1管路'!H34,IF('C3(1)-1管路'!H34="-","-",'C10(1)-1管路(計画設定)'!$G$10*'C3(1)-1管路'!H34)))</f>
        <v>-</v>
      </c>
      <c r="I34" s="299" t="str">
        <f t="shared" ref="I34:I44" si="52">IF(SUM(G34:H34)=0,"-",SUM(G34:H34))</f>
        <v>-</v>
      </c>
      <c r="J34" s="307" t="str">
        <f>IF('C10(1)-1管路(計画設定)'!$H$10="","-",IF('C10(1)-1管路(計画設定)'!$H$10="○",'C3(1)-1管路'!J34,IF('C3(1)-1管路'!J34="-","-",'C10(1)-1管路(計画設定)'!$H$10*'C3(1)-1管路'!J34)))</f>
        <v>-</v>
      </c>
      <c r="K34" s="298" t="str">
        <f>IF('C10(1)-1管路(計画設定)'!$I$10="","-",IF('C10(1)-1管路(計画設定)'!$I$10="○",'C3(1)-1管路'!K34,IF('C3(1)-1管路'!K34="-","-",'C10(1)-1管路(計画設定)'!$I$10*'C3(1)-1管路'!K34)))</f>
        <v>-</v>
      </c>
      <c r="L34" s="299" t="str">
        <f t="shared" ref="L34:L44" si="53">IF(SUM(J34:K34)=0,"-",SUM(J34:K34))</f>
        <v>-</v>
      </c>
      <c r="M34" s="307" t="str">
        <f>IF('C10(1)-1管路(計画設定)'!$J$10="","-",IF('C10(1)-1管路(計画設定)'!$J$10="○",'C3(1)-1管路'!M34,IF('C3(1)-1管路'!M34="-","-",'C10(1)-1管路(計画設定)'!$J$10*'C3(1)-1管路'!M34)))</f>
        <v>-</v>
      </c>
      <c r="N34" s="298" t="str">
        <f>IF('C10(1)-1管路(計画設定)'!$K$10="","-",IF('C10(1)-1管路(計画設定)'!$K$10="○",'C3(1)-1管路'!N34,IF('C3(1)-1管路'!N34="-","-",'C10(1)-1管路(計画設定)'!$K$10*'C3(1)-1管路'!N34)))</f>
        <v>-</v>
      </c>
      <c r="O34" s="299" t="str">
        <f t="shared" ref="O34:O44" si="54">IF(SUM(M34:N34)=0,"-",SUM(M34:N34))</f>
        <v>-</v>
      </c>
      <c r="P34" s="307" t="str">
        <f>IF('C10(1)-1管路(計画設定)'!$L$10="","-",IF('C10(1)-1管路(計画設定)'!$L$10="○",'C3(1)-1管路'!P34,IF('C3(1)-1管路'!P34="-","-",'C10(1)-1管路(計画設定)'!$L$10*'C3(1)-1管路'!P34)))</f>
        <v>-</v>
      </c>
      <c r="Q34" s="298" t="str">
        <f>IF('C10(1)-1管路(計画設定)'!$M$10="","-",IF('C10(1)-1管路(計画設定)'!$M$10="○",'C3(1)-1管路'!Q34,IF('C3(1)-1管路'!Q34="-","-",'C10(1)-1管路(計画設定)'!$M$10*'C3(1)-1管路'!Q34)))</f>
        <v>-</v>
      </c>
      <c r="R34" s="299" t="str">
        <f t="shared" ref="R34:R44" si="55">IF(SUM(P34:Q34)=0,"-",SUM(P34:Q34))</f>
        <v>-</v>
      </c>
      <c r="S34" s="307" t="str">
        <f>IF('C10(1)-1管路(計画設定)'!$N$10="","-",IF('C10(1)-1管路(計画設定)'!$N$10="○",'C3(1)-1管路'!S34,IF('C3(1)-1管路'!S34="-","-",'C10(1)-1管路(計画設定)'!$N$10*'C3(1)-1管路'!S34)))</f>
        <v>-</v>
      </c>
      <c r="T34" s="297" t="str">
        <f>IF('C10(1)-1管路(計画設定)'!$O$10="","-",IF('C10(1)-1管路(計画設定)'!$O$10="○",'C3(1)-1管路'!T34,IF('C3(1)-1管路'!T34="-","-",'C10(1)-1管路(計画設定)'!$O$10*'C3(1)-1管路'!T34)))</f>
        <v>-</v>
      </c>
      <c r="U34" s="297" t="str">
        <f>IF('C10(1)-1管路(計画設定)'!$P$10="","-",IF('C10(1)-1管路(計画設定)'!$P$10="○",'C3(1)-1管路'!U34,IF('C3(1)-1管路'!U34="-","-",'C10(1)-1管路(計画設定)'!$P$10*'C3(1)-1管路'!U34)))</f>
        <v>-</v>
      </c>
      <c r="V34" s="298" t="str">
        <f>IF('C10(1)-1管路(計画設定)'!$Q$10="","-",IF('C10(1)-1管路(計画設定)'!$Q$10="○",'C3(1)-1管路'!V34,IF('C3(1)-1管路'!V34="-","-",'C10(1)-1管路(計画設定)'!$Q$10*'C3(1)-1管路'!V34)))</f>
        <v>-</v>
      </c>
      <c r="W34" s="299" t="str">
        <f t="shared" ref="W34:W44" si="56">IF(SUM(S34:V34)=0,"-",SUM(S34:V34))</f>
        <v>-</v>
      </c>
      <c r="X34" s="307" t="str">
        <f>IF('C10(1)-1管路(計画設定)'!$R$10="","-",IF('C10(1)-1管路(計画設定)'!$R$10="○",'C3(1)-1管路'!X34,IF('C3(1)-1管路'!X34="-","-",'C10(1)-1管路(計画設定)'!$R$10*'C3(1)-1管路'!X34)))</f>
        <v>-</v>
      </c>
      <c r="Y34" s="298">
        <f>IF('C10(1)-1管路(計画設定)'!$S$10="","-",IF('C10(1)-1管路(計画設定)'!$S$10="○",'C3(1)-1管路'!Y34,IF('C3(1)-1管路'!Y34="-","-",'C10(1)-1管路(計画設定)'!$S$10*'C3(1)-1管路'!Y34)))</f>
        <v>73</v>
      </c>
      <c r="Z34" s="299">
        <f t="shared" ref="Z34:Z44" si="57">IF(SUM(X34:Y34)=0,"-",SUM(X34:Y34))</f>
        <v>73</v>
      </c>
      <c r="AA34" s="307" t="str">
        <f>IF('C10(1)-1管路(計画設定)'!$T$10="","-",IF('C10(1)-1管路(計画設定)'!$T$10="○",'C3(1)-1管路'!AA34,IF('C3(1)-1管路'!AA34="-","-",'C10(1)-1管路(計画設定)'!$T$10*'C3(1)-1管路'!AA34)))</f>
        <v>-</v>
      </c>
      <c r="AB34" s="298" t="str">
        <f>IF('C10(1)-1管路(計画設定)'!$U$10="","-",IF('C10(1)-1管路(計画設定)'!$U$10="○",'C3(1)-1管路'!AB34,IF('C3(1)-1管路'!AB34="-","-",'C10(1)-1管路(計画設定)'!$U$10*'C3(1)-1管路'!AB34)))</f>
        <v>-</v>
      </c>
      <c r="AC34" s="299" t="str">
        <f t="shared" ref="AC34:AC44" si="58">IF(SUM(AA34:AB34)=0,"-",SUM(AA34:AB34))</f>
        <v>-</v>
      </c>
      <c r="AD34" s="307" t="str">
        <f>IF('C10(1)-1管路(計画設定)'!$V$10="","-",IF('C10(1)-1管路(計画設定)'!$V$10="○",'C3(1)-1管路'!AD34,IF('C3(1)-1管路'!AD34="-","-",'C10(1)-1管路(計画設定)'!$V$10*'C3(1)-1管路'!AD34)))</f>
        <v>-</v>
      </c>
      <c r="AE34" s="298" t="str">
        <f>IF('C10(1)-1管路(計画設定)'!$W$10="","-",IF('C10(1)-1管路(計画設定)'!$W$10="○",'C3(1)-1管路'!AE34,IF('C3(1)-1管路'!AE34="-","-",'C10(1)-1管路(計画設定)'!$W$10*'C3(1)-1管路'!AE34)))</f>
        <v>-</v>
      </c>
      <c r="AF34" s="299" t="str">
        <f t="shared" ref="AF34:AF44" si="59">IF(SUM(AD34:AE34)=0,"-",SUM(AD34:AE34))</f>
        <v>-</v>
      </c>
      <c r="AG34" s="307" t="str">
        <f>IF('C10(1)-1管路(計画設定)'!$X$8="","-",IF('C10(1)-1管路(計画設定)'!$X$8="○",'C3(1)-1管路'!AG34,IF('C3(1)-1管路'!AZ34="-","-",'C10(1)-1管路(計画設定)'!$X$8*'C3(1)-1管路'!AG34)))</f>
        <v>-</v>
      </c>
      <c r="AH34" s="298" t="str">
        <f>IF('C10(1)-1管路(計画設定)'!$Y$10="","-",IF('C10(1)-1管路(計画設定)'!$Y$10="○",'C3(1)-1管路'!AH34,IF('C3(1)-1管路'!AH34="-","-",'C10(1)-1管路(計画設定)'!$Y$10*'C3(1)-1管路'!AH34)))</f>
        <v>-</v>
      </c>
      <c r="AI34" s="299" t="str">
        <f t="shared" ref="AI34:AI44" si="60">IF(SUM(AG34:AH34)=0,"-",SUM(AG34:AH34))</f>
        <v>-</v>
      </c>
      <c r="AJ34" s="307" t="str">
        <f>IF('C10(1)-1管路(計画設定)'!$Z$10="","-",IF('C10(1)-1管路(計画設定)'!$Z$10="○",'C3(1)-1管路'!AJ34,IF('C3(1)-1管路'!AJ34="-","-",'C10(1)-1管路(計画設定)'!$Z$10*'C3(1)-1管路'!AJ34)))</f>
        <v>-</v>
      </c>
      <c r="AK34" s="298" t="str">
        <f>IF('C10(1)-1管路(計画設定)'!$AA$10="","-",IF('C10(1)-1管路(計画設定)'!$AA$10="○",'C3(1)-1管路'!AK34,IF('C3(1)-1管路'!AK34="-","-",'C10(1)-1管路(計画設定)'!$AA$10*'C3(1)-1管路'!AK34)))</f>
        <v>-</v>
      </c>
      <c r="AL34" s="299" t="str">
        <f t="shared" ref="AL34:AL44" si="61">IF(SUM(AJ34:AK34)=0,"-",SUM(AJ34:AK34))</f>
        <v>-</v>
      </c>
      <c r="AM34" s="307" t="str">
        <f>IF('C10(1)-1管路(計画設定)'!$AB$10="","-",IF('C10(1)-1管路(計画設定)'!$AB$10="○",'C3(1)-1管路'!AM34,IF('C3(1)-1管路'!AM34="-","-",'C10(1)-1管路(計画設定)'!$AB$10*'C3(1)-1管路'!AM34)))</f>
        <v>-</v>
      </c>
      <c r="AN34" s="298" t="str">
        <f>IF('C10(1)-1管路(計画設定)'!$AC$10="","-",IF('C10(1)-1管路(計画設定)'!$AC$10="○",'C3(1)-1管路'!AN34,IF('C3(1)-1管路'!AN34="-","-",'C10(1)-1管路(計画設定)'!$AC$10*'C3(1)-1管路'!AN34)))</f>
        <v>-</v>
      </c>
      <c r="AO34" s="299" t="str">
        <f t="shared" ref="AO34:AO44" si="62">IF(SUM(AM34:AN34)=0,"-",SUM(AM34:AN34))</f>
        <v>-</v>
      </c>
      <c r="AP34" s="307" t="str">
        <f>IF('C10(1)-1管路(計画設定)'!$AD$10="","-",IF('C10(1)-1管路(計画設定)'!$AD$10="○",'C3(1)-1管路'!AP34,IF('C3(1)-1管路'!AP34="-","-",'C10(1)-1管路(計画設定)'!$AD$10*'C3(1)-1管路'!AP34)))</f>
        <v>-</v>
      </c>
      <c r="AQ34" s="298" t="str">
        <f>IF('C10(1)-1管路(計画設定)'!$AE$10="","-",IF('C10(1)-1管路(計画設定)'!$AE$10="○",'C3(1)-1管路'!AQ34,IF('C3(1)-1管路'!AQ34="-","-",'C10(1)-1管路(計画設定)'!$AE$10*'C3(1)-1管路'!AQ34)))</f>
        <v>-</v>
      </c>
      <c r="AR34" s="299" t="str">
        <f t="shared" ref="AR34:AR44" si="63">IF(SUM(AP34:AQ34)=0,"-",SUM(AP34:AQ34))</f>
        <v>-</v>
      </c>
      <c r="AS34" s="307" t="str">
        <f>IF('C10(1)-1管路(計画設定)'!$AF$10="","-",IF('C10(1)-1管路(計画設定)'!$AF$10="○",'C3(1)-1管路'!AS34,IF('C3(1)-1管路'!AS34="-","-",'C10(1)-1管路(計画設定)'!$AF$10*'C3(1)-1管路'!AS34)))</f>
        <v>-</v>
      </c>
      <c r="AT34" s="298" t="str">
        <f>IF('C10(1)-1管路(計画設定)'!$AG$10="","-",IF('C10(1)-1管路(計画設定)'!$AG$10="○",'C3(1)-1管路'!AT34,IF('C3(1)-1管路'!AT34="-","-",'C10(1)-1管路(計画設定)'!$AG$10*'C3(1)-1管路'!AT34)))</f>
        <v>-</v>
      </c>
      <c r="AU34" s="299" t="str">
        <f t="shared" ref="AU34:AU44" si="64">IF(SUM(AS34:AT34)=0,"-",SUM(AS34:AT34))</f>
        <v>-</v>
      </c>
      <c r="AV34" s="63">
        <f t="shared" ref="AV34:AV44" si="65">IF(SUM(I34,L34,O34,R34,W34,Z34,AC34,AF34,AI34,AL34,AO34,AR34,AU34)=0,"-",SUM(I34,L34,O34,R34,W34,Z34,AC34,AF34,AI34,AL34,AO34,AR34,AU34))</f>
        <v>73</v>
      </c>
      <c r="AW34" s="238" t="str">
        <f>IF('C10(1)-2管路(初期設定)'!AW34="","",'C10(1)-2管路(初期設定)'!AW34)</f>
        <v>ダクタイル鋳鉄管(NS形継手等)</v>
      </c>
      <c r="AX34" s="239">
        <f>IF('C10(1)-2管路(初期設定)'!AX34="","",'C10(1)-2管路(初期設定)'!AX34)</f>
        <v>245</v>
      </c>
      <c r="AY34" s="47">
        <f t="shared" ref="AY34:AY44" si="66">IF(AV34="-","-",AX34*AV34)</f>
        <v>17885</v>
      </c>
      <c r="BB34" s="1096">
        <f t="shared" ref="BB34:BB44" si="67">SUMIF(G$88,"①",I34)+SUMIF(J$88,"①",L34)+SUMIF(M$88,"①",O34)+SUMIF(P$88,"①",R34)+SUMIF(S$88,"①",S34)+SUMIF(S$88,"①",T34)+SUMIF(U$88,"①",U34)+SUMIF(U$88,"①",V34)+SUMIF(X$88,"①",Z34)+SUMIF(AA$88,"①",AC34)+SUMIF(AD$88,"①",AF34)+SUMIF(AG$88,"①",AI34)+SUMIF(AJ$88,"①",AL34)+SUMIF(AM$88,"①",AO34)+SUMIF(AP$88,"①",AR34)+SUMIF(AS$88,"①",AU34)</f>
        <v>0</v>
      </c>
      <c r="BC34" s="1093"/>
      <c r="BD34" s="1093">
        <f t="shared" ref="BD34:BD44" si="68">SUMIF(G$88,"②",I34)+SUMIF(J$88,"②",L34)+SUMIF(M$88,"②",O34)+SUMIF(P$88,"②",R34)+SUMIF(S$88,"②",S34)+SUMIF(S$88,"②",T34)+SUMIF(U$88,"②",U34)+SUMIF(U$88,"②",V34)+SUMIF(X$88,"②",Z34)+SUMIF(AA$88,"②",AC34)+SUMIF(AD$88,"②",AF34)+SUMIF(AG$88,"②",AI34)+SUMIF(AJ$88,"②",AL34)+SUMIF(AM$88,"②",AO34)+SUMIF(AP$88,"②",AR34)+SUMIF(AS$88,"②",AU34)</f>
        <v>0</v>
      </c>
      <c r="BE34" s="1093"/>
      <c r="BF34" s="1093">
        <f t="shared" ref="BF34:BF44" si="69">SUMIF(G$88,"③",I34)+SUMIF(J$88,"③",L34)+SUMIF(M$88,"③",O34)+SUMIF(P$88,"③",R34)+SUMIF(S$88,"③",S34)+SUMIF(S$88,"③",T34)+SUMIF(U$88,"③",U34)+SUMIF(U$88,"③",V34)+SUMIF(X$88,"③",Z34)+SUMIF(AA$88,"③",AC34)+SUMIF(AD$88,"③",AF34)+SUMIF(AG$88,"③",AI34)+SUMIF(AJ$88,"③",AL34)+SUMIF(AM$88,"③",AO34)+SUMIF(AP$88,"③",AR34)+SUMIF(AS$88,"③",AU34)</f>
        <v>73</v>
      </c>
      <c r="BG34" s="1093"/>
      <c r="BH34" s="1093">
        <f t="shared" ref="BH34:BH44" si="70">SUMIF(G$88,"④",I34)+SUMIF(J$88,"④",L34)+SUMIF(M$88,"④",O34)+SUMIF(P$88,"④",R34)+SUMIF(S$88,"④",S34)+SUMIF(S$88,"④",T34)+SUMIF(U$88,"④",U34)+SUMIF(U$88,"④",V34)+SUMIF(X$88,"④",Z34)+SUMIF(AA$88,"④",AC34)+SUMIF(AD$88,"④",AF34)+SUMIF(AG$88,"④",AI34)+SUMIF(AJ$88,"④",AL34)+SUMIF(AM$88,"④",AO34)+SUMIF(AP$88,"④",AR34)+SUMIF(AS$88,"④",AU34)</f>
        <v>0</v>
      </c>
      <c r="BI34" s="1093"/>
      <c r="BJ34" s="1093">
        <f t="shared" ref="BJ34:BJ44" si="71">SUMIF(G$88,"⑤",I34)+SUMIF(J$88,"⑤",L34)+SUMIF(M$88,"⑤",O34)+SUMIF(P$88,"⑤",R34)+SUMIF(S$88,"⑤",S34)+SUMIF(S$88,"⑤",T34)+SUMIF(U$88,"⑤",U34)+SUMIF(U$88,"⑤",V34)+SUMIF(X$88,"⑤",Z34)+SUMIF(AA$88,"⑤",AC34)+SUMIF(AD$88,"⑤",AF34)+SUMIF(AG$88,"⑤",AI34)+SUMIF(AJ$88,"⑤",AL34)+SUMIF(AM$88,"⑤",AO34)+SUMIF(AP$88,"⑤",AR34)+SUMIF(AS$88,"⑤",AU34)</f>
        <v>0</v>
      </c>
      <c r="BK34" s="1093"/>
      <c r="BL34" s="1096">
        <f t="shared" ref="BL34:BL44" si="72">IF($AY34="-",0,BB34*$AX34)</f>
        <v>0</v>
      </c>
      <c r="BM34" s="1093"/>
      <c r="BN34" s="1093">
        <f t="shared" ref="BN34:BN44" si="73">IF($AY34="-",0,BD34*$AX34)</f>
        <v>0</v>
      </c>
      <c r="BO34" s="1093"/>
      <c r="BP34" s="1093">
        <f t="shared" ref="BP34:BP44" si="74">IF($AY34="-",0,BF34*$AX34)</f>
        <v>17885</v>
      </c>
      <c r="BQ34" s="1093"/>
      <c r="BR34" s="1093">
        <f t="shared" ref="BR34:BR44" si="75">IF($AY34="-",0,BH34*$AX34)</f>
        <v>0</v>
      </c>
      <c r="BS34" s="1093"/>
      <c r="BT34" s="1093">
        <f t="shared" ref="BT34:BT44" si="76">IF($AY34="-",0,BJ34*$AX34)</f>
        <v>0</v>
      </c>
      <c r="BU34" s="1165"/>
      <c r="BV34" s="78"/>
      <c r="DI34" s="78"/>
    </row>
    <row r="35" spans="2:113" ht="13.5" customHeight="1">
      <c r="B35" s="1551"/>
      <c r="C35" s="1255"/>
      <c r="D35" s="1263"/>
      <c r="E35" s="1263"/>
      <c r="F35" s="76">
        <v>500</v>
      </c>
      <c r="G35" s="302" t="str">
        <f>IF('C10(1)-1管路(計画設定)'!$F$10="","-",IF('C10(1)-1管路(計画設定)'!$F$10="○",'C3(1)-1管路'!G35,IF('C3(1)-1管路'!F35="-","-",'C10(1)-1管路(計画設定)'!$F$10*'C3(1)-1管路'!G35)))</f>
        <v>-</v>
      </c>
      <c r="H35" s="301" t="str">
        <f>IF('C10(1)-1管路(計画設定)'!$G$10="","-",IF('C10(1)-1管路(計画設定)'!$G$10="○",'C3(1)-1管路'!H35,IF('C3(1)-1管路'!H35="-","-",'C10(1)-1管路(計画設定)'!$G$10*'C3(1)-1管路'!H35)))</f>
        <v>-</v>
      </c>
      <c r="I35" s="303" t="str">
        <f t="shared" si="52"/>
        <v>-</v>
      </c>
      <c r="J35" s="302" t="str">
        <f>IF('C10(1)-1管路(計画設定)'!$H$10="","-",IF('C10(1)-1管路(計画設定)'!$H$10="○",'C3(1)-1管路'!J35,IF('C3(1)-1管路'!J35="-","-",'C10(1)-1管路(計画設定)'!$H$10*'C3(1)-1管路'!J35)))</f>
        <v>-</v>
      </c>
      <c r="K35" s="301" t="str">
        <f>IF('C10(1)-1管路(計画設定)'!$I$10="","-",IF('C10(1)-1管路(計画設定)'!$I$10="○",'C3(1)-1管路'!K35,IF('C3(1)-1管路'!K35="-","-",'C10(1)-1管路(計画設定)'!$I$10*'C3(1)-1管路'!K35)))</f>
        <v>-</v>
      </c>
      <c r="L35" s="303" t="str">
        <f t="shared" si="53"/>
        <v>-</v>
      </c>
      <c r="M35" s="302" t="str">
        <f>IF('C10(1)-1管路(計画設定)'!$J$10="","-",IF('C10(1)-1管路(計画設定)'!$J$10="○",'C3(1)-1管路'!M35,IF('C3(1)-1管路'!M35="-","-",'C10(1)-1管路(計画設定)'!$J$10*'C3(1)-1管路'!M35)))</f>
        <v>-</v>
      </c>
      <c r="N35" s="301" t="str">
        <f>IF('C10(1)-1管路(計画設定)'!$K$10="","-",IF('C10(1)-1管路(計画設定)'!$K$10="○",'C3(1)-1管路'!N35,IF('C3(1)-1管路'!N35="-","-",'C10(1)-1管路(計画設定)'!$K$10*'C3(1)-1管路'!N35)))</f>
        <v>-</v>
      </c>
      <c r="O35" s="303" t="str">
        <f t="shared" si="54"/>
        <v>-</v>
      </c>
      <c r="P35" s="302" t="str">
        <f>IF('C10(1)-1管路(計画設定)'!$L$10="","-",IF('C10(1)-1管路(計画設定)'!$L$10="○",'C3(1)-1管路'!P35,IF('C3(1)-1管路'!P35="-","-",'C10(1)-1管路(計画設定)'!$L$10*'C3(1)-1管路'!P35)))</f>
        <v>-</v>
      </c>
      <c r="Q35" s="301" t="str">
        <f>IF('C10(1)-1管路(計画設定)'!$M$10="","-",IF('C10(1)-1管路(計画設定)'!$M$10="○",'C3(1)-1管路'!Q35,IF('C3(1)-1管路'!Q35="-","-",'C10(1)-1管路(計画設定)'!$M$10*'C3(1)-1管路'!Q35)))</f>
        <v>-</v>
      </c>
      <c r="R35" s="303" t="str">
        <f t="shared" si="55"/>
        <v>-</v>
      </c>
      <c r="S35" s="302" t="str">
        <f>IF('C10(1)-1管路(計画設定)'!$N$10="","-",IF('C10(1)-1管路(計画設定)'!$N$10="○",'C3(1)-1管路'!S35,IF('C3(1)-1管路'!S35="-","-",'C10(1)-1管路(計画設定)'!$N$10*'C3(1)-1管路'!S35)))</f>
        <v>-</v>
      </c>
      <c r="T35" s="296" t="str">
        <f>IF('C10(1)-1管路(計画設定)'!$O$10="","-",IF('C10(1)-1管路(計画設定)'!$O$10="○",'C3(1)-1管路'!T35,IF('C3(1)-1管路'!T35="-","-",'C10(1)-1管路(計画設定)'!$O$10*'C3(1)-1管路'!T35)))</f>
        <v>-</v>
      </c>
      <c r="U35" s="296" t="str">
        <f>IF('C10(1)-1管路(計画設定)'!$P$10="","-",IF('C10(1)-1管路(計画設定)'!$P$10="○",'C3(1)-1管路'!U35,IF('C3(1)-1管路'!U35="-","-",'C10(1)-1管路(計画設定)'!$P$10*'C3(1)-1管路'!U35)))</f>
        <v>-</v>
      </c>
      <c r="V35" s="301" t="str">
        <f>IF('C10(1)-1管路(計画設定)'!$Q$10="","-",IF('C10(1)-1管路(計画設定)'!$Q$10="○",'C3(1)-1管路'!V35,IF('C3(1)-1管路'!V35="-","-",'C10(1)-1管路(計画設定)'!$Q$10*'C3(1)-1管路'!V35)))</f>
        <v>-</v>
      </c>
      <c r="W35" s="303" t="str">
        <f t="shared" si="56"/>
        <v>-</v>
      </c>
      <c r="X35" s="302" t="str">
        <f>IF('C10(1)-1管路(計画設定)'!$R$10="","-",IF('C10(1)-1管路(計画設定)'!$R$10="○",'C3(1)-1管路'!X35,IF('C3(1)-1管路'!X35="-","-",'C10(1)-1管路(計画設定)'!$R$10*'C3(1)-1管路'!X35)))</f>
        <v>-</v>
      </c>
      <c r="Y35" s="301">
        <f>IF('C10(1)-1管路(計画設定)'!$S$10="","-",IF('C10(1)-1管路(計画設定)'!$S$10="○",'C3(1)-1管路'!Y35,IF('C3(1)-1管路'!Y35="-","-",'C10(1)-1管路(計画設定)'!$S$10*'C3(1)-1管路'!Y35)))</f>
        <v>71</v>
      </c>
      <c r="Z35" s="303">
        <f t="shared" si="57"/>
        <v>71</v>
      </c>
      <c r="AA35" s="302" t="str">
        <f>IF('C10(1)-1管路(計画設定)'!$T$10="","-",IF('C10(1)-1管路(計画設定)'!$T$10="○",'C3(1)-1管路'!AA35,IF('C3(1)-1管路'!AA35="-","-",'C10(1)-1管路(計画設定)'!$T$10*'C3(1)-1管路'!AA35)))</f>
        <v>-</v>
      </c>
      <c r="AB35" s="301" t="str">
        <f>IF('C10(1)-1管路(計画設定)'!$U$10="","-",IF('C10(1)-1管路(計画設定)'!$U$10="○",'C3(1)-1管路'!AB35,IF('C3(1)-1管路'!AB35="-","-",'C10(1)-1管路(計画設定)'!$U$10*'C3(1)-1管路'!AB35)))</f>
        <v>-</v>
      </c>
      <c r="AC35" s="303" t="str">
        <f t="shared" si="58"/>
        <v>-</v>
      </c>
      <c r="AD35" s="302" t="str">
        <f>IF('C10(1)-1管路(計画設定)'!$V$10="","-",IF('C10(1)-1管路(計画設定)'!$V$10="○",'C3(1)-1管路'!AD35,IF('C3(1)-1管路'!AD35="-","-",'C10(1)-1管路(計画設定)'!$V$10*'C3(1)-1管路'!AD35)))</f>
        <v>-</v>
      </c>
      <c r="AE35" s="301" t="str">
        <f>IF('C10(1)-1管路(計画設定)'!$W$10="","-",IF('C10(1)-1管路(計画設定)'!$W$10="○",'C3(1)-1管路'!AE35,IF('C3(1)-1管路'!AE35="-","-",'C10(1)-1管路(計画設定)'!$W$10*'C3(1)-1管路'!AE35)))</f>
        <v>-</v>
      </c>
      <c r="AF35" s="303" t="str">
        <f t="shared" si="59"/>
        <v>-</v>
      </c>
      <c r="AG35" s="302" t="str">
        <f>IF('C10(1)-1管路(計画設定)'!$X$8="","-",IF('C10(1)-1管路(計画設定)'!$X$8="○",'C3(1)-1管路'!AG35,IF('C3(1)-1管路'!AZ35="-","-",'C10(1)-1管路(計画設定)'!$X$8*'C3(1)-1管路'!AG35)))</f>
        <v>-</v>
      </c>
      <c r="AH35" s="301" t="str">
        <f>IF('C10(1)-1管路(計画設定)'!$Y$10="","-",IF('C10(1)-1管路(計画設定)'!$Y$10="○",'C3(1)-1管路'!AH35,IF('C3(1)-1管路'!AH35="-","-",'C10(1)-1管路(計画設定)'!$Y$10*'C3(1)-1管路'!AH35)))</f>
        <v>-</v>
      </c>
      <c r="AI35" s="303" t="str">
        <f t="shared" si="60"/>
        <v>-</v>
      </c>
      <c r="AJ35" s="302" t="str">
        <f>IF('C10(1)-1管路(計画設定)'!$Z$10="","-",IF('C10(1)-1管路(計画設定)'!$Z$10="○",'C3(1)-1管路'!AJ35,IF('C3(1)-1管路'!AJ35="-","-",'C10(1)-1管路(計画設定)'!$Z$10*'C3(1)-1管路'!AJ35)))</f>
        <v>-</v>
      </c>
      <c r="AK35" s="301" t="str">
        <f>IF('C10(1)-1管路(計画設定)'!$AA$10="","-",IF('C10(1)-1管路(計画設定)'!$AA$10="○",'C3(1)-1管路'!AK35,IF('C3(1)-1管路'!AK35="-","-",'C10(1)-1管路(計画設定)'!$AA$10*'C3(1)-1管路'!AK35)))</f>
        <v>-</v>
      </c>
      <c r="AL35" s="303" t="str">
        <f t="shared" si="61"/>
        <v>-</v>
      </c>
      <c r="AM35" s="302" t="str">
        <f>IF('C10(1)-1管路(計画設定)'!$AB$10="","-",IF('C10(1)-1管路(計画設定)'!$AB$10="○",'C3(1)-1管路'!AM35,IF('C3(1)-1管路'!AM35="-","-",'C10(1)-1管路(計画設定)'!$AB$10*'C3(1)-1管路'!AM35)))</f>
        <v>-</v>
      </c>
      <c r="AN35" s="301" t="str">
        <f>IF('C10(1)-1管路(計画設定)'!$AC$10="","-",IF('C10(1)-1管路(計画設定)'!$AC$10="○",'C3(1)-1管路'!AN35,IF('C3(1)-1管路'!AN35="-","-",'C10(1)-1管路(計画設定)'!$AC$10*'C3(1)-1管路'!AN35)))</f>
        <v>-</v>
      </c>
      <c r="AO35" s="303" t="str">
        <f t="shared" si="62"/>
        <v>-</v>
      </c>
      <c r="AP35" s="302" t="str">
        <f>IF('C10(1)-1管路(計画設定)'!$AD$10="","-",IF('C10(1)-1管路(計画設定)'!$AD$10="○",'C3(1)-1管路'!AP35,IF('C3(1)-1管路'!AP35="-","-",'C10(1)-1管路(計画設定)'!$AD$10*'C3(1)-1管路'!AP35)))</f>
        <v>-</v>
      </c>
      <c r="AQ35" s="301" t="str">
        <f>IF('C10(1)-1管路(計画設定)'!$AE$10="","-",IF('C10(1)-1管路(計画設定)'!$AE$10="○",'C3(1)-1管路'!AQ35,IF('C3(1)-1管路'!AQ35="-","-",'C10(1)-1管路(計画設定)'!$AE$10*'C3(1)-1管路'!AQ35)))</f>
        <v>-</v>
      </c>
      <c r="AR35" s="303" t="str">
        <f t="shared" si="63"/>
        <v>-</v>
      </c>
      <c r="AS35" s="302" t="str">
        <f>IF('C10(1)-1管路(計画設定)'!$AF$10="","-",IF('C10(1)-1管路(計画設定)'!$AF$10="○",'C3(1)-1管路'!AS35,IF('C3(1)-1管路'!AS35="-","-",'C10(1)-1管路(計画設定)'!$AF$10*'C3(1)-1管路'!AS35)))</f>
        <v>-</v>
      </c>
      <c r="AT35" s="301" t="str">
        <f>IF('C10(1)-1管路(計画設定)'!$AG$10="","-",IF('C10(1)-1管路(計画設定)'!$AG$10="○",'C3(1)-1管路'!AT35,IF('C3(1)-1管路'!AT35="-","-",'C10(1)-1管路(計画設定)'!$AG$10*'C3(1)-1管路'!AT35)))</f>
        <v>-</v>
      </c>
      <c r="AU35" s="303" t="str">
        <f t="shared" si="64"/>
        <v>-</v>
      </c>
      <c r="AV35" s="64">
        <f t="shared" si="65"/>
        <v>71</v>
      </c>
      <c r="AW35" s="240" t="str">
        <f>IF('C10(1)-2管路(初期設定)'!AW35="","",'C10(1)-2管路(初期設定)'!AW35)</f>
        <v>ダクタイル鋳鉄管(NS形継手等)</v>
      </c>
      <c r="AX35" s="241">
        <f>IF('C10(1)-2管路(初期設定)'!AX35="","",'C10(1)-2管路(初期設定)'!AX35)</f>
        <v>189</v>
      </c>
      <c r="AY35" s="42">
        <f t="shared" si="66"/>
        <v>13419</v>
      </c>
      <c r="BB35" s="1071">
        <f t="shared" si="67"/>
        <v>0</v>
      </c>
      <c r="BC35" s="1070"/>
      <c r="BD35" s="1070">
        <f t="shared" si="68"/>
        <v>0</v>
      </c>
      <c r="BE35" s="1070"/>
      <c r="BF35" s="1070">
        <f t="shared" si="69"/>
        <v>71</v>
      </c>
      <c r="BG35" s="1070"/>
      <c r="BH35" s="1070">
        <f t="shared" si="70"/>
        <v>0</v>
      </c>
      <c r="BI35" s="1070"/>
      <c r="BJ35" s="1070">
        <f t="shared" si="71"/>
        <v>0</v>
      </c>
      <c r="BK35" s="1070"/>
      <c r="BL35" s="1071">
        <f t="shared" si="72"/>
        <v>0</v>
      </c>
      <c r="BM35" s="1070"/>
      <c r="BN35" s="1070">
        <f t="shared" si="73"/>
        <v>0</v>
      </c>
      <c r="BO35" s="1070"/>
      <c r="BP35" s="1070">
        <f t="shared" si="74"/>
        <v>13419</v>
      </c>
      <c r="BQ35" s="1070"/>
      <c r="BR35" s="1070">
        <f t="shared" si="75"/>
        <v>0</v>
      </c>
      <c r="BS35" s="1070"/>
      <c r="BT35" s="1070">
        <f t="shared" si="76"/>
        <v>0</v>
      </c>
      <c r="BU35" s="1073"/>
      <c r="BV35" s="78"/>
      <c r="DI35" s="78"/>
    </row>
    <row r="36" spans="2:113" ht="13.5" customHeight="1">
      <c r="B36" s="1551"/>
      <c r="C36" s="1255"/>
      <c r="D36" s="1263"/>
      <c r="E36" s="1263"/>
      <c r="F36" s="76">
        <v>450</v>
      </c>
      <c r="G36" s="302" t="str">
        <f>IF('C10(1)-1管路(計画設定)'!$F$10="","-",IF('C10(1)-1管路(計画設定)'!$F$10="○",'C3(1)-1管路'!G36,IF('C3(1)-1管路'!F36="-","-",'C10(1)-1管路(計画設定)'!$F$10*'C3(1)-1管路'!G36)))</f>
        <v>-</v>
      </c>
      <c r="H36" s="301" t="str">
        <f>IF('C10(1)-1管路(計画設定)'!$G$10="","-",IF('C10(1)-1管路(計画設定)'!$G$10="○",'C3(1)-1管路'!H36,IF('C3(1)-1管路'!H36="-","-",'C10(1)-1管路(計画設定)'!$G$10*'C3(1)-1管路'!H36)))</f>
        <v>-</v>
      </c>
      <c r="I36" s="303" t="str">
        <f t="shared" si="52"/>
        <v>-</v>
      </c>
      <c r="J36" s="302" t="str">
        <f>IF('C10(1)-1管路(計画設定)'!$H$10="","-",IF('C10(1)-1管路(計画設定)'!$H$10="○",'C3(1)-1管路'!J36,IF('C3(1)-1管路'!J36="-","-",'C10(1)-1管路(計画設定)'!$H$10*'C3(1)-1管路'!J36)))</f>
        <v>-</v>
      </c>
      <c r="K36" s="301" t="str">
        <f>IF('C10(1)-1管路(計画設定)'!$I$10="","-",IF('C10(1)-1管路(計画設定)'!$I$10="○",'C3(1)-1管路'!K36,IF('C3(1)-1管路'!K36="-","-",'C10(1)-1管路(計画設定)'!$I$10*'C3(1)-1管路'!K36)))</f>
        <v>-</v>
      </c>
      <c r="L36" s="303" t="str">
        <f t="shared" si="53"/>
        <v>-</v>
      </c>
      <c r="M36" s="302" t="str">
        <f>IF('C10(1)-1管路(計画設定)'!$J$10="","-",IF('C10(1)-1管路(計画設定)'!$J$10="○",'C3(1)-1管路'!M36,IF('C3(1)-1管路'!M36="-","-",'C10(1)-1管路(計画設定)'!$J$10*'C3(1)-1管路'!M36)))</f>
        <v>-</v>
      </c>
      <c r="N36" s="301" t="str">
        <f>IF('C10(1)-1管路(計画設定)'!$K$10="","-",IF('C10(1)-1管路(計画設定)'!$K$10="○",'C3(1)-1管路'!N36,IF('C3(1)-1管路'!N36="-","-",'C10(1)-1管路(計画設定)'!$K$10*'C3(1)-1管路'!N36)))</f>
        <v>-</v>
      </c>
      <c r="O36" s="303" t="str">
        <f t="shared" si="54"/>
        <v>-</v>
      </c>
      <c r="P36" s="302" t="str">
        <f>IF('C10(1)-1管路(計画設定)'!$L$10="","-",IF('C10(1)-1管路(計画設定)'!$L$10="○",'C3(1)-1管路'!P36,IF('C3(1)-1管路'!P36="-","-",'C10(1)-1管路(計画設定)'!$L$10*'C3(1)-1管路'!P36)))</f>
        <v>-</v>
      </c>
      <c r="Q36" s="301" t="str">
        <f>IF('C10(1)-1管路(計画設定)'!$M$10="","-",IF('C10(1)-1管路(計画設定)'!$M$10="○",'C3(1)-1管路'!Q36,IF('C3(1)-1管路'!Q36="-","-",'C10(1)-1管路(計画設定)'!$M$10*'C3(1)-1管路'!Q36)))</f>
        <v>-</v>
      </c>
      <c r="R36" s="303" t="str">
        <f t="shared" si="55"/>
        <v>-</v>
      </c>
      <c r="S36" s="302" t="str">
        <f>IF('C10(1)-1管路(計画設定)'!$N$10="","-",IF('C10(1)-1管路(計画設定)'!$N$10="○",'C3(1)-1管路'!S36,IF('C3(1)-1管路'!S36="-","-",'C10(1)-1管路(計画設定)'!$N$10*'C3(1)-1管路'!S36)))</f>
        <v>-</v>
      </c>
      <c r="T36" s="296" t="str">
        <f>IF('C10(1)-1管路(計画設定)'!$O$10="","-",IF('C10(1)-1管路(計画設定)'!$O$10="○",'C3(1)-1管路'!T36,IF('C3(1)-1管路'!T36="-","-",'C10(1)-1管路(計画設定)'!$O$10*'C3(1)-1管路'!T36)))</f>
        <v>-</v>
      </c>
      <c r="U36" s="296" t="str">
        <f>IF('C10(1)-1管路(計画設定)'!$P$10="","-",IF('C10(1)-1管路(計画設定)'!$P$10="○",'C3(1)-1管路'!U36,IF('C3(1)-1管路'!U36="-","-",'C10(1)-1管路(計画設定)'!$P$10*'C3(1)-1管路'!U36)))</f>
        <v>-</v>
      </c>
      <c r="V36" s="301" t="str">
        <f>IF('C10(1)-1管路(計画設定)'!$Q$10="","-",IF('C10(1)-1管路(計画設定)'!$Q$10="○",'C3(1)-1管路'!V36,IF('C3(1)-1管路'!V36="-","-",'C10(1)-1管路(計画設定)'!$Q$10*'C3(1)-1管路'!V36)))</f>
        <v>-</v>
      </c>
      <c r="W36" s="303" t="str">
        <f t="shared" si="56"/>
        <v>-</v>
      </c>
      <c r="X36" s="302" t="str">
        <f>IF('C10(1)-1管路(計画設定)'!$R$10="","-",IF('C10(1)-1管路(計画設定)'!$R$10="○",'C3(1)-1管路'!X36,IF('C3(1)-1管路'!X36="-","-",'C10(1)-1管路(計画設定)'!$R$10*'C3(1)-1管路'!X36)))</f>
        <v>-</v>
      </c>
      <c r="Y36" s="301">
        <f>IF('C10(1)-1管路(計画設定)'!$S$10="","-",IF('C10(1)-1管路(計画設定)'!$S$10="○",'C3(1)-1管路'!Y36,IF('C3(1)-1管路'!Y36="-","-",'C10(1)-1管路(計画設定)'!$S$10*'C3(1)-1管路'!Y36)))</f>
        <v>342</v>
      </c>
      <c r="Z36" s="303">
        <f t="shared" si="57"/>
        <v>342</v>
      </c>
      <c r="AA36" s="302" t="str">
        <f>IF('C10(1)-1管路(計画設定)'!$T$10="","-",IF('C10(1)-1管路(計画設定)'!$T$10="○",'C3(1)-1管路'!AA36,IF('C3(1)-1管路'!AA36="-","-",'C10(1)-1管路(計画設定)'!$T$10*'C3(1)-1管路'!AA36)))</f>
        <v>-</v>
      </c>
      <c r="AB36" s="301" t="str">
        <f>IF('C10(1)-1管路(計画設定)'!$U$10="","-",IF('C10(1)-1管路(計画設定)'!$U$10="○",'C3(1)-1管路'!AB36,IF('C3(1)-1管路'!AB36="-","-",'C10(1)-1管路(計画設定)'!$U$10*'C3(1)-1管路'!AB36)))</f>
        <v>-</v>
      </c>
      <c r="AC36" s="303" t="str">
        <f t="shared" si="58"/>
        <v>-</v>
      </c>
      <c r="AD36" s="302" t="str">
        <f>IF('C10(1)-1管路(計画設定)'!$V$10="","-",IF('C10(1)-1管路(計画設定)'!$V$10="○",'C3(1)-1管路'!AD36,IF('C3(1)-1管路'!AD36="-","-",'C10(1)-1管路(計画設定)'!$V$10*'C3(1)-1管路'!AD36)))</f>
        <v>-</v>
      </c>
      <c r="AE36" s="301" t="str">
        <f>IF('C10(1)-1管路(計画設定)'!$W$10="","-",IF('C10(1)-1管路(計画設定)'!$W$10="○",'C3(1)-1管路'!AE36,IF('C3(1)-1管路'!AE36="-","-",'C10(1)-1管路(計画設定)'!$W$10*'C3(1)-1管路'!AE36)))</f>
        <v>-</v>
      </c>
      <c r="AF36" s="303" t="str">
        <f t="shared" si="59"/>
        <v>-</v>
      </c>
      <c r="AG36" s="302" t="str">
        <f>IF('C10(1)-1管路(計画設定)'!$X$8="","-",IF('C10(1)-1管路(計画設定)'!$X$8="○",'C3(1)-1管路'!AG36,IF('C3(1)-1管路'!AZ36="-","-",'C10(1)-1管路(計画設定)'!$X$8*'C3(1)-1管路'!AG36)))</f>
        <v>-</v>
      </c>
      <c r="AH36" s="301" t="str">
        <f>IF('C10(1)-1管路(計画設定)'!$Y$10="","-",IF('C10(1)-1管路(計画設定)'!$Y$10="○",'C3(1)-1管路'!AH36,IF('C3(1)-1管路'!AH36="-","-",'C10(1)-1管路(計画設定)'!$Y$10*'C3(1)-1管路'!AH36)))</f>
        <v>-</v>
      </c>
      <c r="AI36" s="303" t="str">
        <f t="shared" si="60"/>
        <v>-</v>
      </c>
      <c r="AJ36" s="302" t="str">
        <f>IF('C10(1)-1管路(計画設定)'!$Z$10="","-",IF('C10(1)-1管路(計画設定)'!$Z$10="○",'C3(1)-1管路'!AJ36,IF('C3(1)-1管路'!AJ36="-","-",'C10(1)-1管路(計画設定)'!$Z$10*'C3(1)-1管路'!AJ36)))</f>
        <v>-</v>
      </c>
      <c r="AK36" s="301" t="str">
        <f>IF('C10(1)-1管路(計画設定)'!$AA$10="","-",IF('C10(1)-1管路(計画設定)'!$AA$10="○",'C3(1)-1管路'!AK36,IF('C3(1)-1管路'!AK36="-","-",'C10(1)-1管路(計画設定)'!$AA$10*'C3(1)-1管路'!AK36)))</f>
        <v>-</v>
      </c>
      <c r="AL36" s="303" t="str">
        <f t="shared" si="61"/>
        <v>-</v>
      </c>
      <c r="AM36" s="302" t="str">
        <f>IF('C10(1)-1管路(計画設定)'!$AB$10="","-",IF('C10(1)-1管路(計画設定)'!$AB$10="○",'C3(1)-1管路'!AM36,IF('C3(1)-1管路'!AM36="-","-",'C10(1)-1管路(計画設定)'!$AB$10*'C3(1)-1管路'!AM36)))</f>
        <v>-</v>
      </c>
      <c r="AN36" s="301" t="str">
        <f>IF('C10(1)-1管路(計画設定)'!$AC$10="","-",IF('C10(1)-1管路(計画設定)'!$AC$10="○",'C3(1)-1管路'!AN36,IF('C3(1)-1管路'!AN36="-","-",'C10(1)-1管路(計画設定)'!$AC$10*'C3(1)-1管路'!AN36)))</f>
        <v>-</v>
      </c>
      <c r="AO36" s="303" t="str">
        <f t="shared" si="62"/>
        <v>-</v>
      </c>
      <c r="AP36" s="302" t="str">
        <f>IF('C10(1)-1管路(計画設定)'!$AD$10="","-",IF('C10(1)-1管路(計画設定)'!$AD$10="○",'C3(1)-1管路'!AP36,IF('C3(1)-1管路'!AP36="-","-",'C10(1)-1管路(計画設定)'!$AD$10*'C3(1)-1管路'!AP36)))</f>
        <v>-</v>
      </c>
      <c r="AQ36" s="301" t="str">
        <f>IF('C10(1)-1管路(計画設定)'!$AE$10="","-",IF('C10(1)-1管路(計画設定)'!$AE$10="○",'C3(1)-1管路'!AQ36,IF('C3(1)-1管路'!AQ36="-","-",'C10(1)-1管路(計画設定)'!$AE$10*'C3(1)-1管路'!AQ36)))</f>
        <v>-</v>
      </c>
      <c r="AR36" s="303" t="str">
        <f t="shared" si="63"/>
        <v>-</v>
      </c>
      <c r="AS36" s="302" t="str">
        <f>IF('C10(1)-1管路(計画設定)'!$AF$10="","-",IF('C10(1)-1管路(計画設定)'!$AF$10="○",'C3(1)-1管路'!AS36,IF('C3(1)-1管路'!AS36="-","-",'C10(1)-1管路(計画設定)'!$AF$10*'C3(1)-1管路'!AS36)))</f>
        <v>-</v>
      </c>
      <c r="AT36" s="301" t="str">
        <f>IF('C10(1)-1管路(計画設定)'!$AG$10="","-",IF('C10(1)-1管路(計画設定)'!$AG$10="○",'C3(1)-1管路'!AT36,IF('C3(1)-1管路'!AT36="-","-",'C10(1)-1管路(計画設定)'!$AG$10*'C3(1)-1管路'!AT36)))</f>
        <v>-</v>
      </c>
      <c r="AU36" s="303" t="str">
        <f t="shared" si="64"/>
        <v>-</v>
      </c>
      <c r="AV36" s="64">
        <f t="shared" si="65"/>
        <v>342</v>
      </c>
      <c r="AW36" s="240" t="str">
        <f>IF('C10(1)-2管路(初期設定)'!AW36="","",'C10(1)-2管路(初期設定)'!AW36)</f>
        <v>ダクタイル鋳鉄管(NS形継手等)</v>
      </c>
      <c r="AX36" s="241">
        <f>IF('C10(1)-2管路(初期設定)'!AX36="","",'C10(1)-2管路(初期設定)'!AX36)</f>
        <v>166</v>
      </c>
      <c r="AY36" s="42">
        <f t="shared" si="66"/>
        <v>56772</v>
      </c>
      <c r="BB36" s="1071">
        <f t="shared" si="67"/>
        <v>0</v>
      </c>
      <c r="BC36" s="1070"/>
      <c r="BD36" s="1070">
        <f t="shared" si="68"/>
        <v>0</v>
      </c>
      <c r="BE36" s="1070"/>
      <c r="BF36" s="1070">
        <f t="shared" si="69"/>
        <v>342</v>
      </c>
      <c r="BG36" s="1070"/>
      <c r="BH36" s="1070">
        <f t="shared" si="70"/>
        <v>0</v>
      </c>
      <c r="BI36" s="1070"/>
      <c r="BJ36" s="1070">
        <f t="shared" si="71"/>
        <v>0</v>
      </c>
      <c r="BK36" s="1070"/>
      <c r="BL36" s="1071">
        <f t="shared" si="72"/>
        <v>0</v>
      </c>
      <c r="BM36" s="1070"/>
      <c r="BN36" s="1070">
        <f t="shared" si="73"/>
        <v>0</v>
      </c>
      <c r="BO36" s="1070"/>
      <c r="BP36" s="1070">
        <f t="shared" si="74"/>
        <v>56772</v>
      </c>
      <c r="BQ36" s="1070"/>
      <c r="BR36" s="1070">
        <f t="shared" si="75"/>
        <v>0</v>
      </c>
      <c r="BS36" s="1070"/>
      <c r="BT36" s="1070">
        <f t="shared" si="76"/>
        <v>0</v>
      </c>
      <c r="BU36" s="1073"/>
      <c r="BV36" s="78"/>
      <c r="DI36" s="78"/>
    </row>
    <row r="37" spans="2:113" ht="13.5" customHeight="1">
      <c r="B37" s="1551"/>
      <c r="C37" s="1255"/>
      <c r="D37" s="1263"/>
      <c r="E37" s="1263"/>
      <c r="F37" s="76">
        <v>400</v>
      </c>
      <c r="G37" s="302" t="str">
        <f>IF('C10(1)-1管路(計画設定)'!$F$10="","-",IF('C10(1)-1管路(計画設定)'!$F$10="○",'C3(1)-1管路'!G37,IF('C3(1)-1管路'!F37="-","-",'C10(1)-1管路(計画設定)'!$F$10*'C3(1)-1管路'!G37)))</f>
        <v>-</v>
      </c>
      <c r="H37" s="301" t="str">
        <f>IF('C10(1)-1管路(計画設定)'!$G$10="","-",IF('C10(1)-1管路(計画設定)'!$G$10="○",'C3(1)-1管路'!H37,IF('C3(1)-1管路'!H37="-","-",'C10(1)-1管路(計画設定)'!$G$10*'C3(1)-1管路'!H37)))</f>
        <v>-</v>
      </c>
      <c r="I37" s="303" t="str">
        <f t="shared" si="52"/>
        <v>-</v>
      </c>
      <c r="J37" s="302" t="str">
        <f>IF('C10(1)-1管路(計画設定)'!$H$10="","-",IF('C10(1)-1管路(計画設定)'!$H$10="○",'C3(1)-1管路'!J37,IF('C3(1)-1管路'!J37="-","-",'C10(1)-1管路(計画設定)'!$H$10*'C3(1)-1管路'!J37)))</f>
        <v>-</v>
      </c>
      <c r="K37" s="301" t="str">
        <f>IF('C10(1)-1管路(計画設定)'!$I$10="","-",IF('C10(1)-1管路(計画設定)'!$I$10="○",'C3(1)-1管路'!K37,IF('C3(1)-1管路'!K37="-","-",'C10(1)-1管路(計画設定)'!$I$10*'C3(1)-1管路'!K37)))</f>
        <v>-</v>
      </c>
      <c r="L37" s="303" t="str">
        <f t="shared" si="53"/>
        <v>-</v>
      </c>
      <c r="M37" s="302" t="str">
        <f>IF('C10(1)-1管路(計画設定)'!$J$10="","-",IF('C10(1)-1管路(計画設定)'!$J$10="○",'C3(1)-1管路'!M37,IF('C3(1)-1管路'!M37="-","-",'C10(1)-1管路(計画設定)'!$J$10*'C3(1)-1管路'!M37)))</f>
        <v>-</v>
      </c>
      <c r="N37" s="301" t="str">
        <f>IF('C10(1)-1管路(計画設定)'!$K$10="","-",IF('C10(1)-1管路(計画設定)'!$K$10="○",'C3(1)-1管路'!N37,IF('C3(1)-1管路'!N37="-","-",'C10(1)-1管路(計画設定)'!$K$10*'C3(1)-1管路'!N37)))</f>
        <v>-</v>
      </c>
      <c r="O37" s="303" t="str">
        <f t="shared" si="54"/>
        <v>-</v>
      </c>
      <c r="P37" s="302" t="str">
        <f>IF('C10(1)-1管路(計画設定)'!$L$10="","-",IF('C10(1)-1管路(計画設定)'!$L$10="○",'C3(1)-1管路'!P37,IF('C3(1)-1管路'!P37="-","-",'C10(1)-1管路(計画設定)'!$L$10*'C3(1)-1管路'!P37)))</f>
        <v>-</v>
      </c>
      <c r="Q37" s="301" t="str">
        <f>IF('C10(1)-1管路(計画設定)'!$M$10="","-",IF('C10(1)-1管路(計画設定)'!$M$10="○",'C3(1)-1管路'!Q37,IF('C3(1)-1管路'!Q37="-","-",'C10(1)-1管路(計画設定)'!$M$10*'C3(1)-1管路'!Q37)))</f>
        <v>-</v>
      </c>
      <c r="R37" s="303" t="str">
        <f t="shared" si="55"/>
        <v>-</v>
      </c>
      <c r="S37" s="302" t="str">
        <f>IF('C10(1)-1管路(計画設定)'!$N$10="","-",IF('C10(1)-1管路(計画設定)'!$N$10="○",'C3(1)-1管路'!S37,IF('C3(1)-1管路'!S37="-","-",'C10(1)-1管路(計画設定)'!$N$10*'C3(1)-1管路'!S37)))</f>
        <v>-</v>
      </c>
      <c r="T37" s="296" t="str">
        <f>IF('C10(1)-1管路(計画設定)'!$O$10="","-",IF('C10(1)-1管路(計画設定)'!$O$10="○",'C3(1)-1管路'!T37,IF('C3(1)-1管路'!T37="-","-",'C10(1)-1管路(計画設定)'!$O$10*'C3(1)-1管路'!T37)))</f>
        <v>-</v>
      </c>
      <c r="U37" s="296" t="str">
        <f>IF('C10(1)-1管路(計画設定)'!$P$10="","-",IF('C10(1)-1管路(計画設定)'!$P$10="○",'C3(1)-1管路'!U37,IF('C3(1)-1管路'!U37="-","-",'C10(1)-1管路(計画設定)'!$P$10*'C3(1)-1管路'!U37)))</f>
        <v>-</v>
      </c>
      <c r="V37" s="301" t="str">
        <f>IF('C10(1)-1管路(計画設定)'!$Q$10="","-",IF('C10(1)-1管路(計画設定)'!$Q$10="○",'C3(1)-1管路'!V37,IF('C3(1)-1管路'!V37="-","-",'C10(1)-1管路(計画設定)'!$Q$10*'C3(1)-1管路'!V37)))</f>
        <v>-</v>
      </c>
      <c r="W37" s="303" t="str">
        <f t="shared" si="56"/>
        <v>-</v>
      </c>
      <c r="X37" s="302" t="str">
        <f>IF('C10(1)-1管路(計画設定)'!$R$10="","-",IF('C10(1)-1管路(計画設定)'!$R$10="○",'C3(1)-1管路'!X37,IF('C3(1)-1管路'!X37="-","-",'C10(1)-1管路(計画設定)'!$R$10*'C3(1)-1管路'!X37)))</f>
        <v>-</v>
      </c>
      <c r="Y37" s="301">
        <f>IF('C10(1)-1管路(計画設定)'!$S$10="","-",IF('C10(1)-1管路(計画設定)'!$S$10="○",'C3(1)-1管路'!Y37,IF('C3(1)-1管路'!Y37="-","-",'C10(1)-1管路(計画設定)'!$S$10*'C3(1)-1管路'!Y37)))</f>
        <v>12</v>
      </c>
      <c r="Z37" s="303">
        <f t="shared" si="57"/>
        <v>12</v>
      </c>
      <c r="AA37" s="302" t="str">
        <f>IF('C10(1)-1管路(計画設定)'!$T$10="","-",IF('C10(1)-1管路(計画設定)'!$T$10="○",'C3(1)-1管路'!AA37,IF('C3(1)-1管路'!AA37="-","-",'C10(1)-1管路(計画設定)'!$T$10*'C3(1)-1管路'!AA37)))</f>
        <v>-</v>
      </c>
      <c r="AB37" s="301" t="str">
        <f>IF('C10(1)-1管路(計画設定)'!$U$10="","-",IF('C10(1)-1管路(計画設定)'!$U$10="○",'C3(1)-1管路'!AB37,IF('C3(1)-1管路'!AB37="-","-",'C10(1)-1管路(計画設定)'!$U$10*'C3(1)-1管路'!AB37)))</f>
        <v>-</v>
      </c>
      <c r="AC37" s="303" t="str">
        <f t="shared" si="58"/>
        <v>-</v>
      </c>
      <c r="AD37" s="302" t="str">
        <f>IF('C10(1)-1管路(計画設定)'!$V$10="","-",IF('C10(1)-1管路(計画設定)'!$V$10="○",'C3(1)-1管路'!AD37,IF('C3(1)-1管路'!AD37="-","-",'C10(1)-1管路(計画設定)'!$V$10*'C3(1)-1管路'!AD37)))</f>
        <v>-</v>
      </c>
      <c r="AE37" s="301" t="str">
        <f>IF('C10(1)-1管路(計画設定)'!$W$10="","-",IF('C10(1)-1管路(計画設定)'!$W$10="○",'C3(1)-1管路'!AE37,IF('C3(1)-1管路'!AE37="-","-",'C10(1)-1管路(計画設定)'!$W$10*'C3(1)-1管路'!AE37)))</f>
        <v>-</v>
      </c>
      <c r="AF37" s="303" t="str">
        <f t="shared" si="59"/>
        <v>-</v>
      </c>
      <c r="AG37" s="302" t="str">
        <f>IF('C10(1)-1管路(計画設定)'!$X$8="","-",IF('C10(1)-1管路(計画設定)'!$X$8="○",'C3(1)-1管路'!AG37,IF('C3(1)-1管路'!AZ37="-","-",'C10(1)-1管路(計画設定)'!$X$8*'C3(1)-1管路'!AG37)))</f>
        <v>-</v>
      </c>
      <c r="AH37" s="301" t="str">
        <f>IF('C10(1)-1管路(計画設定)'!$Y$10="","-",IF('C10(1)-1管路(計画設定)'!$Y$10="○",'C3(1)-1管路'!AH37,IF('C3(1)-1管路'!AH37="-","-",'C10(1)-1管路(計画設定)'!$Y$10*'C3(1)-1管路'!AH37)))</f>
        <v>-</v>
      </c>
      <c r="AI37" s="303" t="str">
        <f t="shared" si="60"/>
        <v>-</v>
      </c>
      <c r="AJ37" s="302" t="str">
        <f>IF('C10(1)-1管路(計画設定)'!$Z$10="","-",IF('C10(1)-1管路(計画設定)'!$Z$10="○",'C3(1)-1管路'!AJ37,IF('C3(1)-1管路'!AJ37="-","-",'C10(1)-1管路(計画設定)'!$Z$10*'C3(1)-1管路'!AJ37)))</f>
        <v>-</v>
      </c>
      <c r="AK37" s="301" t="str">
        <f>IF('C10(1)-1管路(計画設定)'!$AA$10="","-",IF('C10(1)-1管路(計画設定)'!$AA$10="○",'C3(1)-1管路'!AK37,IF('C3(1)-1管路'!AK37="-","-",'C10(1)-1管路(計画設定)'!$AA$10*'C3(1)-1管路'!AK37)))</f>
        <v>-</v>
      </c>
      <c r="AL37" s="303" t="str">
        <f t="shared" si="61"/>
        <v>-</v>
      </c>
      <c r="AM37" s="302" t="str">
        <f>IF('C10(1)-1管路(計画設定)'!$AB$10="","-",IF('C10(1)-1管路(計画設定)'!$AB$10="○",'C3(1)-1管路'!AM37,IF('C3(1)-1管路'!AM37="-","-",'C10(1)-1管路(計画設定)'!$AB$10*'C3(1)-1管路'!AM37)))</f>
        <v>-</v>
      </c>
      <c r="AN37" s="301" t="str">
        <f>IF('C10(1)-1管路(計画設定)'!$AC$10="","-",IF('C10(1)-1管路(計画設定)'!$AC$10="○",'C3(1)-1管路'!AN37,IF('C3(1)-1管路'!AN37="-","-",'C10(1)-1管路(計画設定)'!$AC$10*'C3(1)-1管路'!AN37)))</f>
        <v>-</v>
      </c>
      <c r="AO37" s="303" t="str">
        <f t="shared" si="62"/>
        <v>-</v>
      </c>
      <c r="AP37" s="302" t="str">
        <f>IF('C10(1)-1管路(計画設定)'!$AD$10="","-",IF('C10(1)-1管路(計画設定)'!$AD$10="○",'C3(1)-1管路'!AP37,IF('C3(1)-1管路'!AP37="-","-",'C10(1)-1管路(計画設定)'!$AD$10*'C3(1)-1管路'!AP37)))</f>
        <v>-</v>
      </c>
      <c r="AQ37" s="301" t="str">
        <f>IF('C10(1)-1管路(計画設定)'!$AE$10="","-",IF('C10(1)-1管路(計画設定)'!$AE$10="○",'C3(1)-1管路'!AQ37,IF('C3(1)-1管路'!AQ37="-","-",'C10(1)-1管路(計画設定)'!$AE$10*'C3(1)-1管路'!AQ37)))</f>
        <v>-</v>
      </c>
      <c r="AR37" s="303" t="str">
        <f t="shared" si="63"/>
        <v>-</v>
      </c>
      <c r="AS37" s="302" t="str">
        <f>IF('C10(1)-1管路(計画設定)'!$AF$10="","-",IF('C10(1)-1管路(計画設定)'!$AF$10="○",'C3(1)-1管路'!AS37,IF('C3(1)-1管路'!AS37="-","-",'C10(1)-1管路(計画設定)'!$AF$10*'C3(1)-1管路'!AS37)))</f>
        <v>-</v>
      </c>
      <c r="AT37" s="301" t="str">
        <f>IF('C10(1)-1管路(計画設定)'!$AG$10="","-",IF('C10(1)-1管路(計画設定)'!$AG$10="○",'C3(1)-1管路'!AT37,IF('C3(1)-1管路'!AT37="-","-",'C10(1)-1管路(計画設定)'!$AG$10*'C3(1)-1管路'!AT37)))</f>
        <v>-</v>
      </c>
      <c r="AU37" s="303" t="str">
        <f t="shared" si="64"/>
        <v>-</v>
      </c>
      <c r="AV37" s="64">
        <f t="shared" si="65"/>
        <v>12</v>
      </c>
      <c r="AW37" s="240" t="str">
        <f>IF('C10(1)-2管路(初期設定)'!AW37="","",'C10(1)-2管路(初期設定)'!AW37)</f>
        <v>ダクタイル鋳鉄管(NS形継手等)</v>
      </c>
      <c r="AX37" s="241">
        <f>IF('C10(1)-2管路(初期設定)'!AX37="","",'C10(1)-2管路(初期設定)'!AX37)</f>
        <v>146</v>
      </c>
      <c r="AY37" s="42">
        <f t="shared" si="66"/>
        <v>1752</v>
      </c>
      <c r="BB37" s="1071">
        <f t="shared" si="67"/>
        <v>0</v>
      </c>
      <c r="BC37" s="1070"/>
      <c r="BD37" s="1070">
        <f t="shared" si="68"/>
        <v>0</v>
      </c>
      <c r="BE37" s="1070"/>
      <c r="BF37" s="1070">
        <f t="shared" si="69"/>
        <v>12</v>
      </c>
      <c r="BG37" s="1070"/>
      <c r="BH37" s="1070">
        <f t="shared" si="70"/>
        <v>0</v>
      </c>
      <c r="BI37" s="1070"/>
      <c r="BJ37" s="1070">
        <f t="shared" si="71"/>
        <v>0</v>
      </c>
      <c r="BK37" s="1070"/>
      <c r="BL37" s="1071">
        <f t="shared" si="72"/>
        <v>0</v>
      </c>
      <c r="BM37" s="1070"/>
      <c r="BN37" s="1070">
        <f t="shared" si="73"/>
        <v>0</v>
      </c>
      <c r="BO37" s="1070"/>
      <c r="BP37" s="1070">
        <f t="shared" si="74"/>
        <v>1752</v>
      </c>
      <c r="BQ37" s="1070"/>
      <c r="BR37" s="1070">
        <f t="shared" si="75"/>
        <v>0</v>
      </c>
      <c r="BS37" s="1070"/>
      <c r="BT37" s="1070">
        <f t="shared" si="76"/>
        <v>0</v>
      </c>
      <c r="BU37" s="1073"/>
      <c r="BV37" s="78"/>
      <c r="DI37" s="78"/>
    </row>
    <row r="38" spans="2:113" ht="13.5" customHeight="1">
      <c r="B38" s="1551"/>
      <c r="C38" s="1255"/>
      <c r="D38" s="1263"/>
      <c r="E38" s="1263"/>
      <c r="F38" s="76">
        <v>350</v>
      </c>
      <c r="G38" s="302" t="str">
        <f>IF('C10(1)-1管路(計画設定)'!$F$10="","-",IF('C10(1)-1管路(計画設定)'!$F$10="○",'C3(1)-1管路'!G38,IF('C3(1)-1管路'!F38="-","-",'C10(1)-1管路(計画設定)'!$F$10*'C3(1)-1管路'!G38)))</f>
        <v>-</v>
      </c>
      <c r="H38" s="301" t="str">
        <f>IF('C10(1)-1管路(計画設定)'!$G$10="","-",IF('C10(1)-1管路(計画設定)'!$G$10="○",'C3(1)-1管路'!H38,IF('C3(1)-1管路'!H38="-","-",'C10(1)-1管路(計画設定)'!$G$10*'C3(1)-1管路'!H38)))</f>
        <v>-</v>
      </c>
      <c r="I38" s="303" t="str">
        <f t="shared" si="52"/>
        <v>-</v>
      </c>
      <c r="J38" s="302" t="str">
        <f>IF('C10(1)-1管路(計画設定)'!$H$10="","-",IF('C10(1)-1管路(計画設定)'!$H$10="○",'C3(1)-1管路'!J38,IF('C3(1)-1管路'!J38="-","-",'C10(1)-1管路(計画設定)'!$H$10*'C3(1)-1管路'!J38)))</f>
        <v>-</v>
      </c>
      <c r="K38" s="301" t="str">
        <f>IF('C10(1)-1管路(計画設定)'!$I$10="","-",IF('C10(1)-1管路(計画設定)'!$I$10="○",'C3(1)-1管路'!K38,IF('C3(1)-1管路'!K38="-","-",'C10(1)-1管路(計画設定)'!$I$10*'C3(1)-1管路'!K38)))</f>
        <v>-</v>
      </c>
      <c r="L38" s="303" t="str">
        <f t="shared" si="53"/>
        <v>-</v>
      </c>
      <c r="M38" s="302" t="str">
        <f>IF('C10(1)-1管路(計画設定)'!$J$10="","-",IF('C10(1)-1管路(計画設定)'!$J$10="○",'C3(1)-1管路'!M38,IF('C3(1)-1管路'!M38="-","-",'C10(1)-1管路(計画設定)'!$J$10*'C3(1)-1管路'!M38)))</f>
        <v>-</v>
      </c>
      <c r="N38" s="301" t="str">
        <f>IF('C10(1)-1管路(計画設定)'!$K$10="","-",IF('C10(1)-1管路(計画設定)'!$K$10="○",'C3(1)-1管路'!N38,IF('C3(1)-1管路'!N38="-","-",'C10(1)-1管路(計画設定)'!$K$10*'C3(1)-1管路'!N38)))</f>
        <v>-</v>
      </c>
      <c r="O38" s="303" t="str">
        <f t="shared" si="54"/>
        <v>-</v>
      </c>
      <c r="P38" s="302" t="str">
        <f>IF('C10(1)-1管路(計画設定)'!$L$10="","-",IF('C10(1)-1管路(計画設定)'!$L$10="○",'C3(1)-1管路'!P38,IF('C3(1)-1管路'!P38="-","-",'C10(1)-1管路(計画設定)'!$L$10*'C3(1)-1管路'!P38)))</f>
        <v>-</v>
      </c>
      <c r="Q38" s="301" t="str">
        <f>IF('C10(1)-1管路(計画設定)'!$M$10="","-",IF('C10(1)-1管路(計画設定)'!$M$10="○",'C3(1)-1管路'!Q38,IF('C3(1)-1管路'!Q38="-","-",'C10(1)-1管路(計画設定)'!$M$10*'C3(1)-1管路'!Q38)))</f>
        <v>-</v>
      </c>
      <c r="R38" s="303" t="str">
        <f t="shared" si="55"/>
        <v>-</v>
      </c>
      <c r="S38" s="302" t="str">
        <f>IF('C10(1)-1管路(計画設定)'!$N$10="","-",IF('C10(1)-1管路(計画設定)'!$N$10="○",'C3(1)-1管路'!S38,IF('C3(1)-1管路'!S38="-","-",'C10(1)-1管路(計画設定)'!$N$10*'C3(1)-1管路'!S38)))</f>
        <v>-</v>
      </c>
      <c r="T38" s="296" t="str">
        <f>IF('C10(1)-1管路(計画設定)'!$O$10="","-",IF('C10(1)-1管路(計画設定)'!$O$10="○",'C3(1)-1管路'!T38,IF('C3(1)-1管路'!T38="-","-",'C10(1)-1管路(計画設定)'!$O$10*'C3(1)-1管路'!T38)))</f>
        <v>-</v>
      </c>
      <c r="U38" s="296" t="str">
        <f>IF('C10(1)-1管路(計画設定)'!$P$10="","-",IF('C10(1)-1管路(計画設定)'!$P$10="○",'C3(1)-1管路'!U38,IF('C3(1)-1管路'!U38="-","-",'C10(1)-1管路(計画設定)'!$P$10*'C3(1)-1管路'!U38)))</f>
        <v>-</v>
      </c>
      <c r="V38" s="301" t="str">
        <f>IF('C10(1)-1管路(計画設定)'!$Q$10="","-",IF('C10(1)-1管路(計画設定)'!$Q$10="○",'C3(1)-1管路'!V38,IF('C3(1)-1管路'!V38="-","-",'C10(1)-1管路(計画設定)'!$Q$10*'C3(1)-1管路'!V38)))</f>
        <v>-</v>
      </c>
      <c r="W38" s="303" t="str">
        <f t="shared" si="56"/>
        <v>-</v>
      </c>
      <c r="X38" s="302" t="str">
        <f>IF('C10(1)-1管路(計画設定)'!$R$10="","-",IF('C10(1)-1管路(計画設定)'!$R$10="○",'C3(1)-1管路'!X38,IF('C3(1)-1管路'!X38="-","-",'C10(1)-1管路(計画設定)'!$R$10*'C3(1)-1管路'!X38)))</f>
        <v>-</v>
      </c>
      <c r="Y38" s="301">
        <f>IF('C10(1)-1管路(計画設定)'!$S$10="","-",IF('C10(1)-1管路(計画設定)'!$S$10="○",'C3(1)-1管路'!Y38,IF('C3(1)-1管路'!Y38="-","-",'C10(1)-1管路(計画設定)'!$S$10*'C3(1)-1管路'!Y38)))</f>
        <v>29</v>
      </c>
      <c r="Z38" s="303">
        <f t="shared" si="57"/>
        <v>29</v>
      </c>
      <c r="AA38" s="302" t="str">
        <f>IF('C10(1)-1管路(計画設定)'!$T$10="","-",IF('C10(1)-1管路(計画設定)'!$T$10="○",'C3(1)-1管路'!AA38,IF('C3(1)-1管路'!AA38="-","-",'C10(1)-1管路(計画設定)'!$T$10*'C3(1)-1管路'!AA38)))</f>
        <v>-</v>
      </c>
      <c r="AB38" s="301" t="str">
        <f>IF('C10(1)-1管路(計画設定)'!$U$10="","-",IF('C10(1)-1管路(計画設定)'!$U$10="○",'C3(1)-1管路'!AB38,IF('C3(1)-1管路'!AB38="-","-",'C10(1)-1管路(計画設定)'!$U$10*'C3(1)-1管路'!AB38)))</f>
        <v>-</v>
      </c>
      <c r="AC38" s="303" t="str">
        <f t="shared" si="58"/>
        <v>-</v>
      </c>
      <c r="AD38" s="302" t="str">
        <f>IF('C10(1)-1管路(計画設定)'!$V$10="","-",IF('C10(1)-1管路(計画設定)'!$V$10="○",'C3(1)-1管路'!AD38,IF('C3(1)-1管路'!AD38="-","-",'C10(1)-1管路(計画設定)'!$V$10*'C3(1)-1管路'!AD38)))</f>
        <v>-</v>
      </c>
      <c r="AE38" s="301" t="str">
        <f>IF('C10(1)-1管路(計画設定)'!$W$10="","-",IF('C10(1)-1管路(計画設定)'!$W$10="○",'C3(1)-1管路'!AE38,IF('C3(1)-1管路'!AE38="-","-",'C10(1)-1管路(計画設定)'!$W$10*'C3(1)-1管路'!AE38)))</f>
        <v>-</v>
      </c>
      <c r="AF38" s="303" t="str">
        <f t="shared" si="59"/>
        <v>-</v>
      </c>
      <c r="AG38" s="302" t="str">
        <f>IF('C10(1)-1管路(計画設定)'!$X$8="","-",IF('C10(1)-1管路(計画設定)'!$X$8="○",'C3(1)-1管路'!AG38,IF('C3(1)-1管路'!AZ38="-","-",'C10(1)-1管路(計画設定)'!$X$8*'C3(1)-1管路'!AG38)))</f>
        <v>-</v>
      </c>
      <c r="AH38" s="301" t="str">
        <f>IF('C10(1)-1管路(計画設定)'!$Y$10="","-",IF('C10(1)-1管路(計画設定)'!$Y$10="○",'C3(1)-1管路'!AH38,IF('C3(1)-1管路'!AH38="-","-",'C10(1)-1管路(計画設定)'!$Y$10*'C3(1)-1管路'!AH38)))</f>
        <v>-</v>
      </c>
      <c r="AI38" s="303" t="str">
        <f t="shared" si="60"/>
        <v>-</v>
      </c>
      <c r="AJ38" s="302" t="str">
        <f>IF('C10(1)-1管路(計画設定)'!$Z$10="","-",IF('C10(1)-1管路(計画設定)'!$Z$10="○",'C3(1)-1管路'!AJ38,IF('C3(1)-1管路'!AJ38="-","-",'C10(1)-1管路(計画設定)'!$Z$10*'C3(1)-1管路'!AJ38)))</f>
        <v>-</v>
      </c>
      <c r="AK38" s="301" t="str">
        <f>IF('C10(1)-1管路(計画設定)'!$AA$10="","-",IF('C10(1)-1管路(計画設定)'!$AA$10="○",'C3(1)-1管路'!AK38,IF('C3(1)-1管路'!AK38="-","-",'C10(1)-1管路(計画設定)'!$AA$10*'C3(1)-1管路'!AK38)))</f>
        <v>-</v>
      </c>
      <c r="AL38" s="303" t="str">
        <f t="shared" si="61"/>
        <v>-</v>
      </c>
      <c r="AM38" s="302" t="str">
        <f>IF('C10(1)-1管路(計画設定)'!$AB$10="","-",IF('C10(1)-1管路(計画設定)'!$AB$10="○",'C3(1)-1管路'!AM38,IF('C3(1)-1管路'!AM38="-","-",'C10(1)-1管路(計画設定)'!$AB$10*'C3(1)-1管路'!AM38)))</f>
        <v>-</v>
      </c>
      <c r="AN38" s="301" t="str">
        <f>IF('C10(1)-1管路(計画設定)'!$AC$10="","-",IF('C10(1)-1管路(計画設定)'!$AC$10="○",'C3(1)-1管路'!AN38,IF('C3(1)-1管路'!AN38="-","-",'C10(1)-1管路(計画設定)'!$AC$10*'C3(1)-1管路'!AN38)))</f>
        <v>-</v>
      </c>
      <c r="AO38" s="303" t="str">
        <f t="shared" si="62"/>
        <v>-</v>
      </c>
      <c r="AP38" s="302" t="str">
        <f>IF('C10(1)-1管路(計画設定)'!$AD$10="","-",IF('C10(1)-1管路(計画設定)'!$AD$10="○",'C3(1)-1管路'!AP38,IF('C3(1)-1管路'!AP38="-","-",'C10(1)-1管路(計画設定)'!$AD$10*'C3(1)-1管路'!AP38)))</f>
        <v>-</v>
      </c>
      <c r="AQ38" s="301" t="str">
        <f>IF('C10(1)-1管路(計画設定)'!$AE$10="","-",IF('C10(1)-1管路(計画設定)'!$AE$10="○",'C3(1)-1管路'!AQ38,IF('C3(1)-1管路'!AQ38="-","-",'C10(1)-1管路(計画設定)'!$AE$10*'C3(1)-1管路'!AQ38)))</f>
        <v>-</v>
      </c>
      <c r="AR38" s="303" t="str">
        <f t="shared" si="63"/>
        <v>-</v>
      </c>
      <c r="AS38" s="302" t="str">
        <f>IF('C10(1)-1管路(計画設定)'!$AF$10="","-",IF('C10(1)-1管路(計画設定)'!$AF$10="○",'C3(1)-1管路'!AS38,IF('C3(1)-1管路'!AS38="-","-",'C10(1)-1管路(計画設定)'!$AF$10*'C3(1)-1管路'!AS38)))</f>
        <v>-</v>
      </c>
      <c r="AT38" s="301" t="str">
        <f>IF('C10(1)-1管路(計画設定)'!$AG$10="","-",IF('C10(1)-1管路(計画設定)'!$AG$10="○",'C3(1)-1管路'!AT38,IF('C3(1)-1管路'!AT38="-","-",'C10(1)-1管路(計画設定)'!$AG$10*'C3(1)-1管路'!AT38)))</f>
        <v>-</v>
      </c>
      <c r="AU38" s="303" t="str">
        <f t="shared" si="64"/>
        <v>-</v>
      </c>
      <c r="AV38" s="64">
        <f t="shared" si="65"/>
        <v>29</v>
      </c>
      <c r="AW38" s="240" t="str">
        <f>IF('C10(1)-2管路(初期設定)'!AW38="","",'C10(1)-2管路(初期設定)'!AW38)</f>
        <v>ダクタイル鋳鉄管(NS形継手等)</v>
      </c>
      <c r="AX38" s="241">
        <f>IF('C10(1)-2管路(初期設定)'!AX38="","",'C10(1)-2管路(初期設定)'!AX38)</f>
        <v>128</v>
      </c>
      <c r="AY38" s="42">
        <f t="shared" si="66"/>
        <v>3712</v>
      </c>
      <c r="BB38" s="1071">
        <f t="shared" si="67"/>
        <v>0</v>
      </c>
      <c r="BC38" s="1070"/>
      <c r="BD38" s="1070">
        <f t="shared" si="68"/>
        <v>0</v>
      </c>
      <c r="BE38" s="1070"/>
      <c r="BF38" s="1070">
        <f t="shared" si="69"/>
        <v>29</v>
      </c>
      <c r="BG38" s="1070"/>
      <c r="BH38" s="1070">
        <f t="shared" si="70"/>
        <v>0</v>
      </c>
      <c r="BI38" s="1070"/>
      <c r="BJ38" s="1070">
        <f t="shared" si="71"/>
        <v>0</v>
      </c>
      <c r="BK38" s="1070"/>
      <c r="BL38" s="1071">
        <f t="shared" si="72"/>
        <v>0</v>
      </c>
      <c r="BM38" s="1070"/>
      <c r="BN38" s="1070">
        <f t="shared" si="73"/>
        <v>0</v>
      </c>
      <c r="BO38" s="1070"/>
      <c r="BP38" s="1070">
        <f t="shared" si="74"/>
        <v>3712</v>
      </c>
      <c r="BQ38" s="1070"/>
      <c r="BR38" s="1070">
        <f t="shared" si="75"/>
        <v>0</v>
      </c>
      <c r="BS38" s="1070"/>
      <c r="BT38" s="1070">
        <f t="shared" si="76"/>
        <v>0</v>
      </c>
      <c r="BU38" s="1073"/>
      <c r="BV38" s="78"/>
      <c r="DI38" s="78"/>
    </row>
    <row r="39" spans="2:113" ht="13.5" customHeight="1">
      <c r="B39" s="1551"/>
      <c r="C39" s="1255"/>
      <c r="D39" s="1263"/>
      <c r="E39" s="1263"/>
      <c r="F39" s="76">
        <v>300</v>
      </c>
      <c r="G39" s="302" t="str">
        <f>IF('C10(1)-1管路(計画設定)'!$F$10="","-",IF('C10(1)-1管路(計画設定)'!$F$10="○",'C3(1)-1管路'!G39,IF('C3(1)-1管路'!F39="-","-",'C10(1)-1管路(計画設定)'!$F$10*'C3(1)-1管路'!G39)))</f>
        <v>-</v>
      </c>
      <c r="H39" s="301" t="str">
        <f>IF('C10(1)-1管路(計画設定)'!$G$10="","-",IF('C10(1)-1管路(計画設定)'!$G$10="○",'C3(1)-1管路'!H39,IF('C3(1)-1管路'!H39="-","-",'C10(1)-1管路(計画設定)'!$G$10*'C3(1)-1管路'!H39)))</f>
        <v>-</v>
      </c>
      <c r="I39" s="303" t="str">
        <f t="shared" si="52"/>
        <v>-</v>
      </c>
      <c r="J39" s="302" t="str">
        <f>IF('C10(1)-1管路(計画設定)'!$H$10="","-",IF('C10(1)-1管路(計画設定)'!$H$10="○",'C3(1)-1管路'!J39,IF('C3(1)-1管路'!J39="-","-",'C10(1)-1管路(計画設定)'!$H$10*'C3(1)-1管路'!J39)))</f>
        <v>-</v>
      </c>
      <c r="K39" s="301" t="str">
        <f>IF('C10(1)-1管路(計画設定)'!$I$10="","-",IF('C10(1)-1管路(計画設定)'!$I$10="○",'C3(1)-1管路'!K39,IF('C3(1)-1管路'!K39="-","-",'C10(1)-1管路(計画設定)'!$I$10*'C3(1)-1管路'!K39)))</f>
        <v>-</v>
      </c>
      <c r="L39" s="303" t="str">
        <f t="shared" si="53"/>
        <v>-</v>
      </c>
      <c r="M39" s="302" t="str">
        <f>IF('C10(1)-1管路(計画設定)'!$J$10="","-",IF('C10(1)-1管路(計画設定)'!$J$10="○",'C3(1)-1管路'!M39,IF('C3(1)-1管路'!M39="-","-",'C10(1)-1管路(計画設定)'!$J$10*'C3(1)-1管路'!M39)))</f>
        <v>-</v>
      </c>
      <c r="N39" s="301" t="str">
        <f>IF('C10(1)-1管路(計画設定)'!$K$10="","-",IF('C10(1)-1管路(計画設定)'!$K$10="○",'C3(1)-1管路'!N39,IF('C3(1)-1管路'!N39="-","-",'C10(1)-1管路(計画設定)'!$K$10*'C3(1)-1管路'!N39)))</f>
        <v>-</v>
      </c>
      <c r="O39" s="303" t="str">
        <f t="shared" si="54"/>
        <v>-</v>
      </c>
      <c r="P39" s="302" t="str">
        <f>IF('C10(1)-1管路(計画設定)'!$L$10="","-",IF('C10(1)-1管路(計画設定)'!$L$10="○",'C3(1)-1管路'!P39,IF('C3(1)-1管路'!P39="-","-",'C10(1)-1管路(計画設定)'!$L$10*'C3(1)-1管路'!P39)))</f>
        <v>-</v>
      </c>
      <c r="Q39" s="301" t="str">
        <f>IF('C10(1)-1管路(計画設定)'!$M$10="","-",IF('C10(1)-1管路(計画設定)'!$M$10="○",'C3(1)-1管路'!Q39,IF('C3(1)-1管路'!Q39="-","-",'C10(1)-1管路(計画設定)'!$M$10*'C3(1)-1管路'!Q39)))</f>
        <v>-</v>
      </c>
      <c r="R39" s="303" t="str">
        <f t="shared" si="55"/>
        <v>-</v>
      </c>
      <c r="S39" s="302" t="str">
        <f>IF('C10(1)-1管路(計画設定)'!$N$10="","-",IF('C10(1)-1管路(計画設定)'!$N$10="○",'C3(1)-1管路'!S39,IF('C3(1)-1管路'!S39="-","-",'C10(1)-1管路(計画設定)'!$N$10*'C3(1)-1管路'!S39)))</f>
        <v>-</v>
      </c>
      <c r="T39" s="296" t="str">
        <f>IF('C10(1)-1管路(計画設定)'!$O$10="","-",IF('C10(1)-1管路(計画設定)'!$O$10="○",'C3(1)-1管路'!T39,IF('C3(1)-1管路'!T39="-","-",'C10(1)-1管路(計画設定)'!$O$10*'C3(1)-1管路'!T39)))</f>
        <v>-</v>
      </c>
      <c r="U39" s="296" t="str">
        <f>IF('C10(1)-1管路(計画設定)'!$P$10="","-",IF('C10(1)-1管路(計画設定)'!$P$10="○",'C3(1)-1管路'!U39,IF('C3(1)-1管路'!U39="-","-",'C10(1)-1管路(計画設定)'!$P$10*'C3(1)-1管路'!U39)))</f>
        <v>-</v>
      </c>
      <c r="V39" s="301" t="str">
        <f>IF('C10(1)-1管路(計画設定)'!$Q$10="","-",IF('C10(1)-1管路(計画設定)'!$Q$10="○",'C3(1)-1管路'!V39,IF('C3(1)-1管路'!V39="-","-",'C10(1)-1管路(計画設定)'!$Q$10*'C3(1)-1管路'!V39)))</f>
        <v>-</v>
      </c>
      <c r="W39" s="303" t="str">
        <f t="shared" si="56"/>
        <v>-</v>
      </c>
      <c r="X39" s="302" t="str">
        <f>IF('C10(1)-1管路(計画設定)'!$R$10="","-",IF('C10(1)-1管路(計画設定)'!$R$10="○",'C3(1)-1管路'!X39,IF('C3(1)-1管路'!X39="-","-",'C10(1)-1管路(計画設定)'!$R$10*'C3(1)-1管路'!X39)))</f>
        <v>-</v>
      </c>
      <c r="Y39" s="301">
        <f>IF('C10(1)-1管路(計画設定)'!$S$10="","-",IF('C10(1)-1管路(計画設定)'!$S$10="○",'C3(1)-1管路'!Y39,IF('C3(1)-1管路'!Y39="-","-",'C10(1)-1管路(計画設定)'!$S$10*'C3(1)-1管路'!Y39)))</f>
        <v>180</v>
      </c>
      <c r="Z39" s="303">
        <f t="shared" si="57"/>
        <v>180</v>
      </c>
      <c r="AA39" s="302" t="str">
        <f>IF('C10(1)-1管路(計画設定)'!$T$10="","-",IF('C10(1)-1管路(計画設定)'!$T$10="○",'C3(1)-1管路'!AA39,IF('C3(1)-1管路'!AA39="-","-",'C10(1)-1管路(計画設定)'!$T$10*'C3(1)-1管路'!AA39)))</f>
        <v>-</v>
      </c>
      <c r="AB39" s="301" t="str">
        <f>IF('C10(1)-1管路(計画設定)'!$U$10="","-",IF('C10(1)-1管路(計画設定)'!$U$10="○",'C3(1)-1管路'!AB39,IF('C3(1)-1管路'!AB39="-","-",'C10(1)-1管路(計画設定)'!$U$10*'C3(1)-1管路'!AB39)))</f>
        <v>-</v>
      </c>
      <c r="AC39" s="303" t="str">
        <f t="shared" si="58"/>
        <v>-</v>
      </c>
      <c r="AD39" s="302" t="str">
        <f>IF('C10(1)-1管路(計画設定)'!$V$10="","-",IF('C10(1)-1管路(計画設定)'!$V$10="○",'C3(1)-1管路'!AD39,IF('C3(1)-1管路'!AD39="-","-",'C10(1)-1管路(計画設定)'!$V$10*'C3(1)-1管路'!AD39)))</f>
        <v>-</v>
      </c>
      <c r="AE39" s="301" t="str">
        <f>IF('C10(1)-1管路(計画設定)'!$W$10="","-",IF('C10(1)-1管路(計画設定)'!$W$10="○",'C3(1)-1管路'!AE39,IF('C3(1)-1管路'!AE39="-","-",'C10(1)-1管路(計画設定)'!$W$10*'C3(1)-1管路'!AE39)))</f>
        <v>-</v>
      </c>
      <c r="AF39" s="303" t="str">
        <f t="shared" si="59"/>
        <v>-</v>
      </c>
      <c r="AG39" s="302" t="str">
        <f>IF('C10(1)-1管路(計画設定)'!$X$8="","-",IF('C10(1)-1管路(計画設定)'!$X$8="○",'C3(1)-1管路'!AG39,IF('C3(1)-1管路'!AZ39="-","-",'C10(1)-1管路(計画設定)'!$X$8*'C3(1)-1管路'!AG39)))</f>
        <v>-</v>
      </c>
      <c r="AH39" s="301" t="str">
        <f>IF('C10(1)-1管路(計画設定)'!$Y$10="","-",IF('C10(1)-1管路(計画設定)'!$Y$10="○",'C3(1)-1管路'!AH39,IF('C3(1)-1管路'!AH39="-","-",'C10(1)-1管路(計画設定)'!$Y$10*'C3(1)-1管路'!AH39)))</f>
        <v>-</v>
      </c>
      <c r="AI39" s="303" t="str">
        <f t="shared" si="60"/>
        <v>-</v>
      </c>
      <c r="AJ39" s="302" t="str">
        <f>IF('C10(1)-1管路(計画設定)'!$Z$10="","-",IF('C10(1)-1管路(計画設定)'!$Z$10="○",'C3(1)-1管路'!AJ39,IF('C3(1)-1管路'!AJ39="-","-",'C10(1)-1管路(計画設定)'!$Z$10*'C3(1)-1管路'!AJ39)))</f>
        <v>-</v>
      </c>
      <c r="AK39" s="301" t="str">
        <f>IF('C10(1)-1管路(計画設定)'!$AA$10="","-",IF('C10(1)-1管路(計画設定)'!$AA$10="○",'C3(1)-1管路'!AK39,IF('C3(1)-1管路'!AK39="-","-",'C10(1)-1管路(計画設定)'!$AA$10*'C3(1)-1管路'!AK39)))</f>
        <v>-</v>
      </c>
      <c r="AL39" s="303" t="str">
        <f t="shared" si="61"/>
        <v>-</v>
      </c>
      <c r="AM39" s="302" t="str">
        <f>IF('C10(1)-1管路(計画設定)'!$AB$10="","-",IF('C10(1)-1管路(計画設定)'!$AB$10="○",'C3(1)-1管路'!AM39,IF('C3(1)-1管路'!AM39="-","-",'C10(1)-1管路(計画設定)'!$AB$10*'C3(1)-1管路'!AM39)))</f>
        <v>-</v>
      </c>
      <c r="AN39" s="301" t="str">
        <f>IF('C10(1)-1管路(計画設定)'!$AC$10="","-",IF('C10(1)-1管路(計画設定)'!$AC$10="○",'C3(1)-1管路'!AN39,IF('C3(1)-1管路'!AN39="-","-",'C10(1)-1管路(計画設定)'!$AC$10*'C3(1)-1管路'!AN39)))</f>
        <v>-</v>
      </c>
      <c r="AO39" s="303" t="str">
        <f t="shared" si="62"/>
        <v>-</v>
      </c>
      <c r="AP39" s="302" t="str">
        <f>IF('C10(1)-1管路(計画設定)'!$AD$10="","-",IF('C10(1)-1管路(計画設定)'!$AD$10="○",'C3(1)-1管路'!AP39,IF('C3(1)-1管路'!AP39="-","-",'C10(1)-1管路(計画設定)'!$AD$10*'C3(1)-1管路'!AP39)))</f>
        <v>-</v>
      </c>
      <c r="AQ39" s="301" t="str">
        <f>IF('C10(1)-1管路(計画設定)'!$AE$10="","-",IF('C10(1)-1管路(計画設定)'!$AE$10="○",'C3(1)-1管路'!AQ39,IF('C3(1)-1管路'!AQ39="-","-",'C10(1)-1管路(計画設定)'!$AE$10*'C3(1)-1管路'!AQ39)))</f>
        <v>-</v>
      </c>
      <c r="AR39" s="303" t="str">
        <f t="shared" si="63"/>
        <v>-</v>
      </c>
      <c r="AS39" s="302" t="str">
        <f>IF('C10(1)-1管路(計画設定)'!$AF$10="","-",IF('C10(1)-1管路(計画設定)'!$AF$10="○",'C3(1)-1管路'!AS39,IF('C3(1)-1管路'!AS39="-","-",'C10(1)-1管路(計画設定)'!$AF$10*'C3(1)-1管路'!AS39)))</f>
        <v>-</v>
      </c>
      <c r="AT39" s="301" t="str">
        <f>IF('C10(1)-1管路(計画設定)'!$AG$10="","-",IF('C10(1)-1管路(計画設定)'!$AG$10="○",'C3(1)-1管路'!AT39,IF('C3(1)-1管路'!AT39="-","-",'C10(1)-1管路(計画設定)'!$AG$10*'C3(1)-1管路'!AT39)))</f>
        <v>-</v>
      </c>
      <c r="AU39" s="303" t="str">
        <f t="shared" si="64"/>
        <v>-</v>
      </c>
      <c r="AV39" s="64">
        <f t="shared" si="65"/>
        <v>180</v>
      </c>
      <c r="AW39" s="240" t="str">
        <f>IF('C10(1)-2管路(初期設定)'!AW39="","",'C10(1)-2管路(初期設定)'!AW39)</f>
        <v>ダクタイル鋳鉄管(NS形継手等)</v>
      </c>
      <c r="AX39" s="241">
        <f>IF('C10(1)-2管路(初期設定)'!AX39="","",'C10(1)-2管路(初期設定)'!AX39)</f>
        <v>112</v>
      </c>
      <c r="AY39" s="42">
        <f t="shared" si="66"/>
        <v>20160</v>
      </c>
      <c r="BB39" s="1071">
        <f t="shared" si="67"/>
        <v>0</v>
      </c>
      <c r="BC39" s="1070"/>
      <c r="BD39" s="1070">
        <f t="shared" si="68"/>
        <v>0</v>
      </c>
      <c r="BE39" s="1070"/>
      <c r="BF39" s="1070">
        <f t="shared" si="69"/>
        <v>180</v>
      </c>
      <c r="BG39" s="1070"/>
      <c r="BH39" s="1070">
        <f t="shared" si="70"/>
        <v>0</v>
      </c>
      <c r="BI39" s="1070"/>
      <c r="BJ39" s="1070">
        <f t="shared" si="71"/>
        <v>0</v>
      </c>
      <c r="BK39" s="1070"/>
      <c r="BL39" s="1071">
        <f t="shared" si="72"/>
        <v>0</v>
      </c>
      <c r="BM39" s="1070"/>
      <c r="BN39" s="1070">
        <f t="shared" si="73"/>
        <v>0</v>
      </c>
      <c r="BO39" s="1070"/>
      <c r="BP39" s="1070">
        <f t="shared" si="74"/>
        <v>20160</v>
      </c>
      <c r="BQ39" s="1070"/>
      <c r="BR39" s="1070">
        <f t="shared" si="75"/>
        <v>0</v>
      </c>
      <c r="BS39" s="1070"/>
      <c r="BT39" s="1070">
        <f t="shared" si="76"/>
        <v>0</v>
      </c>
      <c r="BU39" s="1073"/>
      <c r="BV39" s="78"/>
      <c r="DI39" s="78"/>
    </row>
    <row r="40" spans="2:113" ht="13.5" customHeight="1">
      <c r="B40" s="1551"/>
      <c r="C40" s="1255"/>
      <c r="D40" s="1263"/>
      <c r="E40" s="1263"/>
      <c r="F40" s="76">
        <v>250</v>
      </c>
      <c r="G40" s="302" t="str">
        <f>IF('C10(1)-1管路(計画設定)'!$F$10="","-",IF('C10(1)-1管路(計画設定)'!$F$10="○",'C3(1)-1管路'!G40,IF('C3(1)-1管路'!F40="-","-",'C10(1)-1管路(計画設定)'!$F$10*'C3(1)-1管路'!G40)))</f>
        <v>-</v>
      </c>
      <c r="H40" s="301" t="str">
        <f>IF('C10(1)-1管路(計画設定)'!$G$10="","-",IF('C10(1)-1管路(計画設定)'!$G$10="○",'C3(1)-1管路'!H40,IF('C3(1)-1管路'!H40="-","-",'C10(1)-1管路(計画設定)'!$G$10*'C3(1)-1管路'!H40)))</f>
        <v>-</v>
      </c>
      <c r="I40" s="303" t="str">
        <f t="shared" si="52"/>
        <v>-</v>
      </c>
      <c r="J40" s="302" t="str">
        <f>IF('C10(1)-1管路(計画設定)'!$H$10="","-",IF('C10(1)-1管路(計画設定)'!$H$10="○",'C3(1)-1管路'!J40,IF('C3(1)-1管路'!J40="-","-",'C10(1)-1管路(計画設定)'!$H$10*'C3(1)-1管路'!J40)))</f>
        <v>-</v>
      </c>
      <c r="K40" s="301" t="str">
        <f>IF('C10(1)-1管路(計画設定)'!$I$10="","-",IF('C10(1)-1管路(計画設定)'!$I$10="○",'C3(1)-1管路'!K40,IF('C3(1)-1管路'!K40="-","-",'C10(1)-1管路(計画設定)'!$I$10*'C3(1)-1管路'!K40)))</f>
        <v>-</v>
      </c>
      <c r="L40" s="303" t="str">
        <f t="shared" si="53"/>
        <v>-</v>
      </c>
      <c r="M40" s="302" t="str">
        <f>IF('C10(1)-1管路(計画設定)'!$J$10="","-",IF('C10(1)-1管路(計画設定)'!$J$10="○",'C3(1)-1管路'!M40,IF('C3(1)-1管路'!M40="-","-",'C10(1)-1管路(計画設定)'!$J$10*'C3(1)-1管路'!M40)))</f>
        <v>-</v>
      </c>
      <c r="N40" s="301" t="str">
        <f>IF('C10(1)-1管路(計画設定)'!$K$10="","-",IF('C10(1)-1管路(計画設定)'!$K$10="○",'C3(1)-1管路'!N40,IF('C3(1)-1管路'!N40="-","-",'C10(1)-1管路(計画設定)'!$K$10*'C3(1)-1管路'!N40)))</f>
        <v>-</v>
      </c>
      <c r="O40" s="303" t="str">
        <f t="shared" si="54"/>
        <v>-</v>
      </c>
      <c r="P40" s="302" t="str">
        <f>IF('C10(1)-1管路(計画設定)'!$L$10="","-",IF('C10(1)-1管路(計画設定)'!$L$10="○",'C3(1)-1管路'!P40,IF('C3(1)-1管路'!P40="-","-",'C10(1)-1管路(計画設定)'!$L$10*'C3(1)-1管路'!P40)))</f>
        <v>-</v>
      </c>
      <c r="Q40" s="301" t="str">
        <f>IF('C10(1)-1管路(計画設定)'!$M$10="","-",IF('C10(1)-1管路(計画設定)'!$M$10="○",'C3(1)-1管路'!Q40,IF('C3(1)-1管路'!Q40="-","-",'C10(1)-1管路(計画設定)'!$M$10*'C3(1)-1管路'!Q40)))</f>
        <v>-</v>
      </c>
      <c r="R40" s="303" t="str">
        <f t="shared" si="55"/>
        <v>-</v>
      </c>
      <c r="S40" s="302" t="str">
        <f>IF('C10(1)-1管路(計画設定)'!$N$10="","-",IF('C10(1)-1管路(計画設定)'!$N$10="○",'C3(1)-1管路'!S40,IF('C3(1)-1管路'!S40="-","-",'C10(1)-1管路(計画設定)'!$N$10*'C3(1)-1管路'!S40)))</f>
        <v>-</v>
      </c>
      <c r="T40" s="296" t="str">
        <f>IF('C10(1)-1管路(計画設定)'!$O$10="","-",IF('C10(1)-1管路(計画設定)'!$O$10="○",'C3(1)-1管路'!T40,IF('C3(1)-1管路'!T40="-","-",'C10(1)-1管路(計画設定)'!$O$10*'C3(1)-1管路'!T40)))</f>
        <v>-</v>
      </c>
      <c r="U40" s="296" t="str">
        <f>IF('C10(1)-1管路(計画設定)'!$P$10="","-",IF('C10(1)-1管路(計画設定)'!$P$10="○",'C3(1)-1管路'!U40,IF('C3(1)-1管路'!U40="-","-",'C10(1)-1管路(計画設定)'!$P$10*'C3(1)-1管路'!U40)))</f>
        <v>-</v>
      </c>
      <c r="V40" s="301">
        <f>IF('C10(1)-1管路(計画設定)'!$Q$10="","-",IF('C10(1)-1管路(計画設定)'!$Q$10="○",'C3(1)-1管路'!V40,IF('C3(1)-1管路'!V40="-","-",'C10(1)-1管路(計画設定)'!$Q$10*'C3(1)-1管路'!V40)))</f>
        <v>40</v>
      </c>
      <c r="W40" s="303">
        <f t="shared" si="56"/>
        <v>40</v>
      </c>
      <c r="X40" s="302" t="str">
        <f>IF('C10(1)-1管路(計画設定)'!$R$10="","-",IF('C10(1)-1管路(計画設定)'!$R$10="○",'C3(1)-1管路'!X40,IF('C3(1)-1管路'!X40="-","-",'C10(1)-1管路(計画設定)'!$R$10*'C3(1)-1管路'!X40)))</f>
        <v>-</v>
      </c>
      <c r="Y40" s="301">
        <f>IF('C10(1)-1管路(計画設定)'!$S$10="","-",IF('C10(1)-1管路(計画設定)'!$S$10="○",'C3(1)-1管路'!Y40,IF('C3(1)-1管路'!Y40="-","-",'C10(1)-1管路(計画設定)'!$S$10*'C3(1)-1管路'!Y40)))</f>
        <v>491</v>
      </c>
      <c r="Z40" s="303">
        <f t="shared" si="57"/>
        <v>491</v>
      </c>
      <c r="AA40" s="302" t="str">
        <f>IF('C10(1)-1管路(計画設定)'!$T$10="","-",IF('C10(1)-1管路(計画設定)'!$T$10="○",'C3(1)-1管路'!AA40,IF('C3(1)-1管路'!AA40="-","-",'C10(1)-1管路(計画設定)'!$T$10*'C3(1)-1管路'!AA40)))</f>
        <v>-</v>
      </c>
      <c r="AB40" s="301" t="str">
        <f>IF('C10(1)-1管路(計画設定)'!$U$10="","-",IF('C10(1)-1管路(計画設定)'!$U$10="○",'C3(1)-1管路'!AB40,IF('C3(1)-1管路'!AB40="-","-",'C10(1)-1管路(計画設定)'!$U$10*'C3(1)-1管路'!AB40)))</f>
        <v>-</v>
      </c>
      <c r="AC40" s="303" t="str">
        <f t="shared" si="58"/>
        <v>-</v>
      </c>
      <c r="AD40" s="302" t="str">
        <f>IF('C10(1)-1管路(計画設定)'!$V$10="","-",IF('C10(1)-1管路(計画設定)'!$V$10="○",'C3(1)-1管路'!AD40,IF('C3(1)-1管路'!AD40="-","-",'C10(1)-1管路(計画設定)'!$V$10*'C3(1)-1管路'!AD40)))</f>
        <v>-</v>
      </c>
      <c r="AE40" s="301" t="str">
        <f>IF('C10(1)-1管路(計画設定)'!$W$10="","-",IF('C10(1)-1管路(計画設定)'!$W$10="○",'C3(1)-1管路'!AE40,IF('C3(1)-1管路'!AE40="-","-",'C10(1)-1管路(計画設定)'!$W$10*'C3(1)-1管路'!AE40)))</f>
        <v>-</v>
      </c>
      <c r="AF40" s="303" t="str">
        <f t="shared" si="59"/>
        <v>-</v>
      </c>
      <c r="AG40" s="302" t="str">
        <f>IF('C10(1)-1管路(計画設定)'!$X$8="","-",IF('C10(1)-1管路(計画設定)'!$X$8="○",'C3(1)-1管路'!AG40,IF('C3(1)-1管路'!AZ40="-","-",'C10(1)-1管路(計画設定)'!$X$8*'C3(1)-1管路'!AG40)))</f>
        <v>-</v>
      </c>
      <c r="AH40" s="301" t="str">
        <f>IF('C10(1)-1管路(計画設定)'!$Y$10="","-",IF('C10(1)-1管路(計画設定)'!$Y$10="○",'C3(1)-1管路'!AH40,IF('C3(1)-1管路'!AH40="-","-",'C10(1)-1管路(計画設定)'!$Y$10*'C3(1)-1管路'!AH40)))</f>
        <v>-</v>
      </c>
      <c r="AI40" s="303" t="str">
        <f t="shared" si="60"/>
        <v>-</v>
      </c>
      <c r="AJ40" s="302" t="str">
        <f>IF('C10(1)-1管路(計画設定)'!$Z$10="","-",IF('C10(1)-1管路(計画設定)'!$Z$10="○",'C3(1)-1管路'!AJ40,IF('C3(1)-1管路'!AJ40="-","-",'C10(1)-1管路(計画設定)'!$Z$10*'C3(1)-1管路'!AJ40)))</f>
        <v>-</v>
      </c>
      <c r="AK40" s="301">
        <f>IF('C10(1)-1管路(計画設定)'!$AA$10="","-",IF('C10(1)-1管路(計画設定)'!$AA$10="○",'C3(1)-1管路'!AK40,IF('C3(1)-1管路'!AK40="-","-",'C10(1)-1管路(計画設定)'!$AA$10*'C3(1)-1管路'!AK40)))</f>
        <v>683.30000000000007</v>
      </c>
      <c r="AL40" s="303">
        <f t="shared" si="61"/>
        <v>683.30000000000007</v>
      </c>
      <c r="AM40" s="302" t="str">
        <f>IF('C10(1)-1管路(計画設定)'!$AB$10="","-",IF('C10(1)-1管路(計画設定)'!$AB$10="○",'C3(1)-1管路'!AM40,IF('C3(1)-1管路'!AM40="-","-",'C10(1)-1管路(計画設定)'!$AB$10*'C3(1)-1管路'!AM40)))</f>
        <v>-</v>
      </c>
      <c r="AN40" s="301" t="str">
        <f>IF('C10(1)-1管路(計画設定)'!$AC$10="","-",IF('C10(1)-1管路(計画設定)'!$AC$10="○",'C3(1)-1管路'!AN40,IF('C3(1)-1管路'!AN40="-","-",'C10(1)-1管路(計画設定)'!$AC$10*'C3(1)-1管路'!AN40)))</f>
        <v>-</v>
      </c>
      <c r="AO40" s="303" t="str">
        <f t="shared" si="62"/>
        <v>-</v>
      </c>
      <c r="AP40" s="302" t="str">
        <f>IF('C10(1)-1管路(計画設定)'!$AD$10="","-",IF('C10(1)-1管路(計画設定)'!$AD$10="○",'C3(1)-1管路'!AP40,IF('C3(1)-1管路'!AP40="-","-",'C10(1)-1管路(計画設定)'!$AD$10*'C3(1)-1管路'!AP40)))</f>
        <v>-</v>
      </c>
      <c r="AQ40" s="301" t="str">
        <f>IF('C10(1)-1管路(計画設定)'!$AE$10="","-",IF('C10(1)-1管路(計画設定)'!$AE$10="○",'C3(1)-1管路'!AQ40,IF('C3(1)-1管路'!AQ40="-","-",'C10(1)-1管路(計画設定)'!$AE$10*'C3(1)-1管路'!AQ40)))</f>
        <v>-</v>
      </c>
      <c r="AR40" s="303" t="str">
        <f t="shared" si="63"/>
        <v>-</v>
      </c>
      <c r="AS40" s="302" t="str">
        <f>IF('C10(1)-1管路(計画設定)'!$AF$10="","-",IF('C10(1)-1管路(計画設定)'!$AF$10="○",'C3(1)-1管路'!AS40,IF('C3(1)-1管路'!AS40="-","-",'C10(1)-1管路(計画設定)'!$AF$10*'C3(1)-1管路'!AS40)))</f>
        <v>-</v>
      </c>
      <c r="AT40" s="301" t="str">
        <f>IF('C10(1)-1管路(計画設定)'!$AG$10="","-",IF('C10(1)-1管路(計画設定)'!$AG$10="○",'C3(1)-1管路'!AT40,IF('C3(1)-1管路'!AT40="-","-",'C10(1)-1管路(計画設定)'!$AG$10*'C3(1)-1管路'!AT40)))</f>
        <v>-</v>
      </c>
      <c r="AU40" s="303" t="str">
        <f t="shared" si="64"/>
        <v>-</v>
      </c>
      <c r="AV40" s="64">
        <f t="shared" si="65"/>
        <v>1214.3000000000002</v>
      </c>
      <c r="AW40" s="240" t="str">
        <f>IF('C10(1)-2管路(初期設定)'!AW40="","",'C10(1)-2管路(初期設定)'!AW40)</f>
        <v>ダクタイル鋳鉄管(NS形継手等)</v>
      </c>
      <c r="AX40" s="241">
        <f>IF('C10(1)-2管路(初期設定)'!AX40="","",'C10(1)-2管路(初期設定)'!AX40)</f>
        <v>99</v>
      </c>
      <c r="AY40" s="42">
        <f t="shared" si="66"/>
        <v>120215.70000000001</v>
      </c>
      <c r="BB40" s="1071">
        <f t="shared" si="67"/>
        <v>0</v>
      </c>
      <c r="BC40" s="1070"/>
      <c r="BD40" s="1070">
        <f t="shared" si="68"/>
        <v>0</v>
      </c>
      <c r="BE40" s="1070"/>
      <c r="BF40" s="1070">
        <f t="shared" si="69"/>
        <v>531</v>
      </c>
      <c r="BG40" s="1070"/>
      <c r="BH40" s="1070">
        <f t="shared" si="70"/>
        <v>683.30000000000007</v>
      </c>
      <c r="BI40" s="1070"/>
      <c r="BJ40" s="1070">
        <f t="shared" si="71"/>
        <v>0</v>
      </c>
      <c r="BK40" s="1070"/>
      <c r="BL40" s="1071">
        <f t="shared" si="72"/>
        <v>0</v>
      </c>
      <c r="BM40" s="1070"/>
      <c r="BN40" s="1070">
        <f t="shared" si="73"/>
        <v>0</v>
      </c>
      <c r="BO40" s="1070"/>
      <c r="BP40" s="1070">
        <f t="shared" si="74"/>
        <v>52569</v>
      </c>
      <c r="BQ40" s="1070"/>
      <c r="BR40" s="1070">
        <f t="shared" si="75"/>
        <v>67646.700000000012</v>
      </c>
      <c r="BS40" s="1070"/>
      <c r="BT40" s="1070">
        <f t="shared" si="76"/>
        <v>0</v>
      </c>
      <c r="BU40" s="1073"/>
      <c r="BV40" s="78"/>
      <c r="DI40" s="78"/>
    </row>
    <row r="41" spans="2:113" ht="13.5" customHeight="1">
      <c r="B41" s="1551"/>
      <c r="C41" s="1255"/>
      <c r="D41" s="1263"/>
      <c r="E41" s="1263"/>
      <c r="F41" s="76">
        <v>200</v>
      </c>
      <c r="G41" s="302" t="str">
        <f>IF('C10(1)-1管路(計画設定)'!$F$10="","-",IF('C10(1)-1管路(計画設定)'!$F$10="○",'C3(1)-1管路'!G41,IF('C3(1)-1管路'!F41="-","-",'C10(1)-1管路(計画設定)'!$F$10*'C3(1)-1管路'!G41)))</f>
        <v>-</v>
      </c>
      <c r="H41" s="301" t="str">
        <f>IF('C10(1)-1管路(計画設定)'!$G$10="","-",IF('C10(1)-1管路(計画設定)'!$G$10="○",'C3(1)-1管路'!H41,IF('C3(1)-1管路'!H41="-","-",'C10(1)-1管路(計画設定)'!$G$10*'C3(1)-1管路'!H41)))</f>
        <v>-</v>
      </c>
      <c r="I41" s="303" t="str">
        <f t="shared" si="52"/>
        <v>-</v>
      </c>
      <c r="J41" s="302" t="str">
        <f>IF('C10(1)-1管路(計画設定)'!$H$10="","-",IF('C10(1)-1管路(計画設定)'!$H$10="○",'C3(1)-1管路'!J41,IF('C3(1)-1管路'!J41="-","-",'C10(1)-1管路(計画設定)'!$H$10*'C3(1)-1管路'!J41)))</f>
        <v>-</v>
      </c>
      <c r="K41" s="301" t="str">
        <f>IF('C10(1)-1管路(計画設定)'!$I$10="","-",IF('C10(1)-1管路(計画設定)'!$I$10="○",'C3(1)-1管路'!K41,IF('C3(1)-1管路'!K41="-","-",'C10(1)-1管路(計画設定)'!$I$10*'C3(1)-1管路'!K41)))</f>
        <v>-</v>
      </c>
      <c r="L41" s="303" t="str">
        <f t="shared" si="53"/>
        <v>-</v>
      </c>
      <c r="M41" s="302" t="str">
        <f>IF('C10(1)-1管路(計画設定)'!$J$10="","-",IF('C10(1)-1管路(計画設定)'!$J$10="○",'C3(1)-1管路'!M41,IF('C3(1)-1管路'!M41="-","-",'C10(1)-1管路(計画設定)'!$J$10*'C3(1)-1管路'!M41)))</f>
        <v>-</v>
      </c>
      <c r="N41" s="301" t="str">
        <f>IF('C10(1)-1管路(計画設定)'!$K$10="","-",IF('C10(1)-1管路(計画設定)'!$K$10="○",'C3(1)-1管路'!N41,IF('C3(1)-1管路'!N41="-","-",'C10(1)-1管路(計画設定)'!$K$10*'C3(1)-1管路'!N41)))</f>
        <v>-</v>
      </c>
      <c r="O41" s="303" t="str">
        <f t="shared" si="54"/>
        <v>-</v>
      </c>
      <c r="P41" s="302" t="str">
        <f>IF('C10(1)-1管路(計画設定)'!$L$10="","-",IF('C10(1)-1管路(計画設定)'!$L$10="○",'C3(1)-1管路'!P41,IF('C3(1)-1管路'!P41="-","-",'C10(1)-1管路(計画設定)'!$L$10*'C3(1)-1管路'!P41)))</f>
        <v>-</v>
      </c>
      <c r="Q41" s="301" t="str">
        <f>IF('C10(1)-1管路(計画設定)'!$M$10="","-",IF('C10(1)-1管路(計画設定)'!$M$10="○",'C3(1)-1管路'!Q41,IF('C3(1)-1管路'!Q41="-","-",'C10(1)-1管路(計画設定)'!$M$10*'C3(1)-1管路'!Q41)))</f>
        <v>-</v>
      </c>
      <c r="R41" s="303" t="str">
        <f t="shared" si="55"/>
        <v>-</v>
      </c>
      <c r="S41" s="302" t="str">
        <f>IF('C10(1)-1管路(計画設定)'!$N$10="","-",IF('C10(1)-1管路(計画設定)'!$N$10="○",'C3(1)-1管路'!S41,IF('C3(1)-1管路'!S41="-","-",'C10(1)-1管路(計画設定)'!$N$10*'C3(1)-1管路'!S41)))</f>
        <v>-</v>
      </c>
      <c r="T41" s="296" t="str">
        <f>IF('C10(1)-1管路(計画設定)'!$O$10="","-",IF('C10(1)-1管路(計画設定)'!$O$10="○",'C3(1)-1管路'!T41,IF('C3(1)-1管路'!T41="-","-",'C10(1)-1管路(計画設定)'!$O$10*'C3(1)-1管路'!T41)))</f>
        <v>-</v>
      </c>
      <c r="U41" s="296" t="str">
        <f>IF('C10(1)-1管路(計画設定)'!$P$10="","-",IF('C10(1)-1管路(計画設定)'!$P$10="○",'C3(1)-1管路'!U41,IF('C3(1)-1管路'!U41="-","-",'C10(1)-1管路(計画設定)'!$P$10*'C3(1)-1管路'!U41)))</f>
        <v>-</v>
      </c>
      <c r="V41" s="301">
        <f>IF('C10(1)-1管路(計画設定)'!$Q$10="","-",IF('C10(1)-1管路(計画設定)'!$Q$10="○",'C3(1)-1管路'!V41,IF('C3(1)-1管路'!V41="-","-",'C10(1)-1管路(計画設定)'!$Q$10*'C3(1)-1管路'!V41)))</f>
        <v>125</v>
      </c>
      <c r="W41" s="303">
        <f t="shared" si="56"/>
        <v>125</v>
      </c>
      <c r="X41" s="302" t="str">
        <f>IF('C10(1)-1管路(計画設定)'!$R$10="","-",IF('C10(1)-1管路(計画設定)'!$R$10="○",'C3(1)-1管路'!X41,IF('C3(1)-1管路'!X41="-","-",'C10(1)-1管路(計画設定)'!$R$10*'C3(1)-1管路'!X41)))</f>
        <v>-</v>
      </c>
      <c r="Y41" s="301">
        <f>IF('C10(1)-1管路(計画設定)'!$S$10="","-",IF('C10(1)-1管路(計画設定)'!$S$10="○",'C3(1)-1管路'!Y41,IF('C3(1)-1管路'!Y41="-","-",'C10(1)-1管路(計画設定)'!$S$10*'C3(1)-1管路'!Y41)))</f>
        <v>1182</v>
      </c>
      <c r="Z41" s="303">
        <f t="shared" si="57"/>
        <v>1182</v>
      </c>
      <c r="AA41" s="302" t="str">
        <f>IF('C10(1)-1管路(計画設定)'!$T$10="","-",IF('C10(1)-1管路(計画設定)'!$T$10="○",'C3(1)-1管路'!AA41,IF('C3(1)-1管路'!AA41="-","-",'C10(1)-1管路(計画設定)'!$T$10*'C3(1)-1管路'!AA41)))</f>
        <v>-</v>
      </c>
      <c r="AB41" s="301" t="str">
        <f>IF('C10(1)-1管路(計画設定)'!$U$10="","-",IF('C10(1)-1管路(計画設定)'!$U$10="○",'C3(1)-1管路'!AB41,IF('C3(1)-1管路'!AB41="-","-",'C10(1)-1管路(計画設定)'!$U$10*'C3(1)-1管路'!AB41)))</f>
        <v>-</v>
      </c>
      <c r="AC41" s="303" t="str">
        <f t="shared" si="58"/>
        <v>-</v>
      </c>
      <c r="AD41" s="302" t="str">
        <f>IF('C10(1)-1管路(計画設定)'!$V$10="","-",IF('C10(1)-1管路(計画設定)'!$V$10="○",'C3(1)-1管路'!AD41,IF('C3(1)-1管路'!AD41="-","-",'C10(1)-1管路(計画設定)'!$V$10*'C3(1)-1管路'!AD41)))</f>
        <v>-</v>
      </c>
      <c r="AE41" s="301" t="str">
        <f>IF('C10(1)-1管路(計画設定)'!$W$10="","-",IF('C10(1)-1管路(計画設定)'!$W$10="○",'C3(1)-1管路'!AE41,IF('C3(1)-1管路'!AE41="-","-",'C10(1)-1管路(計画設定)'!$W$10*'C3(1)-1管路'!AE41)))</f>
        <v>-</v>
      </c>
      <c r="AF41" s="303" t="str">
        <f t="shared" si="59"/>
        <v>-</v>
      </c>
      <c r="AG41" s="302" t="str">
        <f>IF('C10(1)-1管路(計画設定)'!$X$8="","-",IF('C10(1)-1管路(計画設定)'!$X$8="○",'C3(1)-1管路'!AG41,IF('C3(1)-1管路'!AZ41="-","-",'C10(1)-1管路(計画設定)'!$X$8*'C3(1)-1管路'!AG41)))</f>
        <v>-</v>
      </c>
      <c r="AH41" s="301" t="str">
        <f>IF('C10(1)-1管路(計画設定)'!$Y$10="","-",IF('C10(1)-1管路(計画設定)'!$Y$10="○",'C3(1)-1管路'!AH41,IF('C3(1)-1管路'!AH41="-","-",'C10(1)-1管路(計画設定)'!$Y$10*'C3(1)-1管路'!AH41)))</f>
        <v>-</v>
      </c>
      <c r="AI41" s="303" t="str">
        <f t="shared" si="60"/>
        <v>-</v>
      </c>
      <c r="AJ41" s="302" t="str">
        <f>IF('C10(1)-1管路(計画設定)'!$Z$10="","-",IF('C10(1)-1管路(計画設定)'!$Z$10="○",'C3(1)-1管路'!AJ41,IF('C3(1)-1管路'!AJ41="-","-",'C10(1)-1管路(計画設定)'!$Z$10*'C3(1)-1管路'!AJ41)))</f>
        <v>-</v>
      </c>
      <c r="AK41" s="301">
        <f>IF('C10(1)-1管路(計画設定)'!$AA$10="","-",IF('C10(1)-1管路(計画設定)'!$AA$10="○",'C3(1)-1管路'!AK41,IF('C3(1)-1管路'!AK41="-","-",'C10(1)-1管路(計画設定)'!$AA$10*'C3(1)-1管路'!AK41)))</f>
        <v>1989.4</v>
      </c>
      <c r="AL41" s="303">
        <f t="shared" si="61"/>
        <v>1989.4</v>
      </c>
      <c r="AM41" s="302" t="str">
        <f>IF('C10(1)-1管路(計画設定)'!$AB$10="","-",IF('C10(1)-1管路(計画設定)'!$AB$10="○",'C3(1)-1管路'!AM41,IF('C3(1)-1管路'!AM41="-","-",'C10(1)-1管路(計画設定)'!$AB$10*'C3(1)-1管路'!AM41)))</f>
        <v>-</v>
      </c>
      <c r="AN41" s="301" t="str">
        <f>IF('C10(1)-1管路(計画設定)'!$AC$10="","-",IF('C10(1)-1管路(計画設定)'!$AC$10="○",'C3(1)-1管路'!AN41,IF('C3(1)-1管路'!AN41="-","-",'C10(1)-1管路(計画設定)'!$AC$10*'C3(1)-1管路'!AN41)))</f>
        <v>-</v>
      </c>
      <c r="AO41" s="303" t="str">
        <f t="shared" si="62"/>
        <v>-</v>
      </c>
      <c r="AP41" s="302" t="str">
        <f>IF('C10(1)-1管路(計画設定)'!$AD$10="","-",IF('C10(1)-1管路(計画設定)'!$AD$10="○",'C3(1)-1管路'!AP41,IF('C3(1)-1管路'!AP41="-","-",'C10(1)-1管路(計画設定)'!$AD$10*'C3(1)-1管路'!AP41)))</f>
        <v>-</v>
      </c>
      <c r="AQ41" s="301" t="str">
        <f>IF('C10(1)-1管路(計画設定)'!$AE$10="","-",IF('C10(1)-1管路(計画設定)'!$AE$10="○",'C3(1)-1管路'!AQ41,IF('C3(1)-1管路'!AQ41="-","-",'C10(1)-1管路(計画設定)'!$AE$10*'C3(1)-1管路'!AQ41)))</f>
        <v>-</v>
      </c>
      <c r="AR41" s="303" t="str">
        <f t="shared" si="63"/>
        <v>-</v>
      </c>
      <c r="AS41" s="302" t="str">
        <f>IF('C10(1)-1管路(計画設定)'!$AF$10="","-",IF('C10(1)-1管路(計画設定)'!$AF$10="○",'C3(1)-1管路'!AS41,IF('C3(1)-1管路'!AS41="-","-",'C10(1)-1管路(計画設定)'!$AF$10*'C3(1)-1管路'!AS41)))</f>
        <v>-</v>
      </c>
      <c r="AT41" s="301" t="str">
        <f>IF('C10(1)-1管路(計画設定)'!$AG$10="","-",IF('C10(1)-1管路(計画設定)'!$AG$10="○",'C3(1)-1管路'!AT41,IF('C3(1)-1管路'!AT41="-","-",'C10(1)-1管路(計画設定)'!$AG$10*'C3(1)-1管路'!AT41)))</f>
        <v>-</v>
      </c>
      <c r="AU41" s="303" t="str">
        <f t="shared" si="64"/>
        <v>-</v>
      </c>
      <c r="AV41" s="64">
        <f t="shared" si="65"/>
        <v>3296.4</v>
      </c>
      <c r="AW41" s="240" t="str">
        <f>IF('C10(1)-2管路(初期設定)'!AW41="","",'C10(1)-2管路(初期設定)'!AW41)</f>
        <v>ダクタイル鋳鉄管(NS形継手等)</v>
      </c>
      <c r="AX41" s="241">
        <f>IF('C10(1)-2管路(初期設定)'!AX41="","",'C10(1)-2管路(初期設定)'!AX41)</f>
        <v>87</v>
      </c>
      <c r="AY41" s="42">
        <f t="shared" si="66"/>
        <v>286786.8</v>
      </c>
      <c r="BB41" s="1071">
        <f t="shared" si="67"/>
        <v>0</v>
      </c>
      <c r="BC41" s="1070"/>
      <c r="BD41" s="1070">
        <f t="shared" si="68"/>
        <v>0</v>
      </c>
      <c r="BE41" s="1070"/>
      <c r="BF41" s="1070">
        <f t="shared" si="69"/>
        <v>1307</v>
      </c>
      <c r="BG41" s="1070"/>
      <c r="BH41" s="1070">
        <f t="shared" si="70"/>
        <v>1989.4</v>
      </c>
      <c r="BI41" s="1070"/>
      <c r="BJ41" s="1070">
        <f t="shared" si="71"/>
        <v>0</v>
      </c>
      <c r="BK41" s="1070"/>
      <c r="BL41" s="1071">
        <f t="shared" si="72"/>
        <v>0</v>
      </c>
      <c r="BM41" s="1070"/>
      <c r="BN41" s="1070">
        <f t="shared" si="73"/>
        <v>0</v>
      </c>
      <c r="BO41" s="1070"/>
      <c r="BP41" s="1070">
        <f t="shared" si="74"/>
        <v>113709</v>
      </c>
      <c r="BQ41" s="1070"/>
      <c r="BR41" s="1070">
        <f t="shared" si="75"/>
        <v>173077.80000000002</v>
      </c>
      <c r="BS41" s="1070"/>
      <c r="BT41" s="1070">
        <f t="shared" si="76"/>
        <v>0</v>
      </c>
      <c r="BU41" s="1073"/>
      <c r="BV41" s="78"/>
      <c r="DI41" s="78"/>
    </row>
    <row r="42" spans="2:113" ht="13.5" customHeight="1">
      <c r="B42" s="1551"/>
      <c r="C42" s="1255"/>
      <c r="D42" s="1263"/>
      <c r="E42" s="1263"/>
      <c r="F42" s="76">
        <v>150</v>
      </c>
      <c r="G42" s="302" t="str">
        <f>IF('C10(1)-1管路(計画設定)'!$F$10="","-",IF('C10(1)-1管路(計画設定)'!$F$10="○",'C3(1)-1管路'!G42,IF('C3(1)-1管路'!F42="-","-",'C10(1)-1管路(計画設定)'!$F$10*'C3(1)-1管路'!G42)))</f>
        <v>-</v>
      </c>
      <c r="H42" s="301" t="str">
        <f>IF('C10(1)-1管路(計画設定)'!$G$10="","-",IF('C10(1)-1管路(計画設定)'!$G$10="○",'C3(1)-1管路'!H42,IF('C3(1)-1管路'!H42="-","-",'C10(1)-1管路(計画設定)'!$G$10*'C3(1)-1管路'!H42)))</f>
        <v>-</v>
      </c>
      <c r="I42" s="303" t="str">
        <f t="shared" si="52"/>
        <v>-</v>
      </c>
      <c r="J42" s="302" t="str">
        <f>IF('C10(1)-1管路(計画設定)'!$H$10="","-",IF('C10(1)-1管路(計画設定)'!$H$10="○",'C3(1)-1管路'!J42,IF('C3(1)-1管路'!J42="-","-",'C10(1)-1管路(計画設定)'!$H$10*'C3(1)-1管路'!J42)))</f>
        <v>-</v>
      </c>
      <c r="K42" s="301" t="str">
        <f>IF('C10(1)-1管路(計画設定)'!$I$10="","-",IF('C10(1)-1管路(計画設定)'!$I$10="○",'C3(1)-1管路'!K42,IF('C3(1)-1管路'!K42="-","-",'C10(1)-1管路(計画設定)'!$I$10*'C3(1)-1管路'!K42)))</f>
        <v>-</v>
      </c>
      <c r="L42" s="303" t="str">
        <f t="shared" si="53"/>
        <v>-</v>
      </c>
      <c r="M42" s="302" t="str">
        <f>IF('C10(1)-1管路(計画設定)'!$J$10="","-",IF('C10(1)-1管路(計画設定)'!$J$10="○",'C3(1)-1管路'!M42,IF('C3(1)-1管路'!M42="-","-",'C10(1)-1管路(計画設定)'!$J$10*'C3(1)-1管路'!M42)))</f>
        <v>-</v>
      </c>
      <c r="N42" s="301" t="str">
        <f>IF('C10(1)-1管路(計画設定)'!$K$10="","-",IF('C10(1)-1管路(計画設定)'!$K$10="○",'C3(1)-1管路'!N42,IF('C3(1)-1管路'!N42="-","-",'C10(1)-1管路(計画設定)'!$K$10*'C3(1)-1管路'!N42)))</f>
        <v>-</v>
      </c>
      <c r="O42" s="303" t="str">
        <f t="shared" si="54"/>
        <v>-</v>
      </c>
      <c r="P42" s="302" t="str">
        <f>IF('C10(1)-1管路(計画設定)'!$L$10="","-",IF('C10(1)-1管路(計画設定)'!$L$10="○",'C3(1)-1管路'!P42,IF('C3(1)-1管路'!P42="-","-",'C10(1)-1管路(計画設定)'!$L$10*'C3(1)-1管路'!P42)))</f>
        <v>-</v>
      </c>
      <c r="Q42" s="301" t="str">
        <f>IF('C10(1)-1管路(計画設定)'!$M$10="","-",IF('C10(1)-1管路(計画設定)'!$M$10="○",'C3(1)-1管路'!Q42,IF('C3(1)-1管路'!Q42="-","-",'C10(1)-1管路(計画設定)'!$M$10*'C3(1)-1管路'!Q42)))</f>
        <v>-</v>
      </c>
      <c r="R42" s="303" t="str">
        <f t="shared" si="55"/>
        <v>-</v>
      </c>
      <c r="S42" s="302" t="str">
        <f>IF('C10(1)-1管路(計画設定)'!$N$10="","-",IF('C10(1)-1管路(計画設定)'!$N$10="○",'C3(1)-1管路'!S42,IF('C3(1)-1管路'!S42="-","-",'C10(1)-1管路(計画設定)'!$N$10*'C3(1)-1管路'!S42)))</f>
        <v>-</v>
      </c>
      <c r="T42" s="296" t="str">
        <f>IF('C10(1)-1管路(計画設定)'!$O$10="","-",IF('C10(1)-1管路(計画設定)'!$O$10="○",'C3(1)-1管路'!T42,IF('C3(1)-1管路'!T42="-","-",'C10(1)-1管路(計画設定)'!$O$10*'C3(1)-1管路'!T42)))</f>
        <v>-</v>
      </c>
      <c r="U42" s="296" t="str">
        <f>IF('C10(1)-1管路(計画設定)'!$P$10="","-",IF('C10(1)-1管路(計画設定)'!$P$10="○",'C3(1)-1管路'!U42,IF('C3(1)-1管路'!U42="-","-",'C10(1)-1管路(計画設定)'!$P$10*'C3(1)-1管路'!U42)))</f>
        <v>-</v>
      </c>
      <c r="V42" s="301">
        <f>IF('C10(1)-1管路(計画設定)'!$Q$10="","-",IF('C10(1)-1管路(計画設定)'!$Q$10="○",'C3(1)-1管路'!V42,IF('C3(1)-1管路'!V42="-","-",'C10(1)-1管路(計画設定)'!$Q$10*'C3(1)-1管路'!V42)))</f>
        <v>191</v>
      </c>
      <c r="W42" s="303">
        <f t="shared" si="56"/>
        <v>191</v>
      </c>
      <c r="X42" s="302" t="str">
        <f>IF('C10(1)-1管路(計画設定)'!$R$10="","-",IF('C10(1)-1管路(計画設定)'!$R$10="○",'C3(1)-1管路'!X42,IF('C3(1)-1管路'!X42="-","-",'C10(1)-1管路(計画設定)'!$R$10*'C3(1)-1管路'!X42)))</f>
        <v>-</v>
      </c>
      <c r="Y42" s="301">
        <f>IF('C10(1)-1管路(計画設定)'!$S$10="","-",IF('C10(1)-1管路(計画設定)'!$S$10="○",'C3(1)-1管路'!Y42,IF('C3(1)-1管路'!Y42="-","-",'C10(1)-1管路(計画設定)'!$S$10*'C3(1)-1管路'!Y42)))</f>
        <v>1618</v>
      </c>
      <c r="Z42" s="303">
        <f t="shared" si="57"/>
        <v>1618</v>
      </c>
      <c r="AA42" s="302" t="str">
        <f>IF('C10(1)-1管路(計画設定)'!$T$10="","-",IF('C10(1)-1管路(計画設定)'!$T$10="○",'C3(1)-1管路'!AA42,IF('C3(1)-1管路'!AA42="-","-",'C10(1)-1管路(計画設定)'!$T$10*'C3(1)-1管路'!AA42)))</f>
        <v>-</v>
      </c>
      <c r="AB42" s="301" t="str">
        <f>IF('C10(1)-1管路(計画設定)'!$U$10="","-",IF('C10(1)-1管路(計画設定)'!$U$10="○",'C3(1)-1管路'!AB42,IF('C3(1)-1管路'!AB42="-","-",'C10(1)-1管路(計画設定)'!$U$10*'C3(1)-1管路'!AB42)))</f>
        <v>-</v>
      </c>
      <c r="AC42" s="303" t="str">
        <f t="shared" si="58"/>
        <v>-</v>
      </c>
      <c r="AD42" s="302" t="str">
        <f>IF('C10(1)-1管路(計画設定)'!$V$10="","-",IF('C10(1)-1管路(計画設定)'!$V$10="○",'C3(1)-1管路'!AD42,IF('C3(1)-1管路'!AD42="-","-",'C10(1)-1管路(計画設定)'!$V$10*'C3(1)-1管路'!AD42)))</f>
        <v>-</v>
      </c>
      <c r="AE42" s="301" t="str">
        <f>IF('C10(1)-1管路(計画設定)'!$W$10="","-",IF('C10(1)-1管路(計画設定)'!$W$10="○",'C3(1)-1管路'!AE42,IF('C3(1)-1管路'!AE42="-","-",'C10(1)-1管路(計画設定)'!$W$10*'C3(1)-1管路'!AE42)))</f>
        <v>-</v>
      </c>
      <c r="AF42" s="303" t="str">
        <f t="shared" si="59"/>
        <v>-</v>
      </c>
      <c r="AG42" s="302" t="str">
        <f>IF('C10(1)-1管路(計画設定)'!$X$8="","-",IF('C10(1)-1管路(計画設定)'!$X$8="○",'C3(1)-1管路'!AG42,IF('C3(1)-1管路'!AZ42="-","-",'C10(1)-1管路(計画設定)'!$X$8*'C3(1)-1管路'!AG42)))</f>
        <v>-</v>
      </c>
      <c r="AH42" s="301">
        <f>IF('C10(1)-1管路(計画設定)'!$Y$10="","-",IF('C10(1)-1管路(計画設定)'!$Y$10="○",'C3(1)-1管路'!AH42,IF('C3(1)-1管路'!AH42="-","-",'C10(1)-1管路(計画設定)'!$Y$10*'C3(1)-1管路'!AH42)))</f>
        <v>363</v>
      </c>
      <c r="AI42" s="303">
        <f t="shared" si="60"/>
        <v>363</v>
      </c>
      <c r="AJ42" s="302" t="str">
        <f>IF('C10(1)-1管路(計画設定)'!$Z$10="","-",IF('C10(1)-1管路(計画設定)'!$Z$10="○",'C3(1)-1管路'!AJ42,IF('C3(1)-1管路'!AJ42="-","-",'C10(1)-1管路(計画設定)'!$Z$10*'C3(1)-1管路'!AJ42)))</f>
        <v>-</v>
      </c>
      <c r="AK42" s="301">
        <f>IF('C10(1)-1管路(計画設定)'!$AA$10="","-",IF('C10(1)-1管路(計画設定)'!$AA$10="○",'C3(1)-1管路'!AK42,IF('C3(1)-1管路'!AK42="-","-",'C10(1)-1管路(計画設定)'!$AA$10*'C3(1)-1管路'!AK42)))</f>
        <v>974.5</v>
      </c>
      <c r="AL42" s="303">
        <f t="shared" si="61"/>
        <v>974.5</v>
      </c>
      <c r="AM42" s="302" t="str">
        <f>IF('C10(1)-1管路(計画設定)'!$AB$10="","-",IF('C10(1)-1管路(計画設定)'!$AB$10="○",'C3(1)-1管路'!AM42,IF('C3(1)-1管路'!AM42="-","-",'C10(1)-1管路(計画設定)'!$AB$10*'C3(1)-1管路'!AM42)))</f>
        <v>-</v>
      </c>
      <c r="AN42" s="301" t="str">
        <f>IF('C10(1)-1管路(計画設定)'!$AC$10="","-",IF('C10(1)-1管路(計画設定)'!$AC$10="○",'C3(1)-1管路'!AN42,IF('C3(1)-1管路'!AN42="-","-",'C10(1)-1管路(計画設定)'!$AC$10*'C3(1)-1管路'!AN42)))</f>
        <v>-</v>
      </c>
      <c r="AO42" s="303" t="str">
        <f t="shared" si="62"/>
        <v>-</v>
      </c>
      <c r="AP42" s="302" t="str">
        <f>IF('C10(1)-1管路(計画設定)'!$AD$10="","-",IF('C10(1)-1管路(計画設定)'!$AD$10="○",'C3(1)-1管路'!AP42,IF('C3(1)-1管路'!AP42="-","-",'C10(1)-1管路(計画設定)'!$AD$10*'C3(1)-1管路'!AP42)))</f>
        <v>-</v>
      </c>
      <c r="AQ42" s="301" t="str">
        <f>IF('C10(1)-1管路(計画設定)'!$AE$10="","-",IF('C10(1)-1管路(計画設定)'!$AE$10="○",'C3(1)-1管路'!AQ42,IF('C3(1)-1管路'!AQ42="-","-",'C10(1)-1管路(計画設定)'!$AE$10*'C3(1)-1管路'!AQ42)))</f>
        <v>-</v>
      </c>
      <c r="AR42" s="303" t="str">
        <f t="shared" si="63"/>
        <v>-</v>
      </c>
      <c r="AS42" s="302" t="str">
        <f>IF('C10(1)-1管路(計画設定)'!$AF$10="","-",IF('C10(1)-1管路(計画設定)'!$AF$10="○",'C3(1)-1管路'!AS42,IF('C3(1)-1管路'!AS42="-","-",'C10(1)-1管路(計画設定)'!$AF$10*'C3(1)-1管路'!AS42)))</f>
        <v>-</v>
      </c>
      <c r="AT42" s="301" t="str">
        <f>IF('C10(1)-1管路(計画設定)'!$AG$10="","-",IF('C10(1)-1管路(計画設定)'!$AG$10="○",'C3(1)-1管路'!AT42,IF('C3(1)-1管路'!AT42="-","-",'C10(1)-1管路(計画設定)'!$AG$10*'C3(1)-1管路'!AT42)))</f>
        <v>-</v>
      </c>
      <c r="AU42" s="303" t="str">
        <f t="shared" si="64"/>
        <v>-</v>
      </c>
      <c r="AV42" s="64">
        <f t="shared" si="65"/>
        <v>3146.5</v>
      </c>
      <c r="AW42" s="240" t="str">
        <f>IF('C10(1)-2管路(初期設定)'!AW42="","",'C10(1)-2管路(初期設定)'!AW42)</f>
        <v>ダクタイル鋳鉄管(NS形継手等)</v>
      </c>
      <c r="AX42" s="241">
        <f>IF('C10(1)-2管路(初期設定)'!AX42="","",'C10(1)-2管路(初期設定)'!AX42)</f>
        <v>76</v>
      </c>
      <c r="AY42" s="42">
        <f t="shared" si="66"/>
        <v>239134</v>
      </c>
      <c r="BB42" s="1071">
        <f t="shared" si="67"/>
        <v>0</v>
      </c>
      <c r="BC42" s="1070"/>
      <c r="BD42" s="1070">
        <f t="shared" si="68"/>
        <v>0</v>
      </c>
      <c r="BE42" s="1070"/>
      <c r="BF42" s="1070">
        <f t="shared" si="69"/>
        <v>1809</v>
      </c>
      <c r="BG42" s="1070"/>
      <c r="BH42" s="1070">
        <f t="shared" si="70"/>
        <v>1337.5</v>
      </c>
      <c r="BI42" s="1070"/>
      <c r="BJ42" s="1070">
        <f t="shared" si="71"/>
        <v>0</v>
      </c>
      <c r="BK42" s="1070"/>
      <c r="BL42" s="1071">
        <f t="shared" si="72"/>
        <v>0</v>
      </c>
      <c r="BM42" s="1070"/>
      <c r="BN42" s="1070">
        <f t="shared" si="73"/>
        <v>0</v>
      </c>
      <c r="BO42" s="1070"/>
      <c r="BP42" s="1070">
        <f t="shared" si="74"/>
        <v>137484</v>
      </c>
      <c r="BQ42" s="1070"/>
      <c r="BR42" s="1070">
        <f t="shared" si="75"/>
        <v>101650</v>
      </c>
      <c r="BS42" s="1070"/>
      <c r="BT42" s="1070">
        <f t="shared" si="76"/>
        <v>0</v>
      </c>
      <c r="BU42" s="1073"/>
      <c r="BV42" s="78"/>
      <c r="DI42" s="78"/>
    </row>
    <row r="43" spans="2:113" ht="13.5" customHeight="1">
      <c r="B43" s="1551"/>
      <c r="C43" s="1255"/>
      <c r="D43" s="1263"/>
      <c r="E43" s="1263"/>
      <c r="F43" s="76">
        <v>100</v>
      </c>
      <c r="G43" s="302" t="str">
        <f>IF('C10(1)-1管路(計画設定)'!$F$10="","-",IF('C10(1)-1管路(計画設定)'!$F$10="○",'C3(1)-1管路'!G43,IF('C3(1)-1管路'!F43="-","-",'C10(1)-1管路(計画設定)'!$F$10*'C3(1)-1管路'!G43)))</f>
        <v>-</v>
      </c>
      <c r="H43" s="301" t="str">
        <f>IF('C10(1)-1管路(計画設定)'!$G$10="","-",IF('C10(1)-1管路(計画設定)'!$G$10="○",'C3(1)-1管路'!H43,IF('C3(1)-1管路'!H43="-","-",'C10(1)-1管路(計画設定)'!$G$10*'C3(1)-1管路'!H43)))</f>
        <v>-</v>
      </c>
      <c r="I43" s="303" t="str">
        <f t="shared" si="52"/>
        <v>-</v>
      </c>
      <c r="J43" s="302" t="str">
        <f>IF('C10(1)-1管路(計画設定)'!$H$10="","-",IF('C10(1)-1管路(計画設定)'!$H$10="○",'C3(1)-1管路'!J43,IF('C3(1)-1管路'!J43="-","-",'C10(1)-1管路(計画設定)'!$H$10*'C3(1)-1管路'!J43)))</f>
        <v>-</v>
      </c>
      <c r="K43" s="301" t="str">
        <f>IF('C10(1)-1管路(計画設定)'!$I$10="","-",IF('C10(1)-1管路(計画設定)'!$I$10="○",'C3(1)-1管路'!K43,IF('C3(1)-1管路'!K43="-","-",'C10(1)-1管路(計画設定)'!$I$10*'C3(1)-1管路'!K43)))</f>
        <v>-</v>
      </c>
      <c r="L43" s="303" t="str">
        <f t="shared" si="53"/>
        <v>-</v>
      </c>
      <c r="M43" s="302" t="str">
        <f>IF('C10(1)-1管路(計画設定)'!$J$10="","-",IF('C10(1)-1管路(計画設定)'!$J$10="○",'C3(1)-1管路'!M43,IF('C3(1)-1管路'!M43="-","-",'C10(1)-1管路(計画設定)'!$J$10*'C3(1)-1管路'!M43)))</f>
        <v>-</v>
      </c>
      <c r="N43" s="301" t="str">
        <f>IF('C10(1)-1管路(計画設定)'!$K$10="","-",IF('C10(1)-1管路(計画設定)'!$K$10="○",'C3(1)-1管路'!N43,IF('C3(1)-1管路'!N43="-","-",'C10(1)-1管路(計画設定)'!$K$10*'C3(1)-1管路'!N43)))</f>
        <v>-</v>
      </c>
      <c r="O43" s="303" t="str">
        <f t="shared" si="54"/>
        <v>-</v>
      </c>
      <c r="P43" s="302" t="str">
        <f>IF('C10(1)-1管路(計画設定)'!$L$10="","-",IF('C10(1)-1管路(計画設定)'!$L$10="○",'C3(1)-1管路'!P43,IF('C3(1)-1管路'!P43="-","-",'C10(1)-1管路(計画設定)'!$L$10*'C3(1)-1管路'!P43)))</f>
        <v>-</v>
      </c>
      <c r="Q43" s="301" t="str">
        <f>IF('C10(1)-1管路(計画設定)'!$M$10="","-",IF('C10(1)-1管路(計画設定)'!$M$10="○",'C3(1)-1管路'!Q43,IF('C3(1)-1管路'!Q43="-","-",'C10(1)-1管路(計画設定)'!$M$10*'C3(1)-1管路'!Q43)))</f>
        <v>-</v>
      </c>
      <c r="R43" s="303" t="str">
        <f t="shared" si="55"/>
        <v>-</v>
      </c>
      <c r="S43" s="302" t="str">
        <f>IF('C10(1)-1管路(計画設定)'!$N$10="","-",IF('C10(1)-1管路(計画設定)'!$N$10="○",'C3(1)-1管路'!S43,IF('C3(1)-1管路'!S43="-","-",'C10(1)-1管路(計画設定)'!$N$10*'C3(1)-1管路'!S43)))</f>
        <v>-</v>
      </c>
      <c r="T43" s="296" t="str">
        <f>IF('C10(1)-1管路(計画設定)'!$O$10="","-",IF('C10(1)-1管路(計画設定)'!$O$10="○",'C3(1)-1管路'!T43,IF('C3(1)-1管路'!T43="-","-",'C10(1)-1管路(計画設定)'!$O$10*'C3(1)-1管路'!T43)))</f>
        <v>-</v>
      </c>
      <c r="U43" s="296" t="str">
        <f>IF('C10(1)-1管路(計画設定)'!$P$10="","-",IF('C10(1)-1管路(計画設定)'!$P$10="○",'C3(1)-1管路'!U43,IF('C3(1)-1管路'!U43="-","-",'C10(1)-1管路(計画設定)'!$P$10*'C3(1)-1管路'!U43)))</f>
        <v>-</v>
      </c>
      <c r="V43" s="301">
        <f>IF('C10(1)-1管路(計画設定)'!$Q$10="","-",IF('C10(1)-1管路(計画設定)'!$Q$10="○",'C3(1)-1管路'!V43,IF('C3(1)-1管路'!V43="-","-",'C10(1)-1管路(計画設定)'!$Q$10*'C3(1)-1管路'!V43)))</f>
        <v>25</v>
      </c>
      <c r="W43" s="303">
        <f t="shared" si="56"/>
        <v>25</v>
      </c>
      <c r="X43" s="302" t="str">
        <f>IF('C10(1)-1管路(計画設定)'!$R$10="","-",IF('C10(1)-1管路(計画設定)'!$R$10="○",'C3(1)-1管路'!X43,IF('C3(1)-1管路'!X43="-","-",'C10(1)-1管路(計画設定)'!$R$10*'C3(1)-1管路'!X43)))</f>
        <v>-</v>
      </c>
      <c r="Y43" s="301">
        <f>IF('C10(1)-1管路(計画設定)'!$S$10="","-",IF('C10(1)-1管路(計画設定)'!$S$10="○",'C3(1)-1管路'!Y43,IF('C3(1)-1管路'!Y43="-","-",'C10(1)-1管路(計画設定)'!$S$10*'C3(1)-1管路'!Y43)))</f>
        <v>263</v>
      </c>
      <c r="Z43" s="303">
        <f t="shared" si="57"/>
        <v>263</v>
      </c>
      <c r="AA43" s="302" t="str">
        <f>IF('C10(1)-1管路(計画設定)'!$T$10="","-",IF('C10(1)-1管路(計画設定)'!$T$10="○",'C3(1)-1管路'!AA43,IF('C3(1)-1管路'!AA43="-","-",'C10(1)-1管路(計画設定)'!$T$10*'C3(1)-1管路'!AA43)))</f>
        <v>-</v>
      </c>
      <c r="AB43" s="301" t="str">
        <f>IF('C10(1)-1管路(計画設定)'!$U$10="","-",IF('C10(1)-1管路(計画設定)'!$U$10="○",'C3(1)-1管路'!AB43,IF('C3(1)-1管路'!AB43="-","-",'C10(1)-1管路(計画設定)'!$U$10*'C3(1)-1管路'!AB43)))</f>
        <v>-</v>
      </c>
      <c r="AC43" s="303" t="str">
        <f t="shared" si="58"/>
        <v>-</v>
      </c>
      <c r="AD43" s="302" t="str">
        <f>IF('C10(1)-1管路(計画設定)'!$V$10="","-",IF('C10(1)-1管路(計画設定)'!$V$10="○",'C3(1)-1管路'!AD43,IF('C3(1)-1管路'!AD43="-","-",'C10(1)-1管路(計画設定)'!$V$10*'C3(1)-1管路'!AD43)))</f>
        <v>-</v>
      </c>
      <c r="AE43" s="301" t="str">
        <f>IF('C10(1)-1管路(計画設定)'!$W$10="","-",IF('C10(1)-1管路(計画設定)'!$W$10="○",'C3(1)-1管路'!AE43,IF('C3(1)-1管路'!AE43="-","-",'C10(1)-1管路(計画設定)'!$W$10*'C3(1)-1管路'!AE43)))</f>
        <v>-</v>
      </c>
      <c r="AF43" s="303" t="str">
        <f t="shared" si="59"/>
        <v>-</v>
      </c>
      <c r="AG43" s="302" t="str">
        <f>IF('C10(1)-1管路(計画設定)'!$X$8="","-",IF('C10(1)-1管路(計画設定)'!$X$8="○",'C3(1)-1管路'!AG43,IF('C3(1)-1管路'!AZ43="-","-",'C10(1)-1管路(計画設定)'!$X$8*'C3(1)-1管路'!AG43)))</f>
        <v>-</v>
      </c>
      <c r="AH43" s="301">
        <f>IF('C10(1)-1管路(計画設定)'!$Y$10="","-",IF('C10(1)-1管路(計画設定)'!$Y$10="○",'C3(1)-1管路'!AH43,IF('C3(1)-1管路'!AH43="-","-",'C10(1)-1管路(計画設定)'!$Y$10*'C3(1)-1管路'!AH43)))</f>
        <v>116</v>
      </c>
      <c r="AI43" s="303">
        <f t="shared" si="60"/>
        <v>116</v>
      </c>
      <c r="AJ43" s="302" t="str">
        <f>IF('C10(1)-1管路(計画設定)'!$Z$10="","-",IF('C10(1)-1管路(計画設定)'!$Z$10="○",'C3(1)-1管路'!AJ43,IF('C3(1)-1管路'!AJ43="-","-",'C10(1)-1管路(計画設定)'!$Z$10*'C3(1)-1管路'!AJ43)))</f>
        <v>-</v>
      </c>
      <c r="AK43" s="301">
        <f>IF('C10(1)-1管路(計画設定)'!$AA$10="","-",IF('C10(1)-1管路(計画設定)'!$AA$10="○",'C3(1)-1管路'!AK43,IF('C3(1)-1管路'!AK43="-","-",'C10(1)-1管路(計画設定)'!$AA$10*'C3(1)-1管路'!AK43)))</f>
        <v>264.20000000000005</v>
      </c>
      <c r="AL43" s="303">
        <f t="shared" si="61"/>
        <v>264.20000000000005</v>
      </c>
      <c r="AM43" s="302" t="str">
        <f>IF('C10(1)-1管路(計画設定)'!$AB$10="","-",IF('C10(1)-1管路(計画設定)'!$AB$10="○",'C3(1)-1管路'!AM43,IF('C3(1)-1管路'!AM43="-","-",'C10(1)-1管路(計画設定)'!$AB$10*'C3(1)-1管路'!AM43)))</f>
        <v>-</v>
      </c>
      <c r="AN43" s="301" t="str">
        <f>IF('C10(1)-1管路(計画設定)'!$AC$10="","-",IF('C10(1)-1管路(計画設定)'!$AC$10="○",'C3(1)-1管路'!AN43,IF('C3(1)-1管路'!AN43="-","-",'C10(1)-1管路(計画設定)'!$AC$10*'C3(1)-1管路'!AN43)))</f>
        <v>-</v>
      </c>
      <c r="AO43" s="303" t="str">
        <f t="shared" si="62"/>
        <v>-</v>
      </c>
      <c r="AP43" s="302" t="str">
        <f>IF('C10(1)-1管路(計画設定)'!$AD$10="","-",IF('C10(1)-1管路(計画設定)'!$AD$10="○",'C3(1)-1管路'!AP43,IF('C3(1)-1管路'!AP43="-","-",'C10(1)-1管路(計画設定)'!$AD$10*'C3(1)-1管路'!AP43)))</f>
        <v>-</v>
      </c>
      <c r="AQ43" s="301" t="str">
        <f>IF('C10(1)-1管路(計画設定)'!$AE$10="","-",IF('C10(1)-1管路(計画設定)'!$AE$10="○",'C3(1)-1管路'!AQ43,IF('C3(1)-1管路'!AQ43="-","-",'C10(1)-1管路(計画設定)'!$AE$10*'C3(1)-1管路'!AQ43)))</f>
        <v>-</v>
      </c>
      <c r="AR43" s="303" t="str">
        <f t="shared" si="63"/>
        <v>-</v>
      </c>
      <c r="AS43" s="302" t="str">
        <f>IF('C10(1)-1管路(計画設定)'!$AF$10="","-",IF('C10(1)-1管路(計画設定)'!$AF$10="○",'C3(1)-1管路'!AS43,IF('C3(1)-1管路'!AS43="-","-",'C10(1)-1管路(計画設定)'!$AF$10*'C3(1)-1管路'!AS43)))</f>
        <v>-</v>
      </c>
      <c r="AT43" s="301" t="str">
        <f>IF('C10(1)-1管路(計画設定)'!$AG$10="","-",IF('C10(1)-1管路(計画設定)'!$AG$10="○",'C3(1)-1管路'!AT43,IF('C3(1)-1管路'!AT43="-","-",'C10(1)-1管路(計画設定)'!$AG$10*'C3(1)-1管路'!AT43)))</f>
        <v>-</v>
      </c>
      <c r="AU43" s="303" t="str">
        <f t="shared" si="64"/>
        <v>-</v>
      </c>
      <c r="AV43" s="64">
        <f t="shared" si="65"/>
        <v>668.2</v>
      </c>
      <c r="AW43" s="240" t="str">
        <f>IF('C10(1)-2管路(初期設定)'!AW43="","",'C10(1)-2管路(初期設定)'!AW43)</f>
        <v>ダクタイル鋳鉄管(NS形継手等)</v>
      </c>
      <c r="AX43" s="241">
        <f>IF('C10(1)-2管路(初期設定)'!AX43="","",'C10(1)-2管路(初期設定)'!AX43)</f>
        <v>67</v>
      </c>
      <c r="AY43" s="42">
        <f t="shared" si="66"/>
        <v>44769.4</v>
      </c>
      <c r="BB43" s="1071">
        <f t="shared" si="67"/>
        <v>0</v>
      </c>
      <c r="BC43" s="1070"/>
      <c r="BD43" s="1070">
        <f t="shared" si="68"/>
        <v>0</v>
      </c>
      <c r="BE43" s="1070"/>
      <c r="BF43" s="1070">
        <f t="shared" si="69"/>
        <v>288</v>
      </c>
      <c r="BG43" s="1070"/>
      <c r="BH43" s="1070">
        <f t="shared" si="70"/>
        <v>380.20000000000005</v>
      </c>
      <c r="BI43" s="1070"/>
      <c r="BJ43" s="1070">
        <f t="shared" si="71"/>
        <v>0</v>
      </c>
      <c r="BK43" s="1070"/>
      <c r="BL43" s="1071">
        <f t="shared" si="72"/>
        <v>0</v>
      </c>
      <c r="BM43" s="1070"/>
      <c r="BN43" s="1070">
        <f t="shared" si="73"/>
        <v>0</v>
      </c>
      <c r="BO43" s="1070"/>
      <c r="BP43" s="1070">
        <f t="shared" si="74"/>
        <v>19296</v>
      </c>
      <c r="BQ43" s="1070"/>
      <c r="BR43" s="1070">
        <f t="shared" si="75"/>
        <v>25473.4</v>
      </c>
      <c r="BS43" s="1070"/>
      <c r="BT43" s="1070">
        <f t="shared" si="76"/>
        <v>0</v>
      </c>
      <c r="BU43" s="1073"/>
      <c r="BV43" s="78"/>
      <c r="DI43" s="78"/>
    </row>
    <row r="44" spans="2:113" ht="13.5" customHeight="1">
      <c r="B44" s="1551"/>
      <c r="C44" s="1255"/>
      <c r="D44" s="1263"/>
      <c r="E44" s="1263"/>
      <c r="F44" s="77" t="s">
        <v>136</v>
      </c>
      <c r="G44" s="302" t="str">
        <f>IF('C10(1)-1管路(計画設定)'!$F$10="","-",IF('C10(1)-1管路(計画設定)'!$F$10="○",'C3(1)-1管路'!G44,IF('C3(1)-1管路'!F44="-","-",'C10(1)-1管路(計画設定)'!$F$10*'C3(1)-1管路'!G44)))</f>
        <v>-</v>
      </c>
      <c r="H44" s="301" t="str">
        <f>IF('C10(1)-1管路(計画設定)'!$G$10="","-",IF('C10(1)-1管路(計画設定)'!$G$10="○",'C3(1)-1管路'!H44,IF('C3(1)-1管路'!H44="-","-",'C10(1)-1管路(計画設定)'!$G$10*'C3(1)-1管路'!H44)))</f>
        <v>-</v>
      </c>
      <c r="I44" s="303" t="str">
        <f t="shared" si="52"/>
        <v>-</v>
      </c>
      <c r="J44" s="302" t="str">
        <f>IF('C10(1)-1管路(計画設定)'!$H$10="","-",IF('C10(1)-1管路(計画設定)'!$H$10="○",'C3(1)-1管路'!J44,IF('C3(1)-1管路'!J44="-","-",'C10(1)-1管路(計画設定)'!$H$10*'C3(1)-1管路'!J44)))</f>
        <v>-</v>
      </c>
      <c r="K44" s="301" t="str">
        <f>IF('C10(1)-1管路(計画設定)'!$I$10="","-",IF('C10(1)-1管路(計画設定)'!$I$10="○",'C3(1)-1管路'!K44,IF('C3(1)-1管路'!K44="-","-",'C10(1)-1管路(計画設定)'!$I$10*'C3(1)-1管路'!K44)))</f>
        <v>-</v>
      </c>
      <c r="L44" s="303" t="str">
        <f t="shared" si="53"/>
        <v>-</v>
      </c>
      <c r="M44" s="302" t="str">
        <f>IF('C10(1)-1管路(計画設定)'!$J$10="","-",IF('C10(1)-1管路(計画設定)'!$J$10="○",'C3(1)-1管路'!M44,IF('C3(1)-1管路'!M44="-","-",'C10(1)-1管路(計画設定)'!$J$10*'C3(1)-1管路'!M44)))</f>
        <v>-</v>
      </c>
      <c r="N44" s="301" t="str">
        <f>IF('C10(1)-1管路(計画設定)'!$K$10="","-",IF('C10(1)-1管路(計画設定)'!$K$10="○",'C3(1)-1管路'!N44,IF('C3(1)-1管路'!N44="-","-",'C10(1)-1管路(計画設定)'!$K$10*'C3(1)-1管路'!N44)))</f>
        <v>-</v>
      </c>
      <c r="O44" s="303" t="str">
        <f t="shared" si="54"/>
        <v>-</v>
      </c>
      <c r="P44" s="302" t="str">
        <f>IF('C10(1)-1管路(計画設定)'!$L$10="","-",IF('C10(1)-1管路(計画設定)'!$L$10="○",'C3(1)-1管路'!P44,IF('C3(1)-1管路'!P44="-","-",'C10(1)-1管路(計画設定)'!$L$10*'C3(1)-1管路'!P44)))</f>
        <v>-</v>
      </c>
      <c r="Q44" s="301" t="str">
        <f>IF('C10(1)-1管路(計画設定)'!$M$10="","-",IF('C10(1)-1管路(計画設定)'!$M$10="○",'C3(1)-1管路'!Q44,IF('C3(1)-1管路'!Q44="-","-",'C10(1)-1管路(計画設定)'!$M$10*'C3(1)-1管路'!Q44)))</f>
        <v>-</v>
      </c>
      <c r="R44" s="303" t="str">
        <f t="shared" si="55"/>
        <v>-</v>
      </c>
      <c r="S44" s="302" t="str">
        <f>IF('C10(1)-1管路(計画設定)'!$N$10="","-",IF('C10(1)-1管路(計画設定)'!$N$10="○",'C3(1)-1管路'!S44,IF('C3(1)-1管路'!S44="-","-",'C10(1)-1管路(計画設定)'!$N$10*'C3(1)-1管路'!S44)))</f>
        <v>-</v>
      </c>
      <c r="T44" s="296" t="str">
        <f>IF('C10(1)-1管路(計画設定)'!$O$10="","-",IF('C10(1)-1管路(計画設定)'!$O$10="○",'C3(1)-1管路'!T44,IF('C3(1)-1管路'!T44="-","-",'C10(1)-1管路(計画設定)'!$O$10*'C3(1)-1管路'!T44)))</f>
        <v>-</v>
      </c>
      <c r="U44" s="296" t="str">
        <f>IF('C10(1)-1管路(計画設定)'!$P$10="","-",IF('C10(1)-1管路(計画設定)'!$P$10="○",'C3(1)-1管路'!U44,IF('C3(1)-1管路'!U44="-","-",'C10(1)-1管路(計画設定)'!$P$10*'C3(1)-1管路'!U44)))</f>
        <v>-</v>
      </c>
      <c r="V44" s="301" t="str">
        <f>IF('C10(1)-1管路(計画設定)'!$Q$10="","-",IF('C10(1)-1管路(計画設定)'!$Q$10="○",'C3(1)-1管路'!V44,IF('C3(1)-1管路'!V44="-","-",'C10(1)-1管路(計画設定)'!$Q$10*'C3(1)-1管路'!V44)))</f>
        <v>-</v>
      </c>
      <c r="W44" s="303" t="str">
        <f t="shared" si="56"/>
        <v>-</v>
      </c>
      <c r="X44" s="302" t="str">
        <f>IF('C10(1)-1管路(計画設定)'!$R$10="","-",IF('C10(1)-1管路(計画設定)'!$R$10="○",'C3(1)-1管路'!X44,IF('C3(1)-1管路'!X44="-","-",'C10(1)-1管路(計画設定)'!$R$10*'C3(1)-1管路'!X44)))</f>
        <v>-</v>
      </c>
      <c r="Y44" s="301">
        <f>IF('C10(1)-1管路(計画設定)'!$S$10="","-",IF('C10(1)-1管路(計画設定)'!$S$10="○",'C3(1)-1管路'!Y44,IF('C3(1)-1管路'!Y44="-","-",'C10(1)-1管路(計画設定)'!$S$10*'C3(1)-1管路'!Y44)))</f>
        <v>27</v>
      </c>
      <c r="Z44" s="303">
        <f t="shared" si="57"/>
        <v>27</v>
      </c>
      <c r="AA44" s="302" t="str">
        <f>IF('C10(1)-1管路(計画設定)'!$T$10="","-",IF('C10(1)-1管路(計画設定)'!$T$10="○",'C3(1)-1管路'!AA44,IF('C3(1)-1管路'!AA44="-","-",'C10(1)-1管路(計画設定)'!$T$10*'C3(1)-1管路'!AA44)))</f>
        <v>-</v>
      </c>
      <c r="AB44" s="301" t="str">
        <f>IF('C10(1)-1管路(計画設定)'!$U$10="","-",IF('C10(1)-1管路(計画設定)'!$U$10="○",'C3(1)-1管路'!AB44,IF('C3(1)-1管路'!AB44="-","-",'C10(1)-1管路(計画設定)'!$U$10*'C3(1)-1管路'!AB44)))</f>
        <v>-</v>
      </c>
      <c r="AC44" s="303" t="str">
        <f t="shared" si="58"/>
        <v>-</v>
      </c>
      <c r="AD44" s="302" t="str">
        <f>IF('C10(1)-1管路(計画設定)'!$V$10="","-",IF('C10(1)-1管路(計画設定)'!$V$10="○",'C3(1)-1管路'!AD44,IF('C3(1)-1管路'!AD44="-","-",'C10(1)-1管路(計画設定)'!$V$10*'C3(1)-1管路'!AD44)))</f>
        <v>-</v>
      </c>
      <c r="AE44" s="301">
        <f>IF('C10(1)-1管路(計画設定)'!$W$10="","-",IF('C10(1)-1管路(計画設定)'!$W$10="○",'C3(1)-1管路'!AE44,IF('C3(1)-1管路'!AE44="-","-",'C10(1)-1管路(計画設定)'!$W$10*'C3(1)-1管路'!AE44)))</f>
        <v>36</v>
      </c>
      <c r="AF44" s="303">
        <f t="shared" si="59"/>
        <v>36</v>
      </c>
      <c r="AG44" s="302" t="str">
        <f>IF('C10(1)-1管路(計画設定)'!$X$8="","-",IF('C10(1)-1管路(計画設定)'!$X$8="○",'C3(1)-1管路'!AG44,IF('C3(1)-1管路'!AZ44="-","-",'C10(1)-1管路(計画設定)'!$X$8*'C3(1)-1管路'!AG44)))</f>
        <v>-</v>
      </c>
      <c r="AH44" s="301">
        <f>IF('C10(1)-1管路(計画設定)'!$Y$10="","-",IF('C10(1)-1管路(計画設定)'!$Y$10="○",'C3(1)-1管路'!AH44,IF('C3(1)-1管路'!AH44="-","-",'C10(1)-1管路(計画設定)'!$Y$10*'C3(1)-1管路'!AH44)))</f>
        <v>262</v>
      </c>
      <c r="AI44" s="303">
        <f t="shared" si="60"/>
        <v>262</v>
      </c>
      <c r="AJ44" s="302" t="str">
        <f>IF('C10(1)-1管路(計画設定)'!$Z$10="","-",IF('C10(1)-1管路(計画設定)'!$Z$10="○",'C3(1)-1管路'!AJ44,IF('C3(1)-1管路'!AJ44="-","-",'C10(1)-1管路(計画設定)'!$Z$10*'C3(1)-1管路'!AJ44)))</f>
        <v>-</v>
      </c>
      <c r="AK44" s="301" t="str">
        <f>IF('C10(1)-1管路(計画設定)'!$AA$10="","-",IF('C10(1)-1管路(計画設定)'!$AA$10="○",'C3(1)-1管路'!AK44,IF('C3(1)-1管路'!AK44="-","-",'C10(1)-1管路(計画設定)'!$AA$10*'C3(1)-1管路'!AK44)))</f>
        <v>-</v>
      </c>
      <c r="AL44" s="303" t="str">
        <f t="shared" si="61"/>
        <v>-</v>
      </c>
      <c r="AM44" s="302" t="str">
        <f>IF('C10(1)-1管路(計画設定)'!$AB$10="","-",IF('C10(1)-1管路(計画設定)'!$AB$10="○",'C3(1)-1管路'!AM44,IF('C3(1)-1管路'!AM44="-","-",'C10(1)-1管路(計画設定)'!$AB$10*'C3(1)-1管路'!AM44)))</f>
        <v>-</v>
      </c>
      <c r="AN44" s="301" t="str">
        <f>IF('C10(1)-1管路(計画設定)'!$AC$10="","-",IF('C10(1)-1管路(計画設定)'!$AC$10="○",'C3(1)-1管路'!AN44,IF('C3(1)-1管路'!AN44="-","-",'C10(1)-1管路(計画設定)'!$AC$10*'C3(1)-1管路'!AN44)))</f>
        <v>-</v>
      </c>
      <c r="AO44" s="303" t="str">
        <f t="shared" si="62"/>
        <v>-</v>
      </c>
      <c r="AP44" s="302" t="str">
        <f>IF('C10(1)-1管路(計画設定)'!$AD$10="","-",IF('C10(1)-1管路(計画設定)'!$AD$10="○",'C3(1)-1管路'!AP44,IF('C3(1)-1管路'!AP44="-","-",'C10(1)-1管路(計画設定)'!$AD$10*'C3(1)-1管路'!AP44)))</f>
        <v>-</v>
      </c>
      <c r="AQ44" s="301" t="str">
        <f>IF('C10(1)-1管路(計画設定)'!$AE$10="","-",IF('C10(1)-1管路(計画設定)'!$AE$10="○",'C3(1)-1管路'!AQ44,IF('C3(1)-1管路'!AQ44="-","-",'C10(1)-1管路(計画設定)'!$AE$10*'C3(1)-1管路'!AQ44)))</f>
        <v>-</v>
      </c>
      <c r="AR44" s="303" t="str">
        <f t="shared" si="63"/>
        <v>-</v>
      </c>
      <c r="AS44" s="302" t="str">
        <f>IF('C10(1)-1管路(計画設定)'!$AF$10="","-",IF('C10(1)-1管路(計画設定)'!$AF$10="○",'C3(1)-1管路'!AS44,IF('C3(1)-1管路'!AS44="-","-",'C10(1)-1管路(計画設定)'!$AF$10*'C3(1)-1管路'!AS44)))</f>
        <v>-</v>
      </c>
      <c r="AT44" s="301" t="str">
        <f>IF('C10(1)-1管路(計画設定)'!$AG$10="","-",IF('C10(1)-1管路(計画設定)'!$AG$10="○",'C3(1)-1管路'!AT44,IF('C3(1)-1管路'!AT44="-","-",'C10(1)-1管路(計画設定)'!$AG$10*'C3(1)-1管路'!AT44)))</f>
        <v>-</v>
      </c>
      <c r="AU44" s="303" t="str">
        <f t="shared" si="64"/>
        <v>-</v>
      </c>
      <c r="AV44" s="64">
        <f t="shared" si="65"/>
        <v>325</v>
      </c>
      <c r="AW44" s="240" t="str">
        <f>IF('C10(1)-2管路(初期設定)'!AW44="","",'C10(1)-2管路(初期設定)'!AW44)</f>
        <v>配水用ポリエチレン管(融着継手)</v>
      </c>
      <c r="AX44" s="241">
        <f>IF('C10(1)-2管路(初期設定)'!AX44="","",'C10(1)-2管路(初期設定)'!AX44)</f>
        <v>42</v>
      </c>
      <c r="AY44" s="42">
        <f t="shared" si="66"/>
        <v>13650</v>
      </c>
      <c r="BB44" s="1071">
        <f t="shared" si="67"/>
        <v>0</v>
      </c>
      <c r="BC44" s="1070"/>
      <c r="BD44" s="1070">
        <f t="shared" si="68"/>
        <v>0</v>
      </c>
      <c r="BE44" s="1070"/>
      <c r="BF44" s="1070">
        <f t="shared" si="69"/>
        <v>63</v>
      </c>
      <c r="BG44" s="1070"/>
      <c r="BH44" s="1070">
        <f t="shared" si="70"/>
        <v>262</v>
      </c>
      <c r="BI44" s="1070"/>
      <c r="BJ44" s="1070">
        <f t="shared" si="71"/>
        <v>0</v>
      </c>
      <c r="BK44" s="1070"/>
      <c r="BL44" s="1071">
        <f t="shared" si="72"/>
        <v>0</v>
      </c>
      <c r="BM44" s="1070"/>
      <c r="BN44" s="1070">
        <f t="shared" si="73"/>
        <v>0</v>
      </c>
      <c r="BO44" s="1070"/>
      <c r="BP44" s="1070">
        <f t="shared" si="74"/>
        <v>2646</v>
      </c>
      <c r="BQ44" s="1070"/>
      <c r="BR44" s="1070">
        <f t="shared" si="75"/>
        <v>11004</v>
      </c>
      <c r="BS44" s="1070"/>
      <c r="BT44" s="1070">
        <f t="shared" si="76"/>
        <v>0</v>
      </c>
      <c r="BU44" s="1073"/>
      <c r="BV44" s="78"/>
      <c r="DI44" s="78"/>
    </row>
    <row r="45" spans="2:113" ht="13.5" customHeight="1">
      <c r="B45" s="1551"/>
      <c r="C45" s="1255"/>
      <c r="D45" s="1263"/>
      <c r="E45" s="1264"/>
      <c r="F45" s="772" t="s">
        <v>69</v>
      </c>
      <c r="G45" s="306" t="str">
        <f t="shared" ref="G45:AV45" si="77">IF(SUM(G34:G44)=0,"-",SUM(G34:G44))</f>
        <v>-</v>
      </c>
      <c r="H45" s="304" t="str">
        <f t="shared" si="77"/>
        <v>-</v>
      </c>
      <c r="I45" s="305" t="str">
        <f t="shared" si="77"/>
        <v>-</v>
      </c>
      <c r="J45" s="306" t="str">
        <f t="shared" si="77"/>
        <v>-</v>
      </c>
      <c r="K45" s="304" t="str">
        <f t="shared" si="77"/>
        <v>-</v>
      </c>
      <c r="L45" s="305" t="str">
        <f t="shared" si="77"/>
        <v>-</v>
      </c>
      <c r="M45" s="306" t="str">
        <f t="shared" si="77"/>
        <v>-</v>
      </c>
      <c r="N45" s="304" t="str">
        <f t="shared" si="77"/>
        <v>-</v>
      </c>
      <c r="O45" s="305" t="str">
        <f t="shared" si="77"/>
        <v>-</v>
      </c>
      <c r="P45" s="306" t="str">
        <f t="shared" si="77"/>
        <v>-</v>
      </c>
      <c r="Q45" s="304" t="str">
        <f t="shared" si="77"/>
        <v>-</v>
      </c>
      <c r="R45" s="305" t="str">
        <f t="shared" si="77"/>
        <v>-</v>
      </c>
      <c r="S45" s="306" t="str">
        <f t="shared" si="77"/>
        <v>-</v>
      </c>
      <c r="T45" s="300" t="str">
        <f t="shared" si="77"/>
        <v>-</v>
      </c>
      <c r="U45" s="300" t="str">
        <f t="shared" si="77"/>
        <v>-</v>
      </c>
      <c r="V45" s="304">
        <f t="shared" si="77"/>
        <v>381</v>
      </c>
      <c r="W45" s="305">
        <f t="shared" si="77"/>
        <v>381</v>
      </c>
      <c r="X45" s="306" t="str">
        <f t="shared" si="77"/>
        <v>-</v>
      </c>
      <c r="Y45" s="304">
        <f t="shared" si="77"/>
        <v>4288</v>
      </c>
      <c r="Z45" s="305">
        <f t="shared" si="77"/>
        <v>4288</v>
      </c>
      <c r="AA45" s="306" t="str">
        <f t="shared" si="77"/>
        <v>-</v>
      </c>
      <c r="AB45" s="304" t="str">
        <f t="shared" si="77"/>
        <v>-</v>
      </c>
      <c r="AC45" s="305" t="str">
        <f t="shared" si="77"/>
        <v>-</v>
      </c>
      <c r="AD45" s="306" t="str">
        <f t="shared" si="77"/>
        <v>-</v>
      </c>
      <c r="AE45" s="304">
        <f t="shared" si="77"/>
        <v>36</v>
      </c>
      <c r="AF45" s="305">
        <f t="shared" si="77"/>
        <v>36</v>
      </c>
      <c r="AG45" s="306" t="str">
        <f t="shared" si="77"/>
        <v>-</v>
      </c>
      <c r="AH45" s="304">
        <f t="shared" si="77"/>
        <v>741</v>
      </c>
      <c r="AI45" s="305">
        <f t="shared" si="77"/>
        <v>741</v>
      </c>
      <c r="AJ45" s="306" t="str">
        <f t="shared" si="77"/>
        <v>-</v>
      </c>
      <c r="AK45" s="304">
        <f t="shared" si="77"/>
        <v>3911.4000000000005</v>
      </c>
      <c r="AL45" s="305">
        <f t="shared" si="77"/>
        <v>3911.4000000000005</v>
      </c>
      <c r="AM45" s="306" t="str">
        <f t="shared" si="77"/>
        <v>-</v>
      </c>
      <c r="AN45" s="304" t="str">
        <f t="shared" si="77"/>
        <v>-</v>
      </c>
      <c r="AO45" s="305" t="str">
        <f t="shared" si="77"/>
        <v>-</v>
      </c>
      <c r="AP45" s="306" t="str">
        <f t="shared" si="77"/>
        <v>-</v>
      </c>
      <c r="AQ45" s="304" t="str">
        <f t="shared" si="77"/>
        <v>-</v>
      </c>
      <c r="AR45" s="305" t="str">
        <f t="shared" si="77"/>
        <v>-</v>
      </c>
      <c r="AS45" s="306" t="str">
        <f t="shared" si="77"/>
        <v>-</v>
      </c>
      <c r="AT45" s="304" t="str">
        <f t="shared" si="77"/>
        <v>-</v>
      </c>
      <c r="AU45" s="305" t="str">
        <f t="shared" si="77"/>
        <v>-</v>
      </c>
      <c r="AV45" s="65">
        <f t="shared" si="77"/>
        <v>9357.4000000000015</v>
      </c>
      <c r="AW45" s="92" t="str">
        <f>IF('C10(1)-2管路(初期設定)'!AW45="","",'C10(1)-2管路(初期設定)'!AW45)</f>
        <v/>
      </c>
      <c r="AX45" s="48" t="str">
        <f>IF('C10(1)-2管路(初期設定)'!AX45="","",'C10(1)-2管路(初期設定)'!AX45)</f>
        <v>-</v>
      </c>
      <c r="AY45" s="48">
        <f>IF(SUM(AY34:AY44)=0,"-",SUM(AY34:AY44))</f>
        <v>818255.9</v>
      </c>
      <c r="BB45" s="1065" t="str">
        <f>IF(SUM(BB34:BC44)=0,"-",SUM(BB34:BC44))</f>
        <v>-</v>
      </c>
      <c r="BC45" s="1066"/>
      <c r="BD45" s="1066" t="str">
        <f>IF(SUM(BD34:BE44)=0,"-",SUM(BD34:BE44))</f>
        <v>-</v>
      </c>
      <c r="BE45" s="1066"/>
      <c r="BF45" s="1066">
        <f>IF(SUM(BF34:BG44)=0,"-",SUM(BF34:BG44))</f>
        <v>4705</v>
      </c>
      <c r="BG45" s="1066"/>
      <c r="BH45" s="1066">
        <f>IF(SUM(BH34:BI44)=0,"-",SUM(BH34:BI44))</f>
        <v>4652.4000000000005</v>
      </c>
      <c r="BI45" s="1066"/>
      <c r="BJ45" s="1066" t="str">
        <f>IF(SUM(BJ34:BK44)=0,"-",SUM(BJ34:BK44))</f>
        <v>-</v>
      </c>
      <c r="BK45" s="1066"/>
      <c r="BL45" s="1065" t="str">
        <f>IF(SUM(BL34:BM44)=0,"-",SUM(BL34:BM44))</f>
        <v>-</v>
      </c>
      <c r="BM45" s="1066"/>
      <c r="BN45" s="1066" t="str">
        <f>IF(SUM(BN34:BO44)=0,"-",SUM(BN34:BO44))</f>
        <v>-</v>
      </c>
      <c r="BO45" s="1066"/>
      <c r="BP45" s="1066">
        <f>IF(SUM(BP34:BQ44)=0,"-",SUM(BP34:BQ44))</f>
        <v>439404</v>
      </c>
      <c r="BQ45" s="1066"/>
      <c r="BR45" s="1066">
        <f>IF(SUM(BR34:BS44)=0,"-",SUM(BR34:BS44))</f>
        <v>378851.9</v>
      </c>
      <c r="BS45" s="1066"/>
      <c r="BT45" s="1066" t="str">
        <f>IF(SUM(BT34:BU44)=0,"-",SUM(BT34:BU44))</f>
        <v>-</v>
      </c>
      <c r="BU45" s="1068"/>
      <c r="BV45" s="78"/>
      <c r="DI45" s="78"/>
    </row>
    <row r="46" spans="2:113" ht="13.5" customHeight="1">
      <c r="B46" s="1551"/>
      <c r="C46" s="1255"/>
      <c r="D46" s="1264"/>
      <c r="E46" s="1168" t="s">
        <v>207</v>
      </c>
      <c r="F46" s="1168"/>
      <c r="G46" s="491" t="str">
        <f>IF(SUM(G21,G33,G45)=0,"-",SUM(G21,G33,G45))</f>
        <v>-</v>
      </c>
      <c r="H46" s="492" t="str">
        <f>IF(SUM(H21,H33,H45)=0,"-",SUM(H21,H33,H45))</f>
        <v>-</v>
      </c>
      <c r="I46" s="775" t="str">
        <f>IF(SUM(G46:H46)=0,"-",SUM(G46:H46))</f>
        <v>-</v>
      </c>
      <c r="J46" s="491" t="str">
        <f>IF(SUM(J21,J33,J45)=0,"-",SUM(J21,J33,J45))</f>
        <v>-</v>
      </c>
      <c r="K46" s="492" t="str">
        <f>IF(SUM(K21,K33,K45)=0,"-",SUM(K21,K33,K45))</f>
        <v>-</v>
      </c>
      <c r="L46" s="775" t="str">
        <f>IF(SUM(J46:K46)=0,"-",SUM(J46:K46))</f>
        <v>-</v>
      </c>
      <c r="M46" s="491" t="str">
        <f>IF(SUM(M21,M33,M45)=0,"-",SUM(M21,M33,M45))</f>
        <v>-</v>
      </c>
      <c r="N46" s="492" t="str">
        <f>IF(SUM(N21,N33,N45)=0,"-",SUM(N21,N33,N45))</f>
        <v>-</v>
      </c>
      <c r="O46" s="775" t="str">
        <f>IF(SUM(M46:N46)=0,"-",SUM(M46:N46))</f>
        <v>-</v>
      </c>
      <c r="P46" s="491" t="str">
        <f>IF(SUM(P21,P33,P45)=0,"-",SUM(P21,P33,P45))</f>
        <v>-</v>
      </c>
      <c r="Q46" s="492" t="str">
        <f>IF(SUM(Q21,Q33,Q45)=0,"-",SUM(Q21,Q33,Q45))</f>
        <v>-</v>
      </c>
      <c r="R46" s="775" t="str">
        <f>IF(SUM(P46:Q46)=0,"-",SUM(P46:Q46))</f>
        <v>-</v>
      </c>
      <c r="S46" s="491" t="str">
        <f>IF(SUM(S21,S33,S45)=0,"-",SUM(S21,S33,S45))</f>
        <v>-</v>
      </c>
      <c r="T46" s="493" t="str">
        <f>IF(SUM(T21,T33,T45)=0,"-",SUM(T21,T33,T45))</f>
        <v>-</v>
      </c>
      <c r="U46" s="493" t="str">
        <f>IF(SUM(U21,U33,U45)=0,"-",SUM(U21,U33,U45))</f>
        <v>-</v>
      </c>
      <c r="V46" s="492">
        <f>IF(SUM(V21,V33,V45)=0,"-",SUM(V21,V33,V45))</f>
        <v>442</v>
      </c>
      <c r="W46" s="775">
        <f>IF(SUM(S46:V46)=0,"-",SUM(S46:V46))</f>
        <v>442</v>
      </c>
      <c r="X46" s="491" t="str">
        <f>IF(SUM(X21,X33,X45)=0,"-",SUM(X21,X33,X45))</f>
        <v>-</v>
      </c>
      <c r="Y46" s="492">
        <f>IF(SUM(Y21,Y33,Y45)=0,"-",SUM(Y21,Y33,Y45))</f>
        <v>5021</v>
      </c>
      <c r="Z46" s="775">
        <f>IF(SUM(X46:Y46)=0,"-",SUM(X46:Y46))</f>
        <v>5021</v>
      </c>
      <c r="AA46" s="491" t="str">
        <f>IF(SUM(AA21,AA33,AA45)=0,"-",SUM(AA21,AA33,AA45))</f>
        <v>-</v>
      </c>
      <c r="AB46" s="492" t="str">
        <f>IF(SUM(AB21,AB33,AB45)=0,"-",SUM(AB21,AB33,AB45))</f>
        <v>-</v>
      </c>
      <c r="AC46" s="775" t="str">
        <f>IF(SUM(AA46:AB46)=0,"-",SUM(AA46:AB46))</f>
        <v>-</v>
      </c>
      <c r="AD46" s="491" t="str">
        <f>IF(SUM(AD21,AD33,AD45)=0,"-",SUM(AD21,AD33,AD45))</f>
        <v>-</v>
      </c>
      <c r="AE46" s="492">
        <f>IF(SUM(AE21,AE33,AE45)=0,"-",SUM(AE21,AE33,AE45))</f>
        <v>403</v>
      </c>
      <c r="AF46" s="775">
        <f>IF(SUM(AD46:AE46)=0,"-",SUM(AD46:AE46))</f>
        <v>403</v>
      </c>
      <c r="AG46" s="491" t="str">
        <f>IF(SUM(AG21,AG33,AG45)=0,"-",SUM(AG21,AG33,AG45))</f>
        <v>-</v>
      </c>
      <c r="AH46" s="492">
        <f>IF(SUM(AH21,AH33,AH45)=0,"-",SUM(AH21,AH33,AH45))</f>
        <v>811</v>
      </c>
      <c r="AI46" s="775">
        <f>IF(SUM(AG46:AH46)=0,"-",SUM(AG46:AH46))</f>
        <v>811</v>
      </c>
      <c r="AJ46" s="491" t="str">
        <f>IF(SUM(AJ21,AJ33,AJ45)=0,"-",SUM(AJ21,AJ33,AJ45))</f>
        <v>-</v>
      </c>
      <c r="AK46" s="492">
        <f>IF(SUM(AK21,AK33,AK45)=0,"-",SUM(AK21,AK33,AK45))</f>
        <v>3911.4000000000005</v>
      </c>
      <c r="AL46" s="775">
        <f>IF(SUM(AJ46:AK46)=0,"-",SUM(AJ46:AK46))</f>
        <v>3911.4000000000005</v>
      </c>
      <c r="AM46" s="491" t="str">
        <f>IF(SUM(AM21,AM33,AM45)=0,"-",SUM(AM21,AM33,AM45))</f>
        <v>-</v>
      </c>
      <c r="AN46" s="492" t="str">
        <f>IF(SUM(AN21,AN33,AN45)=0,"-",SUM(AN21,AN33,AN45))</f>
        <v>-</v>
      </c>
      <c r="AO46" s="775" t="str">
        <f>IF(SUM(AM46:AN46)=0,"-",SUM(AM46:AN46))</f>
        <v>-</v>
      </c>
      <c r="AP46" s="491" t="str">
        <f>IF(SUM(AP21,AP33,AP45)=0,"-",SUM(AP21,AP33,AP45))</f>
        <v>-</v>
      </c>
      <c r="AQ46" s="492">
        <f>IF(SUM(AQ21,AQ33,AQ45)=0,"-",SUM(AQ21,AQ33,AQ45))</f>
        <v>783.19999999999993</v>
      </c>
      <c r="AR46" s="775">
        <f>IF(SUM(AP46:AQ46)=0,"-",SUM(AP46:AQ46))</f>
        <v>783.19999999999993</v>
      </c>
      <c r="AS46" s="491" t="str">
        <f>IF(SUM(AS21,AS33,AS45)=0,"-",SUM(AS21,AS33,AS45))</f>
        <v>-</v>
      </c>
      <c r="AT46" s="492" t="str">
        <f>IF(SUM(AT21,AT33,AT45)=0,"-",SUM(AT21,AT33,AT45))</f>
        <v>-</v>
      </c>
      <c r="AU46" s="775" t="str">
        <f>IF(SUM(AS46:AT46)=0,"-",SUM(AS46:AT46))</f>
        <v>-</v>
      </c>
      <c r="AV46" s="94">
        <f>IF(SUM(AV21,AV33,AV45)=0,"-",SUM(AV21,AV33,AV45))</f>
        <v>11371.600000000002</v>
      </c>
      <c r="AW46" s="95"/>
      <c r="AX46" s="48" t="s">
        <v>889</v>
      </c>
      <c r="AY46" s="48">
        <f>IF(SUM(AY21,AY33,AY45)=0,"-",SUM(AY21,AY33,AY45))</f>
        <v>960383.8</v>
      </c>
      <c r="BB46" s="1065" t="str">
        <f t="shared" ref="BB46:BU46" si="78">IF(SUM(BB21,BB33,BB45)=0,"-",SUM(BB21,BB33,BB45))</f>
        <v>-</v>
      </c>
      <c r="BC46" s="1066" t="str">
        <f t="shared" si="78"/>
        <v>-</v>
      </c>
      <c r="BD46" s="1066" t="str">
        <f t="shared" si="78"/>
        <v>-</v>
      </c>
      <c r="BE46" s="1066" t="str">
        <f t="shared" si="78"/>
        <v>-</v>
      </c>
      <c r="BF46" s="1066">
        <f t="shared" si="78"/>
        <v>5866</v>
      </c>
      <c r="BG46" s="1066" t="str">
        <f t="shared" si="78"/>
        <v>-</v>
      </c>
      <c r="BH46" s="1066">
        <f t="shared" si="78"/>
        <v>5505.6</v>
      </c>
      <c r="BI46" s="1066" t="str">
        <f t="shared" si="78"/>
        <v>-</v>
      </c>
      <c r="BJ46" s="1066" t="str">
        <f t="shared" si="78"/>
        <v>-</v>
      </c>
      <c r="BK46" s="1066" t="str">
        <f t="shared" si="78"/>
        <v>-</v>
      </c>
      <c r="BL46" s="1065" t="str">
        <f t="shared" si="78"/>
        <v>-</v>
      </c>
      <c r="BM46" s="1066" t="str">
        <f t="shared" si="78"/>
        <v>-</v>
      </c>
      <c r="BN46" s="1066" t="str">
        <f t="shared" si="78"/>
        <v>-</v>
      </c>
      <c r="BO46" s="1066" t="str">
        <f t="shared" si="78"/>
        <v>-</v>
      </c>
      <c r="BP46" s="1066">
        <f t="shared" si="78"/>
        <v>539896</v>
      </c>
      <c r="BQ46" s="1066" t="str">
        <f t="shared" si="78"/>
        <v>-</v>
      </c>
      <c r="BR46" s="1066">
        <f t="shared" si="78"/>
        <v>420487.80000000005</v>
      </c>
      <c r="BS46" s="1066" t="str">
        <f t="shared" si="78"/>
        <v>-</v>
      </c>
      <c r="BT46" s="1066" t="str">
        <f t="shared" si="78"/>
        <v>-</v>
      </c>
      <c r="BU46" s="1068" t="str">
        <f t="shared" si="78"/>
        <v>-</v>
      </c>
      <c r="BV46" s="78"/>
      <c r="DI46" s="78"/>
    </row>
    <row r="47" spans="2:113" ht="13.5" customHeight="1">
      <c r="B47" s="1551"/>
      <c r="C47" s="1255"/>
      <c r="D47" s="1263" t="s">
        <v>66</v>
      </c>
      <c r="E47" s="1251" t="s">
        <v>767</v>
      </c>
      <c r="F47" s="75">
        <v>300</v>
      </c>
      <c r="G47" s="307" t="str">
        <f>IF('C10(1)-1管路(計画設定)'!$F$11="","-",IF('C10(1)-1管路(計画設定)'!$F$11="○",'C3(1)-1管路'!G47,IF('C3(1)-1管路'!F47="-","-",'C10(1)-1管路(計画設定)'!$F$11*'C3(1)-1管路'!G47)))</f>
        <v>-</v>
      </c>
      <c r="H47" s="298" t="str">
        <f>IF('C10(1)-1管路(計画設定)'!$G$11="","-",IF('C10(1)-1管路(計画設定)'!$G$11="○",'C3(1)-1管路'!H47,IF('C3(1)-1管路'!H47="-","-",'C10(1)-1管路(計画設定)'!$G$11*'C3(1)-1管路'!H47)))</f>
        <v>-</v>
      </c>
      <c r="I47" s="299" t="str">
        <f t="shared" ref="I47:I52" si="79">IF(SUM(G47:H47)=0,"-",SUM(G47:H47))</f>
        <v>-</v>
      </c>
      <c r="J47" s="307" t="str">
        <f>IF('C10(1)-1管路(計画設定)'!$H$11="","-",IF('C10(1)-1管路(計画設定)'!$H$11="○",'C3(1)-1管路'!J47,IF('C3(1)-1管路'!J47="-","-",'C10(1)-1管路(計画設定)'!$H$11*'C3(1)-1管路'!J47)))</f>
        <v>-</v>
      </c>
      <c r="K47" s="298" t="str">
        <f>IF('C10(1)-1管路(計画設定)'!$I$11="","-",IF('C10(1)-1管路(計画設定)'!$I$11="○",'C3(1)-1管路'!K47,IF('C3(1)-1管路'!K47="-","-",'C10(1)-1管路(計画設定)'!$I$11*'C3(1)-1管路'!K47)))</f>
        <v>-</v>
      </c>
      <c r="L47" s="299" t="str">
        <f t="shared" ref="L47:L52" si="80">IF(SUM(J47:K47)=0,"-",SUM(J47:K47))</f>
        <v>-</v>
      </c>
      <c r="M47" s="307" t="str">
        <f>IF('C10(1)-1管路(計画設定)'!$J$11="","-",IF('C10(1)-1管路(計画設定)'!$J$11="○",'C3(1)-1管路'!M47,IF('C3(1)-1管路'!M47="-","-",'C10(1)-1管路(計画設定)'!$J$11*'C3(1)-1管路'!M47)))</f>
        <v>-</v>
      </c>
      <c r="N47" s="298" t="str">
        <f>IF('C10(1)-1管路(計画設定)'!$K$11="","-",IF('C10(1)-1管路(計画設定)'!$K$11="○",'C3(1)-1管路'!N47,IF('C3(1)-1管路'!N47="-","-",'C10(1)-1管路(計画設定)'!$K$11*'C3(1)-1管路'!N47)))</f>
        <v>-</v>
      </c>
      <c r="O47" s="299" t="str">
        <f t="shared" ref="O47:O52" si="81">IF(SUM(M47:N47)=0,"-",SUM(M47:N47))</f>
        <v>-</v>
      </c>
      <c r="P47" s="307" t="str">
        <f>IF('C10(1)-1管路(計画設定)'!$L$11="","-",IF('C10(1)-1管路(計画設定)'!$L$11="○",'C3(1)-1管路'!P47,IF('C3(1)-1管路'!P47="-","-",'C10(1)-1管路(計画設定)'!$L$11*'C3(1)-1管路'!P47)))</f>
        <v>-</v>
      </c>
      <c r="Q47" s="298" t="str">
        <f>IF('C10(1)-1管路(計画設定)'!$M$11="","-",IF('C10(1)-1管路(計画設定)'!$M$11="○",'C3(1)-1管路'!Q47,IF('C3(1)-1管路'!Q47="-","-",'C10(1)-1管路(計画設定)'!$M$11*'C3(1)-1管路'!Q47)))</f>
        <v>-</v>
      </c>
      <c r="R47" s="299" t="str">
        <f t="shared" ref="R47:R52" si="82">IF(SUM(P47:Q47)=0,"-",SUM(P47:Q47))</f>
        <v>-</v>
      </c>
      <c r="S47" s="307" t="str">
        <f>IF('C10(1)-1管路(計画設定)'!$N$11="","-",IF('C10(1)-1管路(計画設定)'!$N$11="○",'C3(1)-1管路'!S47,IF('C3(1)-1管路'!S47="-","-",'C10(1)-1管路(計画設定)'!$N$11*'C3(1)-1管路'!S47)))</f>
        <v>-</v>
      </c>
      <c r="T47" s="297" t="str">
        <f>IF('C10(1)-1管路(計画設定)'!$O$11="","-",IF('C10(1)-1管路(計画設定)'!$O$11="○",'C3(1)-1管路'!T47,IF('C3(1)-1管路'!T47="-","-",'C10(1)-1管路(計画設定)'!$O$11*'C3(1)-1管路'!T47)))</f>
        <v>-</v>
      </c>
      <c r="U47" s="297" t="str">
        <f>IF('C10(1)-1管路(計画設定)'!$P$11="","-",IF('C10(1)-1管路(計画設定)'!$P$11="○",'C3(1)-1管路'!U47,IF('C3(1)-1管路'!U47="-","-",'C10(1)-1管路(計画設定)'!$P$11*'C3(1)-1管路'!U47)))</f>
        <v>-</v>
      </c>
      <c r="V47" s="298" t="str">
        <f>IF('C10(1)-1管路(計画設定)'!$Q$11="","-",IF('C10(1)-1管路(計画設定)'!$Q$11="○",'C3(1)-1管路'!V47,IF('C3(1)-1管路'!V47="-","-",'C10(1)-1管路(計画設定)'!$Q$11*'C3(1)-1管路'!V47)))</f>
        <v>-</v>
      </c>
      <c r="W47" s="299" t="str">
        <f t="shared" ref="W47:W52" si="83">IF(SUM(S47:V47)=0,"-",SUM(S47:V47))</f>
        <v>-</v>
      </c>
      <c r="X47" s="307" t="str">
        <f>IF('C10(1)-1管路(計画設定)'!$R$11="","-",IF('C10(1)-1管路(計画設定)'!$R$11="○",'C3(1)-1管路'!X47,IF('C3(1)-1管路'!X47="-","-",'C10(1)-1管路(計画設定)'!$R$11*'C3(1)-1管路'!X47)))</f>
        <v>-</v>
      </c>
      <c r="Y47" s="298">
        <f>IF('C10(1)-1管路(計画設定)'!$S$11="","-",IF('C10(1)-1管路(計画設定)'!$S$11="○",'C3(1)-1管路'!Y47,IF('C3(1)-1管路'!Y47="-","-",'C10(1)-1管路(計画設定)'!$S$11*'C3(1)-1管路'!Y47)))</f>
        <v>1</v>
      </c>
      <c r="Z47" s="299">
        <f t="shared" ref="Z47:Z52" si="84">IF(SUM(X47:Y47)=0,"-",SUM(X47:Y47))</f>
        <v>1</v>
      </c>
      <c r="AA47" s="307" t="str">
        <f>IF('C10(1)-1管路(計画設定)'!$T$11="","-",IF('C10(1)-1管路(計画設定)'!$T$11="○",'C3(1)-1管路'!AA47,IF('C3(1)-1管路'!AA47="-","-",'C10(1)-1管路(計画設定)'!$T$11*'C3(1)-1管路'!AA47)))</f>
        <v>-</v>
      </c>
      <c r="AB47" s="298" t="str">
        <f>IF('C10(1)-1管路(計画設定)'!$U$11="","-",IF('C10(1)-1管路(計画設定)'!$U$11="○",'C3(1)-1管路'!AB47,IF('C3(1)-1管路'!AB47="-","-",'C10(1)-1管路(計画設定)'!$U$11*'C3(1)-1管路'!AB47)))</f>
        <v>-</v>
      </c>
      <c r="AC47" s="299" t="str">
        <f t="shared" ref="AC47:AC52" si="85">IF(SUM(AA47:AB47)=0,"-",SUM(AA47:AB47))</f>
        <v>-</v>
      </c>
      <c r="AD47" s="307" t="str">
        <f>IF('C10(1)-1管路(計画設定)'!$V$11="","-",IF('C10(1)-1管路(計画設定)'!$V$11="○",'C3(1)-1管路'!AD47,IF('C3(1)-1管路'!AD47="-","-",'C10(1)-1管路(計画設定)'!$V$11*'C3(1)-1管路'!AD47)))</f>
        <v>-</v>
      </c>
      <c r="AE47" s="298" t="str">
        <f>IF('C10(1)-1管路(計画設定)'!$W$11="","-",IF('C10(1)-1管路(計画設定)'!$W$11="○",'C3(1)-1管路'!AE47,IF('C3(1)-1管路'!AE47="-","-",'C10(1)-1管路(計画設定)'!$W$11*'C3(1)-1管路'!AE47)))</f>
        <v>-</v>
      </c>
      <c r="AF47" s="299" t="str">
        <f t="shared" ref="AF47:AF52" si="86">IF(SUM(AD47:AE47)=0,"-",SUM(AD47:AE47))</f>
        <v>-</v>
      </c>
      <c r="AG47" s="307" t="str">
        <f>IF('C10(1)-1管路(計画設定)'!$X$8="","-",IF('C10(1)-1管路(計画設定)'!$X$8="○",'C3(1)-1管路'!AG47,IF('C3(1)-1管路'!AZ47="-","-",'C10(1)-1管路(計画設定)'!$X$8*'C3(1)-1管路'!AG47)))</f>
        <v>-</v>
      </c>
      <c r="AH47" s="298" t="str">
        <f>IF('C10(1)-1管路(計画設定)'!$Y$11="","-",IF('C10(1)-1管路(計画設定)'!$Y$11="○",'C3(1)-1管路'!AH47,IF('C3(1)-1管路'!AH47="-","-",'C10(1)-1管路(計画設定)'!$Y$11*'C3(1)-1管路'!AH47)))</f>
        <v>-</v>
      </c>
      <c r="AI47" s="299" t="str">
        <f t="shared" ref="AI47:AI52" si="87">IF(SUM(AG47:AH47)=0,"-",SUM(AG47:AH47))</f>
        <v>-</v>
      </c>
      <c r="AJ47" s="307" t="str">
        <f>IF('C10(1)-1管路(計画設定)'!$Z$11="","-",IF('C10(1)-1管路(計画設定)'!$Z$11="○",'C3(1)-1管路'!AJ47,IF('C3(1)-1管路'!AJ47="-","-",'C10(1)-1管路(計画設定)'!$Z$11*'C3(1)-1管路'!AJ47)))</f>
        <v>-</v>
      </c>
      <c r="AK47" s="298" t="str">
        <f>IF('C10(1)-1管路(計画設定)'!$AA$11="","-",IF('C10(1)-1管路(計画設定)'!$AA$11="○",'C3(1)-1管路'!AK47,IF('C3(1)-1管路'!AK47="-","-",'C10(1)-1管路(計画設定)'!$AA$11*'C3(1)-1管路'!AK47)))</f>
        <v>-</v>
      </c>
      <c r="AL47" s="299" t="str">
        <f t="shared" ref="AL47:AL52" si="88">IF(SUM(AJ47:AK47)=0,"-",SUM(AJ47:AK47))</f>
        <v>-</v>
      </c>
      <c r="AM47" s="307" t="str">
        <f>IF('C10(1)-1管路(計画設定)'!$AB$11="","-",IF('C10(1)-1管路(計画設定)'!$AB$11="○",'C3(1)-1管路'!AM47,IF('C3(1)-1管路'!AM47="-","-",'C10(1)-1管路(計画設定)'!$AB$11*'C3(1)-1管路'!AM47)))</f>
        <v>-</v>
      </c>
      <c r="AN47" s="298" t="str">
        <f>IF('C10(1)-1管路(計画設定)'!$AC$11="","-",IF('C10(1)-1管路(計画設定)'!$AC$11="○",'C3(1)-1管路'!AN47,IF('C3(1)-1管路'!AN47="-","-",'C10(1)-1管路(計画設定)'!$AC$11*'C3(1)-1管路'!AN47)))</f>
        <v>-</v>
      </c>
      <c r="AO47" s="299" t="str">
        <f t="shared" ref="AO47:AO52" si="89">IF(SUM(AM47:AN47)=0,"-",SUM(AM47:AN47))</f>
        <v>-</v>
      </c>
      <c r="AP47" s="307" t="str">
        <f>IF('C10(1)-1管路(計画設定)'!$AD$11="","-",IF('C10(1)-1管路(計画設定)'!$AD$11="○",'C3(1)-1管路'!AP47,IF('C3(1)-1管路'!AP47="-","-",'C10(1)-1管路(計画設定)'!$AD$11*'C3(1)-1管路'!AP47)))</f>
        <v>-</v>
      </c>
      <c r="AQ47" s="298" t="str">
        <f>IF('C10(1)-1管路(計画設定)'!$AE$11="","-",IF('C10(1)-1管路(計画設定)'!$AE$11="○",'C3(1)-1管路'!AQ47,IF('C3(1)-1管路'!AQ47="-","-",'C10(1)-1管路(計画設定)'!$AE$11*'C3(1)-1管路'!AQ47)))</f>
        <v>-</v>
      </c>
      <c r="AR47" s="299" t="str">
        <f t="shared" ref="AR47:AR52" si="90">IF(SUM(AP47:AQ47)=0,"-",SUM(AP47:AQ47))</f>
        <v>-</v>
      </c>
      <c r="AS47" s="307" t="str">
        <f>IF('C10(1)-1管路(計画設定)'!$AF$11="","-",IF('C10(1)-1管路(計画設定)'!$AF$11="○",'C3(1)-1管路'!AS47,IF('C3(1)-1管路'!AS47="-","-",'C10(1)-1管路(計画設定)'!$AF$11*'C3(1)-1管路'!AS47)))</f>
        <v>-</v>
      </c>
      <c r="AT47" s="298" t="str">
        <f>IF('C10(1)-1管路(計画設定)'!$AG$11="","-",IF('C10(1)-1管路(計画設定)'!$AG$11="○",'C3(1)-1管路'!AT47,IF('C3(1)-1管路'!AT47="-","-",'C10(1)-1管路(計画設定)'!$AG$11*'C3(1)-1管路'!AT47)))</f>
        <v>-</v>
      </c>
      <c r="AU47" s="299" t="str">
        <f t="shared" ref="AU47:AU52" si="91">IF(SUM(AS47:AT47)=0,"-",SUM(AS47:AT47))</f>
        <v>-</v>
      </c>
      <c r="AV47" s="63">
        <f t="shared" ref="AV47:AV52" si="92">IF(SUM(I47,L47,O47,R47,W47,Z47,AC47,AF47,AI47,AL47,AO47,AR47,AU47)=0,"-",SUM(I47,L47,O47,R47,W47,Z47,AC47,AF47,AI47,AL47,AO47,AR47,AU47))</f>
        <v>1</v>
      </c>
      <c r="AW47" s="238" t="str">
        <f>IF('C10(1)-2管路(初期設定)'!AW47="","",'C10(1)-2管路(初期設定)'!AW47)</f>
        <v>ダクタイル鋳鉄管(NS形継手等)</v>
      </c>
      <c r="AX47" s="239">
        <f>IF('C10(1)-2管路(初期設定)'!AX47="","",'C10(1)-2管路(初期設定)'!AX47)</f>
        <v>112</v>
      </c>
      <c r="AY47" s="47">
        <f t="shared" ref="AY47:AY52" si="93">IF(AV47="-","-",AX47*AV47)</f>
        <v>112</v>
      </c>
      <c r="BB47" s="1096">
        <f t="shared" ref="BB47:BB52" si="94">SUMIF(G$88,"①",I47)+SUMIF(J$88,"①",L47)+SUMIF(M$88,"①",O47)+SUMIF(P$88,"①",R47)+SUMIF(S$88,"①",S47)+SUMIF(S$88,"①",T47)+SUMIF(U$88,"①",U47)+SUMIF(U$88,"①",V47)+SUMIF(X$88,"①",Z47)+SUMIF(AA$88,"①",AC47)+SUMIF(AD$88,"①",AF47)+SUMIF(AG$88,"①",AI47)+SUMIF(AJ$88,"①",AL47)+SUMIF(AM$88,"①",AO47)+SUMIF(AP$88,"①",AR47)+SUMIF(AS$88,"①",AU47)</f>
        <v>0</v>
      </c>
      <c r="BC47" s="1093"/>
      <c r="BD47" s="1093">
        <f t="shared" ref="BD47:BD52" si="95">SUMIF(G$88,"②",I47)+SUMIF(J$88,"②",L47)+SUMIF(M$88,"②",O47)+SUMIF(P$88,"②",R47)+SUMIF(S$88,"②",S47)+SUMIF(S$88,"②",T47)+SUMIF(U$88,"②",U47)+SUMIF(U$88,"②",V47)+SUMIF(X$88,"②",Z47)+SUMIF(AA$88,"②",AC47)+SUMIF(AD$88,"②",AF47)+SUMIF(AG$88,"②",AI47)+SUMIF(AJ$88,"②",AL47)+SUMIF(AM$88,"②",AO47)+SUMIF(AP$88,"②",AR47)+SUMIF(AS$88,"②",AU47)</f>
        <v>0</v>
      </c>
      <c r="BE47" s="1093"/>
      <c r="BF47" s="1093">
        <f t="shared" ref="BF47:BF52" si="96">SUMIF(G$88,"③",I47)+SUMIF(J$88,"③",L47)+SUMIF(M$88,"③",O47)+SUMIF(P$88,"③",R47)+SUMIF(S$88,"③",S47)+SUMIF(S$88,"③",T47)+SUMIF(U$88,"③",U47)+SUMIF(U$88,"③",V47)+SUMIF(X$88,"③",Z47)+SUMIF(AA$88,"③",AC47)+SUMIF(AD$88,"③",AF47)+SUMIF(AG$88,"③",AI47)+SUMIF(AJ$88,"③",AL47)+SUMIF(AM$88,"③",AO47)+SUMIF(AP$88,"③",AR47)+SUMIF(AS$88,"③",AU47)</f>
        <v>1</v>
      </c>
      <c r="BG47" s="1093"/>
      <c r="BH47" s="1093">
        <f t="shared" ref="BH47:BH52" si="97">SUMIF(G$88,"④",I47)+SUMIF(J$88,"④",L47)+SUMIF(M$88,"④",O47)+SUMIF(P$88,"④",R47)+SUMIF(S$88,"④",S47)+SUMIF(S$88,"④",T47)+SUMIF(U$88,"④",U47)+SUMIF(U$88,"④",V47)+SUMIF(X$88,"④",Z47)+SUMIF(AA$88,"④",AC47)+SUMIF(AD$88,"④",AF47)+SUMIF(AG$88,"④",AI47)+SUMIF(AJ$88,"④",AL47)+SUMIF(AM$88,"④",AO47)+SUMIF(AP$88,"④",AR47)+SUMIF(AS$88,"④",AU47)</f>
        <v>0</v>
      </c>
      <c r="BI47" s="1093"/>
      <c r="BJ47" s="1093">
        <f t="shared" ref="BJ47:BJ52" si="98">SUMIF(G$88,"⑤",I47)+SUMIF(J$88,"⑤",L47)+SUMIF(M$88,"⑤",O47)+SUMIF(P$88,"⑤",R47)+SUMIF(S$88,"⑤",S47)+SUMIF(S$88,"⑤",T47)+SUMIF(U$88,"⑤",U47)+SUMIF(U$88,"⑤",V47)+SUMIF(X$88,"⑤",Z47)+SUMIF(AA$88,"⑤",AC47)+SUMIF(AD$88,"⑤",AF47)+SUMIF(AG$88,"⑤",AI47)+SUMIF(AJ$88,"⑤",AL47)+SUMIF(AM$88,"⑤",AO47)+SUMIF(AP$88,"⑤",AR47)+SUMIF(AS$88,"⑤",AU47)</f>
        <v>0</v>
      </c>
      <c r="BK47" s="1093"/>
      <c r="BL47" s="1096">
        <f t="shared" ref="BL47:BL52" si="99">IF($AY47="-",0,BB47*$AX47)</f>
        <v>0</v>
      </c>
      <c r="BM47" s="1093"/>
      <c r="BN47" s="1093">
        <f t="shared" ref="BN47:BN52" si="100">IF($AY47="-",0,BD47*$AX47)</f>
        <v>0</v>
      </c>
      <c r="BO47" s="1093"/>
      <c r="BP47" s="1093">
        <f t="shared" ref="BP47:BP52" si="101">IF($AY47="-",0,BF47*$AX47)</f>
        <v>112</v>
      </c>
      <c r="BQ47" s="1093"/>
      <c r="BR47" s="1093">
        <f t="shared" ref="BR47:BR52" si="102">IF($AY47="-",0,BH47*$AX47)</f>
        <v>0</v>
      </c>
      <c r="BS47" s="1093"/>
      <c r="BT47" s="1093">
        <f t="shared" ref="BT47:BT52" si="103">IF($AY47="-",0,BJ47*$AX47)</f>
        <v>0</v>
      </c>
      <c r="BU47" s="1165"/>
      <c r="BV47" s="78"/>
      <c r="DI47" s="78"/>
    </row>
    <row r="48" spans="2:113" ht="13.5" customHeight="1">
      <c r="B48" s="1551"/>
      <c r="C48" s="1255"/>
      <c r="D48" s="1263"/>
      <c r="E48" s="1252"/>
      <c r="F48" s="76">
        <v>250</v>
      </c>
      <c r="G48" s="302" t="str">
        <f>IF('C10(1)-1管路(計画設定)'!$F$11="","-",IF('C10(1)-1管路(計画設定)'!$F$11="○",'C3(1)-1管路'!G48,IF('C3(1)-1管路'!F48="-","-",'C10(1)-1管路(計画設定)'!$F$11*'C3(1)-1管路'!G48)))</f>
        <v>-</v>
      </c>
      <c r="H48" s="301" t="str">
        <f>IF('C10(1)-1管路(計画設定)'!$G$11="","-",IF('C10(1)-1管路(計画設定)'!$G$11="○",'C3(1)-1管路'!H48,IF('C3(1)-1管路'!H48="-","-",'C10(1)-1管路(計画設定)'!$G$11*'C3(1)-1管路'!H48)))</f>
        <v>-</v>
      </c>
      <c r="I48" s="303" t="str">
        <f t="shared" si="79"/>
        <v>-</v>
      </c>
      <c r="J48" s="302" t="str">
        <f>IF('C10(1)-1管路(計画設定)'!$H$11="","-",IF('C10(1)-1管路(計画設定)'!$H$11="○",'C3(1)-1管路'!J48,IF('C3(1)-1管路'!J48="-","-",'C10(1)-1管路(計画設定)'!$H$11*'C3(1)-1管路'!J48)))</f>
        <v>-</v>
      </c>
      <c r="K48" s="301" t="str">
        <f>IF('C10(1)-1管路(計画設定)'!$I$11="","-",IF('C10(1)-1管路(計画設定)'!$I$11="○",'C3(1)-1管路'!K48,IF('C3(1)-1管路'!K48="-","-",'C10(1)-1管路(計画設定)'!$I$11*'C3(1)-1管路'!K48)))</f>
        <v>-</v>
      </c>
      <c r="L48" s="303" t="str">
        <f t="shared" si="80"/>
        <v>-</v>
      </c>
      <c r="M48" s="302" t="str">
        <f>IF('C10(1)-1管路(計画設定)'!$J$11="","-",IF('C10(1)-1管路(計画設定)'!$J$11="○",'C3(1)-1管路'!M48,IF('C3(1)-1管路'!M48="-","-",'C10(1)-1管路(計画設定)'!$J$11*'C3(1)-1管路'!M48)))</f>
        <v>-</v>
      </c>
      <c r="N48" s="301" t="str">
        <f>IF('C10(1)-1管路(計画設定)'!$K$11="","-",IF('C10(1)-1管路(計画設定)'!$K$11="○",'C3(1)-1管路'!N48,IF('C3(1)-1管路'!N48="-","-",'C10(1)-1管路(計画設定)'!$K$11*'C3(1)-1管路'!N48)))</f>
        <v>-</v>
      </c>
      <c r="O48" s="303" t="str">
        <f t="shared" si="81"/>
        <v>-</v>
      </c>
      <c r="P48" s="302" t="str">
        <f>IF('C10(1)-1管路(計画設定)'!$L$11="","-",IF('C10(1)-1管路(計画設定)'!$L$11="○",'C3(1)-1管路'!P48,IF('C3(1)-1管路'!P48="-","-",'C10(1)-1管路(計画設定)'!$L$11*'C3(1)-1管路'!P48)))</f>
        <v>-</v>
      </c>
      <c r="Q48" s="301" t="str">
        <f>IF('C10(1)-1管路(計画設定)'!$M$11="","-",IF('C10(1)-1管路(計画設定)'!$M$11="○",'C3(1)-1管路'!Q48,IF('C3(1)-1管路'!Q48="-","-",'C10(1)-1管路(計画設定)'!$M$11*'C3(1)-1管路'!Q48)))</f>
        <v>-</v>
      </c>
      <c r="R48" s="303" t="str">
        <f t="shared" si="82"/>
        <v>-</v>
      </c>
      <c r="S48" s="302" t="str">
        <f>IF('C10(1)-1管路(計画設定)'!$N$11="","-",IF('C10(1)-1管路(計画設定)'!$N$11="○",'C3(1)-1管路'!S48,IF('C3(1)-1管路'!S48="-","-",'C10(1)-1管路(計画設定)'!$N$11*'C3(1)-1管路'!S48)))</f>
        <v>-</v>
      </c>
      <c r="T48" s="296" t="str">
        <f>IF('C10(1)-1管路(計画設定)'!$O$11="","-",IF('C10(1)-1管路(計画設定)'!$O$11="○",'C3(1)-1管路'!T48,IF('C3(1)-1管路'!T48="-","-",'C10(1)-1管路(計画設定)'!$O$11*'C3(1)-1管路'!T48)))</f>
        <v>-</v>
      </c>
      <c r="U48" s="296" t="str">
        <f>IF('C10(1)-1管路(計画設定)'!$P$11="","-",IF('C10(1)-1管路(計画設定)'!$P$11="○",'C3(1)-1管路'!U48,IF('C3(1)-1管路'!U48="-","-",'C10(1)-1管路(計画設定)'!$P$11*'C3(1)-1管路'!U48)))</f>
        <v>-</v>
      </c>
      <c r="V48" s="301">
        <f>IF('C10(1)-1管路(計画設定)'!$Q$11="","-",IF('C10(1)-1管路(計画設定)'!$Q$11="○",'C3(1)-1管路'!V48,IF('C3(1)-1管路'!V48="-","-",'C10(1)-1管路(計画設定)'!$Q$11*'C3(1)-1管路'!V48)))</f>
        <v>1</v>
      </c>
      <c r="W48" s="303">
        <f t="shared" si="83"/>
        <v>1</v>
      </c>
      <c r="X48" s="302" t="str">
        <f>IF('C10(1)-1管路(計画設定)'!$R$11="","-",IF('C10(1)-1管路(計画設定)'!$R$11="○",'C3(1)-1管路'!X48,IF('C3(1)-1管路'!X48="-","-",'C10(1)-1管路(計画設定)'!$R$11*'C3(1)-1管路'!X48)))</f>
        <v>-</v>
      </c>
      <c r="Y48" s="301" t="str">
        <f>IF('C10(1)-1管路(計画設定)'!$S$11="","-",IF('C10(1)-1管路(計画設定)'!$S$11="○",'C3(1)-1管路'!Y48,IF('C3(1)-1管路'!Y48="-","-",'C10(1)-1管路(計画設定)'!$S$11*'C3(1)-1管路'!Y48)))</f>
        <v>-</v>
      </c>
      <c r="Z48" s="303" t="str">
        <f t="shared" si="84"/>
        <v>-</v>
      </c>
      <c r="AA48" s="302" t="str">
        <f>IF('C10(1)-1管路(計画設定)'!$T$11="","-",IF('C10(1)-1管路(計画設定)'!$T$11="○",'C3(1)-1管路'!AA48,IF('C3(1)-1管路'!AA48="-","-",'C10(1)-1管路(計画設定)'!$T$11*'C3(1)-1管路'!AA48)))</f>
        <v>-</v>
      </c>
      <c r="AB48" s="301" t="str">
        <f>IF('C10(1)-1管路(計画設定)'!$U$11="","-",IF('C10(1)-1管路(計画設定)'!$U$11="○",'C3(1)-1管路'!AB48,IF('C3(1)-1管路'!AB48="-","-",'C10(1)-1管路(計画設定)'!$U$11*'C3(1)-1管路'!AB48)))</f>
        <v>-</v>
      </c>
      <c r="AC48" s="303" t="str">
        <f t="shared" si="85"/>
        <v>-</v>
      </c>
      <c r="AD48" s="302" t="str">
        <f>IF('C10(1)-1管路(計画設定)'!$V$11="","-",IF('C10(1)-1管路(計画設定)'!$V$11="○",'C3(1)-1管路'!AD48,IF('C3(1)-1管路'!AD48="-","-",'C10(1)-1管路(計画設定)'!$V$11*'C3(1)-1管路'!AD48)))</f>
        <v>-</v>
      </c>
      <c r="AE48" s="301" t="str">
        <f>IF('C10(1)-1管路(計画設定)'!$W$11="","-",IF('C10(1)-1管路(計画設定)'!$W$11="○",'C3(1)-1管路'!AE48,IF('C3(1)-1管路'!AE48="-","-",'C10(1)-1管路(計画設定)'!$W$11*'C3(1)-1管路'!AE48)))</f>
        <v>-</v>
      </c>
      <c r="AF48" s="303" t="str">
        <f t="shared" si="86"/>
        <v>-</v>
      </c>
      <c r="AG48" s="302" t="str">
        <f>IF('C10(1)-1管路(計画設定)'!$X$8="","-",IF('C10(1)-1管路(計画設定)'!$X$8="○",'C3(1)-1管路'!AG48,IF('C3(1)-1管路'!AZ48="-","-",'C10(1)-1管路(計画設定)'!$X$8*'C3(1)-1管路'!AG48)))</f>
        <v>-</v>
      </c>
      <c r="AH48" s="301" t="str">
        <f>IF('C10(1)-1管路(計画設定)'!$Y$11="","-",IF('C10(1)-1管路(計画設定)'!$Y$11="○",'C3(1)-1管路'!AH48,IF('C3(1)-1管路'!AH48="-","-",'C10(1)-1管路(計画設定)'!$Y$11*'C3(1)-1管路'!AH48)))</f>
        <v>-</v>
      </c>
      <c r="AI48" s="303" t="str">
        <f t="shared" si="87"/>
        <v>-</v>
      </c>
      <c r="AJ48" s="302" t="str">
        <f>IF('C10(1)-1管路(計画設定)'!$Z$11="","-",IF('C10(1)-1管路(計画設定)'!$Z$11="○",'C3(1)-1管路'!AJ48,IF('C3(1)-1管路'!AJ48="-","-",'C10(1)-1管路(計画設定)'!$Z$11*'C3(1)-1管路'!AJ48)))</f>
        <v>-</v>
      </c>
      <c r="AK48" s="301" t="str">
        <f>IF('C10(1)-1管路(計画設定)'!$AA$11="","-",IF('C10(1)-1管路(計画設定)'!$AA$11="○",'C3(1)-1管路'!AK48,IF('C3(1)-1管路'!AK48="-","-",'C10(1)-1管路(計画設定)'!$AA$11*'C3(1)-1管路'!AK48)))</f>
        <v>-</v>
      </c>
      <c r="AL48" s="303" t="str">
        <f t="shared" si="88"/>
        <v>-</v>
      </c>
      <c r="AM48" s="302" t="str">
        <f>IF('C10(1)-1管路(計画設定)'!$AB$11="","-",IF('C10(1)-1管路(計画設定)'!$AB$11="○",'C3(1)-1管路'!AM48,IF('C3(1)-1管路'!AM48="-","-",'C10(1)-1管路(計画設定)'!$AB$11*'C3(1)-1管路'!AM48)))</f>
        <v>-</v>
      </c>
      <c r="AN48" s="301" t="str">
        <f>IF('C10(1)-1管路(計画設定)'!$AC$11="","-",IF('C10(1)-1管路(計画設定)'!$AC$11="○",'C3(1)-1管路'!AN48,IF('C3(1)-1管路'!AN48="-","-",'C10(1)-1管路(計画設定)'!$AC$11*'C3(1)-1管路'!AN48)))</f>
        <v>-</v>
      </c>
      <c r="AO48" s="303" t="str">
        <f t="shared" si="89"/>
        <v>-</v>
      </c>
      <c r="AP48" s="302" t="str">
        <f>IF('C10(1)-1管路(計画設定)'!$AD$11="","-",IF('C10(1)-1管路(計画設定)'!$AD$11="○",'C3(1)-1管路'!AP48,IF('C3(1)-1管路'!AP48="-","-",'C10(1)-1管路(計画設定)'!$AD$11*'C3(1)-1管路'!AP48)))</f>
        <v>-</v>
      </c>
      <c r="AQ48" s="301" t="str">
        <f>IF('C10(1)-1管路(計画設定)'!$AE$11="","-",IF('C10(1)-1管路(計画設定)'!$AE$11="○",'C3(1)-1管路'!AQ48,IF('C3(1)-1管路'!AQ48="-","-",'C10(1)-1管路(計画設定)'!$AE$11*'C3(1)-1管路'!AQ48)))</f>
        <v>-</v>
      </c>
      <c r="AR48" s="303" t="str">
        <f t="shared" si="90"/>
        <v>-</v>
      </c>
      <c r="AS48" s="302" t="str">
        <f>IF('C10(1)-1管路(計画設定)'!$AF$11="","-",IF('C10(1)-1管路(計画設定)'!$AF$11="○",'C3(1)-1管路'!AS48,IF('C3(1)-1管路'!AS48="-","-",'C10(1)-1管路(計画設定)'!$AF$11*'C3(1)-1管路'!AS48)))</f>
        <v>-</v>
      </c>
      <c r="AT48" s="301" t="str">
        <f>IF('C10(1)-1管路(計画設定)'!$AG$11="","-",IF('C10(1)-1管路(計画設定)'!$AG$11="○",'C3(1)-1管路'!AT48,IF('C3(1)-1管路'!AT48="-","-",'C10(1)-1管路(計画設定)'!$AG$11*'C3(1)-1管路'!AT48)))</f>
        <v>-</v>
      </c>
      <c r="AU48" s="303" t="str">
        <f t="shared" si="91"/>
        <v>-</v>
      </c>
      <c r="AV48" s="64">
        <f t="shared" si="92"/>
        <v>1</v>
      </c>
      <c r="AW48" s="240" t="str">
        <f>IF('C10(1)-2管路(初期設定)'!AW48="","",'C10(1)-2管路(初期設定)'!AW48)</f>
        <v>ダクタイル鋳鉄管(NS形継手等)</v>
      </c>
      <c r="AX48" s="241">
        <f>IF('C10(1)-2管路(初期設定)'!AX48="","",'C10(1)-2管路(初期設定)'!AX48)</f>
        <v>99</v>
      </c>
      <c r="AY48" s="42">
        <f t="shared" si="93"/>
        <v>99</v>
      </c>
      <c r="BB48" s="1071">
        <f t="shared" si="94"/>
        <v>0</v>
      </c>
      <c r="BC48" s="1070"/>
      <c r="BD48" s="1070">
        <f t="shared" si="95"/>
        <v>0</v>
      </c>
      <c r="BE48" s="1070"/>
      <c r="BF48" s="1070">
        <f t="shared" si="96"/>
        <v>1</v>
      </c>
      <c r="BG48" s="1070"/>
      <c r="BH48" s="1070">
        <f t="shared" si="97"/>
        <v>0</v>
      </c>
      <c r="BI48" s="1070"/>
      <c r="BJ48" s="1070">
        <f t="shared" si="98"/>
        <v>0</v>
      </c>
      <c r="BK48" s="1070"/>
      <c r="BL48" s="1071">
        <f t="shared" si="99"/>
        <v>0</v>
      </c>
      <c r="BM48" s="1070"/>
      <c r="BN48" s="1070">
        <f t="shared" si="100"/>
        <v>0</v>
      </c>
      <c r="BO48" s="1070"/>
      <c r="BP48" s="1070">
        <f t="shared" si="101"/>
        <v>99</v>
      </c>
      <c r="BQ48" s="1070"/>
      <c r="BR48" s="1070">
        <f t="shared" si="102"/>
        <v>0</v>
      </c>
      <c r="BS48" s="1070"/>
      <c r="BT48" s="1070">
        <f t="shared" si="103"/>
        <v>0</v>
      </c>
      <c r="BU48" s="1073"/>
      <c r="BV48" s="78"/>
      <c r="DI48" s="78"/>
    </row>
    <row r="49" spans="2:113" ht="13.5" customHeight="1">
      <c r="B49" s="1551"/>
      <c r="C49" s="1255"/>
      <c r="D49" s="1263"/>
      <c r="E49" s="1252"/>
      <c r="F49" s="76">
        <v>200</v>
      </c>
      <c r="G49" s="302" t="str">
        <f>IF('C10(1)-1管路(計画設定)'!$F$11="","-",IF('C10(1)-1管路(計画設定)'!$F$11="○",'C3(1)-1管路'!G49,IF('C3(1)-1管路'!F49="-","-",'C10(1)-1管路(計画設定)'!$F$11*'C3(1)-1管路'!G49)))</f>
        <v>-</v>
      </c>
      <c r="H49" s="301" t="str">
        <f>IF('C10(1)-1管路(計画設定)'!$G$11="","-",IF('C10(1)-1管路(計画設定)'!$G$11="○",'C3(1)-1管路'!H49,IF('C3(1)-1管路'!H49="-","-",'C10(1)-1管路(計画設定)'!$G$11*'C3(1)-1管路'!H49)))</f>
        <v>-</v>
      </c>
      <c r="I49" s="303" t="str">
        <f t="shared" si="79"/>
        <v>-</v>
      </c>
      <c r="J49" s="302" t="str">
        <f>IF('C10(1)-1管路(計画設定)'!$H$11="","-",IF('C10(1)-1管路(計画設定)'!$H$11="○",'C3(1)-1管路'!J49,IF('C3(1)-1管路'!J49="-","-",'C10(1)-1管路(計画設定)'!$H$11*'C3(1)-1管路'!J49)))</f>
        <v>-</v>
      </c>
      <c r="K49" s="301" t="str">
        <f>IF('C10(1)-1管路(計画設定)'!$I$11="","-",IF('C10(1)-1管路(計画設定)'!$I$11="○",'C3(1)-1管路'!K49,IF('C3(1)-1管路'!K49="-","-",'C10(1)-1管路(計画設定)'!$I$11*'C3(1)-1管路'!K49)))</f>
        <v>-</v>
      </c>
      <c r="L49" s="303" t="str">
        <f t="shared" si="80"/>
        <v>-</v>
      </c>
      <c r="M49" s="302" t="str">
        <f>IF('C10(1)-1管路(計画設定)'!$J$11="","-",IF('C10(1)-1管路(計画設定)'!$J$11="○",'C3(1)-1管路'!M49,IF('C3(1)-1管路'!M49="-","-",'C10(1)-1管路(計画設定)'!$J$11*'C3(1)-1管路'!M49)))</f>
        <v>-</v>
      </c>
      <c r="N49" s="301" t="str">
        <f>IF('C10(1)-1管路(計画設定)'!$K$11="","-",IF('C10(1)-1管路(計画設定)'!$K$11="○",'C3(1)-1管路'!N49,IF('C3(1)-1管路'!N49="-","-",'C10(1)-1管路(計画設定)'!$K$11*'C3(1)-1管路'!N49)))</f>
        <v>-</v>
      </c>
      <c r="O49" s="303" t="str">
        <f t="shared" si="81"/>
        <v>-</v>
      </c>
      <c r="P49" s="302" t="str">
        <f>IF('C10(1)-1管路(計画設定)'!$L$11="","-",IF('C10(1)-1管路(計画設定)'!$L$11="○",'C3(1)-1管路'!P49,IF('C3(1)-1管路'!P49="-","-",'C10(1)-1管路(計画設定)'!$L$11*'C3(1)-1管路'!P49)))</f>
        <v>-</v>
      </c>
      <c r="Q49" s="301" t="str">
        <f>IF('C10(1)-1管路(計画設定)'!$M$11="","-",IF('C10(1)-1管路(計画設定)'!$M$11="○",'C3(1)-1管路'!Q49,IF('C3(1)-1管路'!Q49="-","-",'C10(1)-1管路(計画設定)'!$M$11*'C3(1)-1管路'!Q49)))</f>
        <v>-</v>
      </c>
      <c r="R49" s="303" t="str">
        <f t="shared" si="82"/>
        <v>-</v>
      </c>
      <c r="S49" s="302" t="str">
        <f>IF('C10(1)-1管路(計画設定)'!$N$11="","-",IF('C10(1)-1管路(計画設定)'!$N$11="○",'C3(1)-1管路'!S49,IF('C3(1)-1管路'!S49="-","-",'C10(1)-1管路(計画設定)'!$N$11*'C3(1)-1管路'!S49)))</f>
        <v>-</v>
      </c>
      <c r="T49" s="296" t="str">
        <f>IF('C10(1)-1管路(計画設定)'!$O$11="","-",IF('C10(1)-1管路(計画設定)'!$O$11="○",'C3(1)-1管路'!T49,IF('C3(1)-1管路'!T49="-","-",'C10(1)-1管路(計画設定)'!$O$11*'C3(1)-1管路'!T49)))</f>
        <v>-</v>
      </c>
      <c r="U49" s="296" t="str">
        <f>IF('C10(1)-1管路(計画設定)'!$P$11="","-",IF('C10(1)-1管路(計画設定)'!$P$11="○",'C3(1)-1管路'!U49,IF('C3(1)-1管路'!U49="-","-",'C10(1)-1管路(計画設定)'!$P$11*'C3(1)-1管路'!U49)))</f>
        <v>-</v>
      </c>
      <c r="V49" s="301">
        <f>IF('C10(1)-1管路(計画設定)'!$Q$11="","-",IF('C10(1)-1管路(計画設定)'!$Q$11="○",'C3(1)-1管路'!V49,IF('C3(1)-1管路'!V49="-","-",'C10(1)-1管路(計画設定)'!$Q$11*'C3(1)-1管路'!V49)))</f>
        <v>2</v>
      </c>
      <c r="W49" s="303">
        <f t="shared" si="83"/>
        <v>2</v>
      </c>
      <c r="X49" s="302" t="str">
        <f>IF('C10(1)-1管路(計画設定)'!$R$11="","-",IF('C10(1)-1管路(計画設定)'!$R$11="○",'C3(1)-1管路'!X49,IF('C3(1)-1管路'!X49="-","-",'C10(1)-1管路(計画設定)'!$R$11*'C3(1)-1管路'!X49)))</f>
        <v>-</v>
      </c>
      <c r="Y49" s="301">
        <f>IF('C10(1)-1管路(計画設定)'!$S$11="","-",IF('C10(1)-1管路(計画設定)'!$S$11="○",'C3(1)-1管路'!Y49,IF('C3(1)-1管路'!Y49="-","-",'C10(1)-1管路(計画設定)'!$S$11*'C3(1)-1管路'!Y49)))</f>
        <v>3</v>
      </c>
      <c r="Z49" s="303">
        <f t="shared" si="84"/>
        <v>3</v>
      </c>
      <c r="AA49" s="302" t="str">
        <f>IF('C10(1)-1管路(計画設定)'!$T$11="","-",IF('C10(1)-1管路(計画設定)'!$T$11="○",'C3(1)-1管路'!AA49,IF('C3(1)-1管路'!AA49="-","-",'C10(1)-1管路(計画設定)'!$T$11*'C3(1)-1管路'!AA49)))</f>
        <v>-</v>
      </c>
      <c r="AB49" s="301" t="str">
        <f>IF('C10(1)-1管路(計画設定)'!$U$11="","-",IF('C10(1)-1管路(計画設定)'!$U$11="○",'C3(1)-1管路'!AB49,IF('C3(1)-1管路'!AB49="-","-",'C10(1)-1管路(計画設定)'!$U$11*'C3(1)-1管路'!AB49)))</f>
        <v>-</v>
      </c>
      <c r="AC49" s="303" t="str">
        <f t="shared" si="85"/>
        <v>-</v>
      </c>
      <c r="AD49" s="302" t="str">
        <f>IF('C10(1)-1管路(計画設定)'!$V$11="","-",IF('C10(1)-1管路(計画設定)'!$V$11="○",'C3(1)-1管路'!AD49,IF('C3(1)-1管路'!AD49="-","-",'C10(1)-1管路(計画設定)'!$V$11*'C3(1)-1管路'!AD49)))</f>
        <v>-</v>
      </c>
      <c r="AE49" s="301" t="str">
        <f>IF('C10(1)-1管路(計画設定)'!$W$11="","-",IF('C10(1)-1管路(計画設定)'!$W$11="○",'C3(1)-1管路'!AE49,IF('C3(1)-1管路'!AE49="-","-",'C10(1)-1管路(計画設定)'!$W$11*'C3(1)-1管路'!AE49)))</f>
        <v>-</v>
      </c>
      <c r="AF49" s="303" t="str">
        <f t="shared" si="86"/>
        <v>-</v>
      </c>
      <c r="AG49" s="302" t="str">
        <f>IF('C10(1)-1管路(計画設定)'!$X$8="","-",IF('C10(1)-1管路(計画設定)'!$X$8="○",'C3(1)-1管路'!AG49,IF('C3(1)-1管路'!AZ49="-","-",'C10(1)-1管路(計画設定)'!$X$8*'C3(1)-1管路'!AG49)))</f>
        <v>-</v>
      </c>
      <c r="AH49" s="301" t="str">
        <f>IF('C10(1)-1管路(計画設定)'!$Y$11="","-",IF('C10(1)-1管路(計画設定)'!$Y$11="○",'C3(1)-1管路'!AH49,IF('C3(1)-1管路'!AH49="-","-",'C10(1)-1管路(計画設定)'!$Y$11*'C3(1)-1管路'!AH49)))</f>
        <v>-</v>
      </c>
      <c r="AI49" s="303" t="str">
        <f t="shared" si="87"/>
        <v>-</v>
      </c>
      <c r="AJ49" s="302" t="str">
        <f>IF('C10(1)-1管路(計画設定)'!$Z$11="","-",IF('C10(1)-1管路(計画設定)'!$Z$11="○",'C3(1)-1管路'!AJ49,IF('C3(1)-1管路'!AJ49="-","-",'C10(1)-1管路(計画設定)'!$Z$11*'C3(1)-1管路'!AJ49)))</f>
        <v>-</v>
      </c>
      <c r="AK49" s="301" t="str">
        <f>IF('C10(1)-1管路(計画設定)'!$AA$11="","-",IF('C10(1)-1管路(計画設定)'!$AA$11="○",'C3(1)-1管路'!AK49,IF('C3(1)-1管路'!AK49="-","-",'C10(1)-1管路(計画設定)'!$AA$11*'C3(1)-1管路'!AK49)))</f>
        <v>-</v>
      </c>
      <c r="AL49" s="303" t="str">
        <f t="shared" si="88"/>
        <v>-</v>
      </c>
      <c r="AM49" s="302" t="str">
        <f>IF('C10(1)-1管路(計画設定)'!$AB$11="","-",IF('C10(1)-1管路(計画設定)'!$AB$11="○",'C3(1)-1管路'!AM49,IF('C3(1)-1管路'!AM49="-","-",'C10(1)-1管路(計画設定)'!$AB$11*'C3(1)-1管路'!AM49)))</f>
        <v>-</v>
      </c>
      <c r="AN49" s="301" t="str">
        <f>IF('C10(1)-1管路(計画設定)'!$AC$11="","-",IF('C10(1)-1管路(計画設定)'!$AC$11="○",'C3(1)-1管路'!AN49,IF('C3(1)-1管路'!AN49="-","-",'C10(1)-1管路(計画設定)'!$AC$11*'C3(1)-1管路'!AN49)))</f>
        <v>-</v>
      </c>
      <c r="AO49" s="303" t="str">
        <f t="shared" si="89"/>
        <v>-</v>
      </c>
      <c r="AP49" s="302" t="str">
        <f>IF('C10(1)-1管路(計画設定)'!$AD$11="","-",IF('C10(1)-1管路(計画設定)'!$AD$11="○",'C3(1)-1管路'!AP49,IF('C3(1)-1管路'!AP49="-","-",'C10(1)-1管路(計画設定)'!$AD$11*'C3(1)-1管路'!AP49)))</f>
        <v>-</v>
      </c>
      <c r="AQ49" s="301" t="str">
        <f>IF('C10(1)-1管路(計画設定)'!$AE$11="","-",IF('C10(1)-1管路(計画設定)'!$AE$11="○",'C3(1)-1管路'!AQ49,IF('C3(1)-1管路'!AQ49="-","-",'C10(1)-1管路(計画設定)'!$AE$11*'C3(1)-1管路'!AQ49)))</f>
        <v>-</v>
      </c>
      <c r="AR49" s="303" t="str">
        <f t="shared" si="90"/>
        <v>-</v>
      </c>
      <c r="AS49" s="302" t="str">
        <f>IF('C10(1)-1管路(計画設定)'!$AF$11="","-",IF('C10(1)-1管路(計画設定)'!$AF$11="○",'C3(1)-1管路'!AS49,IF('C3(1)-1管路'!AS49="-","-",'C10(1)-1管路(計画設定)'!$AF$11*'C3(1)-1管路'!AS49)))</f>
        <v>-</v>
      </c>
      <c r="AT49" s="301" t="str">
        <f>IF('C10(1)-1管路(計画設定)'!$AG$11="","-",IF('C10(1)-1管路(計画設定)'!$AG$11="○",'C3(1)-1管路'!AT49,IF('C3(1)-1管路'!AT49="-","-",'C10(1)-1管路(計画設定)'!$AG$11*'C3(1)-1管路'!AT49)))</f>
        <v>-</v>
      </c>
      <c r="AU49" s="303" t="str">
        <f t="shared" si="91"/>
        <v>-</v>
      </c>
      <c r="AV49" s="64">
        <f t="shared" si="92"/>
        <v>5</v>
      </c>
      <c r="AW49" s="240" t="str">
        <f>IF('C10(1)-2管路(初期設定)'!AW49="","",'C10(1)-2管路(初期設定)'!AW49)</f>
        <v>ダクタイル鋳鉄管(NS形継手等)</v>
      </c>
      <c r="AX49" s="241">
        <f>IF('C10(1)-2管路(初期設定)'!AX49="","",'C10(1)-2管路(初期設定)'!AX49)</f>
        <v>87</v>
      </c>
      <c r="AY49" s="42">
        <f t="shared" si="93"/>
        <v>435</v>
      </c>
      <c r="BB49" s="1071">
        <f t="shared" si="94"/>
        <v>0</v>
      </c>
      <c r="BC49" s="1070"/>
      <c r="BD49" s="1070">
        <f t="shared" si="95"/>
        <v>0</v>
      </c>
      <c r="BE49" s="1070"/>
      <c r="BF49" s="1070">
        <f t="shared" si="96"/>
        <v>5</v>
      </c>
      <c r="BG49" s="1070"/>
      <c r="BH49" s="1070">
        <f t="shared" si="97"/>
        <v>0</v>
      </c>
      <c r="BI49" s="1070"/>
      <c r="BJ49" s="1070">
        <f t="shared" si="98"/>
        <v>0</v>
      </c>
      <c r="BK49" s="1070"/>
      <c r="BL49" s="1071">
        <f t="shared" si="99"/>
        <v>0</v>
      </c>
      <c r="BM49" s="1070"/>
      <c r="BN49" s="1070">
        <f t="shared" si="100"/>
        <v>0</v>
      </c>
      <c r="BO49" s="1070"/>
      <c r="BP49" s="1070">
        <f t="shared" si="101"/>
        <v>435</v>
      </c>
      <c r="BQ49" s="1070"/>
      <c r="BR49" s="1070">
        <f t="shared" si="102"/>
        <v>0</v>
      </c>
      <c r="BS49" s="1070"/>
      <c r="BT49" s="1070">
        <f t="shared" si="103"/>
        <v>0</v>
      </c>
      <c r="BU49" s="1073"/>
      <c r="BV49" s="78"/>
      <c r="DI49" s="78"/>
    </row>
    <row r="50" spans="2:113" ht="13.5" customHeight="1">
      <c r="B50" s="1551"/>
      <c r="C50" s="1255"/>
      <c r="D50" s="1263"/>
      <c r="E50" s="1252"/>
      <c r="F50" s="76">
        <v>150</v>
      </c>
      <c r="G50" s="302" t="str">
        <f>IF('C10(1)-1管路(計画設定)'!$F$11="","-",IF('C10(1)-1管路(計画設定)'!$F$11="○",'C3(1)-1管路'!G50,IF('C3(1)-1管路'!F50="-","-",'C10(1)-1管路(計画設定)'!$F$11*'C3(1)-1管路'!G50)))</f>
        <v>-</v>
      </c>
      <c r="H50" s="301" t="str">
        <f>IF('C10(1)-1管路(計画設定)'!$G$11="","-",IF('C10(1)-1管路(計画設定)'!$G$11="○",'C3(1)-1管路'!H50,IF('C3(1)-1管路'!H50="-","-",'C10(1)-1管路(計画設定)'!$G$11*'C3(1)-1管路'!H50)))</f>
        <v>-</v>
      </c>
      <c r="I50" s="303" t="str">
        <f t="shared" si="79"/>
        <v>-</v>
      </c>
      <c r="J50" s="302" t="str">
        <f>IF('C10(1)-1管路(計画設定)'!$H$11="","-",IF('C10(1)-1管路(計画設定)'!$H$11="○",'C3(1)-1管路'!J50,IF('C3(1)-1管路'!J50="-","-",'C10(1)-1管路(計画設定)'!$H$11*'C3(1)-1管路'!J50)))</f>
        <v>-</v>
      </c>
      <c r="K50" s="301" t="str">
        <f>IF('C10(1)-1管路(計画設定)'!$I$11="","-",IF('C10(1)-1管路(計画設定)'!$I$11="○",'C3(1)-1管路'!K50,IF('C3(1)-1管路'!K50="-","-",'C10(1)-1管路(計画設定)'!$I$11*'C3(1)-1管路'!K50)))</f>
        <v>-</v>
      </c>
      <c r="L50" s="303" t="str">
        <f t="shared" si="80"/>
        <v>-</v>
      </c>
      <c r="M50" s="302" t="str">
        <f>IF('C10(1)-1管路(計画設定)'!$J$11="","-",IF('C10(1)-1管路(計画設定)'!$J$11="○",'C3(1)-1管路'!M50,IF('C3(1)-1管路'!M50="-","-",'C10(1)-1管路(計画設定)'!$J$11*'C3(1)-1管路'!M50)))</f>
        <v>-</v>
      </c>
      <c r="N50" s="301" t="str">
        <f>IF('C10(1)-1管路(計画設定)'!$K$11="","-",IF('C10(1)-1管路(計画設定)'!$K$11="○",'C3(1)-1管路'!N50,IF('C3(1)-1管路'!N50="-","-",'C10(1)-1管路(計画設定)'!$K$11*'C3(1)-1管路'!N50)))</f>
        <v>-</v>
      </c>
      <c r="O50" s="303" t="str">
        <f t="shared" si="81"/>
        <v>-</v>
      </c>
      <c r="P50" s="302" t="str">
        <f>IF('C10(1)-1管路(計画設定)'!$L$11="","-",IF('C10(1)-1管路(計画設定)'!$L$11="○",'C3(1)-1管路'!P50,IF('C3(1)-1管路'!P50="-","-",'C10(1)-1管路(計画設定)'!$L$11*'C3(1)-1管路'!P50)))</f>
        <v>-</v>
      </c>
      <c r="Q50" s="301" t="str">
        <f>IF('C10(1)-1管路(計画設定)'!$M$11="","-",IF('C10(1)-1管路(計画設定)'!$M$11="○",'C3(1)-1管路'!Q50,IF('C3(1)-1管路'!Q50="-","-",'C10(1)-1管路(計画設定)'!$M$11*'C3(1)-1管路'!Q50)))</f>
        <v>-</v>
      </c>
      <c r="R50" s="303" t="str">
        <f t="shared" si="82"/>
        <v>-</v>
      </c>
      <c r="S50" s="302" t="str">
        <f>IF('C10(1)-1管路(計画設定)'!$N$11="","-",IF('C10(1)-1管路(計画設定)'!$N$11="○",'C3(1)-1管路'!S50,IF('C3(1)-1管路'!S50="-","-",'C10(1)-1管路(計画設定)'!$N$11*'C3(1)-1管路'!S50)))</f>
        <v>-</v>
      </c>
      <c r="T50" s="296" t="str">
        <f>IF('C10(1)-1管路(計画設定)'!$O$11="","-",IF('C10(1)-1管路(計画設定)'!$O$11="○",'C3(1)-1管路'!T50,IF('C3(1)-1管路'!T50="-","-",'C10(1)-1管路(計画設定)'!$O$11*'C3(1)-1管路'!T50)))</f>
        <v>-</v>
      </c>
      <c r="U50" s="296" t="str">
        <f>IF('C10(1)-1管路(計画設定)'!$P$11="","-",IF('C10(1)-1管路(計画設定)'!$P$11="○",'C3(1)-1管路'!U50,IF('C3(1)-1管路'!U50="-","-",'C10(1)-1管路(計画設定)'!$P$11*'C3(1)-1管路'!U50)))</f>
        <v>-</v>
      </c>
      <c r="V50" s="301">
        <f>IF('C10(1)-1管路(計画設定)'!$Q$11="","-",IF('C10(1)-1管路(計画設定)'!$Q$11="○",'C3(1)-1管路'!V50,IF('C3(1)-1管路'!V50="-","-",'C10(1)-1管路(計画設定)'!$Q$11*'C3(1)-1管路'!V50)))</f>
        <v>4</v>
      </c>
      <c r="W50" s="303">
        <f t="shared" si="83"/>
        <v>4</v>
      </c>
      <c r="X50" s="302" t="str">
        <f>IF('C10(1)-1管路(計画設定)'!$R$11="","-",IF('C10(1)-1管路(計画設定)'!$R$11="○",'C3(1)-1管路'!X50,IF('C3(1)-1管路'!X50="-","-",'C10(1)-1管路(計画設定)'!$R$11*'C3(1)-1管路'!X50)))</f>
        <v>-</v>
      </c>
      <c r="Y50" s="301">
        <f>IF('C10(1)-1管路(計画設定)'!$S$11="","-",IF('C10(1)-1管路(計画設定)'!$S$11="○",'C3(1)-1管路'!Y50,IF('C3(1)-1管路'!Y50="-","-",'C10(1)-1管路(計画設定)'!$S$11*'C3(1)-1管路'!Y50)))</f>
        <v>24</v>
      </c>
      <c r="Z50" s="303">
        <f t="shared" si="84"/>
        <v>24</v>
      </c>
      <c r="AA50" s="302" t="str">
        <f>IF('C10(1)-1管路(計画設定)'!$T$11="","-",IF('C10(1)-1管路(計画設定)'!$T$11="○",'C3(1)-1管路'!AA50,IF('C3(1)-1管路'!AA50="-","-",'C10(1)-1管路(計画設定)'!$T$11*'C3(1)-1管路'!AA50)))</f>
        <v>-</v>
      </c>
      <c r="AB50" s="301" t="str">
        <f>IF('C10(1)-1管路(計画設定)'!$U$11="","-",IF('C10(1)-1管路(計画設定)'!$U$11="○",'C3(1)-1管路'!AB50,IF('C3(1)-1管路'!AB50="-","-",'C10(1)-1管路(計画設定)'!$U$11*'C3(1)-1管路'!AB50)))</f>
        <v>-</v>
      </c>
      <c r="AC50" s="303" t="str">
        <f t="shared" si="85"/>
        <v>-</v>
      </c>
      <c r="AD50" s="302" t="str">
        <f>IF('C10(1)-1管路(計画設定)'!$V$11="","-",IF('C10(1)-1管路(計画設定)'!$V$11="○",'C3(1)-1管路'!AD50,IF('C3(1)-1管路'!AD50="-","-",'C10(1)-1管路(計画設定)'!$V$11*'C3(1)-1管路'!AD50)))</f>
        <v>-</v>
      </c>
      <c r="AE50" s="301">
        <f>IF('C10(1)-1管路(計画設定)'!$W$11="","-",IF('C10(1)-1管路(計画設定)'!$W$11="○",'C3(1)-1管路'!AE50,IF('C3(1)-1管路'!AE50="-","-",'C10(1)-1管路(計画設定)'!$W$11*'C3(1)-1管路'!AE50)))</f>
        <v>1</v>
      </c>
      <c r="AF50" s="303">
        <f t="shared" si="86"/>
        <v>1</v>
      </c>
      <c r="AG50" s="302" t="str">
        <f>IF('C10(1)-1管路(計画設定)'!$X$8="","-",IF('C10(1)-1管路(計画設定)'!$X$8="○",'C3(1)-1管路'!AG50,IF('C3(1)-1管路'!AZ50="-","-",'C10(1)-1管路(計画設定)'!$X$8*'C3(1)-1管路'!AG50)))</f>
        <v>-</v>
      </c>
      <c r="AH50" s="301" t="str">
        <f>IF('C10(1)-1管路(計画設定)'!$Y$11="","-",IF('C10(1)-1管路(計画設定)'!$Y$11="○",'C3(1)-1管路'!AH50,IF('C3(1)-1管路'!AH50="-","-",'C10(1)-1管路(計画設定)'!$Y$11*'C3(1)-1管路'!AH50)))</f>
        <v>-</v>
      </c>
      <c r="AI50" s="303" t="str">
        <f t="shared" si="87"/>
        <v>-</v>
      </c>
      <c r="AJ50" s="302" t="str">
        <f>IF('C10(1)-1管路(計画設定)'!$Z$11="","-",IF('C10(1)-1管路(計画設定)'!$Z$11="○",'C3(1)-1管路'!AJ50,IF('C3(1)-1管路'!AJ50="-","-",'C10(1)-1管路(計画設定)'!$Z$11*'C3(1)-1管路'!AJ50)))</f>
        <v>-</v>
      </c>
      <c r="AK50" s="301" t="str">
        <f>IF('C10(1)-1管路(計画設定)'!$AA$11="","-",IF('C10(1)-1管路(計画設定)'!$AA$11="○",'C3(1)-1管路'!AK50,IF('C3(1)-1管路'!AK50="-","-",'C10(1)-1管路(計画設定)'!$AA$11*'C3(1)-1管路'!AK50)))</f>
        <v>-</v>
      </c>
      <c r="AL50" s="303" t="str">
        <f t="shared" si="88"/>
        <v>-</v>
      </c>
      <c r="AM50" s="302" t="str">
        <f>IF('C10(1)-1管路(計画設定)'!$AB$11="","-",IF('C10(1)-1管路(計画設定)'!$AB$11="○",'C3(1)-1管路'!AM50,IF('C3(1)-1管路'!AM50="-","-",'C10(1)-1管路(計画設定)'!$AB$11*'C3(1)-1管路'!AM50)))</f>
        <v>-</v>
      </c>
      <c r="AN50" s="301" t="str">
        <f>IF('C10(1)-1管路(計画設定)'!$AC$11="","-",IF('C10(1)-1管路(計画設定)'!$AC$11="○",'C3(1)-1管路'!AN50,IF('C3(1)-1管路'!AN50="-","-",'C10(1)-1管路(計画設定)'!$AC$11*'C3(1)-1管路'!AN50)))</f>
        <v>-</v>
      </c>
      <c r="AO50" s="303" t="str">
        <f t="shared" si="89"/>
        <v>-</v>
      </c>
      <c r="AP50" s="302" t="str">
        <f>IF('C10(1)-1管路(計画設定)'!$AD$11="","-",IF('C10(1)-1管路(計画設定)'!$AD$11="○",'C3(1)-1管路'!AP50,IF('C3(1)-1管路'!AP50="-","-",'C10(1)-1管路(計画設定)'!$AD$11*'C3(1)-1管路'!AP50)))</f>
        <v>-</v>
      </c>
      <c r="AQ50" s="301" t="str">
        <f>IF('C10(1)-1管路(計画設定)'!$AE$11="","-",IF('C10(1)-1管路(計画設定)'!$AE$11="○",'C3(1)-1管路'!AQ50,IF('C3(1)-1管路'!AQ50="-","-",'C10(1)-1管路(計画設定)'!$AE$11*'C3(1)-1管路'!AQ50)))</f>
        <v>-</v>
      </c>
      <c r="AR50" s="303" t="str">
        <f t="shared" si="90"/>
        <v>-</v>
      </c>
      <c r="AS50" s="302" t="str">
        <f>IF('C10(1)-1管路(計画設定)'!$AF$11="","-",IF('C10(1)-1管路(計画設定)'!$AF$11="○",'C3(1)-1管路'!AS50,IF('C3(1)-1管路'!AS50="-","-",'C10(1)-1管路(計画設定)'!$AF$11*'C3(1)-1管路'!AS50)))</f>
        <v>-</v>
      </c>
      <c r="AT50" s="301" t="str">
        <f>IF('C10(1)-1管路(計画設定)'!$AG$11="","-",IF('C10(1)-1管路(計画設定)'!$AG$11="○",'C3(1)-1管路'!AT50,IF('C3(1)-1管路'!AT50="-","-",'C10(1)-1管路(計画設定)'!$AG$11*'C3(1)-1管路'!AT50)))</f>
        <v>-</v>
      </c>
      <c r="AU50" s="303" t="str">
        <f t="shared" si="91"/>
        <v>-</v>
      </c>
      <c r="AV50" s="64">
        <f t="shared" si="92"/>
        <v>29</v>
      </c>
      <c r="AW50" s="240" t="str">
        <f>IF('C10(1)-2管路(初期設定)'!AW50="","",'C10(1)-2管路(初期設定)'!AW50)</f>
        <v>ダクタイル鋳鉄管(NS形継手等)</v>
      </c>
      <c r="AX50" s="241">
        <f>IF('C10(1)-2管路(初期設定)'!AX50="","",'C10(1)-2管路(初期設定)'!AX50)</f>
        <v>76</v>
      </c>
      <c r="AY50" s="42">
        <f t="shared" si="93"/>
        <v>2204</v>
      </c>
      <c r="BB50" s="1071">
        <f t="shared" si="94"/>
        <v>0</v>
      </c>
      <c r="BC50" s="1070"/>
      <c r="BD50" s="1070">
        <f t="shared" si="95"/>
        <v>0</v>
      </c>
      <c r="BE50" s="1070"/>
      <c r="BF50" s="1070">
        <f t="shared" si="96"/>
        <v>29</v>
      </c>
      <c r="BG50" s="1070"/>
      <c r="BH50" s="1070">
        <f t="shared" si="97"/>
        <v>0</v>
      </c>
      <c r="BI50" s="1070"/>
      <c r="BJ50" s="1070">
        <f t="shared" si="98"/>
        <v>0</v>
      </c>
      <c r="BK50" s="1070"/>
      <c r="BL50" s="1071">
        <f t="shared" si="99"/>
        <v>0</v>
      </c>
      <c r="BM50" s="1070"/>
      <c r="BN50" s="1070">
        <f t="shared" si="100"/>
        <v>0</v>
      </c>
      <c r="BO50" s="1070"/>
      <c r="BP50" s="1070">
        <f t="shared" si="101"/>
        <v>2204</v>
      </c>
      <c r="BQ50" s="1070"/>
      <c r="BR50" s="1070">
        <f t="shared" si="102"/>
        <v>0</v>
      </c>
      <c r="BS50" s="1070"/>
      <c r="BT50" s="1070">
        <f t="shared" si="103"/>
        <v>0</v>
      </c>
      <c r="BU50" s="1073"/>
      <c r="BV50" s="78"/>
      <c r="DI50" s="78"/>
    </row>
    <row r="51" spans="2:113" ht="13.5" customHeight="1">
      <c r="B51" s="1551"/>
      <c r="C51" s="1255"/>
      <c r="D51" s="1263"/>
      <c r="E51" s="1252"/>
      <c r="F51" s="76">
        <v>100</v>
      </c>
      <c r="G51" s="302" t="str">
        <f>IF('C10(1)-1管路(計画設定)'!$F$11="","-",IF('C10(1)-1管路(計画設定)'!$F$11="○",'C3(1)-1管路'!G51,IF('C3(1)-1管路'!F51="-","-",'C10(1)-1管路(計画設定)'!$F$11*'C3(1)-1管路'!G51)))</f>
        <v>-</v>
      </c>
      <c r="H51" s="301" t="str">
        <f>IF('C10(1)-1管路(計画設定)'!$G$11="","-",IF('C10(1)-1管路(計画設定)'!$G$11="○",'C3(1)-1管路'!H51,IF('C3(1)-1管路'!H51="-","-",'C10(1)-1管路(計画設定)'!$G$11*'C3(1)-1管路'!H51)))</f>
        <v>-</v>
      </c>
      <c r="I51" s="303" t="str">
        <f t="shared" si="79"/>
        <v>-</v>
      </c>
      <c r="J51" s="302" t="str">
        <f>IF('C10(1)-1管路(計画設定)'!$H$11="","-",IF('C10(1)-1管路(計画設定)'!$H$11="○",'C3(1)-1管路'!J51,IF('C3(1)-1管路'!J51="-","-",'C10(1)-1管路(計画設定)'!$H$11*'C3(1)-1管路'!J51)))</f>
        <v>-</v>
      </c>
      <c r="K51" s="301" t="str">
        <f>IF('C10(1)-1管路(計画設定)'!$I$11="","-",IF('C10(1)-1管路(計画設定)'!$I$11="○",'C3(1)-1管路'!K51,IF('C3(1)-1管路'!K51="-","-",'C10(1)-1管路(計画設定)'!$I$11*'C3(1)-1管路'!K51)))</f>
        <v>-</v>
      </c>
      <c r="L51" s="303" t="str">
        <f t="shared" si="80"/>
        <v>-</v>
      </c>
      <c r="M51" s="302" t="str">
        <f>IF('C10(1)-1管路(計画設定)'!$J$11="","-",IF('C10(1)-1管路(計画設定)'!$J$11="○",'C3(1)-1管路'!M51,IF('C3(1)-1管路'!M51="-","-",'C10(1)-1管路(計画設定)'!$J$11*'C3(1)-1管路'!M51)))</f>
        <v>-</v>
      </c>
      <c r="N51" s="301" t="str">
        <f>IF('C10(1)-1管路(計画設定)'!$K$11="","-",IF('C10(1)-1管路(計画設定)'!$K$11="○",'C3(1)-1管路'!N51,IF('C3(1)-1管路'!N51="-","-",'C10(1)-1管路(計画設定)'!$K$11*'C3(1)-1管路'!N51)))</f>
        <v>-</v>
      </c>
      <c r="O51" s="303" t="str">
        <f t="shared" si="81"/>
        <v>-</v>
      </c>
      <c r="P51" s="302" t="str">
        <f>IF('C10(1)-1管路(計画設定)'!$L$11="","-",IF('C10(1)-1管路(計画設定)'!$L$11="○",'C3(1)-1管路'!P51,IF('C3(1)-1管路'!P51="-","-",'C10(1)-1管路(計画設定)'!$L$11*'C3(1)-1管路'!P51)))</f>
        <v>-</v>
      </c>
      <c r="Q51" s="301" t="str">
        <f>IF('C10(1)-1管路(計画設定)'!$M$11="","-",IF('C10(1)-1管路(計画設定)'!$M$11="○",'C3(1)-1管路'!Q51,IF('C3(1)-1管路'!Q51="-","-",'C10(1)-1管路(計画設定)'!$M$11*'C3(1)-1管路'!Q51)))</f>
        <v>-</v>
      </c>
      <c r="R51" s="303" t="str">
        <f t="shared" si="82"/>
        <v>-</v>
      </c>
      <c r="S51" s="302" t="str">
        <f>IF('C10(1)-1管路(計画設定)'!$N$11="","-",IF('C10(1)-1管路(計画設定)'!$N$11="○",'C3(1)-1管路'!S51,IF('C3(1)-1管路'!S51="-","-",'C10(1)-1管路(計画設定)'!$N$11*'C3(1)-1管路'!S51)))</f>
        <v>-</v>
      </c>
      <c r="T51" s="296" t="str">
        <f>IF('C10(1)-1管路(計画設定)'!$O$11="","-",IF('C10(1)-1管路(計画設定)'!$O$11="○",'C3(1)-1管路'!T51,IF('C3(1)-1管路'!T51="-","-",'C10(1)-1管路(計画設定)'!$O$11*'C3(1)-1管路'!T51)))</f>
        <v>-</v>
      </c>
      <c r="U51" s="296" t="str">
        <f>IF('C10(1)-1管路(計画設定)'!$P$11="","-",IF('C10(1)-1管路(計画設定)'!$P$11="○",'C3(1)-1管路'!U51,IF('C3(1)-1管路'!U51="-","-",'C10(1)-1管路(計画設定)'!$P$11*'C3(1)-1管路'!U51)))</f>
        <v>-</v>
      </c>
      <c r="V51" s="301">
        <f>IF('C10(1)-1管路(計画設定)'!$Q$11="","-",IF('C10(1)-1管路(計画設定)'!$Q$11="○",'C3(1)-1管路'!V51,IF('C3(1)-1管路'!V51="-","-",'C10(1)-1管路(計画設定)'!$Q$11*'C3(1)-1管路'!V51)))</f>
        <v>10</v>
      </c>
      <c r="W51" s="303">
        <f t="shared" si="83"/>
        <v>10</v>
      </c>
      <c r="X51" s="302" t="str">
        <f>IF('C10(1)-1管路(計画設定)'!$R$11="","-",IF('C10(1)-1管路(計画設定)'!$R$11="○",'C3(1)-1管路'!X51,IF('C3(1)-1管路'!X51="-","-",'C10(1)-1管路(計画設定)'!$R$11*'C3(1)-1管路'!X51)))</f>
        <v>-</v>
      </c>
      <c r="Y51" s="301">
        <f>IF('C10(1)-1管路(計画設定)'!$S$11="","-",IF('C10(1)-1管路(計画設定)'!$S$11="○",'C3(1)-1管路'!Y51,IF('C3(1)-1管路'!Y51="-","-",'C10(1)-1管路(計画設定)'!$S$11*'C3(1)-1管路'!Y51)))</f>
        <v>65</v>
      </c>
      <c r="Z51" s="303">
        <f t="shared" si="84"/>
        <v>65</v>
      </c>
      <c r="AA51" s="302" t="str">
        <f>IF('C10(1)-1管路(計画設定)'!$T$11="","-",IF('C10(1)-1管路(計画設定)'!$T$11="○",'C3(1)-1管路'!AA51,IF('C3(1)-1管路'!AA51="-","-",'C10(1)-1管路(計画設定)'!$T$11*'C3(1)-1管路'!AA51)))</f>
        <v>-</v>
      </c>
      <c r="AB51" s="301" t="str">
        <f>IF('C10(1)-1管路(計画設定)'!$U$11="","-",IF('C10(1)-1管路(計画設定)'!$U$11="○",'C3(1)-1管路'!AB51,IF('C3(1)-1管路'!AB51="-","-",'C10(1)-1管路(計画設定)'!$U$11*'C3(1)-1管路'!AB51)))</f>
        <v>-</v>
      </c>
      <c r="AC51" s="303" t="str">
        <f t="shared" si="85"/>
        <v>-</v>
      </c>
      <c r="AD51" s="302" t="str">
        <f>IF('C10(1)-1管路(計画設定)'!$V$11="","-",IF('C10(1)-1管路(計画設定)'!$V$11="○",'C3(1)-1管路'!AD51,IF('C3(1)-1管路'!AD51="-","-",'C10(1)-1管路(計画設定)'!$V$11*'C3(1)-1管路'!AD51)))</f>
        <v>-</v>
      </c>
      <c r="AE51" s="301">
        <f>IF('C10(1)-1管路(計画設定)'!$W$11="","-",IF('C10(1)-1管路(計画設定)'!$W$11="○",'C3(1)-1管路'!AE51,IF('C3(1)-1管路'!AE51="-","-",'C10(1)-1管路(計画設定)'!$W$11*'C3(1)-1管路'!AE51)))</f>
        <v>1</v>
      </c>
      <c r="AF51" s="303">
        <f t="shared" si="86"/>
        <v>1</v>
      </c>
      <c r="AG51" s="302" t="str">
        <f>IF('C10(1)-1管路(計画設定)'!$X$8="","-",IF('C10(1)-1管路(計画設定)'!$X$8="○",'C3(1)-1管路'!AG51,IF('C3(1)-1管路'!AZ51="-","-",'C10(1)-1管路(計画設定)'!$X$8*'C3(1)-1管路'!AG51)))</f>
        <v>-</v>
      </c>
      <c r="AH51" s="301" t="str">
        <f>IF('C10(1)-1管路(計画設定)'!$Y$11="","-",IF('C10(1)-1管路(計画設定)'!$Y$11="○",'C3(1)-1管路'!AH51,IF('C3(1)-1管路'!AH51="-","-",'C10(1)-1管路(計画設定)'!$Y$11*'C3(1)-1管路'!AH51)))</f>
        <v>-</v>
      </c>
      <c r="AI51" s="303" t="str">
        <f t="shared" si="87"/>
        <v>-</v>
      </c>
      <c r="AJ51" s="302" t="str">
        <f>IF('C10(1)-1管路(計画設定)'!$Z$11="","-",IF('C10(1)-1管路(計画設定)'!$Z$11="○",'C3(1)-1管路'!AJ51,IF('C3(1)-1管路'!AJ51="-","-",'C10(1)-1管路(計画設定)'!$Z$11*'C3(1)-1管路'!AJ51)))</f>
        <v>-</v>
      </c>
      <c r="AK51" s="301" t="str">
        <f>IF('C10(1)-1管路(計画設定)'!$AA$11="","-",IF('C10(1)-1管路(計画設定)'!$AA$11="○",'C3(1)-1管路'!AK51,IF('C3(1)-1管路'!AK51="-","-",'C10(1)-1管路(計画設定)'!$AA$11*'C3(1)-1管路'!AK51)))</f>
        <v>-</v>
      </c>
      <c r="AL51" s="303" t="str">
        <f t="shared" si="88"/>
        <v>-</v>
      </c>
      <c r="AM51" s="302" t="str">
        <f>IF('C10(1)-1管路(計画設定)'!$AB$11="","-",IF('C10(1)-1管路(計画設定)'!$AB$11="○",'C3(1)-1管路'!AM51,IF('C3(1)-1管路'!AM51="-","-",'C10(1)-1管路(計画設定)'!$AB$11*'C3(1)-1管路'!AM51)))</f>
        <v>-</v>
      </c>
      <c r="AN51" s="301" t="str">
        <f>IF('C10(1)-1管路(計画設定)'!$AC$11="","-",IF('C10(1)-1管路(計画設定)'!$AC$11="○",'C3(1)-1管路'!AN51,IF('C3(1)-1管路'!AN51="-","-",'C10(1)-1管路(計画設定)'!$AC$11*'C3(1)-1管路'!AN51)))</f>
        <v>-</v>
      </c>
      <c r="AO51" s="303" t="str">
        <f t="shared" si="89"/>
        <v>-</v>
      </c>
      <c r="AP51" s="302" t="str">
        <f>IF('C10(1)-1管路(計画設定)'!$AD$11="","-",IF('C10(1)-1管路(計画設定)'!$AD$11="○",'C3(1)-1管路'!AP51,IF('C3(1)-1管路'!AP51="-","-",'C10(1)-1管路(計画設定)'!$AD$11*'C3(1)-1管路'!AP51)))</f>
        <v>-</v>
      </c>
      <c r="AQ51" s="301">
        <f>IF('C10(1)-1管路(計画設定)'!$AE$11="","-",IF('C10(1)-1管路(計画設定)'!$AE$11="○",'C3(1)-1管路'!AQ51,IF('C3(1)-1管路'!AQ51="-","-",'C10(1)-1管路(計画設定)'!$AE$11*'C3(1)-1管路'!AQ51)))</f>
        <v>2</v>
      </c>
      <c r="AR51" s="303">
        <f t="shared" si="90"/>
        <v>2</v>
      </c>
      <c r="AS51" s="302" t="str">
        <f>IF('C10(1)-1管路(計画設定)'!$AF$11="","-",IF('C10(1)-1管路(計画設定)'!$AF$11="○",'C3(1)-1管路'!AS51,IF('C3(1)-1管路'!AS51="-","-",'C10(1)-1管路(計画設定)'!$AF$11*'C3(1)-1管路'!AS51)))</f>
        <v>-</v>
      </c>
      <c r="AT51" s="301" t="str">
        <f>IF('C10(1)-1管路(計画設定)'!$AG$11="","-",IF('C10(1)-1管路(計画設定)'!$AG$11="○",'C3(1)-1管路'!AT51,IF('C3(1)-1管路'!AT51="-","-",'C10(1)-1管路(計画設定)'!$AG$11*'C3(1)-1管路'!AT51)))</f>
        <v>-</v>
      </c>
      <c r="AU51" s="303" t="str">
        <f t="shared" si="91"/>
        <v>-</v>
      </c>
      <c r="AV51" s="64">
        <f t="shared" si="92"/>
        <v>78</v>
      </c>
      <c r="AW51" s="240" t="str">
        <f>IF('C10(1)-2管路(初期設定)'!AW51="","",'C10(1)-2管路(初期設定)'!AW51)</f>
        <v>ダクタイル鋳鉄管(NS形継手等)</v>
      </c>
      <c r="AX51" s="241">
        <f>IF('C10(1)-2管路(初期設定)'!AX51="","",'C10(1)-2管路(初期設定)'!AX51)</f>
        <v>67</v>
      </c>
      <c r="AY51" s="42">
        <f t="shared" si="93"/>
        <v>5226</v>
      </c>
      <c r="BB51" s="1071">
        <f t="shared" si="94"/>
        <v>0</v>
      </c>
      <c r="BC51" s="1070"/>
      <c r="BD51" s="1070">
        <f t="shared" si="95"/>
        <v>0</v>
      </c>
      <c r="BE51" s="1070"/>
      <c r="BF51" s="1070">
        <f t="shared" si="96"/>
        <v>76</v>
      </c>
      <c r="BG51" s="1070"/>
      <c r="BH51" s="1070">
        <f t="shared" si="97"/>
        <v>2</v>
      </c>
      <c r="BI51" s="1070"/>
      <c r="BJ51" s="1070">
        <f t="shared" si="98"/>
        <v>0</v>
      </c>
      <c r="BK51" s="1070"/>
      <c r="BL51" s="1071">
        <f t="shared" si="99"/>
        <v>0</v>
      </c>
      <c r="BM51" s="1070"/>
      <c r="BN51" s="1070">
        <f t="shared" si="100"/>
        <v>0</v>
      </c>
      <c r="BO51" s="1070"/>
      <c r="BP51" s="1070">
        <f t="shared" si="101"/>
        <v>5092</v>
      </c>
      <c r="BQ51" s="1070"/>
      <c r="BR51" s="1070">
        <f t="shared" si="102"/>
        <v>134</v>
      </c>
      <c r="BS51" s="1070"/>
      <c r="BT51" s="1070">
        <f t="shared" si="103"/>
        <v>0</v>
      </c>
      <c r="BU51" s="1073"/>
      <c r="BV51" s="78"/>
      <c r="DI51" s="78"/>
    </row>
    <row r="52" spans="2:113" ht="13.5" customHeight="1">
      <c r="B52" s="1551"/>
      <c r="C52" s="1255"/>
      <c r="D52" s="1263"/>
      <c r="E52" s="1252"/>
      <c r="F52" s="76">
        <v>75</v>
      </c>
      <c r="G52" s="302" t="str">
        <f>IF('C10(1)-1管路(計画設定)'!$F$11="","-",IF('C10(1)-1管路(計画設定)'!$F$11="○",'C3(1)-1管路'!G52,IF('C3(1)-1管路'!F52="-","-",'C10(1)-1管路(計画設定)'!$F$11*'C3(1)-1管路'!G52)))</f>
        <v>-</v>
      </c>
      <c r="H52" s="301" t="str">
        <f>IF('C10(1)-1管路(計画設定)'!$G$11="","-",IF('C10(1)-1管路(計画設定)'!$G$11="○",'C3(1)-1管路'!H52,IF('C3(1)-1管路'!H52="-","-",'C10(1)-1管路(計画設定)'!$G$11*'C3(1)-1管路'!H52)))</f>
        <v>-</v>
      </c>
      <c r="I52" s="303" t="str">
        <f t="shared" si="79"/>
        <v>-</v>
      </c>
      <c r="J52" s="302" t="str">
        <f>IF('C10(1)-1管路(計画設定)'!$H$11="","-",IF('C10(1)-1管路(計画設定)'!$H$11="○",'C3(1)-1管路'!J52,IF('C3(1)-1管路'!J52="-","-",'C10(1)-1管路(計画設定)'!$H$11*'C3(1)-1管路'!J52)))</f>
        <v>-</v>
      </c>
      <c r="K52" s="301" t="str">
        <f>IF('C10(1)-1管路(計画設定)'!$I$11="","-",IF('C10(1)-1管路(計画設定)'!$I$11="○",'C3(1)-1管路'!K52,IF('C3(1)-1管路'!K52="-","-",'C10(1)-1管路(計画設定)'!$I$11*'C3(1)-1管路'!K52)))</f>
        <v>-</v>
      </c>
      <c r="L52" s="303" t="str">
        <f t="shared" si="80"/>
        <v>-</v>
      </c>
      <c r="M52" s="302" t="str">
        <f>IF('C10(1)-1管路(計画設定)'!$J$11="","-",IF('C10(1)-1管路(計画設定)'!$J$11="○",'C3(1)-1管路'!M52,IF('C3(1)-1管路'!M52="-","-",'C10(1)-1管路(計画設定)'!$J$11*'C3(1)-1管路'!M52)))</f>
        <v>-</v>
      </c>
      <c r="N52" s="301" t="str">
        <f>IF('C10(1)-1管路(計画設定)'!$K$11="","-",IF('C10(1)-1管路(計画設定)'!$K$11="○",'C3(1)-1管路'!N52,IF('C3(1)-1管路'!N52="-","-",'C10(1)-1管路(計画設定)'!$K$11*'C3(1)-1管路'!N52)))</f>
        <v>-</v>
      </c>
      <c r="O52" s="303" t="str">
        <f t="shared" si="81"/>
        <v>-</v>
      </c>
      <c r="P52" s="302" t="str">
        <f>IF('C10(1)-1管路(計画設定)'!$L$11="","-",IF('C10(1)-1管路(計画設定)'!$L$11="○",'C3(1)-1管路'!P52,IF('C3(1)-1管路'!P52="-","-",'C10(1)-1管路(計画設定)'!$L$11*'C3(1)-1管路'!P52)))</f>
        <v>-</v>
      </c>
      <c r="Q52" s="301" t="str">
        <f>IF('C10(1)-1管路(計画設定)'!$M$11="","-",IF('C10(1)-1管路(計画設定)'!$M$11="○",'C3(1)-1管路'!Q52,IF('C3(1)-1管路'!Q52="-","-",'C10(1)-1管路(計画設定)'!$M$11*'C3(1)-1管路'!Q52)))</f>
        <v>-</v>
      </c>
      <c r="R52" s="303" t="str">
        <f t="shared" si="82"/>
        <v>-</v>
      </c>
      <c r="S52" s="302" t="str">
        <f>IF('C10(1)-1管路(計画設定)'!$N$11="","-",IF('C10(1)-1管路(計画設定)'!$N$11="○",'C3(1)-1管路'!S52,IF('C3(1)-1管路'!S52="-","-",'C10(1)-1管路(計画設定)'!$N$11*'C3(1)-1管路'!S52)))</f>
        <v>-</v>
      </c>
      <c r="T52" s="296" t="str">
        <f>IF('C10(1)-1管路(計画設定)'!$O$11="","-",IF('C10(1)-1管路(計画設定)'!$O$11="○",'C3(1)-1管路'!T52,IF('C3(1)-1管路'!T52="-","-",'C10(1)-1管路(計画設定)'!$O$11*'C3(1)-1管路'!T52)))</f>
        <v>-</v>
      </c>
      <c r="U52" s="296" t="str">
        <f>IF('C10(1)-1管路(計画設定)'!$P$11="","-",IF('C10(1)-1管路(計画設定)'!$P$11="○",'C3(1)-1管路'!U52,IF('C3(1)-1管路'!U52="-","-",'C10(1)-1管路(計画設定)'!$P$11*'C3(1)-1管路'!U52)))</f>
        <v>-</v>
      </c>
      <c r="V52" s="301">
        <f>IF('C10(1)-1管路(計画設定)'!$Q$11="","-",IF('C10(1)-1管路(計画設定)'!$Q$11="○",'C3(1)-1管路'!V52,IF('C3(1)-1管路'!V52="-","-",'C10(1)-1管路(計画設定)'!$Q$11*'C3(1)-1管路'!V52)))</f>
        <v>2</v>
      </c>
      <c r="W52" s="303">
        <f t="shared" si="83"/>
        <v>2</v>
      </c>
      <c r="X52" s="302" t="str">
        <f>IF('C10(1)-1管路(計画設定)'!$R$11="","-",IF('C10(1)-1管路(計画設定)'!$R$11="○",'C3(1)-1管路'!X52,IF('C3(1)-1管路'!X52="-","-",'C10(1)-1管路(計画設定)'!$R$11*'C3(1)-1管路'!X52)))</f>
        <v>-</v>
      </c>
      <c r="Y52" s="301">
        <f>IF('C10(1)-1管路(計画設定)'!$S$11="","-",IF('C10(1)-1管路(計画設定)'!$S$11="○",'C3(1)-1管路'!Y52,IF('C3(1)-1管路'!Y52="-","-",'C10(1)-1管路(計画設定)'!$S$11*'C3(1)-1管路'!Y52)))</f>
        <v>20</v>
      </c>
      <c r="Z52" s="303">
        <f t="shared" si="84"/>
        <v>20</v>
      </c>
      <c r="AA52" s="302" t="str">
        <f>IF('C10(1)-1管路(計画設定)'!$T$11="","-",IF('C10(1)-1管路(計画設定)'!$T$11="○",'C3(1)-1管路'!AA52,IF('C3(1)-1管路'!AA52="-","-",'C10(1)-1管路(計画設定)'!$T$11*'C3(1)-1管路'!AA52)))</f>
        <v>-</v>
      </c>
      <c r="AB52" s="301" t="str">
        <f>IF('C10(1)-1管路(計画設定)'!$U$11="","-",IF('C10(1)-1管路(計画設定)'!$U$11="○",'C3(1)-1管路'!AB52,IF('C3(1)-1管路'!AB52="-","-",'C10(1)-1管路(計画設定)'!$U$11*'C3(1)-1管路'!AB52)))</f>
        <v>-</v>
      </c>
      <c r="AC52" s="303" t="str">
        <f t="shared" si="85"/>
        <v>-</v>
      </c>
      <c r="AD52" s="302" t="str">
        <f>IF('C10(1)-1管路(計画設定)'!$V$11="","-",IF('C10(1)-1管路(計画設定)'!$V$11="○",'C3(1)-1管路'!AD52,IF('C3(1)-1管路'!AD52="-","-",'C10(1)-1管路(計画設定)'!$V$11*'C3(1)-1管路'!AD52)))</f>
        <v>-</v>
      </c>
      <c r="AE52" s="301">
        <f>IF('C10(1)-1管路(計画設定)'!$W$11="","-",IF('C10(1)-1管路(計画設定)'!$W$11="○",'C3(1)-1管路'!AE52,IF('C3(1)-1管路'!AE52="-","-",'C10(1)-1管路(計画設定)'!$W$11*'C3(1)-1管路'!AE52)))</f>
        <v>9</v>
      </c>
      <c r="AF52" s="303">
        <f t="shared" si="86"/>
        <v>9</v>
      </c>
      <c r="AG52" s="302" t="str">
        <f>IF('C10(1)-1管路(計画設定)'!$X$8="","-",IF('C10(1)-1管路(計画設定)'!$X$8="○",'C3(1)-1管路'!AG52,IF('C3(1)-1管路'!AZ52="-","-",'C10(1)-1管路(計画設定)'!$X$8*'C3(1)-1管路'!AG52)))</f>
        <v>-</v>
      </c>
      <c r="AH52" s="301" t="str">
        <f>IF('C10(1)-1管路(計画設定)'!$Y$11="","-",IF('C10(1)-1管路(計画設定)'!$Y$11="○",'C3(1)-1管路'!AH52,IF('C3(1)-1管路'!AH52="-","-",'C10(1)-1管路(計画設定)'!$Y$11*'C3(1)-1管路'!AH52)))</f>
        <v>-</v>
      </c>
      <c r="AI52" s="303" t="str">
        <f t="shared" si="87"/>
        <v>-</v>
      </c>
      <c r="AJ52" s="302" t="str">
        <f>IF('C10(1)-1管路(計画設定)'!$Z$11="","-",IF('C10(1)-1管路(計画設定)'!$Z$11="○",'C3(1)-1管路'!AJ52,IF('C3(1)-1管路'!AJ52="-","-",'C10(1)-1管路(計画設定)'!$Z$11*'C3(1)-1管路'!AJ52)))</f>
        <v>-</v>
      </c>
      <c r="AK52" s="301" t="str">
        <f>IF('C10(1)-1管路(計画設定)'!$AA$11="","-",IF('C10(1)-1管路(計画設定)'!$AA$11="○",'C3(1)-1管路'!AK52,IF('C3(1)-1管路'!AK52="-","-",'C10(1)-1管路(計画設定)'!$AA$11*'C3(1)-1管路'!AK52)))</f>
        <v>-</v>
      </c>
      <c r="AL52" s="303" t="str">
        <f t="shared" si="88"/>
        <v>-</v>
      </c>
      <c r="AM52" s="302" t="str">
        <f>IF('C10(1)-1管路(計画設定)'!$AB$11="","-",IF('C10(1)-1管路(計画設定)'!$AB$11="○",'C3(1)-1管路'!AM52,IF('C3(1)-1管路'!AM52="-","-",'C10(1)-1管路(計画設定)'!$AB$11*'C3(1)-1管路'!AM52)))</f>
        <v>-</v>
      </c>
      <c r="AN52" s="301" t="str">
        <f>IF('C10(1)-1管路(計画設定)'!$AC$11="","-",IF('C10(1)-1管路(計画設定)'!$AC$11="○",'C3(1)-1管路'!AN52,IF('C3(1)-1管路'!AN52="-","-",'C10(1)-1管路(計画設定)'!$AC$11*'C3(1)-1管路'!AN52)))</f>
        <v>-</v>
      </c>
      <c r="AO52" s="303" t="str">
        <f t="shared" si="89"/>
        <v>-</v>
      </c>
      <c r="AP52" s="302" t="str">
        <f>IF('C10(1)-1管路(計画設定)'!$AD$11="","-",IF('C10(1)-1管路(計画設定)'!$AD$11="○",'C3(1)-1管路'!AP52,IF('C3(1)-1管路'!AP52="-","-",'C10(1)-1管路(計画設定)'!$AD$11*'C3(1)-1管路'!AP52)))</f>
        <v>-</v>
      </c>
      <c r="AQ52" s="301">
        <f>IF('C10(1)-1管路(計画設定)'!$AE$11="","-",IF('C10(1)-1管路(計画設定)'!$AE$11="○",'C3(1)-1管路'!AQ52,IF('C3(1)-1管路'!AQ52="-","-",'C10(1)-1管路(計画設定)'!$AE$11*'C3(1)-1管路'!AQ52)))</f>
        <v>2</v>
      </c>
      <c r="AR52" s="303">
        <f t="shared" si="90"/>
        <v>2</v>
      </c>
      <c r="AS52" s="302" t="str">
        <f>IF('C10(1)-1管路(計画設定)'!$AF$11="","-",IF('C10(1)-1管路(計画設定)'!$AF$11="○",'C3(1)-1管路'!AS52,IF('C3(1)-1管路'!AS52="-","-",'C10(1)-1管路(計画設定)'!$AF$11*'C3(1)-1管路'!AS52)))</f>
        <v>-</v>
      </c>
      <c r="AT52" s="301" t="str">
        <f>IF('C10(1)-1管路(計画設定)'!$AG$11="","-",IF('C10(1)-1管路(計画設定)'!$AG$11="○",'C3(1)-1管路'!AT52,IF('C3(1)-1管路'!AT52="-","-",'C10(1)-1管路(計画設定)'!$AG$11*'C3(1)-1管路'!AT52)))</f>
        <v>-</v>
      </c>
      <c r="AU52" s="303" t="str">
        <f t="shared" si="91"/>
        <v>-</v>
      </c>
      <c r="AV52" s="64">
        <f t="shared" si="92"/>
        <v>33</v>
      </c>
      <c r="AW52" s="240" t="str">
        <f>IF('C10(1)-2管路(初期設定)'!AW52="","",'C10(1)-2管路(初期設定)'!AW52)</f>
        <v>配水用ポリエチレン管(融着継手)</v>
      </c>
      <c r="AX52" s="241">
        <f>IF('C10(1)-2管路(初期設定)'!AX52="","",'C10(1)-2管路(初期設定)'!AX52)</f>
        <v>42</v>
      </c>
      <c r="AY52" s="42">
        <f t="shared" si="93"/>
        <v>1386</v>
      </c>
      <c r="BB52" s="1071">
        <f t="shared" si="94"/>
        <v>0</v>
      </c>
      <c r="BC52" s="1070"/>
      <c r="BD52" s="1070">
        <f t="shared" si="95"/>
        <v>0</v>
      </c>
      <c r="BE52" s="1070"/>
      <c r="BF52" s="1070">
        <f t="shared" si="96"/>
        <v>31</v>
      </c>
      <c r="BG52" s="1070"/>
      <c r="BH52" s="1070">
        <f t="shared" si="97"/>
        <v>2</v>
      </c>
      <c r="BI52" s="1070"/>
      <c r="BJ52" s="1070">
        <f t="shared" si="98"/>
        <v>0</v>
      </c>
      <c r="BK52" s="1070"/>
      <c r="BL52" s="1071">
        <f t="shared" si="99"/>
        <v>0</v>
      </c>
      <c r="BM52" s="1070"/>
      <c r="BN52" s="1070">
        <f t="shared" si="100"/>
        <v>0</v>
      </c>
      <c r="BO52" s="1070"/>
      <c r="BP52" s="1070">
        <f t="shared" si="101"/>
        <v>1302</v>
      </c>
      <c r="BQ52" s="1070"/>
      <c r="BR52" s="1070">
        <f t="shared" si="102"/>
        <v>84</v>
      </c>
      <c r="BS52" s="1070"/>
      <c r="BT52" s="1070">
        <f t="shared" si="103"/>
        <v>0</v>
      </c>
      <c r="BU52" s="1073"/>
      <c r="BV52" s="78"/>
      <c r="DI52" s="78"/>
    </row>
    <row r="53" spans="2:113" ht="13.5" customHeight="1">
      <c r="B53" s="1551"/>
      <c r="C53" s="1255"/>
      <c r="D53" s="1263"/>
      <c r="E53" s="1253"/>
      <c r="F53" s="772" t="s">
        <v>69</v>
      </c>
      <c r="G53" s="306" t="str">
        <f t="shared" ref="G53:AV53" si="104">IF(SUM(G47:G52)=0,"-",SUM(G47:G52))</f>
        <v>-</v>
      </c>
      <c r="H53" s="304" t="str">
        <f t="shared" si="104"/>
        <v>-</v>
      </c>
      <c r="I53" s="305" t="str">
        <f t="shared" si="104"/>
        <v>-</v>
      </c>
      <c r="J53" s="306" t="str">
        <f t="shared" si="104"/>
        <v>-</v>
      </c>
      <c r="K53" s="304" t="str">
        <f t="shared" si="104"/>
        <v>-</v>
      </c>
      <c r="L53" s="305" t="str">
        <f t="shared" si="104"/>
        <v>-</v>
      </c>
      <c r="M53" s="306" t="str">
        <f t="shared" si="104"/>
        <v>-</v>
      </c>
      <c r="N53" s="304" t="str">
        <f t="shared" si="104"/>
        <v>-</v>
      </c>
      <c r="O53" s="305" t="str">
        <f t="shared" si="104"/>
        <v>-</v>
      </c>
      <c r="P53" s="306" t="str">
        <f t="shared" si="104"/>
        <v>-</v>
      </c>
      <c r="Q53" s="304" t="str">
        <f t="shared" si="104"/>
        <v>-</v>
      </c>
      <c r="R53" s="305" t="str">
        <f t="shared" si="104"/>
        <v>-</v>
      </c>
      <c r="S53" s="306" t="str">
        <f t="shared" si="104"/>
        <v>-</v>
      </c>
      <c r="T53" s="300" t="str">
        <f t="shared" si="104"/>
        <v>-</v>
      </c>
      <c r="U53" s="300" t="str">
        <f t="shared" si="104"/>
        <v>-</v>
      </c>
      <c r="V53" s="304">
        <f t="shared" si="104"/>
        <v>19</v>
      </c>
      <c r="W53" s="305">
        <f t="shared" si="104"/>
        <v>19</v>
      </c>
      <c r="X53" s="306" t="str">
        <f t="shared" si="104"/>
        <v>-</v>
      </c>
      <c r="Y53" s="304">
        <f t="shared" si="104"/>
        <v>113</v>
      </c>
      <c r="Z53" s="305">
        <f t="shared" si="104"/>
        <v>113</v>
      </c>
      <c r="AA53" s="306" t="str">
        <f t="shared" si="104"/>
        <v>-</v>
      </c>
      <c r="AB53" s="304" t="str">
        <f t="shared" si="104"/>
        <v>-</v>
      </c>
      <c r="AC53" s="305" t="str">
        <f t="shared" si="104"/>
        <v>-</v>
      </c>
      <c r="AD53" s="306" t="str">
        <f t="shared" si="104"/>
        <v>-</v>
      </c>
      <c r="AE53" s="304">
        <f t="shared" si="104"/>
        <v>11</v>
      </c>
      <c r="AF53" s="305">
        <f t="shared" si="104"/>
        <v>11</v>
      </c>
      <c r="AG53" s="306" t="str">
        <f t="shared" si="104"/>
        <v>-</v>
      </c>
      <c r="AH53" s="304" t="str">
        <f t="shared" si="104"/>
        <v>-</v>
      </c>
      <c r="AI53" s="305" t="str">
        <f t="shared" si="104"/>
        <v>-</v>
      </c>
      <c r="AJ53" s="306" t="str">
        <f t="shared" si="104"/>
        <v>-</v>
      </c>
      <c r="AK53" s="304" t="str">
        <f t="shared" si="104"/>
        <v>-</v>
      </c>
      <c r="AL53" s="305" t="str">
        <f t="shared" si="104"/>
        <v>-</v>
      </c>
      <c r="AM53" s="306" t="str">
        <f t="shared" si="104"/>
        <v>-</v>
      </c>
      <c r="AN53" s="304" t="str">
        <f t="shared" si="104"/>
        <v>-</v>
      </c>
      <c r="AO53" s="305" t="str">
        <f t="shared" si="104"/>
        <v>-</v>
      </c>
      <c r="AP53" s="306" t="str">
        <f t="shared" si="104"/>
        <v>-</v>
      </c>
      <c r="AQ53" s="304">
        <f t="shared" si="104"/>
        <v>4</v>
      </c>
      <c r="AR53" s="305">
        <f t="shared" si="104"/>
        <v>4</v>
      </c>
      <c r="AS53" s="306" t="str">
        <f t="shared" si="104"/>
        <v>-</v>
      </c>
      <c r="AT53" s="304" t="str">
        <f t="shared" si="104"/>
        <v>-</v>
      </c>
      <c r="AU53" s="305" t="str">
        <f t="shared" si="104"/>
        <v>-</v>
      </c>
      <c r="AV53" s="65">
        <f t="shared" si="104"/>
        <v>147</v>
      </c>
      <c r="AW53" s="92" t="str">
        <f>IF('C10(1)-2管路(初期設定)'!AW53="","",'C10(1)-2管路(初期設定)'!AW53)</f>
        <v/>
      </c>
      <c r="AX53" s="98" t="str">
        <f>IF('C10(1)-2管路(初期設定)'!AX53="","",'C10(1)-2管路(初期設定)'!AX53)</f>
        <v>-</v>
      </c>
      <c r="AY53" s="48">
        <f>IF(SUM(AY47:AY52)=0,"-",SUM(AY47:AY52))</f>
        <v>9462</v>
      </c>
      <c r="BB53" s="1065" t="str">
        <f>IF(SUM(BB47:BC52)=0,"-",SUM(BB47:BC52))</f>
        <v>-</v>
      </c>
      <c r="BC53" s="1066"/>
      <c r="BD53" s="1066" t="str">
        <f>IF(SUM(BD47:BE52)=0,"-",SUM(BD47:BE52))</f>
        <v>-</v>
      </c>
      <c r="BE53" s="1066"/>
      <c r="BF53" s="1066">
        <f>IF(SUM(BF47:BG52)=0,"-",SUM(BF47:BG52))</f>
        <v>143</v>
      </c>
      <c r="BG53" s="1066"/>
      <c r="BH53" s="1066">
        <f>IF(SUM(BH47:BI52)=0,"-",SUM(BH47:BI52))</f>
        <v>4</v>
      </c>
      <c r="BI53" s="1066"/>
      <c r="BJ53" s="1066" t="str">
        <f>IF(SUM(BJ47:BK52)=0,"-",SUM(BJ47:BK52))</f>
        <v>-</v>
      </c>
      <c r="BK53" s="1066"/>
      <c r="BL53" s="1065" t="str">
        <f>IF(SUM(BL47:BM52)=0,"-",SUM(BL47:BM52))</f>
        <v>-</v>
      </c>
      <c r="BM53" s="1066"/>
      <c r="BN53" s="1066" t="str">
        <f>IF(SUM(BN47:BO52)=0,"-",SUM(BN47:BO52))</f>
        <v>-</v>
      </c>
      <c r="BO53" s="1066"/>
      <c r="BP53" s="1066">
        <f>IF(SUM(BP47:BQ52)=0,"-",SUM(BP47:BQ52))</f>
        <v>9244</v>
      </c>
      <c r="BQ53" s="1066"/>
      <c r="BR53" s="1066">
        <f>IF(SUM(BR47:BS52)=0,"-",SUM(BR47:BS52))</f>
        <v>218</v>
      </c>
      <c r="BS53" s="1066"/>
      <c r="BT53" s="1066" t="str">
        <f>IF(SUM(BT47:BU52)=0,"-",SUM(BT47:BU52))</f>
        <v>-</v>
      </c>
      <c r="BU53" s="1068"/>
      <c r="BV53" s="78"/>
      <c r="DI53" s="78"/>
    </row>
    <row r="54" spans="2:113" ht="13.5" customHeight="1">
      <c r="B54" s="1551"/>
      <c r="C54" s="1255"/>
      <c r="D54" s="1263"/>
      <c r="E54" s="1260" t="s">
        <v>547</v>
      </c>
      <c r="F54" s="75">
        <v>600</v>
      </c>
      <c r="G54" s="400" t="str">
        <f>IF('C10(1)-1管路(計画設定)'!$F$12="","-",IF('C10(1)-1管路(計画設定)'!$F$12="○",'C3(1)-1管路'!G54,IF('C3(1)-1管路'!F54="-","-",'C10(1)-1管路(計画設定)'!$F$12*'C3(1)-1管路'!G54)))</f>
        <v>-</v>
      </c>
      <c r="H54" s="397" t="str">
        <f>IF('C10(1)-1管路(計画設定)'!$G$12="","-",IF('C10(1)-1管路(計画設定)'!$G$12="○",'C3(1)-1管路'!H54,IF('C3(1)-1管路'!H54="-","-",'C10(1)-1管路(計画設定)'!$G$12*'C3(1)-1管路'!H54)))</f>
        <v>-</v>
      </c>
      <c r="I54" s="398" t="str">
        <f t="shared" ref="I54:I64" si="105">IF(SUM(G54:H54)=0,"-",SUM(G54:H54))</f>
        <v>-</v>
      </c>
      <c r="J54" s="400" t="str">
        <f>IF('C10(1)-1管路(計画設定)'!$H$12="","-",IF('C10(1)-1管路(計画設定)'!$H$12="○",'C3(1)-1管路'!J54,IF('C3(1)-1管路'!J54="-","-",'C10(1)-1管路(計画設定)'!$H$12*'C3(1)-1管路'!J54)))</f>
        <v>-</v>
      </c>
      <c r="K54" s="397" t="str">
        <f>IF('C10(1)-1管路(計画設定)'!$I$12="","-",IF('C10(1)-1管路(計画設定)'!$I$12="○",'C3(1)-1管路'!K54,IF('C3(1)-1管路'!K54="-","-",'C10(1)-1管路(計画設定)'!$I$12*'C3(1)-1管路'!K54)))</f>
        <v>-</v>
      </c>
      <c r="L54" s="398" t="str">
        <f t="shared" ref="L54:L64" si="106">IF(SUM(J54:K54)=0,"-",SUM(J54:K54))</f>
        <v>-</v>
      </c>
      <c r="M54" s="400" t="str">
        <f>IF('C10(1)-1管路(計画設定)'!$J$12="","-",IF('C10(1)-1管路(計画設定)'!$J$12="○",'C3(1)-1管路'!M54,IF('C3(1)-1管路'!M54="-","-",'C10(1)-1管路(計画設定)'!$J$12*'C3(1)-1管路'!M54)))</f>
        <v>-</v>
      </c>
      <c r="N54" s="397" t="str">
        <f>IF('C10(1)-1管路(計画設定)'!$K$12="","-",IF('C10(1)-1管路(計画設定)'!$K$12="○",'C3(1)-1管路'!N54,IF('C3(1)-1管路'!N54="-","-",'C10(1)-1管路(計画設定)'!$K$12*'C3(1)-1管路'!N54)))</f>
        <v>-</v>
      </c>
      <c r="O54" s="398" t="str">
        <f t="shared" ref="O54:O64" si="107">IF(SUM(M54:N54)=0,"-",SUM(M54:N54))</f>
        <v>-</v>
      </c>
      <c r="P54" s="400" t="str">
        <f>IF('C10(1)-1管路(計画設定)'!$L$12="","-",IF('C10(1)-1管路(計画設定)'!$L$12="○",'C3(1)-1管路'!P54,IF('C3(1)-1管路'!P54="-","-",'C10(1)-1管路(計画設定)'!$L$12*'C3(1)-1管路'!P54)))</f>
        <v>-</v>
      </c>
      <c r="Q54" s="397" t="str">
        <f>IF('C10(1)-1管路(計画設定)'!$M$12="","-",IF('C10(1)-1管路(計画設定)'!$M$12="○",'C3(1)-1管路'!Q54,IF('C3(1)-1管路'!Q54="-","-",'C10(1)-1管路(計画設定)'!$M$12*'C3(1)-1管路'!Q54)))</f>
        <v>-</v>
      </c>
      <c r="R54" s="398" t="str">
        <f t="shared" ref="R54:R64" si="108">IF(SUM(P54:Q54)=0,"-",SUM(P54:Q54))</f>
        <v>-</v>
      </c>
      <c r="S54" s="400" t="str">
        <f>IF('C10(1)-1管路(計画設定)'!$N$12="","-",IF('C10(1)-1管路(計画設定)'!$N$12="○",'C3(1)-1管路'!S54,IF('C3(1)-1管路'!S54="-","-",'C10(1)-1管路(計画設定)'!$N$12*'C3(1)-1管路'!S54)))</f>
        <v>-</v>
      </c>
      <c r="T54" s="387" t="str">
        <f>IF('C10(1)-1管路(計画設定)'!$O$12="","-",IF('C10(1)-1管路(計画設定)'!$O$12="○",'C3(1)-1管路'!T54,IF('C3(1)-1管路'!T54="-","-",'C10(1)-1管路(計画設定)'!$O$12*'C3(1)-1管路'!T54)))</f>
        <v>-</v>
      </c>
      <c r="U54" s="387" t="str">
        <f>IF('C10(1)-1管路(計画設定)'!$P$12="","-",IF('C10(1)-1管路(計画設定)'!$P$12="○",'C3(1)-1管路'!U54,IF('C3(1)-1管路'!U54="-","-",'C10(1)-1管路(計画設定)'!$P$12*'C3(1)-1管路'!U54)))</f>
        <v>-</v>
      </c>
      <c r="V54" s="397" t="str">
        <f>IF('C10(1)-1管路(計画設定)'!$Q$12="","-",IF('C10(1)-1管路(計画設定)'!$Q$12="○",'C3(1)-1管路'!V54,IF('C3(1)-1管路'!V54="-","-",'C10(1)-1管路(計画設定)'!$Q$12*'C3(1)-1管路'!V54)))</f>
        <v>-</v>
      </c>
      <c r="W54" s="398" t="str">
        <f t="shared" ref="W54:W64" si="109">IF(SUM(S54:V54)=0,"-",SUM(S54:V54))</f>
        <v>-</v>
      </c>
      <c r="X54" s="400" t="str">
        <f>IF('C10(1)-1管路(計画設定)'!$R$12="","-",IF('C10(1)-1管路(計画設定)'!$R$12="○",'C3(1)-1管路'!X54,IF('C3(1)-1管路'!X54="-","-",'C10(1)-1管路(計画設定)'!$R$12*'C3(1)-1管路'!X54)))</f>
        <v>-</v>
      </c>
      <c r="Y54" s="397" t="str">
        <f>IF('C10(1)-1管路(計画設定)'!$S$12="","-",IF('C10(1)-1管路(計画設定)'!$S$12="○",'C3(1)-1管路'!Y54,IF('C3(1)-1管路'!Y54="-","-",'C10(1)-1管路(計画設定)'!$S$12*'C3(1)-1管路'!Y54)))</f>
        <v>-</v>
      </c>
      <c r="Z54" s="398" t="str">
        <f t="shared" ref="Z54:Z64" si="110">IF(SUM(X54:Y54)=0,"-",SUM(X54:Y54))</f>
        <v>-</v>
      </c>
      <c r="AA54" s="400" t="str">
        <f>IF('C10(1)-1管路(計画設定)'!$T$12="","-",IF('C10(1)-1管路(計画設定)'!$T$12="○",'C3(1)-1管路'!AA54,IF('C3(1)-1管路'!AA54="-","-",'C10(1)-1管路(計画設定)'!$T$12*'C3(1)-1管路'!AA54)))</f>
        <v>-</v>
      </c>
      <c r="AB54" s="397" t="str">
        <f>IF('C10(1)-1管路(計画設定)'!$U$12="","-",IF('C10(1)-1管路(計画設定)'!$U$12="○",'C3(1)-1管路'!AB54,IF('C3(1)-1管路'!AB54="-","-",'C10(1)-1管路(計画設定)'!$U$12*'C3(1)-1管路'!AB54)))</f>
        <v>-</v>
      </c>
      <c r="AC54" s="398" t="str">
        <f t="shared" ref="AC54:AC64" si="111">IF(SUM(AA54:AB54)=0,"-",SUM(AA54:AB54))</f>
        <v>-</v>
      </c>
      <c r="AD54" s="400" t="str">
        <f>IF('C10(1)-1管路(計画設定)'!$V$12="","-",IF('C10(1)-1管路(計画設定)'!$V$12="○",'C3(1)-1管路'!AD54,IF('C3(1)-1管路'!AD54="-","-",'C10(1)-1管路(計画設定)'!$V$12*'C3(1)-1管路'!AD54)))</f>
        <v>-</v>
      </c>
      <c r="AE54" s="397" t="str">
        <f>IF('C10(1)-1管路(計画設定)'!$W$12="","-",IF('C10(1)-1管路(計画設定)'!$W$12="○",'C3(1)-1管路'!AE54,IF('C3(1)-1管路'!AE54="-","-",'C10(1)-1管路(計画設定)'!$W$12*'C3(1)-1管路'!AE54)))</f>
        <v>-</v>
      </c>
      <c r="AF54" s="398" t="str">
        <f t="shared" ref="AF54:AF64" si="112">IF(SUM(AD54:AE54)=0,"-",SUM(AD54:AE54))</f>
        <v>-</v>
      </c>
      <c r="AG54" s="400" t="str">
        <f>IF('C10(1)-1管路(計画設定)'!$X$8="","-",IF('C10(1)-1管路(計画設定)'!$X$8="○",'C3(1)-1管路'!AG54,IF('C3(1)-1管路'!AZ54="-","-",'C10(1)-1管路(計画設定)'!$X$8*'C3(1)-1管路'!AG54)))</f>
        <v>-</v>
      </c>
      <c r="AH54" s="397" t="str">
        <f>IF('C10(1)-1管路(計画設定)'!$Y$12="","-",IF('C10(1)-1管路(計画設定)'!$Y$12="○",'C3(1)-1管路'!AH54,IF('C3(1)-1管路'!AH54="-","-",'C10(1)-1管路(計画設定)'!$Y$12*'C3(1)-1管路'!AH54)))</f>
        <v>-</v>
      </c>
      <c r="AI54" s="398" t="str">
        <f t="shared" ref="AI54:AI64" si="113">IF(SUM(AG54:AH54)=0,"-",SUM(AG54:AH54))</f>
        <v>-</v>
      </c>
      <c r="AJ54" s="400" t="str">
        <f>IF('C10(1)-1管路(計画設定)'!$Z$12="","-",IF('C10(1)-1管路(計画設定)'!$Z$12="○",'C3(1)-1管路'!AJ54,IF('C3(1)-1管路'!AJ54="-","-",'C10(1)-1管路(計画設定)'!$Z$12*'C3(1)-1管路'!AJ54)))</f>
        <v>-</v>
      </c>
      <c r="AK54" s="397" t="str">
        <f>IF('C10(1)-1管路(計画設定)'!$AA$12="","-",IF('C10(1)-1管路(計画設定)'!$AA$12="○",'C3(1)-1管路'!AK54,IF('C3(1)-1管路'!AK54="-","-",'C10(1)-1管路(計画設定)'!$AA$12*'C3(1)-1管路'!AK54)))</f>
        <v>-</v>
      </c>
      <c r="AL54" s="398" t="str">
        <f t="shared" ref="AL54:AL64" si="114">IF(SUM(AJ54:AK54)=0,"-",SUM(AJ54:AK54))</f>
        <v>-</v>
      </c>
      <c r="AM54" s="400" t="str">
        <f>IF('C10(1)-1管路(計画設定)'!$AB$12="","-",IF('C10(1)-1管路(計画設定)'!$AB$12="○",'C3(1)-1管路'!AM54,IF('C3(1)-1管路'!AM54="-","-",'C10(1)-1管路(計画設定)'!$AB$12*'C3(1)-1管路'!AM54)))</f>
        <v>-</v>
      </c>
      <c r="AN54" s="397" t="str">
        <f>IF('C10(1)-1管路(計画設定)'!$AC$12="","-",IF('C10(1)-1管路(計画設定)'!$AC$12="○",'C3(1)-1管路'!AN54,IF('C3(1)-1管路'!AN54="-","-",'C10(1)-1管路(計画設定)'!$AC$12*'C3(1)-1管路'!AN54)))</f>
        <v>-</v>
      </c>
      <c r="AO54" s="398" t="str">
        <f t="shared" ref="AO54:AO64" si="115">IF(SUM(AM54:AN54)=0,"-",SUM(AM54:AN54))</f>
        <v>-</v>
      </c>
      <c r="AP54" s="400" t="str">
        <f>IF('C10(1)-1管路(計画設定)'!$AD$12="","-",IF('C10(1)-1管路(計画設定)'!$AD$12="○",'C3(1)-1管路'!AP54,IF('C3(1)-1管路'!AP54="-","-",'C10(1)-1管路(計画設定)'!$AD$12*'C3(1)-1管路'!AP54)))</f>
        <v>-</v>
      </c>
      <c r="AQ54" s="397" t="str">
        <f>IF('C10(1)-1管路(計画設定)'!$AE$12="","-",IF('C10(1)-1管路(計画設定)'!$AE$12="○",'C3(1)-1管路'!AQ54,IF('C3(1)-1管路'!AQ54="-","-",'C10(1)-1管路(計画設定)'!$AE$12*'C3(1)-1管路'!AQ54)))</f>
        <v>-</v>
      </c>
      <c r="AR54" s="398" t="str">
        <f t="shared" ref="AR54:AR64" si="116">IF(SUM(AP54:AQ54)=0,"-",SUM(AP54:AQ54))</f>
        <v>-</v>
      </c>
      <c r="AS54" s="400" t="str">
        <f>IF('C10(1)-1管路(計画設定)'!$AF$12="","-",IF('C10(1)-1管路(計画設定)'!$AF$12="○",'C3(1)-1管路'!AS54,IF('C3(1)-1管路'!AS54="-","-",'C10(1)-1管路(計画設定)'!$AF$12*'C3(1)-1管路'!AS54)))</f>
        <v>-</v>
      </c>
      <c r="AT54" s="397" t="str">
        <f>IF('C10(1)-1管路(計画設定)'!$AG$12="","-",IF('C10(1)-1管路(計画設定)'!$AG$12="○",'C3(1)-1管路'!AT54,IF('C3(1)-1管路'!AT54="-","-",'C10(1)-1管路(計画設定)'!$AG$12*'C3(1)-1管路'!AT54)))</f>
        <v>-</v>
      </c>
      <c r="AU54" s="398" t="str">
        <f t="shared" ref="AU54:AU64" si="117">IF(SUM(AS54:AT54)=0,"-",SUM(AS54:AT54))</f>
        <v>-</v>
      </c>
      <c r="AV54" s="399" t="str">
        <f t="shared" ref="AV54:AV64" si="118">IF(SUM(I54,L54,O54,R54,W54,Z54,AC54,AF54,AI54,AL54,AO54,AR54,AU54)=0,"-",SUM(I54,L54,O54,R54,W54,Z54,AC54,AF54,AI54,AL54,AO54,AR54,AU54))</f>
        <v>-</v>
      </c>
      <c r="AW54" s="238" t="str">
        <f>IF('C10(1)-2管路(初期設定)'!AW54="","",'C10(1)-2管路(初期設定)'!AW54)</f>
        <v>ダクタイル鋳鉄管(NS形継手等)</v>
      </c>
      <c r="AX54" s="396"/>
      <c r="AY54" s="47" t="str">
        <f t="shared" ref="AY54:AY64" si="119">IF(AV54="-","-",AX54*AV54)</f>
        <v>-</v>
      </c>
      <c r="BB54" s="1096">
        <f t="shared" ref="BB54:BB64" si="120">SUMIF(G$88,"①",I54)+SUMIF(J$88,"①",L54)+SUMIF(M$88,"①",O54)+SUMIF(P$88,"①",R54)+SUMIF(S$88,"①",S54)+SUMIF(S$88,"①",T54)+SUMIF(U$88,"①",U54)+SUMIF(U$88,"①",V54)+SUMIF(X$88,"①",Z54)+SUMIF(AA$88,"①",AC54)+SUMIF(AD$88,"①",AF54)+SUMIF(AG$88,"①",AI54)+SUMIF(AJ$88,"①",AL54)+SUMIF(AM$88,"①",AO54)+SUMIF(AP$88,"①",AR54)+SUMIF(AS$88,"①",AU54)</f>
        <v>0</v>
      </c>
      <c r="BC54" s="1093"/>
      <c r="BD54" s="1093">
        <f t="shared" ref="BD54:BD64" si="121">SUMIF(G$88,"②",I54)+SUMIF(J$88,"②",L54)+SUMIF(M$88,"②",O54)+SUMIF(P$88,"②",R54)+SUMIF(S$88,"②",S54)+SUMIF(S$88,"②",T54)+SUMIF(U$88,"②",U54)+SUMIF(U$88,"②",V54)+SUMIF(X$88,"②",Z54)+SUMIF(AA$88,"②",AC54)+SUMIF(AD$88,"②",AF54)+SUMIF(AG$88,"②",AI54)+SUMIF(AJ$88,"②",AL54)+SUMIF(AM$88,"②",AO54)+SUMIF(AP$88,"②",AR54)+SUMIF(AS$88,"②",AU54)</f>
        <v>0</v>
      </c>
      <c r="BE54" s="1093"/>
      <c r="BF54" s="1093">
        <f t="shared" ref="BF54:BF64" si="122">SUMIF(G$88,"③",I54)+SUMIF(J$88,"③",L54)+SUMIF(M$88,"③",O54)+SUMIF(P$88,"③",R54)+SUMIF(S$88,"③",S54)+SUMIF(S$88,"③",T54)+SUMIF(U$88,"③",U54)+SUMIF(U$88,"③",V54)+SUMIF(X$88,"③",Z54)+SUMIF(AA$88,"③",AC54)+SUMIF(AD$88,"③",AF54)+SUMIF(AG$88,"③",AI54)+SUMIF(AJ$88,"③",AL54)+SUMIF(AM$88,"③",AO54)+SUMIF(AP$88,"③",AR54)+SUMIF(AS$88,"③",AU54)</f>
        <v>0</v>
      </c>
      <c r="BG54" s="1093"/>
      <c r="BH54" s="1093">
        <f t="shared" ref="BH54:BH64" si="123">SUMIF(G$88,"④",I54)+SUMIF(J$88,"④",L54)+SUMIF(M$88,"④",O54)+SUMIF(P$88,"④",R54)+SUMIF(S$88,"④",S54)+SUMIF(S$88,"④",T54)+SUMIF(U$88,"④",U54)+SUMIF(U$88,"④",V54)+SUMIF(X$88,"④",Z54)+SUMIF(AA$88,"④",AC54)+SUMIF(AD$88,"④",AF54)+SUMIF(AG$88,"④",AI54)+SUMIF(AJ$88,"④",AL54)+SUMIF(AM$88,"④",AO54)+SUMIF(AP$88,"④",AR54)+SUMIF(AS$88,"④",AU54)</f>
        <v>0</v>
      </c>
      <c r="BI54" s="1093"/>
      <c r="BJ54" s="1093">
        <f t="shared" ref="BJ54:BJ64" si="124">SUMIF(G$88,"⑤",I54)+SUMIF(J$88,"⑤",L54)+SUMIF(M$88,"⑤",O54)+SUMIF(P$88,"⑤",R54)+SUMIF(S$88,"⑤",S54)+SUMIF(S$88,"⑤",T54)+SUMIF(U$88,"⑤",U54)+SUMIF(U$88,"⑤",V54)+SUMIF(X$88,"⑤",Z54)+SUMIF(AA$88,"⑤",AC54)+SUMIF(AD$88,"⑤",AF54)+SUMIF(AG$88,"⑤",AI54)+SUMIF(AJ$88,"⑤",AL54)+SUMIF(AM$88,"⑤",AO54)+SUMIF(AP$88,"⑤",AR54)+SUMIF(AS$88,"⑤",AU54)</f>
        <v>0</v>
      </c>
      <c r="BK54" s="1093"/>
      <c r="BL54" s="1096">
        <f t="shared" ref="BL54:BL64" si="125">IF($AY54="-",0,BB54*$AX54)</f>
        <v>0</v>
      </c>
      <c r="BM54" s="1093"/>
      <c r="BN54" s="1093">
        <f t="shared" ref="BN54:BN64" si="126">IF($AY54="-",0,BD54*$AX54)</f>
        <v>0</v>
      </c>
      <c r="BO54" s="1093"/>
      <c r="BP54" s="1093">
        <f t="shared" ref="BP54:BP64" si="127">IF($AY54="-",0,BF54*$AX54)</f>
        <v>0</v>
      </c>
      <c r="BQ54" s="1093"/>
      <c r="BR54" s="1093">
        <f t="shared" ref="BR54:BR64" si="128">IF($AY54="-",0,BH54*$AX54)</f>
        <v>0</v>
      </c>
      <c r="BS54" s="1093"/>
      <c r="BT54" s="1093">
        <f t="shared" ref="BT54:BT64" si="129">IF($AY54="-",0,BJ54*$AX54)</f>
        <v>0</v>
      </c>
      <c r="BU54" s="1165"/>
      <c r="BV54" s="78"/>
      <c r="DI54" s="78"/>
    </row>
    <row r="55" spans="2:113" ht="13.5" customHeight="1">
      <c r="B55" s="1551"/>
      <c r="C55" s="1255"/>
      <c r="D55" s="1263"/>
      <c r="E55" s="1265"/>
      <c r="F55" s="76">
        <v>500</v>
      </c>
      <c r="G55" s="382" t="str">
        <f>IF('C10(1)-1管路(計画設定)'!$F$12="","-",IF('C10(1)-1管路(計画設定)'!$F$12="○",'C3(1)-1管路'!G55,IF('C3(1)-1管路'!F55="-","-",'C10(1)-1管路(計画設定)'!$F$12*'C3(1)-1管路'!G55)))</f>
        <v>-</v>
      </c>
      <c r="H55" s="376" t="str">
        <f>IF('C10(1)-1管路(計画設定)'!$G$12="","-",IF('C10(1)-1管路(計画設定)'!$G$12="○",'C3(1)-1管路'!H55,IF('C3(1)-1管路'!H55="-","-",'C10(1)-1管路(計画設定)'!$G$12*'C3(1)-1管路'!H55)))</f>
        <v>-</v>
      </c>
      <c r="I55" s="377" t="str">
        <f t="shared" si="105"/>
        <v>-</v>
      </c>
      <c r="J55" s="382" t="str">
        <f>IF('C10(1)-1管路(計画設定)'!$H$12="","-",IF('C10(1)-1管路(計画設定)'!$H$12="○",'C3(1)-1管路'!J55,IF('C3(1)-1管路'!J55="-","-",'C10(1)-1管路(計画設定)'!$H$12*'C3(1)-1管路'!J55)))</f>
        <v>-</v>
      </c>
      <c r="K55" s="376" t="str">
        <f>IF('C10(1)-1管路(計画設定)'!$I$12="","-",IF('C10(1)-1管路(計画設定)'!$I$12="○",'C3(1)-1管路'!K55,IF('C3(1)-1管路'!K55="-","-",'C10(1)-1管路(計画設定)'!$I$12*'C3(1)-1管路'!K55)))</f>
        <v>-</v>
      </c>
      <c r="L55" s="377" t="str">
        <f t="shared" si="106"/>
        <v>-</v>
      </c>
      <c r="M55" s="382" t="str">
        <f>IF('C10(1)-1管路(計画設定)'!$J$12="","-",IF('C10(1)-1管路(計画設定)'!$J$12="○",'C3(1)-1管路'!M55,IF('C3(1)-1管路'!M55="-","-",'C10(1)-1管路(計画設定)'!$J$12*'C3(1)-1管路'!M55)))</f>
        <v>-</v>
      </c>
      <c r="N55" s="376" t="str">
        <f>IF('C10(1)-1管路(計画設定)'!$K$12="","-",IF('C10(1)-1管路(計画設定)'!$K$12="○",'C3(1)-1管路'!N55,IF('C3(1)-1管路'!N55="-","-",'C10(1)-1管路(計画設定)'!$K$12*'C3(1)-1管路'!N55)))</f>
        <v>-</v>
      </c>
      <c r="O55" s="377" t="str">
        <f t="shared" si="107"/>
        <v>-</v>
      </c>
      <c r="P55" s="382" t="str">
        <f>IF('C10(1)-1管路(計画設定)'!$L$12="","-",IF('C10(1)-1管路(計画設定)'!$L$12="○",'C3(1)-1管路'!P55,IF('C3(1)-1管路'!P55="-","-",'C10(1)-1管路(計画設定)'!$L$12*'C3(1)-1管路'!P55)))</f>
        <v>-</v>
      </c>
      <c r="Q55" s="376" t="str">
        <f>IF('C10(1)-1管路(計画設定)'!$M$12="","-",IF('C10(1)-1管路(計画設定)'!$M$12="○",'C3(1)-1管路'!Q55,IF('C3(1)-1管路'!Q55="-","-",'C10(1)-1管路(計画設定)'!$M$12*'C3(1)-1管路'!Q55)))</f>
        <v>-</v>
      </c>
      <c r="R55" s="377" t="str">
        <f t="shared" si="108"/>
        <v>-</v>
      </c>
      <c r="S55" s="382" t="str">
        <f>IF('C10(1)-1管路(計画設定)'!$N$12="","-",IF('C10(1)-1管路(計画設定)'!$N$12="○",'C3(1)-1管路'!S55,IF('C3(1)-1管路'!S55="-","-",'C10(1)-1管路(計画設定)'!$N$12*'C3(1)-1管路'!S55)))</f>
        <v>-</v>
      </c>
      <c r="T55" s="388" t="str">
        <f>IF('C10(1)-1管路(計画設定)'!$O$12="","-",IF('C10(1)-1管路(計画設定)'!$O$12="○",'C3(1)-1管路'!T55,IF('C3(1)-1管路'!T55="-","-",'C10(1)-1管路(計画設定)'!$O$12*'C3(1)-1管路'!T55)))</f>
        <v>-</v>
      </c>
      <c r="U55" s="388" t="str">
        <f>IF('C10(1)-1管路(計画設定)'!$P$12="","-",IF('C10(1)-1管路(計画設定)'!$P$12="○",'C3(1)-1管路'!U55,IF('C3(1)-1管路'!U55="-","-",'C10(1)-1管路(計画設定)'!$P$12*'C3(1)-1管路'!U55)))</f>
        <v>-</v>
      </c>
      <c r="V55" s="376" t="str">
        <f>IF('C10(1)-1管路(計画設定)'!$Q$12="","-",IF('C10(1)-1管路(計画設定)'!$Q$12="○",'C3(1)-1管路'!V55,IF('C3(1)-1管路'!V55="-","-",'C10(1)-1管路(計画設定)'!$Q$12*'C3(1)-1管路'!V55)))</f>
        <v>-</v>
      </c>
      <c r="W55" s="377" t="str">
        <f t="shared" si="109"/>
        <v>-</v>
      </c>
      <c r="X55" s="382" t="str">
        <f>IF('C10(1)-1管路(計画設定)'!$R$12="","-",IF('C10(1)-1管路(計画設定)'!$R$12="○",'C3(1)-1管路'!X55,IF('C3(1)-1管路'!X55="-","-",'C10(1)-1管路(計画設定)'!$R$12*'C3(1)-1管路'!X55)))</f>
        <v>-</v>
      </c>
      <c r="Y55" s="376" t="str">
        <f>IF('C10(1)-1管路(計画設定)'!$S$12="","-",IF('C10(1)-1管路(計画設定)'!$S$12="○",'C3(1)-1管路'!Y55,IF('C3(1)-1管路'!Y55="-","-",'C10(1)-1管路(計画設定)'!$S$12*'C3(1)-1管路'!Y55)))</f>
        <v>-</v>
      </c>
      <c r="Z55" s="377" t="str">
        <f t="shared" si="110"/>
        <v>-</v>
      </c>
      <c r="AA55" s="382" t="str">
        <f>IF('C10(1)-1管路(計画設定)'!$T$12="","-",IF('C10(1)-1管路(計画設定)'!$T$12="○",'C3(1)-1管路'!AA55,IF('C3(1)-1管路'!AA55="-","-",'C10(1)-1管路(計画設定)'!$T$12*'C3(1)-1管路'!AA55)))</f>
        <v>-</v>
      </c>
      <c r="AB55" s="376" t="str">
        <f>IF('C10(1)-1管路(計画設定)'!$U$12="","-",IF('C10(1)-1管路(計画設定)'!$U$12="○",'C3(1)-1管路'!AB55,IF('C3(1)-1管路'!AB55="-","-",'C10(1)-1管路(計画設定)'!$U$12*'C3(1)-1管路'!AB55)))</f>
        <v>-</v>
      </c>
      <c r="AC55" s="377" t="str">
        <f t="shared" si="111"/>
        <v>-</v>
      </c>
      <c r="AD55" s="382" t="str">
        <f>IF('C10(1)-1管路(計画設定)'!$V$12="","-",IF('C10(1)-1管路(計画設定)'!$V$12="○",'C3(1)-1管路'!AD55,IF('C3(1)-1管路'!AD55="-","-",'C10(1)-1管路(計画設定)'!$V$12*'C3(1)-1管路'!AD55)))</f>
        <v>-</v>
      </c>
      <c r="AE55" s="376" t="str">
        <f>IF('C10(1)-1管路(計画設定)'!$W$12="","-",IF('C10(1)-1管路(計画設定)'!$W$12="○",'C3(1)-1管路'!AE55,IF('C3(1)-1管路'!AE55="-","-",'C10(1)-1管路(計画設定)'!$W$12*'C3(1)-1管路'!AE55)))</f>
        <v>-</v>
      </c>
      <c r="AF55" s="377" t="str">
        <f t="shared" si="112"/>
        <v>-</v>
      </c>
      <c r="AG55" s="382" t="str">
        <f>IF('C10(1)-1管路(計画設定)'!$X$8="","-",IF('C10(1)-1管路(計画設定)'!$X$8="○",'C3(1)-1管路'!AG55,IF('C3(1)-1管路'!AZ55="-","-",'C10(1)-1管路(計画設定)'!$X$8*'C3(1)-1管路'!AG55)))</f>
        <v>-</v>
      </c>
      <c r="AH55" s="376" t="str">
        <f>IF('C10(1)-1管路(計画設定)'!$Y$12="","-",IF('C10(1)-1管路(計画設定)'!$Y$12="○",'C3(1)-1管路'!AH55,IF('C3(1)-1管路'!AH55="-","-",'C10(1)-1管路(計画設定)'!$Y$12*'C3(1)-1管路'!AH55)))</f>
        <v>-</v>
      </c>
      <c r="AI55" s="377" t="str">
        <f t="shared" si="113"/>
        <v>-</v>
      </c>
      <c r="AJ55" s="382" t="str">
        <f>IF('C10(1)-1管路(計画設定)'!$Z$12="","-",IF('C10(1)-1管路(計画設定)'!$Z$12="○",'C3(1)-1管路'!AJ55,IF('C3(1)-1管路'!AJ55="-","-",'C10(1)-1管路(計画設定)'!$Z$12*'C3(1)-1管路'!AJ55)))</f>
        <v>-</v>
      </c>
      <c r="AK55" s="376" t="str">
        <f>IF('C10(1)-1管路(計画設定)'!$AA$12="","-",IF('C10(1)-1管路(計画設定)'!$AA$12="○",'C3(1)-1管路'!AK55,IF('C3(1)-1管路'!AK55="-","-",'C10(1)-1管路(計画設定)'!$AA$12*'C3(1)-1管路'!AK55)))</f>
        <v>-</v>
      </c>
      <c r="AL55" s="377" t="str">
        <f t="shared" si="114"/>
        <v>-</v>
      </c>
      <c r="AM55" s="382" t="str">
        <f>IF('C10(1)-1管路(計画設定)'!$AB$12="","-",IF('C10(1)-1管路(計画設定)'!$AB$12="○",'C3(1)-1管路'!AM55,IF('C3(1)-1管路'!AM55="-","-",'C10(1)-1管路(計画設定)'!$AB$12*'C3(1)-1管路'!AM55)))</f>
        <v>-</v>
      </c>
      <c r="AN55" s="376" t="str">
        <f>IF('C10(1)-1管路(計画設定)'!$AC$12="","-",IF('C10(1)-1管路(計画設定)'!$AC$12="○",'C3(1)-1管路'!AN55,IF('C3(1)-1管路'!AN55="-","-",'C10(1)-1管路(計画設定)'!$AC$12*'C3(1)-1管路'!AN55)))</f>
        <v>-</v>
      </c>
      <c r="AO55" s="377" t="str">
        <f t="shared" si="115"/>
        <v>-</v>
      </c>
      <c r="AP55" s="382" t="str">
        <f>IF('C10(1)-1管路(計画設定)'!$AD$12="","-",IF('C10(1)-1管路(計画設定)'!$AD$12="○",'C3(1)-1管路'!AP55,IF('C3(1)-1管路'!AP55="-","-",'C10(1)-1管路(計画設定)'!$AD$12*'C3(1)-1管路'!AP55)))</f>
        <v>-</v>
      </c>
      <c r="AQ55" s="376" t="str">
        <f>IF('C10(1)-1管路(計画設定)'!$AE$12="","-",IF('C10(1)-1管路(計画設定)'!$AE$12="○",'C3(1)-1管路'!AQ55,IF('C3(1)-1管路'!AQ55="-","-",'C10(1)-1管路(計画設定)'!$AE$12*'C3(1)-1管路'!AQ55)))</f>
        <v>-</v>
      </c>
      <c r="AR55" s="377" t="str">
        <f t="shared" si="116"/>
        <v>-</v>
      </c>
      <c r="AS55" s="382" t="str">
        <f>IF('C10(1)-1管路(計画設定)'!$AF$12="","-",IF('C10(1)-1管路(計画設定)'!$AF$12="○",'C3(1)-1管路'!AS55,IF('C3(1)-1管路'!AS55="-","-",'C10(1)-1管路(計画設定)'!$AF$12*'C3(1)-1管路'!AS55)))</f>
        <v>-</v>
      </c>
      <c r="AT55" s="376" t="str">
        <f>IF('C10(1)-1管路(計画設定)'!$AG$12="","-",IF('C10(1)-1管路(計画設定)'!$AG$12="○",'C3(1)-1管路'!AT55,IF('C3(1)-1管路'!AT55="-","-",'C10(1)-1管路(計画設定)'!$AG$12*'C3(1)-1管路'!AT55)))</f>
        <v>-</v>
      </c>
      <c r="AU55" s="377" t="str">
        <f t="shared" si="117"/>
        <v>-</v>
      </c>
      <c r="AV55" s="395" t="str">
        <f t="shared" si="118"/>
        <v>-</v>
      </c>
      <c r="AW55" s="240" t="str">
        <f>IF('C10(1)-2管路(初期設定)'!AW55="","",'C10(1)-2管路(初期設定)'!AW55)</f>
        <v>ダクタイル鋳鉄管(NS形継手等)</v>
      </c>
      <c r="AX55" s="390">
        <f>IF('C10(1)-2管路(初期設定)'!AX55="","",'C10(1)-2管路(初期設定)'!AX55)</f>
        <v>189</v>
      </c>
      <c r="AY55" s="42" t="str">
        <f t="shared" si="119"/>
        <v>-</v>
      </c>
      <c r="BB55" s="1071">
        <f t="shared" si="120"/>
        <v>0</v>
      </c>
      <c r="BC55" s="1070"/>
      <c r="BD55" s="1070">
        <f t="shared" si="121"/>
        <v>0</v>
      </c>
      <c r="BE55" s="1070"/>
      <c r="BF55" s="1070">
        <f t="shared" si="122"/>
        <v>0</v>
      </c>
      <c r="BG55" s="1070"/>
      <c r="BH55" s="1070">
        <f t="shared" si="123"/>
        <v>0</v>
      </c>
      <c r="BI55" s="1070"/>
      <c r="BJ55" s="1070">
        <f t="shared" si="124"/>
        <v>0</v>
      </c>
      <c r="BK55" s="1070"/>
      <c r="BL55" s="1071">
        <f t="shared" si="125"/>
        <v>0</v>
      </c>
      <c r="BM55" s="1070"/>
      <c r="BN55" s="1070">
        <f t="shared" si="126"/>
        <v>0</v>
      </c>
      <c r="BO55" s="1070"/>
      <c r="BP55" s="1070">
        <f t="shared" si="127"/>
        <v>0</v>
      </c>
      <c r="BQ55" s="1070"/>
      <c r="BR55" s="1070">
        <f t="shared" si="128"/>
        <v>0</v>
      </c>
      <c r="BS55" s="1070"/>
      <c r="BT55" s="1070">
        <f t="shared" si="129"/>
        <v>0</v>
      </c>
      <c r="BU55" s="1073"/>
      <c r="BV55" s="78"/>
      <c r="DI55" s="78"/>
    </row>
    <row r="56" spans="2:113" ht="13.5" customHeight="1">
      <c r="B56" s="1551"/>
      <c r="C56" s="1255"/>
      <c r="D56" s="1263"/>
      <c r="E56" s="1265"/>
      <c r="F56" s="76">
        <v>450</v>
      </c>
      <c r="G56" s="382" t="str">
        <f>IF('C10(1)-1管路(計画設定)'!$F$12="","-",IF('C10(1)-1管路(計画設定)'!$F$12="○",'C3(1)-1管路'!G56,IF('C3(1)-1管路'!F56="-","-",'C10(1)-1管路(計画設定)'!$F$12*'C3(1)-1管路'!G56)))</f>
        <v>-</v>
      </c>
      <c r="H56" s="376" t="str">
        <f>IF('C10(1)-1管路(計画設定)'!$G$12="","-",IF('C10(1)-1管路(計画設定)'!$G$12="○",'C3(1)-1管路'!H56,IF('C3(1)-1管路'!H56="-","-",'C10(1)-1管路(計画設定)'!$G$12*'C3(1)-1管路'!H56)))</f>
        <v>-</v>
      </c>
      <c r="I56" s="377" t="str">
        <f t="shared" si="105"/>
        <v>-</v>
      </c>
      <c r="J56" s="382" t="str">
        <f>IF('C10(1)-1管路(計画設定)'!$H$12="","-",IF('C10(1)-1管路(計画設定)'!$H$12="○",'C3(1)-1管路'!J56,IF('C3(1)-1管路'!J56="-","-",'C10(1)-1管路(計画設定)'!$H$12*'C3(1)-1管路'!J56)))</f>
        <v>-</v>
      </c>
      <c r="K56" s="376" t="str">
        <f>IF('C10(1)-1管路(計画設定)'!$I$12="","-",IF('C10(1)-1管路(計画設定)'!$I$12="○",'C3(1)-1管路'!K56,IF('C3(1)-1管路'!K56="-","-",'C10(1)-1管路(計画設定)'!$I$12*'C3(1)-1管路'!K56)))</f>
        <v>-</v>
      </c>
      <c r="L56" s="377" t="str">
        <f t="shared" si="106"/>
        <v>-</v>
      </c>
      <c r="M56" s="382" t="str">
        <f>IF('C10(1)-1管路(計画設定)'!$J$12="","-",IF('C10(1)-1管路(計画設定)'!$J$12="○",'C3(1)-1管路'!M56,IF('C3(1)-1管路'!M56="-","-",'C10(1)-1管路(計画設定)'!$J$12*'C3(1)-1管路'!M56)))</f>
        <v>-</v>
      </c>
      <c r="N56" s="376" t="str">
        <f>IF('C10(1)-1管路(計画設定)'!$K$12="","-",IF('C10(1)-1管路(計画設定)'!$K$12="○",'C3(1)-1管路'!N56,IF('C3(1)-1管路'!N56="-","-",'C10(1)-1管路(計画設定)'!$K$12*'C3(1)-1管路'!N56)))</f>
        <v>-</v>
      </c>
      <c r="O56" s="377" t="str">
        <f t="shared" si="107"/>
        <v>-</v>
      </c>
      <c r="P56" s="382" t="str">
        <f>IF('C10(1)-1管路(計画設定)'!$L$12="","-",IF('C10(1)-1管路(計画設定)'!$L$12="○",'C3(1)-1管路'!P56,IF('C3(1)-1管路'!P56="-","-",'C10(1)-1管路(計画設定)'!$L$12*'C3(1)-1管路'!P56)))</f>
        <v>-</v>
      </c>
      <c r="Q56" s="376" t="str">
        <f>IF('C10(1)-1管路(計画設定)'!$M$12="","-",IF('C10(1)-1管路(計画設定)'!$M$12="○",'C3(1)-1管路'!Q56,IF('C3(1)-1管路'!Q56="-","-",'C10(1)-1管路(計画設定)'!$M$12*'C3(1)-1管路'!Q56)))</f>
        <v>-</v>
      </c>
      <c r="R56" s="377" t="str">
        <f t="shared" si="108"/>
        <v>-</v>
      </c>
      <c r="S56" s="382" t="str">
        <f>IF('C10(1)-1管路(計画設定)'!$N$12="","-",IF('C10(1)-1管路(計画設定)'!$N$12="○",'C3(1)-1管路'!S56,IF('C3(1)-1管路'!S56="-","-",'C10(1)-1管路(計画設定)'!$N$12*'C3(1)-1管路'!S56)))</f>
        <v>-</v>
      </c>
      <c r="T56" s="388" t="str">
        <f>IF('C10(1)-1管路(計画設定)'!$O$12="","-",IF('C10(1)-1管路(計画設定)'!$O$12="○",'C3(1)-1管路'!T56,IF('C3(1)-1管路'!T56="-","-",'C10(1)-1管路(計画設定)'!$O$12*'C3(1)-1管路'!T56)))</f>
        <v>-</v>
      </c>
      <c r="U56" s="388" t="str">
        <f>IF('C10(1)-1管路(計画設定)'!$P$12="","-",IF('C10(1)-1管路(計画設定)'!$P$12="○",'C3(1)-1管路'!U56,IF('C3(1)-1管路'!U56="-","-",'C10(1)-1管路(計画設定)'!$P$12*'C3(1)-1管路'!U56)))</f>
        <v>-</v>
      </c>
      <c r="V56" s="376" t="str">
        <f>IF('C10(1)-1管路(計画設定)'!$Q$12="","-",IF('C10(1)-1管路(計画設定)'!$Q$12="○",'C3(1)-1管路'!V56,IF('C3(1)-1管路'!V56="-","-",'C10(1)-1管路(計画設定)'!$Q$12*'C3(1)-1管路'!V56)))</f>
        <v>-</v>
      </c>
      <c r="W56" s="377" t="str">
        <f t="shared" si="109"/>
        <v>-</v>
      </c>
      <c r="X56" s="382" t="str">
        <f>IF('C10(1)-1管路(計画設定)'!$R$12="","-",IF('C10(1)-1管路(計画設定)'!$R$12="○",'C3(1)-1管路'!X56,IF('C3(1)-1管路'!X56="-","-",'C10(1)-1管路(計画設定)'!$R$12*'C3(1)-1管路'!X56)))</f>
        <v>-</v>
      </c>
      <c r="Y56" s="376" t="str">
        <f>IF('C10(1)-1管路(計画設定)'!$S$12="","-",IF('C10(1)-1管路(計画設定)'!$S$12="○",'C3(1)-1管路'!Y56,IF('C3(1)-1管路'!Y56="-","-",'C10(1)-1管路(計画設定)'!$S$12*'C3(1)-1管路'!Y56)))</f>
        <v>-</v>
      </c>
      <c r="Z56" s="377" t="str">
        <f t="shared" si="110"/>
        <v>-</v>
      </c>
      <c r="AA56" s="382" t="str">
        <f>IF('C10(1)-1管路(計画設定)'!$T$12="","-",IF('C10(1)-1管路(計画設定)'!$T$12="○",'C3(1)-1管路'!AA56,IF('C3(1)-1管路'!AA56="-","-",'C10(1)-1管路(計画設定)'!$T$12*'C3(1)-1管路'!AA56)))</f>
        <v>-</v>
      </c>
      <c r="AB56" s="376" t="str">
        <f>IF('C10(1)-1管路(計画設定)'!$U$12="","-",IF('C10(1)-1管路(計画設定)'!$U$12="○",'C3(1)-1管路'!AB56,IF('C3(1)-1管路'!AB56="-","-",'C10(1)-1管路(計画設定)'!$U$12*'C3(1)-1管路'!AB56)))</f>
        <v>-</v>
      </c>
      <c r="AC56" s="377" t="str">
        <f t="shared" si="111"/>
        <v>-</v>
      </c>
      <c r="AD56" s="382" t="str">
        <f>IF('C10(1)-1管路(計画設定)'!$V$12="","-",IF('C10(1)-1管路(計画設定)'!$V$12="○",'C3(1)-1管路'!AD56,IF('C3(1)-1管路'!AD56="-","-",'C10(1)-1管路(計画設定)'!$V$12*'C3(1)-1管路'!AD56)))</f>
        <v>-</v>
      </c>
      <c r="AE56" s="376" t="str">
        <f>IF('C10(1)-1管路(計画設定)'!$W$12="","-",IF('C10(1)-1管路(計画設定)'!$W$12="○",'C3(1)-1管路'!AE56,IF('C3(1)-1管路'!AE56="-","-",'C10(1)-1管路(計画設定)'!$W$12*'C3(1)-1管路'!AE56)))</f>
        <v>-</v>
      </c>
      <c r="AF56" s="377" t="str">
        <f t="shared" si="112"/>
        <v>-</v>
      </c>
      <c r="AG56" s="382" t="str">
        <f>IF('C10(1)-1管路(計画設定)'!$X$8="","-",IF('C10(1)-1管路(計画設定)'!$X$8="○",'C3(1)-1管路'!AG56,IF('C3(1)-1管路'!AZ56="-","-",'C10(1)-1管路(計画設定)'!$X$8*'C3(1)-1管路'!AG56)))</f>
        <v>-</v>
      </c>
      <c r="AH56" s="376" t="str">
        <f>IF('C10(1)-1管路(計画設定)'!$Y$12="","-",IF('C10(1)-1管路(計画設定)'!$Y$12="○",'C3(1)-1管路'!AH56,IF('C3(1)-1管路'!AH56="-","-",'C10(1)-1管路(計画設定)'!$Y$12*'C3(1)-1管路'!AH56)))</f>
        <v>-</v>
      </c>
      <c r="AI56" s="377" t="str">
        <f t="shared" si="113"/>
        <v>-</v>
      </c>
      <c r="AJ56" s="382" t="str">
        <f>IF('C10(1)-1管路(計画設定)'!$Z$12="","-",IF('C10(1)-1管路(計画設定)'!$Z$12="○",'C3(1)-1管路'!AJ56,IF('C3(1)-1管路'!AJ56="-","-",'C10(1)-1管路(計画設定)'!$Z$12*'C3(1)-1管路'!AJ56)))</f>
        <v>-</v>
      </c>
      <c r="AK56" s="376" t="str">
        <f>IF('C10(1)-1管路(計画設定)'!$AA$12="","-",IF('C10(1)-1管路(計画設定)'!$AA$12="○",'C3(1)-1管路'!AK56,IF('C3(1)-1管路'!AK56="-","-",'C10(1)-1管路(計画設定)'!$AA$12*'C3(1)-1管路'!AK56)))</f>
        <v>-</v>
      </c>
      <c r="AL56" s="377" t="str">
        <f t="shared" si="114"/>
        <v>-</v>
      </c>
      <c r="AM56" s="382" t="str">
        <f>IF('C10(1)-1管路(計画設定)'!$AB$12="","-",IF('C10(1)-1管路(計画設定)'!$AB$12="○",'C3(1)-1管路'!AM56,IF('C3(1)-1管路'!AM56="-","-",'C10(1)-1管路(計画設定)'!$AB$12*'C3(1)-1管路'!AM56)))</f>
        <v>-</v>
      </c>
      <c r="AN56" s="376" t="str">
        <f>IF('C10(1)-1管路(計画設定)'!$AC$12="","-",IF('C10(1)-1管路(計画設定)'!$AC$12="○",'C3(1)-1管路'!AN56,IF('C3(1)-1管路'!AN56="-","-",'C10(1)-1管路(計画設定)'!$AC$12*'C3(1)-1管路'!AN56)))</f>
        <v>-</v>
      </c>
      <c r="AO56" s="377" t="str">
        <f t="shared" si="115"/>
        <v>-</v>
      </c>
      <c r="AP56" s="382" t="str">
        <f>IF('C10(1)-1管路(計画設定)'!$AD$12="","-",IF('C10(1)-1管路(計画設定)'!$AD$12="○",'C3(1)-1管路'!AP56,IF('C3(1)-1管路'!AP56="-","-",'C10(1)-1管路(計画設定)'!$AD$12*'C3(1)-1管路'!AP56)))</f>
        <v>-</v>
      </c>
      <c r="AQ56" s="376" t="str">
        <f>IF('C10(1)-1管路(計画設定)'!$AE$12="","-",IF('C10(1)-1管路(計画設定)'!$AE$12="○",'C3(1)-1管路'!AQ56,IF('C3(1)-1管路'!AQ56="-","-",'C10(1)-1管路(計画設定)'!$AE$12*'C3(1)-1管路'!AQ56)))</f>
        <v>-</v>
      </c>
      <c r="AR56" s="377" t="str">
        <f t="shared" si="116"/>
        <v>-</v>
      </c>
      <c r="AS56" s="382" t="str">
        <f>IF('C10(1)-1管路(計画設定)'!$AF$12="","-",IF('C10(1)-1管路(計画設定)'!$AF$12="○",'C3(1)-1管路'!AS56,IF('C3(1)-1管路'!AS56="-","-",'C10(1)-1管路(計画設定)'!$AF$12*'C3(1)-1管路'!AS56)))</f>
        <v>-</v>
      </c>
      <c r="AT56" s="376" t="str">
        <f>IF('C10(1)-1管路(計画設定)'!$AG$12="","-",IF('C10(1)-1管路(計画設定)'!$AG$12="○",'C3(1)-1管路'!AT56,IF('C3(1)-1管路'!AT56="-","-",'C10(1)-1管路(計画設定)'!$AG$12*'C3(1)-1管路'!AT56)))</f>
        <v>-</v>
      </c>
      <c r="AU56" s="377" t="str">
        <f t="shared" si="117"/>
        <v>-</v>
      </c>
      <c r="AV56" s="395" t="str">
        <f t="shared" si="118"/>
        <v>-</v>
      </c>
      <c r="AW56" s="240" t="str">
        <f>IF('C10(1)-2管路(初期設定)'!AW56="","",'C10(1)-2管路(初期設定)'!AW56)</f>
        <v>ダクタイル鋳鉄管(NS形継手等)</v>
      </c>
      <c r="AX56" s="390">
        <f>IF('C10(1)-2管路(初期設定)'!AX56="","",'C10(1)-2管路(初期設定)'!AX56)</f>
        <v>166</v>
      </c>
      <c r="AY56" s="42" t="str">
        <f t="shared" si="119"/>
        <v>-</v>
      </c>
      <c r="BB56" s="1071">
        <f t="shared" si="120"/>
        <v>0</v>
      </c>
      <c r="BC56" s="1070"/>
      <c r="BD56" s="1070">
        <f t="shared" si="121"/>
        <v>0</v>
      </c>
      <c r="BE56" s="1070"/>
      <c r="BF56" s="1070">
        <f t="shared" si="122"/>
        <v>0</v>
      </c>
      <c r="BG56" s="1070"/>
      <c r="BH56" s="1070">
        <f t="shared" si="123"/>
        <v>0</v>
      </c>
      <c r="BI56" s="1070"/>
      <c r="BJ56" s="1070">
        <f t="shared" si="124"/>
        <v>0</v>
      </c>
      <c r="BK56" s="1070"/>
      <c r="BL56" s="1071">
        <f t="shared" si="125"/>
        <v>0</v>
      </c>
      <c r="BM56" s="1070"/>
      <c r="BN56" s="1070">
        <f t="shared" si="126"/>
        <v>0</v>
      </c>
      <c r="BO56" s="1070"/>
      <c r="BP56" s="1070">
        <f t="shared" si="127"/>
        <v>0</v>
      </c>
      <c r="BQ56" s="1070"/>
      <c r="BR56" s="1070">
        <f t="shared" si="128"/>
        <v>0</v>
      </c>
      <c r="BS56" s="1070"/>
      <c r="BT56" s="1070">
        <f t="shared" si="129"/>
        <v>0</v>
      </c>
      <c r="BU56" s="1073"/>
      <c r="BV56" s="78"/>
      <c r="DI56" s="78"/>
    </row>
    <row r="57" spans="2:113" ht="13.5" customHeight="1">
      <c r="B57" s="1551"/>
      <c r="C57" s="1255"/>
      <c r="D57" s="1263"/>
      <c r="E57" s="1265"/>
      <c r="F57" s="76">
        <v>400</v>
      </c>
      <c r="G57" s="382" t="str">
        <f>IF('C10(1)-1管路(計画設定)'!$F$12="","-",IF('C10(1)-1管路(計画設定)'!$F$12="○",'C3(1)-1管路'!G57,IF('C3(1)-1管路'!F57="-","-",'C10(1)-1管路(計画設定)'!$F$12*'C3(1)-1管路'!G57)))</f>
        <v>-</v>
      </c>
      <c r="H57" s="376" t="str">
        <f>IF('C10(1)-1管路(計画設定)'!$G$12="","-",IF('C10(1)-1管路(計画設定)'!$G$12="○",'C3(1)-1管路'!H57,IF('C3(1)-1管路'!H57="-","-",'C10(1)-1管路(計画設定)'!$G$12*'C3(1)-1管路'!H57)))</f>
        <v>-</v>
      </c>
      <c r="I57" s="377" t="str">
        <f t="shared" si="105"/>
        <v>-</v>
      </c>
      <c r="J57" s="382" t="str">
        <f>IF('C10(1)-1管路(計画設定)'!$H$12="","-",IF('C10(1)-1管路(計画設定)'!$H$12="○",'C3(1)-1管路'!J57,IF('C3(1)-1管路'!J57="-","-",'C10(1)-1管路(計画設定)'!$H$12*'C3(1)-1管路'!J57)))</f>
        <v>-</v>
      </c>
      <c r="K57" s="376" t="str">
        <f>IF('C10(1)-1管路(計画設定)'!$I$12="","-",IF('C10(1)-1管路(計画設定)'!$I$12="○",'C3(1)-1管路'!K57,IF('C3(1)-1管路'!K57="-","-",'C10(1)-1管路(計画設定)'!$I$12*'C3(1)-1管路'!K57)))</f>
        <v>-</v>
      </c>
      <c r="L57" s="377" t="str">
        <f t="shared" si="106"/>
        <v>-</v>
      </c>
      <c r="M57" s="382" t="str">
        <f>IF('C10(1)-1管路(計画設定)'!$J$12="","-",IF('C10(1)-1管路(計画設定)'!$J$12="○",'C3(1)-1管路'!M57,IF('C3(1)-1管路'!M57="-","-",'C10(1)-1管路(計画設定)'!$J$12*'C3(1)-1管路'!M57)))</f>
        <v>-</v>
      </c>
      <c r="N57" s="376" t="str">
        <f>IF('C10(1)-1管路(計画設定)'!$K$12="","-",IF('C10(1)-1管路(計画設定)'!$K$12="○",'C3(1)-1管路'!N57,IF('C3(1)-1管路'!N57="-","-",'C10(1)-1管路(計画設定)'!$K$12*'C3(1)-1管路'!N57)))</f>
        <v>-</v>
      </c>
      <c r="O57" s="377" t="str">
        <f t="shared" si="107"/>
        <v>-</v>
      </c>
      <c r="P57" s="382" t="str">
        <f>IF('C10(1)-1管路(計画設定)'!$L$12="","-",IF('C10(1)-1管路(計画設定)'!$L$12="○",'C3(1)-1管路'!P57,IF('C3(1)-1管路'!P57="-","-",'C10(1)-1管路(計画設定)'!$L$12*'C3(1)-1管路'!P57)))</f>
        <v>-</v>
      </c>
      <c r="Q57" s="376" t="str">
        <f>IF('C10(1)-1管路(計画設定)'!$M$12="","-",IF('C10(1)-1管路(計画設定)'!$M$12="○",'C3(1)-1管路'!Q57,IF('C3(1)-1管路'!Q57="-","-",'C10(1)-1管路(計画設定)'!$M$12*'C3(1)-1管路'!Q57)))</f>
        <v>-</v>
      </c>
      <c r="R57" s="377" t="str">
        <f t="shared" si="108"/>
        <v>-</v>
      </c>
      <c r="S57" s="382" t="str">
        <f>IF('C10(1)-1管路(計画設定)'!$N$12="","-",IF('C10(1)-1管路(計画設定)'!$N$12="○",'C3(1)-1管路'!S57,IF('C3(1)-1管路'!S57="-","-",'C10(1)-1管路(計画設定)'!$N$12*'C3(1)-1管路'!S57)))</f>
        <v>-</v>
      </c>
      <c r="T57" s="388" t="str">
        <f>IF('C10(1)-1管路(計画設定)'!$O$12="","-",IF('C10(1)-1管路(計画設定)'!$O$12="○",'C3(1)-1管路'!T57,IF('C3(1)-1管路'!T57="-","-",'C10(1)-1管路(計画設定)'!$O$12*'C3(1)-1管路'!T57)))</f>
        <v>-</v>
      </c>
      <c r="U57" s="388" t="str">
        <f>IF('C10(1)-1管路(計画設定)'!$P$12="","-",IF('C10(1)-1管路(計画設定)'!$P$12="○",'C3(1)-1管路'!U57,IF('C3(1)-1管路'!U57="-","-",'C10(1)-1管路(計画設定)'!$P$12*'C3(1)-1管路'!U57)))</f>
        <v>-</v>
      </c>
      <c r="V57" s="376" t="str">
        <f>IF('C10(1)-1管路(計画設定)'!$Q$12="","-",IF('C10(1)-1管路(計画設定)'!$Q$12="○",'C3(1)-1管路'!V57,IF('C3(1)-1管路'!V57="-","-",'C10(1)-1管路(計画設定)'!$Q$12*'C3(1)-1管路'!V57)))</f>
        <v>-</v>
      </c>
      <c r="W57" s="377" t="str">
        <f t="shared" si="109"/>
        <v>-</v>
      </c>
      <c r="X57" s="382" t="str">
        <f>IF('C10(1)-1管路(計画設定)'!$R$12="","-",IF('C10(1)-1管路(計画設定)'!$R$12="○",'C3(1)-1管路'!X57,IF('C3(1)-1管路'!X57="-","-",'C10(1)-1管路(計画設定)'!$R$12*'C3(1)-1管路'!X57)))</f>
        <v>-</v>
      </c>
      <c r="Y57" s="376" t="str">
        <f>IF('C10(1)-1管路(計画設定)'!$S$12="","-",IF('C10(1)-1管路(計画設定)'!$S$12="○",'C3(1)-1管路'!Y57,IF('C3(1)-1管路'!Y57="-","-",'C10(1)-1管路(計画設定)'!$S$12*'C3(1)-1管路'!Y57)))</f>
        <v>-</v>
      </c>
      <c r="Z57" s="377" t="str">
        <f t="shared" si="110"/>
        <v>-</v>
      </c>
      <c r="AA57" s="382" t="str">
        <f>IF('C10(1)-1管路(計画設定)'!$T$12="","-",IF('C10(1)-1管路(計画設定)'!$T$12="○",'C3(1)-1管路'!AA57,IF('C3(1)-1管路'!AA57="-","-",'C10(1)-1管路(計画設定)'!$T$12*'C3(1)-1管路'!AA57)))</f>
        <v>-</v>
      </c>
      <c r="AB57" s="376" t="str">
        <f>IF('C10(1)-1管路(計画設定)'!$U$12="","-",IF('C10(1)-1管路(計画設定)'!$U$12="○",'C3(1)-1管路'!AB57,IF('C3(1)-1管路'!AB57="-","-",'C10(1)-1管路(計画設定)'!$U$12*'C3(1)-1管路'!AB57)))</f>
        <v>-</v>
      </c>
      <c r="AC57" s="377" t="str">
        <f t="shared" si="111"/>
        <v>-</v>
      </c>
      <c r="AD57" s="382" t="str">
        <f>IF('C10(1)-1管路(計画設定)'!$V$12="","-",IF('C10(1)-1管路(計画設定)'!$V$12="○",'C3(1)-1管路'!AD57,IF('C3(1)-1管路'!AD57="-","-",'C10(1)-1管路(計画設定)'!$V$12*'C3(1)-1管路'!AD57)))</f>
        <v>-</v>
      </c>
      <c r="AE57" s="376" t="str">
        <f>IF('C10(1)-1管路(計画設定)'!$W$12="","-",IF('C10(1)-1管路(計画設定)'!$W$12="○",'C3(1)-1管路'!AE57,IF('C3(1)-1管路'!AE57="-","-",'C10(1)-1管路(計画設定)'!$W$12*'C3(1)-1管路'!AE57)))</f>
        <v>-</v>
      </c>
      <c r="AF57" s="377" t="str">
        <f t="shared" si="112"/>
        <v>-</v>
      </c>
      <c r="AG57" s="382" t="str">
        <f>IF('C10(1)-1管路(計画設定)'!$X$8="","-",IF('C10(1)-1管路(計画設定)'!$X$8="○",'C3(1)-1管路'!AG57,IF('C3(1)-1管路'!AZ57="-","-",'C10(1)-1管路(計画設定)'!$X$8*'C3(1)-1管路'!AG57)))</f>
        <v>-</v>
      </c>
      <c r="AH57" s="376" t="str">
        <f>IF('C10(1)-1管路(計画設定)'!$Y$12="","-",IF('C10(1)-1管路(計画設定)'!$Y$12="○",'C3(1)-1管路'!AH57,IF('C3(1)-1管路'!AH57="-","-",'C10(1)-1管路(計画設定)'!$Y$12*'C3(1)-1管路'!AH57)))</f>
        <v>-</v>
      </c>
      <c r="AI57" s="377" t="str">
        <f t="shared" si="113"/>
        <v>-</v>
      </c>
      <c r="AJ57" s="382" t="str">
        <f>IF('C10(1)-1管路(計画設定)'!$Z$12="","-",IF('C10(1)-1管路(計画設定)'!$Z$12="○",'C3(1)-1管路'!AJ57,IF('C3(1)-1管路'!AJ57="-","-",'C10(1)-1管路(計画設定)'!$Z$12*'C3(1)-1管路'!AJ57)))</f>
        <v>-</v>
      </c>
      <c r="AK57" s="376" t="str">
        <f>IF('C10(1)-1管路(計画設定)'!$AA$12="","-",IF('C10(1)-1管路(計画設定)'!$AA$12="○",'C3(1)-1管路'!AK57,IF('C3(1)-1管路'!AK57="-","-",'C10(1)-1管路(計画設定)'!$AA$12*'C3(1)-1管路'!AK57)))</f>
        <v>-</v>
      </c>
      <c r="AL57" s="377" t="str">
        <f t="shared" si="114"/>
        <v>-</v>
      </c>
      <c r="AM57" s="382" t="str">
        <f>IF('C10(1)-1管路(計画設定)'!$AB$12="","-",IF('C10(1)-1管路(計画設定)'!$AB$12="○",'C3(1)-1管路'!AM57,IF('C3(1)-1管路'!AM57="-","-",'C10(1)-1管路(計画設定)'!$AB$12*'C3(1)-1管路'!AM57)))</f>
        <v>-</v>
      </c>
      <c r="AN57" s="376" t="str">
        <f>IF('C10(1)-1管路(計画設定)'!$AC$12="","-",IF('C10(1)-1管路(計画設定)'!$AC$12="○",'C3(1)-1管路'!AN57,IF('C3(1)-1管路'!AN57="-","-",'C10(1)-1管路(計画設定)'!$AC$12*'C3(1)-1管路'!AN57)))</f>
        <v>-</v>
      </c>
      <c r="AO57" s="377" t="str">
        <f t="shared" si="115"/>
        <v>-</v>
      </c>
      <c r="AP57" s="382" t="str">
        <f>IF('C10(1)-1管路(計画設定)'!$AD$12="","-",IF('C10(1)-1管路(計画設定)'!$AD$12="○",'C3(1)-1管路'!AP57,IF('C3(1)-1管路'!AP57="-","-",'C10(1)-1管路(計画設定)'!$AD$12*'C3(1)-1管路'!AP57)))</f>
        <v>-</v>
      </c>
      <c r="AQ57" s="376" t="str">
        <f>IF('C10(1)-1管路(計画設定)'!$AE$12="","-",IF('C10(1)-1管路(計画設定)'!$AE$12="○",'C3(1)-1管路'!AQ57,IF('C3(1)-1管路'!AQ57="-","-",'C10(1)-1管路(計画設定)'!$AE$12*'C3(1)-1管路'!AQ57)))</f>
        <v>-</v>
      </c>
      <c r="AR57" s="377" t="str">
        <f t="shared" si="116"/>
        <v>-</v>
      </c>
      <c r="AS57" s="382" t="str">
        <f>IF('C10(1)-1管路(計画設定)'!$AF$12="","-",IF('C10(1)-1管路(計画設定)'!$AF$12="○",'C3(1)-1管路'!AS57,IF('C3(1)-1管路'!AS57="-","-",'C10(1)-1管路(計画設定)'!$AF$12*'C3(1)-1管路'!AS57)))</f>
        <v>-</v>
      </c>
      <c r="AT57" s="376" t="str">
        <f>IF('C10(1)-1管路(計画設定)'!$AG$12="","-",IF('C10(1)-1管路(計画設定)'!$AG$12="○",'C3(1)-1管路'!AT57,IF('C3(1)-1管路'!AT57="-","-",'C10(1)-1管路(計画設定)'!$AG$12*'C3(1)-1管路'!AT57)))</f>
        <v>-</v>
      </c>
      <c r="AU57" s="377" t="str">
        <f t="shared" si="117"/>
        <v>-</v>
      </c>
      <c r="AV57" s="395" t="str">
        <f t="shared" si="118"/>
        <v>-</v>
      </c>
      <c r="AW57" s="240" t="str">
        <f>IF('C10(1)-2管路(初期設定)'!AW57="","",'C10(1)-2管路(初期設定)'!AW57)</f>
        <v>ダクタイル鋳鉄管(NS形継手等)</v>
      </c>
      <c r="AX57" s="390">
        <f>IF('C10(1)-2管路(初期設定)'!AX57="","",'C10(1)-2管路(初期設定)'!AX57)</f>
        <v>146</v>
      </c>
      <c r="AY57" s="42" t="str">
        <f t="shared" si="119"/>
        <v>-</v>
      </c>
      <c r="BB57" s="1071">
        <f t="shared" si="120"/>
        <v>0</v>
      </c>
      <c r="BC57" s="1070"/>
      <c r="BD57" s="1070">
        <f t="shared" si="121"/>
        <v>0</v>
      </c>
      <c r="BE57" s="1070"/>
      <c r="BF57" s="1070">
        <f t="shared" si="122"/>
        <v>0</v>
      </c>
      <c r="BG57" s="1070"/>
      <c r="BH57" s="1070">
        <f t="shared" si="123"/>
        <v>0</v>
      </c>
      <c r="BI57" s="1070"/>
      <c r="BJ57" s="1070">
        <f t="shared" si="124"/>
        <v>0</v>
      </c>
      <c r="BK57" s="1070"/>
      <c r="BL57" s="1071">
        <f t="shared" si="125"/>
        <v>0</v>
      </c>
      <c r="BM57" s="1070"/>
      <c r="BN57" s="1070">
        <f t="shared" si="126"/>
        <v>0</v>
      </c>
      <c r="BO57" s="1070"/>
      <c r="BP57" s="1070">
        <f t="shared" si="127"/>
        <v>0</v>
      </c>
      <c r="BQ57" s="1070"/>
      <c r="BR57" s="1070">
        <f t="shared" si="128"/>
        <v>0</v>
      </c>
      <c r="BS57" s="1070"/>
      <c r="BT57" s="1070">
        <f t="shared" si="129"/>
        <v>0</v>
      </c>
      <c r="BU57" s="1073"/>
      <c r="BV57" s="78"/>
      <c r="DI57" s="78"/>
    </row>
    <row r="58" spans="2:113" ht="13.5" customHeight="1">
      <c r="B58" s="1551"/>
      <c r="C58" s="1255"/>
      <c r="D58" s="1263"/>
      <c r="E58" s="1265"/>
      <c r="F58" s="76">
        <v>350</v>
      </c>
      <c r="G58" s="382" t="str">
        <f>IF('C10(1)-1管路(計画設定)'!$F$12="","-",IF('C10(1)-1管路(計画設定)'!$F$12="○",'C3(1)-1管路'!G58,IF('C3(1)-1管路'!F58="-","-",'C10(1)-1管路(計画設定)'!$F$12*'C3(1)-1管路'!G58)))</f>
        <v>-</v>
      </c>
      <c r="H58" s="376" t="str">
        <f>IF('C10(1)-1管路(計画設定)'!$G$12="","-",IF('C10(1)-1管路(計画設定)'!$G$12="○",'C3(1)-1管路'!H58,IF('C3(1)-1管路'!H58="-","-",'C10(1)-1管路(計画設定)'!$G$12*'C3(1)-1管路'!H58)))</f>
        <v>-</v>
      </c>
      <c r="I58" s="377" t="str">
        <f t="shared" si="105"/>
        <v>-</v>
      </c>
      <c r="J58" s="382" t="str">
        <f>IF('C10(1)-1管路(計画設定)'!$H$12="","-",IF('C10(1)-1管路(計画設定)'!$H$12="○",'C3(1)-1管路'!J58,IF('C3(1)-1管路'!J58="-","-",'C10(1)-1管路(計画設定)'!$H$12*'C3(1)-1管路'!J58)))</f>
        <v>-</v>
      </c>
      <c r="K58" s="376" t="str">
        <f>IF('C10(1)-1管路(計画設定)'!$I$12="","-",IF('C10(1)-1管路(計画設定)'!$I$12="○",'C3(1)-1管路'!K58,IF('C3(1)-1管路'!K58="-","-",'C10(1)-1管路(計画設定)'!$I$12*'C3(1)-1管路'!K58)))</f>
        <v>-</v>
      </c>
      <c r="L58" s="377" t="str">
        <f t="shared" si="106"/>
        <v>-</v>
      </c>
      <c r="M58" s="382" t="str">
        <f>IF('C10(1)-1管路(計画設定)'!$J$12="","-",IF('C10(1)-1管路(計画設定)'!$J$12="○",'C3(1)-1管路'!M58,IF('C3(1)-1管路'!M58="-","-",'C10(1)-1管路(計画設定)'!$J$12*'C3(1)-1管路'!M58)))</f>
        <v>-</v>
      </c>
      <c r="N58" s="376" t="str">
        <f>IF('C10(1)-1管路(計画設定)'!$K$12="","-",IF('C10(1)-1管路(計画設定)'!$K$12="○",'C3(1)-1管路'!N58,IF('C3(1)-1管路'!N58="-","-",'C10(1)-1管路(計画設定)'!$K$12*'C3(1)-1管路'!N58)))</f>
        <v>-</v>
      </c>
      <c r="O58" s="377" t="str">
        <f t="shared" si="107"/>
        <v>-</v>
      </c>
      <c r="P58" s="382" t="str">
        <f>IF('C10(1)-1管路(計画設定)'!$L$12="","-",IF('C10(1)-1管路(計画設定)'!$L$12="○",'C3(1)-1管路'!P58,IF('C3(1)-1管路'!P58="-","-",'C10(1)-1管路(計画設定)'!$L$12*'C3(1)-1管路'!P58)))</f>
        <v>-</v>
      </c>
      <c r="Q58" s="376" t="str">
        <f>IF('C10(1)-1管路(計画設定)'!$M$12="","-",IF('C10(1)-1管路(計画設定)'!$M$12="○",'C3(1)-1管路'!Q58,IF('C3(1)-1管路'!Q58="-","-",'C10(1)-1管路(計画設定)'!$M$12*'C3(1)-1管路'!Q58)))</f>
        <v>-</v>
      </c>
      <c r="R58" s="377" t="str">
        <f t="shared" si="108"/>
        <v>-</v>
      </c>
      <c r="S58" s="382" t="str">
        <f>IF('C10(1)-1管路(計画設定)'!$N$12="","-",IF('C10(1)-1管路(計画設定)'!$N$12="○",'C3(1)-1管路'!S58,IF('C3(1)-1管路'!S58="-","-",'C10(1)-1管路(計画設定)'!$N$12*'C3(1)-1管路'!S58)))</f>
        <v>-</v>
      </c>
      <c r="T58" s="388" t="str">
        <f>IF('C10(1)-1管路(計画設定)'!$O$12="","-",IF('C10(1)-1管路(計画設定)'!$O$12="○",'C3(1)-1管路'!T58,IF('C3(1)-1管路'!T58="-","-",'C10(1)-1管路(計画設定)'!$O$12*'C3(1)-1管路'!T58)))</f>
        <v>-</v>
      </c>
      <c r="U58" s="388" t="str">
        <f>IF('C10(1)-1管路(計画設定)'!$P$12="","-",IF('C10(1)-1管路(計画設定)'!$P$12="○",'C3(1)-1管路'!U58,IF('C3(1)-1管路'!U58="-","-",'C10(1)-1管路(計画設定)'!$P$12*'C3(1)-1管路'!U58)))</f>
        <v>-</v>
      </c>
      <c r="V58" s="376" t="str">
        <f>IF('C10(1)-1管路(計画設定)'!$Q$12="","-",IF('C10(1)-1管路(計画設定)'!$Q$12="○",'C3(1)-1管路'!V58,IF('C3(1)-1管路'!V58="-","-",'C10(1)-1管路(計画設定)'!$Q$12*'C3(1)-1管路'!V58)))</f>
        <v>-</v>
      </c>
      <c r="W58" s="377" t="str">
        <f t="shared" si="109"/>
        <v>-</v>
      </c>
      <c r="X58" s="382" t="str">
        <f>IF('C10(1)-1管路(計画設定)'!$R$12="","-",IF('C10(1)-1管路(計画設定)'!$R$12="○",'C3(1)-1管路'!X58,IF('C3(1)-1管路'!X58="-","-",'C10(1)-1管路(計画設定)'!$R$12*'C3(1)-1管路'!X58)))</f>
        <v>-</v>
      </c>
      <c r="Y58" s="376" t="str">
        <f>IF('C10(1)-1管路(計画設定)'!$S$12="","-",IF('C10(1)-1管路(計画設定)'!$S$12="○",'C3(1)-1管路'!Y58,IF('C3(1)-1管路'!Y58="-","-",'C10(1)-1管路(計画設定)'!$S$12*'C3(1)-1管路'!Y58)))</f>
        <v>-</v>
      </c>
      <c r="Z58" s="377" t="str">
        <f t="shared" si="110"/>
        <v>-</v>
      </c>
      <c r="AA58" s="382" t="str">
        <f>IF('C10(1)-1管路(計画設定)'!$T$12="","-",IF('C10(1)-1管路(計画設定)'!$T$12="○",'C3(1)-1管路'!AA58,IF('C3(1)-1管路'!AA58="-","-",'C10(1)-1管路(計画設定)'!$T$12*'C3(1)-1管路'!AA58)))</f>
        <v>-</v>
      </c>
      <c r="AB58" s="376" t="str">
        <f>IF('C10(1)-1管路(計画設定)'!$U$12="","-",IF('C10(1)-1管路(計画設定)'!$U$12="○",'C3(1)-1管路'!AB58,IF('C3(1)-1管路'!AB58="-","-",'C10(1)-1管路(計画設定)'!$U$12*'C3(1)-1管路'!AB58)))</f>
        <v>-</v>
      </c>
      <c r="AC58" s="377" t="str">
        <f t="shared" si="111"/>
        <v>-</v>
      </c>
      <c r="AD58" s="382" t="str">
        <f>IF('C10(1)-1管路(計画設定)'!$V$12="","-",IF('C10(1)-1管路(計画設定)'!$V$12="○",'C3(1)-1管路'!AD58,IF('C3(1)-1管路'!AD58="-","-",'C10(1)-1管路(計画設定)'!$V$12*'C3(1)-1管路'!AD58)))</f>
        <v>-</v>
      </c>
      <c r="AE58" s="376" t="str">
        <f>IF('C10(1)-1管路(計画設定)'!$W$12="","-",IF('C10(1)-1管路(計画設定)'!$W$12="○",'C3(1)-1管路'!AE58,IF('C3(1)-1管路'!AE58="-","-",'C10(1)-1管路(計画設定)'!$W$12*'C3(1)-1管路'!AE58)))</f>
        <v>-</v>
      </c>
      <c r="AF58" s="377" t="str">
        <f t="shared" si="112"/>
        <v>-</v>
      </c>
      <c r="AG58" s="382" t="str">
        <f>IF('C10(1)-1管路(計画設定)'!$X$8="","-",IF('C10(1)-1管路(計画設定)'!$X$8="○",'C3(1)-1管路'!AG58,IF('C3(1)-1管路'!AZ58="-","-",'C10(1)-1管路(計画設定)'!$X$8*'C3(1)-1管路'!AG58)))</f>
        <v>-</v>
      </c>
      <c r="AH58" s="376" t="str">
        <f>IF('C10(1)-1管路(計画設定)'!$Y$12="","-",IF('C10(1)-1管路(計画設定)'!$Y$12="○",'C3(1)-1管路'!AH58,IF('C3(1)-1管路'!AH58="-","-",'C10(1)-1管路(計画設定)'!$Y$12*'C3(1)-1管路'!AH58)))</f>
        <v>-</v>
      </c>
      <c r="AI58" s="377" t="str">
        <f t="shared" si="113"/>
        <v>-</v>
      </c>
      <c r="AJ58" s="382" t="str">
        <f>IF('C10(1)-1管路(計画設定)'!$Z$12="","-",IF('C10(1)-1管路(計画設定)'!$Z$12="○",'C3(1)-1管路'!AJ58,IF('C3(1)-1管路'!AJ58="-","-",'C10(1)-1管路(計画設定)'!$Z$12*'C3(1)-1管路'!AJ58)))</f>
        <v>-</v>
      </c>
      <c r="AK58" s="376" t="str">
        <f>IF('C10(1)-1管路(計画設定)'!$AA$12="","-",IF('C10(1)-1管路(計画設定)'!$AA$12="○",'C3(1)-1管路'!AK58,IF('C3(1)-1管路'!AK58="-","-",'C10(1)-1管路(計画設定)'!$AA$12*'C3(1)-1管路'!AK58)))</f>
        <v>-</v>
      </c>
      <c r="AL58" s="377" t="str">
        <f t="shared" si="114"/>
        <v>-</v>
      </c>
      <c r="AM58" s="382" t="str">
        <f>IF('C10(1)-1管路(計画設定)'!$AB$12="","-",IF('C10(1)-1管路(計画設定)'!$AB$12="○",'C3(1)-1管路'!AM58,IF('C3(1)-1管路'!AM58="-","-",'C10(1)-1管路(計画設定)'!$AB$12*'C3(1)-1管路'!AM58)))</f>
        <v>-</v>
      </c>
      <c r="AN58" s="376" t="str">
        <f>IF('C10(1)-1管路(計画設定)'!$AC$12="","-",IF('C10(1)-1管路(計画設定)'!$AC$12="○",'C3(1)-1管路'!AN58,IF('C3(1)-1管路'!AN58="-","-",'C10(1)-1管路(計画設定)'!$AC$12*'C3(1)-1管路'!AN58)))</f>
        <v>-</v>
      </c>
      <c r="AO58" s="377" t="str">
        <f t="shared" si="115"/>
        <v>-</v>
      </c>
      <c r="AP58" s="382" t="str">
        <f>IF('C10(1)-1管路(計画設定)'!$AD$12="","-",IF('C10(1)-1管路(計画設定)'!$AD$12="○",'C3(1)-1管路'!AP58,IF('C3(1)-1管路'!AP58="-","-",'C10(1)-1管路(計画設定)'!$AD$12*'C3(1)-1管路'!AP58)))</f>
        <v>-</v>
      </c>
      <c r="AQ58" s="376" t="str">
        <f>IF('C10(1)-1管路(計画設定)'!$AE$12="","-",IF('C10(1)-1管路(計画設定)'!$AE$12="○",'C3(1)-1管路'!AQ58,IF('C3(1)-1管路'!AQ58="-","-",'C10(1)-1管路(計画設定)'!$AE$12*'C3(1)-1管路'!AQ58)))</f>
        <v>-</v>
      </c>
      <c r="AR58" s="377" t="str">
        <f t="shared" si="116"/>
        <v>-</v>
      </c>
      <c r="AS58" s="382" t="str">
        <f>IF('C10(1)-1管路(計画設定)'!$AF$12="","-",IF('C10(1)-1管路(計画設定)'!$AF$12="○",'C3(1)-1管路'!AS58,IF('C3(1)-1管路'!AS58="-","-",'C10(1)-1管路(計画設定)'!$AF$12*'C3(1)-1管路'!AS58)))</f>
        <v>-</v>
      </c>
      <c r="AT58" s="376" t="str">
        <f>IF('C10(1)-1管路(計画設定)'!$AG$12="","-",IF('C10(1)-1管路(計画設定)'!$AG$12="○",'C3(1)-1管路'!AT58,IF('C3(1)-1管路'!AT58="-","-",'C10(1)-1管路(計画設定)'!$AG$12*'C3(1)-1管路'!AT58)))</f>
        <v>-</v>
      </c>
      <c r="AU58" s="377" t="str">
        <f t="shared" si="117"/>
        <v>-</v>
      </c>
      <c r="AV58" s="395" t="str">
        <f t="shared" si="118"/>
        <v>-</v>
      </c>
      <c r="AW58" s="240" t="str">
        <f>IF('C10(1)-2管路(初期設定)'!AW58="","",'C10(1)-2管路(初期設定)'!AW58)</f>
        <v>ダクタイル鋳鉄管(NS形継手等)</v>
      </c>
      <c r="AX58" s="390">
        <f>IF('C10(1)-2管路(初期設定)'!AX58="","",'C10(1)-2管路(初期設定)'!AX58)</f>
        <v>128</v>
      </c>
      <c r="AY58" s="42" t="str">
        <f t="shared" si="119"/>
        <v>-</v>
      </c>
      <c r="BB58" s="1071">
        <f t="shared" si="120"/>
        <v>0</v>
      </c>
      <c r="BC58" s="1070"/>
      <c r="BD58" s="1070">
        <f t="shared" si="121"/>
        <v>0</v>
      </c>
      <c r="BE58" s="1070"/>
      <c r="BF58" s="1070">
        <f t="shared" si="122"/>
        <v>0</v>
      </c>
      <c r="BG58" s="1070"/>
      <c r="BH58" s="1070">
        <f t="shared" si="123"/>
        <v>0</v>
      </c>
      <c r="BI58" s="1070"/>
      <c r="BJ58" s="1070">
        <f t="shared" si="124"/>
        <v>0</v>
      </c>
      <c r="BK58" s="1070"/>
      <c r="BL58" s="1071">
        <f t="shared" si="125"/>
        <v>0</v>
      </c>
      <c r="BM58" s="1070"/>
      <c r="BN58" s="1070">
        <f t="shared" si="126"/>
        <v>0</v>
      </c>
      <c r="BO58" s="1070"/>
      <c r="BP58" s="1070">
        <f t="shared" si="127"/>
        <v>0</v>
      </c>
      <c r="BQ58" s="1070"/>
      <c r="BR58" s="1070">
        <f t="shared" si="128"/>
        <v>0</v>
      </c>
      <c r="BS58" s="1070"/>
      <c r="BT58" s="1070">
        <f t="shared" si="129"/>
        <v>0</v>
      </c>
      <c r="BU58" s="1073"/>
      <c r="BV58" s="78"/>
      <c r="DI58" s="78"/>
    </row>
    <row r="59" spans="2:113" ht="13.5" customHeight="1">
      <c r="B59" s="1551"/>
      <c r="C59" s="1255"/>
      <c r="D59" s="1263"/>
      <c r="E59" s="1265"/>
      <c r="F59" s="76">
        <v>300</v>
      </c>
      <c r="G59" s="382" t="str">
        <f>IF('C10(1)-1管路(計画設定)'!$F$12="","-",IF('C10(1)-1管路(計画設定)'!$F$12="○",'C3(1)-1管路'!G59,IF('C3(1)-1管路'!F59="-","-",'C10(1)-1管路(計画設定)'!$F$12*'C3(1)-1管路'!G59)))</f>
        <v>-</v>
      </c>
      <c r="H59" s="376" t="str">
        <f>IF('C10(1)-1管路(計画設定)'!$G$12="","-",IF('C10(1)-1管路(計画設定)'!$G$12="○",'C3(1)-1管路'!H59,IF('C3(1)-1管路'!H59="-","-",'C10(1)-1管路(計画設定)'!$G$12*'C3(1)-1管路'!H59)))</f>
        <v>-</v>
      </c>
      <c r="I59" s="377" t="str">
        <f t="shared" si="105"/>
        <v>-</v>
      </c>
      <c r="J59" s="382" t="str">
        <f>IF('C10(1)-1管路(計画設定)'!$H$12="","-",IF('C10(1)-1管路(計画設定)'!$H$12="○",'C3(1)-1管路'!J59,IF('C3(1)-1管路'!J59="-","-",'C10(1)-1管路(計画設定)'!$H$12*'C3(1)-1管路'!J59)))</f>
        <v>-</v>
      </c>
      <c r="K59" s="376" t="str">
        <f>IF('C10(1)-1管路(計画設定)'!$I$12="","-",IF('C10(1)-1管路(計画設定)'!$I$12="○",'C3(1)-1管路'!K59,IF('C3(1)-1管路'!K59="-","-",'C10(1)-1管路(計画設定)'!$I$12*'C3(1)-1管路'!K59)))</f>
        <v>-</v>
      </c>
      <c r="L59" s="377" t="str">
        <f t="shared" si="106"/>
        <v>-</v>
      </c>
      <c r="M59" s="382" t="str">
        <f>IF('C10(1)-1管路(計画設定)'!$J$12="","-",IF('C10(1)-1管路(計画設定)'!$J$12="○",'C3(1)-1管路'!M59,IF('C3(1)-1管路'!M59="-","-",'C10(1)-1管路(計画設定)'!$J$12*'C3(1)-1管路'!M59)))</f>
        <v>-</v>
      </c>
      <c r="N59" s="376" t="str">
        <f>IF('C10(1)-1管路(計画設定)'!$K$12="","-",IF('C10(1)-1管路(計画設定)'!$K$12="○",'C3(1)-1管路'!N59,IF('C3(1)-1管路'!N59="-","-",'C10(1)-1管路(計画設定)'!$K$12*'C3(1)-1管路'!N59)))</f>
        <v>-</v>
      </c>
      <c r="O59" s="377" t="str">
        <f t="shared" si="107"/>
        <v>-</v>
      </c>
      <c r="P59" s="382" t="str">
        <f>IF('C10(1)-1管路(計画設定)'!$L$12="","-",IF('C10(1)-1管路(計画設定)'!$L$12="○",'C3(1)-1管路'!P59,IF('C3(1)-1管路'!P59="-","-",'C10(1)-1管路(計画設定)'!$L$12*'C3(1)-1管路'!P59)))</f>
        <v>-</v>
      </c>
      <c r="Q59" s="376" t="str">
        <f>IF('C10(1)-1管路(計画設定)'!$M$12="","-",IF('C10(1)-1管路(計画設定)'!$M$12="○",'C3(1)-1管路'!Q59,IF('C3(1)-1管路'!Q59="-","-",'C10(1)-1管路(計画設定)'!$M$12*'C3(1)-1管路'!Q59)))</f>
        <v>-</v>
      </c>
      <c r="R59" s="377" t="str">
        <f t="shared" si="108"/>
        <v>-</v>
      </c>
      <c r="S59" s="382" t="str">
        <f>IF('C10(1)-1管路(計画設定)'!$N$12="","-",IF('C10(1)-1管路(計画設定)'!$N$12="○",'C3(1)-1管路'!S59,IF('C3(1)-1管路'!S59="-","-",'C10(1)-1管路(計画設定)'!$N$12*'C3(1)-1管路'!S59)))</f>
        <v>-</v>
      </c>
      <c r="T59" s="388" t="str">
        <f>IF('C10(1)-1管路(計画設定)'!$O$12="","-",IF('C10(1)-1管路(計画設定)'!$O$12="○",'C3(1)-1管路'!T59,IF('C3(1)-1管路'!T59="-","-",'C10(1)-1管路(計画設定)'!$O$12*'C3(1)-1管路'!T59)))</f>
        <v>-</v>
      </c>
      <c r="U59" s="388" t="str">
        <f>IF('C10(1)-1管路(計画設定)'!$P$12="","-",IF('C10(1)-1管路(計画設定)'!$P$12="○",'C3(1)-1管路'!U59,IF('C3(1)-1管路'!U59="-","-",'C10(1)-1管路(計画設定)'!$P$12*'C3(1)-1管路'!U59)))</f>
        <v>-</v>
      </c>
      <c r="V59" s="376" t="str">
        <f>IF('C10(1)-1管路(計画設定)'!$Q$12="","-",IF('C10(1)-1管路(計画設定)'!$Q$12="○",'C3(1)-1管路'!V59,IF('C3(1)-1管路'!V59="-","-",'C10(1)-1管路(計画設定)'!$Q$12*'C3(1)-1管路'!V59)))</f>
        <v>-</v>
      </c>
      <c r="W59" s="377" t="str">
        <f t="shared" si="109"/>
        <v>-</v>
      </c>
      <c r="X59" s="382" t="str">
        <f>IF('C10(1)-1管路(計画設定)'!$R$12="","-",IF('C10(1)-1管路(計画設定)'!$R$12="○",'C3(1)-1管路'!X59,IF('C3(1)-1管路'!X59="-","-",'C10(1)-1管路(計画設定)'!$R$12*'C3(1)-1管路'!X59)))</f>
        <v>-</v>
      </c>
      <c r="Y59" s="376" t="str">
        <f>IF('C10(1)-1管路(計画設定)'!$S$12="","-",IF('C10(1)-1管路(計画設定)'!$S$12="○",'C3(1)-1管路'!Y59,IF('C3(1)-1管路'!Y59="-","-",'C10(1)-1管路(計画設定)'!$S$12*'C3(1)-1管路'!Y59)))</f>
        <v>-</v>
      </c>
      <c r="Z59" s="377" t="str">
        <f t="shared" si="110"/>
        <v>-</v>
      </c>
      <c r="AA59" s="382" t="str">
        <f>IF('C10(1)-1管路(計画設定)'!$T$12="","-",IF('C10(1)-1管路(計画設定)'!$T$12="○",'C3(1)-1管路'!AA59,IF('C3(1)-1管路'!AA59="-","-",'C10(1)-1管路(計画設定)'!$T$12*'C3(1)-1管路'!AA59)))</f>
        <v>-</v>
      </c>
      <c r="AB59" s="376" t="str">
        <f>IF('C10(1)-1管路(計画設定)'!$U$12="","-",IF('C10(1)-1管路(計画設定)'!$U$12="○",'C3(1)-1管路'!AB59,IF('C3(1)-1管路'!AB59="-","-",'C10(1)-1管路(計画設定)'!$U$12*'C3(1)-1管路'!AB59)))</f>
        <v>-</v>
      </c>
      <c r="AC59" s="377" t="str">
        <f t="shared" si="111"/>
        <v>-</v>
      </c>
      <c r="AD59" s="382" t="str">
        <f>IF('C10(1)-1管路(計画設定)'!$V$12="","-",IF('C10(1)-1管路(計画設定)'!$V$12="○",'C3(1)-1管路'!AD59,IF('C3(1)-1管路'!AD59="-","-",'C10(1)-1管路(計画設定)'!$V$12*'C3(1)-1管路'!AD59)))</f>
        <v>-</v>
      </c>
      <c r="AE59" s="376" t="str">
        <f>IF('C10(1)-1管路(計画設定)'!$W$12="","-",IF('C10(1)-1管路(計画設定)'!$W$12="○",'C3(1)-1管路'!AE59,IF('C3(1)-1管路'!AE59="-","-",'C10(1)-1管路(計画設定)'!$W$12*'C3(1)-1管路'!AE59)))</f>
        <v>-</v>
      </c>
      <c r="AF59" s="377" t="str">
        <f t="shared" si="112"/>
        <v>-</v>
      </c>
      <c r="AG59" s="382" t="str">
        <f>IF('C10(1)-1管路(計画設定)'!$X$8="","-",IF('C10(1)-1管路(計画設定)'!$X$8="○",'C3(1)-1管路'!AG59,IF('C3(1)-1管路'!AZ59="-","-",'C10(1)-1管路(計画設定)'!$X$8*'C3(1)-1管路'!AG59)))</f>
        <v>-</v>
      </c>
      <c r="AH59" s="376" t="str">
        <f>IF('C10(1)-1管路(計画設定)'!$Y$12="","-",IF('C10(1)-1管路(計画設定)'!$Y$12="○",'C3(1)-1管路'!AH59,IF('C3(1)-1管路'!AH59="-","-",'C10(1)-1管路(計画設定)'!$Y$12*'C3(1)-1管路'!AH59)))</f>
        <v>-</v>
      </c>
      <c r="AI59" s="377" t="str">
        <f t="shared" si="113"/>
        <v>-</v>
      </c>
      <c r="AJ59" s="382" t="str">
        <f>IF('C10(1)-1管路(計画設定)'!$Z$12="","-",IF('C10(1)-1管路(計画設定)'!$Z$12="○",'C3(1)-1管路'!AJ59,IF('C3(1)-1管路'!AJ59="-","-",'C10(1)-1管路(計画設定)'!$Z$12*'C3(1)-1管路'!AJ59)))</f>
        <v>-</v>
      </c>
      <c r="AK59" s="376" t="str">
        <f>IF('C10(1)-1管路(計画設定)'!$AA$12="","-",IF('C10(1)-1管路(計画設定)'!$AA$12="○",'C3(1)-1管路'!AK59,IF('C3(1)-1管路'!AK59="-","-",'C10(1)-1管路(計画設定)'!$AA$12*'C3(1)-1管路'!AK59)))</f>
        <v>-</v>
      </c>
      <c r="AL59" s="377" t="str">
        <f t="shared" si="114"/>
        <v>-</v>
      </c>
      <c r="AM59" s="382" t="str">
        <f>IF('C10(1)-1管路(計画設定)'!$AB$12="","-",IF('C10(1)-1管路(計画設定)'!$AB$12="○",'C3(1)-1管路'!AM59,IF('C3(1)-1管路'!AM59="-","-",'C10(1)-1管路(計画設定)'!$AB$12*'C3(1)-1管路'!AM59)))</f>
        <v>-</v>
      </c>
      <c r="AN59" s="376" t="str">
        <f>IF('C10(1)-1管路(計画設定)'!$AC$12="","-",IF('C10(1)-1管路(計画設定)'!$AC$12="○",'C3(1)-1管路'!AN59,IF('C3(1)-1管路'!AN59="-","-",'C10(1)-1管路(計画設定)'!$AC$12*'C3(1)-1管路'!AN59)))</f>
        <v>-</v>
      </c>
      <c r="AO59" s="377" t="str">
        <f t="shared" si="115"/>
        <v>-</v>
      </c>
      <c r="AP59" s="382" t="str">
        <f>IF('C10(1)-1管路(計画設定)'!$AD$12="","-",IF('C10(1)-1管路(計画設定)'!$AD$12="○",'C3(1)-1管路'!AP59,IF('C3(1)-1管路'!AP59="-","-",'C10(1)-1管路(計画設定)'!$AD$12*'C3(1)-1管路'!AP59)))</f>
        <v>-</v>
      </c>
      <c r="AQ59" s="376" t="str">
        <f>IF('C10(1)-1管路(計画設定)'!$AE$12="","-",IF('C10(1)-1管路(計画設定)'!$AE$12="○",'C3(1)-1管路'!AQ59,IF('C3(1)-1管路'!AQ59="-","-",'C10(1)-1管路(計画設定)'!$AE$12*'C3(1)-1管路'!AQ59)))</f>
        <v>-</v>
      </c>
      <c r="AR59" s="377" t="str">
        <f t="shared" si="116"/>
        <v>-</v>
      </c>
      <c r="AS59" s="382" t="str">
        <f>IF('C10(1)-1管路(計画設定)'!$AF$12="","-",IF('C10(1)-1管路(計画設定)'!$AF$12="○",'C3(1)-1管路'!AS59,IF('C3(1)-1管路'!AS59="-","-",'C10(1)-1管路(計画設定)'!$AF$12*'C3(1)-1管路'!AS59)))</f>
        <v>-</v>
      </c>
      <c r="AT59" s="376" t="str">
        <f>IF('C10(1)-1管路(計画設定)'!$AG$12="","-",IF('C10(1)-1管路(計画設定)'!$AG$12="○",'C3(1)-1管路'!AT59,IF('C3(1)-1管路'!AT59="-","-",'C10(1)-1管路(計画設定)'!$AG$12*'C3(1)-1管路'!AT59)))</f>
        <v>-</v>
      </c>
      <c r="AU59" s="377" t="str">
        <f t="shared" si="117"/>
        <v>-</v>
      </c>
      <c r="AV59" s="395" t="str">
        <f t="shared" si="118"/>
        <v>-</v>
      </c>
      <c r="AW59" s="240" t="str">
        <f>IF('C10(1)-2管路(初期設定)'!AW59="","",'C10(1)-2管路(初期設定)'!AW59)</f>
        <v>ダクタイル鋳鉄管(NS形継手等)</v>
      </c>
      <c r="AX59" s="390">
        <f>IF('C10(1)-2管路(初期設定)'!AX59="","",'C10(1)-2管路(初期設定)'!AX59)</f>
        <v>112</v>
      </c>
      <c r="AY59" s="42" t="str">
        <f t="shared" si="119"/>
        <v>-</v>
      </c>
      <c r="BB59" s="1071">
        <f t="shared" si="120"/>
        <v>0</v>
      </c>
      <c r="BC59" s="1070"/>
      <c r="BD59" s="1070">
        <f t="shared" si="121"/>
        <v>0</v>
      </c>
      <c r="BE59" s="1070"/>
      <c r="BF59" s="1070">
        <f t="shared" si="122"/>
        <v>0</v>
      </c>
      <c r="BG59" s="1070"/>
      <c r="BH59" s="1070">
        <f t="shared" si="123"/>
        <v>0</v>
      </c>
      <c r="BI59" s="1070"/>
      <c r="BJ59" s="1070">
        <f t="shared" si="124"/>
        <v>0</v>
      </c>
      <c r="BK59" s="1070"/>
      <c r="BL59" s="1071">
        <f t="shared" si="125"/>
        <v>0</v>
      </c>
      <c r="BM59" s="1070"/>
      <c r="BN59" s="1070">
        <f t="shared" si="126"/>
        <v>0</v>
      </c>
      <c r="BO59" s="1070"/>
      <c r="BP59" s="1070">
        <f t="shared" si="127"/>
        <v>0</v>
      </c>
      <c r="BQ59" s="1070"/>
      <c r="BR59" s="1070">
        <f t="shared" si="128"/>
        <v>0</v>
      </c>
      <c r="BS59" s="1070"/>
      <c r="BT59" s="1070">
        <f t="shared" si="129"/>
        <v>0</v>
      </c>
      <c r="BU59" s="1073"/>
      <c r="BV59" s="78"/>
      <c r="DI59" s="78"/>
    </row>
    <row r="60" spans="2:113" ht="13.5" customHeight="1">
      <c r="B60" s="1551"/>
      <c r="C60" s="1255"/>
      <c r="D60" s="1263"/>
      <c r="E60" s="1265"/>
      <c r="F60" s="76">
        <v>250</v>
      </c>
      <c r="G60" s="382" t="str">
        <f>IF('C10(1)-1管路(計画設定)'!$F$12="","-",IF('C10(1)-1管路(計画設定)'!$F$12="○",'C3(1)-1管路'!G60,IF('C3(1)-1管路'!F60="-","-",'C10(1)-1管路(計画設定)'!$F$12*'C3(1)-1管路'!G60)))</f>
        <v>-</v>
      </c>
      <c r="H60" s="376" t="str">
        <f>IF('C10(1)-1管路(計画設定)'!$G$12="","-",IF('C10(1)-1管路(計画設定)'!$G$12="○",'C3(1)-1管路'!H60,IF('C3(1)-1管路'!H60="-","-",'C10(1)-1管路(計画設定)'!$G$12*'C3(1)-1管路'!H60)))</f>
        <v>-</v>
      </c>
      <c r="I60" s="377" t="str">
        <f t="shared" si="105"/>
        <v>-</v>
      </c>
      <c r="J60" s="382" t="str">
        <f>IF('C10(1)-1管路(計画設定)'!$H$12="","-",IF('C10(1)-1管路(計画設定)'!$H$12="○",'C3(1)-1管路'!J60,IF('C3(1)-1管路'!J60="-","-",'C10(1)-1管路(計画設定)'!$H$12*'C3(1)-1管路'!J60)))</f>
        <v>-</v>
      </c>
      <c r="K60" s="376" t="str">
        <f>IF('C10(1)-1管路(計画設定)'!$I$12="","-",IF('C10(1)-1管路(計画設定)'!$I$12="○",'C3(1)-1管路'!K60,IF('C3(1)-1管路'!K60="-","-",'C10(1)-1管路(計画設定)'!$I$12*'C3(1)-1管路'!K60)))</f>
        <v>-</v>
      </c>
      <c r="L60" s="377" t="str">
        <f t="shared" si="106"/>
        <v>-</v>
      </c>
      <c r="M60" s="382" t="str">
        <f>IF('C10(1)-1管路(計画設定)'!$J$12="","-",IF('C10(1)-1管路(計画設定)'!$J$12="○",'C3(1)-1管路'!M60,IF('C3(1)-1管路'!M60="-","-",'C10(1)-1管路(計画設定)'!$J$12*'C3(1)-1管路'!M60)))</f>
        <v>-</v>
      </c>
      <c r="N60" s="376" t="str">
        <f>IF('C10(1)-1管路(計画設定)'!$K$12="","-",IF('C10(1)-1管路(計画設定)'!$K$12="○",'C3(1)-1管路'!N60,IF('C3(1)-1管路'!N60="-","-",'C10(1)-1管路(計画設定)'!$K$12*'C3(1)-1管路'!N60)))</f>
        <v>-</v>
      </c>
      <c r="O60" s="377" t="str">
        <f t="shared" si="107"/>
        <v>-</v>
      </c>
      <c r="P60" s="382" t="str">
        <f>IF('C10(1)-1管路(計画設定)'!$L$12="","-",IF('C10(1)-1管路(計画設定)'!$L$12="○",'C3(1)-1管路'!P60,IF('C3(1)-1管路'!P60="-","-",'C10(1)-1管路(計画設定)'!$L$12*'C3(1)-1管路'!P60)))</f>
        <v>-</v>
      </c>
      <c r="Q60" s="376" t="str">
        <f>IF('C10(1)-1管路(計画設定)'!$M$12="","-",IF('C10(1)-1管路(計画設定)'!$M$12="○",'C3(1)-1管路'!Q60,IF('C3(1)-1管路'!Q60="-","-",'C10(1)-1管路(計画設定)'!$M$12*'C3(1)-1管路'!Q60)))</f>
        <v>-</v>
      </c>
      <c r="R60" s="377" t="str">
        <f t="shared" si="108"/>
        <v>-</v>
      </c>
      <c r="S60" s="382" t="str">
        <f>IF('C10(1)-1管路(計画設定)'!$N$12="","-",IF('C10(1)-1管路(計画設定)'!$N$12="○",'C3(1)-1管路'!S60,IF('C3(1)-1管路'!S60="-","-",'C10(1)-1管路(計画設定)'!$N$12*'C3(1)-1管路'!S60)))</f>
        <v>-</v>
      </c>
      <c r="T60" s="388" t="str">
        <f>IF('C10(1)-1管路(計画設定)'!$O$12="","-",IF('C10(1)-1管路(計画設定)'!$O$12="○",'C3(1)-1管路'!T60,IF('C3(1)-1管路'!T60="-","-",'C10(1)-1管路(計画設定)'!$O$12*'C3(1)-1管路'!T60)))</f>
        <v>-</v>
      </c>
      <c r="U60" s="388" t="str">
        <f>IF('C10(1)-1管路(計画設定)'!$P$12="","-",IF('C10(1)-1管路(計画設定)'!$P$12="○",'C3(1)-1管路'!U60,IF('C3(1)-1管路'!U60="-","-",'C10(1)-1管路(計画設定)'!$P$12*'C3(1)-1管路'!U60)))</f>
        <v>-</v>
      </c>
      <c r="V60" s="376" t="str">
        <f>IF('C10(1)-1管路(計画設定)'!$Q$12="","-",IF('C10(1)-1管路(計画設定)'!$Q$12="○",'C3(1)-1管路'!V60,IF('C3(1)-1管路'!V60="-","-",'C10(1)-1管路(計画設定)'!$Q$12*'C3(1)-1管路'!V60)))</f>
        <v>-</v>
      </c>
      <c r="W60" s="377" t="str">
        <f t="shared" si="109"/>
        <v>-</v>
      </c>
      <c r="X60" s="382" t="str">
        <f>IF('C10(1)-1管路(計画設定)'!$R$12="","-",IF('C10(1)-1管路(計画設定)'!$R$12="○",'C3(1)-1管路'!X60,IF('C3(1)-1管路'!X60="-","-",'C10(1)-1管路(計画設定)'!$R$12*'C3(1)-1管路'!X60)))</f>
        <v>-</v>
      </c>
      <c r="Y60" s="376" t="str">
        <f>IF('C10(1)-1管路(計画設定)'!$S$12="","-",IF('C10(1)-1管路(計画設定)'!$S$12="○",'C3(1)-1管路'!Y60,IF('C3(1)-1管路'!Y60="-","-",'C10(1)-1管路(計画設定)'!$S$12*'C3(1)-1管路'!Y60)))</f>
        <v>-</v>
      </c>
      <c r="Z60" s="377" t="str">
        <f t="shared" si="110"/>
        <v>-</v>
      </c>
      <c r="AA60" s="382" t="str">
        <f>IF('C10(1)-1管路(計画設定)'!$T$12="","-",IF('C10(1)-1管路(計画設定)'!$T$12="○",'C3(1)-1管路'!AA60,IF('C3(1)-1管路'!AA60="-","-",'C10(1)-1管路(計画設定)'!$T$12*'C3(1)-1管路'!AA60)))</f>
        <v>-</v>
      </c>
      <c r="AB60" s="376" t="str">
        <f>IF('C10(1)-1管路(計画設定)'!$U$12="","-",IF('C10(1)-1管路(計画設定)'!$U$12="○",'C3(1)-1管路'!AB60,IF('C3(1)-1管路'!AB60="-","-",'C10(1)-1管路(計画設定)'!$U$12*'C3(1)-1管路'!AB60)))</f>
        <v>-</v>
      </c>
      <c r="AC60" s="377" t="str">
        <f t="shared" si="111"/>
        <v>-</v>
      </c>
      <c r="AD60" s="382" t="str">
        <f>IF('C10(1)-1管路(計画設定)'!$V$12="","-",IF('C10(1)-1管路(計画設定)'!$V$12="○",'C3(1)-1管路'!AD60,IF('C3(1)-1管路'!AD60="-","-",'C10(1)-1管路(計画設定)'!$V$12*'C3(1)-1管路'!AD60)))</f>
        <v>-</v>
      </c>
      <c r="AE60" s="376" t="str">
        <f>IF('C10(1)-1管路(計画設定)'!$W$12="","-",IF('C10(1)-1管路(計画設定)'!$W$12="○",'C3(1)-1管路'!AE60,IF('C3(1)-1管路'!AE60="-","-",'C10(1)-1管路(計画設定)'!$W$12*'C3(1)-1管路'!AE60)))</f>
        <v>-</v>
      </c>
      <c r="AF60" s="377" t="str">
        <f t="shared" si="112"/>
        <v>-</v>
      </c>
      <c r="AG60" s="382" t="str">
        <f>IF('C10(1)-1管路(計画設定)'!$X$8="","-",IF('C10(1)-1管路(計画設定)'!$X$8="○",'C3(1)-1管路'!AG60,IF('C3(1)-1管路'!AZ60="-","-",'C10(1)-1管路(計画設定)'!$X$8*'C3(1)-1管路'!AG60)))</f>
        <v>-</v>
      </c>
      <c r="AH60" s="376" t="str">
        <f>IF('C10(1)-1管路(計画設定)'!$Y$12="","-",IF('C10(1)-1管路(計画設定)'!$Y$12="○",'C3(1)-1管路'!AH60,IF('C3(1)-1管路'!AH60="-","-",'C10(1)-1管路(計画設定)'!$Y$12*'C3(1)-1管路'!AH60)))</f>
        <v>-</v>
      </c>
      <c r="AI60" s="377" t="str">
        <f t="shared" si="113"/>
        <v>-</v>
      </c>
      <c r="AJ60" s="382" t="str">
        <f>IF('C10(1)-1管路(計画設定)'!$Z$12="","-",IF('C10(1)-1管路(計画設定)'!$Z$12="○",'C3(1)-1管路'!AJ60,IF('C3(1)-1管路'!AJ60="-","-",'C10(1)-1管路(計画設定)'!$Z$12*'C3(1)-1管路'!AJ60)))</f>
        <v>-</v>
      </c>
      <c r="AK60" s="376" t="str">
        <f>IF('C10(1)-1管路(計画設定)'!$AA$12="","-",IF('C10(1)-1管路(計画設定)'!$AA$12="○",'C3(1)-1管路'!AK60,IF('C3(1)-1管路'!AK60="-","-",'C10(1)-1管路(計画設定)'!$AA$12*'C3(1)-1管路'!AK60)))</f>
        <v>-</v>
      </c>
      <c r="AL60" s="377" t="str">
        <f t="shared" si="114"/>
        <v>-</v>
      </c>
      <c r="AM60" s="382" t="str">
        <f>IF('C10(1)-1管路(計画設定)'!$AB$12="","-",IF('C10(1)-1管路(計画設定)'!$AB$12="○",'C3(1)-1管路'!AM60,IF('C3(1)-1管路'!AM60="-","-",'C10(1)-1管路(計画設定)'!$AB$12*'C3(1)-1管路'!AM60)))</f>
        <v>-</v>
      </c>
      <c r="AN60" s="376" t="str">
        <f>IF('C10(1)-1管路(計画設定)'!$AC$12="","-",IF('C10(1)-1管路(計画設定)'!$AC$12="○",'C3(1)-1管路'!AN60,IF('C3(1)-1管路'!AN60="-","-",'C10(1)-1管路(計画設定)'!$AC$12*'C3(1)-1管路'!AN60)))</f>
        <v>-</v>
      </c>
      <c r="AO60" s="377" t="str">
        <f t="shared" si="115"/>
        <v>-</v>
      </c>
      <c r="AP60" s="382" t="str">
        <f>IF('C10(1)-1管路(計画設定)'!$AD$12="","-",IF('C10(1)-1管路(計画設定)'!$AD$12="○",'C3(1)-1管路'!AP60,IF('C3(1)-1管路'!AP60="-","-",'C10(1)-1管路(計画設定)'!$AD$12*'C3(1)-1管路'!AP60)))</f>
        <v>-</v>
      </c>
      <c r="AQ60" s="376" t="str">
        <f>IF('C10(1)-1管路(計画設定)'!$AE$12="","-",IF('C10(1)-1管路(計画設定)'!$AE$12="○",'C3(1)-1管路'!AQ60,IF('C3(1)-1管路'!AQ60="-","-",'C10(1)-1管路(計画設定)'!$AE$12*'C3(1)-1管路'!AQ60)))</f>
        <v>-</v>
      </c>
      <c r="AR60" s="377" t="str">
        <f t="shared" si="116"/>
        <v>-</v>
      </c>
      <c r="AS60" s="382" t="str">
        <f>IF('C10(1)-1管路(計画設定)'!$AF$12="","-",IF('C10(1)-1管路(計画設定)'!$AF$12="○",'C3(1)-1管路'!AS60,IF('C3(1)-1管路'!AS60="-","-",'C10(1)-1管路(計画設定)'!$AF$12*'C3(1)-1管路'!AS60)))</f>
        <v>-</v>
      </c>
      <c r="AT60" s="376" t="str">
        <f>IF('C10(1)-1管路(計画設定)'!$AG$12="","-",IF('C10(1)-1管路(計画設定)'!$AG$12="○",'C3(1)-1管路'!AT60,IF('C3(1)-1管路'!AT60="-","-",'C10(1)-1管路(計画設定)'!$AG$12*'C3(1)-1管路'!AT60)))</f>
        <v>-</v>
      </c>
      <c r="AU60" s="377" t="str">
        <f t="shared" si="117"/>
        <v>-</v>
      </c>
      <c r="AV60" s="395" t="str">
        <f t="shared" si="118"/>
        <v>-</v>
      </c>
      <c r="AW60" s="240" t="str">
        <f>IF('C10(1)-2管路(初期設定)'!AW60="","",'C10(1)-2管路(初期設定)'!AW60)</f>
        <v>ダクタイル鋳鉄管(NS形継手等)</v>
      </c>
      <c r="AX60" s="390">
        <f>IF('C10(1)-2管路(初期設定)'!AX60="","",'C10(1)-2管路(初期設定)'!AX60)</f>
        <v>99</v>
      </c>
      <c r="AY60" s="42" t="str">
        <f t="shared" si="119"/>
        <v>-</v>
      </c>
      <c r="BB60" s="1071">
        <f t="shared" si="120"/>
        <v>0</v>
      </c>
      <c r="BC60" s="1070"/>
      <c r="BD60" s="1070">
        <f t="shared" si="121"/>
        <v>0</v>
      </c>
      <c r="BE60" s="1070"/>
      <c r="BF60" s="1070">
        <f t="shared" si="122"/>
        <v>0</v>
      </c>
      <c r="BG60" s="1070"/>
      <c r="BH60" s="1070">
        <f t="shared" si="123"/>
        <v>0</v>
      </c>
      <c r="BI60" s="1070"/>
      <c r="BJ60" s="1070">
        <f t="shared" si="124"/>
        <v>0</v>
      </c>
      <c r="BK60" s="1070"/>
      <c r="BL60" s="1071">
        <f t="shared" si="125"/>
        <v>0</v>
      </c>
      <c r="BM60" s="1070"/>
      <c r="BN60" s="1070">
        <f t="shared" si="126"/>
        <v>0</v>
      </c>
      <c r="BO60" s="1070"/>
      <c r="BP60" s="1070">
        <f t="shared" si="127"/>
        <v>0</v>
      </c>
      <c r="BQ60" s="1070"/>
      <c r="BR60" s="1070">
        <f t="shared" si="128"/>
        <v>0</v>
      </c>
      <c r="BS60" s="1070"/>
      <c r="BT60" s="1070">
        <f t="shared" si="129"/>
        <v>0</v>
      </c>
      <c r="BU60" s="1073"/>
      <c r="BV60" s="78"/>
      <c r="DI60" s="78"/>
    </row>
    <row r="61" spans="2:113" ht="13.5" customHeight="1">
      <c r="B61" s="1551"/>
      <c r="C61" s="1255"/>
      <c r="D61" s="1263"/>
      <c r="E61" s="1265"/>
      <c r="F61" s="76">
        <v>200</v>
      </c>
      <c r="G61" s="382" t="str">
        <f>IF('C10(1)-1管路(計画設定)'!$F$12="","-",IF('C10(1)-1管路(計画設定)'!$F$12="○",'C3(1)-1管路'!G61,IF('C3(1)-1管路'!F61="-","-",'C10(1)-1管路(計画設定)'!$F$12*'C3(1)-1管路'!G61)))</f>
        <v>-</v>
      </c>
      <c r="H61" s="376" t="str">
        <f>IF('C10(1)-1管路(計画設定)'!$G$12="","-",IF('C10(1)-1管路(計画設定)'!$G$12="○",'C3(1)-1管路'!H61,IF('C3(1)-1管路'!H61="-","-",'C10(1)-1管路(計画設定)'!$G$12*'C3(1)-1管路'!H61)))</f>
        <v>-</v>
      </c>
      <c r="I61" s="377" t="str">
        <f t="shared" si="105"/>
        <v>-</v>
      </c>
      <c r="J61" s="382" t="str">
        <f>IF('C10(1)-1管路(計画設定)'!$H$12="","-",IF('C10(1)-1管路(計画設定)'!$H$12="○",'C3(1)-1管路'!J61,IF('C3(1)-1管路'!J61="-","-",'C10(1)-1管路(計画設定)'!$H$12*'C3(1)-1管路'!J61)))</f>
        <v>-</v>
      </c>
      <c r="K61" s="376" t="str">
        <f>IF('C10(1)-1管路(計画設定)'!$I$12="","-",IF('C10(1)-1管路(計画設定)'!$I$12="○",'C3(1)-1管路'!K61,IF('C3(1)-1管路'!K61="-","-",'C10(1)-1管路(計画設定)'!$I$12*'C3(1)-1管路'!K61)))</f>
        <v>-</v>
      </c>
      <c r="L61" s="377" t="str">
        <f t="shared" si="106"/>
        <v>-</v>
      </c>
      <c r="M61" s="382" t="str">
        <f>IF('C10(1)-1管路(計画設定)'!$J$12="","-",IF('C10(1)-1管路(計画設定)'!$J$12="○",'C3(1)-1管路'!M61,IF('C3(1)-1管路'!M61="-","-",'C10(1)-1管路(計画設定)'!$J$12*'C3(1)-1管路'!M61)))</f>
        <v>-</v>
      </c>
      <c r="N61" s="376" t="str">
        <f>IF('C10(1)-1管路(計画設定)'!$K$12="","-",IF('C10(1)-1管路(計画設定)'!$K$12="○",'C3(1)-1管路'!N61,IF('C3(1)-1管路'!N61="-","-",'C10(1)-1管路(計画設定)'!$K$12*'C3(1)-1管路'!N61)))</f>
        <v>-</v>
      </c>
      <c r="O61" s="377" t="str">
        <f t="shared" si="107"/>
        <v>-</v>
      </c>
      <c r="P61" s="382" t="str">
        <f>IF('C10(1)-1管路(計画設定)'!$L$12="","-",IF('C10(1)-1管路(計画設定)'!$L$12="○",'C3(1)-1管路'!P61,IF('C3(1)-1管路'!P61="-","-",'C10(1)-1管路(計画設定)'!$L$12*'C3(1)-1管路'!P61)))</f>
        <v>-</v>
      </c>
      <c r="Q61" s="376" t="str">
        <f>IF('C10(1)-1管路(計画設定)'!$M$12="","-",IF('C10(1)-1管路(計画設定)'!$M$12="○",'C3(1)-1管路'!Q61,IF('C3(1)-1管路'!Q61="-","-",'C10(1)-1管路(計画設定)'!$M$12*'C3(1)-1管路'!Q61)))</f>
        <v>-</v>
      </c>
      <c r="R61" s="377" t="str">
        <f t="shared" si="108"/>
        <v>-</v>
      </c>
      <c r="S61" s="382" t="str">
        <f>IF('C10(1)-1管路(計画設定)'!$N$12="","-",IF('C10(1)-1管路(計画設定)'!$N$12="○",'C3(1)-1管路'!S61,IF('C3(1)-1管路'!S61="-","-",'C10(1)-1管路(計画設定)'!$N$12*'C3(1)-1管路'!S61)))</f>
        <v>-</v>
      </c>
      <c r="T61" s="388" t="str">
        <f>IF('C10(1)-1管路(計画設定)'!$O$12="","-",IF('C10(1)-1管路(計画設定)'!$O$12="○",'C3(1)-1管路'!T61,IF('C3(1)-1管路'!T61="-","-",'C10(1)-1管路(計画設定)'!$O$12*'C3(1)-1管路'!T61)))</f>
        <v>-</v>
      </c>
      <c r="U61" s="388" t="str">
        <f>IF('C10(1)-1管路(計画設定)'!$P$12="","-",IF('C10(1)-1管路(計画設定)'!$P$12="○",'C3(1)-1管路'!U61,IF('C3(1)-1管路'!U61="-","-",'C10(1)-1管路(計画設定)'!$P$12*'C3(1)-1管路'!U61)))</f>
        <v>-</v>
      </c>
      <c r="V61" s="376" t="str">
        <f>IF('C10(1)-1管路(計画設定)'!$Q$12="","-",IF('C10(1)-1管路(計画設定)'!$Q$12="○",'C3(1)-1管路'!V61,IF('C3(1)-1管路'!V61="-","-",'C10(1)-1管路(計画設定)'!$Q$12*'C3(1)-1管路'!V61)))</f>
        <v>-</v>
      </c>
      <c r="W61" s="377" t="str">
        <f t="shared" si="109"/>
        <v>-</v>
      </c>
      <c r="X61" s="382" t="str">
        <f>IF('C10(1)-1管路(計画設定)'!$R$12="","-",IF('C10(1)-1管路(計画設定)'!$R$12="○",'C3(1)-1管路'!X61,IF('C3(1)-1管路'!X61="-","-",'C10(1)-1管路(計画設定)'!$R$12*'C3(1)-1管路'!X61)))</f>
        <v>-</v>
      </c>
      <c r="Y61" s="376" t="str">
        <f>IF('C10(1)-1管路(計画設定)'!$S$12="","-",IF('C10(1)-1管路(計画設定)'!$S$12="○",'C3(1)-1管路'!Y61,IF('C3(1)-1管路'!Y61="-","-",'C10(1)-1管路(計画設定)'!$S$12*'C3(1)-1管路'!Y61)))</f>
        <v>-</v>
      </c>
      <c r="Z61" s="377" t="str">
        <f t="shared" si="110"/>
        <v>-</v>
      </c>
      <c r="AA61" s="382" t="str">
        <f>IF('C10(1)-1管路(計画設定)'!$T$12="","-",IF('C10(1)-1管路(計画設定)'!$T$12="○",'C3(1)-1管路'!AA61,IF('C3(1)-1管路'!AA61="-","-",'C10(1)-1管路(計画設定)'!$T$12*'C3(1)-1管路'!AA61)))</f>
        <v>-</v>
      </c>
      <c r="AB61" s="376" t="str">
        <f>IF('C10(1)-1管路(計画設定)'!$U$12="","-",IF('C10(1)-1管路(計画設定)'!$U$12="○",'C3(1)-1管路'!AB61,IF('C3(1)-1管路'!AB61="-","-",'C10(1)-1管路(計画設定)'!$U$12*'C3(1)-1管路'!AB61)))</f>
        <v>-</v>
      </c>
      <c r="AC61" s="377" t="str">
        <f t="shared" si="111"/>
        <v>-</v>
      </c>
      <c r="AD61" s="382" t="str">
        <f>IF('C10(1)-1管路(計画設定)'!$V$12="","-",IF('C10(1)-1管路(計画設定)'!$V$12="○",'C3(1)-1管路'!AD61,IF('C3(1)-1管路'!AD61="-","-",'C10(1)-1管路(計画設定)'!$V$12*'C3(1)-1管路'!AD61)))</f>
        <v>-</v>
      </c>
      <c r="AE61" s="376" t="str">
        <f>IF('C10(1)-1管路(計画設定)'!$W$12="","-",IF('C10(1)-1管路(計画設定)'!$W$12="○",'C3(1)-1管路'!AE61,IF('C3(1)-1管路'!AE61="-","-",'C10(1)-1管路(計画設定)'!$W$12*'C3(1)-1管路'!AE61)))</f>
        <v>-</v>
      </c>
      <c r="AF61" s="377" t="str">
        <f t="shared" si="112"/>
        <v>-</v>
      </c>
      <c r="AG61" s="382" t="str">
        <f>IF('C10(1)-1管路(計画設定)'!$X$8="","-",IF('C10(1)-1管路(計画設定)'!$X$8="○",'C3(1)-1管路'!AG61,IF('C3(1)-1管路'!AZ61="-","-",'C10(1)-1管路(計画設定)'!$X$8*'C3(1)-1管路'!AG61)))</f>
        <v>-</v>
      </c>
      <c r="AH61" s="376" t="str">
        <f>IF('C10(1)-1管路(計画設定)'!$Y$12="","-",IF('C10(1)-1管路(計画設定)'!$Y$12="○",'C3(1)-1管路'!AH61,IF('C3(1)-1管路'!AH61="-","-",'C10(1)-1管路(計画設定)'!$Y$12*'C3(1)-1管路'!AH61)))</f>
        <v>-</v>
      </c>
      <c r="AI61" s="377" t="str">
        <f t="shared" si="113"/>
        <v>-</v>
      </c>
      <c r="AJ61" s="382" t="str">
        <f>IF('C10(1)-1管路(計画設定)'!$Z$12="","-",IF('C10(1)-1管路(計画設定)'!$Z$12="○",'C3(1)-1管路'!AJ61,IF('C3(1)-1管路'!AJ61="-","-",'C10(1)-1管路(計画設定)'!$Z$12*'C3(1)-1管路'!AJ61)))</f>
        <v>-</v>
      </c>
      <c r="AK61" s="376" t="str">
        <f>IF('C10(1)-1管路(計画設定)'!$AA$12="","-",IF('C10(1)-1管路(計画設定)'!$AA$12="○",'C3(1)-1管路'!AK61,IF('C3(1)-1管路'!AK61="-","-",'C10(1)-1管路(計画設定)'!$AA$12*'C3(1)-1管路'!AK61)))</f>
        <v>-</v>
      </c>
      <c r="AL61" s="377" t="str">
        <f t="shared" si="114"/>
        <v>-</v>
      </c>
      <c r="AM61" s="382" t="str">
        <f>IF('C10(1)-1管路(計画設定)'!$AB$12="","-",IF('C10(1)-1管路(計画設定)'!$AB$12="○",'C3(1)-1管路'!AM61,IF('C3(1)-1管路'!AM61="-","-",'C10(1)-1管路(計画設定)'!$AB$12*'C3(1)-1管路'!AM61)))</f>
        <v>-</v>
      </c>
      <c r="AN61" s="376" t="str">
        <f>IF('C10(1)-1管路(計画設定)'!$AC$12="","-",IF('C10(1)-1管路(計画設定)'!$AC$12="○",'C3(1)-1管路'!AN61,IF('C3(1)-1管路'!AN61="-","-",'C10(1)-1管路(計画設定)'!$AC$12*'C3(1)-1管路'!AN61)))</f>
        <v>-</v>
      </c>
      <c r="AO61" s="377" t="str">
        <f t="shared" si="115"/>
        <v>-</v>
      </c>
      <c r="AP61" s="382" t="str">
        <f>IF('C10(1)-1管路(計画設定)'!$AD$12="","-",IF('C10(1)-1管路(計画設定)'!$AD$12="○",'C3(1)-1管路'!AP61,IF('C3(1)-1管路'!AP61="-","-",'C10(1)-1管路(計画設定)'!$AD$12*'C3(1)-1管路'!AP61)))</f>
        <v>-</v>
      </c>
      <c r="AQ61" s="376" t="str">
        <f>IF('C10(1)-1管路(計画設定)'!$AE$12="","-",IF('C10(1)-1管路(計画設定)'!$AE$12="○",'C3(1)-1管路'!AQ61,IF('C3(1)-1管路'!AQ61="-","-",'C10(1)-1管路(計画設定)'!$AE$12*'C3(1)-1管路'!AQ61)))</f>
        <v>-</v>
      </c>
      <c r="AR61" s="377" t="str">
        <f t="shared" si="116"/>
        <v>-</v>
      </c>
      <c r="AS61" s="382" t="str">
        <f>IF('C10(1)-1管路(計画設定)'!$AF$12="","-",IF('C10(1)-1管路(計画設定)'!$AF$12="○",'C3(1)-1管路'!AS61,IF('C3(1)-1管路'!AS61="-","-",'C10(1)-1管路(計画設定)'!$AF$12*'C3(1)-1管路'!AS61)))</f>
        <v>-</v>
      </c>
      <c r="AT61" s="376" t="str">
        <f>IF('C10(1)-1管路(計画設定)'!$AG$12="","-",IF('C10(1)-1管路(計画設定)'!$AG$12="○",'C3(1)-1管路'!AT61,IF('C3(1)-1管路'!AT61="-","-",'C10(1)-1管路(計画設定)'!$AG$12*'C3(1)-1管路'!AT61)))</f>
        <v>-</v>
      </c>
      <c r="AU61" s="377" t="str">
        <f t="shared" si="117"/>
        <v>-</v>
      </c>
      <c r="AV61" s="395" t="str">
        <f t="shared" si="118"/>
        <v>-</v>
      </c>
      <c r="AW61" s="240" t="str">
        <f>IF('C10(1)-2管路(初期設定)'!AW61="","",'C10(1)-2管路(初期設定)'!AW61)</f>
        <v>ダクタイル鋳鉄管(NS形継手等)</v>
      </c>
      <c r="AX61" s="390">
        <f>IF('C10(1)-2管路(初期設定)'!AX61="","",'C10(1)-2管路(初期設定)'!AX61)</f>
        <v>87</v>
      </c>
      <c r="AY61" s="42" t="str">
        <f t="shared" si="119"/>
        <v>-</v>
      </c>
      <c r="BB61" s="1071">
        <f t="shared" si="120"/>
        <v>0</v>
      </c>
      <c r="BC61" s="1070"/>
      <c r="BD61" s="1070">
        <f t="shared" si="121"/>
        <v>0</v>
      </c>
      <c r="BE61" s="1070"/>
      <c r="BF61" s="1070">
        <f t="shared" si="122"/>
        <v>0</v>
      </c>
      <c r="BG61" s="1070"/>
      <c r="BH61" s="1070">
        <f t="shared" si="123"/>
        <v>0</v>
      </c>
      <c r="BI61" s="1070"/>
      <c r="BJ61" s="1070">
        <f t="shared" si="124"/>
        <v>0</v>
      </c>
      <c r="BK61" s="1070"/>
      <c r="BL61" s="1071">
        <f t="shared" si="125"/>
        <v>0</v>
      </c>
      <c r="BM61" s="1070"/>
      <c r="BN61" s="1070">
        <f t="shared" si="126"/>
        <v>0</v>
      </c>
      <c r="BO61" s="1070"/>
      <c r="BP61" s="1070">
        <f t="shared" si="127"/>
        <v>0</v>
      </c>
      <c r="BQ61" s="1070"/>
      <c r="BR61" s="1070">
        <f t="shared" si="128"/>
        <v>0</v>
      </c>
      <c r="BS61" s="1070"/>
      <c r="BT61" s="1070">
        <f t="shared" si="129"/>
        <v>0</v>
      </c>
      <c r="BU61" s="1073"/>
      <c r="BV61" s="78"/>
      <c r="DI61" s="78"/>
    </row>
    <row r="62" spans="2:113" ht="13.5" customHeight="1">
      <c r="B62" s="1551"/>
      <c r="C62" s="1255"/>
      <c r="D62" s="1263"/>
      <c r="E62" s="1265"/>
      <c r="F62" s="76">
        <v>150</v>
      </c>
      <c r="G62" s="382" t="str">
        <f>IF('C10(1)-1管路(計画設定)'!$F$12="","-",IF('C10(1)-1管路(計画設定)'!$F$12="○",'C3(1)-1管路'!G62,IF('C3(1)-1管路'!F62="-","-",'C10(1)-1管路(計画設定)'!$F$12*'C3(1)-1管路'!G62)))</f>
        <v>-</v>
      </c>
      <c r="H62" s="376" t="str">
        <f>IF('C10(1)-1管路(計画設定)'!$G$12="","-",IF('C10(1)-1管路(計画設定)'!$G$12="○",'C3(1)-1管路'!H62,IF('C3(1)-1管路'!H62="-","-",'C10(1)-1管路(計画設定)'!$G$12*'C3(1)-1管路'!H62)))</f>
        <v>-</v>
      </c>
      <c r="I62" s="377" t="str">
        <f t="shared" si="105"/>
        <v>-</v>
      </c>
      <c r="J62" s="382" t="str">
        <f>IF('C10(1)-1管路(計画設定)'!$H$12="","-",IF('C10(1)-1管路(計画設定)'!$H$12="○",'C3(1)-1管路'!J62,IF('C3(1)-1管路'!J62="-","-",'C10(1)-1管路(計画設定)'!$H$12*'C3(1)-1管路'!J62)))</f>
        <v>-</v>
      </c>
      <c r="K62" s="376" t="str">
        <f>IF('C10(1)-1管路(計画設定)'!$I$12="","-",IF('C10(1)-1管路(計画設定)'!$I$12="○",'C3(1)-1管路'!K62,IF('C3(1)-1管路'!K62="-","-",'C10(1)-1管路(計画設定)'!$I$12*'C3(1)-1管路'!K62)))</f>
        <v>-</v>
      </c>
      <c r="L62" s="377" t="str">
        <f t="shared" si="106"/>
        <v>-</v>
      </c>
      <c r="M62" s="382" t="str">
        <f>IF('C10(1)-1管路(計画設定)'!$J$12="","-",IF('C10(1)-1管路(計画設定)'!$J$12="○",'C3(1)-1管路'!M62,IF('C3(1)-1管路'!M62="-","-",'C10(1)-1管路(計画設定)'!$J$12*'C3(1)-1管路'!M62)))</f>
        <v>-</v>
      </c>
      <c r="N62" s="376" t="str">
        <f>IF('C10(1)-1管路(計画設定)'!$K$12="","-",IF('C10(1)-1管路(計画設定)'!$K$12="○",'C3(1)-1管路'!N62,IF('C3(1)-1管路'!N62="-","-",'C10(1)-1管路(計画設定)'!$K$12*'C3(1)-1管路'!N62)))</f>
        <v>-</v>
      </c>
      <c r="O62" s="377" t="str">
        <f t="shared" si="107"/>
        <v>-</v>
      </c>
      <c r="P62" s="382" t="str">
        <f>IF('C10(1)-1管路(計画設定)'!$L$12="","-",IF('C10(1)-1管路(計画設定)'!$L$12="○",'C3(1)-1管路'!P62,IF('C3(1)-1管路'!P62="-","-",'C10(1)-1管路(計画設定)'!$L$12*'C3(1)-1管路'!P62)))</f>
        <v>-</v>
      </c>
      <c r="Q62" s="376" t="str">
        <f>IF('C10(1)-1管路(計画設定)'!$M$12="","-",IF('C10(1)-1管路(計画設定)'!$M$12="○",'C3(1)-1管路'!Q62,IF('C3(1)-1管路'!Q62="-","-",'C10(1)-1管路(計画設定)'!$M$12*'C3(1)-1管路'!Q62)))</f>
        <v>-</v>
      </c>
      <c r="R62" s="377" t="str">
        <f t="shared" si="108"/>
        <v>-</v>
      </c>
      <c r="S62" s="382" t="str">
        <f>IF('C10(1)-1管路(計画設定)'!$N$12="","-",IF('C10(1)-1管路(計画設定)'!$N$12="○",'C3(1)-1管路'!S62,IF('C3(1)-1管路'!S62="-","-",'C10(1)-1管路(計画設定)'!$N$12*'C3(1)-1管路'!S62)))</f>
        <v>-</v>
      </c>
      <c r="T62" s="388" t="str">
        <f>IF('C10(1)-1管路(計画設定)'!$O$12="","-",IF('C10(1)-1管路(計画設定)'!$O$12="○",'C3(1)-1管路'!T62,IF('C3(1)-1管路'!T62="-","-",'C10(1)-1管路(計画設定)'!$O$12*'C3(1)-1管路'!T62)))</f>
        <v>-</v>
      </c>
      <c r="U62" s="388" t="str">
        <f>IF('C10(1)-1管路(計画設定)'!$P$12="","-",IF('C10(1)-1管路(計画設定)'!$P$12="○",'C3(1)-1管路'!U62,IF('C3(1)-1管路'!U62="-","-",'C10(1)-1管路(計画設定)'!$P$12*'C3(1)-1管路'!U62)))</f>
        <v>-</v>
      </c>
      <c r="V62" s="376" t="str">
        <f>IF('C10(1)-1管路(計画設定)'!$Q$12="","-",IF('C10(1)-1管路(計画設定)'!$Q$12="○",'C3(1)-1管路'!V62,IF('C3(1)-1管路'!V62="-","-",'C10(1)-1管路(計画設定)'!$Q$12*'C3(1)-1管路'!V62)))</f>
        <v>-</v>
      </c>
      <c r="W62" s="377" t="str">
        <f t="shared" si="109"/>
        <v>-</v>
      </c>
      <c r="X62" s="382" t="str">
        <f>IF('C10(1)-1管路(計画設定)'!$R$12="","-",IF('C10(1)-1管路(計画設定)'!$R$12="○",'C3(1)-1管路'!X62,IF('C3(1)-1管路'!X62="-","-",'C10(1)-1管路(計画設定)'!$R$12*'C3(1)-1管路'!X62)))</f>
        <v>-</v>
      </c>
      <c r="Y62" s="376" t="str">
        <f>IF('C10(1)-1管路(計画設定)'!$S$12="","-",IF('C10(1)-1管路(計画設定)'!$S$12="○",'C3(1)-1管路'!Y62,IF('C3(1)-1管路'!Y62="-","-",'C10(1)-1管路(計画設定)'!$S$12*'C3(1)-1管路'!Y62)))</f>
        <v>-</v>
      </c>
      <c r="Z62" s="377" t="str">
        <f t="shared" si="110"/>
        <v>-</v>
      </c>
      <c r="AA62" s="382" t="str">
        <f>IF('C10(1)-1管路(計画設定)'!$T$12="","-",IF('C10(1)-1管路(計画設定)'!$T$12="○",'C3(1)-1管路'!AA62,IF('C3(1)-1管路'!AA62="-","-",'C10(1)-1管路(計画設定)'!$T$12*'C3(1)-1管路'!AA62)))</f>
        <v>-</v>
      </c>
      <c r="AB62" s="376" t="str">
        <f>IF('C10(1)-1管路(計画設定)'!$U$12="","-",IF('C10(1)-1管路(計画設定)'!$U$12="○",'C3(1)-1管路'!AB62,IF('C3(1)-1管路'!AB62="-","-",'C10(1)-1管路(計画設定)'!$U$12*'C3(1)-1管路'!AB62)))</f>
        <v>-</v>
      </c>
      <c r="AC62" s="377" t="str">
        <f t="shared" si="111"/>
        <v>-</v>
      </c>
      <c r="AD62" s="382" t="str">
        <f>IF('C10(1)-1管路(計画設定)'!$V$12="","-",IF('C10(1)-1管路(計画設定)'!$V$12="○",'C3(1)-1管路'!AD62,IF('C3(1)-1管路'!AD62="-","-",'C10(1)-1管路(計画設定)'!$V$12*'C3(1)-1管路'!AD62)))</f>
        <v>-</v>
      </c>
      <c r="AE62" s="376" t="str">
        <f>IF('C10(1)-1管路(計画設定)'!$W$12="","-",IF('C10(1)-1管路(計画設定)'!$W$12="○",'C3(1)-1管路'!AE62,IF('C3(1)-1管路'!AE62="-","-",'C10(1)-1管路(計画設定)'!$W$12*'C3(1)-1管路'!AE62)))</f>
        <v>-</v>
      </c>
      <c r="AF62" s="377" t="str">
        <f t="shared" si="112"/>
        <v>-</v>
      </c>
      <c r="AG62" s="382" t="str">
        <f>IF('C10(1)-1管路(計画設定)'!$X$8="","-",IF('C10(1)-1管路(計画設定)'!$X$8="○",'C3(1)-1管路'!AG62,IF('C3(1)-1管路'!AZ62="-","-",'C10(1)-1管路(計画設定)'!$X$8*'C3(1)-1管路'!AG62)))</f>
        <v>-</v>
      </c>
      <c r="AH62" s="376" t="str">
        <f>IF('C10(1)-1管路(計画設定)'!$Y$12="","-",IF('C10(1)-1管路(計画設定)'!$Y$12="○",'C3(1)-1管路'!AH62,IF('C3(1)-1管路'!AH62="-","-",'C10(1)-1管路(計画設定)'!$Y$12*'C3(1)-1管路'!AH62)))</f>
        <v>-</v>
      </c>
      <c r="AI62" s="377" t="str">
        <f t="shared" si="113"/>
        <v>-</v>
      </c>
      <c r="AJ62" s="382" t="str">
        <f>IF('C10(1)-1管路(計画設定)'!$Z$12="","-",IF('C10(1)-1管路(計画設定)'!$Z$12="○",'C3(1)-1管路'!AJ62,IF('C3(1)-1管路'!AJ62="-","-",'C10(1)-1管路(計画設定)'!$Z$12*'C3(1)-1管路'!AJ62)))</f>
        <v>-</v>
      </c>
      <c r="AK62" s="376" t="str">
        <f>IF('C10(1)-1管路(計画設定)'!$AA$12="","-",IF('C10(1)-1管路(計画設定)'!$AA$12="○",'C3(1)-1管路'!AK62,IF('C3(1)-1管路'!AK62="-","-",'C10(1)-1管路(計画設定)'!$AA$12*'C3(1)-1管路'!AK62)))</f>
        <v>-</v>
      </c>
      <c r="AL62" s="377" t="str">
        <f t="shared" si="114"/>
        <v>-</v>
      </c>
      <c r="AM62" s="382" t="str">
        <f>IF('C10(1)-1管路(計画設定)'!$AB$12="","-",IF('C10(1)-1管路(計画設定)'!$AB$12="○",'C3(1)-1管路'!AM62,IF('C3(1)-1管路'!AM62="-","-",'C10(1)-1管路(計画設定)'!$AB$12*'C3(1)-1管路'!AM62)))</f>
        <v>-</v>
      </c>
      <c r="AN62" s="376" t="str">
        <f>IF('C10(1)-1管路(計画設定)'!$AC$12="","-",IF('C10(1)-1管路(計画設定)'!$AC$12="○",'C3(1)-1管路'!AN62,IF('C3(1)-1管路'!AN62="-","-",'C10(1)-1管路(計画設定)'!$AC$12*'C3(1)-1管路'!AN62)))</f>
        <v>-</v>
      </c>
      <c r="AO62" s="377" t="str">
        <f t="shared" si="115"/>
        <v>-</v>
      </c>
      <c r="AP62" s="382" t="str">
        <f>IF('C10(1)-1管路(計画設定)'!$AD$12="","-",IF('C10(1)-1管路(計画設定)'!$AD$12="○",'C3(1)-1管路'!AP62,IF('C3(1)-1管路'!AP62="-","-",'C10(1)-1管路(計画設定)'!$AD$12*'C3(1)-1管路'!AP62)))</f>
        <v>-</v>
      </c>
      <c r="AQ62" s="376" t="str">
        <f>IF('C10(1)-1管路(計画設定)'!$AE$12="","-",IF('C10(1)-1管路(計画設定)'!$AE$12="○",'C3(1)-1管路'!AQ62,IF('C3(1)-1管路'!AQ62="-","-",'C10(1)-1管路(計画設定)'!$AE$12*'C3(1)-1管路'!AQ62)))</f>
        <v>-</v>
      </c>
      <c r="AR62" s="377" t="str">
        <f t="shared" si="116"/>
        <v>-</v>
      </c>
      <c r="AS62" s="382" t="str">
        <f>IF('C10(1)-1管路(計画設定)'!$AF$12="","-",IF('C10(1)-1管路(計画設定)'!$AF$12="○",'C3(1)-1管路'!AS62,IF('C3(1)-1管路'!AS62="-","-",'C10(1)-1管路(計画設定)'!$AF$12*'C3(1)-1管路'!AS62)))</f>
        <v>-</v>
      </c>
      <c r="AT62" s="376" t="str">
        <f>IF('C10(1)-1管路(計画設定)'!$AG$12="","-",IF('C10(1)-1管路(計画設定)'!$AG$12="○",'C3(1)-1管路'!AT62,IF('C3(1)-1管路'!AT62="-","-",'C10(1)-1管路(計画設定)'!$AG$12*'C3(1)-1管路'!AT62)))</f>
        <v>-</v>
      </c>
      <c r="AU62" s="377" t="str">
        <f t="shared" si="117"/>
        <v>-</v>
      </c>
      <c r="AV62" s="395" t="str">
        <f t="shared" si="118"/>
        <v>-</v>
      </c>
      <c r="AW62" s="240" t="str">
        <f>IF('C10(1)-2管路(初期設定)'!AW62="","",'C10(1)-2管路(初期設定)'!AW62)</f>
        <v>ダクタイル鋳鉄管(NS形継手等)</v>
      </c>
      <c r="AX62" s="390">
        <f>IF('C10(1)-2管路(初期設定)'!AX62="","",'C10(1)-2管路(初期設定)'!AX62)</f>
        <v>76</v>
      </c>
      <c r="AY62" s="42" t="str">
        <f t="shared" si="119"/>
        <v>-</v>
      </c>
      <c r="BB62" s="1071">
        <f t="shared" si="120"/>
        <v>0</v>
      </c>
      <c r="BC62" s="1070"/>
      <c r="BD62" s="1070">
        <f t="shared" si="121"/>
        <v>0</v>
      </c>
      <c r="BE62" s="1070"/>
      <c r="BF62" s="1070">
        <f t="shared" si="122"/>
        <v>0</v>
      </c>
      <c r="BG62" s="1070"/>
      <c r="BH62" s="1070">
        <f t="shared" si="123"/>
        <v>0</v>
      </c>
      <c r="BI62" s="1070"/>
      <c r="BJ62" s="1070">
        <f t="shared" si="124"/>
        <v>0</v>
      </c>
      <c r="BK62" s="1070"/>
      <c r="BL62" s="1071">
        <f t="shared" si="125"/>
        <v>0</v>
      </c>
      <c r="BM62" s="1070"/>
      <c r="BN62" s="1070">
        <f t="shared" si="126"/>
        <v>0</v>
      </c>
      <c r="BO62" s="1070"/>
      <c r="BP62" s="1070">
        <f t="shared" si="127"/>
        <v>0</v>
      </c>
      <c r="BQ62" s="1070"/>
      <c r="BR62" s="1070">
        <f t="shared" si="128"/>
        <v>0</v>
      </c>
      <c r="BS62" s="1070"/>
      <c r="BT62" s="1070">
        <f t="shared" si="129"/>
        <v>0</v>
      </c>
      <c r="BU62" s="1073"/>
      <c r="BV62" s="78"/>
      <c r="DI62" s="78"/>
    </row>
    <row r="63" spans="2:113" ht="13.5" customHeight="1">
      <c r="B63" s="1551"/>
      <c r="C63" s="1255"/>
      <c r="D63" s="1263"/>
      <c r="E63" s="1265"/>
      <c r="F63" s="76">
        <v>100</v>
      </c>
      <c r="G63" s="382" t="str">
        <f>IF('C10(1)-1管路(計画設定)'!$F$12="","-",IF('C10(1)-1管路(計画設定)'!$F$12="○",'C3(1)-1管路'!G63,IF('C3(1)-1管路'!F63="-","-",'C10(1)-1管路(計画設定)'!$F$12*'C3(1)-1管路'!G63)))</f>
        <v>-</v>
      </c>
      <c r="H63" s="376" t="str">
        <f>IF('C10(1)-1管路(計画設定)'!$G$12="","-",IF('C10(1)-1管路(計画設定)'!$G$12="○",'C3(1)-1管路'!H63,IF('C3(1)-1管路'!H63="-","-",'C10(1)-1管路(計画設定)'!$G$12*'C3(1)-1管路'!H63)))</f>
        <v>-</v>
      </c>
      <c r="I63" s="377" t="str">
        <f t="shared" si="105"/>
        <v>-</v>
      </c>
      <c r="J63" s="382" t="str">
        <f>IF('C10(1)-1管路(計画設定)'!$H$12="","-",IF('C10(1)-1管路(計画設定)'!$H$12="○",'C3(1)-1管路'!J63,IF('C3(1)-1管路'!J63="-","-",'C10(1)-1管路(計画設定)'!$H$12*'C3(1)-1管路'!J63)))</f>
        <v>-</v>
      </c>
      <c r="K63" s="376" t="str">
        <f>IF('C10(1)-1管路(計画設定)'!$I$12="","-",IF('C10(1)-1管路(計画設定)'!$I$12="○",'C3(1)-1管路'!K63,IF('C3(1)-1管路'!K63="-","-",'C10(1)-1管路(計画設定)'!$I$12*'C3(1)-1管路'!K63)))</f>
        <v>-</v>
      </c>
      <c r="L63" s="377" t="str">
        <f t="shared" si="106"/>
        <v>-</v>
      </c>
      <c r="M63" s="382" t="str">
        <f>IF('C10(1)-1管路(計画設定)'!$J$12="","-",IF('C10(1)-1管路(計画設定)'!$J$12="○",'C3(1)-1管路'!M63,IF('C3(1)-1管路'!M63="-","-",'C10(1)-1管路(計画設定)'!$J$12*'C3(1)-1管路'!M63)))</f>
        <v>-</v>
      </c>
      <c r="N63" s="376" t="str">
        <f>IF('C10(1)-1管路(計画設定)'!$K$12="","-",IF('C10(1)-1管路(計画設定)'!$K$12="○",'C3(1)-1管路'!N63,IF('C3(1)-1管路'!N63="-","-",'C10(1)-1管路(計画設定)'!$K$12*'C3(1)-1管路'!N63)))</f>
        <v>-</v>
      </c>
      <c r="O63" s="377" t="str">
        <f t="shared" si="107"/>
        <v>-</v>
      </c>
      <c r="P63" s="382" t="str">
        <f>IF('C10(1)-1管路(計画設定)'!$L$12="","-",IF('C10(1)-1管路(計画設定)'!$L$12="○",'C3(1)-1管路'!P63,IF('C3(1)-1管路'!P63="-","-",'C10(1)-1管路(計画設定)'!$L$12*'C3(1)-1管路'!P63)))</f>
        <v>-</v>
      </c>
      <c r="Q63" s="376" t="str">
        <f>IF('C10(1)-1管路(計画設定)'!$M$12="","-",IF('C10(1)-1管路(計画設定)'!$M$12="○",'C3(1)-1管路'!Q63,IF('C3(1)-1管路'!Q63="-","-",'C10(1)-1管路(計画設定)'!$M$12*'C3(1)-1管路'!Q63)))</f>
        <v>-</v>
      </c>
      <c r="R63" s="377" t="str">
        <f t="shared" si="108"/>
        <v>-</v>
      </c>
      <c r="S63" s="382" t="str">
        <f>IF('C10(1)-1管路(計画設定)'!$N$12="","-",IF('C10(1)-1管路(計画設定)'!$N$12="○",'C3(1)-1管路'!S63,IF('C3(1)-1管路'!S63="-","-",'C10(1)-1管路(計画設定)'!$N$12*'C3(1)-1管路'!S63)))</f>
        <v>-</v>
      </c>
      <c r="T63" s="388" t="str">
        <f>IF('C10(1)-1管路(計画設定)'!$O$12="","-",IF('C10(1)-1管路(計画設定)'!$O$12="○",'C3(1)-1管路'!T63,IF('C3(1)-1管路'!T63="-","-",'C10(1)-1管路(計画設定)'!$O$12*'C3(1)-1管路'!T63)))</f>
        <v>-</v>
      </c>
      <c r="U63" s="388" t="str">
        <f>IF('C10(1)-1管路(計画設定)'!$P$12="","-",IF('C10(1)-1管路(計画設定)'!$P$12="○",'C3(1)-1管路'!U63,IF('C3(1)-1管路'!U63="-","-",'C10(1)-1管路(計画設定)'!$P$12*'C3(1)-1管路'!U63)))</f>
        <v>-</v>
      </c>
      <c r="V63" s="376" t="str">
        <f>IF('C10(1)-1管路(計画設定)'!$Q$12="","-",IF('C10(1)-1管路(計画設定)'!$Q$12="○",'C3(1)-1管路'!V63,IF('C3(1)-1管路'!V63="-","-",'C10(1)-1管路(計画設定)'!$Q$12*'C3(1)-1管路'!V63)))</f>
        <v>-</v>
      </c>
      <c r="W63" s="377" t="str">
        <f t="shared" si="109"/>
        <v>-</v>
      </c>
      <c r="X63" s="382" t="str">
        <f>IF('C10(1)-1管路(計画設定)'!$R$12="","-",IF('C10(1)-1管路(計画設定)'!$R$12="○",'C3(1)-1管路'!X63,IF('C3(1)-1管路'!X63="-","-",'C10(1)-1管路(計画設定)'!$R$12*'C3(1)-1管路'!X63)))</f>
        <v>-</v>
      </c>
      <c r="Y63" s="376" t="str">
        <f>IF('C10(1)-1管路(計画設定)'!$S$12="","-",IF('C10(1)-1管路(計画設定)'!$S$12="○",'C3(1)-1管路'!Y63,IF('C3(1)-1管路'!Y63="-","-",'C10(1)-1管路(計画設定)'!$S$12*'C3(1)-1管路'!Y63)))</f>
        <v>-</v>
      </c>
      <c r="Z63" s="377" t="str">
        <f t="shared" si="110"/>
        <v>-</v>
      </c>
      <c r="AA63" s="382" t="str">
        <f>IF('C10(1)-1管路(計画設定)'!$T$12="","-",IF('C10(1)-1管路(計画設定)'!$T$12="○",'C3(1)-1管路'!AA63,IF('C3(1)-1管路'!AA63="-","-",'C10(1)-1管路(計画設定)'!$T$12*'C3(1)-1管路'!AA63)))</f>
        <v>-</v>
      </c>
      <c r="AB63" s="376" t="str">
        <f>IF('C10(1)-1管路(計画設定)'!$U$12="","-",IF('C10(1)-1管路(計画設定)'!$U$12="○",'C3(1)-1管路'!AB63,IF('C3(1)-1管路'!AB63="-","-",'C10(1)-1管路(計画設定)'!$U$12*'C3(1)-1管路'!AB63)))</f>
        <v>-</v>
      </c>
      <c r="AC63" s="377" t="str">
        <f t="shared" si="111"/>
        <v>-</v>
      </c>
      <c r="AD63" s="382" t="str">
        <f>IF('C10(1)-1管路(計画設定)'!$V$12="","-",IF('C10(1)-1管路(計画設定)'!$V$12="○",'C3(1)-1管路'!AD63,IF('C3(1)-1管路'!AD63="-","-",'C10(1)-1管路(計画設定)'!$V$12*'C3(1)-1管路'!AD63)))</f>
        <v>-</v>
      </c>
      <c r="AE63" s="376" t="str">
        <f>IF('C10(1)-1管路(計画設定)'!$W$12="","-",IF('C10(1)-1管路(計画設定)'!$W$12="○",'C3(1)-1管路'!AE63,IF('C3(1)-1管路'!AE63="-","-",'C10(1)-1管路(計画設定)'!$W$12*'C3(1)-1管路'!AE63)))</f>
        <v>-</v>
      </c>
      <c r="AF63" s="377" t="str">
        <f t="shared" si="112"/>
        <v>-</v>
      </c>
      <c r="AG63" s="382" t="str">
        <f>IF('C10(1)-1管路(計画設定)'!$X$8="","-",IF('C10(1)-1管路(計画設定)'!$X$8="○",'C3(1)-1管路'!AG63,IF('C3(1)-1管路'!AZ63="-","-",'C10(1)-1管路(計画設定)'!$X$8*'C3(1)-1管路'!AG63)))</f>
        <v>-</v>
      </c>
      <c r="AH63" s="376" t="str">
        <f>IF('C10(1)-1管路(計画設定)'!$Y$12="","-",IF('C10(1)-1管路(計画設定)'!$Y$12="○",'C3(1)-1管路'!AH63,IF('C3(1)-1管路'!AH63="-","-",'C10(1)-1管路(計画設定)'!$Y$12*'C3(1)-1管路'!AH63)))</f>
        <v>-</v>
      </c>
      <c r="AI63" s="377" t="str">
        <f t="shared" si="113"/>
        <v>-</v>
      </c>
      <c r="AJ63" s="382" t="str">
        <f>IF('C10(1)-1管路(計画設定)'!$Z$12="","-",IF('C10(1)-1管路(計画設定)'!$Z$12="○",'C3(1)-1管路'!AJ63,IF('C3(1)-1管路'!AJ63="-","-",'C10(1)-1管路(計画設定)'!$Z$12*'C3(1)-1管路'!AJ63)))</f>
        <v>-</v>
      </c>
      <c r="AK63" s="376" t="str">
        <f>IF('C10(1)-1管路(計画設定)'!$AA$12="","-",IF('C10(1)-1管路(計画設定)'!$AA$12="○",'C3(1)-1管路'!AK63,IF('C3(1)-1管路'!AK63="-","-",'C10(1)-1管路(計画設定)'!$AA$12*'C3(1)-1管路'!AK63)))</f>
        <v>-</v>
      </c>
      <c r="AL63" s="377" t="str">
        <f t="shared" si="114"/>
        <v>-</v>
      </c>
      <c r="AM63" s="382" t="str">
        <f>IF('C10(1)-1管路(計画設定)'!$AB$12="","-",IF('C10(1)-1管路(計画設定)'!$AB$12="○",'C3(1)-1管路'!AM63,IF('C3(1)-1管路'!AM63="-","-",'C10(1)-1管路(計画設定)'!$AB$12*'C3(1)-1管路'!AM63)))</f>
        <v>-</v>
      </c>
      <c r="AN63" s="376" t="str">
        <f>IF('C10(1)-1管路(計画設定)'!$AC$12="","-",IF('C10(1)-1管路(計画設定)'!$AC$12="○",'C3(1)-1管路'!AN63,IF('C3(1)-1管路'!AN63="-","-",'C10(1)-1管路(計画設定)'!$AC$12*'C3(1)-1管路'!AN63)))</f>
        <v>-</v>
      </c>
      <c r="AO63" s="377" t="str">
        <f t="shared" si="115"/>
        <v>-</v>
      </c>
      <c r="AP63" s="382" t="str">
        <f>IF('C10(1)-1管路(計画設定)'!$AD$12="","-",IF('C10(1)-1管路(計画設定)'!$AD$12="○",'C3(1)-1管路'!AP63,IF('C3(1)-1管路'!AP63="-","-",'C10(1)-1管路(計画設定)'!$AD$12*'C3(1)-1管路'!AP63)))</f>
        <v>-</v>
      </c>
      <c r="AQ63" s="376" t="str">
        <f>IF('C10(1)-1管路(計画設定)'!$AE$12="","-",IF('C10(1)-1管路(計画設定)'!$AE$12="○",'C3(1)-1管路'!AQ63,IF('C3(1)-1管路'!AQ63="-","-",'C10(1)-1管路(計画設定)'!$AE$12*'C3(1)-1管路'!AQ63)))</f>
        <v>-</v>
      </c>
      <c r="AR63" s="377" t="str">
        <f t="shared" si="116"/>
        <v>-</v>
      </c>
      <c r="AS63" s="382" t="str">
        <f>IF('C10(1)-1管路(計画設定)'!$AF$12="","-",IF('C10(1)-1管路(計画設定)'!$AF$12="○",'C3(1)-1管路'!AS63,IF('C3(1)-1管路'!AS63="-","-",'C10(1)-1管路(計画設定)'!$AF$12*'C3(1)-1管路'!AS63)))</f>
        <v>-</v>
      </c>
      <c r="AT63" s="376" t="str">
        <f>IF('C10(1)-1管路(計画設定)'!$AG$12="","-",IF('C10(1)-1管路(計画設定)'!$AG$12="○",'C3(1)-1管路'!AT63,IF('C3(1)-1管路'!AT63="-","-",'C10(1)-1管路(計画設定)'!$AG$12*'C3(1)-1管路'!AT63)))</f>
        <v>-</v>
      </c>
      <c r="AU63" s="377" t="str">
        <f t="shared" si="117"/>
        <v>-</v>
      </c>
      <c r="AV63" s="395" t="str">
        <f t="shared" si="118"/>
        <v>-</v>
      </c>
      <c r="AW63" s="240" t="str">
        <f>IF('C10(1)-2管路(初期設定)'!AW63="","",'C10(1)-2管路(初期設定)'!AW63)</f>
        <v>ダクタイル鋳鉄管(NS形継手等)</v>
      </c>
      <c r="AX63" s="390">
        <f>IF('C10(1)-2管路(初期設定)'!AX63="","",'C10(1)-2管路(初期設定)'!AX63)</f>
        <v>67</v>
      </c>
      <c r="AY63" s="42" t="str">
        <f t="shared" si="119"/>
        <v>-</v>
      </c>
      <c r="BB63" s="1071">
        <f t="shared" si="120"/>
        <v>0</v>
      </c>
      <c r="BC63" s="1070"/>
      <c r="BD63" s="1070">
        <f t="shared" si="121"/>
        <v>0</v>
      </c>
      <c r="BE63" s="1070"/>
      <c r="BF63" s="1070">
        <f t="shared" si="122"/>
        <v>0</v>
      </c>
      <c r="BG63" s="1070"/>
      <c r="BH63" s="1070">
        <f t="shared" si="123"/>
        <v>0</v>
      </c>
      <c r="BI63" s="1070"/>
      <c r="BJ63" s="1070">
        <f t="shared" si="124"/>
        <v>0</v>
      </c>
      <c r="BK63" s="1070"/>
      <c r="BL63" s="1071">
        <f t="shared" si="125"/>
        <v>0</v>
      </c>
      <c r="BM63" s="1070"/>
      <c r="BN63" s="1070">
        <f t="shared" si="126"/>
        <v>0</v>
      </c>
      <c r="BO63" s="1070"/>
      <c r="BP63" s="1070">
        <f t="shared" si="127"/>
        <v>0</v>
      </c>
      <c r="BQ63" s="1070"/>
      <c r="BR63" s="1070">
        <f t="shared" si="128"/>
        <v>0</v>
      </c>
      <c r="BS63" s="1070"/>
      <c r="BT63" s="1070">
        <f t="shared" si="129"/>
        <v>0</v>
      </c>
      <c r="BU63" s="1073"/>
      <c r="BV63" s="78"/>
      <c r="DI63" s="78"/>
    </row>
    <row r="64" spans="2:113" ht="13.5" customHeight="1">
      <c r="B64" s="1551"/>
      <c r="C64" s="1255"/>
      <c r="D64" s="1263"/>
      <c r="E64" s="1265"/>
      <c r="F64" s="77" t="s">
        <v>136</v>
      </c>
      <c r="G64" s="382" t="str">
        <f>IF('C10(1)-1管路(計画設定)'!$F$12="","-",IF('C10(1)-1管路(計画設定)'!$F$12="○",'C3(1)-1管路'!G64,IF('C3(1)-1管路'!F64="-","-",'C10(1)-1管路(計画設定)'!$F$12*'C3(1)-1管路'!G64)))</f>
        <v>-</v>
      </c>
      <c r="H64" s="376" t="str">
        <f>IF('C10(1)-1管路(計画設定)'!$G$12="","-",IF('C10(1)-1管路(計画設定)'!$G$12="○",'C3(1)-1管路'!H64,IF('C3(1)-1管路'!H64="-","-",'C10(1)-1管路(計画設定)'!$G$12*'C3(1)-1管路'!H64)))</f>
        <v>-</v>
      </c>
      <c r="I64" s="377" t="str">
        <f t="shared" si="105"/>
        <v>-</v>
      </c>
      <c r="J64" s="382" t="str">
        <f>IF('C10(1)-1管路(計画設定)'!$H$12="","-",IF('C10(1)-1管路(計画設定)'!$H$12="○",'C3(1)-1管路'!J64,IF('C3(1)-1管路'!J64="-","-",'C10(1)-1管路(計画設定)'!$H$12*'C3(1)-1管路'!J64)))</f>
        <v>-</v>
      </c>
      <c r="K64" s="376" t="str">
        <f>IF('C10(1)-1管路(計画設定)'!$I$12="","-",IF('C10(1)-1管路(計画設定)'!$I$12="○",'C3(1)-1管路'!K64,IF('C3(1)-1管路'!K64="-","-",'C10(1)-1管路(計画設定)'!$I$12*'C3(1)-1管路'!K64)))</f>
        <v>-</v>
      </c>
      <c r="L64" s="377" t="str">
        <f t="shared" si="106"/>
        <v>-</v>
      </c>
      <c r="M64" s="382" t="str">
        <f>IF('C10(1)-1管路(計画設定)'!$J$12="","-",IF('C10(1)-1管路(計画設定)'!$J$12="○",'C3(1)-1管路'!M64,IF('C3(1)-1管路'!M64="-","-",'C10(1)-1管路(計画設定)'!$J$12*'C3(1)-1管路'!M64)))</f>
        <v>-</v>
      </c>
      <c r="N64" s="376" t="str">
        <f>IF('C10(1)-1管路(計画設定)'!$K$12="","-",IF('C10(1)-1管路(計画設定)'!$K$12="○",'C3(1)-1管路'!N64,IF('C3(1)-1管路'!N64="-","-",'C10(1)-1管路(計画設定)'!$K$12*'C3(1)-1管路'!N64)))</f>
        <v>-</v>
      </c>
      <c r="O64" s="377" t="str">
        <f t="shared" si="107"/>
        <v>-</v>
      </c>
      <c r="P64" s="382" t="str">
        <f>IF('C10(1)-1管路(計画設定)'!$L$12="","-",IF('C10(1)-1管路(計画設定)'!$L$12="○",'C3(1)-1管路'!P64,IF('C3(1)-1管路'!P64="-","-",'C10(1)-1管路(計画設定)'!$L$12*'C3(1)-1管路'!P64)))</f>
        <v>-</v>
      </c>
      <c r="Q64" s="376" t="str">
        <f>IF('C10(1)-1管路(計画設定)'!$M$12="","-",IF('C10(1)-1管路(計画設定)'!$M$12="○",'C3(1)-1管路'!Q64,IF('C3(1)-1管路'!Q64="-","-",'C10(1)-1管路(計画設定)'!$M$12*'C3(1)-1管路'!Q64)))</f>
        <v>-</v>
      </c>
      <c r="R64" s="377" t="str">
        <f t="shared" si="108"/>
        <v>-</v>
      </c>
      <c r="S64" s="382" t="str">
        <f>IF('C10(1)-1管路(計画設定)'!$N$12="","-",IF('C10(1)-1管路(計画設定)'!$N$12="○",'C3(1)-1管路'!S64,IF('C3(1)-1管路'!S64="-","-",'C10(1)-1管路(計画設定)'!$N$12*'C3(1)-1管路'!S64)))</f>
        <v>-</v>
      </c>
      <c r="T64" s="388" t="str">
        <f>IF('C10(1)-1管路(計画設定)'!$O$12="","-",IF('C10(1)-1管路(計画設定)'!$O$12="○",'C3(1)-1管路'!T64,IF('C3(1)-1管路'!T64="-","-",'C10(1)-1管路(計画設定)'!$O$12*'C3(1)-1管路'!T64)))</f>
        <v>-</v>
      </c>
      <c r="U64" s="388" t="str">
        <f>IF('C10(1)-1管路(計画設定)'!$P$12="","-",IF('C10(1)-1管路(計画設定)'!$P$12="○",'C3(1)-1管路'!U64,IF('C3(1)-1管路'!U64="-","-",'C10(1)-1管路(計画設定)'!$P$12*'C3(1)-1管路'!U64)))</f>
        <v>-</v>
      </c>
      <c r="V64" s="376" t="str">
        <f>IF('C10(1)-1管路(計画設定)'!$Q$12="","-",IF('C10(1)-1管路(計画設定)'!$Q$12="○",'C3(1)-1管路'!V64,IF('C3(1)-1管路'!V64="-","-",'C10(1)-1管路(計画設定)'!$Q$12*'C3(1)-1管路'!V64)))</f>
        <v>-</v>
      </c>
      <c r="W64" s="377" t="str">
        <f t="shared" si="109"/>
        <v>-</v>
      </c>
      <c r="X64" s="382" t="str">
        <f>IF('C10(1)-1管路(計画設定)'!$R$12="","-",IF('C10(1)-1管路(計画設定)'!$R$12="○",'C3(1)-1管路'!X64,IF('C3(1)-1管路'!X64="-","-",'C10(1)-1管路(計画設定)'!$R$12*'C3(1)-1管路'!X64)))</f>
        <v>-</v>
      </c>
      <c r="Y64" s="376" t="str">
        <f>IF('C10(1)-1管路(計画設定)'!$S$12="","-",IF('C10(1)-1管路(計画設定)'!$S$12="○",'C3(1)-1管路'!Y64,IF('C3(1)-1管路'!Y64="-","-",'C10(1)-1管路(計画設定)'!$S$12*'C3(1)-1管路'!Y64)))</f>
        <v>-</v>
      </c>
      <c r="Z64" s="377" t="str">
        <f t="shared" si="110"/>
        <v>-</v>
      </c>
      <c r="AA64" s="382" t="str">
        <f>IF('C10(1)-1管路(計画設定)'!$T$12="","-",IF('C10(1)-1管路(計画設定)'!$T$12="○",'C3(1)-1管路'!AA64,IF('C3(1)-1管路'!AA64="-","-",'C10(1)-1管路(計画設定)'!$T$12*'C3(1)-1管路'!AA64)))</f>
        <v>-</v>
      </c>
      <c r="AB64" s="376" t="str">
        <f>IF('C10(1)-1管路(計画設定)'!$U$12="","-",IF('C10(1)-1管路(計画設定)'!$U$12="○",'C3(1)-1管路'!AB64,IF('C3(1)-1管路'!AB64="-","-",'C10(1)-1管路(計画設定)'!$U$12*'C3(1)-1管路'!AB64)))</f>
        <v>-</v>
      </c>
      <c r="AC64" s="377" t="str">
        <f t="shared" si="111"/>
        <v>-</v>
      </c>
      <c r="AD64" s="382" t="str">
        <f>IF('C10(1)-1管路(計画設定)'!$V$12="","-",IF('C10(1)-1管路(計画設定)'!$V$12="○",'C3(1)-1管路'!AD64,IF('C3(1)-1管路'!AD64="-","-",'C10(1)-1管路(計画設定)'!$V$12*'C3(1)-1管路'!AD64)))</f>
        <v>-</v>
      </c>
      <c r="AE64" s="376" t="str">
        <f>IF('C10(1)-1管路(計画設定)'!$W$12="","-",IF('C10(1)-1管路(計画設定)'!$W$12="○",'C3(1)-1管路'!AE64,IF('C3(1)-1管路'!AE64="-","-",'C10(1)-1管路(計画設定)'!$W$12*'C3(1)-1管路'!AE64)))</f>
        <v>-</v>
      </c>
      <c r="AF64" s="377" t="str">
        <f t="shared" si="112"/>
        <v>-</v>
      </c>
      <c r="AG64" s="382" t="str">
        <f>IF('C10(1)-1管路(計画設定)'!$X$8="","-",IF('C10(1)-1管路(計画設定)'!$X$8="○",'C3(1)-1管路'!AG64,IF('C3(1)-1管路'!AZ64="-","-",'C10(1)-1管路(計画設定)'!$X$8*'C3(1)-1管路'!AG64)))</f>
        <v>-</v>
      </c>
      <c r="AH64" s="376" t="str">
        <f>IF('C10(1)-1管路(計画設定)'!$Y$12="","-",IF('C10(1)-1管路(計画設定)'!$Y$12="○",'C3(1)-1管路'!AH64,IF('C3(1)-1管路'!AH64="-","-",'C10(1)-1管路(計画設定)'!$Y$12*'C3(1)-1管路'!AH64)))</f>
        <v>-</v>
      </c>
      <c r="AI64" s="377" t="str">
        <f t="shared" si="113"/>
        <v>-</v>
      </c>
      <c r="AJ64" s="382" t="str">
        <f>IF('C10(1)-1管路(計画設定)'!$Z$12="","-",IF('C10(1)-1管路(計画設定)'!$Z$12="○",'C3(1)-1管路'!AJ64,IF('C3(1)-1管路'!AJ64="-","-",'C10(1)-1管路(計画設定)'!$Z$12*'C3(1)-1管路'!AJ64)))</f>
        <v>-</v>
      </c>
      <c r="AK64" s="376" t="str">
        <f>IF('C10(1)-1管路(計画設定)'!$AA$12="","-",IF('C10(1)-1管路(計画設定)'!$AA$12="○",'C3(1)-1管路'!AK64,IF('C3(1)-1管路'!AK64="-","-",'C10(1)-1管路(計画設定)'!$AA$12*'C3(1)-1管路'!AK64)))</f>
        <v>-</v>
      </c>
      <c r="AL64" s="377" t="str">
        <f t="shared" si="114"/>
        <v>-</v>
      </c>
      <c r="AM64" s="382" t="str">
        <f>IF('C10(1)-1管路(計画設定)'!$AB$12="","-",IF('C10(1)-1管路(計画設定)'!$AB$12="○",'C3(1)-1管路'!AM64,IF('C3(1)-1管路'!AM64="-","-",'C10(1)-1管路(計画設定)'!$AB$12*'C3(1)-1管路'!AM64)))</f>
        <v>-</v>
      </c>
      <c r="AN64" s="376" t="str">
        <f>IF('C10(1)-1管路(計画設定)'!$AC$12="","-",IF('C10(1)-1管路(計画設定)'!$AC$12="○",'C3(1)-1管路'!AN64,IF('C3(1)-1管路'!AN64="-","-",'C10(1)-1管路(計画設定)'!$AC$12*'C3(1)-1管路'!AN64)))</f>
        <v>-</v>
      </c>
      <c r="AO64" s="377" t="str">
        <f t="shared" si="115"/>
        <v>-</v>
      </c>
      <c r="AP64" s="382" t="str">
        <f>IF('C10(1)-1管路(計画設定)'!$AD$12="","-",IF('C10(1)-1管路(計画設定)'!$AD$12="○",'C3(1)-1管路'!AP64,IF('C3(1)-1管路'!AP64="-","-",'C10(1)-1管路(計画設定)'!$AD$12*'C3(1)-1管路'!AP64)))</f>
        <v>-</v>
      </c>
      <c r="AQ64" s="376" t="str">
        <f>IF('C10(1)-1管路(計画設定)'!$AE$12="","-",IF('C10(1)-1管路(計画設定)'!$AE$12="○",'C3(1)-1管路'!AQ64,IF('C3(1)-1管路'!AQ64="-","-",'C10(1)-1管路(計画設定)'!$AE$12*'C3(1)-1管路'!AQ64)))</f>
        <v>-</v>
      </c>
      <c r="AR64" s="377" t="str">
        <f t="shared" si="116"/>
        <v>-</v>
      </c>
      <c r="AS64" s="382" t="str">
        <f>IF('C10(1)-1管路(計画設定)'!$AF$12="","-",IF('C10(1)-1管路(計画設定)'!$AF$12="○",'C3(1)-1管路'!AS64,IF('C3(1)-1管路'!AS64="-","-",'C10(1)-1管路(計画設定)'!$AF$12*'C3(1)-1管路'!AS64)))</f>
        <v>-</v>
      </c>
      <c r="AT64" s="376" t="str">
        <f>IF('C10(1)-1管路(計画設定)'!$AG$12="","-",IF('C10(1)-1管路(計画設定)'!$AG$12="○",'C3(1)-1管路'!AT64,IF('C3(1)-1管路'!AT64="-","-",'C10(1)-1管路(計画設定)'!$AG$12*'C3(1)-1管路'!AT64)))</f>
        <v>-</v>
      </c>
      <c r="AU64" s="377" t="str">
        <f t="shared" si="117"/>
        <v>-</v>
      </c>
      <c r="AV64" s="395" t="str">
        <f t="shared" si="118"/>
        <v>-</v>
      </c>
      <c r="AW64" s="240" t="str">
        <f>IF('C10(1)-2管路(初期設定)'!AW64="","",'C10(1)-2管路(初期設定)'!AW64)</f>
        <v>配水用ポリエチレン管(融着継手)</v>
      </c>
      <c r="AX64" s="390">
        <f>IF('C10(1)-2管路(初期設定)'!AX64="","",'C10(1)-2管路(初期設定)'!AX64)</f>
        <v>42</v>
      </c>
      <c r="AY64" s="42" t="str">
        <f t="shared" si="119"/>
        <v>-</v>
      </c>
      <c r="BB64" s="1071">
        <f t="shared" si="120"/>
        <v>0</v>
      </c>
      <c r="BC64" s="1070"/>
      <c r="BD64" s="1070">
        <f t="shared" si="121"/>
        <v>0</v>
      </c>
      <c r="BE64" s="1070"/>
      <c r="BF64" s="1070">
        <f t="shared" si="122"/>
        <v>0</v>
      </c>
      <c r="BG64" s="1070"/>
      <c r="BH64" s="1070">
        <f t="shared" si="123"/>
        <v>0</v>
      </c>
      <c r="BI64" s="1070"/>
      <c r="BJ64" s="1070">
        <f t="shared" si="124"/>
        <v>0</v>
      </c>
      <c r="BK64" s="1070"/>
      <c r="BL64" s="1071">
        <f t="shared" si="125"/>
        <v>0</v>
      </c>
      <c r="BM64" s="1070"/>
      <c r="BN64" s="1070">
        <f t="shared" si="126"/>
        <v>0</v>
      </c>
      <c r="BO64" s="1070"/>
      <c r="BP64" s="1070">
        <f t="shared" si="127"/>
        <v>0</v>
      </c>
      <c r="BQ64" s="1070"/>
      <c r="BR64" s="1070">
        <f t="shared" si="128"/>
        <v>0</v>
      </c>
      <c r="BS64" s="1070"/>
      <c r="BT64" s="1070">
        <f t="shared" si="129"/>
        <v>0</v>
      </c>
      <c r="BU64" s="1073"/>
      <c r="BV64" s="78"/>
      <c r="DI64" s="78"/>
    </row>
    <row r="65" spans="2:113" ht="13.5" customHeight="1">
      <c r="B65" s="1551"/>
      <c r="C65" s="1255"/>
      <c r="D65" s="1263"/>
      <c r="E65" s="1266"/>
      <c r="F65" s="772" t="s">
        <v>69</v>
      </c>
      <c r="G65" s="391" t="str">
        <f t="shared" ref="G65:AV65" si="130">IF(SUM(G54:G64)=0,"-",SUM(G54:G64))</f>
        <v>-</v>
      </c>
      <c r="H65" s="378" t="str">
        <f t="shared" si="130"/>
        <v>-</v>
      </c>
      <c r="I65" s="379" t="str">
        <f t="shared" si="130"/>
        <v>-</v>
      </c>
      <c r="J65" s="391" t="str">
        <f t="shared" si="130"/>
        <v>-</v>
      </c>
      <c r="K65" s="378" t="str">
        <f t="shared" si="130"/>
        <v>-</v>
      </c>
      <c r="L65" s="379" t="str">
        <f t="shared" si="130"/>
        <v>-</v>
      </c>
      <c r="M65" s="391" t="str">
        <f t="shared" si="130"/>
        <v>-</v>
      </c>
      <c r="N65" s="378" t="str">
        <f t="shared" si="130"/>
        <v>-</v>
      </c>
      <c r="O65" s="379" t="str">
        <f t="shared" si="130"/>
        <v>-</v>
      </c>
      <c r="P65" s="391" t="str">
        <f t="shared" si="130"/>
        <v>-</v>
      </c>
      <c r="Q65" s="378" t="str">
        <f t="shared" si="130"/>
        <v>-</v>
      </c>
      <c r="R65" s="379" t="str">
        <f t="shared" si="130"/>
        <v>-</v>
      </c>
      <c r="S65" s="391" t="str">
        <f t="shared" si="130"/>
        <v>-</v>
      </c>
      <c r="T65" s="389" t="str">
        <f t="shared" si="130"/>
        <v>-</v>
      </c>
      <c r="U65" s="389" t="str">
        <f t="shared" si="130"/>
        <v>-</v>
      </c>
      <c r="V65" s="378" t="str">
        <f t="shared" si="130"/>
        <v>-</v>
      </c>
      <c r="W65" s="379" t="str">
        <f t="shared" si="130"/>
        <v>-</v>
      </c>
      <c r="X65" s="391" t="str">
        <f t="shared" si="130"/>
        <v>-</v>
      </c>
      <c r="Y65" s="378" t="str">
        <f t="shared" si="130"/>
        <v>-</v>
      </c>
      <c r="Z65" s="379" t="str">
        <f t="shared" si="130"/>
        <v>-</v>
      </c>
      <c r="AA65" s="391" t="str">
        <f t="shared" si="130"/>
        <v>-</v>
      </c>
      <c r="AB65" s="378" t="str">
        <f t="shared" si="130"/>
        <v>-</v>
      </c>
      <c r="AC65" s="379" t="str">
        <f t="shared" si="130"/>
        <v>-</v>
      </c>
      <c r="AD65" s="391" t="str">
        <f t="shared" si="130"/>
        <v>-</v>
      </c>
      <c r="AE65" s="378" t="str">
        <f t="shared" si="130"/>
        <v>-</v>
      </c>
      <c r="AF65" s="379" t="str">
        <f t="shared" si="130"/>
        <v>-</v>
      </c>
      <c r="AG65" s="391" t="str">
        <f t="shared" si="130"/>
        <v>-</v>
      </c>
      <c r="AH65" s="378" t="str">
        <f t="shared" si="130"/>
        <v>-</v>
      </c>
      <c r="AI65" s="379" t="str">
        <f t="shared" si="130"/>
        <v>-</v>
      </c>
      <c r="AJ65" s="391" t="str">
        <f t="shared" si="130"/>
        <v>-</v>
      </c>
      <c r="AK65" s="378" t="str">
        <f t="shared" si="130"/>
        <v>-</v>
      </c>
      <c r="AL65" s="379" t="str">
        <f t="shared" si="130"/>
        <v>-</v>
      </c>
      <c r="AM65" s="391" t="str">
        <f t="shared" si="130"/>
        <v>-</v>
      </c>
      <c r="AN65" s="378" t="str">
        <f t="shared" si="130"/>
        <v>-</v>
      </c>
      <c r="AO65" s="379" t="str">
        <f t="shared" si="130"/>
        <v>-</v>
      </c>
      <c r="AP65" s="391" t="str">
        <f t="shared" si="130"/>
        <v>-</v>
      </c>
      <c r="AQ65" s="378" t="str">
        <f t="shared" si="130"/>
        <v>-</v>
      </c>
      <c r="AR65" s="379" t="str">
        <f t="shared" si="130"/>
        <v>-</v>
      </c>
      <c r="AS65" s="391" t="str">
        <f t="shared" si="130"/>
        <v>-</v>
      </c>
      <c r="AT65" s="378" t="str">
        <f t="shared" si="130"/>
        <v>-</v>
      </c>
      <c r="AU65" s="379" t="str">
        <f t="shared" si="130"/>
        <v>-</v>
      </c>
      <c r="AV65" s="394" t="str">
        <f t="shared" si="130"/>
        <v>-</v>
      </c>
      <c r="AW65" s="92" t="str">
        <f>IF('C10(1)-2管路(初期設定)'!AW65="","",'C10(1)-2管路(初期設定)'!AW65)</f>
        <v/>
      </c>
      <c r="AX65" s="48" t="str">
        <f>IF('C10(1)-2管路(初期設定)'!AX65="","",'C10(1)-2管路(初期設定)'!AX65)</f>
        <v>-</v>
      </c>
      <c r="AY65" s="48" t="str">
        <f>IF(SUM(AY54:AY64)=0,"-",SUM(AY54:AY64))</f>
        <v>-</v>
      </c>
      <c r="BB65" s="1065" t="str">
        <f>IF(SUM(BB54:BC64)=0,"-",SUM(BB54:BC64))</f>
        <v>-</v>
      </c>
      <c r="BC65" s="1066"/>
      <c r="BD65" s="1066" t="str">
        <f>IF(SUM(BD54:BE64)=0,"-",SUM(BD54:BE64))</f>
        <v>-</v>
      </c>
      <c r="BE65" s="1066"/>
      <c r="BF65" s="1066" t="str">
        <f>IF(SUM(BF54:BG64)=0,"-",SUM(BF54:BG64))</f>
        <v>-</v>
      </c>
      <c r="BG65" s="1066"/>
      <c r="BH65" s="1066" t="str">
        <f>IF(SUM(BH54:BI64)=0,"-",SUM(BH54:BI64))</f>
        <v>-</v>
      </c>
      <c r="BI65" s="1066"/>
      <c r="BJ65" s="1066" t="str">
        <f>IF(SUM(BJ54:BK64)=0,"-",SUM(BJ54:BK64))</f>
        <v>-</v>
      </c>
      <c r="BK65" s="1066"/>
      <c r="BL65" s="1065" t="str">
        <f>IF(SUM(BL54:BM64)=0,"-",SUM(BL54:BM64))</f>
        <v>-</v>
      </c>
      <c r="BM65" s="1066"/>
      <c r="BN65" s="1066" t="str">
        <f>IF(SUM(BN54:BO64)=0,"-",SUM(BN54:BO64))</f>
        <v>-</v>
      </c>
      <c r="BO65" s="1066"/>
      <c r="BP65" s="1066" t="str">
        <f>IF(SUM(BP54:BQ64)=0,"-",SUM(BP54:BQ64))</f>
        <v>-</v>
      </c>
      <c r="BQ65" s="1066"/>
      <c r="BR65" s="1066" t="str">
        <f>IF(SUM(BR54:BS64)=0,"-",SUM(BR54:BS64))</f>
        <v>-</v>
      </c>
      <c r="BS65" s="1066"/>
      <c r="BT65" s="1066" t="str">
        <f>IF(SUM(BT54:BU64)=0,"-",SUM(BT54:BU64))</f>
        <v>-</v>
      </c>
      <c r="BU65" s="1068"/>
      <c r="BV65" s="78"/>
      <c r="DI65" s="78"/>
    </row>
    <row r="66" spans="2:113" ht="13.5" customHeight="1">
      <c r="B66" s="1551"/>
      <c r="C66" s="1255"/>
      <c r="D66" s="1263"/>
      <c r="E66" s="1260" t="s">
        <v>548</v>
      </c>
      <c r="F66" s="75">
        <v>600</v>
      </c>
      <c r="G66" s="400" t="str">
        <f>IF('C10(1)-1管路(計画設定)'!$F$13="","-",IF('C10(1)-1管路(計画設定)'!$F$13="○",'C3(1)-1管路'!G66,IF('C3(1)-1管路'!F66="-","-",'C10(1)-1管路(計画設定)'!$F$13*'C3(1)-1管路'!G66)))</f>
        <v>-</v>
      </c>
      <c r="H66" s="397" t="str">
        <f>IF('C10(1)-1管路(計画設定)'!$G$13="","-",IF('C10(1)-1管路(計画設定)'!$G$13="○",'C3(1)-1管路'!H66,IF('C3(1)-1管路'!H66="-","-",'C10(1)-1管路(計画設定)'!$G$13*'C3(1)-1管路'!H66)))</f>
        <v>-</v>
      </c>
      <c r="I66" s="398" t="str">
        <f t="shared" ref="I66:I76" si="131">IF(SUM(G66:H66)=0,"-",SUM(G66:H66))</f>
        <v>-</v>
      </c>
      <c r="J66" s="400" t="str">
        <f>IF('C10(1)-1管路(計画設定)'!$H$13="","-",IF('C10(1)-1管路(計画設定)'!$H$13="○",'C3(1)-1管路'!J66,IF('C3(1)-1管路'!J66="-","-",'C10(1)-1管路(計画設定)'!$H$13*'C3(1)-1管路'!J66)))</f>
        <v>-</v>
      </c>
      <c r="K66" s="397" t="str">
        <f>IF('C10(1)-1管路(計画設定)'!$I$13="","-",IF('C10(1)-1管路(計画設定)'!$I$13="○",'C3(1)-1管路'!K66,IF('C3(1)-1管路'!K66="-","-",'C10(1)-1管路(計画設定)'!$I$13*'C3(1)-1管路'!K66)))</f>
        <v>-</v>
      </c>
      <c r="L66" s="398" t="str">
        <f t="shared" ref="L66:L76" si="132">IF(SUM(J66:K66)=0,"-",SUM(J66:K66))</f>
        <v>-</v>
      </c>
      <c r="M66" s="400" t="str">
        <f>IF('C10(1)-1管路(計画設定)'!$J$13="","-",IF('C10(1)-1管路(計画設定)'!$J$13="○",'C3(1)-1管路'!M66,IF('C3(1)-1管路'!M66="-","-",'C10(1)-1管路(計画設定)'!$J$13*'C3(1)-1管路'!M66)))</f>
        <v>-</v>
      </c>
      <c r="N66" s="397" t="str">
        <f>IF('C10(1)-1管路(計画設定)'!$K$13="","-",IF('C10(1)-1管路(計画設定)'!$K$13="○",'C3(1)-1管路'!N66,IF('C3(1)-1管路'!N66="-","-",'C10(1)-1管路(計画設定)'!$K$13*'C3(1)-1管路'!N66)))</f>
        <v>-</v>
      </c>
      <c r="O66" s="398" t="str">
        <f t="shared" ref="O66:O76" si="133">IF(SUM(M66:N66)=0,"-",SUM(M66:N66))</f>
        <v>-</v>
      </c>
      <c r="P66" s="400" t="str">
        <f>IF('C10(1)-1管路(計画設定)'!$L$13="","-",IF('C10(1)-1管路(計画設定)'!$L$13="○",'C3(1)-1管路'!P66,IF('C3(1)-1管路'!P66="-","-",'C10(1)-1管路(計画設定)'!$L$13*'C3(1)-1管路'!P66)))</f>
        <v>-</v>
      </c>
      <c r="Q66" s="397" t="str">
        <f>IF('C10(1)-1管路(計画設定)'!$M$13="","-",IF('C10(1)-1管路(計画設定)'!$M$13="○",'C3(1)-1管路'!Q66,IF('C3(1)-1管路'!Q66="-","-",'C10(1)-1管路(計画設定)'!$M$13*'C3(1)-1管路'!Q66)))</f>
        <v>-</v>
      </c>
      <c r="R66" s="398" t="str">
        <f t="shared" ref="R66:R76" si="134">IF(SUM(P66:Q66)=0,"-",SUM(P66:Q66))</f>
        <v>-</v>
      </c>
      <c r="S66" s="400" t="str">
        <f>IF('C10(1)-1管路(計画設定)'!$N$13="","-",IF('C10(1)-1管路(計画設定)'!$N$13="○",'C3(1)-1管路'!S66,IF('C3(1)-1管路'!S66="-","-",'C10(1)-1管路(計画設定)'!$N$13*'C3(1)-1管路'!S66)))</f>
        <v>-</v>
      </c>
      <c r="T66" s="387" t="str">
        <f>IF('C10(1)-1管路(計画設定)'!$O$13="","-",IF('C10(1)-1管路(計画設定)'!$O$13="○",'C3(1)-1管路'!T66,IF('C3(1)-1管路'!T66="-","-",'C10(1)-1管路(計画設定)'!$O$13*'C3(1)-1管路'!T66)))</f>
        <v>-</v>
      </c>
      <c r="U66" s="387" t="str">
        <f>IF('C10(1)-1管路(計画設定)'!$P$13="","-",IF('C10(1)-1管路(計画設定)'!$P$13="○",'C3(1)-1管路'!U66,IF('C3(1)-1管路'!U66="-","-",'C10(1)-1管路(計画設定)'!$P$13*'C3(1)-1管路'!U66)))</f>
        <v>-</v>
      </c>
      <c r="V66" s="397" t="str">
        <f>IF('C10(1)-1管路(計画設定)'!$Q$13="","-",IF('C10(1)-1管路(計画設定)'!$Q$13="○",'C3(1)-1管路'!V66,IF('C3(1)-1管路'!V66="-","-",'C10(1)-1管路(計画設定)'!$Q$13*'C3(1)-1管路'!V66)))</f>
        <v>-</v>
      </c>
      <c r="W66" s="398" t="str">
        <f t="shared" ref="W66:W76" si="135">IF(SUM(S66:V66)=0,"-",SUM(S66:V66))</f>
        <v>-</v>
      </c>
      <c r="X66" s="400" t="str">
        <f>IF('C10(1)-1管路(計画設定)'!$R$13="","-",IF('C10(1)-1管路(計画設定)'!$R$13="○",'C3(1)-1管路'!X66,IF('C3(1)-1管路'!X66="-","-",'C10(1)-1管路(計画設定)'!$R$13*'C3(1)-1管路'!X66)))</f>
        <v>-</v>
      </c>
      <c r="Y66" s="397" t="str">
        <f>IF('C10(1)-1管路(計画設定)'!$S$13="","-",IF('C10(1)-1管路(計画設定)'!$S$13="○",'C3(1)-1管路'!Y66,IF('C3(1)-1管路'!Y66="-","-",'C10(1)-1管路(計画設定)'!$S$13*'C3(1)-1管路'!Y66)))</f>
        <v>-</v>
      </c>
      <c r="Z66" s="398" t="str">
        <f t="shared" ref="Z66:Z76" si="136">IF(SUM(X66:Y66)=0,"-",SUM(X66:Y66))</f>
        <v>-</v>
      </c>
      <c r="AA66" s="400" t="str">
        <f>IF('C10(1)-1管路(計画設定)'!$T$13="","-",IF('C10(1)-1管路(計画設定)'!$T$13="○",'C3(1)-1管路'!AA66,IF('C3(1)-1管路'!AA66="-","-",'C10(1)-1管路(計画設定)'!$T$13*'C3(1)-1管路'!AA66)))</f>
        <v>-</v>
      </c>
      <c r="AB66" s="397" t="str">
        <f>IF('C10(1)-1管路(計画設定)'!$U$13="","-",IF('C10(1)-1管路(計画設定)'!$U$13="○",'C3(1)-1管路'!AB66,IF('C3(1)-1管路'!AB66="-","-",'C10(1)-1管路(計画設定)'!$U$13*'C3(1)-1管路'!AB66)))</f>
        <v>-</v>
      </c>
      <c r="AC66" s="398" t="str">
        <f t="shared" ref="AC66:AC76" si="137">IF(SUM(AA66:AB66)=0,"-",SUM(AA66:AB66))</f>
        <v>-</v>
      </c>
      <c r="AD66" s="400" t="str">
        <f>IF('C10(1)-1管路(計画設定)'!$V$13="","-",IF('C10(1)-1管路(計画設定)'!$V$13="○",'C3(1)-1管路'!AD66,IF('C3(1)-1管路'!AD66="-","-",'C10(1)-1管路(計画設定)'!$V$13*'C3(1)-1管路'!AD66)))</f>
        <v>-</v>
      </c>
      <c r="AE66" s="397" t="str">
        <f>IF('C10(1)-1管路(計画設定)'!$W$13="","-",IF('C10(1)-1管路(計画設定)'!$W$13="○",'C3(1)-1管路'!AE66,IF('C3(1)-1管路'!AE66="-","-",'C10(1)-1管路(計画設定)'!$W$13*'C3(1)-1管路'!AE66)))</f>
        <v>-</v>
      </c>
      <c r="AF66" s="398" t="str">
        <f t="shared" ref="AF66:AF76" si="138">IF(SUM(AD66:AE66)=0,"-",SUM(AD66:AE66))</f>
        <v>-</v>
      </c>
      <c r="AG66" s="400" t="str">
        <f>IF('C10(1)-1管路(計画設定)'!$X$8="","-",IF('C10(1)-1管路(計画設定)'!$X$8="○",'C3(1)-1管路'!AG66,IF('C3(1)-1管路'!AZ66="-","-",'C10(1)-1管路(計画設定)'!$X$8*'C3(1)-1管路'!AG66)))</f>
        <v>-</v>
      </c>
      <c r="AH66" s="397" t="str">
        <f>IF('C10(1)-1管路(計画設定)'!$Y$13="","-",IF('C10(1)-1管路(計画設定)'!$Y$13="○",'C3(1)-1管路'!AH66,IF('C3(1)-1管路'!AH66="-","-",'C10(1)-1管路(計画設定)'!$Y$13*'C3(1)-1管路'!AH66)))</f>
        <v>-</v>
      </c>
      <c r="AI66" s="398" t="str">
        <f t="shared" ref="AI66:AI76" si="139">IF(SUM(AG66:AH66)=0,"-",SUM(AG66:AH66))</f>
        <v>-</v>
      </c>
      <c r="AJ66" s="400" t="str">
        <f>IF('C10(1)-1管路(計画設定)'!$Z$13="","-",IF('C10(1)-1管路(計画設定)'!$Z$13="○",'C3(1)-1管路'!AJ66,IF('C3(1)-1管路'!AJ66="-","-",'C10(1)-1管路(計画設定)'!$Z$13*'C3(1)-1管路'!AJ66)))</f>
        <v>-</v>
      </c>
      <c r="AK66" s="397" t="str">
        <f>IF('C10(1)-1管路(計画設定)'!$AA$13="","-",IF('C10(1)-1管路(計画設定)'!$AA$13="○",'C3(1)-1管路'!AK66,IF('C3(1)-1管路'!AK66="-","-",'C10(1)-1管路(計画設定)'!$AA$13*'C3(1)-1管路'!AK66)))</f>
        <v>-</v>
      </c>
      <c r="AL66" s="398" t="str">
        <f t="shared" ref="AL66:AL76" si="140">IF(SUM(AJ66:AK66)=0,"-",SUM(AJ66:AK66))</f>
        <v>-</v>
      </c>
      <c r="AM66" s="400" t="str">
        <f>IF('C10(1)-1管路(計画設定)'!$AB$13="","-",IF('C10(1)-1管路(計画設定)'!$AB$13="○",'C3(1)-1管路'!AM66,IF('C3(1)-1管路'!AM66="-","-",'C10(1)-1管路(計画設定)'!$AB$13*'C3(1)-1管路'!AM66)))</f>
        <v>-</v>
      </c>
      <c r="AN66" s="397" t="str">
        <f>IF('C10(1)-1管路(計画設定)'!$AC$13="","-",IF('C10(1)-1管路(計画設定)'!$AC$13="○",'C3(1)-1管路'!AN66,IF('C3(1)-1管路'!AN66="-","-",'C10(1)-1管路(計画設定)'!$AC$13*'C3(1)-1管路'!AN66)))</f>
        <v>-</v>
      </c>
      <c r="AO66" s="398" t="str">
        <f t="shared" ref="AO66:AO76" si="141">IF(SUM(AM66:AN66)=0,"-",SUM(AM66:AN66))</f>
        <v>-</v>
      </c>
      <c r="AP66" s="400" t="str">
        <f>IF('C10(1)-1管路(計画設定)'!$AD$13="","-",IF('C10(1)-1管路(計画設定)'!$AD$13="○",'C3(1)-1管路'!AP66,IF('C3(1)-1管路'!AP66="-","-",'C10(1)-1管路(計画設定)'!$AD$13*'C3(1)-1管路'!AP66)))</f>
        <v>-</v>
      </c>
      <c r="AQ66" s="397" t="str">
        <f>IF('C10(1)-1管路(計画設定)'!$AE$13="","-",IF('C10(1)-1管路(計画設定)'!$AE$13="○",'C3(1)-1管路'!AQ66,IF('C3(1)-1管路'!AQ66="-","-",'C10(1)-1管路(計画設定)'!$AE$13*'C3(1)-1管路'!AQ66)))</f>
        <v>-</v>
      </c>
      <c r="AR66" s="398" t="str">
        <f t="shared" ref="AR66:AR76" si="142">IF(SUM(AP66:AQ66)=0,"-",SUM(AP66:AQ66))</f>
        <v>-</v>
      </c>
      <c r="AS66" s="400" t="str">
        <f>IF('C10(1)-1管路(計画設定)'!$AF$13="","-",IF('C10(1)-1管路(計画設定)'!$AF$13="○",'C3(1)-1管路'!AS66,IF('C3(1)-1管路'!AS66="-","-",'C10(1)-1管路(計画設定)'!$AF$13*'C3(1)-1管路'!AS66)))</f>
        <v>-</v>
      </c>
      <c r="AT66" s="397" t="str">
        <f>IF('C10(1)-1管路(計画設定)'!$AG$13="","-",IF('C10(1)-1管路(計画設定)'!$AG$13="○",'C3(1)-1管路'!AT66,IF('C3(1)-1管路'!AT66="-","-",'C10(1)-1管路(計画設定)'!$AG$13*'C3(1)-1管路'!AT66)))</f>
        <v>-</v>
      </c>
      <c r="AU66" s="398" t="str">
        <f t="shared" ref="AU66:AU76" si="143">IF(SUM(AS66:AT66)=0,"-",SUM(AS66:AT66))</f>
        <v>-</v>
      </c>
      <c r="AV66" s="399" t="str">
        <f t="shared" ref="AV66:AV76" si="144">IF(SUM(I66,L66,O66,R66,W66,Z66,AC66,AF66,AI66,AL66,AO66,AR66,AU66)=0,"-",SUM(I66,L66,O66,R66,W66,Z66,AC66,AF66,AI66,AL66,AO66,AR66,AU66))</f>
        <v>-</v>
      </c>
      <c r="AW66" s="238" t="str">
        <f>IF('C10(1)-2管路(初期設定)'!AW66="","",'C10(1)-2管路(初期設定)'!AW66)</f>
        <v>ダクタイル鋳鉄管(NS形継手等)</v>
      </c>
      <c r="AX66" s="396">
        <f>IF('C10(1)-2管路(初期設定)'!AX66="","",'C10(1)-2管路(初期設定)'!AX66)</f>
        <v>245</v>
      </c>
      <c r="AY66" s="47" t="str">
        <f t="shared" ref="AY66:AY76" si="145">IF(AV66="-","-",AX66*AV66)</f>
        <v>-</v>
      </c>
      <c r="BB66" s="1096">
        <f t="shared" ref="BB66:BB76" si="146">SUMIF(G$88,"①",I66)+SUMIF(J$88,"①",L66)+SUMIF(M$88,"①",O66)+SUMIF(P$88,"①",R66)+SUMIF(S$88,"①",S66)+SUMIF(S$88,"①",T66)+SUMIF(U$88,"①",U66)+SUMIF(U$88,"①",V66)+SUMIF(X$88,"①",Z66)+SUMIF(AA$88,"①",AC66)+SUMIF(AD$88,"①",AF66)+SUMIF(AG$88,"①",AI66)+SUMIF(AJ$88,"①",AL66)+SUMIF(AM$88,"①",AO66)+SUMIF(AP$88,"①",AR66)+SUMIF(AS$88,"①",AU66)</f>
        <v>0</v>
      </c>
      <c r="BC66" s="1093"/>
      <c r="BD66" s="1093">
        <f t="shared" ref="BD66:BD76" si="147">SUMIF(G$88,"②",I66)+SUMIF(J$88,"②",L66)+SUMIF(M$88,"②",O66)+SUMIF(P$88,"②",R66)+SUMIF(S$88,"②",S66)+SUMIF(S$88,"②",T66)+SUMIF(U$88,"②",U66)+SUMIF(U$88,"②",V66)+SUMIF(X$88,"②",Z66)+SUMIF(AA$88,"②",AC66)+SUMIF(AD$88,"②",AF66)+SUMIF(AG$88,"②",AI66)+SUMIF(AJ$88,"②",AL66)+SUMIF(AM$88,"②",AO66)+SUMIF(AP$88,"②",AR66)+SUMIF(AS$88,"②",AU66)</f>
        <v>0</v>
      </c>
      <c r="BE66" s="1093"/>
      <c r="BF66" s="1093">
        <f t="shared" ref="BF66:BF76" si="148">SUMIF(G$88,"③",I66)+SUMIF(J$88,"③",L66)+SUMIF(M$88,"③",O66)+SUMIF(P$88,"③",R66)+SUMIF(S$88,"③",S66)+SUMIF(S$88,"③",T66)+SUMIF(U$88,"③",U66)+SUMIF(U$88,"③",V66)+SUMIF(X$88,"③",Z66)+SUMIF(AA$88,"③",AC66)+SUMIF(AD$88,"③",AF66)+SUMIF(AG$88,"③",AI66)+SUMIF(AJ$88,"③",AL66)+SUMIF(AM$88,"③",AO66)+SUMIF(AP$88,"③",AR66)+SUMIF(AS$88,"③",AU66)</f>
        <v>0</v>
      </c>
      <c r="BG66" s="1093"/>
      <c r="BH66" s="1093">
        <f t="shared" ref="BH66:BH76" si="149">SUMIF(G$88,"④",I66)+SUMIF(J$88,"④",L66)+SUMIF(M$88,"④",O66)+SUMIF(P$88,"④",R66)+SUMIF(S$88,"④",S66)+SUMIF(S$88,"④",T66)+SUMIF(U$88,"④",U66)+SUMIF(U$88,"④",V66)+SUMIF(X$88,"④",Z66)+SUMIF(AA$88,"④",AC66)+SUMIF(AD$88,"④",AF66)+SUMIF(AG$88,"④",AI66)+SUMIF(AJ$88,"④",AL66)+SUMIF(AM$88,"④",AO66)+SUMIF(AP$88,"④",AR66)+SUMIF(AS$88,"④",AU66)</f>
        <v>0</v>
      </c>
      <c r="BI66" s="1093"/>
      <c r="BJ66" s="1093">
        <f t="shared" ref="BJ66:BJ76" si="150">SUMIF(G$88,"⑤",I66)+SUMIF(J$88,"⑤",L66)+SUMIF(M$88,"⑤",O66)+SUMIF(P$88,"⑤",R66)+SUMIF(S$88,"⑤",S66)+SUMIF(S$88,"⑤",T66)+SUMIF(U$88,"⑤",U66)+SUMIF(U$88,"⑤",V66)+SUMIF(X$88,"⑤",Z66)+SUMIF(AA$88,"⑤",AC66)+SUMIF(AD$88,"⑤",AF66)+SUMIF(AG$88,"⑤",AI66)+SUMIF(AJ$88,"⑤",AL66)+SUMIF(AM$88,"⑤",AO66)+SUMIF(AP$88,"⑤",AR66)+SUMIF(AS$88,"⑤",AU66)</f>
        <v>0</v>
      </c>
      <c r="BK66" s="1093"/>
      <c r="BL66" s="1096">
        <f t="shared" ref="BL66:BL76" si="151">IF($AY66="-",0,BB66*$AX66)</f>
        <v>0</v>
      </c>
      <c r="BM66" s="1093"/>
      <c r="BN66" s="1093">
        <f t="shared" ref="BN66:BN76" si="152">IF($AY66="-",0,BD66*$AX66)</f>
        <v>0</v>
      </c>
      <c r="BO66" s="1093"/>
      <c r="BP66" s="1093">
        <f t="shared" ref="BP66:BP76" si="153">IF($AY66="-",0,BF66*$AX66)</f>
        <v>0</v>
      </c>
      <c r="BQ66" s="1093"/>
      <c r="BR66" s="1093">
        <f t="shared" ref="BR66:BR76" si="154">IF($AY66="-",0,BH66*$AX66)</f>
        <v>0</v>
      </c>
      <c r="BS66" s="1093"/>
      <c r="BT66" s="1093">
        <f t="shared" ref="BT66:BT76" si="155">IF($AY66="-",0,BJ66*$AX66)</f>
        <v>0</v>
      </c>
      <c r="BU66" s="1165"/>
      <c r="BV66" s="78"/>
      <c r="DI66" s="78"/>
    </row>
    <row r="67" spans="2:113" ht="13.5" customHeight="1">
      <c r="B67" s="1551"/>
      <c r="C67" s="1255"/>
      <c r="D67" s="1263"/>
      <c r="E67" s="1263"/>
      <c r="F67" s="76">
        <v>500</v>
      </c>
      <c r="G67" s="382" t="str">
        <f>IF('C10(1)-1管路(計画設定)'!$F$13="","-",IF('C10(1)-1管路(計画設定)'!$F$13="○",'C3(1)-1管路'!G67,IF('C3(1)-1管路'!F67="-","-",'C10(1)-1管路(計画設定)'!$F$13*'C3(1)-1管路'!G67)))</f>
        <v>-</v>
      </c>
      <c r="H67" s="376" t="str">
        <f>IF('C10(1)-1管路(計画設定)'!$G$13="","-",IF('C10(1)-1管路(計画設定)'!$G$13="○",'C3(1)-1管路'!H67,IF('C3(1)-1管路'!H67="-","-",'C10(1)-1管路(計画設定)'!$G$13*'C3(1)-1管路'!H67)))</f>
        <v>-</v>
      </c>
      <c r="I67" s="377" t="str">
        <f t="shared" si="131"/>
        <v>-</v>
      </c>
      <c r="J67" s="382" t="str">
        <f>IF('C10(1)-1管路(計画設定)'!$H$13="","-",IF('C10(1)-1管路(計画設定)'!$H$13="○",'C3(1)-1管路'!J67,IF('C3(1)-1管路'!J67="-","-",'C10(1)-1管路(計画設定)'!$H$13*'C3(1)-1管路'!J67)))</f>
        <v>-</v>
      </c>
      <c r="K67" s="376" t="str">
        <f>IF('C10(1)-1管路(計画設定)'!$I$13="","-",IF('C10(1)-1管路(計画設定)'!$I$13="○",'C3(1)-1管路'!K67,IF('C3(1)-1管路'!K67="-","-",'C10(1)-1管路(計画設定)'!$I$13*'C3(1)-1管路'!K67)))</f>
        <v>-</v>
      </c>
      <c r="L67" s="377" t="str">
        <f t="shared" si="132"/>
        <v>-</v>
      </c>
      <c r="M67" s="382" t="str">
        <f>IF('C10(1)-1管路(計画設定)'!$J$13="","-",IF('C10(1)-1管路(計画設定)'!$J$13="○",'C3(1)-1管路'!M67,IF('C3(1)-1管路'!M67="-","-",'C10(1)-1管路(計画設定)'!$J$13*'C3(1)-1管路'!M67)))</f>
        <v>-</v>
      </c>
      <c r="N67" s="376" t="str">
        <f>IF('C10(1)-1管路(計画設定)'!$K$13="","-",IF('C10(1)-1管路(計画設定)'!$K$13="○",'C3(1)-1管路'!N67,IF('C3(1)-1管路'!N67="-","-",'C10(1)-1管路(計画設定)'!$K$13*'C3(1)-1管路'!N67)))</f>
        <v>-</v>
      </c>
      <c r="O67" s="377" t="str">
        <f t="shared" si="133"/>
        <v>-</v>
      </c>
      <c r="P67" s="382" t="str">
        <f>IF('C10(1)-1管路(計画設定)'!$L$13="","-",IF('C10(1)-1管路(計画設定)'!$L$13="○",'C3(1)-1管路'!P67,IF('C3(1)-1管路'!P67="-","-",'C10(1)-1管路(計画設定)'!$L$13*'C3(1)-1管路'!P67)))</f>
        <v>-</v>
      </c>
      <c r="Q67" s="376" t="str">
        <f>IF('C10(1)-1管路(計画設定)'!$M$13="","-",IF('C10(1)-1管路(計画設定)'!$M$13="○",'C3(1)-1管路'!Q67,IF('C3(1)-1管路'!Q67="-","-",'C10(1)-1管路(計画設定)'!$M$13*'C3(1)-1管路'!Q67)))</f>
        <v>-</v>
      </c>
      <c r="R67" s="377" t="str">
        <f t="shared" si="134"/>
        <v>-</v>
      </c>
      <c r="S67" s="382" t="str">
        <f>IF('C10(1)-1管路(計画設定)'!$N$13="","-",IF('C10(1)-1管路(計画設定)'!$N$13="○",'C3(1)-1管路'!S67,IF('C3(1)-1管路'!S67="-","-",'C10(1)-1管路(計画設定)'!$N$13*'C3(1)-1管路'!S67)))</f>
        <v>-</v>
      </c>
      <c r="T67" s="388" t="str">
        <f>IF('C10(1)-1管路(計画設定)'!$O$13="","-",IF('C10(1)-1管路(計画設定)'!$O$13="○",'C3(1)-1管路'!T67,IF('C3(1)-1管路'!T67="-","-",'C10(1)-1管路(計画設定)'!$O$13*'C3(1)-1管路'!T67)))</f>
        <v>-</v>
      </c>
      <c r="U67" s="388" t="str">
        <f>IF('C10(1)-1管路(計画設定)'!$P$13="","-",IF('C10(1)-1管路(計画設定)'!$P$13="○",'C3(1)-1管路'!U67,IF('C3(1)-1管路'!U67="-","-",'C10(1)-1管路(計画設定)'!$P$13*'C3(1)-1管路'!U67)))</f>
        <v>-</v>
      </c>
      <c r="V67" s="376" t="str">
        <f>IF('C10(1)-1管路(計画設定)'!$Q$13="","-",IF('C10(1)-1管路(計画設定)'!$Q$13="○",'C3(1)-1管路'!V67,IF('C3(1)-1管路'!V67="-","-",'C10(1)-1管路(計画設定)'!$Q$13*'C3(1)-1管路'!V67)))</f>
        <v>-</v>
      </c>
      <c r="W67" s="377" t="str">
        <f t="shared" si="135"/>
        <v>-</v>
      </c>
      <c r="X67" s="382" t="str">
        <f>IF('C10(1)-1管路(計画設定)'!$R$13="","-",IF('C10(1)-1管路(計画設定)'!$R$13="○",'C3(1)-1管路'!X67,IF('C3(1)-1管路'!X67="-","-",'C10(1)-1管路(計画設定)'!$R$13*'C3(1)-1管路'!X67)))</f>
        <v>-</v>
      </c>
      <c r="Y67" s="376" t="str">
        <f>IF('C10(1)-1管路(計画設定)'!$S$13="","-",IF('C10(1)-1管路(計画設定)'!$S$13="○",'C3(1)-1管路'!Y67,IF('C3(1)-1管路'!Y67="-","-",'C10(1)-1管路(計画設定)'!$S$13*'C3(1)-1管路'!Y67)))</f>
        <v>-</v>
      </c>
      <c r="Z67" s="377" t="str">
        <f t="shared" si="136"/>
        <v>-</v>
      </c>
      <c r="AA67" s="382" t="str">
        <f>IF('C10(1)-1管路(計画設定)'!$T$13="","-",IF('C10(1)-1管路(計画設定)'!$T$13="○",'C3(1)-1管路'!AA67,IF('C3(1)-1管路'!AA67="-","-",'C10(1)-1管路(計画設定)'!$T$13*'C3(1)-1管路'!AA67)))</f>
        <v>-</v>
      </c>
      <c r="AB67" s="376" t="str">
        <f>IF('C10(1)-1管路(計画設定)'!$U$13="","-",IF('C10(1)-1管路(計画設定)'!$U$13="○",'C3(1)-1管路'!AB67,IF('C3(1)-1管路'!AB67="-","-",'C10(1)-1管路(計画設定)'!$U$13*'C3(1)-1管路'!AB67)))</f>
        <v>-</v>
      </c>
      <c r="AC67" s="377" t="str">
        <f t="shared" si="137"/>
        <v>-</v>
      </c>
      <c r="AD67" s="382" t="str">
        <f>IF('C10(1)-1管路(計画設定)'!$V$13="","-",IF('C10(1)-1管路(計画設定)'!$V$13="○",'C3(1)-1管路'!AD67,IF('C3(1)-1管路'!AD67="-","-",'C10(1)-1管路(計画設定)'!$V$13*'C3(1)-1管路'!AD67)))</f>
        <v>-</v>
      </c>
      <c r="AE67" s="376" t="str">
        <f>IF('C10(1)-1管路(計画設定)'!$W$13="","-",IF('C10(1)-1管路(計画設定)'!$W$13="○",'C3(1)-1管路'!AE67,IF('C3(1)-1管路'!AE67="-","-",'C10(1)-1管路(計画設定)'!$W$13*'C3(1)-1管路'!AE67)))</f>
        <v>-</v>
      </c>
      <c r="AF67" s="377" t="str">
        <f t="shared" si="138"/>
        <v>-</v>
      </c>
      <c r="AG67" s="382" t="str">
        <f>IF('C10(1)-1管路(計画設定)'!$X$8="","-",IF('C10(1)-1管路(計画設定)'!$X$8="○",'C3(1)-1管路'!AG67,IF('C3(1)-1管路'!AZ67="-","-",'C10(1)-1管路(計画設定)'!$X$8*'C3(1)-1管路'!AG67)))</f>
        <v>-</v>
      </c>
      <c r="AH67" s="376" t="str">
        <f>IF('C10(1)-1管路(計画設定)'!$Y$13="","-",IF('C10(1)-1管路(計画設定)'!$Y$13="○",'C3(1)-1管路'!AH67,IF('C3(1)-1管路'!AH67="-","-",'C10(1)-1管路(計画設定)'!$Y$13*'C3(1)-1管路'!AH67)))</f>
        <v>-</v>
      </c>
      <c r="AI67" s="377" t="str">
        <f t="shared" si="139"/>
        <v>-</v>
      </c>
      <c r="AJ67" s="382" t="str">
        <f>IF('C10(1)-1管路(計画設定)'!$Z$13="","-",IF('C10(1)-1管路(計画設定)'!$Z$13="○",'C3(1)-1管路'!AJ67,IF('C3(1)-1管路'!AJ67="-","-",'C10(1)-1管路(計画設定)'!$Z$13*'C3(1)-1管路'!AJ67)))</f>
        <v>-</v>
      </c>
      <c r="AK67" s="376" t="str">
        <f>IF('C10(1)-1管路(計画設定)'!$AA$13="","-",IF('C10(1)-1管路(計画設定)'!$AA$13="○",'C3(1)-1管路'!AK67,IF('C3(1)-1管路'!AK67="-","-",'C10(1)-1管路(計画設定)'!$AA$13*'C3(1)-1管路'!AK67)))</f>
        <v>-</v>
      </c>
      <c r="AL67" s="377" t="str">
        <f t="shared" si="140"/>
        <v>-</v>
      </c>
      <c r="AM67" s="382" t="str">
        <f>IF('C10(1)-1管路(計画設定)'!$AB$13="","-",IF('C10(1)-1管路(計画設定)'!$AB$13="○",'C3(1)-1管路'!AM67,IF('C3(1)-1管路'!AM67="-","-",'C10(1)-1管路(計画設定)'!$AB$13*'C3(1)-1管路'!AM67)))</f>
        <v>-</v>
      </c>
      <c r="AN67" s="376" t="str">
        <f>IF('C10(1)-1管路(計画設定)'!$AC$13="","-",IF('C10(1)-1管路(計画設定)'!$AC$13="○",'C3(1)-1管路'!AN67,IF('C3(1)-1管路'!AN67="-","-",'C10(1)-1管路(計画設定)'!$AC$13*'C3(1)-1管路'!AN67)))</f>
        <v>-</v>
      </c>
      <c r="AO67" s="377" t="str">
        <f t="shared" si="141"/>
        <v>-</v>
      </c>
      <c r="AP67" s="382" t="str">
        <f>IF('C10(1)-1管路(計画設定)'!$AD$13="","-",IF('C10(1)-1管路(計画設定)'!$AD$13="○",'C3(1)-1管路'!AP67,IF('C3(1)-1管路'!AP67="-","-",'C10(1)-1管路(計画設定)'!$AD$13*'C3(1)-1管路'!AP67)))</f>
        <v>-</v>
      </c>
      <c r="AQ67" s="376" t="str">
        <f>IF('C10(1)-1管路(計画設定)'!$AE$13="","-",IF('C10(1)-1管路(計画設定)'!$AE$13="○",'C3(1)-1管路'!AQ67,IF('C3(1)-1管路'!AQ67="-","-",'C10(1)-1管路(計画設定)'!$AE$13*'C3(1)-1管路'!AQ67)))</f>
        <v>-</v>
      </c>
      <c r="AR67" s="377" t="str">
        <f t="shared" si="142"/>
        <v>-</v>
      </c>
      <c r="AS67" s="382" t="str">
        <f>IF('C10(1)-1管路(計画設定)'!$AF$13="","-",IF('C10(1)-1管路(計画設定)'!$AF$13="○",'C3(1)-1管路'!AS67,IF('C3(1)-1管路'!AS67="-","-",'C10(1)-1管路(計画設定)'!$AF$13*'C3(1)-1管路'!AS67)))</f>
        <v>-</v>
      </c>
      <c r="AT67" s="376" t="str">
        <f>IF('C10(1)-1管路(計画設定)'!$AG$13="","-",IF('C10(1)-1管路(計画設定)'!$AG$13="○",'C3(1)-1管路'!AT67,IF('C3(1)-1管路'!AT67="-","-",'C10(1)-1管路(計画設定)'!$AG$13*'C3(1)-1管路'!AT67)))</f>
        <v>-</v>
      </c>
      <c r="AU67" s="377" t="str">
        <f t="shared" si="143"/>
        <v>-</v>
      </c>
      <c r="AV67" s="395" t="str">
        <f t="shared" si="144"/>
        <v>-</v>
      </c>
      <c r="AW67" s="240" t="str">
        <f>IF('C10(1)-2管路(初期設定)'!AW67="","",'C10(1)-2管路(初期設定)'!AW67)</f>
        <v>ダクタイル鋳鉄管(NS形継手等)</v>
      </c>
      <c r="AX67" s="390">
        <f>IF('C10(1)-2管路(初期設定)'!AX67="","",'C10(1)-2管路(初期設定)'!AX67)</f>
        <v>189</v>
      </c>
      <c r="AY67" s="42" t="str">
        <f t="shared" si="145"/>
        <v>-</v>
      </c>
      <c r="BB67" s="1071">
        <f t="shared" si="146"/>
        <v>0</v>
      </c>
      <c r="BC67" s="1070"/>
      <c r="BD67" s="1070">
        <f t="shared" si="147"/>
        <v>0</v>
      </c>
      <c r="BE67" s="1070"/>
      <c r="BF67" s="1070">
        <f t="shared" si="148"/>
        <v>0</v>
      </c>
      <c r="BG67" s="1070"/>
      <c r="BH67" s="1070">
        <f t="shared" si="149"/>
        <v>0</v>
      </c>
      <c r="BI67" s="1070"/>
      <c r="BJ67" s="1070">
        <f t="shared" si="150"/>
        <v>0</v>
      </c>
      <c r="BK67" s="1070"/>
      <c r="BL67" s="1071">
        <f t="shared" si="151"/>
        <v>0</v>
      </c>
      <c r="BM67" s="1070"/>
      <c r="BN67" s="1070">
        <f t="shared" si="152"/>
        <v>0</v>
      </c>
      <c r="BO67" s="1070"/>
      <c r="BP67" s="1070">
        <f t="shared" si="153"/>
        <v>0</v>
      </c>
      <c r="BQ67" s="1070"/>
      <c r="BR67" s="1070">
        <f t="shared" si="154"/>
        <v>0</v>
      </c>
      <c r="BS67" s="1070"/>
      <c r="BT67" s="1070">
        <f t="shared" si="155"/>
        <v>0</v>
      </c>
      <c r="BU67" s="1073"/>
      <c r="BV67" s="78"/>
      <c r="DI67" s="78"/>
    </row>
    <row r="68" spans="2:113" ht="13.5" customHeight="1">
      <c r="B68" s="1551"/>
      <c r="C68" s="1255"/>
      <c r="D68" s="1263"/>
      <c r="E68" s="1263"/>
      <c r="F68" s="76">
        <v>450</v>
      </c>
      <c r="G68" s="382" t="str">
        <f>IF('C10(1)-1管路(計画設定)'!$F$13="","-",IF('C10(1)-1管路(計画設定)'!$F$13="○",'C3(1)-1管路'!G68,IF('C3(1)-1管路'!F68="-","-",'C10(1)-1管路(計画設定)'!$F$13*'C3(1)-1管路'!G68)))</f>
        <v>-</v>
      </c>
      <c r="H68" s="376" t="str">
        <f>IF('C10(1)-1管路(計画設定)'!$G$13="","-",IF('C10(1)-1管路(計画設定)'!$G$13="○",'C3(1)-1管路'!H68,IF('C3(1)-1管路'!H68="-","-",'C10(1)-1管路(計画設定)'!$G$13*'C3(1)-1管路'!H68)))</f>
        <v>-</v>
      </c>
      <c r="I68" s="377" t="str">
        <f t="shared" si="131"/>
        <v>-</v>
      </c>
      <c r="J68" s="382" t="str">
        <f>IF('C10(1)-1管路(計画設定)'!$H$13="","-",IF('C10(1)-1管路(計画設定)'!$H$13="○",'C3(1)-1管路'!J68,IF('C3(1)-1管路'!J68="-","-",'C10(1)-1管路(計画設定)'!$H$13*'C3(1)-1管路'!J68)))</f>
        <v>-</v>
      </c>
      <c r="K68" s="376" t="str">
        <f>IF('C10(1)-1管路(計画設定)'!$I$13="","-",IF('C10(1)-1管路(計画設定)'!$I$13="○",'C3(1)-1管路'!K68,IF('C3(1)-1管路'!K68="-","-",'C10(1)-1管路(計画設定)'!$I$13*'C3(1)-1管路'!K68)))</f>
        <v>-</v>
      </c>
      <c r="L68" s="377" t="str">
        <f t="shared" si="132"/>
        <v>-</v>
      </c>
      <c r="M68" s="382" t="str">
        <f>IF('C10(1)-1管路(計画設定)'!$J$13="","-",IF('C10(1)-1管路(計画設定)'!$J$13="○",'C3(1)-1管路'!M68,IF('C3(1)-1管路'!M68="-","-",'C10(1)-1管路(計画設定)'!$J$13*'C3(1)-1管路'!M68)))</f>
        <v>-</v>
      </c>
      <c r="N68" s="376" t="str">
        <f>IF('C10(1)-1管路(計画設定)'!$K$13="","-",IF('C10(1)-1管路(計画設定)'!$K$13="○",'C3(1)-1管路'!N68,IF('C3(1)-1管路'!N68="-","-",'C10(1)-1管路(計画設定)'!$K$13*'C3(1)-1管路'!N68)))</f>
        <v>-</v>
      </c>
      <c r="O68" s="377" t="str">
        <f t="shared" si="133"/>
        <v>-</v>
      </c>
      <c r="P68" s="382" t="str">
        <f>IF('C10(1)-1管路(計画設定)'!$L$13="","-",IF('C10(1)-1管路(計画設定)'!$L$13="○",'C3(1)-1管路'!P68,IF('C3(1)-1管路'!P68="-","-",'C10(1)-1管路(計画設定)'!$L$13*'C3(1)-1管路'!P68)))</f>
        <v>-</v>
      </c>
      <c r="Q68" s="376" t="str">
        <f>IF('C10(1)-1管路(計画設定)'!$M$13="","-",IF('C10(1)-1管路(計画設定)'!$M$13="○",'C3(1)-1管路'!Q68,IF('C3(1)-1管路'!Q68="-","-",'C10(1)-1管路(計画設定)'!$M$13*'C3(1)-1管路'!Q68)))</f>
        <v>-</v>
      </c>
      <c r="R68" s="377" t="str">
        <f t="shared" si="134"/>
        <v>-</v>
      </c>
      <c r="S68" s="382" t="str">
        <f>IF('C10(1)-1管路(計画設定)'!$N$13="","-",IF('C10(1)-1管路(計画設定)'!$N$13="○",'C3(1)-1管路'!S68,IF('C3(1)-1管路'!S68="-","-",'C10(1)-1管路(計画設定)'!$N$13*'C3(1)-1管路'!S68)))</f>
        <v>-</v>
      </c>
      <c r="T68" s="388" t="str">
        <f>IF('C10(1)-1管路(計画設定)'!$O$13="","-",IF('C10(1)-1管路(計画設定)'!$O$13="○",'C3(1)-1管路'!T68,IF('C3(1)-1管路'!T68="-","-",'C10(1)-1管路(計画設定)'!$O$13*'C3(1)-1管路'!T68)))</f>
        <v>-</v>
      </c>
      <c r="U68" s="388" t="str">
        <f>IF('C10(1)-1管路(計画設定)'!$P$13="","-",IF('C10(1)-1管路(計画設定)'!$P$13="○",'C3(1)-1管路'!U68,IF('C3(1)-1管路'!U68="-","-",'C10(1)-1管路(計画設定)'!$P$13*'C3(1)-1管路'!U68)))</f>
        <v>-</v>
      </c>
      <c r="V68" s="376" t="str">
        <f>IF('C10(1)-1管路(計画設定)'!$Q$13="","-",IF('C10(1)-1管路(計画設定)'!$Q$13="○",'C3(1)-1管路'!V68,IF('C3(1)-1管路'!V68="-","-",'C10(1)-1管路(計画設定)'!$Q$13*'C3(1)-1管路'!V68)))</f>
        <v>-</v>
      </c>
      <c r="W68" s="377" t="str">
        <f t="shared" si="135"/>
        <v>-</v>
      </c>
      <c r="X68" s="382" t="str">
        <f>IF('C10(1)-1管路(計画設定)'!$R$13="","-",IF('C10(1)-1管路(計画設定)'!$R$13="○",'C3(1)-1管路'!X68,IF('C3(1)-1管路'!X68="-","-",'C10(1)-1管路(計画設定)'!$R$13*'C3(1)-1管路'!X68)))</f>
        <v>-</v>
      </c>
      <c r="Y68" s="376" t="str">
        <f>IF('C10(1)-1管路(計画設定)'!$S$13="","-",IF('C10(1)-1管路(計画設定)'!$S$13="○",'C3(1)-1管路'!Y68,IF('C3(1)-1管路'!Y68="-","-",'C10(1)-1管路(計画設定)'!$S$13*'C3(1)-1管路'!Y68)))</f>
        <v>-</v>
      </c>
      <c r="Z68" s="377" t="str">
        <f t="shared" si="136"/>
        <v>-</v>
      </c>
      <c r="AA68" s="382" t="str">
        <f>IF('C10(1)-1管路(計画設定)'!$T$13="","-",IF('C10(1)-1管路(計画設定)'!$T$13="○",'C3(1)-1管路'!AA68,IF('C3(1)-1管路'!AA68="-","-",'C10(1)-1管路(計画設定)'!$T$13*'C3(1)-1管路'!AA68)))</f>
        <v>-</v>
      </c>
      <c r="AB68" s="376" t="str">
        <f>IF('C10(1)-1管路(計画設定)'!$U$13="","-",IF('C10(1)-1管路(計画設定)'!$U$13="○",'C3(1)-1管路'!AB68,IF('C3(1)-1管路'!AB68="-","-",'C10(1)-1管路(計画設定)'!$U$13*'C3(1)-1管路'!AB68)))</f>
        <v>-</v>
      </c>
      <c r="AC68" s="377" t="str">
        <f t="shared" si="137"/>
        <v>-</v>
      </c>
      <c r="AD68" s="382" t="str">
        <f>IF('C10(1)-1管路(計画設定)'!$V$13="","-",IF('C10(1)-1管路(計画設定)'!$V$13="○",'C3(1)-1管路'!AD68,IF('C3(1)-1管路'!AD68="-","-",'C10(1)-1管路(計画設定)'!$V$13*'C3(1)-1管路'!AD68)))</f>
        <v>-</v>
      </c>
      <c r="AE68" s="376" t="str">
        <f>IF('C10(1)-1管路(計画設定)'!$W$13="","-",IF('C10(1)-1管路(計画設定)'!$W$13="○",'C3(1)-1管路'!AE68,IF('C3(1)-1管路'!AE68="-","-",'C10(1)-1管路(計画設定)'!$W$13*'C3(1)-1管路'!AE68)))</f>
        <v>-</v>
      </c>
      <c r="AF68" s="377" t="str">
        <f t="shared" si="138"/>
        <v>-</v>
      </c>
      <c r="AG68" s="382" t="str">
        <f>IF('C10(1)-1管路(計画設定)'!$X$8="","-",IF('C10(1)-1管路(計画設定)'!$X$8="○",'C3(1)-1管路'!AG68,IF('C3(1)-1管路'!AZ68="-","-",'C10(1)-1管路(計画設定)'!$X$8*'C3(1)-1管路'!AG68)))</f>
        <v>-</v>
      </c>
      <c r="AH68" s="376" t="str">
        <f>IF('C10(1)-1管路(計画設定)'!$Y$13="","-",IF('C10(1)-1管路(計画設定)'!$Y$13="○",'C3(1)-1管路'!AH68,IF('C3(1)-1管路'!AH68="-","-",'C10(1)-1管路(計画設定)'!$Y$13*'C3(1)-1管路'!AH68)))</f>
        <v>-</v>
      </c>
      <c r="AI68" s="377" t="str">
        <f t="shared" si="139"/>
        <v>-</v>
      </c>
      <c r="AJ68" s="382" t="str">
        <f>IF('C10(1)-1管路(計画設定)'!$Z$13="","-",IF('C10(1)-1管路(計画設定)'!$Z$13="○",'C3(1)-1管路'!AJ68,IF('C3(1)-1管路'!AJ68="-","-",'C10(1)-1管路(計画設定)'!$Z$13*'C3(1)-1管路'!AJ68)))</f>
        <v>-</v>
      </c>
      <c r="AK68" s="376" t="str">
        <f>IF('C10(1)-1管路(計画設定)'!$AA$13="","-",IF('C10(1)-1管路(計画設定)'!$AA$13="○",'C3(1)-1管路'!AK68,IF('C3(1)-1管路'!AK68="-","-",'C10(1)-1管路(計画設定)'!$AA$13*'C3(1)-1管路'!AK68)))</f>
        <v>-</v>
      </c>
      <c r="AL68" s="377" t="str">
        <f t="shared" si="140"/>
        <v>-</v>
      </c>
      <c r="AM68" s="382" t="str">
        <f>IF('C10(1)-1管路(計画設定)'!$AB$13="","-",IF('C10(1)-1管路(計画設定)'!$AB$13="○",'C3(1)-1管路'!AM68,IF('C3(1)-1管路'!AM68="-","-",'C10(1)-1管路(計画設定)'!$AB$13*'C3(1)-1管路'!AM68)))</f>
        <v>-</v>
      </c>
      <c r="AN68" s="376" t="str">
        <f>IF('C10(1)-1管路(計画設定)'!$AC$13="","-",IF('C10(1)-1管路(計画設定)'!$AC$13="○",'C3(1)-1管路'!AN68,IF('C3(1)-1管路'!AN68="-","-",'C10(1)-1管路(計画設定)'!$AC$13*'C3(1)-1管路'!AN68)))</f>
        <v>-</v>
      </c>
      <c r="AO68" s="377" t="str">
        <f t="shared" si="141"/>
        <v>-</v>
      </c>
      <c r="AP68" s="382" t="str">
        <f>IF('C10(1)-1管路(計画設定)'!$AD$13="","-",IF('C10(1)-1管路(計画設定)'!$AD$13="○",'C3(1)-1管路'!AP68,IF('C3(1)-1管路'!AP68="-","-",'C10(1)-1管路(計画設定)'!$AD$13*'C3(1)-1管路'!AP68)))</f>
        <v>-</v>
      </c>
      <c r="AQ68" s="376" t="str">
        <f>IF('C10(1)-1管路(計画設定)'!$AE$13="","-",IF('C10(1)-1管路(計画設定)'!$AE$13="○",'C3(1)-1管路'!AQ68,IF('C3(1)-1管路'!AQ68="-","-",'C10(1)-1管路(計画設定)'!$AE$13*'C3(1)-1管路'!AQ68)))</f>
        <v>-</v>
      </c>
      <c r="AR68" s="377" t="str">
        <f t="shared" si="142"/>
        <v>-</v>
      </c>
      <c r="AS68" s="382" t="str">
        <f>IF('C10(1)-1管路(計画設定)'!$AF$13="","-",IF('C10(1)-1管路(計画設定)'!$AF$13="○",'C3(1)-1管路'!AS68,IF('C3(1)-1管路'!AS68="-","-",'C10(1)-1管路(計画設定)'!$AF$13*'C3(1)-1管路'!AS68)))</f>
        <v>-</v>
      </c>
      <c r="AT68" s="376" t="str">
        <f>IF('C10(1)-1管路(計画設定)'!$AG$13="","-",IF('C10(1)-1管路(計画設定)'!$AG$13="○",'C3(1)-1管路'!AT68,IF('C3(1)-1管路'!AT68="-","-",'C10(1)-1管路(計画設定)'!$AG$13*'C3(1)-1管路'!AT68)))</f>
        <v>-</v>
      </c>
      <c r="AU68" s="377" t="str">
        <f t="shared" si="143"/>
        <v>-</v>
      </c>
      <c r="AV68" s="395" t="str">
        <f t="shared" si="144"/>
        <v>-</v>
      </c>
      <c r="AW68" s="240" t="str">
        <f>IF('C10(1)-2管路(初期設定)'!AW68="","",'C10(1)-2管路(初期設定)'!AW68)</f>
        <v>ダクタイル鋳鉄管(NS形継手等)</v>
      </c>
      <c r="AX68" s="390">
        <f>IF('C10(1)-2管路(初期設定)'!AX68="","",'C10(1)-2管路(初期設定)'!AX68)</f>
        <v>166</v>
      </c>
      <c r="AY68" s="42" t="str">
        <f t="shared" si="145"/>
        <v>-</v>
      </c>
      <c r="BB68" s="1071">
        <f t="shared" si="146"/>
        <v>0</v>
      </c>
      <c r="BC68" s="1070"/>
      <c r="BD68" s="1070">
        <f t="shared" si="147"/>
        <v>0</v>
      </c>
      <c r="BE68" s="1070"/>
      <c r="BF68" s="1070">
        <f t="shared" si="148"/>
        <v>0</v>
      </c>
      <c r="BG68" s="1070"/>
      <c r="BH68" s="1070">
        <f t="shared" si="149"/>
        <v>0</v>
      </c>
      <c r="BI68" s="1070"/>
      <c r="BJ68" s="1070">
        <f t="shared" si="150"/>
        <v>0</v>
      </c>
      <c r="BK68" s="1070"/>
      <c r="BL68" s="1071">
        <f t="shared" si="151"/>
        <v>0</v>
      </c>
      <c r="BM68" s="1070"/>
      <c r="BN68" s="1070">
        <f t="shared" si="152"/>
        <v>0</v>
      </c>
      <c r="BO68" s="1070"/>
      <c r="BP68" s="1070">
        <f t="shared" si="153"/>
        <v>0</v>
      </c>
      <c r="BQ68" s="1070"/>
      <c r="BR68" s="1070">
        <f t="shared" si="154"/>
        <v>0</v>
      </c>
      <c r="BS68" s="1070"/>
      <c r="BT68" s="1070">
        <f t="shared" si="155"/>
        <v>0</v>
      </c>
      <c r="BU68" s="1073"/>
      <c r="BV68" s="78"/>
      <c r="DI68" s="78"/>
    </row>
    <row r="69" spans="2:113" ht="13.5" customHeight="1">
      <c r="B69" s="1551"/>
      <c r="C69" s="1255"/>
      <c r="D69" s="1263"/>
      <c r="E69" s="1263"/>
      <c r="F69" s="76">
        <v>400</v>
      </c>
      <c r="G69" s="382" t="str">
        <f>IF('C10(1)-1管路(計画設定)'!$F$13="","-",IF('C10(1)-1管路(計画設定)'!$F$13="○",'C3(1)-1管路'!G69,IF('C3(1)-1管路'!F69="-","-",'C10(1)-1管路(計画設定)'!$F$13*'C3(1)-1管路'!G69)))</f>
        <v>-</v>
      </c>
      <c r="H69" s="376" t="str">
        <f>IF('C10(1)-1管路(計画設定)'!$G$13="","-",IF('C10(1)-1管路(計画設定)'!$G$13="○",'C3(1)-1管路'!H69,IF('C3(1)-1管路'!H69="-","-",'C10(1)-1管路(計画設定)'!$G$13*'C3(1)-1管路'!H69)))</f>
        <v>-</v>
      </c>
      <c r="I69" s="377" t="str">
        <f t="shared" si="131"/>
        <v>-</v>
      </c>
      <c r="J69" s="382" t="str">
        <f>IF('C10(1)-1管路(計画設定)'!$H$13="","-",IF('C10(1)-1管路(計画設定)'!$H$13="○",'C3(1)-1管路'!J69,IF('C3(1)-1管路'!J69="-","-",'C10(1)-1管路(計画設定)'!$H$13*'C3(1)-1管路'!J69)))</f>
        <v>-</v>
      </c>
      <c r="K69" s="376" t="str">
        <f>IF('C10(1)-1管路(計画設定)'!$I$13="","-",IF('C10(1)-1管路(計画設定)'!$I$13="○",'C3(1)-1管路'!K69,IF('C3(1)-1管路'!K69="-","-",'C10(1)-1管路(計画設定)'!$I$13*'C3(1)-1管路'!K69)))</f>
        <v>-</v>
      </c>
      <c r="L69" s="377" t="str">
        <f t="shared" si="132"/>
        <v>-</v>
      </c>
      <c r="M69" s="382" t="str">
        <f>IF('C10(1)-1管路(計画設定)'!$J$13="","-",IF('C10(1)-1管路(計画設定)'!$J$13="○",'C3(1)-1管路'!M69,IF('C3(1)-1管路'!M69="-","-",'C10(1)-1管路(計画設定)'!$J$13*'C3(1)-1管路'!M69)))</f>
        <v>-</v>
      </c>
      <c r="N69" s="376" t="str">
        <f>IF('C10(1)-1管路(計画設定)'!$K$13="","-",IF('C10(1)-1管路(計画設定)'!$K$13="○",'C3(1)-1管路'!N69,IF('C3(1)-1管路'!N69="-","-",'C10(1)-1管路(計画設定)'!$K$13*'C3(1)-1管路'!N69)))</f>
        <v>-</v>
      </c>
      <c r="O69" s="377" t="str">
        <f t="shared" si="133"/>
        <v>-</v>
      </c>
      <c r="P69" s="382" t="str">
        <f>IF('C10(1)-1管路(計画設定)'!$L$13="","-",IF('C10(1)-1管路(計画設定)'!$L$13="○",'C3(1)-1管路'!P69,IF('C3(1)-1管路'!P69="-","-",'C10(1)-1管路(計画設定)'!$L$13*'C3(1)-1管路'!P69)))</f>
        <v>-</v>
      </c>
      <c r="Q69" s="376" t="str">
        <f>IF('C10(1)-1管路(計画設定)'!$M$13="","-",IF('C10(1)-1管路(計画設定)'!$M$13="○",'C3(1)-1管路'!Q69,IF('C3(1)-1管路'!Q69="-","-",'C10(1)-1管路(計画設定)'!$M$13*'C3(1)-1管路'!Q69)))</f>
        <v>-</v>
      </c>
      <c r="R69" s="377" t="str">
        <f t="shared" si="134"/>
        <v>-</v>
      </c>
      <c r="S69" s="382" t="str">
        <f>IF('C10(1)-1管路(計画設定)'!$N$13="","-",IF('C10(1)-1管路(計画設定)'!$N$13="○",'C3(1)-1管路'!S69,IF('C3(1)-1管路'!S69="-","-",'C10(1)-1管路(計画設定)'!$N$13*'C3(1)-1管路'!S69)))</f>
        <v>-</v>
      </c>
      <c r="T69" s="388" t="str">
        <f>IF('C10(1)-1管路(計画設定)'!$O$13="","-",IF('C10(1)-1管路(計画設定)'!$O$13="○",'C3(1)-1管路'!T69,IF('C3(1)-1管路'!T69="-","-",'C10(1)-1管路(計画設定)'!$O$13*'C3(1)-1管路'!T69)))</f>
        <v>-</v>
      </c>
      <c r="U69" s="388" t="str">
        <f>IF('C10(1)-1管路(計画設定)'!$P$13="","-",IF('C10(1)-1管路(計画設定)'!$P$13="○",'C3(1)-1管路'!U69,IF('C3(1)-1管路'!U69="-","-",'C10(1)-1管路(計画設定)'!$P$13*'C3(1)-1管路'!U69)))</f>
        <v>-</v>
      </c>
      <c r="V69" s="376" t="str">
        <f>IF('C10(1)-1管路(計画設定)'!$Q$13="","-",IF('C10(1)-1管路(計画設定)'!$Q$13="○",'C3(1)-1管路'!V69,IF('C3(1)-1管路'!V69="-","-",'C10(1)-1管路(計画設定)'!$Q$13*'C3(1)-1管路'!V69)))</f>
        <v>-</v>
      </c>
      <c r="W69" s="377" t="str">
        <f t="shared" si="135"/>
        <v>-</v>
      </c>
      <c r="X69" s="382" t="str">
        <f>IF('C10(1)-1管路(計画設定)'!$R$13="","-",IF('C10(1)-1管路(計画設定)'!$R$13="○",'C3(1)-1管路'!X69,IF('C3(1)-1管路'!X69="-","-",'C10(1)-1管路(計画設定)'!$R$13*'C3(1)-1管路'!X69)))</f>
        <v>-</v>
      </c>
      <c r="Y69" s="376" t="str">
        <f>IF('C10(1)-1管路(計画設定)'!$S$13="","-",IF('C10(1)-1管路(計画設定)'!$S$13="○",'C3(1)-1管路'!Y69,IF('C3(1)-1管路'!Y69="-","-",'C10(1)-1管路(計画設定)'!$S$13*'C3(1)-1管路'!Y69)))</f>
        <v>-</v>
      </c>
      <c r="Z69" s="377" t="str">
        <f t="shared" si="136"/>
        <v>-</v>
      </c>
      <c r="AA69" s="382" t="str">
        <f>IF('C10(1)-1管路(計画設定)'!$T$13="","-",IF('C10(1)-1管路(計画設定)'!$T$13="○",'C3(1)-1管路'!AA69,IF('C3(1)-1管路'!AA69="-","-",'C10(1)-1管路(計画設定)'!$T$13*'C3(1)-1管路'!AA69)))</f>
        <v>-</v>
      </c>
      <c r="AB69" s="376" t="str">
        <f>IF('C10(1)-1管路(計画設定)'!$U$13="","-",IF('C10(1)-1管路(計画設定)'!$U$13="○",'C3(1)-1管路'!AB69,IF('C3(1)-1管路'!AB69="-","-",'C10(1)-1管路(計画設定)'!$U$13*'C3(1)-1管路'!AB69)))</f>
        <v>-</v>
      </c>
      <c r="AC69" s="377" t="str">
        <f t="shared" si="137"/>
        <v>-</v>
      </c>
      <c r="AD69" s="382" t="str">
        <f>IF('C10(1)-1管路(計画設定)'!$V$13="","-",IF('C10(1)-1管路(計画設定)'!$V$13="○",'C3(1)-1管路'!AD69,IF('C3(1)-1管路'!AD69="-","-",'C10(1)-1管路(計画設定)'!$V$13*'C3(1)-1管路'!AD69)))</f>
        <v>-</v>
      </c>
      <c r="AE69" s="376" t="str">
        <f>IF('C10(1)-1管路(計画設定)'!$W$13="","-",IF('C10(1)-1管路(計画設定)'!$W$13="○",'C3(1)-1管路'!AE69,IF('C3(1)-1管路'!AE69="-","-",'C10(1)-1管路(計画設定)'!$W$13*'C3(1)-1管路'!AE69)))</f>
        <v>-</v>
      </c>
      <c r="AF69" s="377" t="str">
        <f t="shared" si="138"/>
        <v>-</v>
      </c>
      <c r="AG69" s="382" t="str">
        <f>IF('C10(1)-1管路(計画設定)'!$X$8="","-",IF('C10(1)-1管路(計画設定)'!$X$8="○",'C3(1)-1管路'!AG69,IF('C3(1)-1管路'!AZ69="-","-",'C10(1)-1管路(計画設定)'!$X$8*'C3(1)-1管路'!AG69)))</f>
        <v>-</v>
      </c>
      <c r="AH69" s="376" t="str">
        <f>IF('C10(1)-1管路(計画設定)'!$Y$13="","-",IF('C10(1)-1管路(計画設定)'!$Y$13="○",'C3(1)-1管路'!AH69,IF('C3(1)-1管路'!AH69="-","-",'C10(1)-1管路(計画設定)'!$Y$13*'C3(1)-1管路'!AH69)))</f>
        <v>-</v>
      </c>
      <c r="AI69" s="377" t="str">
        <f t="shared" si="139"/>
        <v>-</v>
      </c>
      <c r="AJ69" s="382" t="str">
        <f>IF('C10(1)-1管路(計画設定)'!$Z$13="","-",IF('C10(1)-1管路(計画設定)'!$Z$13="○",'C3(1)-1管路'!AJ69,IF('C3(1)-1管路'!AJ69="-","-",'C10(1)-1管路(計画設定)'!$Z$13*'C3(1)-1管路'!AJ69)))</f>
        <v>-</v>
      </c>
      <c r="AK69" s="376" t="str">
        <f>IF('C10(1)-1管路(計画設定)'!$AA$13="","-",IF('C10(1)-1管路(計画設定)'!$AA$13="○",'C3(1)-1管路'!AK69,IF('C3(1)-1管路'!AK69="-","-",'C10(1)-1管路(計画設定)'!$AA$13*'C3(1)-1管路'!AK69)))</f>
        <v>-</v>
      </c>
      <c r="AL69" s="377" t="str">
        <f t="shared" si="140"/>
        <v>-</v>
      </c>
      <c r="AM69" s="382" t="str">
        <f>IF('C10(1)-1管路(計画設定)'!$AB$13="","-",IF('C10(1)-1管路(計画設定)'!$AB$13="○",'C3(1)-1管路'!AM69,IF('C3(1)-1管路'!AM69="-","-",'C10(1)-1管路(計画設定)'!$AB$13*'C3(1)-1管路'!AM69)))</f>
        <v>-</v>
      </c>
      <c r="AN69" s="376" t="str">
        <f>IF('C10(1)-1管路(計画設定)'!$AC$13="","-",IF('C10(1)-1管路(計画設定)'!$AC$13="○",'C3(1)-1管路'!AN69,IF('C3(1)-1管路'!AN69="-","-",'C10(1)-1管路(計画設定)'!$AC$13*'C3(1)-1管路'!AN69)))</f>
        <v>-</v>
      </c>
      <c r="AO69" s="377" t="str">
        <f t="shared" si="141"/>
        <v>-</v>
      </c>
      <c r="AP69" s="382" t="str">
        <f>IF('C10(1)-1管路(計画設定)'!$AD$13="","-",IF('C10(1)-1管路(計画設定)'!$AD$13="○",'C3(1)-1管路'!AP69,IF('C3(1)-1管路'!AP69="-","-",'C10(1)-1管路(計画設定)'!$AD$13*'C3(1)-1管路'!AP69)))</f>
        <v>-</v>
      </c>
      <c r="AQ69" s="376" t="str">
        <f>IF('C10(1)-1管路(計画設定)'!$AE$13="","-",IF('C10(1)-1管路(計画設定)'!$AE$13="○",'C3(1)-1管路'!AQ69,IF('C3(1)-1管路'!AQ69="-","-",'C10(1)-1管路(計画設定)'!$AE$13*'C3(1)-1管路'!AQ69)))</f>
        <v>-</v>
      </c>
      <c r="AR69" s="377" t="str">
        <f t="shared" si="142"/>
        <v>-</v>
      </c>
      <c r="AS69" s="382" t="str">
        <f>IF('C10(1)-1管路(計画設定)'!$AF$13="","-",IF('C10(1)-1管路(計画設定)'!$AF$13="○",'C3(1)-1管路'!AS69,IF('C3(1)-1管路'!AS69="-","-",'C10(1)-1管路(計画設定)'!$AF$13*'C3(1)-1管路'!AS69)))</f>
        <v>-</v>
      </c>
      <c r="AT69" s="376" t="str">
        <f>IF('C10(1)-1管路(計画設定)'!$AG$13="","-",IF('C10(1)-1管路(計画設定)'!$AG$13="○",'C3(1)-1管路'!AT69,IF('C3(1)-1管路'!AT69="-","-",'C10(1)-1管路(計画設定)'!$AG$13*'C3(1)-1管路'!AT69)))</f>
        <v>-</v>
      </c>
      <c r="AU69" s="377" t="str">
        <f t="shared" si="143"/>
        <v>-</v>
      </c>
      <c r="AV69" s="395" t="str">
        <f t="shared" si="144"/>
        <v>-</v>
      </c>
      <c r="AW69" s="240" t="str">
        <f>IF('C10(1)-2管路(初期設定)'!AW69="","",'C10(1)-2管路(初期設定)'!AW69)</f>
        <v>ダクタイル鋳鉄管(NS形継手等)</v>
      </c>
      <c r="AX69" s="390">
        <f>IF('C10(1)-2管路(初期設定)'!AX69="","",'C10(1)-2管路(初期設定)'!AX69)</f>
        <v>146</v>
      </c>
      <c r="AY69" s="42" t="str">
        <f t="shared" si="145"/>
        <v>-</v>
      </c>
      <c r="BB69" s="1071">
        <f t="shared" si="146"/>
        <v>0</v>
      </c>
      <c r="BC69" s="1070"/>
      <c r="BD69" s="1070">
        <f t="shared" si="147"/>
        <v>0</v>
      </c>
      <c r="BE69" s="1070"/>
      <c r="BF69" s="1070">
        <f t="shared" si="148"/>
        <v>0</v>
      </c>
      <c r="BG69" s="1070"/>
      <c r="BH69" s="1070">
        <f t="shared" si="149"/>
        <v>0</v>
      </c>
      <c r="BI69" s="1070"/>
      <c r="BJ69" s="1070">
        <f t="shared" si="150"/>
        <v>0</v>
      </c>
      <c r="BK69" s="1070"/>
      <c r="BL69" s="1071">
        <f t="shared" si="151"/>
        <v>0</v>
      </c>
      <c r="BM69" s="1070"/>
      <c r="BN69" s="1070">
        <f t="shared" si="152"/>
        <v>0</v>
      </c>
      <c r="BO69" s="1070"/>
      <c r="BP69" s="1070">
        <f t="shared" si="153"/>
        <v>0</v>
      </c>
      <c r="BQ69" s="1070"/>
      <c r="BR69" s="1070">
        <f t="shared" si="154"/>
        <v>0</v>
      </c>
      <c r="BS69" s="1070"/>
      <c r="BT69" s="1070">
        <f t="shared" si="155"/>
        <v>0</v>
      </c>
      <c r="BU69" s="1073"/>
      <c r="BV69" s="78"/>
      <c r="DI69" s="78"/>
    </row>
    <row r="70" spans="2:113" ht="13.5" customHeight="1">
      <c r="B70" s="1551"/>
      <c r="C70" s="1255"/>
      <c r="D70" s="1263"/>
      <c r="E70" s="1263"/>
      <c r="F70" s="76">
        <v>350</v>
      </c>
      <c r="G70" s="382" t="str">
        <f>IF('C10(1)-1管路(計画設定)'!$F$13="","-",IF('C10(1)-1管路(計画設定)'!$F$13="○",'C3(1)-1管路'!G70,IF('C3(1)-1管路'!F70="-","-",'C10(1)-1管路(計画設定)'!$F$13*'C3(1)-1管路'!G70)))</f>
        <v>-</v>
      </c>
      <c r="H70" s="376" t="str">
        <f>IF('C10(1)-1管路(計画設定)'!$G$13="","-",IF('C10(1)-1管路(計画設定)'!$G$13="○",'C3(1)-1管路'!H70,IF('C3(1)-1管路'!H70="-","-",'C10(1)-1管路(計画設定)'!$G$13*'C3(1)-1管路'!H70)))</f>
        <v>-</v>
      </c>
      <c r="I70" s="377" t="str">
        <f t="shared" si="131"/>
        <v>-</v>
      </c>
      <c r="J70" s="382" t="str">
        <f>IF('C10(1)-1管路(計画設定)'!$H$13="","-",IF('C10(1)-1管路(計画設定)'!$H$13="○",'C3(1)-1管路'!J70,IF('C3(1)-1管路'!J70="-","-",'C10(1)-1管路(計画設定)'!$H$13*'C3(1)-1管路'!J70)))</f>
        <v>-</v>
      </c>
      <c r="K70" s="376" t="str">
        <f>IF('C10(1)-1管路(計画設定)'!$I$13="","-",IF('C10(1)-1管路(計画設定)'!$I$13="○",'C3(1)-1管路'!K70,IF('C3(1)-1管路'!K70="-","-",'C10(1)-1管路(計画設定)'!$I$13*'C3(1)-1管路'!K70)))</f>
        <v>-</v>
      </c>
      <c r="L70" s="377" t="str">
        <f t="shared" si="132"/>
        <v>-</v>
      </c>
      <c r="M70" s="382" t="str">
        <f>IF('C10(1)-1管路(計画設定)'!$J$13="","-",IF('C10(1)-1管路(計画設定)'!$J$13="○",'C3(1)-1管路'!M70,IF('C3(1)-1管路'!M70="-","-",'C10(1)-1管路(計画設定)'!$J$13*'C3(1)-1管路'!M70)))</f>
        <v>-</v>
      </c>
      <c r="N70" s="376" t="str">
        <f>IF('C10(1)-1管路(計画設定)'!$K$13="","-",IF('C10(1)-1管路(計画設定)'!$K$13="○",'C3(1)-1管路'!N70,IF('C3(1)-1管路'!N70="-","-",'C10(1)-1管路(計画設定)'!$K$13*'C3(1)-1管路'!N70)))</f>
        <v>-</v>
      </c>
      <c r="O70" s="377" t="str">
        <f t="shared" si="133"/>
        <v>-</v>
      </c>
      <c r="P70" s="382" t="str">
        <f>IF('C10(1)-1管路(計画設定)'!$L$13="","-",IF('C10(1)-1管路(計画設定)'!$L$13="○",'C3(1)-1管路'!P70,IF('C3(1)-1管路'!P70="-","-",'C10(1)-1管路(計画設定)'!$L$13*'C3(1)-1管路'!P70)))</f>
        <v>-</v>
      </c>
      <c r="Q70" s="376" t="str">
        <f>IF('C10(1)-1管路(計画設定)'!$M$13="","-",IF('C10(1)-1管路(計画設定)'!$M$13="○",'C3(1)-1管路'!Q70,IF('C3(1)-1管路'!Q70="-","-",'C10(1)-1管路(計画設定)'!$M$13*'C3(1)-1管路'!Q70)))</f>
        <v>-</v>
      </c>
      <c r="R70" s="377" t="str">
        <f t="shared" si="134"/>
        <v>-</v>
      </c>
      <c r="S70" s="382" t="str">
        <f>IF('C10(1)-1管路(計画設定)'!$N$13="","-",IF('C10(1)-1管路(計画設定)'!$N$13="○",'C3(1)-1管路'!S70,IF('C3(1)-1管路'!S70="-","-",'C10(1)-1管路(計画設定)'!$N$13*'C3(1)-1管路'!S70)))</f>
        <v>-</v>
      </c>
      <c r="T70" s="388" t="str">
        <f>IF('C10(1)-1管路(計画設定)'!$O$13="","-",IF('C10(1)-1管路(計画設定)'!$O$13="○",'C3(1)-1管路'!T70,IF('C3(1)-1管路'!T70="-","-",'C10(1)-1管路(計画設定)'!$O$13*'C3(1)-1管路'!T70)))</f>
        <v>-</v>
      </c>
      <c r="U70" s="388" t="str">
        <f>IF('C10(1)-1管路(計画設定)'!$P$13="","-",IF('C10(1)-1管路(計画設定)'!$P$13="○",'C3(1)-1管路'!U70,IF('C3(1)-1管路'!U70="-","-",'C10(1)-1管路(計画設定)'!$P$13*'C3(1)-1管路'!U70)))</f>
        <v>-</v>
      </c>
      <c r="V70" s="376" t="str">
        <f>IF('C10(1)-1管路(計画設定)'!$Q$13="","-",IF('C10(1)-1管路(計画設定)'!$Q$13="○",'C3(1)-1管路'!V70,IF('C3(1)-1管路'!V70="-","-",'C10(1)-1管路(計画設定)'!$Q$13*'C3(1)-1管路'!V70)))</f>
        <v>-</v>
      </c>
      <c r="W70" s="377" t="str">
        <f t="shared" si="135"/>
        <v>-</v>
      </c>
      <c r="X70" s="382" t="str">
        <f>IF('C10(1)-1管路(計画設定)'!$R$13="","-",IF('C10(1)-1管路(計画設定)'!$R$13="○",'C3(1)-1管路'!X70,IF('C3(1)-1管路'!X70="-","-",'C10(1)-1管路(計画設定)'!$R$13*'C3(1)-1管路'!X70)))</f>
        <v>-</v>
      </c>
      <c r="Y70" s="376" t="str">
        <f>IF('C10(1)-1管路(計画設定)'!$S$13="","-",IF('C10(1)-1管路(計画設定)'!$S$13="○",'C3(1)-1管路'!Y70,IF('C3(1)-1管路'!Y70="-","-",'C10(1)-1管路(計画設定)'!$S$13*'C3(1)-1管路'!Y70)))</f>
        <v>-</v>
      </c>
      <c r="Z70" s="377" t="str">
        <f t="shared" si="136"/>
        <v>-</v>
      </c>
      <c r="AA70" s="382" t="str">
        <f>IF('C10(1)-1管路(計画設定)'!$T$13="","-",IF('C10(1)-1管路(計画設定)'!$T$13="○",'C3(1)-1管路'!AA70,IF('C3(1)-1管路'!AA70="-","-",'C10(1)-1管路(計画設定)'!$T$13*'C3(1)-1管路'!AA70)))</f>
        <v>-</v>
      </c>
      <c r="AB70" s="376" t="str">
        <f>IF('C10(1)-1管路(計画設定)'!$U$13="","-",IF('C10(1)-1管路(計画設定)'!$U$13="○",'C3(1)-1管路'!AB70,IF('C3(1)-1管路'!AB70="-","-",'C10(1)-1管路(計画設定)'!$U$13*'C3(1)-1管路'!AB70)))</f>
        <v>-</v>
      </c>
      <c r="AC70" s="377" t="str">
        <f t="shared" si="137"/>
        <v>-</v>
      </c>
      <c r="AD70" s="382" t="str">
        <f>IF('C10(1)-1管路(計画設定)'!$V$13="","-",IF('C10(1)-1管路(計画設定)'!$V$13="○",'C3(1)-1管路'!AD70,IF('C3(1)-1管路'!AD70="-","-",'C10(1)-1管路(計画設定)'!$V$13*'C3(1)-1管路'!AD70)))</f>
        <v>-</v>
      </c>
      <c r="AE70" s="376" t="str">
        <f>IF('C10(1)-1管路(計画設定)'!$W$13="","-",IF('C10(1)-1管路(計画設定)'!$W$13="○",'C3(1)-1管路'!AE70,IF('C3(1)-1管路'!AE70="-","-",'C10(1)-1管路(計画設定)'!$W$13*'C3(1)-1管路'!AE70)))</f>
        <v>-</v>
      </c>
      <c r="AF70" s="377" t="str">
        <f t="shared" si="138"/>
        <v>-</v>
      </c>
      <c r="AG70" s="382" t="str">
        <f>IF('C10(1)-1管路(計画設定)'!$X$8="","-",IF('C10(1)-1管路(計画設定)'!$X$8="○",'C3(1)-1管路'!AG70,IF('C3(1)-1管路'!AZ70="-","-",'C10(1)-1管路(計画設定)'!$X$8*'C3(1)-1管路'!AG70)))</f>
        <v>-</v>
      </c>
      <c r="AH70" s="376" t="str">
        <f>IF('C10(1)-1管路(計画設定)'!$Y$13="","-",IF('C10(1)-1管路(計画設定)'!$Y$13="○",'C3(1)-1管路'!AH70,IF('C3(1)-1管路'!AH70="-","-",'C10(1)-1管路(計画設定)'!$Y$13*'C3(1)-1管路'!AH70)))</f>
        <v>-</v>
      </c>
      <c r="AI70" s="377" t="str">
        <f t="shared" si="139"/>
        <v>-</v>
      </c>
      <c r="AJ70" s="382" t="str">
        <f>IF('C10(1)-1管路(計画設定)'!$Z$13="","-",IF('C10(1)-1管路(計画設定)'!$Z$13="○",'C3(1)-1管路'!AJ70,IF('C3(1)-1管路'!AJ70="-","-",'C10(1)-1管路(計画設定)'!$Z$13*'C3(1)-1管路'!AJ70)))</f>
        <v>-</v>
      </c>
      <c r="AK70" s="376" t="str">
        <f>IF('C10(1)-1管路(計画設定)'!$AA$13="","-",IF('C10(1)-1管路(計画設定)'!$AA$13="○",'C3(1)-1管路'!AK70,IF('C3(1)-1管路'!AK70="-","-",'C10(1)-1管路(計画設定)'!$AA$13*'C3(1)-1管路'!AK70)))</f>
        <v>-</v>
      </c>
      <c r="AL70" s="377" t="str">
        <f t="shared" si="140"/>
        <v>-</v>
      </c>
      <c r="AM70" s="382" t="str">
        <f>IF('C10(1)-1管路(計画設定)'!$AB$13="","-",IF('C10(1)-1管路(計画設定)'!$AB$13="○",'C3(1)-1管路'!AM70,IF('C3(1)-1管路'!AM70="-","-",'C10(1)-1管路(計画設定)'!$AB$13*'C3(1)-1管路'!AM70)))</f>
        <v>-</v>
      </c>
      <c r="AN70" s="376" t="str">
        <f>IF('C10(1)-1管路(計画設定)'!$AC$13="","-",IF('C10(1)-1管路(計画設定)'!$AC$13="○",'C3(1)-1管路'!AN70,IF('C3(1)-1管路'!AN70="-","-",'C10(1)-1管路(計画設定)'!$AC$13*'C3(1)-1管路'!AN70)))</f>
        <v>-</v>
      </c>
      <c r="AO70" s="377" t="str">
        <f t="shared" si="141"/>
        <v>-</v>
      </c>
      <c r="AP70" s="382" t="str">
        <f>IF('C10(1)-1管路(計画設定)'!$AD$13="","-",IF('C10(1)-1管路(計画設定)'!$AD$13="○",'C3(1)-1管路'!AP70,IF('C3(1)-1管路'!AP70="-","-",'C10(1)-1管路(計画設定)'!$AD$13*'C3(1)-1管路'!AP70)))</f>
        <v>-</v>
      </c>
      <c r="AQ70" s="376" t="str">
        <f>IF('C10(1)-1管路(計画設定)'!$AE$13="","-",IF('C10(1)-1管路(計画設定)'!$AE$13="○",'C3(1)-1管路'!AQ70,IF('C3(1)-1管路'!AQ70="-","-",'C10(1)-1管路(計画設定)'!$AE$13*'C3(1)-1管路'!AQ70)))</f>
        <v>-</v>
      </c>
      <c r="AR70" s="377" t="str">
        <f t="shared" si="142"/>
        <v>-</v>
      </c>
      <c r="AS70" s="382" t="str">
        <f>IF('C10(1)-1管路(計画設定)'!$AF$13="","-",IF('C10(1)-1管路(計画設定)'!$AF$13="○",'C3(1)-1管路'!AS70,IF('C3(1)-1管路'!AS70="-","-",'C10(1)-1管路(計画設定)'!$AF$13*'C3(1)-1管路'!AS70)))</f>
        <v>-</v>
      </c>
      <c r="AT70" s="376" t="str">
        <f>IF('C10(1)-1管路(計画設定)'!$AG$13="","-",IF('C10(1)-1管路(計画設定)'!$AG$13="○",'C3(1)-1管路'!AT70,IF('C3(1)-1管路'!AT70="-","-",'C10(1)-1管路(計画設定)'!$AG$13*'C3(1)-1管路'!AT70)))</f>
        <v>-</v>
      </c>
      <c r="AU70" s="377" t="str">
        <f t="shared" si="143"/>
        <v>-</v>
      </c>
      <c r="AV70" s="395" t="str">
        <f t="shared" si="144"/>
        <v>-</v>
      </c>
      <c r="AW70" s="240" t="str">
        <f>IF('C10(1)-2管路(初期設定)'!AW70="","",'C10(1)-2管路(初期設定)'!AW70)</f>
        <v>ダクタイル鋳鉄管(NS形継手等)</v>
      </c>
      <c r="AX70" s="390">
        <f>IF('C10(1)-2管路(初期設定)'!AX70="","",'C10(1)-2管路(初期設定)'!AX70)</f>
        <v>128</v>
      </c>
      <c r="AY70" s="42" t="str">
        <f t="shared" si="145"/>
        <v>-</v>
      </c>
      <c r="BB70" s="1071">
        <f t="shared" si="146"/>
        <v>0</v>
      </c>
      <c r="BC70" s="1070"/>
      <c r="BD70" s="1070">
        <f t="shared" si="147"/>
        <v>0</v>
      </c>
      <c r="BE70" s="1070"/>
      <c r="BF70" s="1070">
        <f t="shared" si="148"/>
        <v>0</v>
      </c>
      <c r="BG70" s="1070"/>
      <c r="BH70" s="1070">
        <f t="shared" si="149"/>
        <v>0</v>
      </c>
      <c r="BI70" s="1070"/>
      <c r="BJ70" s="1070">
        <f t="shared" si="150"/>
        <v>0</v>
      </c>
      <c r="BK70" s="1070"/>
      <c r="BL70" s="1071">
        <f t="shared" si="151"/>
        <v>0</v>
      </c>
      <c r="BM70" s="1070"/>
      <c r="BN70" s="1070">
        <f t="shared" si="152"/>
        <v>0</v>
      </c>
      <c r="BO70" s="1070"/>
      <c r="BP70" s="1070">
        <f t="shared" si="153"/>
        <v>0</v>
      </c>
      <c r="BQ70" s="1070"/>
      <c r="BR70" s="1070">
        <f t="shared" si="154"/>
        <v>0</v>
      </c>
      <c r="BS70" s="1070"/>
      <c r="BT70" s="1070">
        <f t="shared" si="155"/>
        <v>0</v>
      </c>
      <c r="BU70" s="1073"/>
      <c r="BV70" s="78"/>
      <c r="DI70" s="78"/>
    </row>
    <row r="71" spans="2:113" ht="13.5" customHeight="1">
      <c r="B71" s="1551"/>
      <c r="C71" s="1255"/>
      <c r="D71" s="1263"/>
      <c r="E71" s="1263"/>
      <c r="F71" s="76">
        <v>300</v>
      </c>
      <c r="G71" s="382" t="str">
        <f>IF('C10(1)-1管路(計画設定)'!$F$13="","-",IF('C10(1)-1管路(計画設定)'!$F$13="○",'C3(1)-1管路'!G71,IF('C3(1)-1管路'!F71="-","-",'C10(1)-1管路(計画設定)'!$F$13*'C3(1)-1管路'!G71)))</f>
        <v>-</v>
      </c>
      <c r="H71" s="376" t="str">
        <f>IF('C10(1)-1管路(計画設定)'!$G$13="","-",IF('C10(1)-1管路(計画設定)'!$G$13="○",'C3(1)-1管路'!H71,IF('C3(1)-1管路'!H71="-","-",'C10(1)-1管路(計画設定)'!$G$13*'C3(1)-1管路'!H71)))</f>
        <v>-</v>
      </c>
      <c r="I71" s="377" t="str">
        <f t="shared" si="131"/>
        <v>-</v>
      </c>
      <c r="J71" s="382" t="str">
        <f>IF('C10(1)-1管路(計画設定)'!$H$13="","-",IF('C10(1)-1管路(計画設定)'!$H$13="○",'C3(1)-1管路'!J71,IF('C3(1)-1管路'!J71="-","-",'C10(1)-1管路(計画設定)'!$H$13*'C3(1)-1管路'!J71)))</f>
        <v>-</v>
      </c>
      <c r="K71" s="376" t="str">
        <f>IF('C10(1)-1管路(計画設定)'!$I$13="","-",IF('C10(1)-1管路(計画設定)'!$I$13="○",'C3(1)-1管路'!K71,IF('C3(1)-1管路'!K71="-","-",'C10(1)-1管路(計画設定)'!$I$13*'C3(1)-1管路'!K71)))</f>
        <v>-</v>
      </c>
      <c r="L71" s="377" t="str">
        <f t="shared" si="132"/>
        <v>-</v>
      </c>
      <c r="M71" s="382" t="str">
        <f>IF('C10(1)-1管路(計画設定)'!$J$13="","-",IF('C10(1)-1管路(計画設定)'!$J$13="○",'C3(1)-1管路'!M71,IF('C3(1)-1管路'!M71="-","-",'C10(1)-1管路(計画設定)'!$J$13*'C3(1)-1管路'!M71)))</f>
        <v>-</v>
      </c>
      <c r="N71" s="376" t="str">
        <f>IF('C10(1)-1管路(計画設定)'!$K$13="","-",IF('C10(1)-1管路(計画設定)'!$K$13="○",'C3(1)-1管路'!N71,IF('C3(1)-1管路'!N71="-","-",'C10(1)-1管路(計画設定)'!$K$13*'C3(1)-1管路'!N71)))</f>
        <v>-</v>
      </c>
      <c r="O71" s="377" t="str">
        <f t="shared" si="133"/>
        <v>-</v>
      </c>
      <c r="P71" s="382" t="str">
        <f>IF('C10(1)-1管路(計画設定)'!$L$13="","-",IF('C10(1)-1管路(計画設定)'!$L$13="○",'C3(1)-1管路'!P71,IF('C3(1)-1管路'!P71="-","-",'C10(1)-1管路(計画設定)'!$L$13*'C3(1)-1管路'!P71)))</f>
        <v>-</v>
      </c>
      <c r="Q71" s="376" t="str">
        <f>IF('C10(1)-1管路(計画設定)'!$M$13="","-",IF('C10(1)-1管路(計画設定)'!$M$13="○",'C3(1)-1管路'!Q71,IF('C3(1)-1管路'!Q71="-","-",'C10(1)-1管路(計画設定)'!$M$13*'C3(1)-1管路'!Q71)))</f>
        <v>-</v>
      </c>
      <c r="R71" s="377" t="str">
        <f t="shared" si="134"/>
        <v>-</v>
      </c>
      <c r="S71" s="382" t="str">
        <f>IF('C10(1)-1管路(計画設定)'!$N$13="","-",IF('C10(1)-1管路(計画設定)'!$N$13="○",'C3(1)-1管路'!S71,IF('C3(1)-1管路'!S71="-","-",'C10(1)-1管路(計画設定)'!$N$13*'C3(1)-1管路'!S71)))</f>
        <v>-</v>
      </c>
      <c r="T71" s="388" t="str">
        <f>IF('C10(1)-1管路(計画設定)'!$O$13="","-",IF('C10(1)-1管路(計画設定)'!$O$13="○",'C3(1)-1管路'!T71,IF('C3(1)-1管路'!T71="-","-",'C10(1)-1管路(計画設定)'!$O$13*'C3(1)-1管路'!T71)))</f>
        <v>-</v>
      </c>
      <c r="U71" s="388" t="str">
        <f>IF('C10(1)-1管路(計画設定)'!$P$13="","-",IF('C10(1)-1管路(計画設定)'!$P$13="○",'C3(1)-1管路'!U71,IF('C3(1)-1管路'!U71="-","-",'C10(1)-1管路(計画設定)'!$P$13*'C3(1)-1管路'!U71)))</f>
        <v>-</v>
      </c>
      <c r="V71" s="376" t="str">
        <f>IF('C10(1)-1管路(計画設定)'!$Q$13="","-",IF('C10(1)-1管路(計画設定)'!$Q$13="○",'C3(1)-1管路'!V71,IF('C3(1)-1管路'!V71="-","-",'C10(1)-1管路(計画設定)'!$Q$13*'C3(1)-1管路'!V71)))</f>
        <v>-</v>
      </c>
      <c r="W71" s="377" t="str">
        <f t="shared" si="135"/>
        <v>-</v>
      </c>
      <c r="X71" s="382" t="str">
        <f>IF('C10(1)-1管路(計画設定)'!$R$13="","-",IF('C10(1)-1管路(計画設定)'!$R$13="○",'C3(1)-1管路'!X71,IF('C3(1)-1管路'!X71="-","-",'C10(1)-1管路(計画設定)'!$R$13*'C3(1)-1管路'!X71)))</f>
        <v>-</v>
      </c>
      <c r="Y71" s="376" t="str">
        <f>IF('C10(1)-1管路(計画設定)'!$S$13="","-",IF('C10(1)-1管路(計画設定)'!$S$13="○",'C3(1)-1管路'!Y71,IF('C3(1)-1管路'!Y71="-","-",'C10(1)-1管路(計画設定)'!$S$13*'C3(1)-1管路'!Y71)))</f>
        <v>-</v>
      </c>
      <c r="Z71" s="377" t="str">
        <f t="shared" si="136"/>
        <v>-</v>
      </c>
      <c r="AA71" s="382" t="str">
        <f>IF('C10(1)-1管路(計画設定)'!$T$13="","-",IF('C10(1)-1管路(計画設定)'!$T$13="○",'C3(1)-1管路'!AA71,IF('C3(1)-1管路'!AA71="-","-",'C10(1)-1管路(計画設定)'!$T$13*'C3(1)-1管路'!AA71)))</f>
        <v>-</v>
      </c>
      <c r="AB71" s="376" t="str">
        <f>IF('C10(1)-1管路(計画設定)'!$U$13="","-",IF('C10(1)-1管路(計画設定)'!$U$13="○",'C3(1)-1管路'!AB71,IF('C3(1)-1管路'!AB71="-","-",'C10(1)-1管路(計画設定)'!$U$13*'C3(1)-1管路'!AB71)))</f>
        <v>-</v>
      </c>
      <c r="AC71" s="377" t="str">
        <f t="shared" si="137"/>
        <v>-</v>
      </c>
      <c r="AD71" s="382" t="str">
        <f>IF('C10(1)-1管路(計画設定)'!$V$13="","-",IF('C10(1)-1管路(計画設定)'!$V$13="○",'C3(1)-1管路'!AD71,IF('C3(1)-1管路'!AD71="-","-",'C10(1)-1管路(計画設定)'!$V$13*'C3(1)-1管路'!AD71)))</f>
        <v>-</v>
      </c>
      <c r="AE71" s="376" t="str">
        <f>IF('C10(1)-1管路(計画設定)'!$W$13="","-",IF('C10(1)-1管路(計画設定)'!$W$13="○",'C3(1)-1管路'!AE71,IF('C3(1)-1管路'!AE71="-","-",'C10(1)-1管路(計画設定)'!$W$13*'C3(1)-1管路'!AE71)))</f>
        <v>-</v>
      </c>
      <c r="AF71" s="377" t="str">
        <f t="shared" si="138"/>
        <v>-</v>
      </c>
      <c r="AG71" s="382" t="str">
        <f>IF('C10(1)-1管路(計画設定)'!$X$8="","-",IF('C10(1)-1管路(計画設定)'!$X$8="○",'C3(1)-1管路'!AG71,IF('C3(1)-1管路'!AZ71="-","-",'C10(1)-1管路(計画設定)'!$X$8*'C3(1)-1管路'!AG71)))</f>
        <v>-</v>
      </c>
      <c r="AH71" s="376" t="str">
        <f>IF('C10(1)-1管路(計画設定)'!$Y$13="","-",IF('C10(1)-1管路(計画設定)'!$Y$13="○",'C3(1)-1管路'!AH71,IF('C3(1)-1管路'!AH71="-","-",'C10(1)-1管路(計画設定)'!$Y$13*'C3(1)-1管路'!AH71)))</f>
        <v>-</v>
      </c>
      <c r="AI71" s="377" t="str">
        <f t="shared" si="139"/>
        <v>-</v>
      </c>
      <c r="AJ71" s="382" t="str">
        <f>IF('C10(1)-1管路(計画設定)'!$Z$13="","-",IF('C10(1)-1管路(計画設定)'!$Z$13="○",'C3(1)-1管路'!AJ71,IF('C3(1)-1管路'!AJ71="-","-",'C10(1)-1管路(計画設定)'!$Z$13*'C3(1)-1管路'!AJ71)))</f>
        <v>-</v>
      </c>
      <c r="AK71" s="376">
        <f>IF('C10(1)-1管路(計画設定)'!$AA$13="","-",IF('C10(1)-1管路(計画設定)'!$AA$13="○",'C3(1)-1管路'!AK71,IF('C3(1)-1管路'!AK71="-","-",'C10(1)-1管路(計画設定)'!$AA$13*'C3(1)-1管路'!AK71)))</f>
        <v>265</v>
      </c>
      <c r="AL71" s="377">
        <f t="shared" si="140"/>
        <v>265</v>
      </c>
      <c r="AM71" s="382" t="str">
        <f>IF('C10(1)-1管路(計画設定)'!$AB$13="","-",IF('C10(1)-1管路(計画設定)'!$AB$13="○",'C3(1)-1管路'!AM71,IF('C3(1)-1管路'!AM71="-","-",'C10(1)-1管路(計画設定)'!$AB$13*'C3(1)-1管路'!AM71)))</f>
        <v>-</v>
      </c>
      <c r="AN71" s="376" t="str">
        <f>IF('C10(1)-1管路(計画設定)'!$AC$13="","-",IF('C10(1)-1管路(計画設定)'!$AC$13="○",'C3(1)-1管路'!AN71,IF('C3(1)-1管路'!AN71="-","-",'C10(1)-1管路(計画設定)'!$AC$13*'C3(1)-1管路'!AN71)))</f>
        <v>-</v>
      </c>
      <c r="AO71" s="377" t="str">
        <f t="shared" si="141"/>
        <v>-</v>
      </c>
      <c r="AP71" s="382" t="str">
        <f>IF('C10(1)-1管路(計画設定)'!$AD$13="","-",IF('C10(1)-1管路(計画設定)'!$AD$13="○",'C3(1)-1管路'!AP71,IF('C3(1)-1管路'!AP71="-","-",'C10(1)-1管路(計画設定)'!$AD$13*'C3(1)-1管路'!AP71)))</f>
        <v>-</v>
      </c>
      <c r="AQ71" s="376" t="str">
        <f>IF('C10(1)-1管路(計画設定)'!$AE$13="","-",IF('C10(1)-1管路(計画設定)'!$AE$13="○",'C3(1)-1管路'!AQ71,IF('C3(1)-1管路'!AQ71="-","-",'C10(1)-1管路(計画設定)'!$AE$13*'C3(1)-1管路'!AQ71)))</f>
        <v>-</v>
      </c>
      <c r="AR71" s="377" t="str">
        <f t="shared" si="142"/>
        <v>-</v>
      </c>
      <c r="AS71" s="382" t="str">
        <f>IF('C10(1)-1管路(計画設定)'!$AF$13="","-",IF('C10(1)-1管路(計画設定)'!$AF$13="○",'C3(1)-1管路'!AS71,IF('C3(1)-1管路'!AS71="-","-",'C10(1)-1管路(計画設定)'!$AF$13*'C3(1)-1管路'!AS71)))</f>
        <v>-</v>
      </c>
      <c r="AT71" s="376" t="str">
        <f>IF('C10(1)-1管路(計画設定)'!$AG$13="","-",IF('C10(1)-1管路(計画設定)'!$AG$13="○",'C3(1)-1管路'!AT71,IF('C3(1)-1管路'!AT71="-","-",'C10(1)-1管路(計画設定)'!$AG$13*'C3(1)-1管路'!AT71)))</f>
        <v>-</v>
      </c>
      <c r="AU71" s="377" t="str">
        <f t="shared" si="143"/>
        <v>-</v>
      </c>
      <c r="AV71" s="395">
        <f t="shared" si="144"/>
        <v>265</v>
      </c>
      <c r="AW71" s="240" t="str">
        <f>IF('C10(1)-2管路(初期設定)'!AW71="","",'C10(1)-2管路(初期設定)'!AW71)</f>
        <v>ダクタイル鋳鉄管(NS形継手等)</v>
      </c>
      <c r="AX71" s="390">
        <f>IF('C10(1)-2管路(初期設定)'!AX71="","",'C10(1)-2管路(初期設定)'!AX71)</f>
        <v>112</v>
      </c>
      <c r="AY71" s="42">
        <f t="shared" si="145"/>
        <v>29680</v>
      </c>
      <c r="BB71" s="1071">
        <f t="shared" si="146"/>
        <v>0</v>
      </c>
      <c r="BC71" s="1070"/>
      <c r="BD71" s="1070">
        <f t="shared" si="147"/>
        <v>0</v>
      </c>
      <c r="BE71" s="1070"/>
      <c r="BF71" s="1070">
        <f t="shared" si="148"/>
        <v>0</v>
      </c>
      <c r="BG71" s="1070"/>
      <c r="BH71" s="1070">
        <f t="shared" si="149"/>
        <v>265</v>
      </c>
      <c r="BI71" s="1070"/>
      <c r="BJ71" s="1070">
        <f t="shared" si="150"/>
        <v>0</v>
      </c>
      <c r="BK71" s="1070"/>
      <c r="BL71" s="1071">
        <f t="shared" si="151"/>
        <v>0</v>
      </c>
      <c r="BM71" s="1070"/>
      <c r="BN71" s="1070">
        <f t="shared" si="152"/>
        <v>0</v>
      </c>
      <c r="BO71" s="1070"/>
      <c r="BP71" s="1070">
        <f t="shared" si="153"/>
        <v>0</v>
      </c>
      <c r="BQ71" s="1070"/>
      <c r="BR71" s="1070">
        <f t="shared" si="154"/>
        <v>29680</v>
      </c>
      <c r="BS71" s="1070"/>
      <c r="BT71" s="1070">
        <f t="shared" si="155"/>
        <v>0</v>
      </c>
      <c r="BU71" s="1073"/>
      <c r="BV71" s="78"/>
      <c r="DI71" s="78"/>
    </row>
    <row r="72" spans="2:113" ht="13.5" customHeight="1">
      <c r="B72" s="1551"/>
      <c r="C72" s="1255"/>
      <c r="D72" s="1263"/>
      <c r="E72" s="1263"/>
      <c r="F72" s="76">
        <v>250</v>
      </c>
      <c r="G72" s="382" t="str">
        <f>IF('C10(1)-1管路(計画設定)'!$F$13="","-",IF('C10(1)-1管路(計画設定)'!$F$13="○",'C3(1)-1管路'!G72,IF('C3(1)-1管路'!F72="-","-",'C10(1)-1管路(計画設定)'!$F$13*'C3(1)-1管路'!G72)))</f>
        <v>-</v>
      </c>
      <c r="H72" s="376" t="str">
        <f>IF('C10(1)-1管路(計画設定)'!$G$13="","-",IF('C10(1)-1管路(計画設定)'!$G$13="○",'C3(1)-1管路'!H72,IF('C3(1)-1管路'!H72="-","-",'C10(1)-1管路(計画設定)'!$G$13*'C3(1)-1管路'!H72)))</f>
        <v>-</v>
      </c>
      <c r="I72" s="377" t="str">
        <f t="shared" si="131"/>
        <v>-</v>
      </c>
      <c r="J72" s="382" t="str">
        <f>IF('C10(1)-1管路(計画設定)'!$H$13="","-",IF('C10(1)-1管路(計画設定)'!$H$13="○",'C3(1)-1管路'!J72,IF('C3(1)-1管路'!J72="-","-",'C10(1)-1管路(計画設定)'!$H$13*'C3(1)-1管路'!J72)))</f>
        <v>-</v>
      </c>
      <c r="K72" s="376" t="str">
        <f>IF('C10(1)-1管路(計画設定)'!$I$13="","-",IF('C10(1)-1管路(計画設定)'!$I$13="○",'C3(1)-1管路'!K72,IF('C3(1)-1管路'!K72="-","-",'C10(1)-1管路(計画設定)'!$I$13*'C3(1)-1管路'!K72)))</f>
        <v>-</v>
      </c>
      <c r="L72" s="377" t="str">
        <f t="shared" si="132"/>
        <v>-</v>
      </c>
      <c r="M72" s="382" t="str">
        <f>IF('C10(1)-1管路(計画設定)'!$J$13="","-",IF('C10(1)-1管路(計画設定)'!$J$13="○",'C3(1)-1管路'!M72,IF('C3(1)-1管路'!M72="-","-",'C10(1)-1管路(計画設定)'!$J$13*'C3(1)-1管路'!M72)))</f>
        <v>-</v>
      </c>
      <c r="N72" s="376" t="str">
        <f>IF('C10(1)-1管路(計画設定)'!$K$13="","-",IF('C10(1)-1管路(計画設定)'!$K$13="○",'C3(1)-1管路'!N72,IF('C3(1)-1管路'!N72="-","-",'C10(1)-1管路(計画設定)'!$K$13*'C3(1)-1管路'!N72)))</f>
        <v>-</v>
      </c>
      <c r="O72" s="377" t="str">
        <f t="shared" si="133"/>
        <v>-</v>
      </c>
      <c r="P72" s="382" t="str">
        <f>IF('C10(1)-1管路(計画設定)'!$L$13="","-",IF('C10(1)-1管路(計画設定)'!$L$13="○",'C3(1)-1管路'!P72,IF('C3(1)-1管路'!P72="-","-",'C10(1)-1管路(計画設定)'!$L$13*'C3(1)-1管路'!P72)))</f>
        <v>-</v>
      </c>
      <c r="Q72" s="376" t="str">
        <f>IF('C10(1)-1管路(計画設定)'!$M$13="","-",IF('C10(1)-1管路(計画設定)'!$M$13="○",'C3(1)-1管路'!Q72,IF('C3(1)-1管路'!Q72="-","-",'C10(1)-1管路(計画設定)'!$M$13*'C3(1)-1管路'!Q72)))</f>
        <v>-</v>
      </c>
      <c r="R72" s="377" t="str">
        <f t="shared" si="134"/>
        <v>-</v>
      </c>
      <c r="S72" s="382" t="str">
        <f>IF('C10(1)-1管路(計画設定)'!$N$13="","-",IF('C10(1)-1管路(計画設定)'!$N$13="○",'C3(1)-1管路'!S72,IF('C3(1)-1管路'!S72="-","-",'C10(1)-1管路(計画設定)'!$N$13*'C3(1)-1管路'!S72)))</f>
        <v>-</v>
      </c>
      <c r="T72" s="388" t="str">
        <f>IF('C10(1)-1管路(計画設定)'!$O$13="","-",IF('C10(1)-1管路(計画設定)'!$O$13="○",'C3(1)-1管路'!T72,IF('C3(1)-1管路'!T72="-","-",'C10(1)-1管路(計画設定)'!$O$13*'C3(1)-1管路'!T72)))</f>
        <v>-</v>
      </c>
      <c r="U72" s="388" t="str">
        <f>IF('C10(1)-1管路(計画設定)'!$P$13="","-",IF('C10(1)-1管路(計画設定)'!$P$13="○",'C3(1)-1管路'!U72,IF('C3(1)-1管路'!U72="-","-",'C10(1)-1管路(計画設定)'!$P$13*'C3(1)-1管路'!U72)))</f>
        <v>-</v>
      </c>
      <c r="V72" s="376" t="str">
        <f>IF('C10(1)-1管路(計画設定)'!$Q$13="","-",IF('C10(1)-1管路(計画設定)'!$Q$13="○",'C3(1)-1管路'!V72,IF('C3(1)-1管路'!V72="-","-",'C10(1)-1管路(計画設定)'!$Q$13*'C3(1)-1管路'!V72)))</f>
        <v>-</v>
      </c>
      <c r="W72" s="377" t="str">
        <f t="shared" si="135"/>
        <v>-</v>
      </c>
      <c r="X72" s="382" t="str">
        <f>IF('C10(1)-1管路(計画設定)'!$R$13="","-",IF('C10(1)-1管路(計画設定)'!$R$13="○",'C3(1)-1管路'!X72,IF('C3(1)-1管路'!X72="-","-",'C10(1)-1管路(計画設定)'!$R$13*'C3(1)-1管路'!X72)))</f>
        <v>-</v>
      </c>
      <c r="Y72" s="376" t="str">
        <f>IF('C10(1)-1管路(計画設定)'!$S$13="","-",IF('C10(1)-1管路(計画設定)'!$S$13="○",'C3(1)-1管路'!Y72,IF('C3(1)-1管路'!Y72="-","-",'C10(1)-1管路(計画設定)'!$S$13*'C3(1)-1管路'!Y72)))</f>
        <v>-</v>
      </c>
      <c r="Z72" s="377" t="str">
        <f t="shared" si="136"/>
        <v>-</v>
      </c>
      <c r="AA72" s="382" t="str">
        <f>IF('C10(1)-1管路(計画設定)'!$T$13="","-",IF('C10(1)-1管路(計画設定)'!$T$13="○",'C3(1)-1管路'!AA72,IF('C3(1)-1管路'!AA72="-","-",'C10(1)-1管路(計画設定)'!$T$13*'C3(1)-1管路'!AA72)))</f>
        <v>-</v>
      </c>
      <c r="AB72" s="376" t="str">
        <f>IF('C10(1)-1管路(計画設定)'!$U$13="","-",IF('C10(1)-1管路(計画設定)'!$U$13="○",'C3(1)-1管路'!AB72,IF('C3(1)-1管路'!AB72="-","-",'C10(1)-1管路(計画設定)'!$U$13*'C3(1)-1管路'!AB72)))</f>
        <v>-</v>
      </c>
      <c r="AC72" s="377" t="str">
        <f t="shared" si="137"/>
        <v>-</v>
      </c>
      <c r="AD72" s="382" t="str">
        <f>IF('C10(1)-1管路(計画設定)'!$V$13="","-",IF('C10(1)-1管路(計画設定)'!$V$13="○",'C3(1)-1管路'!AD72,IF('C3(1)-1管路'!AD72="-","-",'C10(1)-1管路(計画設定)'!$V$13*'C3(1)-1管路'!AD72)))</f>
        <v>-</v>
      </c>
      <c r="AE72" s="376" t="str">
        <f>IF('C10(1)-1管路(計画設定)'!$W$13="","-",IF('C10(1)-1管路(計画設定)'!$W$13="○",'C3(1)-1管路'!AE72,IF('C3(1)-1管路'!AE72="-","-",'C10(1)-1管路(計画設定)'!$W$13*'C3(1)-1管路'!AE72)))</f>
        <v>-</v>
      </c>
      <c r="AF72" s="377" t="str">
        <f t="shared" si="138"/>
        <v>-</v>
      </c>
      <c r="AG72" s="382" t="str">
        <f>IF('C10(1)-1管路(計画設定)'!$X$8="","-",IF('C10(1)-1管路(計画設定)'!$X$8="○",'C3(1)-1管路'!AG72,IF('C3(1)-1管路'!AZ72="-","-",'C10(1)-1管路(計画設定)'!$X$8*'C3(1)-1管路'!AG72)))</f>
        <v>-</v>
      </c>
      <c r="AH72" s="376" t="str">
        <f>IF('C10(1)-1管路(計画設定)'!$Y$13="","-",IF('C10(1)-1管路(計画設定)'!$Y$13="○",'C3(1)-1管路'!AH72,IF('C3(1)-1管路'!AH72="-","-",'C10(1)-1管路(計画設定)'!$Y$13*'C3(1)-1管路'!AH72)))</f>
        <v>-</v>
      </c>
      <c r="AI72" s="377" t="str">
        <f t="shared" si="139"/>
        <v>-</v>
      </c>
      <c r="AJ72" s="382" t="str">
        <f>IF('C10(1)-1管路(計画設定)'!$Z$13="","-",IF('C10(1)-1管路(計画設定)'!$Z$13="○",'C3(1)-1管路'!AJ72,IF('C3(1)-1管路'!AJ72="-","-",'C10(1)-1管路(計画設定)'!$Z$13*'C3(1)-1管路'!AJ72)))</f>
        <v>-</v>
      </c>
      <c r="AK72" s="376" t="str">
        <f>IF('C10(1)-1管路(計画設定)'!$AA$13="","-",IF('C10(1)-1管路(計画設定)'!$AA$13="○",'C3(1)-1管路'!AK72,IF('C3(1)-1管路'!AK72="-","-",'C10(1)-1管路(計画設定)'!$AA$13*'C3(1)-1管路'!AK72)))</f>
        <v>-</v>
      </c>
      <c r="AL72" s="377" t="str">
        <f t="shared" si="140"/>
        <v>-</v>
      </c>
      <c r="AM72" s="382" t="str">
        <f>IF('C10(1)-1管路(計画設定)'!$AB$13="","-",IF('C10(1)-1管路(計画設定)'!$AB$13="○",'C3(1)-1管路'!AM72,IF('C3(1)-1管路'!AM72="-","-",'C10(1)-1管路(計画設定)'!$AB$13*'C3(1)-1管路'!AM72)))</f>
        <v>-</v>
      </c>
      <c r="AN72" s="376" t="str">
        <f>IF('C10(1)-1管路(計画設定)'!$AC$13="","-",IF('C10(1)-1管路(計画設定)'!$AC$13="○",'C3(1)-1管路'!AN72,IF('C3(1)-1管路'!AN72="-","-",'C10(1)-1管路(計画設定)'!$AC$13*'C3(1)-1管路'!AN72)))</f>
        <v>-</v>
      </c>
      <c r="AO72" s="377" t="str">
        <f t="shared" si="141"/>
        <v>-</v>
      </c>
      <c r="AP72" s="382" t="str">
        <f>IF('C10(1)-1管路(計画設定)'!$AD$13="","-",IF('C10(1)-1管路(計画設定)'!$AD$13="○",'C3(1)-1管路'!AP72,IF('C3(1)-1管路'!AP72="-","-",'C10(1)-1管路(計画設定)'!$AD$13*'C3(1)-1管路'!AP72)))</f>
        <v>-</v>
      </c>
      <c r="AQ72" s="376" t="str">
        <f>IF('C10(1)-1管路(計画設定)'!$AE$13="","-",IF('C10(1)-1管路(計画設定)'!$AE$13="○",'C3(1)-1管路'!AQ72,IF('C3(1)-1管路'!AQ72="-","-",'C10(1)-1管路(計画設定)'!$AE$13*'C3(1)-1管路'!AQ72)))</f>
        <v>-</v>
      </c>
      <c r="AR72" s="377" t="str">
        <f t="shared" si="142"/>
        <v>-</v>
      </c>
      <c r="AS72" s="382" t="str">
        <f>IF('C10(1)-1管路(計画設定)'!$AF$13="","-",IF('C10(1)-1管路(計画設定)'!$AF$13="○",'C3(1)-1管路'!AS72,IF('C3(1)-1管路'!AS72="-","-",'C10(1)-1管路(計画設定)'!$AF$13*'C3(1)-1管路'!AS72)))</f>
        <v>-</v>
      </c>
      <c r="AT72" s="376" t="str">
        <f>IF('C10(1)-1管路(計画設定)'!$AG$13="","-",IF('C10(1)-1管路(計画設定)'!$AG$13="○",'C3(1)-1管路'!AT72,IF('C3(1)-1管路'!AT72="-","-",'C10(1)-1管路(計画設定)'!$AG$13*'C3(1)-1管路'!AT72)))</f>
        <v>-</v>
      </c>
      <c r="AU72" s="377" t="str">
        <f t="shared" si="143"/>
        <v>-</v>
      </c>
      <c r="AV72" s="395" t="str">
        <f t="shared" si="144"/>
        <v>-</v>
      </c>
      <c r="AW72" s="240" t="str">
        <f>IF('C10(1)-2管路(初期設定)'!AW72="","",'C10(1)-2管路(初期設定)'!AW72)</f>
        <v>ダクタイル鋳鉄管(NS形継手等)</v>
      </c>
      <c r="AX72" s="390">
        <f>IF('C10(1)-2管路(初期設定)'!AX72="","",'C10(1)-2管路(初期設定)'!AX72)</f>
        <v>99</v>
      </c>
      <c r="AY72" s="42" t="str">
        <f t="shared" si="145"/>
        <v>-</v>
      </c>
      <c r="BB72" s="1071">
        <f t="shared" si="146"/>
        <v>0</v>
      </c>
      <c r="BC72" s="1070"/>
      <c r="BD72" s="1070">
        <f t="shared" si="147"/>
        <v>0</v>
      </c>
      <c r="BE72" s="1070"/>
      <c r="BF72" s="1070">
        <f t="shared" si="148"/>
        <v>0</v>
      </c>
      <c r="BG72" s="1070"/>
      <c r="BH72" s="1070">
        <f t="shared" si="149"/>
        <v>0</v>
      </c>
      <c r="BI72" s="1070"/>
      <c r="BJ72" s="1070">
        <f t="shared" si="150"/>
        <v>0</v>
      </c>
      <c r="BK72" s="1070"/>
      <c r="BL72" s="1071">
        <f t="shared" si="151"/>
        <v>0</v>
      </c>
      <c r="BM72" s="1070"/>
      <c r="BN72" s="1070">
        <f t="shared" si="152"/>
        <v>0</v>
      </c>
      <c r="BO72" s="1070"/>
      <c r="BP72" s="1070">
        <f t="shared" si="153"/>
        <v>0</v>
      </c>
      <c r="BQ72" s="1070"/>
      <c r="BR72" s="1070">
        <f t="shared" si="154"/>
        <v>0</v>
      </c>
      <c r="BS72" s="1070"/>
      <c r="BT72" s="1070">
        <f t="shared" si="155"/>
        <v>0</v>
      </c>
      <c r="BU72" s="1073"/>
      <c r="BV72" s="78"/>
      <c r="DI72" s="78"/>
    </row>
    <row r="73" spans="2:113" ht="13.5" customHeight="1">
      <c r="B73" s="1551"/>
      <c r="C73" s="1255"/>
      <c r="D73" s="1263"/>
      <c r="E73" s="1263"/>
      <c r="F73" s="76">
        <v>200</v>
      </c>
      <c r="G73" s="382" t="str">
        <f>IF('C10(1)-1管路(計画設定)'!$F$13="","-",IF('C10(1)-1管路(計画設定)'!$F$13="○",'C3(1)-1管路'!G73,IF('C3(1)-1管路'!F73="-","-",'C10(1)-1管路(計画設定)'!$F$13*'C3(1)-1管路'!G73)))</f>
        <v>-</v>
      </c>
      <c r="H73" s="376" t="str">
        <f>IF('C10(1)-1管路(計画設定)'!$G$13="","-",IF('C10(1)-1管路(計画設定)'!$G$13="○",'C3(1)-1管路'!H73,IF('C3(1)-1管路'!H73="-","-",'C10(1)-1管路(計画設定)'!$G$13*'C3(1)-1管路'!H73)))</f>
        <v>-</v>
      </c>
      <c r="I73" s="377" t="str">
        <f t="shared" si="131"/>
        <v>-</v>
      </c>
      <c r="J73" s="382" t="str">
        <f>IF('C10(1)-1管路(計画設定)'!$H$13="","-",IF('C10(1)-1管路(計画設定)'!$H$13="○",'C3(1)-1管路'!J73,IF('C3(1)-1管路'!J73="-","-",'C10(1)-1管路(計画設定)'!$H$13*'C3(1)-1管路'!J73)))</f>
        <v>-</v>
      </c>
      <c r="K73" s="376" t="str">
        <f>IF('C10(1)-1管路(計画設定)'!$I$13="","-",IF('C10(1)-1管路(計画設定)'!$I$13="○",'C3(1)-1管路'!K73,IF('C3(1)-1管路'!K73="-","-",'C10(1)-1管路(計画設定)'!$I$13*'C3(1)-1管路'!K73)))</f>
        <v>-</v>
      </c>
      <c r="L73" s="377" t="str">
        <f t="shared" si="132"/>
        <v>-</v>
      </c>
      <c r="M73" s="382" t="str">
        <f>IF('C10(1)-1管路(計画設定)'!$J$13="","-",IF('C10(1)-1管路(計画設定)'!$J$13="○",'C3(1)-1管路'!M73,IF('C3(1)-1管路'!M73="-","-",'C10(1)-1管路(計画設定)'!$J$13*'C3(1)-1管路'!M73)))</f>
        <v>-</v>
      </c>
      <c r="N73" s="376" t="str">
        <f>IF('C10(1)-1管路(計画設定)'!$K$13="","-",IF('C10(1)-1管路(計画設定)'!$K$13="○",'C3(1)-1管路'!N73,IF('C3(1)-1管路'!N73="-","-",'C10(1)-1管路(計画設定)'!$K$13*'C3(1)-1管路'!N73)))</f>
        <v>-</v>
      </c>
      <c r="O73" s="377" t="str">
        <f t="shared" si="133"/>
        <v>-</v>
      </c>
      <c r="P73" s="382" t="str">
        <f>IF('C10(1)-1管路(計画設定)'!$L$13="","-",IF('C10(1)-1管路(計画設定)'!$L$13="○",'C3(1)-1管路'!P73,IF('C3(1)-1管路'!P73="-","-",'C10(1)-1管路(計画設定)'!$L$13*'C3(1)-1管路'!P73)))</f>
        <v>-</v>
      </c>
      <c r="Q73" s="376" t="str">
        <f>IF('C10(1)-1管路(計画設定)'!$M$13="","-",IF('C10(1)-1管路(計画設定)'!$M$13="○",'C3(1)-1管路'!Q73,IF('C3(1)-1管路'!Q73="-","-",'C10(1)-1管路(計画設定)'!$M$13*'C3(1)-1管路'!Q73)))</f>
        <v>-</v>
      </c>
      <c r="R73" s="377" t="str">
        <f t="shared" si="134"/>
        <v>-</v>
      </c>
      <c r="S73" s="382" t="str">
        <f>IF('C10(1)-1管路(計画設定)'!$N$13="","-",IF('C10(1)-1管路(計画設定)'!$N$13="○",'C3(1)-1管路'!S73,IF('C3(1)-1管路'!S73="-","-",'C10(1)-1管路(計画設定)'!$N$13*'C3(1)-1管路'!S73)))</f>
        <v>-</v>
      </c>
      <c r="T73" s="388" t="str">
        <f>IF('C10(1)-1管路(計画設定)'!$O$13="","-",IF('C10(1)-1管路(計画設定)'!$O$13="○",'C3(1)-1管路'!T73,IF('C3(1)-1管路'!T73="-","-",'C10(1)-1管路(計画設定)'!$O$13*'C3(1)-1管路'!T73)))</f>
        <v>-</v>
      </c>
      <c r="U73" s="388" t="str">
        <f>IF('C10(1)-1管路(計画設定)'!$P$13="","-",IF('C10(1)-1管路(計画設定)'!$P$13="○",'C3(1)-1管路'!U73,IF('C3(1)-1管路'!U73="-","-",'C10(1)-1管路(計画設定)'!$P$13*'C3(1)-1管路'!U73)))</f>
        <v>-</v>
      </c>
      <c r="V73" s="376" t="str">
        <f>IF('C10(1)-1管路(計画設定)'!$Q$13="","-",IF('C10(1)-1管路(計画設定)'!$Q$13="○",'C3(1)-1管路'!V73,IF('C3(1)-1管路'!V73="-","-",'C10(1)-1管路(計画設定)'!$Q$13*'C3(1)-1管路'!V73)))</f>
        <v>-</v>
      </c>
      <c r="W73" s="377" t="str">
        <f t="shared" si="135"/>
        <v>-</v>
      </c>
      <c r="X73" s="382" t="str">
        <f>IF('C10(1)-1管路(計画設定)'!$R$13="","-",IF('C10(1)-1管路(計画設定)'!$R$13="○",'C3(1)-1管路'!X73,IF('C3(1)-1管路'!X73="-","-",'C10(1)-1管路(計画設定)'!$R$13*'C3(1)-1管路'!X73)))</f>
        <v>-</v>
      </c>
      <c r="Y73" s="376" t="str">
        <f>IF('C10(1)-1管路(計画設定)'!$S$13="","-",IF('C10(1)-1管路(計画設定)'!$S$13="○",'C3(1)-1管路'!Y73,IF('C3(1)-1管路'!Y73="-","-",'C10(1)-1管路(計画設定)'!$S$13*'C3(1)-1管路'!Y73)))</f>
        <v>-</v>
      </c>
      <c r="Z73" s="377" t="str">
        <f t="shared" si="136"/>
        <v>-</v>
      </c>
      <c r="AA73" s="382" t="str">
        <f>IF('C10(1)-1管路(計画設定)'!$T$13="","-",IF('C10(1)-1管路(計画設定)'!$T$13="○",'C3(1)-1管路'!AA73,IF('C3(1)-1管路'!AA73="-","-",'C10(1)-1管路(計画設定)'!$T$13*'C3(1)-1管路'!AA73)))</f>
        <v>-</v>
      </c>
      <c r="AB73" s="376" t="str">
        <f>IF('C10(1)-1管路(計画設定)'!$U$13="","-",IF('C10(1)-1管路(計画設定)'!$U$13="○",'C3(1)-1管路'!AB73,IF('C3(1)-1管路'!AB73="-","-",'C10(1)-1管路(計画設定)'!$U$13*'C3(1)-1管路'!AB73)))</f>
        <v>-</v>
      </c>
      <c r="AC73" s="377" t="str">
        <f t="shared" si="137"/>
        <v>-</v>
      </c>
      <c r="AD73" s="382" t="str">
        <f>IF('C10(1)-1管路(計画設定)'!$V$13="","-",IF('C10(1)-1管路(計画設定)'!$V$13="○",'C3(1)-1管路'!AD73,IF('C3(1)-1管路'!AD73="-","-",'C10(1)-1管路(計画設定)'!$V$13*'C3(1)-1管路'!AD73)))</f>
        <v>-</v>
      </c>
      <c r="AE73" s="376" t="str">
        <f>IF('C10(1)-1管路(計画設定)'!$W$13="","-",IF('C10(1)-1管路(計画設定)'!$W$13="○",'C3(1)-1管路'!AE73,IF('C3(1)-1管路'!AE73="-","-",'C10(1)-1管路(計画設定)'!$W$13*'C3(1)-1管路'!AE73)))</f>
        <v>-</v>
      </c>
      <c r="AF73" s="377" t="str">
        <f t="shared" si="138"/>
        <v>-</v>
      </c>
      <c r="AG73" s="382" t="str">
        <f>IF('C10(1)-1管路(計画設定)'!$X$8="","-",IF('C10(1)-1管路(計画設定)'!$X$8="○",'C3(1)-1管路'!AG73,IF('C3(1)-1管路'!AZ73="-","-",'C10(1)-1管路(計画設定)'!$X$8*'C3(1)-1管路'!AG73)))</f>
        <v>-</v>
      </c>
      <c r="AH73" s="376" t="str">
        <f>IF('C10(1)-1管路(計画設定)'!$Y$13="","-",IF('C10(1)-1管路(計画設定)'!$Y$13="○",'C3(1)-1管路'!AH73,IF('C3(1)-1管路'!AH73="-","-",'C10(1)-1管路(計画設定)'!$Y$13*'C3(1)-1管路'!AH73)))</f>
        <v>-</v>
      </c>
      <c r="AI73" s="377" t="str">
        <f t="shared" si="139"/>
        <v>-</v>
      </c>
      <c r="AJ73" s="382" t="str">
        <f>IF('C10(1)-1管路(計画設定)'!$Z$13="","-",IF('C10(1)-1管路(計画設定)'!$Z$13="○",'C3(1)-1管路'!AJ73,IF('C3(1)-1管路'!AJ73="-","-",'C10(1)-1管路(計画設定)'!$Z$13*'C3(1)-1管路'!AJ73)))</f>
        <v>-</v>
      </c>
      <c r="AK73" s="376">
        <f>IF('C10(1)-1管路(計画設定)'!$AA$13="","-",IF('C10(1)-1管路(計画設定)'!$AA$13="○",'C3(1)-1管路'!AK73,IF('C3(1)-1管路'!AK73="-","-",'C10(1)-1管路(計画設定)'!$AA$13*'C3(1)-1管路'!AK73)))</f>
        <v>560</v>
      </c>
      <c r="AL73" s="377">
        <f t="shared" si="140"/>
        <v>560</v>
      </c>
      <c r="AM73" s="382" t="str">
        <f>IF('C10(1)-1管路(計画設定)'!$AB$13="","-",IF('C10(1)-1管路(計画設定)'!$AB$13="○",'C3(1)-1管路'!AM73,IF('C3(1)-1管路'!AM73="-","-",'C10(1)-1管路(計画設定)'!$AB$13*'C3(1)-1管路'!AM73)))</f>
        <v>-</v>
      </c>
      <c r="AN73" s="376" t="str">
        <f>IF('C10(1)-1管路(計画設定)'!$AC$13="","-",IF('C10(1)-1管路(計画設定)'!$AC$13="○",'C3(1)-1管路'!AN73,IF('C3(1)-1管路'!AN73="-","-",'C10(1)-1管路(計画設定)'!$AC$13*'C3(1)-1管路'!AN73)))</f>
        <v>-</v>
      </c>
      <c r="AO73" s="377" t="str">
        <f t="shared" si="141"/>
        <v>-</v>
      </c>
      <c r="AP73" s="382" t="str">
        <f>IF('C10(1)-1管路(計画設定)'!$AD$13="","-",IF('C10(1)-1管路(計画設定)'!$AD$13="○",'C3(1)-1管路'!AP73,IF('C3(1)-1管路'!AP73="-","-",'C10(1)-1管路(計画設定)'!$AD$13*'C3(1)-1管路'!AP73)))</f>
        <v>-</v>
      </c>
      <c r="AQ73" s="376" t="str">
        <f>IF('C10(1)-1管路(計画設定)'!$AE$13="","-",IF('C10(1)-1管路(計画設定)'!$AE$13="○",'C3(1)-1管路'!AQ73,IF('C3(1)-1管路'!AQ73="-","-",'C10(1)-1管路(計画設定)'!$AE$13*'C3(1)-1管路'!AQ73)))</f>
        <v>-</v>
      </c>
      <c r="AR73" s="377" t="str">
        <f t="shared" si="142"/>
        <v>-</v>
      </c>
      <c r="AS73" s="382" t="str">
        <f>IF('C10(1)-1管路(計画設定)'!$AF$13="","-",IF('C10(1)-1管路(計画設定)'!$AF$13="○",'C3(1)-1管路'!AS73,IF('C3(1)-1管路'!AS73="-","-",'C10(1)-1管路(計画設定)'!$AF$13*'C3(1)-1管路'!AS73)))</f>
        <v>-</v>
      </c>
      <c r="AT73" s="376" t="str">
        <f>IF('C10(1)-1管路(計画設定)'!$AG$13="","-",IF('C10(1)-1管路(計画設定)'!$AG$13="○",'C3(1)-1管路'!AT73,IF('C3(1)-1管路'!AT73="-","-",'C10(1)-1管路(計画設定)'!$AG$13*'C3(1)-1管路'!AT73)))</f>
        <v>-</v>
      </c>
      <c r="AU73" s="377" t="str">
        <f t="shared" si="143"/>
        <v>-</v>
      </c>
      <c r="AV73" s="395">
        <f t="shared" si="144"/>
        <v>560</v>
      </c>
      <c r="AW73" s="240" t="str">
        <f>IF('C10(1)-2管路(初期設定)'!AW73="","",'C10(1)-2管路(初期設定)'!AW73)</f>
        <v>ダクタイル鋳鉄管(NS形継手等)</v>
      </c>
      <c r="AX73" s="390">
        <f>IF('C10(1)-2管路(初期設定)'!AX73="","",'C10(1)-2管路(初期設定)'!AX73)</f>
        <v>87</v>
      </c>
      <c r="AY73" s="42">
        <f t="shared" si="145"/>
        <v>48720</v>
      </c>
      <c r="BB73" s="1071">
        <f t="shared" si="146"/>
        <v>0</v>
      </c>
      <c r="BC73" s="1070"/>
      <c r="BD73" s="1070">
        <f t="shared" si="147"/>
        <v>0</v>
      </c>
      <c r="BE73" s="1070"/>
      <c r="BF73" s="1070">
        <f t="shared" si="148"/>
        <v>0</v>
      </c>
      <c r="BG73" s="1070"/>
      <c r="BH73" s="1070">
        <f t="shared" si="149"/>
        <v>560</v>
      </c>
      <c r="BI73" s="1070"/>
      <c r="BJ73" s="1070">
        <f t="shared" si="150"/>
        <v>0</v>
      </c>
      <c r="BK73" s="1070"/>
      <c r="BL73" s="1071">
        <f t="shared" si="151"/>
        <v>0</v>
      </c>
      <c r="BM73" s="1070"/>
      <c r="BN73" s="1070">
        <f t="shared" si="152"/>
        <v>0</v>
      </c>
      <c r="BO73" s="1070"/>
      <c r="BP73" s="1070">
        <f t="shared" si="153"/>
        <v>0</v>
      </c>
      <c r="BQ73" s="1070"/>
      <c r="BR73" s="1070">
        <f t="shared" si="154"/>
        <v>48720</v>
      </c>
      <c r="BS73" s="1070"/>
      <c r="BT73" s="1070">
        <f t="shared" si="155"/>
        <v>0</v>
      </c>
      <c r="BU73" s="1073"/>
      <c r="BV73" s="78"/>
      <c r="DI73" s="78"/>
    </row>
    <row r="74" spans="2:113" ht="13.5" customHeight="1">
      <c r="B74" s="1551"/>
      <c r="C74" s="1255"/>
      <c r="D74" s="1263"/>
      <c r="E74" s="1263"/>
      <c r="F74" s="76">
        <v>150</v>
      </c>
      <c r="G74" s="382" t="str">
        <f>IF('C10(1)-1管路(計画設定)'!$F$13="","-",IF('C10(1)-1管路(計画設定)'!$F$13="○",'C3(1)-1管路'!G74,IF('C3(1)-1管路'!F74="-","-",'C10(1)-1管路(計画設定)'!$F$13*'C3(1)-1管路'!G74)))</f>
        <v>-</v>
      </c>
      <c r="H74" s="376" t="str">
        <f>IF('C10(1)-1管路(計画設定)'!$G$13="","-",IF('C10(1)-1管路(計画設定)'!$G$13="○",'C3(1)-1管路'!H74,IF('C3(1)-1管路'!H74="-","-",'C10(1)-1管路(計画設定)'!$G$13*'C3(1)-1管路'!H74)))</f>
        <v>-</v>
      </c>
      <c r="I74" s="377" t="str">
        <f t="shared" si="131"/>
        <v>-</v>
      </c>
      <c r="J74" s="382" t="str">
        <f>IF('C10(1)-1管路(計画設定)'!$H$13="","-",IF('C10(1)-1管路(計画設定)'!$H$13="○",'C3(1)-1管路'!J74,IF('C3(1)-1管路'!J74="-","-",'C10(1)-1管路(計画設定)'!$H$13*'C3(1)-1管路'!J74)))</f>
        <v>-</v>
      </c>
      <c r="K74" s="376" t="str">
        <f>IF('C10(1)-1管路(計画設定)'!$I$13="","-",IF('C10(1)-1管路(計画設定)'!$I$13="○",'C3(1)-1管路'!K74,IF('C3(1)-1管路'!K74="-","-",'C10(1)-1管路(計画設定)'!$I$13*'C3(1)-1管路'!K74)))</f>
        <v>-</v>
      </c>
      <c r="L74" s="377" t="str">
        <f t="shared" si="132"/>
        <v>-</v>
      </c>
      <c r="M74" s="382" t="str">
        <f>IF('C10(1)-1管路(計画設定)'!$J$13="","-",IF('C10(1)-1管路(計画設定)'!$J$13="○",'C3(1)-1管路'!M74,IF('C3(1)-1管路'!M74="-","-",'C10(1)-1管路(計画設定)'!$J$13*'C3(1)-1管路'!M74)))</f>
        <v>-</v>
      </c>
      <c r="N74" s="376" t="str">
        <f>IF('C10(1)-1管路(計画設定)'!$K$13="","-",IF('C10(1)-1管路(計画設定)'!$K$13="○",'C3(1)-1管路'!N74,IF('C3(1)-1管路'!N74="-","-",'C10(1)-1管路(計画設定)'!$K$13*'C3(1)-1管路'!N74)))</f>
        <v>-</v>
      </c>
      <c r="O74" s="377" t="str">
        <f t="shared" si="133"/>
        <v>-</v>
      </c>
      <c r="P74" s="382" t="str">
        <f>IF('C10(1)-1管路(計画設定)'!$L$13="","-",IF('C10(1)-1管路(計画設定)'!$L$13="○",'C3(1)-1管路'!P74,IF('C3(1)-1管路'!P74="-","-",'C10(1)-1管路(計画設定)'!$L$13*'C3(1)-1管路'!P74)))</f>
        <v>-</v>
      </c>
      <c r="Q74" s="376" t="str">
        <f>IF('C10(1)-1管路(計画設定)'!$M$13="","-",IF('C10(1)-1管路(計画設定)'!$M$13="○",'C3(1)-1管路'!Q74,IF('C3(1)-1管路'!Q74="-","-",'C10(1)-1管路(計画設定)'!$M$13*'C3(1)-1管路'!Q74)))</f>
        <v>-</v>
      </c>
      <c r="R74" s="377" t="str">
        <f t="shared" si="134"/>
        <v>-</v>
      </c>
      <c r="S74" s="382" t="str">
        <f>IF('C10(1)-1管路(計画設定)'!$N$13="","-",IF('C10(1)-1管路(計画設定)'!$N$13="○",'C3(1)-1管路'!S74,IF('C3(1)-1管路'!S74="-","-",'C10(1)-1管路(計画設定)'!$N$13*'C3(1)-1管路'!S74)))</f>
        <v>-</v>
      </c>
      <c r="T74" s="388" t="str">
        <f>IF('C10(1)-1管路(計画設定)'!$O$13="","-",IF('C10(1)-1管路(計画設定)'!$O$13="○",'C3(1)-1管路'!T74,IF('C3(1)-1管路'!T74="-","-",'C10(1)-1管路(計画設定)'!$O$13*'C3(1)-1管路'!T74)))</f>
        <v>-</v>
      </c>
      <c r="U74" s="388" t="str">
        <f>IF('C10(1)-1管路(計画設定)'!$P$13="","-",IF('C10(1)-1管路(計画設定)'!$P$13="○",'C3(1)-1管路'!U74,IF('C3(1)-1管路'!U74="-","-",'C10(1)-1管路(計画設定)'!$P$13*'C3(1)-1管路'!U74)))</f>
        <v>-</v>
      </c>
      <c r="V74" s="376" t="str">
        <f>IF('C10(1)-1管路(計画設定)'!$Q$13="","-",IF('C10(1)-1管路(計画設定)'!$Q$13="○",'C3(1)-1管路'!V74,IF('C3(1)-1管路'!V74="-","-",'C10(1)-1管路(計画設定)'!$Q$13*'C3(1)-1管路'!V74)))</f>
        <v>-</v>
      </c>
      <c r="W74" s="377" t="str">
        <f t="shared" si="135"/>
        <v>-</v>
      </c>
      <c r="X74" s="382" t="str">
        <f>IF('C10(1)-1管路(計画設定)'!$R$13="","-",IF('C10(1)-1管路(計画設定)'!$R$13="○",'C3(1)-1管路'!X74,IF('C3(1)-1管路'!X74="-","-",'C10(1)-1管路(計画設定)'!$R$13*'C3(1)-1管路'!X74)))</f>
        <v>-</v>
      </c>
      <c r="Y74" s="376" t="str">
        <f>IF('C10(1)-1管路(計画設定)'!$S$13="","-",IF('C10(1)-1管路(計画設定)'!$S$13="○",'C3(1)-1管路'!Y74,IF('C3(1)-1管路'!Y74="-","-",'C10(1)-1管路(計画設定)'!$S$13*'C3(1)-1管路'!Y74)))</f>
        <v>-</v>
      </c>
      <c r="Z74" s="377" t="str">
        <f t="shared" si="136"/>
        <v>-</v>
      </c>
      <c r="AA74" s="382" t="str">
        <f>IF('C10(1)-1管路(計画設定)'!$T$13="","-",IF('C10(1)-1管路(計画設定)'!$T$13="○",'C3(1)-1管路'!AA74,IF('C3(1)-1管路'!AA74="-","-",'C10(1)-1管路(計画設定)'!$T$13*'C3(1)-1管路'!AA74)))</f>
        <v>-</v>
      </c>
      <c r="AB74" s="376" t="str">
        <f>IF('C10(1)-1管路(計画設定)'!$U$13="","-",IF('C10(1)-1管路(計画設定)'!$U$13="○",'C3(1)-1管路'!AB74,IF('C3(1)-1管路'!AB74="-","-",'C10(1)-1管路(計画設定)'!$U$13*'C3(1)-1管路'!AB74)))</f>
        <v>-</v>
      </c>
      <c r="AC74" s="377" t="str">
        <f t="shared" si="137"/>
        <v>-</v>
      </c>
      <c r="AD74" s="382" t="str">
        <f>IF('C10(1)-1管路(計画設定)'!$V$13="","-",IF('C10(1)-1管路(計画設定)'!$V$13="○",'C3(1)-1管路'!AD74,IF('C3(1)-1管路'!AD74="-","-",'C10(1)-1管路(計画設定)'!$V$13*'C3(1)-1管路'!AD74)))</f>
        <v>-</v>
      </c>
      <c r="AE74" s="376" t="str">
        <f>IF('C10(1)-1管路(計画設定)'!$W$13="","-",IF('C10(1)-1管路(計画設定)'!$W$13="○",'C3(1)-1管路'!AE74,IF('C3(1)-1管路'!AE74="-","-",'C10(1)-1管路(計画設定)'!$W$13*'C3(1)-1管路'!AE74)))</f>
        <v>-</v>
      </c>
      <c r="AF74" s="377" t="str">
        <f t="shared" si="138"/>
        <v>-</v>
      </c>
      <c r="AG74" s="382" t="str">
        <f>IF('C10(1)-1管路(計画設定)'!$X$8="","-",IF('C10(1)-1管路(計画設定)'!$X$8="○",'C3(1)-1管路'!AG74,IF('C3(1)-1管路'!AZ74="-","-",'C10(1)-1管路(計画設定)'!$X$8*'C3(1)-1管路'!AG74)))</f>
        <v>-</v>
      </c>
      <c r="AH74" s="376" t="str">
        <f>IF('C10(1)-1管路(計画設定)'!$Y$13="","-",IF('C10(1)-1管路(計画設定)'!$Y$13="○",'C3(1)-1管路'!AH74,IF('C3(1)-1管路'!AH74="-","-",'C10(1)-1管路(計画設定)'!$Y$13*'C3(1)-1管路'!AH74)))</f>
        <v>-</v>
      </c>
      <c r="AI74" s="377" t="str">
        <f t="shared" si="139"/>
        <v>-</v>
      </c>
      <c r="AJ74" s="382" t="str">
        <f>IF('C10(1)-1管路(計画設定)'!$Z$13="","-",IF('C10(1)-1管路(計画設定)'!$Z$13="○",'C3(1)-1管路'!AJ74,IF('C3(1)-1管路'!AJ74="-","-",'C10(1)-1管路(計画設定)'!$Z$13*'C3(1)-1管路'!AJ74)))</f>
        <v>-</v>
      </c>
      <c r="AK74" s="376">
        <f>IF('C10(1)-1管路(計画設定)'!$AA$13="","-",IF('C10(1)-1管路(計画設定)'!$AA$13="○",'C3(1)-1管路'!AK74,IF('C3(1)-1管路'!AK74="-","-",'C10(1)-1管路(計画設定)'!$AA$13*'C3(1)-1管路'!AK74)))</f>
        <v>373</v>
      </c>
      <c r="AL74" s="377">
        <f t="shared" si="140"/>
        <v>373</v>
      </c>
      <c r="AM74" s="382" t="str">
        <f>IF('C10(1)-1管路(計画設定)'!$AB$13="","-",IF('C10(1)-1管路(計画設定)'!$AB$13="○",'C3(1)-1管路'!AM74,IF('C3(1)-1管路'!AM74="-","-",'C10(1)-1管路(計画設定)'!$AB$13*'C3(1)-1管路'!AM74)))</f>
        <v>-</v>
      </c>
      <c r="AN74" s="376" t="str">
        <f>IF('C10(1)-1管路(計画設定)'!$AC$13="","-",IF('C10(1)-1管路(計画設定)'!$AC$13="○",'C3(1)-1管路'!AN74,IF('C3(1)-1管路'!AN74="-","-",'C10(1)-1管路(計画設定)'!$AC$13*'C3(1)-1管路'!AN74)))</f>
        <v>-</v>
      </c>
      <c r="AO74" s="377" t="str">
        <f t="shared" si="141"/>
        <v>-</v>
      </c>
      <c r="AP74" s="382" t="str">
        <f>IF('C10(1)-1管路(計画設定)'!$AD$13="","-",IF('C10(1)-1管路(計画設定)'!$AD$13="○",'C3(1)-1管路'!AP74,IF('C3(1)-1管路'!AP74="-","-",'C10(1)-1管路(計画設定)'!$AD$13*'C3(1)-1管路'!AP74)))</f>
        <v>-</v>
      </c>
      <c r="AQ74" s="376" t="str">
        <f>IF('C10(1)-1管路(計画設定)'!$AE$13="","-",IF('C10(1)-1管路(計画設定)'!$AE$13="○",'C3(1)-1管路'!AQ74,IF('C3(1)-1管路'!AQ74="-","-",'C10(1)-1管路(計画設定)'!$AE$13*'C3(1)-1管路'!AQ74)))</f>
        <v>-</v>
      </c>
      <c r="AR74" s="377" t="str">
        <f t="shared" si="142"/>
        <v>-</v>
      </c>
      <c r="AS74" s="382" t="str">
        <f>IF('C10(1)-1管路(計画設定)'!$AF$13="","-",IF('C10(1)-1管路(計画設定)'!$AF$13="○",'C3(1)-1管路'!AS74,IF('C3(1)-1管路'!AS74="-","-",'C10(1)-1管路(計画設定)'!$AF$13*'C3(1)-1管路'!AS74)))</f>
        <v>-</v>
      </c>
      <c r="AT74" s="376" t="str">
        <f>IF('C10(1)-1管路(計画設定)'!$AG$13="","-",IF('C10(1)-1管路(計画設定)'!$AG$13="○",'C3(1)-1管路'!AT74,IF('C3(1)-1管路'!AT74="-","-",'C10(1)-1管路(計画設定)'!$AG$13*'C3(1)-1管路'!AT74)))</f>
        <v>-</v>
      </c>
      <c r="AU74" s="377" t="str">
        <f t="shared" si="143"/>
        <v>-</v>
      </c>
      <c r="AV74" s="395">
        <f t="shared" si="144"/>
        <v>373</v>
      </c>
      <c r="AW74" s="240" t="str">
        <f>IF('C10(1)-2管路(初期設定)'!AW74="","",'C10(1)-2管路(初期設定)'!AW74)</f>
        <v>ダクタイル鋳鉄管(NS形継手等)</v>
      </c>
      <c r="AX74" s="390">
        <f>IF('C10(1)-2管路(初期設定)'!AX74="","",'C10(1)-2管路(初期設定)'!AX74)</f>
        <v>76</v>
      </c>
      <c r="AY74" s="42">
        <f t="shared" si="145"/>
        <v>28348</v>
      </c>
      <c r="BB74" s="1071">
        <f t="shared" si="146"/>
        <v>0</v>
      </c>
      <c r="BC74" s="1070"/>
      <c r="BD74" s="1070">
        <f t="shared" si="147"/>
        <v>0</v>
      </c>
      <c r="BE74" s="1070"/>
      <c r="BF74" s="1070">
        <f t="shared" si="148"/>
        <v>0</v>
      </c>
      <c r="BG74" s="1070"/>
      <c r="BH74" s="1070">
        <f t="shared" si="149"/>
        <v>373</v>
      </c>
      <c r="BI74" s="1070"/>
      <c r="BJ74" s="1070">
        <f t="shared" si="150"/>
        <v>0</v>
      </c>
      <c r="BK74" s="1070"/>
      <c r="BL74" s="1071">
        <f t="shared" si="151"/>
        <v>0</v>
      </c>
      <c r="BM74" s="1070"/>
      <c r="BN74" s="1070">
        <f t="shared" si="152"/>
        <v>0</v>
      </c>
      <c r="BO74" s="1070"/>
      <c r="BP74" s="1070">
        <f t="shared" si="153"/>
        <v>0</v>
      </c>
      <c r="BQ74" s="1070"/>
      <c r="BR74" s="1070">
        <f t="shared" si="154"/>
        <v>28348</v>
      </c>
      <c r="BS74" s="1070"/>
      <c r="BT74" s="1070">
        <f t="shared" si="155"/>
        <v>0</v>
      </c>
      <c r="BU74" s="1073"/>
      <c r="BV74" s="78"/>
      <c r="DI74" s="78"/>
    </row>
    <row r="75" spans="2:113" ht="13.5" customHeight="1">
      <c r="B75" s="1551"/>
      <c r="C75" s="1255"/>
      <c r="D75" s="1263"/>
      <c r="E75" s="1263"/>
      <c r="F75" s="76">
        <v>100</v>
      </c>
      <c r="G75" s="382" t="str">
        <f>IF('C10(1)-1管路(計画設定)'!$F$13="","-",IF('C10(1)-1管路(計画設定)'!$F$13="○",'C3(1)-1管路'!G75,IF('C3(1)-1管路'!F75="-","-",'C10(1)-1管路(計画設定)'!$F$13*'C3(1)-1管路'!G75)))</f>
        <v>-</v>
      </c>
      <c r="H75" s="376" t="str">
        <f>IF('C10(1)-1管路(計画設定)'!$G$13="","-",IF('C10(1)-1管路(計画設定)'!$G$13="○",'C3(1)-1管路'!H75,IF('C3(1)-1管路'!H75="-","-",'C10(1)-1管路(計画設定)'!$G$13*'C3(1)-1管路'!H75)))</f>
        <v>-</v>
      </c>
      <c r="I75" s="377" t="str">
        <f t="shared" si="131"/>
        <v>-</v>
      </c>
      <c r="J75" s="382" t="str">
        <f>IF('C10(1)-1管路(計画設定)'!$H$13="","-",IF('C10(1)-1管路(計画設定)'!$H$13="○",'C3(1)-1管路'!J75,IF('C3(1)-1管路'!J75="-","-",'C10(1)-1管路(計画設定)'!$H$13*'C3(1)-1管路'!J75)))</f>
        <v>-</v>
      </c>
      <c r="K75" s="376" t="str">
        <f>IF('C10(1)-1管路(計画設定)'!$I$13="","-",IF('C10(1)-1管路(計画設定)'!$I$13="○",'C3(1)-1管路'!K75,IF('C3(1)-1管路'!K75="-","-",'C10(1)-1管路(計画設定)'!$I$13*'C3(1)-1管路'!K75)))</f>
        <v>-</v>
      </c>
      <c r="L75" s="377" t="str">
        <f t="shared" si="132"/>
        <v>-</v>
      </c>
      <c r="M75" s="382" t="str">
        <f>IF('C10(1)-1管路(計画設定)'!$J$13="","-",IF('C10(1)-1管路(計画設定)'!$J$13="○",'C3(1)-1管路'!M75,IF('C3(1)-1管路'!M75="-","-",'C10(1)-1管路(計画設定)'!$J$13*'C3(1)-1管路'!M75)))</f>
        <v>-</v>
      </c>
      <c r="N75" s="376" t="str">
        <f>IF('C10(1)-1管路(計画設定)'!$K$13="","-",IF('C10(1)-1管路(計画設定)'!$K$13="○",'C3(1)-1管路'!N75,IF('C3(1)-1管路'!N75="-","-",'C10(1)-1管路(計画設定)'!$K$13*'C3(1)-1管路'!N75)))</f>
        <v>-</v>
      </c>
      <c r="O75" s="377" t="str">
        <f t="shared" si="133"/>
        <v>-</v>
      </c>
      <c r="P75" s="382" t="str">
        <f>IF('C10(1)-1管路(計画設定)'!$L$13="","-",IF('C10(1)-1管路(計画設定)'!$L$13="○",'C3(1)-1管路'!P75,IF('C3(1)-1管路'!P75="-","-",'C10(1)-1管路(計画設定)'!$L$13*'C3(1)-1管路'!P75)))</f>
        <v>-</v>
      </c>
      <c r="Q75" s="376" t="str">
        <f>IF('C10(1)-1管路(計画設定)'!$M$13="","-",IF('C10(1)-1管路(計画設定)'!$M$13="○",'C3(1)-1管路'!Q75,IF('C3(1)-1管路'!Q75="-","-",'C10(1)-1管路(計画設定)'!$M$13*'C3(1)-1管路'!Q75)))</f>
        <v>-</v>
      </c>
      <c r="R75" s="377" t="str">
        <f t="shared" si="134"/>
        <v>-</v>
      </c>
      <c r="S75" s="382" t="str">
        <f>IF('C10(1)-1管路(計画設定)'!$N$13="","-",IF('C10(1)-1管路(計画設定)'!$N$13="○",'C3(1)-1管路'!S75,IF('C3(1)-1管路'!S75="-","-",'C10(1)-1管路(計画設定)'!$N$13*'C3(1)-1管路'!S75)))</f>
        <v>-</v>
      </c>
      <c r="T75" s="388" t="str">
        <f>IF('C10(1)-1管路(計画設定)'!$O$13="","-",IF('C10(1)-1管路(計画設定)'!$O$13="○",'C3(1)-1管路'!T75,IF('C3(1)-1管路'!T75="-","-",'C10(1)-1管路(計画設定)'!$O$13*'C3(1)-1管路'!T75)))</f>
        <v>-</v>
      </c>
      <c r="U75" s="388" t="str">
        <f>IF('C10(1)-1管路(計画設定)'!$P$13="","-",IF('C10(1)-1管路(計画設定)'!$P$13="○",'C3(1)-1管路'!U75,IF('C3(1)-1管路'!U75="-","-",'C10(1)-1管路(計画設定)'!$P$13*'C3(1)-1管路'!U75)))</f>
        <v>-</v>
      </c>
      <c r="V75" s="376" t="str">
        <f>IF('C10(1)-1管路(計画設定)'!$Q$13="","-",IF('C10(1)-1管路(計画設定)'!$Q$13="○",'C3(1)-1管路'!V75,IF('C3(1)-1管路'!V75="-","-",'C10(1)-1管路(計画設定)'!$Q$13*'C3(1)-1管路'!V75)))</f>
        <v>-</v>
      </c>
      <c r="W75" s="377" t="str">
        <f t="shared" si="135"/>
        <v>-</v>
      </c>
      <c r="X75" s="382" t="str">
        <f>IF('C10(1)-1管路(計画設定)'!$R$13="","-",IF('C10(1)-1管路(計画設定)'!$R$13="○",'C3(1)-1管路'!X75,IF('C3(1)-1管路'!X75="-","-",'C10(1)-1管路(計画設定)'!$R$13*'C3(1)-1管路'!X75)))</f>
        <v>-</v>
      </c>
      <c r="Y75" s="376" t="str">
        <f>IF('C10(1)-1管路(計画設定)'!$S$13="","-",IF('C10(1)-1管路(計画設定)'!$S$13="○",'C3(1)-1管路'!Y75,IF('C3(1)-1管路'!Y75="-","-",'C10(1)-1管路(計画設定)'!$S$13*'C3(1)-1管路'!Y75)))</f>
        <v>-</v>
      </c>
      <c r="Z75" s="377" t="str">
        <f t="shared" si="136"/>
        <v>-</v>
      </c>
      <c r="AA75" s="382" t="str">
        <f>IF('C10(1)-1管路(計画設定)'!$T$13="","-",IF('C10(1)-1管路(計画設定)'!$T$13="○",'C3(1)-1管路'!AA75,IF('C3(1)-1管路'!AA75="-","-",'C10(1)-1管路(計画設定)'!$T$13*'C3(1)-1管路'!AA75)))</f>
        <v>-</v>
      </c>
      <c r="AB75" s="376" t="str">
        <f>IF('C10(1)-1管路(計画設定)'!$U$13="","-",IF('C10(1)-1管路(計画設定)'!$U$13="○",'C3(1)-1管路'!AB75,IF('C3(1)-1管路'!AB75="-","-",'C10(1)-1管路(計画設定)'!$U$13*'C3(1)-1管路'!AB75)))</f>
        <v>-</v>
      </c>
      <c r="AC75" s="377" t="str">
        <f t="shared" si="137"/>
        <v>-</v>
      </c>
      <c r="AD75" s="382" t="str">
        <f>IF('C10(1)-1管路(計画設定)'!$V$13="","-",IF('C10(1)-1管路(計画設定)'!$V$13="○",'C3(1)-1管路'!AD75,IF('C3(1)-1管路'!AD75="-","-",'C10(1)-1管路(計画設定)'!$V$13*'C3(1)-1管路'!AD75)))</f>
        <v>-</v>
      </c>
      <c r="AE75" s="376" t="str">
        <f>IF('C10(1)-1管路(計画設定)'!$W$13="","-",IF('C10(1)-1管路(計画設定)'!$W$13="○",'C3(1)-1管路'!AE75,IF('C3(1)-1管路'!AE75="-","-",'C10(1)-1管路(計画設定)'!$W$13*'C3(1)-1管路'!AE75)))</f>
        <v>-</v>
      </c>
      <c r="AF75" s="377" t="str">
        <f t="shared" si="138"/>
        <v>-</v>
      </c>
      <c r="AG75" s="382" t="str">
        <f>IF('C10(1)-1管路(計画設定)'!$X$8="","-",IF('C10(1)-1管路(計画設定)'!$X$8="○",'C3(1)-1管路'!AG75,IF('C3(1)-1管路'!AZ75="-","-",'C10(1)-1管路(計画設定)'!$X$8*'C3(1)-1管路'!AG75)))</f>
        <v>-</v>
      </c>
      <c r="AH75" s="376" t="str">
        <f>IF('C10(1)-1管路(計画設定)'!$Y$13="","-",IF('C10(1)-1管路(計画設定)'!$Y$13="○",'C3(1)-1管路'!AH75,IF('C3(1)-1管路'!AH75="-","-",'C10(1)-1管路(計画設定)'!$Y$13*'C3(1)-1管路'!AH75)))</f>
        <v>-</v>
      </c>
      <c r="AI75" s="377" t="str">
        <f t="shared" si="139"/>
        <v>-</v>
      </c>
      <c r="AJ75" s="382" t="str">
        <f>IF('C10(1)-1管路(計画設定)'!$Z$13="","-",IF('C10(1)-1管路(計画設定)'!$Z$13="○",'C3(1)-1管路'!AJ75,IF('C3(1)-1管路'!AJ75="-","-",'C10(1)-1管路(計画設定)'!$Z$13*'C3(1)-1管路'!AJ75)))</f>
        <v>-</v>
      </c>
      <c r="AK75" s="376" t="str">
        <f>IF('C10(1)-1管路(計画設定)'!$AA$13="","-",IF('C10(1)-1管路(計画設定)'!$AA$13="○",'C3(1)-1管路'!AK75,IF('C3(1)-1管路'!AK75="-","-",'C10(1)-1管路(計画設定)'!$AA$13*'C3(1)-1管路'!AK75)))</f>
        <v>-</v>
      </c>
      <c r="AL75" s="377" t="str">
        <f t="shared" si="140"/>
        <v>-</v>
      </c>
      <c r="AM75" s="382" t="str">
        <f>IF('C10(1)-1管路(計画設定)'!$AB$13="","-",IF('C10(1)-1管路(計画設定)'!$AB$13="○",'C3(1)-1管路'!AM75,IF('C3(1)-1管路'!AM75="-","-",'C10(1)-1管路(計画設定)'!$AB$13*'C3(1)-1管路'!AM75)))</f>
        <v>-</v>
      </c>
      <c r="AN75" s="376" t="str">
        <f>IF('C10(1)-1管路(計画設定)'!$AC$13="","-",IF('C10(1)-1管路(計画設定)'!$AC$13="○",'C3(1)-1管路'!AN75,IF('C3(1)-1管路'!AN75="-","-",'C10(1)-1管路(計画設定)'!$AC$13*'C3(1)-1管路'!AN75)))</f>
        <v>-</v>
      </c>
      <c r="AO75" s="377" t="str">
        <f t="shared" si="141"/>
        <v>-</v>
      </c>
      <c r="AP75" s="382" t="str">
        <f>IF('C10(1)-1管路(計画設定)'!$AD$13="","-",IF('C10(1)-1管路(計画設定)'!$AD$13="○",'C3(1)-1管路'!AP75,IF('C3(1)-1管路'!AP75="-","-",'C10(1)-1管路(計画設定)'!$AD$13*'C3(1)-1管路'!AP75)))</f>
        <v>-</v>
      </c>
      <c r="AQ75" s="376" t="str">
        <f>IF('C10(1)-1管路(計画設定)'!$AE$13="","-",IF('C10(1)-1管路(計画設定)'!$AE$13="○",'C3(1)-1管路'!AQ75,IF('C3(1)-1管路'!AQ75="-","-",'C10(1)-1管路(計画設定)'!$AE$13*'C3(1)-1管路'!AQ75)))</f>
        <v>-</v>
      </c>
      <c r="AR75" s="377" t="str">
        <f t="shared" si="142"/>
        <v>-</v>
      </c>
      <c r="AS75" s="382" t="str">
        <f>IF('C10(1)-1管路(計画設定)'!$AF$13="","-",IF('C10(1)-1管路(計画設定)'!$AF$13="○",'C3(1)-1管路'!AS75,IF('C3(1)-1管路'!AS75="-","-",'C10(1)-1管路(計画設定)'!$AF$13*'C3(1)-1管路'!AS75)))</f>
        <v>-</v>
      </c>
      <c r="AT75" s="376" t="str">
        <f>IF('C10(1)-1管路(計画設定)'!$AG$13="","-",IF('C10(1)-1管路(計画設定)'!$AG$13="○",'C3(1)-1管路'!AT75,IF('C3(1)-1管路'!AT75="-","-",'C10(1)-1管路(計画設定)'!$AG$13*'C3(1)-1管路'!AT75)))</f>
        <v>-</v>
      </c>
      <c r="AU75" s="377" t="str">
        <f t="shared" si="143"/>
        <v>-</v>
      </c>
      <c r="AV75" s="395" t="str">
        <f t="shared" si="144"/>
        <v>-</v>
      </c>
      <c r="AW75" s="240" t="str">
        <f>IF('C10(1)-2管路(初期設定)'!AW75="","",'C10(1)-2管路(初期設定)'!AW75)</f>
        <v>ダクタイル鋳鉄管(NS形継手等)</v>
      </c>
      <c r="AX75" s="390">
        <f>IF('C10(1)-2管路(初期設定)'!AX75="","",'C10(1)-2管路(初期設定)'!AX75)</f>
        <v>67</v>
      </c>
      <c r="AY75" s="42" t="str">
        <f t="shared" si="145"/>
        <v>-</v>
      </c>
      <c r="BB75" s="1071">
        <f t="shared" si="146"/>
        <v>0</v>
      </c>
      <c r="BC75" s="1070"/>
      <c r="BD75" s="1070">
        <f t="shared" si="147"/>
        <v>0</v>
      </c>
      <c r="BE75" s="1070"/>
      <c r="BF75" s="1070">
        <f t="shared" si="148"/>
        <v>0</v>
      </c>
      <c r="BG75" s="1070"/>
      <c r="BH75" s="1070">
        <f t="shared" si="149"/>
        <v>0</v>
      </c>
      <c r="BI75" s="1070"/>
      <c r="BJ75" s="1070">
        <f t="shared" si="150"/>
        <v>0</v>
      </c>
      <c r="BK75" s="1070"/>
      <c r="BL75" s="1071">
        <f t="shared" si="151"/>
        <v>0</v>
      </c>
      <c r="BM75" s="1070"/>
      <c r="BN75" s="1070">
        <f t="shared" si="152"/>
        <v>0</v>
      </c>
      <c r="BO75" s="1070"/>
      <c r="BP75" s="1070">
        <f t="shared" si="153"/>
        <v>0</v>
      </c>
      <c r="BQ75" s="1070"/>
      <c r="BR75" s="1070">
        <f t="shared" si="154"/>
        <v>0</v>
      </c>
      <c r="BS75" s="1070"/>
      <c r="BT75" s="1070">
        <f t="shared" si="155"/>
        <v>0</v>
      </c>
      <c r="BU75" s="1073"/>
      <c r="BV75" s="78"/>
      <c r="DI75" s="78"/>
    </row>
    <row r="76" spans="2:113" ht="13.5" customHeight="1">
      <c r="B76" s="1551"/>
      <c r="C76" s="1255"/>
      <c r="D76" s="1263"/>
      <c r="E76" s="1263"/>
      <c r="F76" s="77" t="s">
        <v>136</v>
      </c>
      <c r="G76" s="382" t="str">
        <f>IF('C10(1)-1管路(計画設定)'!$F$13="","-",IF('C10(1)-1管路(計画設定)'!$F$13="○",'C3(1)-1管路'!G76,IF('C3(1)-1管路'!F76="-","-",'C10(1)-1管路(計画設定)'!$F$13*'C3(1)-1管路'!G76)))</f>
        <v>-</v>
      </c>
      <c r="H76" s="376" t="str">
        <f>IF('C10(1)-1管路(計画設定)'!$G$13="","-",IF('C10(1)-1管路(計画設定)'!$G$13="○",'C3(1)-1管路'!H76,IF('C3(1)-1管路'!H76="-","-",'C10(1)-1管路(計画設定)'!$G$13*'C3(1)-1管路'!H76)))</f>
        <v>-</v>
      </c>
      <c r="I76" s="377" t="str">
        <f t="shared" si="131"/>
        <v>-</v>
      </c>
      <c r="J76" s="382" t="str">
        <f>IF('C10(1)-1管路(計画設定)'!$H$13="","-",IF('C10(1)-1管路(計画設定)'!$H$13="○",'C3(1)-1管路'!J76,IF('C3(1)-1管路'!J76="-","-",'C10(1)-1管路(計画設定)'!$H$13*'C3(1)-1管路'!J76)))</f>
        <v>-</v>
      </c>
      <c r="K76" s="376" t="str">
        <f>IF('C10(1)-1管路(計画設定)'!$I$13="","-",IF('C10(1)-1管路(計画設定)'!$I$13="○",'C3(1)-1管路'!K76,IF('C3(1)-1管路'!K76="-","-",'C10(1)-1管路(計画設定)'!$I$13*'C3(1)-1管路'!K76)))</f>
        <v>-</v>
      </c>
      <c r="L76" s="377" t="str">
        <f t="shared" si="132"/>
        <v>-</v>
      </c>
      <c r="M76" s="382" t="str">
        <f>IF('C10(1)-1管路(計画設定)'!$J$13="","-",IF('C10(1)-1管路(計画設定)'!$J$13="○",'C3(1)-1管路'!M76,IF('C3(1)-1管路'!M76="-","-",'C10(1)-1管路(計画設定)'!$J$13*'C3(1)-1管路'!M76)))</f>
        <v>-</v>
      </c>
      <c r="N76" s="376" t="str">
        <f>IF('C10(1)-1管路(計画設定)'!$K$13="","-",IF('C10(1)-1管路(計画設定)'!$K$13="○",'C3(1)-1管路'!N76,IF('C3(1)-1管路'!N76="-","-",'C10(1)-1管路(計画設定)'!$K$13*'C3(1)-1管路'!N76)))</f>
        <v>-</v>
      </c>
      <c r="O76" s="377" t="str">
        <f t="shared" si="133"/>
        <v>-</v>
      </c>
      <c r="P76" s="382" t="str">
        <f>IF('C10(1)-1管路(計画設定)'!$L$13="","-",IF('C10(1)-1管路(計画設定)'!$L$13="○",'C3(1)-1管路'!P76,IF('C3(1)-1管路'!P76="-","-",'C10(1)-1管路(計画設定)'!$L$13*'C3(1)-1管路'!P76)))</f>
        <v>-</v>
      </c>
      <c r="Q76" s="376" t="str">
        <f>IF('C10(1)-1管路(計画設定)'!$M$13="","-",IF('C10(1)-1管路(計画設定)'!$M$13="○",'C3(1)-1管路'!Q76,IF('C3(1)-1管路'!Q76="-","-",'C10(1)-1管路(計画設定)'!$M$13*'C3(1)-1管路'!Q76)))</f>
        <v>-</v>
      </c>
      <c r="R76" s="377" t="str">
        <f t="shared" si="134"/>
        <v>-</v>
      </c>
      <c r="S76" s="382" t="str">
        <f>IF('C10(1)-1管路(計画設定)'!$N$13="","-",IF('C10(1)-1管路(計画設定)'!$N$13="○",'C3(1)-1管路'!S76,IF('C3(1)-1管路'!S76="-","-",'C10(1)-1管路(計画設定)'!$N$13*'C3(1)-1管路'!S76)))</f>
        <v>-</v>
      </c>
      <c r="T76" s="388" t="str">
        <f>IF('C10(1)-1管路(計画設定)'!$O$13="","-",IF('C10(1)-1管路(計画設定)'!$O$13="○",'C3(1)-1管路'!T76,IF('C3(1)-1管路'!T76="-","-",'C10(1)-1管路(計画設定)'!$O$13*'C3(1)-1管路'!T76)))</f>
        <v>-</v>
      </c>
      <c r="U76" s="388" t="str">
        <f>IF('C10(1)-1管路(計画設定)'!$P$13="","-",IF('C10(1)-1管路(計画設定)'!$P$13="○",'C3(1)-1管路'!U76,IF('C3(1)-1管路'!U76="-","-",'C10(1)-1管路(計画設定)'!$P$13*'C3(1)-1管路'!U76)))</f>
        <v>-</v>
      </c>
      <c r="V76" s="376" t="str">
        <f>IF('C10(1)-1管路(計画設定)'!$Q$13="","-",IF('C10(1)-1管路(計画設定)'!$Q$13="○",'C3(1)-1管路'!V76,IF('C3(1)-1管路'!V76="-","-",'C10(1)-1管路(計画設定)'!$Q$13*'C3(1)-1管路'!V76)))</f>
        <v>-</v>
      </c>
      <c r="W76" s="377" t="str">
        <f t="shared" si="135"/>
        <v>-</v>
      </c>
      <c r="X76" s="382" t="str">
        <f>IF('C10(1)-1管路(計画設定)'!$R$13="","-",IF('C10(1)-1管路(計画設定)'!$R$13="○",'C3(1)-1管路'!X76,IF('C3(1)-1管路'!X76="-","-",'C10(1)-1管路(計画設定)'!$R$13*'C3(1)-1管路'!X76)))</f>
        <v>-</v>
      </c>
      <c r="Y76" s="376" t="str">
        <f>IF('C10(1)-1管路(計画設定)'!$S$13="","-",IF('C10(1)-1管路(計画設定)'!$S$13="○",'C3(1)-1管路'!Y76,IF('C3(1)-1管路'!Y76="-","-",'C10(1)-1管路(計画設定)'!$S$13*'C3(1)-1管路'!Y76)))</f>
        <v>-</v>
      </c>
      <c r="Z76" s="377" t="str">
        <f t="shared" si="136"/>
        <v>-</v>
      </c>
      <c r="AA76" s="382" t="str">
        <f>IF('C10(1)-1管路(計画設定)'!$T$13="","-",IF('C10(1)-1管路(計画設定)'!$T$13="○",'C3(1)-1管路'!AA76,IF('C3(1)-1管路'!AA76="-","-",'C10(1)-1管路(計画設定)'!$T$13*'C3(1)-1管路'!AA76)))</f>
        <v>-</v>
      </c>
      <c r="AB76" s="376" t="str">
        <f>IF('C10(1)-1管路(計画設定)'!$U$13="","-",IF('C10(1)-1管路(計画設定)'!$U$13="○",'C3(1)-1管路'!AB76,IF('C3(1)-1管路'!AB76="-","-",'C10(1)-1管路(計画設定)'!$U$13*'C3(1)-1管路'!AB76)))</f>
        <v>-</v>
      </c>
      <c r="AC76" s="377" t="str">
        <f t="shared" si="137"/>
        <v>-</v>
      </c>
      <c r="AD76" s="382" t="str">
        <f>IF('C10(1)-1管路(計画設定)'!$V$13="","-",IF('C10(1)-1管路(計画設定)'!$V$13="○",'C3(1)-1管路'!AD76,IF('C3(1)-1管路'!AD76="-","-",'C10(1)-1管路(計画設定)'!$V$13*'C3(1)-1管路'!AD76)))</f>
        <v>-</v>
      </c>
      <c r="AE76" s="376" t="str">
        <f>IF('C10(1)-1管路(計画設定)'!$W$13="","-",IF('C10(1)-1管路(計画設定)'!$W$13="○",'C3(1)-1管路'!AE76,IF('C3(1)-1管路'!AE76="-","-",'C10(1)-1管路(計画設定)'!$W$13*'C3(1)-1管路'!AE76)))</f>
        <v>-</v>
      </c>
      <c r="AF76" s="377" t="str">
        <f t="shared" si="138"/>
        <v>-</v>
      </c>
      <c r="AG76" s="382" t="str">
        <f>IF('C10(1)-1管路(計画設定)'!$X$8="","-",IF('C10(1)-1管路(計画設定)'!$X$8="○",'C3(1)-1管路'!AG76,IF('C3(1)-1管路'!AZ76="-","-",'C10(1)-1管路(計画設定)'!$X$8*'C3(1)-1管路'!AG76)))</f>
        <v>-</v>
      </c>
      <c r="AH76" s="376" t="str">
        <f>IF('C10(1)-1管路(計画設定)'!$Y$13="","-",IF('C10(1)-1管路(計画設定)'!$Y$13="○",'C3(1)-1管路'!AH76,IF('C3(1)-1管路'!AH76="-","-",'C10(1)-1管路(計画設定)'!$Y$13*'C3(1)-1管路'!AH76)))</f>
        <v>-</v>
      </c>
      <c r="AI76" s="377" t="str">
        <f t="shared" si="139"/>
        <v>-</v>
      </c>
      <c r="AJ76" s="382" t="str">
        <f>IF('C10(1)-1管路(計画設定)'!$Z$13="","-",IF('C10(1)-1管路(計画設定)'!$Z$13="○",'C3(1)-1管路'!AJ76,IF('C3(1)-1管路'!AJ76="-","-",'C10(1)-1管路(計画設定)'!$Z$13*'C3(1)-1管路'!AJ76)))</f>
        <v>-</v>
      </c>
      <c r="AK76" s="376" t="str">
        <f>IF('C10(1)-1管路(計画設定)'!$AA$13="","-",IF('C10(1)-1管路(計画設定)'!$AA$13="○",'C3(1)-1管路'!AK76,IF('C3(1)-1管路'!AK76="-","-",'C10(1)-1管路(計画設定)'!$AA$13*'C3(1)-1管路'!AK76)))</f>
        <v>-</v>
      </c>
      <c r="AL76" s="377" t="str">
        <f t="shared" si="140"/>
        <v>-</v>
      </c>
      <c r="AM76" s="382" t="str">
        <f>IF('C10(1)-1管路(計画設定)'!$AB$13="","-",IF('C10(1)-1管路(計画設定)'!$AB$13="○",'C3(1)-1管路'!AM76,IF('C3(1)-1管路'!AM76="-","-",'C10(1)-1管路(計画設定)'!$AB$13*'C3(1)-1管路'!AM76)))</f>
        <v>-</v>
      </c>
      <c r="AN76" s="376" t="str">
        <f>IF('C10(1)-1管路(計画設定)'!$AC$13="","-",IF('C10(1)-1管路(計画設定)'!$AC$13="○",'C3(1)-1管路'!AN76,IF('C3(1)-1管路'!AN76="-","-",'C10(1)-1管路(計画設定)'!$AC$13*'C3(1)-1管路'!AN76)))</f>
        <v>-</v>
      </c>
      <c r="AO76" s="377" t="str">
        <f t="shared" si="141"/>
        <v>-</v>
      </c>
      <c r="AP76" s="382" t="str">
        <f>IF('C10(1)-1管路(計画設定)'!$AD$13="","-",IF('C10(1)-1管路(計画設定)'!$AD$13="○",'C3(1)-1管路'!AP76,IF('C3(1)-1管路'!AP76="-","-",'C10(1)-1管路(計画設定)'!$AD$13*'C3(1)-1管路'!AP76)))</f>
        <v>-</v>
      </c>
      <c r="AQ76" s="376" t="str">
        <f>IF('C10(1)-1管路(計画設定)'!$AE$13="","-",IF('C10(1)-1管路(計画設定)'!$AE$13="○",'C3(1)-1管路'!AQ76,IF('C3(1)-1管路'!AQ76="-","-",'C10(1)-1管路(計画設定)'!$AE$13*'C3(1)-1管路'!AQ76)))</f>
        <v>-</v>
      </c>
      <c r="AR76" s="377" t="str">
        <f t="shared" si="142"/>
        <v>-</v>
      </c>
      <c r="AS76" s="382" t="str">
        <f>IF('C10(1)-1管路(計画設定)'!$AF$13="","-",IF('C10(1)-1管路(計画設定)'!$AF$13="○",'C3(1)-1管路'!AS76,IF('C3(1)-1管路'!AS76="-","-",'C10(1)-1管路(計画設定)'!$AF$13*'C3(1)-1管路'!AS76)))</f>
        <v>-</v>
      </c>
      <c r="AT76" s="376" t="str">
        <f>IF('C10(1)-1管路(計画設定)'!$AG$13="","-",IF('C10(1)-1管路(計画設定)'!$AG$13="○",'C3(1)-1管路'!AT76,IF('C3(1)-1管路'!AT76="-","-",'C10(1)-1管路(計画設定)'!$AG$13*'C3(1)-1管路'!AT76)))</f>
        <v>-</v>
      </c>
      <c r="AU76" s="377" t="str">
        <f t="shared" si="143"/>
        <v>-</v>
      </c>
      <c r="AV76" s="395" t="str">
        <f t="shared" si="144"/>
        <v>-</v>
      </c>
      <c r="AW76" s="240" t="str">
        <f>IF('C10(1)-2管路(初期設定)'!AW76="","",'C10(1)-2管路(初期設定)'!AW76)</f>
        <v>配水用ポリエチレン管(融着継手)</v>
      </c>
      <c r="AX76" s="390">
        <f>IF('C10(1)-2管路(初期設定)'!AX76="","",'C10(1)-2管路(初期設定)'!AX76)</f>
        <v>42</v>
      </c>
      <c r="AY76" s="42" t="str">
        <f t="shared" si="145"/>
        <v>-</v>
      </c>
      <c r="BB76" s="1071">
        <f t="shared" si="146"/>
        <v>0</v>
      </c>
      <c r="BC76" s="1070"/>
      <c r="BD76" s="1070">
        <f t="shared" si="147"/>
        <v>0</v>
      </c>
      <c r="BE76" s="1070"/>
      <c r="BF76" s="1070">
        <f t="shared" si="148"/>
        <v>0</v>
      </c>
      <c r="BG76" s="1070"/>
      <c r="BH76" s="1070">
        <f t="shared" si="149"/>
        <v>0</v>
      </c>
      <c r="BI76" s="1070"/>
      <c r="BJ76" s="1070">
        <f t="shared" si="150"/>
        <v>0</v>
      </c>
      <c r="BK76" s="1070"/>
      <c r="BL76" s="1071">
        <f t="shared" si="151"/>
        <v>0</v>
      </c>
      <c r="BM76" s="1070"/>
      <c r="BN76" s="1070">
        <f t="shared" si="152"/>
        <v>0</v>
      </c>
      <c r="BO76" s="1070"/>
      <c r="BP76" s="1070">
        <f t="shared" si="153"/>
        <v>0</v>
      </c>
      <c r="BQ76" s="1070"/>
      <c r="BR76" s="1070">
        <f t="shared" si="154"/>
        <v>0</v>
      </c>
      <c r="BS76" s="1070"/>
      <c r="BT76" s="1070">
        <f t="shared" si="155"/>
        <v>0</v>
      </c>
      <c r="BU76" s="1073"/>
      <c r="BV76" s="78"/>
      <c r="DI76" s="78"/>
    </row>
    <row r="77" spans="2:113" ht="13.5" customHeight="1">
      <c r="B77" s="1551"/>
      <c r="C77" s="1255"/>
      <c r="D77" s="1263"/>
      <c r="E77" s="1264"/>
      <c r="F77" s="772" t="s">
        <v>69</v>
      </c>
      <c r="G77" s="391" t="str">
        <f t="shared" ref="G77:AV77" si="156">IF(SUM(G66:G76)=0,"-",SUM(G66:G76))</f>
        <v>-</v>
      </c>
      <c r="H77" s="378" t="str">
        <f t="shared" si="156"/>
        <v>-</v>
      </c>
      <c r="I77" s="379" t="str">
        <f t="shared" si="156"/>
        <v>-</v>
      </c>
      <c r="J77" s="391" t="str">
        <f t="shared" si="156"/>
        <v>-</v>
      </c>
      <c r="K77" s="378" t="str">
        <f t="shared" si="156"/>
        <v>-</v>
      </c>
      <c r="L77" s="379" t="str">
        <f t="shared" si="156"/>
        <v>-</v>
      </c>
      <c r="M77" s="391" t="str">
        <f t="shared" si="156"/>
        <v>-</v>
      </c>
      <c r="N77" s="378" t="str">
        <f t="shared" si="156"/>
        <v>-</v>
      </c>
      <c r="O77" s="379" t="str">
        <f t="shared" si="156"/>
        <v>-</v>
      </c>
      <c r="P77" s="391" t="str">
        <f t="shared" si="156"/>
        <v>-</v>
      </c>
      <c r="Q77" s="378" t="str">
        <f t="shared" si="156"/>
        <v>-</v>
      </c>
      <c r="R77" s="379" t="str">
        <f t="shared" si="156"/>
        <v>-</v>
      </c>
      <c r="S77" s="391" t="str">
        <f t="shared" si="156"/>
        <v>-</v>
      </c>
      <c r="T77" s="389" t="str">
        <f t="shared" si="156"/>
        <v>-</v>
      </c>
      <c r="U77" s="389" t="str">
        <f t="shared" si="156"/>
        <v>-</v>
      </c>
      <c r="V77" s="378" t="str">
        <f t="shared" si="156"/>
        <v>-</v>
      </c>
      <c r="W77" s="379" t="str">
        <f t="shared" si="156"/>
        <v>-</v>
      </c>
      <c r="X77" s="391" t="str">
        <f t="shared" si="156"/>
        <v>-</v>
      </c>
      <c r="Y77" s="378" t="str">
        <f t="shared" si="156"/>
        <v>-</v>
      </c>
      <c r="Z77" s="379" t="str">
        <f t="shared" si="156"/>
        <v>-</v>
      </c>
      <c r="AA77" s="391" t="str">
        <f t="shared" si="156"/>
        <v>-</v>
      </c>
      <c r="AB77" s="378" t="str">
        <f t="shared" si="156"/>
        <v>-</v>
      </c>
      <c r="AC77" s="379" t="str">
        <f t="shared" si="156"/>
        <v>-</v>
      </c>
      <c r="AD77" s="391" t="str">
        <f t="shared" si="156"/>
        <v>-</v>
      </c>
      <c r="AE77" s="378" t="str">
        <f t="shared" si="156"/>
        <v>-</v>
      </c>
      <c r="AF77" s="379" t="str">
        <f t="shared" si="156"/>
        <v>-</v>
      </c>
      <c r="AG77" s="391" t="str">
        <f t="shared" si="156"/>
        <v>-</v>
      </c>
      <c r="AH77" s="378" t="str">
        <f t="shared" si="156"/>
        <v>-</v>
      </c>
      <c r="AI77" s="379" t="str">
        <f t="shared" si="156"/>
        <v>-</v>
      </c>
      <c r="AJ77" s="391" t="str">
        <f t="shared" si="156"/>
        <v>-</v>
      </c>
      <c r="AK77" s="378">
        <f t="shared" si="156"/>
        <v>1198</v>
      </c>
      <c r="AL77" s="379">
        <f t="shared" si="156"/>
        <v>1198</v>
      </c>
      <c r="AM77" s="391" t="str">
        <f t="shared" si="156"/>
        <v>-</v>
      </c>
      <c r="AN77" s="378" t="str">
        <f t="shared" si="156"/>
        <v>-</v>
      </c>
      <c r="AO77" s="379" t="str">
        <f t="shared" si="156"/>
        <v>-</v>
      </c>
      <c r="AP77" s="391" t="str">
        <f t="shared" si="156"/>
        <v>-</v>
      </c>
      <c r="AQ77" s="378" t="str">
        <f t="shared" si="156"/>
        <v>-</v>
      </c>
      <c r="AR77" s="379" t="str">
        <f t="shared" si="156"/>
        <v>-</v>
      </c>
      <c r="AS77" s="391" t="str">
        <f t="shared" si="156"/>
        <v>-</v>
      </c>
      <c r="AT77" s="378" t="str">
        <f t="shared" si="156"/>
        <v>-</v>
      </c>
      <c r="AU77" s="379" t="str">
        <f t="shared" si="156"/>
        <v>-</v>
      </c>
      <c r="AV77" s="394">
        <f t="shared" si="156"/>
        <v>1198</v>
      </c>
      <c r="AW77" s="92" t="str">
        <f>IF('C10(1)-2管路(初期設定)'!AW77="","",'C10(1)-2管路(初期設定)'!AW77)</f>
        <v/>
      </c>
      <c r="AX77" s="48" t="str">
        <f>IF('C10(1)-2管路(初期設定)'!AX77="","",'C10(1)-2管路(初期設定)'!AX77)</f>
        <v>-</v>
      </c>
      <c r="AY77" s="48">
        <f t="shared" ref="AY77" si="157">IF(SUM(AY66:AY76)=0,"-",SUM(AY66:AY76))</f>
        <v>106748</v>
      </c>
      <c r="BB77" s="1065" t="str">
        <f>IF(SUM(BB66:BC76)=0,"-",SUM(BB66:BC76))</f>
        <v>-</v>
      </c>
      <c r="BC77" s="1066"/>
      <c r="BD77" s="1066" t="str">
        <f>IF(SUM(BD66:BE76)=0,"-",SUM(BD66:BE76))</f>
        <v>-</v>
      </c>
      <c r="BE77" s="1066"/>
      <c r="BF77" s="1066" t="str">
        <f>IF(SUM(BF66:BG76)=0,"-",SUM(BF66:BG76))</f>
        <v>-</v>
      </c>
      <c r="BG77" s="1066"/>
      <c r="BH77" s="1066">
        <f>IF(SUM(BH66:BI76)=0,"-",SUM(BH66:BI76))</f>
        <v>1198</v>
      </c>
      <c r="BI77" s="1066"/>
      <c r="BJ77" s="1066" t="str">
        <f>IF(SUM(BJ66:BK76)=0,"-",SUM(BJ66:BK76))</f>
        <v>-</v>
      </c>
      <c r="BK77" s="1066"/>
      <c r="BL77" s="1065" t="str">
        <f>IF(SUM(BL66:BM76)=0,"-",SUM(BL66:BM76))</f>
        <v>-</v>
      </c>
      <c r="BM77" s="1066"/>
      <c r="BN77" s="1066" t="str">
        <f>IF(SUM(BN66:BO76)=0,"-",SUM(BN66:BO76))</f>
        <v>-</v>
      </c>
      <c r="BO77" s="1066"/>
      <c r="BP77" s="1066" t="str">
        <f>IF(SUM(BP66:BQ76)=0,"-",SUM(BP66:BQ76))</f>
        <v>-</v>
      </c>
      <c r="BQ77" s="1066"/>
      <c r="BR77" s="1066">
        <f>IF(SUM(BR66:BS76)=0,"-",SUM(BR66:BS76))</f>
        <v>106748</v>
      </c>
      <c r="BS77" s="1066"/>
      <c r="BT77" s="1066" t="str">
        <f>IF(SUM(BT66:BU76)=0,"-",SUM(BT66:BU76))</f>
        <v>-</v>
      </c>
      <c r="BU77" s="1068"/>
      <c r="BV77" s="78"/>
      <c r="DI77" s="78"/>
    </row>
    <row r="78" spans="2:113" ht="13.5" customHeight="1">
      <c r="B78" s="1551"/>
      <c r="C78" s="1255"/>
      <c r="D78" s="1263"/>
      <c r="E78" s="1168" t="s">
        <v>853</v>
      </c>
      <c r="F78" s="1168"/>
      <c r="G78" s="491" t="str">
        <f>IF(SUM(G21,G33,G45,G53,G65,G77)=0,"-",SUM(G21,G33,G45,G53,G65,G77))</f>
        <v>-</v>
      </c>
      <c r="H78" s="492" t="str">
        <f t="shared" ref="H78:AV78" si="158">IF(SUM(H21,H33,H45,H53,H65,H77)=0,"-",SUM(H21,H33,H45,H53,H65,H77))</f>
        <v>-</v>
      </c>
      <c r="I78" s="775" t="str">
        <f t="shared" si="158"/>
        <v>-</v>
      </c>
      <c r="J78" s="491" t="str">
        <f t="shared" si="158"/>
        <v>-</v>
      </c>
      <c r="K78" s="492" t="str">
        <f t="shared" si="158"/>
        <v>-</v>
      </c>
      <c r="L78" s="775" t="str">
        <f t="shared" si="158"/>
        <v>-</v>
      </c>
      <c r="M78" s="491" t="str">
        <f t="shared" si="158"/>
        <v>-</v>
      </c>
      <c r="N78" s="492" t="str">
        <f t="shared" si="158"/>
        <v>-</v>
      </c>
      <c r="O78" s="775" t="str">
        <f t="shared" si="158"/>
        <v>-</v>
      </c>
      <c r="P78" s="491" t="str">
        <f t="shared" si="158"/>
        <v>-</v>
      </c>
      <c r="Q78" s="492" t="str">
        <f t="shared" si="158"/>
        <v>-</v>
      </c>
      <c r="R78" s="775" t="str">
        <f t="shared" si="158"/>
        <v>-</v>
      </c>
      <c r="S78" s="491" t="str">
        <f t="shared" si="158"/>
        <v>-</v>
      </c>
      <c r="T78" s="493" t="str">
        <f t="shared" si="158"/>
        <v>-</v>
      </c>
      <c r="U78" s="493" t="str">
        <f t="shared" si="158"/>
        <v>-</v>
      </c>
      <c r="V78" s="492">
        <f t="shared" si="158"/>
        <v>461</v>
      </c>
      <c r="W78" s="775">
        <f t="shared" si="158"/>
        <v>461</v>
      </c>
      <c r="X78" s="491" t="str">
        <f t="shared" si="158"/>
        <v>-</v>
      </c>
      <c r="Y78" s="492">
        <f t="shared" si="158"/>
        <v>5134</v>
      </c>
      <c r="Z78" s="775">
        <f t="shared" si="158"/>
        <v>5134</v>
      </c>
      <c r="AA78" s="491" t="str">
        <f t="shared" si="158"/>
        <v>-</v>
      </c>
      <c r="AB78" s="492" t="str">
        <f t="shared" si="158"/>
        <v>-</v>
      </c>
      <c r="AC78" s="775" t="str">
        <f t="shared" si="158"/>
        <v>-</v>
      </c>
      <c r="AD78" s="491" t="str">
        <f t="shared" si="158"/>
        <v>-</v>
      </c>
      <c r="AE78" s="492">
        <f t="shared" si="158"/>
        <v>414</v>
      </c>
      <c r="AF78" s="775">
        <f t="shared" si="158"/>
        <v>414</v>
      </c>
      <c r="AG78" s="491" t="str">
        <f t="shared" si="158"/>
        <v>-</v>
      </c>
      <c r="AH78" s="492">
        <f t="shared" si="158"/>
        <v>811</v>
      </c>
      <c r="AI78" s="775">
        <f t="shared" si="158"/>
        <v>811</v>
      </c>
      <c r="AJ78" s="491" t="str">
        <f t="shared" si="158"/>
        <v>-</v>
      </c>
      <c r="AK78" s="492">
        <f>IF(SUM(AK21,AK33,AK45,AK53,AK65,AK77)=0,"-",SUM(AK21,AK33,AK45,AK53,AK65,AK77))</f>
        <v>5109.4000000000005</v>
      </c>
      <c r="AL78" s="775">
        <f t="shared" si="158"/>
        <v>5109.4000000000005</v>
      </c>
      <c r="AM78" s="491" t="str">
        <f t="shared" si="158"/>
        <v>-</v>
      </c>
      <c r="AN78" s="492" t="str">
        <f t="shared" si="158"/>
        <v>-</v>
      </c>
      <c r="AO78" s="775" t="str">
        <f t="shared" si="158"/>
        <v>-</v>
      </c>
      <c r="AP78" s="491" t="str">
        <f t="shared" si="158"/>
        <v>-</v>
      </c>
      <c r="AQ78" s="492">
        <f t="shared" si="158"/>
        <v>787.19999999999993</v>
      </c>
      <c r="AR78" s="775">
        <f t="shared" si="158"/>
        <v>787.19999999999993</v>
      </c>
      <c r="AS78" s="491" t="str">
        <f t="shared" si="158"/>
        <v>-</v>
      </c>
      <c r="AT78" s="492" t="str">
        <f t="shared" si="158"/>
        <v>-</v>
      </c>
      <c r="AU78" s="775" t="str">
        <f t="shared" si="158"/>
        <v>-</v>
      </c>
      <c r="AV78" s="94">
        <f t="shared" si="158"/>
        <v>12716.600000000002</v>
      </c>
      <c r="AW78" s="95"/>
      <c r="AX78" s="48" t="s">
        <v>889</v>
      </c>
      <c r="AY78" s="48">
        <f>IF(SUM(AY21,AY33,AY45,AY53,AY65,AY77)=0,"-",SUM(AY21,AY33,AY45,AY53,AY65,AY77))</f>
        <v>1076593.8</v>
      </c>
      <c r="BB78" s="1065" t="str">
        <f t="shared" ref="BB78:BU78" si="159">IF(SUM(BB21,BB33,BB45,BB53,BB65,BB77)=0,"-",SUM(BB21,BB33,BB45,BB53,BB65,BB77))</f>
        <v>-</v>
      </c>
      <c r="BC78" s="1066" t="str">
        <f t="shared" si="159"/>
        <v>-</v>
      </c>
      <c r="BD78" s="1066" t="str">
        <f t="shared" si="159"/>
        <v>-</v>
      </c>
      <c r="BE78" s="1066" t="str">
        <f t="shared" si="159"/>
        <v>-</v>
      </c>
      <c r="BF78" s="1066">
        <f t="shared" si="159"/>
        <v>6009</v>
      </c>
      <c r="BG78" s="1066" t="str">
        <f t="shared" si="159"/>
        <v>-</v>
      </c>
      <c r="BH78" s="1066">
        <f t="shared" si="159"/>
        <v>6707.6</v>
      </c>
      <c r="BI78" s="1066" t="str">
        <f t="shared" si="159"/>
        <v>-</v>
      </c>
      <c r="BJ78" s="1066" t="str">
        <f t="shared" si="159"/>
        <v>-</v>
      </c>
      <c r="BK78" s="1066" t="str">
        <f t="shared" si="159"/>
        <v>-</v>
      </c>
      <c r="BL78" s="1065" t="str">
        <f t="shared" si="159"/>
        <v>-</v>
      </c>
      <c r="BM78" s="1066" t="str">
        <f t="shared" si="159"/>
        <v>-</v>
      </c>
      <c r="BN78" s="1066" t="str">
        <f t="shared" si="159"/>
        <v>-</v>
      </c>
      <c r="BO78" s="1066" t="str">
        <f t="shared" si="159"/>
        <v>-</v>
      </c>
      <c r="BP78" s="1066">
        <f t="shared" si="159"/>
        <v>549140</v>
      </c>
      <c r="BQ78" s="1066" t="str">
        <f t="shared" si="159"/>
        <v>-</v>
      </c>
      <c r="BR78" s="1066">
        <f t="shared" si="159"/>
        <v>527453.80000000005</v>
      </c>
      <c r="BS78" s="1066" t="str">
        <f t="shared" si="159"/>
        <v>-</v>
      </c>
      <c r="BT78" s="1066" t="str">
        <f t="shared" si="159"/>
        <v>-</v>
      </c>
      <c r="BU78" s="1068" t="str">
        <f t="shared" si="159"/>
        <v>-</v>
      </c>
      <c r="BV78" s="78"/>
      <c r="DI78" s="78"/>
    </row>
    <row r="79" spans="2:113" ht="13.5" customHeight="1">
      <c r="B79" s="1551"/>
      <c r="C79" s="1559" t="s">
        <v>640</v>
      </c>
      <c r="D79" s="1263"/>
      <c r="E79" s="1260" t="s">
        <v>770</v>
      </c>
      <c r="F79" s="75">
        <v>300</v>
      </c>
      <c r="G79" s="307" t="str">
        <f>IF('C10(1)-1管路(計画設定)'!$F$8="","-",IF('C10(1)-1管路(計画設定)'!$F$8="○",'C3(1)-1管路'!G79,IF('C3(1)-1管路'!F79="-","-",'C10(1)-1管路(計画設定)'!$F$8*'C3(1)-1管路'!G79)))</f>
        <v>-</v>
      </c>
      <c r="H79" s="298" t="str">
        <f>IF('C10(1)-1管路(計画設定)'!$G$14="","-",IF('C10(1)-1管路(計画設定)'!$G$14="○",'C3(1)-1管路'!H79,IF('C3(1)-1管路'!H79="-","-",'C10(1)-1管路(計画設定)'!$G$14*'C3(1)-1管路'!H79)))</f>
        <v>-</v>
      </c>
      <c r="I79" s="299" t="str">
        <f t="shared" ref="I79:I84" si="160">IF(SUM(G79:H79)=0,"-",SUM(G79:H79))</f>
        <v>-</v>
      </c>
      <c r="J79" s="307" t="str">
        <f>IF('C10(1)-1管路(計画設定)'!$H$14="","-",IF('C10(1)-1管路(計画設定)'!$H$14="○",'C3(1)-1管路'!J79,IF('C3(1)-1管路'!J79="-","-",'C10(1)-1管路(計画設定)'!$H$14*'C3(1)-1管路'!J79)))</f>
        <v>-</v>
      </c>
      <c r="K79" s="298" t="str">
        <f>IF('C10(1)-1管路(計画設定)'!$I$14="","-",IF('C10(1)-1管路(計画設定)'!$I$14="○",'C3(1)-1管路'!K79,IF('C3(1)-1管路'!K79="-","-",'C10(1)-1管路(計画設定)'!$I$14*'C3(1)-1管路'!K79)))</f>
        <v>-</v>
      </c>
      <c r="L79" s="299" t="str">
        <f t="shared" ref="L79:L84" si="161">IF(SUM(J79:K79)=0,"-",SUM(J79:K79))</f>
        <v>-</v>
      </c>
      <c r="M79" s="307" t="str">
        <f>IF('C10(1)-1管路(計画設定)'!$J$14="","-",IF('C10(1)-1管路(計画設定)'!$J$14="○",'C3(1)-1管路'!M79,IF('C3(1)-1管路'!M79="-","-",'C10(1)-1管路(計画設定)'!$J$14*'C3(1)-1管路'!M79)))</f>
        <v>-</v>
      </c>
      <c r="N79" s="298" t="str">
        <f>IF('C10(1)-1管路(計画設定)'!$K$14="","-",IF('C10(1)-1管路(計画設定)'!$K$14="○",'C3(1)-1管路'!N79,IF('C3(1)-1管路'!N79="-","-",'C10(1)-1管路(計画設定)'!$K$14*'C3(1)-1管路'!N79)))</f>
        <v>-</v>
      </c>
      <c r="O79" s="299" t="str">
        <f t="shared" ref="O79:O84" si="162">IF(SUM(M79:N79)=0,"-",SUM(M79:N79))</f>
        <v>-</v>
      </c>
      <c r="P79" s="307" t="str">
        <f>IF('C10(1)-1管路(計画設定)'!$L$14="","-",IF('C10(1)-1管路(計画設定)'!$L$14="○",'C3(1)-1管路'!P79,IF('C3(1)-1管路'!P79="-","-",'C10(1)-1管路(計画設定)'!$L$14*'C3(1)-1管路'!P79)))</f>
        <v>-</v>
      </c>
      <c r="Q79" s="298" t="str">
        <f>IF('C10(1)-1管路(計画設定)'!$M$14="","-",IF('C10(1)-1管路(計画設定)'!$M$14="○",'C3(1)-1管路'!Q79,IF('C3(1)-1管路'!Q79="-","-",'C10(1)-1管路(計画設定)'!$M$14*'C3(1)-1管路'!Q79)))</f>
        <v>-</v>
      </c>
      <c r="R79" s="299" t="str">
        <f t="shared" ref="R79:R84" si="163">IF(SUM(P79:Q79)=0,"-",SUM(P79:Q79))</f>
        <v>-</v>
      </c>
      <c r="S79" s="307" t="str">
        <f>IF('C10(1)-1管路(計画設定)'!$N$14="","-",IF('C10(1)-1管路(計画設定)'!$N$14="○",'C3(1)-1管路'!S79,IF('C3(1)-1管路'!S79="-","-",'C10(1)-1管路(計画設定)'!$N$14*'C3(1)-1管路'!S79)))</f>
        <v>-</v>
      </c>
      <c r="T79" s="297" t="str">
        <f>IF('C10(1)-1管路(計画設定)'!$O$14="","-",IF('C10(1)-1管路(計画設定)'!$O$14="○",'C3(1)-1管路'!T79,IF('C3(1)-1管路'!T79="-","-",'C10(1)-1管路(計画設定)'!$O$14*'C3(1)-1管路'!T79)))</f>
        <v>-</v>
      </c>
      <c r="U79" s="297" t="str">
        <f>IF('C10(1)-1管路(計画設定)'!$P$14="","-",IF('C10(1)-1管路(計画設定)'!$P$14="○",'C3(1)-1管路'!U79,IF('C3(1)-1管路'!U79="-","-",'C10(1)-1管路(計画設定)'!$P$14*'C3(1)-1管路'!U79)))</f>
        <v>-</v>
      </c>
      <c r="V79" s="298">
        <f>IF('C10(1)-1管路(計画設定)'!$Q$14="","-",IF('C10(1)-1管路(計画設定)'!$Q$14="○",'C3(1)-1管路'!V79,IF('C3(1)-1管路'!V79="-","-",'C10(1)-1管路(計画設定)'!$Q$14*'C3(1)-1管路'!V79)))</f>
        <v>0.9</v>
      </c>
      <c r="W79" s="299">
        <f t="shared" ref="W79:W84" si="164">IF(SUM(S79:V79)=0,"-",SUM(S79:V79))</f>
        <v>0.9</v>
      </c>
      <c r="X79" s="307" t="str">
        <f>IF('C10(1)-1管路(計画設定)'!$R$14="","-",IF('C10(1)-1管路(計画設定)'!$R$14="○",'C3(1)-1管路'!X79,IF('C3(1)-1管路'!X79="-","-",'C10(1)-1管路(計画設定)'!$R$14*'C3(1)-1管路'!X79)))</f>
        <v>-</v>
      </c>
      <c r="Y79" s="298">
        <f>IF('C10(1)-1管路(計画設定)'!$S$14="","-",IF('C10(1)-1管路(計画設定)'!$S$14="○",'C3(1)-1管路'!Y79,IF('C3(1)-1管路'!Y79="-","-",'C10(1)-1管路(計画設定)'!$S$14*'C3(1)-1管路'!Y79)))</f>
        <v>14.5</v>
      </c>
      <c r="Z79" s="299">
        <f t="shared" ref="Z79:Z84" si="165">IF(SUM(X79:Y79)=0,"-",SUM(X79:Y79))</f>
        <v>14.5</v>
      </c>
      <c r="AA79" s="307" t="str">
        <f>IF('C10(1)-1管路(計画設定)'!$T$14="","-",IF('C10(1)-1管路(計画設定)'!$T$14="○",'C3(1)-1管路'!AA79,IF('C3(1)-1管路'!AA79="-","-",'C10(1)-1管路(計画設定)'!$T$14*'C3(1)-1管路'!AA79)))</f>
        <v>-</v>
      </c>
      <c r="AB79" s="298" t="str">
        <f>IF('C10(1)-1管路(計画設定)'!$U$14="","-",IF('C10(1)-1管路(計画設定)'!$U$14="○",'C3(1)-1管路'!AB79,IF('C3(1)-1管路'!AB79="-","-",'C10(1)-1管路(計画設定)'!$U$14*'C3(1)-1管路'!AB79)))</f>
        <v>-</v>
      </c>
      <c r="AC79" s="299" t="str">
        <f t="shared" ref="AC79:AC84" si="166">IF(SUM(AA79:AB79)=0,"-",SUM(AA79:AB79))</f>
        <v>-</v>
      </c>
      <c r="AD79" s="307" t="str">
        <f>IF('C10(1)-1管路(計画設定)'!$V$14="","-",IF('C10(1)-1管路(計画設定)'!$V$14="○",'C3(1)-1管路'!AD79,IF('C3(1)-1管路'!AD79="-","-",'C10(1)-1管路(計画設定)'!$V$14*'C3(1)-1管路'!AD79)))</f>
        <v>-</v>
      </c>
      <c r="AE79" s="298" t="str">
        <f>IF('C10(1)-1管路(計画設定)'!$W$14="","-",IF('C10(1)-1管路(計画設定)'!$W$14="○",'C3(1)-1管路'!AE79,IF('C3(1)-1管路'!AE79="-","-",'C10(1)-1管路(計画設定)'!$W$14*'C3(1)-1管路'!AE79)))</f>
        <v>-</v>
      </c>
      <c r="AF79" s="299" t="str">
        <f t="shared" ref="AF79:AF84" si="167">IF(SUM(AD79:AE79)=0,"-",SUM(AD79:AE79))</f>
        <v>-</v>
      </c>
      <c r="AG79" s="307" t="str">
        <f>IF('C10(1)-1管路(計画設定)'!$X$8="","-",IF('C10(1)-1管路(計画設定)'!$X$8="○",'C3(1)-1管路'!AG79,IF('C3(1)-1管路'!AZ79="-","-",'C10(1)-1管路(計画設定)'!$X$8*'C3(1)-1管路'!AG79)))</f>
        <v>-</v>
      </c>
      <c r="AH79" s="298" t="str">
        <f>IF('C10(1)-1管路(計画設定)'!$Y$14="","-",IF('C10(1)-1管路(計画設定)'!$Y$14="○",'C3(1)-1管路'!AH79,IF('C3(1)-1管路'!AH79="-","-",'C10(1)-1管路(計画設定)'!$Y$14*'C3(1)-1管路'!AH79)))</f>
        <v>-</v>
      </c>
      <c r="AI79" s="299" t="str">
        <f t="shared" ref="AI79:AI84" si="168">IF(SUM(AG79:AH79)=0,"-",SUM(AG79:AH79))</f>
        <v>-</v>
      </c>
      <c r="AJ79" s="307" t="str">
        <f>IF('C10(1)-1管路(計画設定)'!$Z$14="","-",IF('C10(1)-1管路(計画設定)'!$Z$14="○",'C3(1)-1管路'!AJ79,IF('C3(1)-1管路'!AJ79="-","-",'C10(1)-1管路(計画設定)'!$Z$14*'C3(1)-1管路'!AJ79)))</f>
        <v>-</v>
      </c>
      <c r="AK79" s="298" t="str">
        <f>IF('C10(1)-1管路(計画設定)'!$AA$14="","-",IF('C10(1)-1管路(計画設定)'!$AA$14="○",'C3(1)-1管路'!AK79,IF('C3(1)-1管路'!AK79="-","-",'C10(1)-1管路(計画設定)'!$AA$14*'C3(1)-1管路'!AK79)))</f>
        <v>-</v>
      </c>
      <c r="AL79" s="299" t="str">
        <f t="shared" ref="AL79:AL84" si="169">IF(SUM(AJ79:AK79)=0,"-",SUM(AJ79:AK79))</f>
        <v>-</v>
      </c>
      <c r="AM79" s="307" t="str">
        <f>IF('C10(1)-1管路(計画設定)'!$AB$14="","-",IF('C10(1)-1管路(計画設定)'!$AB$14="○",'C3(1)-1管路'!AM79,IF('C3(1)-1管路'!AM79="-","-",'C10(1)-1管路(計画設定)'!$AB$14*'C3(1)-1管路'!AM79)))</f>
        <v>-</v>
      </c>
      <c r="AN79" s="298" t="str">
        <f>IF('C10(1)-1管路(計画設定)'!$AC$14="","-",IF('C10(1)-1管路(計画設定)'!$AC$14="○",'C3(1)-1管路'!AN79,IF('C3(1)-1管路'!AN79="-","-",'C10(1)-1管路(計画設定)'!$AC$14*'C3(1)-1管路'!AN79)))</f>
        <v>-</v>
      </c>
      <c r="AO79" s="299" t="str">
        <f t="shared" ref="AO79:AO84" si="170">IF(SUM(AM79:AN79)=0,"-",SUM(AM79:AN79))</f>
        <v>-</v>
      </c>
      <c r="AP79" s="307" t="str">
        <f>IF('C10(1)-1管路(計画設定)'!$AD$14="","-",IF('C10(1)-1管路(計画設定)'!$AD$14="○",'C3(1)-1管路'!AP79,IF('C3(1)-1管路'!AP79="-","-",'C10(1)-1管路(計画設定)'!$AD$14*'C3(1)-1管路'!AP79)))</f>
        <v>-</v>
      </c>
      <c r="AQ79" s="298" t="str">
        <f>IF('C10(1)-1管路(計画設定)'!$AE$14="","-",IF('C10(1)-1管路(計画設定)'!$AE$14="○",'C3(1)-1管路'!AQ79,IF('C3(1)-1管路'!AQ79="-","-",'C10(1)-1管路(計画設定)'!$AE$14*'C3(1)-1管路'!AQ79)))</f>
        <v>-</v>
      </c>
      <c r="AR79" s="299" t="str">
        <f t="shared" ref="AR79:AR84" si="171">IF(SUM(AP79:AQ79)=0,"-",SUM(AP79:AQ79))</f>
        <v>-</v>
      </c>
      <c r="AS79" s="307" t="str">
        <f>IF('C10(1)-1管路(計画設定)'!$AF$14="","-",IF('C10(1)-1管路(計画設定)'!$AF$14="○",'C3(1)-1管路'!AS79,IF('C3(1)-1管路'!AS79="-","-",'C10(1)-1管路(計画設定)'!$AF$14*'C3(1)-1管路'!AS79)))</f>
        <v>-</v>
      </c>
      <c r="AT79" s="298" t="str">
        <f>IF('C10(1)-1管路(計画設定)'!$AG$14="","-",IF('C10(1)-1管路(計画設定)'!$AG$14="○",'C3(1)-1管路'!AT79,IF('C3(1)-1管路'!AT79="-","-",'C10(1)-1管路(計画設定)'!$AG$14*'C3(1)-1管路'!AT79)))</f>
        <v>-</v>
      </c>
      <c r="AU79" s="299" t="str">
        <f t="shared" ref="AU79:AU84" si="172">IF(SUM(AS79:AT79)=0,"-",SUM(AS79:AT79))</f>
        <v>-</v>
      </c>
      <c r="AV79" s="63">
        <f t="shared" ref="AV79:AV84" si="173">IF(SUM(I79,L79,O79,R79,W79,Z79,AC79,AF79,AI79,AL79,AO79,AR79,AU79)=0,"-",SUM(I79,L79,O79,R79,W79,Z79,AC79,AF79,AI79,AL79,AO79,AR79,AU79))</f>
        <v>15.4</v>
      </c>
      <c r="AW79" s="238" t="str">
        <f>IF('C10(1)-2管路(初期設定)'!AW79="","",'C10(1)-2管路(初期設定)'!AW79)</f>
        <v>ダクタイル鋳鉄管(NS形継手等)</v>
      </c>
      <c r="AX79" s="239">
        <f>IF('C10(1)-2管路(初期設定)'!AX79="","",'C10(1)-2管路(初期設定)'!AX79)</f>
        <v>112</v>
      </c>
      <c r="AY79" s="47">
        <f t="shared" ref="AY79:AY84" si="174">IF(AV79="-","-",AX79*AV79)</f>
        <v>1724.8</v>
      </c>
      <c r="BB79" s="1096">
        <f t="shared" ref="BB79:BB84" si="175">SUMIF(G$89,"①",I79)+SUMIF(J$89,"①",L79)+SUMIF(M$89,"①",O79)+SUMIF(P$89,"①",R79)+SUMIF(S$89,"①",S79)+SUMIF(S$89,"①",T79)+SUMIF(U$89,"①",U79)+SUMIF(U$89,"①",V79)+SUMIF(X$89,"①",Z79)+SUMIF(AA$89,"①",AC79)+SUMIF(AD$89,"①",AF79)+SUMIF(AG$89,"①",AI79)+SUMIF(AJ$89,"①",AL79)+SUMIF(AM$89,"①",AO79)+SUMIF(AP$89,"①",AR79)+SUMIF(AS$89,"①",AU79)</f>
        <v>0</v>
      </c>
      <c r="BC79" s="1093"/>
      <c r="BD79" s="1093">
        <f t="shared" ref="BD79:BD84" si="176">SUMIF(G$89,"②",I79)+SUMIF(J$89,"②",L79)+SUMIF(M$89,"②",O79)+SUMIF(P$89,"②",R79)+SUMIF(S$89,"②",S79)+SUMIF(S$89,"②",T79)+SUMIF(U$89,"②",U79)+SUMIF(U$89,"②",V79)+SUMIF(X$89,"②",Z79)+SUMIF(AA$89,"②",AC79)+SUMIF(AD$89,"②",AF79)+SUMIF(AG$89,"②",AI79)+SUMIF(AJ$89,"②",AL79)+SUMIF(AM$89,"②",AO79)+SUMIF(AP$89,"②",AR79)+SUMIF(AS$89,"②",AU79)</f>
        <v>0</v>
      </c>
      <c r="BE79" s="1093"/>
      <c r="BF79" s="1093">
        <f t="shared" ref="BF79:BF84" si="177">SUMIF(G$89,"③",I79)+SUMIF(J$89,"③",L79)+SUMIF(M$89,"③",O79)+SUMIF(P$89,"③",R79)+SUMIF(S$89,"③",S79)+SUMIF(S$89,"③",T79)+SUMIF(U$89,"③",U79)+SUMIF(U$89,"③",V79)+SUMIF(X$89,"③",Z79)+SUMIF(AA$89,"③",AC79)+SUMIF(AD$89,"③",AF79)+SUMIF(AG$89,"③",AI79)+SUMIF(AJ$89,"③",AL79)+SUMIF(AM$89,"③",AO79)+SUMIF(AP$89,"③",AR79)+SUMIF(AS$89,"③",AU79)</f>
        <v>15.4</v>
      </c>
      <c r="BG79" s="1093"/>
      <c r="BH79" s="1093">
        <f t="shared" ref="BH79:BH84" si="178">SUMIF(G$89,"④",I79)+SUMIF(J$89,"④",L79)+SUMIF(M$89,"④",O79)+SUMIF(P$89,"④",R79)+SUMIF(S$89,"④",S79)+SUMIF(S$89,"④",T79)+SUMIF(U$89,"④",U79)+SUMIF(U$89,"④",V79)+SUMIF(X$89,"④",Z79)+SUMIF(AA$89,"④",AC79)+SUMIF(AD$89,"④",AF79)+SUMIF(AG$89,"④",AI79)+SUMIF(AJ$89,"④",AL79)+SUMIF(AM$89,"④",AO79)+SUMIF(AP$89,"④",AR79)+SUMIF(AS$89,"④",AU79)</f>
        <v>0</v>
      </c>
      <c r="BI79" s="1093"/>
      <c r="BJ79" s="1093">
        <f t="shared" ref="BJ79:BJ84" si="179">SUMIF(G$89,"⑤",I79)+SUMIF(J$89,"⑤",L79)+SUMIF(M$89,"⑤",O79)+SUMIF(P$89,"⑤",R79)+SUMIF(S$89,"⑤",S79)+SUMIF(S$89,"⑤",T79)+SUMIF(U$89,"⑤",U79)+SUMIF(U$89,"⑤",V79)+SUMIF(X$89,"⑤",Z79)+SUMIF(AA$89,"⑤",AC79)+SUMIF(AD$89,"⑤",AF79)+SUMIF(AG$89,"⑤",AI79)+SUMIF(AJ$89,"⑤",AL79)+SUMIF(AM$89,"⑤",AO79)+SUMIF(AP$89,"⑤",AR79)+SUMIF(AS$89,"⑤",AU79)</f>
        <v>0</v>
      </c>
      <c r="BK79" s="1093"/>
      <c r="BL79" s="1096">
        <f t="shared" ref="BL79:BL84" si="180">IF($AY79="-",0,BB79*$AX79)</f>
        <v>0</v>
      </c>
      <c r="BM79" s="1093"/>
      <c r="BN79" s="1093">
        <f t="shared" ref="BN79:BN84" si="181">IF($AY79="-",0,BD79*$AX79)</f>
        <v>0</v>
      </c>
      <c r="BO79" s="1093"/>
      <c r="BP79" s="1093">
        <f t="shared" ref="BP79:BP84" si="182">IF($AY79="-",0,BF79*$AX79)</f>
        <v>1724.8</v>
      </c>
      <c r="BQ79" s="1093"/>
      <c r="BR79" s="1093">
        <f t="shared" ref="BR79:BR84" si="183">IF($AY79="-",0,BH79*$AX79)</f>
        <v>0</v>
      </c>
      <c r="BS79" s="1093"/>
      <c r="BT79" s="1093">
        <f t="shared" ref="BT79:BT84" si="184">IF($AY79="-",0,BJ79*$AX79)</f>
        <v>0</v>
      </c>
      <c r="BU79" s="1165"/>
      <c r="BV79" s="78"/>
      <c r="DI79" s="78"/>
    </row>
    <row r="80" spans="2:113" ht="13.5" customHeight="1">
      <c r="B80" s="1551"/>
      <c r="C80" s="1255"/>
      <c r="D80" s="1263"/>
      <c r="E80" s="1263"/>
      <c r="F80" s="76">
        <v>250</v>
      </c>
      <c r="G80" s="302" t="str">
        <f>IF('C10(1)-1管路(計画設定)'!$F$8="","-",IF('C10(1)-1管路(計画設定)'!$F$8="○",'C3(1)-1管路'!G80,IF('C3(1)-1管路'!F80="-","-",'C10(1)-1管路(計画設定)'!$F$8*'C3(1)-1管路'!G80)))</f>
        <v>-</v>
      </c>
      <c r="H80" s="301" t="str">
        <f>IF('C10(1)-1管路(計画設定)'!$G$14="","-",IF('C10(1)-1管路(計画設定)'!$G$14="○",'C3(1)-1管路'!H80,IF('C3(1)-1管路'!H80="-","-",'C10(1)-1管路(計画設定)'!$G$14*'C3(1)-1管路'!H80)))</f>
        <v>-</v>
      </c>
      <c r="I80" s="303" t="str">
        <f t="shared" si="160"/>
        <v>-</v>
      </c>
      <c r="J80" s="302" t="str">
        <f>IF('C10(1)-1管路(計画設定)'!$H$14="","-",IF('C10(1)-1管路(計画設定)'!$H$14="○",'C3(1)-1管路'!J80,IF('C3(1)-1管路'!J80="-","-",'C10(1)-1管路(計画設定)'!$H$14*'C3(1)-1管路'!J80)))</f>
        <v>-</v>
      </c>
      <c r="K80" s="301" t="str">
        <f>IF('C10(1)-1管路(計画設定)'!$I$14="","-",IF('C10(1)-1管路(計画設定)'!$I$14="○",'C3(1)-1管路'!K80,IF('C3(1)-1管路'!K80="-","-",'C10(1)-1管路(計画設定)'!$I$14*'C3(1)-1管路'!K80)))</f>
        <v>-</v>
      </c>
      <c r="L80" s="303" t="str">
        <f t="shared" si="161"/>
        <v>-</v>
      </c>
      <c r="M80" s="302" t="str">
        <f>IF('C10(1)-1管路(計画設定)'!$J$14="","-",IF('C10(1)-1管路(計画設定)'!$J$14="○",'C3(1)-1管路'!M80,IF('C3(1)-1管路'!M80="-","-",'C10(1)-1管路(計画設定)'!$J$14*'C3(1)-1管路'!M80)))</f>
        <v>-</v>
      </c>
      <c r="N80" s="301" t="str">
        <f>IF('C10(1)-1管路(計画設定)'!$K$14="","-",IF('C10(1)-1管路(計画設定)'!$K$14="○",'C3(1)-1管路'!N80,IF('C3(1)-1管路'!N80="-","-",'C10(1)-1管路(計画設定)'!$K$14*'C3(1)-1管路'!N80)))</f>
        <v>-</v>
      </c>
      <c r="O80" s="303" t="str">
        <f t="shared" si="162"/>
        <v>-</v>
      </c>
      <c r="P80" s="302" t="str">
        <f>IF('C10(1)-1管路(計画設定)'!$L$14="","-",IF('C10(1)-1管路(計画設定)'!$L$14="○",'C3(1)-1管路'!P80,IF('C3(1)-1管路'!P80="-","-",'C10(1)-1管路(計画設定)'!$L$14*'C3(1)-1管路'!P80)))</f>
        <v>-</v>
      </c>
      <c r="Q80" s="301" t="str">
        <f>IF('C10(1)-1管路(計画設定)'!$M$14="","-",IF('C10(1)-1管路(計画設定)'!$M$14="○",'C3(1)-1管路'!Q80,IF('C3(1)-1管路'!Q80="-","-",'C10(1)-1管路(計画設定)'!$M$14*'C3(1)-1管路'!Q80)))</f>
        <v>-</v>
      </c>
      <c r="R80" s="303" t="str">
        <f t="shared" si="163"/>
        <v>-</v>
      </c>
      <c r="S80" s="302" t="str">
        <f>IF('C10(1)-1管路(計画設定)'!$N$14="","-",IF('C10(1)-1管路(計画設定)'!$N$14="○",'C3(1)-1管路'!S80,IF('C3(1)-1管路'!S80="-","-",'C10(1)-1管路(計画設定)'!$N$14*'C3(1)-1管路'!S80)))</f>
        <v>-</v>
      </c>
      <c r="T80" s="296" t="str">
        <f>IF('C10(1)-1管路(計画設定)'!$O$14="","-",IF('C10(1)-1管路(計画設定)'!$O$14="○",'C3(1)-1管路'!T80,IF('C3(1)-1管路'!T80="-","-",'C10(1)-1管路(計画設定)'!$O$14*'C3(1)-1管路'!T80)))</f>
        <v>-</v>
      </c>
      <c r="U80" s="296" t="str">
        <f>IF('C10(1)-1管路(計画設定)'!$P$14="","-",IF('C10(1)-1管路(計画設定)'!$P$14="○",'C3(1)-1管路'!U80,IF('C3(1)-1管路'!U80="-","-",'C10(1)-1管路(計画設定)'!$P$14*'C3(1)-1管路'!U80)))</f>
        <v>-</v>
      </c>
      <c r="V80" s="301">
        <f>IF('C10(1)-1管路(計画設定)'!$Q$14="","-",IF('C10(1)-1管路(計画設定)'!$Q$14="○",'C3(1)-1管路'!V80,IF('C3(1)-1管路'!V80="-","-",'C10(1)-1管路(計画設定)'!$Q$14*'C3(1)-1管路'!V80)))</f>
        <v>7.2</v>
      </c>
      <c r="W80" s="303">
        <f t="shared" si="164"/>
        <v>7.2</v>
      </c>
      <c r="X80" s="302" t="str">
        <f>IF('C10(1)-1管路(計画設定)'!$R$14="","-",IF('C10(1)-1管路(計画設定)'!$R$14="○",'C3(1)-1管路'!X80,IF('C3(1)-1管路'!X80="-","-",'C10(1)-1管路(計画設定)'!$R$14*'C3(1)-1管路'!X80)))</f>
        <v>-</v>
      </c>
      <c r="Y80" s="301">
        <f>IF('C10(1)-1管路(計画設定)'!$S$14="","-",IF('C10(1)-1管路(計画設定)'!$S$14="○",'C3(1)-1管路'!Y80,IF('C3(1)-1管路'!Y80="-","-",'C10(1)-1管路(計画設定)'!$S$14*'C3(1)-1管路'!Y80)))</f>
        <v>0.2</v>
      </c>
      <c r="Z80" s="303">
        <f t="shared" si="165"/>
        <v>0.2</v>
      </c>
      <c r="AA80" s="302" t="str">
        <f>IF('C10(1)-1管路(計画設定)'!$T$14="","-",IF('C10(1)-1管路(計画設定)'!$T$14="○",'C3(1)-1管路'!AA80,IF('C3(1)-1管路'!AA80="-","-",'C10(1)-1管路(計画設定)'!$T$14*'C3(1)-1管路'!AA80)))</f>
        <v>-</v>
      </c>
      <c r="AB80" s="301" t="str">
        <f>IF('C10(1)-1管路(計画設定)'!$U$14="","-",IF('C10(1)-1管路(計画設定)'!$U$14="○",'C3(1)-1管路'!AB80,IF('C3(1)-1管路'!AB80="-","-",'C10(1)-1管路(計画設定)'!$U$14*'C3(1)-1管路'!AB80)))</f>
        <v>-</v>
      </c>
      <c r="AC80" s="303" t="str">
        <f t="shared" si="166"/>
        <v>-</v>
      </c>
      <c r="AD80" s="302" t="str">
        <f>IF('C10(1)-1管路(計画設定)'!$V$14="","-",IF('C10(1)-1管路(計画設定)'!$V$14="○",'C3(1)-1管路'!AD80,IF('C3(1)-1管路'!AD80="-","-",'C10(1)-1管路(計画設定)'!$V$14*'C3(1)-1管路'!AD80)))</f>
        <v>-</v>
      </c>
      <c r="AE80" s="301" t="str">
        <f>IF('C10(1)-1管路(計画設定)'!$W$14="","-",IF('C10(1)-1管路(計画設定)'!$W$14="○",'C3(1)-1管路'!AE80,IF('C3(1)-1管路'!AE80="-","-",'C10(1)-1管路(計画設定)'!$W$14*'C3(1)-1管路'!AE80)))</f>
        <v>-</v>
      </c>
      <c r="AF80" s="303" t="str">
        <f t="shared" si="167"/>
        <v>-</v>
      </c>
      <c r="AG80" s="302" t="str">
        <f>IF('C10(1)-1管路(計画設定)'!$X$8="","-",IF('C10(1)-1管路(計画設定)'!$X$8="○",'C3(1)-1管路'!AG80,IF('C3(1)-1管路'!AZ80="-","-",'C10(1)-1管路(計画設定)'!$X$8*'C3(1)-1管路'!AG80)))</f>
        <v>-</v>
      </c>
      <c r="AH80" s="301" t="str">
        <f>IF('C10(1)-1管路(計画設定)'!$Y$14="","-",IF('C10(1)-1管路(計画設定)'!$Y$14="○",'C3(1)-1管路'!AH80,IF('C3(1)-1管路'!AH80="-","-",'C10(1)-1管路(計画設定)'!$Y$14*'C3(1)-1管路'!AH80)))</f>
        <v>-</v>
      </c>
      <c r="AI80" s="303" t="str">
        <f t="shared" si="168"/>
        <v>-</v>
      </c>
      <c r="AJ80" s="302" t="str">
        <f>IF('C10(1)-1管路(計画設定)'!$Z$14="","-",IF('C10(1)-1管路(計画設定)'!$Z$14="○",'C3(1)-1管路'!AJ80,IF('C3(1)-1管路'!AJ80="-","-",'C10(1)-1管路(計画設定)'!$Z$14*'C3(1)-1管路'!AJ80)))</f>
        <v>-</v>
      </c>
      <c r="AK80" s="301">
        <f>IF('C10(1)-1管路(計画設定)'!$AA$14="","-",IF('C10(1)-1管路(計画設定)'!$AA$14="○",'C3(1)-1管路'!AK80,IF('C3(1)-1管路'!AK80="-","-",'C10(1)-1管路(計画設定)'!$AA$14*'C3(1)-1管路'!AK80)))</f>
        <v>224.39999999999992</v>
      </c>
      <c r="AL80" s="303">
        <f t="shared" si="169"/>
        <v>224.39999999999992</v>
      </c>
      <c r="AM80" s="302" t="str">
        <f>IF('C10(1)-1管路(計画設定)'!$AB$14="","-",IF('C10(1)-1管路(計画設定)'!$AB$14="○",'C3(1)-1管路'!AM80,IF('C3(1)-1管路'!AM80="-","-",'C10(1)-1管路(計画設定)'!$AB$14*'C3(1)-1管路'!AM80)))</f>
        <v>-</v>
      </c>
      <c r="AN80" s="301" t="str">
        <f>IF('C10(1)-1管路(計画設定)'!$AC$14="","-",IF('C10(1)-1管路(計画設定)'!$AC$14="○",'C3(1)-1管路'!AN80,IF('C3(1)-1管路'!AN80="-","-",'C10(1)-1管路(計画設定)'!$AC$14*'C3(1)-1管路'!AN80)))</f>
        <v>-</v>
      </c>
      <c r="AO80" s="303" t="str">
        <f t="shared" si="170"/>
        <v>-</v>
      </c>
      <c r="AP80" s="302" t="str">
        <f>IF('C10(1)-1管路(計画設定)'!$AD$14="","-",IF('C10(1)-1管路(計画設定)'!$AD$14="○",'C3(1)-1管路'!AP80,IF('C3(1)-1管路'!AP80="-","-",'C10(1)-1管路(計画設定)'!$AD$14*'C3(1)-1管路'!AP80)))</f>
        <v>-</v>
      </c>
      <c r="AQ80" s="301" t="str">
        <f>IF('C10(1)-1管路(計画設定)'!$AE$14="","-",IF('C10(1)-1管路(計画設定)'!$AE$14="○",'C3(1)-1管路'!AQ80,IF('C3(1)-1管路'!AQ80="-","-",'C10(1)-1管路(計画設定)'!$AE$14*'C3(1)-1管路'!AQ80)))</f>
        <v>-</v>
      </c>
      <c r="AR80" s="303" t="str">
        <f t="shared" si="171"/>
        <v>-</v>
      </c>
      <c r="AS80" s="302" t="str">
        <f>IF('C10(1)-1管路(計画設定)'!$AF$14="","-",IF('C10(1)-1管路(計画設定)'!$AF$14="○",'C3(1)-1管路'!AS80,IF('C3(1)-1管路'!AS80="-","-",'C10(1)-1管路(計画設定)'!$AF$14*'C3(1)-1管路'!AS80)))</f>
        <v>-</v>
      </c>
      <c r="AT80" s="301" t="str">
        <f>IF('C10(1)-1管路(計画設定)'!$AG$14="","-",IF('C10(1)-1管路(計画設定)'!$AG$14="○",'C3(1)-1管路'!AT80,IF('C3(1)-1管路'!AT80="-","-",'C10(1)-1管路(計画設定)'!$AG$14*'C3(1)-1管路'!AT80)))</f>
        <v>-</v>
      </c>
      <c r="AU80" s="303" t="str">
        <f t="shared" si="172"/>
        <v>-</v>
      </c>
      <c r="AV80" s="64">
        <f t="shared" si="173"/>
        <v>231.79999999999993</v>
      </c>
      <c r="AW80" s="240" t="str">
        <f>IF('C10(1)-2管路(初期設定)'!AW80="","",'C10(1)-2管路(初期設定)'!AW80)</f>
        <v>ダクタイル鋳鉄管(NS形継手等)</v>
      </c>
      <c r="AX80" s="241">
        <f>IF('C10(1)-2管路(初期設定)'!AX80="","",'C10(1)-2管路(初期設定)'!AX80)</f>
        <v>99</v>
      </c>
      <c r="AY80" s="42">
        <f t="shared" si="174"/>
        <v>22948.199999999993</v>
      </c>
      <c r="BB80" s="1071">
        <f t="shared" si="175"/>
        <v>0</v>
      </c>
      <c r="BC80" s="1070"/>
      <c r="BD80" s="1070">
        <f t="shared" si="176"/>
        <v>0</v>
      </c>
      <c r="BE80" s="1070"/>
      <c r="BF80" s="1070">
        <f t="shared" si="177"/>
        <v>7.4</v>
      </c>
      <c r="BG80" s="1070"/>
      <c r="BH80" s="1070">
        <f t="shared" si="178"/>
        <v>224.39999999999992</v>
      </c>
      <c r="BI80" s="1070"/>
      <c r="BJ80" s="1070">
        <f t="shared" si="179"/>
        <v>0</v>
      </c>
      <c r="BK80" s="1070"/>
      <c r="BL80" s="1071">
        <f t="shared" si="180"/>
        <v>0</v>
      </c>
      <c r="BM80" s="1070"/>
      <c r="BN80" s="1070">
        <f t="shared" si="181"/>
        <v>0</v>
      </c>
      <c r="BO80" s="1070"/>
      <c r="BP80" s="1070">
        <f t="shared" si="182"/>
        <v>732.6</v>
      </c>
      <c r="BQ80" s="1070"/>
      <c r="BR80" s="1070">
        <f t="shared" si="183"/>
        <v>22215.599999999991</v>
      </c>
      <c r="BS80" s="1070"/>
      <c r="BT80" s="1070">
        <f t="shared" si="184"/>
        <v>0</v>
      </c>
      <c r="BU80" s="1073"/>
      <c r="BV80" s="78"/>
      <c r="DI80" s="78"/>
    </row>
    <row r="81" spans="2:113" ht="13.5" customHeight="1">
      <c r="B81" s="1551"/>
      <c r="C81" s="1255"/>
      <c r="D81" s="1263"/>
      <c r="E81" s="1263"/>
      <c r="F81" s="76">
        <v>200</v>
      </c>
      <c r="G81" s="302" t="str">
        <f>IF('C10(1)-1管路(計画設定)'!$F$8="","-",IF('C10(1)-1管路(計画設定)'!$F$8="○",'C3(1)-1管路'!G81,IF('C3(1)-1管路'!F81="-","-",'C10(1)-1管路(計画設定)'!$F$8*'C3(1)-1管路'!G81)))</f>
        <v>-</v>
      </c>
      <c r="H81" s="301" t="str">
        <f>IF('C10(1)-1管路(計画設定)'!$G$14="","-",IF('C10(1)-1管路(計画設定)'!$G$14="○",'C3(1)-1管路'!H81,IF('C3(1)-1管路'!H81="-","-",'C10(1)-1管路(計画設定)'!$G$14*'C3(1)-1管路'!H81)))</f>
        <v>-</v>
      </c>
      <c r="I81" s="303" t="str">
        <f t="shared" si="160"/>
        <v>-</v>
      </c>
      <c r="J81" s="302" t="str">
        <f>IF('C10(1)-1管路(計画設定)'!$H$14="","-",IF('C10(1)-1管路(計画設定)'!$H$14="○",'C3(1)-1管路'!J81,IF('C3(1)-1管路'!J81="-","-",'C10(1)-1管路(計画設定)'!$H$14*'C3(1)-1管路'!J81)))</f>
        <v>-</v>
      </c>
      <c r="K81" s="301" t="str">
        <f>IF('C10(1)-1管路(計画設定)'!$I$14="","-",IF('C10(1)-1管路(計画設定)'!$I$14="○",'C3(1)-1管路'!K81,IF('C3(1)-1管路'!K81="-","-",'C10(1)-1管路(計画設定)'!$I$14*'C3(1)-1管路'!K81)))</f>
        <v>-</v>
      </c>
      <c r="L81" s="303" t="str">
        <f t="shared" si="161"/>
        <v>-</v>
      </c>
      <c r="M81" s="302" t="str">
        <f>IF('C10(1)-1管路(計画設定)'!$J$14="","-",IF('C10(1)-1管路(計画設定)'!$J$14="○",'C3(1)-1管路'!M81,IF('C3(1)-1管路'!M81="-","-",'C10(1)-1管路(計画設定)'!$J$14*'C3(1)-1管路'!M81)))</f>
        <v>-</v>
      </c>
      <c r="N81" s="301" t="str">
        <f>IF('C10(1)-1管路(計画設定)'!$K$14="","-",IF('C10(1)-1管路(計画設定)'!$K$14="○",'C3(1)-1管路'!N81,IF('C3(1)-1管路'!N81="-","-",'C10(1)-1管路(計画設定)'!$K$14*'C3(1)-1管路'!N81)))</f>
        <v>-</v>
      </c>
      <c r="O81" s="303" t="str">
        <f t="shared" si="162"/>
        <v>-</v>
      </c>
      <c r="P81" s="302" t="str">
        <f>IF('C10(1)-1管路(計画設定)'!$L$14="","-",IF('C10(1)-1管路(計画設定)'!$L$14="○",'C3(1)-1管路'!P81,IF('C3(1)-1管路'!P81="-","-",'C10(1)-1管路(計画設定)'!$L$14*'C3(1)-1管路'!P81)))</f>
        <v>-</v>
      </c>
      <c r="Q81" s="301" t="str">
        <f>IF('C10(1)-1管路(計画設定)'!$M$14="","-",IF('C10(1)-1管路(計画設定)'!$M$14="○",'C3(1)-1管路'!Q81,IF('C3(1)-1管路'!Q81="-","-",'C10(1)-1管路(計画設定)'!$M$14*'C3(1)-1管路'!Q81)))</f>
        <v>-</v>
      </c>
      <c r="R81" s="303" t="str">
        <f t="shared" si="163"/>
        <v>-</v>
      </c>
      <c r="S81" s="302" t="str">
        <f>IF('C10(1)-1管路(計画設定)'!$N$14="","-",IF('C10(1)-1管路(計画設定)'!$N$14="○",'C3(1)-1管路'!S81,IF('C3(1)-1管路'!S81="-","-",'C10(1)-1管路(計画設定)'!$N$14*'C3(1)-1管路'!S81)))</f>
        <v>-</v>
      </c>
      <c r="T81" s="296" t="str">
        <f>IF('C10(1)-1管路(計画設定)'!$O$14="","-",IF('C10(1)-1管路(計画設定)'!$O$14="○",'C3(1)-1管路'!T81,IF('C3(1)-1管路'!T81="-","-",'C10(1)-1管路(計画設定)'!$O$14*'C3(1)-1管路'!T81)))</f>
        <v>-</v>
      </c>
      <c r="U81" s="296" t="str">
        <f>IF('C10(1)-1管路(計画設定)'!$P$14="","-",IF('C10(1)-1管路(計画設定)'!$P$14="○",'C3(1)-1管路'!U81,IF('C3(1)-1管路'!U81="-","-",'C10(1)-1管路(計画設定)'!$P$14*'C3(1)-1管路'!U81)))</f>
        <v>-</v>
      </c>
      <c r="V81" s="301">
        <f>IF('C10(1)-1管路(計画設定)'!$Q$14="","-",IF('C10(1)-1管路(計画設定)'!$Q$14="○",'C3(1)-1管路'!V81,IF('C3(1)-1管路'!V81="-","-",'C10(1)-1管路(計画設定)'!$Q$14*'C3(1)-1管路'!V81)))</f>
        <v>17.3</v>
      </c>
      <c r="W81" s="303">
        <f t="shared" si="164"/>
        <v>17.3</v>
      </c>
      <c r="X81" s="302" t="str">
        <f>IF('C10(1)-1管路(計画設定)'!$R$14="","-",IF('C10(1)-1管路(計画設定)'!$R$14="○",'C3(1)-1管路'!X81,IF('C3(1)-1管路'!X81="-","-",'C10(1)-1管路(計画設定)'!$R$14*'C3(1)-1管路'!X81)))</f>
        <v>-</v>
      </c>
      <c r="Y81" s="301">
        <f>IF('C10(1)-1管路(計画設定)'!$S$14="","-",IF('C10(1)-1管路(計画設定)'!$S$14="○",'C3(1)-1管路'!Y81,IF('C3(1)-1管路'!Y81="-","-",'C10(1)-1管路(計画設定)'!$S$14*'C3(1)-1管路'!Y81)))</f>
        <v>27.1</v>
      </c>
      <c r="Z81" s="303">
        <f t="shared" si="165"/>
        <v>27.1</v>
      </c>
      <c r="AA81" s="302" t="str">
        <f>IF('C10(1)-1管路(計画設定)'!$T$14="","-",IF('C10(1)-1管路(計画設定)'!$T$14="○",'C3(1)-1管路'!AA81,IF('C3(1)-1管路'!AA81="-","-",'C10(1)-1管路(計画設定)'!$T$14*'C3(1)-1管路'!AA81)))</f>
        <v>-</v>
      </c>
      <c r="AB81" s="301" t="str">
        <f>IF('C10(1)-1管路(計画設定)'!$U$14="","-",IF('C10(1)-1管路(計画設定)'!$U$14="○",'C3(1)-1管路'!AB81,IF('C3(1)-1管路'!AB81="-","-",'C10(1)-1管路(計画設定)'!$U$14*'C3(1)-1管路'!AB81)))</f>
        <v>-</v>
      </c>
      <c r="AC81" s="303" t="str">
        <f t="shared" si="166"/>
        <v>-</v>
      </c>
      <c r="AD81" s="302" t="str">
        <f>IF('C10(1)-1管路(計画設定)'!$V$14="","-",IF('C10(1)-1管路(計画設定)'!$V$14="○",'C3(1)-1管路'!AD81,IF('C3(1)-1管路'!AD81="-","-",'C10(1)-1管路(計画設定)'!$V$14*'C3(1)-1管路'!AD81)))</f>
        <v>-</v>
      </c>
      <c r="AE81" s="301" t="str">
        <f>IF('C10(1)-1管路(計画設定)'!$W$14="","-",IF('C10(1)-1管路(計画設定)'!$W$14="○",'C3(1)-1管路'!AE81,IF('C3(1)-1管路'!AE81="-","-",'C10(1)-1管路(計画設定)'!$W$14*'C3(1)-1管路'!AE81)))</f>
        <v>-</v>
      </c>
      <c r="AF81" s="303" t="str">
        <f t="shared" si="167"/>
        <v>-</v>
      </c>
      <c r="AG81" s="302" t="str">
        <f>IF('C10(1)-1管路(計画設定)'!$X$8="","-",IF('C10(1)-1管路(計画設定)'!$X$8="○",'C3(1)-1管路'!AG81,IF('C3(1)-1管路'!AZ81="-","-",'C10(1)-1管路(計画設定)'!$X$8*'C3(1)-1管路'!AG81)))</f>
        <v>-</v>
      </c>
      <c r="AH81" s="301">
        <f>IF('C10(1)-1管路(計画設定)'!$Y$14="","-",IF('C10(1)-1管路(計画設定)'!$Y$14="○",'C3(1)-1管路'!AH81,IF('C3(1)-1管路'!AH81="-","-",'C10(1)-1管路(計画設定)'!$Y$14*'C3(1)-1管路'!AH81)))</f>
        <v>8</v>
      </c>
      <c r="AI81" s="303">
        <f t="shared" si="168"/>
        <v>8</v>
      </c>
      <c r="AJ81" s="302" t="str">
        <f>IF('C10(1)-1管路(計画設定)'!$Z$14="","-",IF('C10(1)-1管路(計画設定)'!$Z$14="○",'C3(1)-1管路'!AJ81,IF('C3(1)-1管路'!AJ81="-","-",'C10(1)-1管路(計画設定)'!$Z$14*'C3(1)-1管路'!AJ81)))</f>
        <v>-</v>
      </c>
      <c r="AK81" s="301">
        <f>IF('C10(1)-1管路(計画設定)'!$AA$14="","-",IF('C10(1)-1管路(計画設定)'!$AA$14="○",'C3(1)-1管路'!AK81,IF('C3(1)-1管路'!AK81="-","-",'C10(1)-1管路(計画設定)'!$AA$14*'C3(1)-1管路'!AK81)))</f>
        <v>571.59999999999945</v>
      </c>
      <c r="AL81" s="303">
        <f t="shared" si="169"/>
        <v>571.59999999999945</v>
      </c>
      <c r="AM81" s="302" t="str">
        <f>IF('C10(1)-1管路(計画設定)'!$AB$14="","-",IF('C10(1)-1管路(計画設定)'!$AB$14="○",'C3(1)-1管路'!AM81,IF('C3(1)-1管路'!AM81="-","-",'C10(1)-1管路(計画設定)'!$AB$14*'C3(1)-1管路'!AM81)))</f>
        <v>-</v>
      </c>
      <c r="AN81" s="301" t="str">
        <f>IF('C10(1)-1管路(計画設定)'!$AC$14="","-",IF('C10(1)-1管路(計画設定)'!$AC$14="○",'C3(1)-1管路'!AN81,IF('C3(1)-1管路'!AN81="-","-",'C10(1)-1管路(計画設定)'!$AC$14*'C3(1)-1管路'!AN81)))</f>
        <v>-</v>
      </c>
      <c r="AO81" s="303" t="str">
        <f t="shared" si="170"/>
        <v>-</v>
      </c>
      <c r="AP81" s="302" t="str">
        <f>IF('C10(1)-1管路(計画設定)'!$AD$14="","-",IF('C10(1)-1管路(計画設定)'!$AD$14="○",'C3(1)-1管路'!AP81,IF('C3(1)-1管路'!AP81="-","-",'C10(1)-1管路(計画設定)'!$AD$14*'C3(1)-1管路'!AP81)))</f>
        <v>-</v>
      </c>
      <c r="AQ81" s="301" t="str">
        <f>IF('C10(1)-1管路(計画設定)'!$AE$14="","-",IF('C10(1)-1管路(計画設定)'!$AE$14="○",'C3(1)-1管路'!AQ81,IF('C3(1)-1管路'!AQ81="-","-",'C10(1)-1管路(計画設定)'!$AE$14*'C3(1)-1管路'!AQ81)))</f>
        <v>-</v>
      </c>
      <c r="AR81" s="303" t="str">
        <f t="shared" si="171"/>
        <v>-</v>
      </c>
      <c r="AS81" s="302" t="str">
        <f>IF('C10(1)-1管路(計画設定)'!$AF$14="","-",IF('C10(1)-1管路(計画設定)'!$AF$14="○",'C3(1)-1管路'!AS81,IF('C3(1)-1管路'!AS81="-","-",'C10(1)-1管路(計画設定)'!$AF$14*'C3(1)-1管路'!AS81)))</f>
        <v>-</v>
      </c>
      <c r="AT81" s="301" t="str">
        <f>IF('C10(1)-1管路(計画設定)'!$AG$14="","-",IF('C10(1)-1管路(計画設定)'!$AG$14="○",'C3(1)-1管路'!AT81,IF('C3(1)-1管路'!AT81="-","-",'C10(1)-1管路(計画設定)'!$AG$14*'C3(1)-1管路'!AT81)))</f>
        <v>-</v>
      </c>
      <c r="AU81" s="303" t="str">
        <f t="shared" si="172"/>
        <v>-</v>
      </c>
      <c r="AV81" s="64">
        <f t="shared" si="173"/>
        <v>623.99999999999943</v>
      </c>
      <c r="AW81" s="240" t="str">
        <f>IF('C10(1)-2管路(初期設定)'!AW81="","",'C10(1)-2管路(初期設定)'!AW81)</f>
        <v>ダクタイル鋳鉄管(NS形継手等)</v>
      </c>
      <c r="AX81" s="241">
        <f>IF('C10(1)-2管路(初期設定)'!AX81="","",'C10(1)-2管路(初期設定)'!AX81)</f>
        <v>87</v>
      </c>
      <c r="AY81" s="42">
        <f t="shared" si="174"/>
        <v>54287.999999999949</v>
      </c>
      <c r="BB81" s="1071">
        <f t="shared" si="175"/>
        <v>0</v>
      </c>
      <c r="BC81" s="1070"/>
      <c r="BD81" s="1070">
        <f t="shared" si="176"/>
        <v>0</v>
      </c>
      <c r="BE81" s="1070"/>
      <c r="BF81" s="1070">
        <f t="shared" si="177"/>
        <v>44.400000000000006</v>
      </c>
      <c r="BG81" s="1070"/>
      <c r="BH81" s="1070">
        <f t="shared" si="178"/>
        <v>579.59999999999945</v>
      </c>
      <c r="BI81" s="1070"/>
      <c r="BJ81" s="1070">
        <f t="shared" si="179"/>
        <v>0</v>
      </c>
      <c r="BK81" s="1070"/>
      <c r="BL81" s="1071">
        <f t="shared" si="180"/>
        <v>0</v>
      </c>
      <c r="BM81" s="1070"/>
      <c r="BN81" s="1070">
        <f t="shared" si="181"/>
        <v>0</v>
      </c>
      <c r="BO81" s="1070"/>
      <c r="BP81" s="1070">
        <f t="shared" si="182"/>
        <v>3862.8000000000006</v>
      </c>
      <c r="BQ81" s="1070"/>
      <c r="BR81" s="1070">
        <f t="shared" si="183"/>
        <v>50425.199999999953</v>
      </c>
      <c r="BS81" s="1070"/>
      <c r="BT81" s="1070">
        <f t="shared" si="184"/>
        <v>0</v>
      </c>
      <c r="BU81" s="1073"/>
      <c r="BV81" s="78"/>
      <c r="DI81" s="78"/>
    </row>
    <row r="82" spans="2:113" ht="13.5" customHeight="1">
      <c r="B82" s="1551"/>
      <c r="C82" s="1255"/>
      <c r="D82" s="1263"/>
      <c r="E82" s="1263"/>
      <c r="F82" s="76">
        <v>150</v>
      </c>
      <c r="G82" s="302" t="str">
        <f>IF('C10(1)-1管路(計画設定)'!$F$8="","-",IF('C10(1)-1管路(計画設定)'!$F$8="○",'C3(1)-1管路'!G82,IF('C3(1)-1管路'!F82="-","-",'C10(1)-1管路(計画設定)'!$F$8*'C3(1)-1管路'!G82)))</f>
        <v>-</v>
      </c>
      <c r="H82" s="301" t="str">
        <f>IF('C10(1)-1管路(計画設定)'!$G$14="","-",IF('C10(1)-1管路(計画設定)'!$G$14="○",'C3(1)-1管路'!H82,IF('C3(1)-1管路'!H82="-","-",'C10(1)-1管路(計画設定)'!$G$14*'C3(1)-1管路'!H82)))</f>
        <v>-</v>
      </c>
      <c r="I82" s="303" t="str">
        <f t="shared" si="160"/>
        <v>-</v>
      </c>
      <c r="J82" s="302" t="str">
        <f>IF('C10(1)-1管路(計画設定)'!$H$14="","-",IF('C10(1)-1管路(計画設定)'!$H$14="○",'C3(1)-1管路'!J82,IF('C3(1)-1管路'!J82="-","-",'C10(1)-1管路(計画設定)'!$H$14*'C3(1)-1管路'!J82)))</f>
        <v>-</v>
      </c>
      <c r="K82" s="301" t="str">
        <f>IF('C10(1)-1管路(計画設定)'!$I$14="","-",IF('C10(1)-1管路(計画設定)'!$I$14="○",'C3(1)-1管路'!K82,IF('C3(1)-1管路'!K82="-","-",'C10(1)-1管路(計画設定)'!$I$14*'C3(1)-1管路'!K82)))</f>
        <v>-</v>
      </c>
      <c r="L82" s="303" t="str">
        <f t="shared" si="161"/>
        <v>-</v>
      </c>
      <c r="M82" s="302" t="str">
        <f>IF('C10(1)-1管路(計画設定)'!$J$14="","-",IF('C10(1)-1管路(計画設定)'!$J$14="○",'C3(1)-1管路'!M82,IF('C3(1)-1管路'!M82="-","-",'C10(1)-1管路(計画設定)'!$J$14*'C3(1)-1管路'!M82)))</f>
        <v>-</v>
      </c>
      <c r="N82" s="301" t="str">
        <f>IF('C10(1)-1管路(計画設定)'!$K$14="","-",IF('C10(1)-1管路(計画設定)'!$K$14="○",'C3(1)-1管路'!N82,IF('C3(1)-1管路'!N82="-","-",'C10(1)-1管路(計画設定)'!$K$14*'C3(1)-1管路'!N82)))</f>
        <v>-</v>
      </c>
      <c r="O82" s="303" t="str">
        <f t="shared" si="162"/>
        <v>-</v>
      </c>
      <c r="P82" s="302" t="str">
        <f>IF('C10(1)-1管路(計画設定)'!$L$14="","-",IF('C10(1)-1管路(計画設定)'!$L$14="○",'C3(1)-1管路'!P82,IF('C3(1)-1管路'!P82="-","-",'C10(1)-1管路(計画設定)'!$L$14*'C3(1)-1管路'!P82)))</f>
        <v>-</v>
      </c>
      <c r="Q82" s="301" t="str">
        <f>IF('C10(1)-1管路(計画設定)'!$M$14="","-",IF('C10(1)-1管路(計画設定)'!$M$14="○",'C3(1)-1管路'!Q82,IF('C3(1)-1管路'!Q82="-","-",'C10(1)-1管路(計画設定)'!$M$14*'C3(1)-1管路'!Q82)))</f>
        <v>-</v>
      </c>
      <c r="R82" s="303" t="str">
        <f t="shared" si="163"/>
        <v>-</v>
      </c>
      <c r="S82" s="302" t="str">
        <f>IF('C10(1)-1管路(計画設定)'!$N$14="","-",IF('C10(1)-1管路(計画設定)'!$N$14="○",'C3(1)-1管路'!S82,IF('C3(1)-1管路'!S82="-","-",'C10(1)-1管路(計画設定)'!$N$14*'C3(1)-1管路'!S82)))</f>
        <v>-</v>
      </c>
      <c r="T82" s="296" t="str">
        <f>IF('C10(1)-1管路(計画設定)'!$O$14="","-",IF('C10(1)-1管路(計画設定)'!$O$14="○",'C3(1)-1管路'!T82,IF('C3(1)-1管路'!T82="-","-",'C10(1)-1管路(計画設定)'!$O$14*'C3(1)-1管路'!T82)))</f>
        <v>-</v>
      </c>
      <c r="U82" s="296" t="str">
        <f>IF('C10(1)-1管路(計画設定)'!$P$14="","-",IF('C10(1)-1管路(計画設定)'!$P$14="○",'C3(1)-1管路'!U82,IF('C3(1)-1管路'!U82="-","-",'C10(1)-1管路(計画設定)'!$P$14*'C3(1)-1管路'!U82)))</f>
        <v>-</v>
      </c>
      <c r="V82" s="301">
        <f>IF('C10(1)-1管路(計画設定)'!$Q$14="","-",IF('C10(1)-1管路(計画設定)'!$Q$14="○",'C3(1)-1管路'!V82,IF('C3(1)-1管路'!V82="-","-",'C10(1)-1管路(計画設定)'!$Q$14*'C3(1)-1管路'!V82)))</f>
        <v>41.7</v>
      </c>
      <c r="W82" s="303">
        <f t="shared" si="164"/>
        <v>41.7</v>
      </c>
      <c r="X82" s="302" t="str">
        <f>IF('C10(1)-1管路(計画設定)'!$R$14="","-",IF('C10(1)-1管路(計画設定)'!$R$14="○",'C3(1)-1管路'!X82,IF('C3(1)-1管路'!X82="-","-",'C10(1)-1管路(計画設定)'!$R$14*'C3(1)-1管路'!X82)))</f>
        <v>-</v>
      </c>
      <c r="Y82" s="301">
        <f>IF('C10(1)-1管路(計画設定)'!$S$14="","-",IF('C10(1)-1管路(計画設定)'!$S$14="○",'C3(1)-1管路'!Y82,IF('C3(1)-1管路'!Y82="-","-",'C10(1)-1管路(計画設定)'!$S$14*'C3(1)-1管路'!Y82)))</f>
        <v>232.70000000000002</v>
      </c>
      <c r="Z82" s="303">
        <f t="shared" si="165"/>
        <v>232.70000000000002</v>
      </c>
      <c r="AA82" s="302" t="str">
        <f>IF('C10(1)-1管路(計画設定)'!$T$14="","-",IF('C10(1)-1管路(計画設定)'!$T$14="○",'C3(1)-1管路'!AA82,IF('C3(1)-1管路'!AA82="-","-",'C10(1)-1管路(計画設定)'!$T$14*'C3(1)-1管路'!AA82)))</f>
        <v>-</v>
      </c>
      <c r="AB82" s="301" t="str">
        <f>IF('C10(1)-1管路(計画設定)'!$U$14="","-",IF('C10(1)-1管路(計画設定)'!$U$14="○",'C3(1)-1管路'!AB82,IF('C3(1)-1管路'!AB82="-","-",'C10(1)-1管路(計画設定)'!$U$14*'C3(1)-1管路'!AB82)))</f>
        <v>-</v>
      </c>
      <c r="AC82" s="303" t="str">
        <f t="shared" si="166"/>
        <v>-</v>
      </c>
      <c r="AD82" s="302" t="str">
        <f>IF('C10(1)-1管路(計画設定)'!$V$14="","-",IF('C10(1)-1管路(計画設定)'!$V$14="○",'C3(1)-1管路'!AD82,IF('C3(1)-1管路'!AD82="-","-",'C10(1)-1管路(計画設定)'!$V$14*'C3(1)-1管路'!AD82)))</f>
        <v>-</v>
      </c>
      <c r="AE82" s="301">
        <f>IF('C10(1)-1管路(計画設定)'!$W$14="","-",IF('C10(1)-1管路(計画設定)'!$W$14="○",'C3(1)-1管路'!AE82,IF('C3(1)-1管路'!AE82="-","-",'C10(1)-1管路(計画設定)'!$W$14*'C3(1)-1管路'!AE82)))</f>
        <v>6.2</v>
      </c>
      <c r="AF82" s="303">
        <f t="shared" si="167"/>
        <v>6.2</v>
      </c>
      <c r="AG82" s="302" t="str">
        <f>IF('C10(1)-1管路(計画設定)'!$X$8="","-",IF('C10(1)-1管路(計画設定)'!$X$8="○",'C3(1)-1管路'!AG82,IF('C3(1)-1管路'!AZ82="-","-",'C10(1)-1管路(計画設定)'!$X$8*'C3(1)-1管路'!AG82)))</f>
        <v>-</v>
      </c>
      <c r="AH82" s="301">
        <f>IF('C10(1)-1管路(計画設定)'!$Y$14="","-",IF('C10(1)-1管路(計画設定)'!$Y$14="○",'C3(1)-1管路'!AH82,IF('C3(1)-1管路'!AH82="-","-",'C10(1)-1管路(計画設定)'!$Y$14*'C3(1)-1管路'!AH82)))</f>
        <v>567</v>
      </c>
      <c r="AI82" s="303">
        <f t="shared" si="168"/>
        <v>567</v>
      </c>
      <c r="AJ82" s="302" t="str">
        <f>IF('C10(1)-1管路(計画設定)'!$Z$14="","-",IF('C10(1)-1管路(計画設定)'!$Z$14="○",'C3(1)-1管路'!AJ82,IF('C3(1)-1管路'!AJ82="-","-",'C10(1)-1管路(計画設定)'!$Z$14*'C3(1)-1管路'!AJ82)))</f>
        <v>-</v>
      </c>
      <c r="AK82" s="301">
        <f>IF('C10(1)-1管路(計画設定)'!$AA$14="","-",IF('C10(1)-1管路(計画設定)'!$AA$14="○",'C3(1)-1管路'!AK82,IF('C3(1)-1管路'!AK82="-","-",'C10(1)-1管路(計画設定)'!$AA$14*'C3(1)-1管路'!AK82)))</f>
        <v>7167.5</v>
      </c>
      <c r="AL82" s="303">
        <f t="shared" si="169"/>
        <v>7167.5</v>
      </c>
      <c r="AM82" s="302" t="str">
        <f>IF('C10(1)-1管路(計画設定)'!$AB$14="","-",IF('C10(1)-1管路(計画設定)'!$AB$14="○",'C3(1)-1管路'!AM82,IF('C3(1)-1管路'!AM82="-","-",'C10(1)-1管路(計画設定)'!$AB$14*'C3(1)-1管路'!AM82)))</f>
        <v>-</v>
      </c>
      <c r="AN82" s="301" t="str">
        <f>IF('C10(1)-1管路(計画設定)'!$AC$14="","-",IF('C10(1)-1管路(計画設定)'!$AC$14="○",'C3(1)-1管路'!AN82,IF('C3(1)-1管路'!AN82="-","-",'C10(1)-1管路(計画設定)'!$AC$14*'C3(1)-1管路'!AN82)))</f>
        <v>-</v>
      </c>
      <c r="AO82" s="303" t="str">
        <f t="shared" si="170"/>
        <v>-</v>
      </c>
      <c r="AP82" s="302" t="str">
        <f>IF('C10(1)-1管路(計画設定)'!$AD$14="","-",IF('C10(1)-1管路(計画設定)'!$AD$14="○",'C3(1)-1管路'!AP82,IF('C3(1)-1管路'!AP82="-","-",'C10(1)-1管路(計画設定)'!$AD$14*'C3(1)-1管路'!AP82)))</f>
        <v>-</v>
      </c>
      <c r="AQ82" s="301">
        <f>IF('C10(1)-1管路(計画設定)'!$AE$14="","-",IF('C10(1)-1管路(計画設定)'!$AE$14="○",'C3(1)-1管路'!AQ82,IF('C3(1)-1管路'!AQ82="-","-",'C10(1)-1管路(計画設定)'!$AE$14*'C3(1)-1管路'!AQ82)))</f>
        <v>28.5</v>
      </c>
      <c r="AR82" s="303">
        <f t="shared" si="171"/>
        <v>28.5</v>
      </c>
      <c r="AS82" s="302" t="str">
        <f>IF('C10(1)-1管路(計画設定)'!$AF$14="","-",IF('C10(1)-1管路(計画設定)'!$AF$14="○",'C3(1)-1管路'!AS82,IF('C3(1)-1管路'!AS82="-","-",'C10(1)-1管路(計画設定)'!$AF$14*'C3(1)-1管路'!AS82)))</f>
        <v>-</v>
      </c>
      <c r="AT82" s="301" t="str">
        <f>IF('C10(1)-1管路(計画設定)'!$AG$14="","-",IF('C10(1)-1管路(計画設定)'!$AG$14="○",'C3(1)-1管路'!AT82,IF('C3(1)-1管路'!AT82="-","-",'C10(1)-1管路(計画設定)'!$AG$14*'C3(1)-1管路'!AT82)))</f>
        <v>-</v>
      </c>
      <c r="AU82" s="303" t="str">
        <f t="shared" si="172"/>
        <v>-</v>
      </c>
      <c r="AV82" s="64">
        <f t="shared" si="173"/>
        <v>8043.6</v>
      </c>
      <c r="AW82" s="240" t="str">
        <f>IF('C10(1)-2管路(初期設定)'!AW82="","",'C10(1)-2管路(初期設定)'!AW82)</f>
        <v>ダクタイル鋳鉄管(NS形継手等)</v>
      </c>
      <c r="AX82" s="241">
        <f>IF('C10(1)-2管路(初期設定)'!AX82="","",'C10(1)-2管路(初期設定)'!AX82)</f>
        <v>76</v>
      </c>
      <c r="AY82" s="42">
        <f t="shared" si="174"/>
        <v>611313.6</v>
      </c>
      <c r="BB82" s="1071">
        <f t="shared" si="175"/>
        <v>0</v>
      </c>
      <c r="BC82" s="1070"/>
      <c r="BD82" s="1070">
        <f t="shared" si="176"/>
        <v>6.2</v>
      </c>
      <c r="BE82" s="1070"/>
      <c r="BF82" s="1070">
        <f t="shared" si="177"/>
        <v>274.40000000000003</v>
      </c>
      <c r="BG82" s="1070"/>
      <c r="BH82" s="1070">
        <f t="shared" si="178"/>
        <v>7763</v>
      </c>
      <c r="BI82" s="1070"/>
      <c r="BJ82" s="1070">
        <f t="shared" si="179"/>
        <v>0</v>
      </c>
      <c r="BK82" s="1070"/>
      <c r="BL82" s="1071">
        <f t="shared" si="180"/>
        <v>0</v>
      </c>
      <c r="BM82" s="1070"/>
      <c r="BN82" s="1070">
        <f t="shared" si="181"/>
        <v>471.2</v>
      </c>
      <c r="BO82" s="1070"/>
      <c r="BP82" s="1070">
        <f t="shared" si="182"/>
        <v>20854.400000000001</v>
      </c>
      <c r="BQ82" s="1070"/>
      <c r="BR82" s="1070">
        <f t="shared" si="183"/>
        <v>589988</v>
      </c>
      <c r="BS82" s="1070"/>
      <c r="BT82" s="1070">
        <f t="shared" si="184"/>
        <v>0</v>
      </c>
      <c r="BU82" s="1073"/>
      <c r="BV82" s="78"/>
      <c r="DI82" s="78"/>
    </row>
    <row r="83" spans="2:113" ht="13.5" customHeight="1">
      <c r="B83" s="1551"/>
      <c r="C83" s="1255"/>
      <c r="D83" s="1263"/>
      <c r="E83" s="1263"/>
      <c r="F83" s="76">
        <v>100</v>
      </c>
      <c r="G83" s="302" t="str">
        <f>IF('C10(1)-1管路(計画設定)'!$F$8="","-",IF('C10(1)-1管路(計画設定)'!$F$8="○",'C3(1)-1管路'!G83,IF('C3(1)-1管路'!F83="-","-",'C10(1)-1管路(計画設定)'!$F$8*'C3(1)-1管路'!G83)))</f>
        <v>-</v>
      </c>
      <c r="H83" s="301" t="str">
        <f>IF('C10(1)-1管路(計画設定)'!$G$14="","-",IF('C10(1)-1管路(計画設定)'!$G$14="○",'C3(1)-1管路'!H83,IF('C3(1)-1管路'!H83="-","-",'C10(1)-1管路(計画設定)'!$G$14*'C3(1)-1管路'!H83)))</f>
        <v>-</v>
      </c>
      <c r="I83" s="303" t="str">
        <f t="shared" si="160"/>
        <v>-</v>
      </c>
      <c r="J83" s="302" t="str">
        <f>IF('C10(1)-1管路(計画設定)'!$H$14="","-",IF('C10(1)-1管路(計画設定)'!$H$14="○",'C3(1)-1管路'!J83,IF('C3(1)-1管路'!J83="-","-",'C10(1)-1管路(計画設定)'!$H$14*'C3(1)-1管路'!J83)))</f>
        <v>-</v>
      </c>
      <c r="K83" s="301" t="str">
        <f>IF('C10(1)-1管路(計画設定)'!$I$14="","-",IF('C10(1)-1管路(計画設定)'!$I$14="○",'C3(1)-1管路'!K83,IF('C3(1)-1管路'!K83="-","-",'C10(1)-1管路(計画設定)'!$I$14*'C3(1)-1管路'!K83)))</f>
        <v>-</v>
      </c>
      <c r="L83" s="303" t="str">
        <f t="shared" si="161"/>
        <v>-</v>
      </c>
      <c r="M83" s="302" t="str">
        <f>IF('C10(1)-1管路(計画設定)'!$J$14="","-",IF('C10(1)-1管路(計画設定)'!$J$14="○",'C3(1)-1管路'!M83,IF('C3(1)-1管路'!M83="-","-",'C10(1)-1管路(計画設定)'!$J$14*'C3(1)-1管路'!M83)))</f>
        <v>-</v>
      </c>
      <c r="N83" s="301" t="str">
        <f>IF('C10(1)-1管路(計画設定)'!$K$14="","-",IF('C10(1)-1管路(計画設定)'!$K$14="○",'C3(1)-1管路'!N83,IF('C3(1)-1管路'!N83="-","-",'C10(1)-1管路(計画設定)'!$K$14*'C3(1)-1管路'!N83)))</f>
        <v>-</v>
      </c>
      <c r="O83" s="303" t="str">
        <f t="shared" si="162"/>
        <v>-</v>
      </c>
      <c r="P83" s="302" t="str">
        <f>IF('C10(1)-1管路(計画設定)'!$L$14="","-",IF('C10(1)-1管路(計画設定)'!$L$14="○",'C3(1)-1管路'!P83,IF('C3(1)-1管路'!P83="-","-",'C10(1)-1管路(計画設定)'!$L$14*'C3(1)-1管路'!P83)))</f>
        <v>-</v>
      </c>
      <c r="Q83" s="301" t="str">
        <f>IF('C10(1)-1管路(計画設定)'!$M$14="","-",IF('C10(1)-1管路(計画設定)'!$M$14="○",'C3(1)-1管路'!Q83,IF('C3(1)-1管路'!Q83="-","-",'C10(1)-1管路(計画設定)'!$M$14*'C3(1)-1管路'!Q83)))</f>
        <v>-</v>
      </c>
      <c r="R83" s="303" t="str">
        <f t="shared" si="163"/>
        <v>-</v>
      </c>
      <c r="S83" s="302" t="str">
        <f>IF('C10(1)-1管路(計画設定)'!$N$14="","-",IF('C10(1)-1管路(計画設定)'!$N$14="○",'C3(1)-1管路'!S83,IF('C3(1)-1管路'!S83="-","-",'C10(1)-1管路(計画設定)'!$N$14*'C3(1)-1管路'!S83)))</f>
        <v>-</v>
      </c>
      <c r="T83" s="296" t="str">
        <f>IF('C10(1)-1管路(計画設定)'!$O$14="","-",IF('C10(1)-1管路(計画設定)'!$O$14="○",'C3(1)-1管路'!T83,IF('C3(1)-1管路'!T83="-","-",'C10(1)-1管路(計画設定)'!$O$14*'C3(1)-1管路'!T83)))</f>
        <v>-</v>
      </c>
      <c r="U83" s="296" t="str">
        <f>IF('C10(1)-1管路(計画設定)'!$P$14="","-",IF('C10(1)-1管路(計画設定)'!$P$14="○",'C3(1)-1管路'!U83,IF('C3(1)-1管路'!U83="-","-",'C10(1)-1管路(計画設定)'!$P$14*'C3(1)-1管路'!U83)))</f>
        <v>-</v>
      </c>
      <c r="V83" s="301">
        <f>IF('C10(1)-1管路(計画設定)'!$Q$14="","-",IF('C10(1)-1管路(計画設定)'!$Q$14="○",'C3(1)-1管路'!V83,IF('C3(1)-1管路'!V83="-","-",'C10(1)-1管路(計画設定)'!$Q$14*'C3(1)-1管路'!V83)))</f>
        <v>98.7</v>
      </c>
      <c r="W83" s="303">
        <f t="shared" si="164"/>
        <v>98.7</v>
      </c>
      <c r="X83" s="302" t="str">
        <f>IF('C10(1)-1管路(計画設定)'!$R$14="","-",IF('C10(1)-1管路(計画設定)'!$R$14="○",'C3(1)-1管路'!X83,IF('C3(1)-1管路'!X83="-","-",'C10(1)-1管路(計画設定)'!$R$14*'C3(1)-1管路'!X83)))</f>
        <v>-</v>
      </c>
      <c r="Y83" s="301">
        <f>IF('C10(1)-1管路(計画設定)'!$S$14="","-",IF('C10(1)-1管路(計画設定)'!$S$14="○",'C3(1)-1管路'!Y83,IF('C3(1)-1管路'!Y83="-","-",'C10(1)-1管路(計画設定)'!$S$14*'C3(1)-1管路'!Y83)))</f>
        <v>643.80000000000007</v>
      </c>
      <c r="Z83" s="303">
        <f t="shared" si="165"/>
        <v>643.80000000000007</v>
      </c>
      <c r="AA83" s="302" t="str">
        <f>IF('C10(1)-1管路(計画設定)'!$T$14="","-",IF('C10(1)-1管路(計画設定)'!$T$14="○",'C3(1)-1管路'!AA83,IF('C3(1)-1管路'!AA83="-","-",'C10(1)-1管路(計画設定)'!$T$14*'C3(1)-1管路'!AA83)))</f>
        <v>-</v>
      </c>
      <c r="AB83" s="301" t="str">
        <f>IF('C10(1)-1管路(計画設定)'!$U$14="","-",IF('C10(1)-1管路(計画設定)'!$U$14="○",'C3(1)-1管路'!AB83,IF('C3(1)-1管路'!AB83="-","-",'C10(1)-1管路(計画設定)'!$U$14*'C3(1)-1管路'!AB83)))</f>
        <v>-</v>
      </c>
      <c r="AC83" s="303" t="str">
        <f t="shared" si="166"/>
        <v>-</v>
      </c>
      <c r="AD83" s="302" t="str">
        <f>IF('C10(1)-1管路(計画設定)'!$V$14="","-",IF('C10(1)-1管路(計画設定)'!$V$14="○",'C3(1)-1管路'!AD83,IF('C3(1)-1管路'!AD83="-","-",'C10(1)-1管路(計画設定)'!$V$14*'C3(1)-1管路'!AD83)))</f>
        <v>-</v>
      </c>
      <c r="AE83" s="301">
        <f>IF('C10(1)-1管路(計画設定)'!$W$14="","-",IF('C10(1)-1管路(計画設定)'!$W$14="○",'C3(1)-1管路'!AE83,IF('C3(1)-1管路'!AE83="-","-",'C10(1)-1管路(計画設定)'!$W$14*'C3(1)-1管路'!AE83)))</f>
        <v>11.100000000000001</v>
      </c>
      <c r="AF83" s="303">
        <f t="shared" si="167"/>
        <v>11.100000000000001</v>
      </c>
      <c r="AG83" s="302" t="str">
        <f>IF('C10(1)-1管路(計画設定)'!$X$8="","-",IF('C10(1)-1管路(計画設定)'!$X$8="○",'C3(1)-1管路'!AG83,IF('C3(1)-1管路'!AZ83="-","-",'C10(1)-1管路(計画設定)'!$X$8*'C3(1)-1管路'!AG83)))</f>
        <v>-</v>
      </c>
      <c r="AH83" s="301">
        <f>IF('C10(1)-1管路(計画設定)'!$Y$14="","-",IF('C10(1)-1管路(計画設定)'!$Y$14="○",'C3(1)-1管路'!AH83,IF('C3(1)-1管路'!AH83="-","-",'C10(1)-1管路(計画設定)'!$Y$14*'C3(1)-1管路'!AH83)))</f>
        <v>6553</v>
      </c>
      <c r="AI83" s="303">
        <f t="shared" si="168"/>
        <v>6553</v>
      </c>
      <c r="AJ83" s="302" t="str">
        <f>IF('C10(1)-1管路(計画設定)'!$Z$14="","-",IF('C10(1)-1管路(計画設定)'!$Z$14="○",'C3(1)-1管路'!AJ83,IF('C3(1)-1管路'!AJ83="-","-",'C10(1)-1管路(計画設定)'!$Z$14*'C3(1)-1管路'!AJ83)))</f>
        <v>-</v>
      </c>
      <c r="AK83" s="301">
        <f>IF('C10(1)-1管路(計画設定)'!$AA$14="","-",IF('C10(1)-1管路(計画設定)'!$AA$14="○",'C3(1)-1管路'!AK83,IF('C3(1)-1管路'!AK83="-","-",'C10(1)-1管路(計画設定)'!$AA$14*'C3(1)-1管路'!AK83)))</f>
        <v>5324.8</v>
      </c>
      <c r="AL83" s="303">
        <f t="shared" si="169"/>
        <v>5324.8</v>
      </c>
      <c r="AM83" s="302" t="str">
        <f>IF('C10(1)-1管路(計画設定)'!$AB$14="","-",IF('C10(1)-1管路(計画設定)'!$AB$14="○",'C3(1)-1管路'!AM83,IF('C3(1)-1管路'!AM83="-","-",'C10(1)-1管路(計画設定)'!$AB$14*'C3(1)-1管路'!AM83)))</f>
        <v>-</v>
      </c>
      <c r="AN83" s="301" t="str">
        <f>IF('C10(1)-1管路(計画設定)'!$AC$14="","-",IF('C10(1)-1管路(計画設定)'!$AC$14="○",'C3(1)-1管路'!AN83,IF('C3(1)-1管路'!AN83="-","-",'C10(1)-1管路(計画設定)'!$AC$14*'C3(1)-1管路'!AN83)))</f>
        <v>-</v>
      </c>
      <c r="AO83" s="303" t="str">
        <f t="shared" si="170"/>
        <v>-</v>
      </c>
      <c r="AP83" s="302" t="str">
        <f>IF('C10(1)-1管路(計画設定)'!$AD$14="","-",IF('C10(1)-1管路(計画設定)'!$AD$14="○",'C3(1)-1管路'!AP83,IF('C3(1)-1管路'!AP83="-","-",'C10(1)-1管路(計画設定)'!$AD$14*'C3(1)-1管路'!AP83)))</f>
        <v>-</v>
      </c>
      <c r="AQ83" s="301">
        <f>IF('C10(1)-1管路(計画設定)'!$AE$14="","-",IF('C10(1)-1管路(計画設定)'!$AE$14="○",'C3(1)-1管路'!AQ83,IF('C3(1)-1管路'!AQ83="-","-",'C10(1)-1管路(計画設定)'!$AE$14*'C3(1)-1管路'!AQ83)))</f>
        <v>155.5</v>
      </c>
      <c r="AR83" s="303">
        <f t="shared" si="171"/>
        <v>155.5</v>
      </c>
      <c r="AS83" s="302" t="str">
        <f>IF('C10(1)-1管路(計画設定)'!$AF$14="","-",IF('C10(1)-1管路(計画設定)'!$AF$14="○",'C3(1)-1管路'!AS83,IF('C3(1)-1管路'!AS83="-","-",'C10(1)-1管路(計画設定)'!$AF$14*'C3(1)-1管路'!AS83)))</f>
        <v>-</v>
      </c>
      <c r="AT83" s="301" t="str">
        <f>IF('C10(1)-1管路(計画設定)'!$AG$14="","-",IF('C10(1)-1管路(計画設定)'!$AG$14="○",'C3(1)-1管路'!AT83,IF('C3(1)-1管路'!AT83="-","-",'C10(1)-1管路(計画設定)'!$AG$14*'C3(1)-1管路'!AT83)))</f>
        <v>-</v>
      </c>
      <c r="AU83" s="303" t="str">
        <f t="shared" si="172"/>
        <v>-</v>
      </c>
      <c r="AV83" s="64">
        <f t="shared" si="173"/>
        <v>12786.900000000001</v>
      </c>
      <c r="AW83" s="240" t="str">
        <f>IF('C10(1)-2管路(初期設定)'!AW83="","",'C10(1)-2管路(初期設定)'!AW83)</f>
        <v>ダクタイル鋳鉄管(NS形継手等)</v>
      </c>
      <c r="AX83" s="241">
        <f>IF('C10(1)-2管路(初期設定)'!AX83="","",'C10(1)-2管路(初期設定)'!AX83)</f>
        <v>67</v>
      </c>
      <c r="AY83" s="42">
        <f t="shared" si="174"/>
        <v>856722.3</v>
      </c>
      <c r="BB83" s="1071">
        <f t="shared" si="175"/>
        <v>0</v>
      </c>
      <c r="BC83" s="1070"/>
      <c r="BD83" s="1070">
        <f t="shared" si="176"/>
        <v>11.100000000000001</v>
      </c>
      <c r="BE83" s="1070"/>
      <c r="BF83" s="1070">
        <f t="shared" si="177"/>
        <v>742.50000000000011</v>
      </c>
      <c r="BG83" s="1070"/>
      <c r="BH83" s="1070">
        <f t="shared" si="178"/>
        <v>12033.3</v>
      </c>
      <c r="BI83" s="1070"/>
      <c r="BJ83" s="1070">
        <f t="shared" si="179"/>
        <v>0</v>
      </c>
      <c r="BK83" s="1070"/>
      <c r="BL83" s="1071">
        <f t="shared" si="180"/>
        <v>0</v>
      </c>
      <c r="BM83" s="1070"/>
      <c r="BN83" s="1070">
        <f t="shared" si="181"/>
        <v>743.7</v>
      </c>
      <c r="BO83" s="1070"/>
      <c r="BP83" s="1070">
        <f t="shared" si="182"/>
        <v>49747.500000000007</v>
      </c>
      <c r="BQ83" s="1070"/>
      <c r="BR83" s="1070">
        <f t="shared" si="183"/>
        <v>806231.1</v>
      </c>
      <c r="BS83" s="1070"/>
      <c r="BT83" s="1070">
        <f t="shared" si="184"/>
        <v>0</v>
      </c>
      <c r="BU83" s="1073"/>
      <c r="BV83" s="78"/>
      <c r="DI83" s="78"/>
    </row>
    <row r="84" spans="2:113" ht="13.5" customHeight="1">
      <c r="B84" s="1551"/>
      <c r="C84" s="1255"/>
      <c r="D84" s="1263"/>
      <c r="E84" s="1263"/>
      <c r="F84" s="76">
        <v>75</v>
      </c>
      <c r="G84" s="302" t="str">
        <f>IF('C10(1)-1管路(計画設定)'!$F$8="","-",IF('C10(1)-1管路(計画設定)'!$F$8="○",'C3(1)-1管路'!G84,IF('C3(1)-1管路'!F84="-","-",'C10(1)-1管路(計画設定)'!$F$8*'C3(1)-1管路'!G84)))</f>
        <v>-</v>
      </c>
      <c r="H84" s="301" t="str">
        <f>IF('C10(1)-1管路(計画設定)'!$G$14="","-",IF('C10(1)-1管路(計画設定)'!$G$14="○",'C3(1)-1管路'!H84,IF('C3(1)-1管路'!H84="-","-",'C10(1)-1管路(計画設定)'!$G$14*'C3(1)-1管路'!H84)))</f>
        <v>-</v>
      </c>
      <c r="I84" s="303" t="str">
        <f t="shared" si="160"/>
        <v>-</v>
      </c>
      <c r="J84" s="302" t="str">
        <f>IF('C10(1)-1管路(計画設定)'!$H$14="","-",IF('C10(1)-1管路(計画設定)'!$H$14="○",'C3(1)-1管路'!J84,IF('C3(1)-1管路'!J84="-","-",'C10(1)-1管路(計画設定)'!$H$14*'C3(1)-1管路'!J84)))</f>
        <v>-</v>
      </c>
      <c r="K84" s="301" t="str">
        <f>IF('C10(1)-1管路(計画設定)'!$I$14="","-",IF('C10(1)-1管路(計画設定)'!$I$14="○",'C3(1)-1管路'!K84,IF('C3(1)-1管路'!K84="-","-",'C10(1)-1管路(計画設定)'!$I$14*'C3(1)-1管路'!K84)))</f>
        <v>-</v>
      </c>
      <c r="L84" s="303" t="str">
        <f t="shared" si="161"/>
        <v>-</v>
      </c>
      <c r="M84" s="302" t="str">
        <f>IF('C10(1)-1管路(計画設定)'!$J$14="","-",IF('C10(1)-1管路(計画設定)'!$J$14="○",'C3(1)-1管路'!M84,IF('C3(1)-1管路'!M84="-","-",'C10(1)-1管路(計画設定)'!$J$14*'C3(1)-1管路'!M84)))</f>
        <v>-</v>
      </c>
      <c r="N84" s="301" t="str">
        <f>IF('C10(1)-1管路(計画設定)'!$K$14="","-",IF('C10(1)-1管路(計画設定)'!$K$14="○",'C3(1)-1管路'!N84,IF('C3(1)-1管路'!N84="-","-",'C10(1)-1管路(計画設定)'!$K$14*'C3(1)-1管路'!N84)))</f>
        <v>-</v>
      </c>
      <c r="O84" s="303" t="str">
        <f t="shared" si="162"/>
        <v>-</v>
      </c>
      <c r="P84" s="302" t="str">
        <f>IF('C10(1)-1管路(計画設定)'!$L$14="","-",IF('C10(1)-1管路(計画設定)'!$L$14="○",'C3(1)-1管路'!P84,IF('C3(1)-1管路'!P84="-","-",'C10(1)-1管路(計画設定)'!$L$14*'C3(1)-1管路'!P84)))</f>
        <v>-</v>
      </c>
      <c r="Q84" s="301" t="str">
        <f>IF('C10(1)-1管路(計画設定)'!$M$14="","-",IF('C10(1)-1管路(計画設定)'!$M$14="○",'C3(1)-1管路'!Q84,IF('C3(1)-1管路'!Q84="-","-",'C10(1)-1管路(計画設定)'!$M$14*'C3(1)-1管路'!Q84)))</f>
        <v>-</v>
      </c>
      <c r="R84" s="303" t="str">
        <f t="shared" si="163"/>
        <v>-</v>
      </c>
      <c r="S84" s="302" t="str">
        <f>IF('C10(1)-1管路(計画設定)'!$N$14="","-",IF('C10(1)-1管路(計画設定)'!$N$14="○",'C3(1)-1管路'!S84,IF('C3(1)-1管路'!S84="-","-",'C10(1)-1管路(計画設定)'!$N$14*'C3(1)-1管路'!S84)))</f>
        <v>-</v>
      </c>
      <c r="T84" s="296" t="str">
        <f>IF('C10(1)-1管路(計画設定)'!$O$14="","-",IF('C10(1)-1管路(計画設定)'!$O$14="○",'C3(1)-1管路'!T84,IF('C3(1)-1管路'!T84="-","-",'C10(1)-1管路(計画設定)'!$O$14*'C3(1)-1管路'!T84)))</f>
        <v>-</v>
      </c>
      <c r="U84" s="296" t="str">
        <f>IF('C10(1)-1管路(計画設定)'!$P$14="","-",IF('C10(1)-1管路(計画設定)'!$P$14="○",'C3(1)-1管路'!U84,IF('C3(1)-1管路'!U84="-","-",'C10(1)-1管路(計画設定)'!$P$14*'C3(1)-1管路'!U84)))</f>
        <v>-</v>
      </c>
      <c r="V84" s="301">
        <f>IF('C10(1)-1管路(計画設定)'!$Q$14="","-",IF('C10(1)-1管路(計画設定)'!$Q$14="○",'C3(1)-1管路'!V84,IF('C3(1)-1管路'!V84="-","-",'C10(1)-1管路(計画設定)'!$Q$14*'C3(1)-1管路'!V84)))</f>
        <v>23.700000000000003</v>
      </c>
      <c r="W84" s="303">
        <f t="shared" si="164"/>
        <v>23.700000000000003</v>
      </c>
      <c r="X84" s="302" t="str">
        <f>IF('C10(1)-1管路(計画設定)'!$R$14="","-",IF('C10(1)-1管路(計画設定)'!$R$14="○",'C3(1)-1管路'!X84,IF('C3(1)-1管路'!X84="-","-",'C10(1)-1管路(計画設定)'!$R$14*'C3(1)-1管路'!X84)))</f>
        <v>-</v>
      </c>
      <c r="Y84" s="301">
        <f>IF('C10(1)-1管路(計画設定)'!$S$14="","-",IF('C10(1)-1管路(計画設定)'!$S$14="○",'C3(1)-1管路'!Y84,IF('C3(1)-1管路'!Y84="-","-",'C10(1)-1管路(計画設定)'!$S$14*'C3(1)-1管路'!Y84)))</f>
        <v>201.50000000000003</v>
      </c>
      <c r="Z84" s="303">
        <f t="shared" si="165"/>
        <v>201.50000000000003</v>
      </c>
      <c r="AA84" s="302" t="str">
        <f>IF('C10(1)-1管路(計画設定)'!$T$14="","-",IF('C10(1)-1管路(計画設定)'!$T$14="○",'C3(1)-1管路'!AA84,IF('C3(1)-1管路'!AA84="-","-",'C10(1)-1管路(計画設定)'!$T$14*'C3(1)-1管路'!AA84)))</f>
        <v>-</v>
      </c>
      <c r="AB84" s="301" t="str">
        <f>IF('C10(1)-1管路(計画設定)'!$U$14="","-",IF('C10(1)-1管路(計画設定)'!$U$14="○",'C3(1)-1管路'!AB84,IF('C3(1)-1管路'!AB84="-","-",'C10(1)-1管路(計画設定)'!$U$14*'C3(1)-1管路'!AB84)))</f>
        <v>-</v>
      </c>
      <c r="AC84" s="303" t="str">
        <f t="shared" si="166"/>
        <v>-</v>
      </c>
      <c r="AD84" s="302" t="str">
        <f>IF('C10(1)-1管路(計画設定)'!$V$14="","-",IF('C10(1)-1管路(計画設定)'!$V$14="○",'C3(1)-1管路'!AD84,IF('C3(1)-1管路'!AD84="-","-",'C10(1)-1管路(計画設定)'!$V$14*'C3(1)-1管路'!AD84)))</f>
        <v>-</v>
      </c>
      <c r="AE84" s="301">
        <f>IF('C10(1)-1管路(計画設定)'!$W$14="","-",IF('C10(1)-1管路(計画設定)'!$W$14="○",'C3(1)-1管路'!AE84,IF('C3(1)-1管路'!AE84="-","-",'C10(1)-1管路(計画設定)'!$W$14*'C3(1)-1管路'!AE84)))</f>
        <v>85.7</v>
      </c>
      <c r="AF84" s="303">
        <f t="shared" si="167"/>
        <v>85.7</v>
      </c>
      <c r="AG84" s="302" t="str">
        <f>IF('C10(1)-1管路(計画設定)'!$X$8="","-",IF('C10(1)-1管路(計画設定)'!$X$8="○",'C3(1)-1管路'!AG84,IF('C3(1)-1管路'!AZ84="-","-",'C10(1)-1管路(計画設定)'!$X$8*'C3(1)-1管路'!AG84)))</f>
        <v>-</v>
      </c>
      <c r="AH84" s="301">
        <f>IF('C10(1)-1管路(計画設定)'!$Y$14="","-",IF('C10(1)-1管路(計画設定)'!$Y$14="○",'C3(1)-1管路'!AH84,IF('C3(1)-1管路'!AH84="-","-",'C10(1)-1管路(計画設定)'!$Y$14*'C3(1)-1管路'!AH84)))</f>
        <v>13932</v>
      </c>
      <c r="AI84" s="303">
        <f t="shared" si="168"/>
        <v>13932</v>
      </c>
      <c r="AJ84" s="302" t="str">
        <f>IF('C10(1)-1管路(計画設定)'!$Z$14="","-",IF('C10(1)-1管路(計画設定)'!$Z$14="○",'C3(1)-1管路'!AJ84,IF('C3(1)-1管路'!AJ84="-","-",'C10(1)-1管路(計画設定)'!$Z$14*'C3(1)-1管路'!AJ84)))</f>
        <v>-</v>
      </c>
      <c r="AK84" s="301">
        <f>IF('C10(1)-1管路(計画設定)'!$AA$14="","-",IF('C10(1)-1管路(計画設定)'!$AA$14="○",'C3(1)-1管路'!AK84,IF('C3(1)-1管路'!AK84="-","-",'C10(1)-1管路(計画設定)'!$AA$14*'C3(1)-1管路'!AK84)))</f>
        <v>1759.4</v>
      </c>
      <c r="AL84" s="303">
        <f t="shared" si="169"/>
        <v>1759.4</v>
      </c>
      <c r="AM84" s="302" t="str">
        <f>IF('C10(1)-1管路(計画設定)'!$AB$14="","-",IF('C10(1)-1管路(計画設定)'!$AB$14="○",'C3(1)-1管路'!AM84,IF('C3(1)-1管路'!AM84="-","-",'C10(1)-1管路(計画設定)'!$AB$14*'C3(1)-1管路'!AM84)))</f>
        <v>-</v>
      </c>
      <c r="AN84" s="301" t="str">
        <f>IF('C10(1)-1管路(計画設定)'!$AC$14="","-",IF('C10(1)-1管路(計画設定)'!$AC$14="○",'C3(1)-1管路'!AN84,IF('C3(1)-1管路'!AN84="-","-",'C10(1)-1管路(計画設定)'!$AC$14*'C3(1)-1管路'!AN84)))</f>
        <v>-</v>
      </c>
      <c r="AO84" s="303" t="str">
        <f t="shared" si="170"/>
        <v>-</v>
      </c>
      <c r="AP84" s="302" t="str">
        <f>IF('C10(1)-1管路(計画設定)'!$AD$14="","-",IF('C10(1)-1管路(計画設定)'!$AD$14="○",'C3(1)-1管路'!AP84,IF('C3(1)-1管路'!AP84="-","-",'C10(1)-1管路(計画設定)'!$AD$14*'C3(1)-1管路'!AP84)))</f>
        <v>-</v>
      </c>
      <c r="AQ84" s="301">
        <f>IF('C10(1)-1管路(計画設定)'!$AE$14="","-",IF('C10(1)-1管路(計画設定)'!$AE$14="○",'C3(1)-1管路'!AQ84,IF('C3(1)-1管路'!AQ84="-","-",'C10(1)-1管路(計画設定)'!$AE$14*'C3(1)-1管路'!AQ84)))</f>
        <v>183.89999999999998</v>
      </c>
      <c r="AR84" s="303">
        <f t="shared" si="171"/>
        <v>183.89999999999998</v>
      </c>
      <c r="AS84" s="302" t="str">
        <f>IF('C10(1)-1管路(計画設定)'!$AF$14="","-",IF('C10(1)-1管路(計画設定)'!$AF$14="○",'C3(1)-1管路'!AS84,IF('C3(1)-1管路'!AS84="-","-",'C10(1)-1管路(計画設定)'!$AF$14*'C3(1)-1管路'!AS84)))</f>
        <v>-</v>
      </c>
      <c r="AT84" s="301" t="str">
        <f>IF('C10(1)-1管路(計画設定)'!$AG$14="","-",IF('C10(1)-1管路(計画設定)'!$AG$14="○",'C3(1)-1管路'!AT84,IF('C3(1)-1管路'!AT84="-","-",'C10(1)-1管路(計画設定)'!$AG$14*'C3(1)-1管路'!AT84)))</f>
        <v>-</v>
      </c>
      <c r="AU84" s="303" t="str">
        <f t="shared" si="172"/>
        <v>-</v>
      </c>
      <c r="AV84" s="64">
        <f t="shared" si="173"/>
        <v>16186.199999999999</v>
      </c>
      <c r="AW84" s="240" t="str">
        <f>IF('C10(1)-2管路(初期設定)'!AW84="","",'C10(1)-2管路(初期設定)'!AW84)</f>
        <v>配水用ポリエチレン管(融着継手)</v>
      </c>
      <c r="AX84" s="241">
        <f>IF('C10(1)-2管路(初期設定)'!AX84="","",'C10(1)-2管路(初期設定)'!AX84)</f>
        <v>42</v>
      </c>
      <c r="AY84" s="42">
        <f t="shared" si="174"/>
        <v>679820.39999999991</v>
      </c>
      <c r="BB84" s="1071">
        <f t="shared" si="175"/>
        <v>0</v>
      </c>
      <c r="BC84" s="1070"/>
      <c r="BD84" s="1070">
        <f t="shared" si="176"/>
        <v>85.7</v>
      </c>
      <c r="BE84" s="1070"/>
      <c r="BF84" s="1070">
        <f t="shared" si="177"/>
        <v>225.20000000000005</v>
      </c>
      <c r="BG84" s="1070"/>
      <c r="BH84" s="1070">
        <f t="shared" si="178"/>
        <v>15875.3</v>
      </c>
      <c r="BI84" s="1070"/>
      <c r="BJ84" s="1070">
        <f t="shared" si="179"/>
        <v>0</v>
      </c>
      <c r="BK84" s="1070"/>
      <c r="BL84" s="1071">
        <f t="shared" si="180"/>
        <v>0</v>
      </c>
      <c r="BM84" s="1070"/>
      <c r="BN84" s="1070">
        <f t="shared" si="181"/>
        <v>3599.4</v>
      </c>
      <c r="BO84" s="1070"/>
      <c r="BP84" s="1070">
        <f t="shared" si="182"/>
        <v>9458.4000000000015</v>
      </c>
      <c r="BQ84" s="1070"/>
      <c r="BR84" s="1070">
        <f t="shared" si="183"/>
        <v>666762.6</v>
      </c>
      <c r="BS84" s="1070"/>
      <c r="BT84" s="1070">
        <f t="shared" si="184"/>
        <v>0</v>
      </c>
      <c r="BU84" s="1073"/>
      <c r="BV84" s="78"/>
      <c r="DI84" s="78"/>
    </row>
    <row r="85" spans="2:113" ht="13.5" customHeight="1">
      <c r="B85" s="1551"/>
      <c r="C85" s="1256"/>
      <c r="D85" s="1263"/>
      <c r="E85" s="1264"/>
      <c r="F85" s="772" t="s">
        <v>69</v>
      </c>
      <c r="G85" s="306" t="str">
        <f t="shared" ref="G85:AV85" si="185">IF(SUM(G79:G84)=0,"-",SUM(G79:G84))</f>
        <v>-</v>
      </c>
      <c r="H85" s="304" t="str">
        <f t="shared" si="185"/>
        <v>-</v>
      </c>
      <c r="I85" s="305" t="str">
        <f t="shared" si="185"/>
        <v>-</v>
      </c>
      <c r="J85" s="306" t="str">
        <f t="shared" si="185"/>
        <v>-</v>
      </c>
      <c r="K85" s="304" t="str">
        <f t="shared" si="185"/>
        <v>-</v>
      </c>
      <c r="L85" s="305" t="str">
        <f t="shared" si="185"/>
        <v>-</v>
      </c>
      <c r="M85" s="306" t="str">
        <f t="shared" si="185"/>
        <v>-</v>
      </c>
      <c r="N85" s="304" t="str">
        <f t="shared" si="185"/>
        <v>-</v>
      </c>
      <c r="O85" s="305" t="str">
        <f t="shared" si="185"/>
        <v>-</v>
      </c>
      <c r="P85" s="306" t="str">
        <f t="shared" si="185"/>
        <v>-</v>
      </c>
      <c r="Q85" s="304" t="str">
        <f t="shared" si="185"/>
        <v>-</v>
      </c>
      <c r="R85" s="305" t="str">
        <f t="shared" si="185"/>
        <v>-</v>
      </c>
      <c r="S85" s="306" t="str">
        <f t="shared" si="185"/>
        <v>-</v>
      </c>
      <c r="T85" s="300" t="str">
        <f t="shared" si="185"/>
        <v>-</v>
      </c>
      <c r="U85" s="300" t="str">
        <f t="shared" si="185"/>
        <v>-</v>
      </c>
      <c r="V85" s="304">
        <f t="shared" si="185"/>
        <v>189.5</v>
      </c>
      <c r="W85" s="305">
        <f t="shared" si="185"/>
        <v>189.5</v>
      </c>
      <c r="X85" s="306" t="str">
        <f t="shared" si="185"/>
        <v>-</v>
      </c>
      <c r="Y85" s="304">
        <f t="shared" si="185"/>
        <v>1119.8000000000002</v>
      </c>
      <c r="Z85" s="305">
        <f t="shared" si="185"/>
        <v>1119.8000000000002</v>
      </c>
      <c r="AA85" s="306" t="str">
        <f t="shared" si="185"/>
        <v>-</v>
      </c>
      <c r="AB85" s="304" t="str">
        <f t="shared" si="185"/>
        <v>-</v>
      </c>
      <c r="AC85" s="305" t="str">
        <f t="shared" si="185"/>
        <v>-</v>
      </c>
      <c r="AD85" s="306" t="str">
        <f t="shared" si="185"/>
        <v>-</v>
      </c>
      <c r="AE85" s="304">
        <f t="shared" si="185"/>
        <v>103</v>
      </c>
      <c r="AF85" s="305">
        <f t="shared" si="185"/>
        <v>103</v>
      </c>
      <c r="AG85" s="306" t="str">
        <f t="shared" si="185"/>
        <v>-</v>
      </c>
      <c r="AH85" s="304">
        <f t="shared" si="185"/>
        <v>21060</v>
      </c>
      <c r="AI85" s="305">
        <f t="shared" si="185"/>
        <v>21060</v>
      </c>
      <c r="AJ85" s="306" t="str">
        <f t="shared" si="185"/>
        <v>-</v>
      </c>
      <c r="AK85" s="304">
        <f t="shared" si="185"/>
        <v>15047.699999999999</v>
      </c>
      <c r="AL85" s="305">
        <f t="shared" si="185"/>
        <v>15047.699999999999</v>
      </c>
      <c r="AM85" s="306" t="str">
        <f t="shared" si="185"/>
        <v>-</v>
      </c>
      <c r="AN85" s="304" t="str">
        <f t="shared" si="185"/>
        <v>-</v>
      </c>
      <c r="AO85" s="305" t="str">
        <f t="shared" si="185"/>
        <v>-</v>
      </c>
      <c r="AP85" s="306" t="str">
        <f t="shared" si="185"/>
        <v>-</v>
      </c>
      <c r="AQ85" s="304">
        <f t="shared" si="185"/>
        <v>367.9</v>
      </c>
      <c r="AR85" s="305">
        <f t="shared" si="185"/>
        <v>367.9</v>
      </c>
      <c r="AS85" s="306" t="str">
        <f t="shared" si="185"/>
        <v>-</v>
      </c>
      <c r="AT85" s="304" t="str">
        <f t="shared" si="185"/>
        <v>-</v>
      </c>
      <c r="AU85" s="305" t="str">
        <f t="shared" si="185"/>
        <v>-</v>
      </c>
      <c r="AV85" s="65">
        <f t="shared" si="185"/>
        <v>37887.9</v>
      </c>
      <c r="AW85" s="92" t="str">
        <f>IF('C10(1)-2管路(初期設定)'!AW85="","",'C10(1)-2管路(初期設定)'!AW85)</f>
        <v/>
      </c>
      <c r="AX85" s="98" t="str">
        <f>IF('C10(1)-2管路(初期設定)'!AX85="","",'C10(1)-2管路(初期設定)'!AX85)</f>
        <v>-</v>
      </c>
      <c r="AY85" s="48">
        <f t="shared" ref="AY85" si="186">IF(SUM(AY79:AY84)=0,"-",SUM(AY79:AY84))</f>
        <v>2226817.2999999998</v>
      </c>
      <c r="BB85" s="1065" t="str">
        <f>IF(SUM(BB79:BC84)=0,"-",SUM(BB79:BC84))</f>
        <v>-</v>
      </c>
      <c r="BC85" s="1066"/>
      <c r="BD85" s="1066">
        <f>IF(SUM(BD79:BE84)=0,"-",SUM(BD79:BE84))</f>
        <v>103</v>
      </c>
      <c r="BE85" s="1066"/>
      <c r="BF85" s="1066">
        <f>IF(SUM(BF79:BG84)=0,"-",SUM(BF79:BG84))</f>
        <v>1309.3000000000002</v>
      </c>
      <c r="BG85" s="1066"/>
      <c r="BH85" s="1066">
        <f>IF(SUM(BH79:BI84)=0,"-",SUM(BH79:BI84))</f>
        <v>36475.599999999999</v>
      </c>
      <c r="BI85" s="1066"/>
      <c r="BJ85" s="1066" t="str">
        <f>IF(SUM(BJ79:BK84)=0,"-",SUM(BJ79:BK84))</f>
        <v>-</v>
      </c>
      <c r="BK85" s="1066"/>
      <c r="BL85" s="1065" t="str">
        <f>IF(SUM(BL79:BM84)=0,"-",SUM(BL79:BM84))</f>
        <v>-</v>
      </c>
      <c r="BM85" s="1066"/>
      <c r="BN85" s="1066">
        <f>IF(SUM(BN79:BO84)=0,"-",SUM(BN79:BO84))</f>
        <v>4814.3</v>
      </c>
      <c r="BO85" s="1066"/>
      <c r="BP85" s="1066">
        <f>IF(SUM(BP79:BQ84)=0,"-",SUM(BP79:BQ84))</f>
        <v>86380.5</v>
      </c>
      <c r="BQ85" s="1066"/>
      <c r="BR85" s="1066">
        <f>IF(SUM(BR79:BS84)=0,"-",SUM(BR79:BS84))</f>
        <v>2135622.5</v>
      </c>
      <c r="BS85" s="1066"/>
      <c r="BT85" s="1066" t="str">
        <f>IF(SUM(BT79:BU84)=0,"-",SUM(BT79:BU84))</f>
        <v>-</v>
      </c>
      <c r="BU85" s="1068"/>
      <c r="BV85" s="78"/>
      <c r="DI85" s="78"/>
    </row>
    <row r="86" spans="2:113" ht="13.5" customHeight="1">
      <c r="B86" s="1551"/>
      <c r="C86" s="798" t="s">
        <v>885</v>
      </c>
      <c r="D86" s="1264"/>
      <c r="E86" s="1168" t="s">
        <v>772</v>
      </c>
      <c r="F86" s="1168"/>
      <c r="G86" s="773">
        <f>SUM(G53,G65,G77,G85)</f>
        <v>0</v>
      </c>
      <c r="H86" s="774">
        <f t="shared" ref="H86:AV86" si="187">SUM(H53,H65,H77,H85)</f>
        <v>0</v>
      </c>
      <c r="I86" s="775">
        <f t="shared" si="187"/>
        <v>0</v>
      </c>
      <c r="J86" s="773">
        <f t="shared" si="187"/>
        <v>0</v>
      </c>
      <c r="K86" s="774">
        <f t="shared" si="187"/>
        <v>0</v>
      </c>
      <c r="L86" s="775">
        <f t="shared" si="187"/>
        <v>0</v>
      </c>
      <c r="M86" s="773">
        <f t="shared" si="187"/>
        <v>0</v>
      </c>
      <c r="N86" s="774">
        <f t="shared" si="187"/>
        <v>0</v>
      </c>
      <c r="O86" s="775">
        <f t="shared" si="187"/>
        <v>0</v>
      </c>
      <c r="P86" s="491">
        <f t="shared" si="187"/>
        <v>0</v>
      </c>
      <c r="Q86" s="492">
        <f t="shared" si="187"/>
        <v>0</v>
      </c>
      <c r="R86" s="93">
        <f t="shared" si="187"/>
        <v>0</v>
      </c>
      <c r="S86" s="491">
        <f t="shared" si="187"/>
        <v>0</v>
      </c>
      <c r="T86" s="493">
        <f t="shared" si="187"/>
        <v>0</v>
      </c>
      <c r="U86" s="493">
        <f t="shared" si="187"/>
        <v>0</v>
      </c>
      <c r="V86" s="492">
        <f t="shared" si="187"/>
        <v>208.5</v>
      </c>
      <c r="W86" s="93">
        <f t="shared" si="187"/>
        <v>208.5</v>
      </c>
      <c r="X86" s="773">
        <f t="shared" si="187"/>
        <v>0</v>
      </c>
      <c r="Y86" s="774">
        <f t="shared" si="187"/>
        <v>1232.8000000000002</v>
      </c>
      <c r="Z86" s="775">
        <f t="shared" si="187"/>
        <v>1232.8000000000002</v>
      </c>
      <c r="AA86" s="773">
        <f t="shared" si="187"/>
        <v>0</v>
      </c>
      <c r="AB86" s="774">
        <f t="shared" si="187"/>
        <v>0</v>
      </c>
      <c r="AC86" s="775">
        <f t="shared" si="187"/>
        <v>0</v>
      </c>
      <c r="AD86" s="773">
        <f t="shared" si="187"/>
        <v>0</v>
      </c>
      <c r="AE86" s="774">
        <f t="shared" si="187"/>
        <v>114</v>
      </c>
      <c r="AF86" s="775">
        <f t="shared" si="187"/>
        <v>114</v>
      </c>
      <c r="AG86" s="773">
        <f t="shared" si="187"/>
        <v>0</v>
      </c>
      <c r="AH86" s="774">
        <f t="shared" si="187"/>
        <v>21060</v>
      </c>
      <c r="AI86" s="775">
        <f t="shared" si="187"/>
        <v>21060</v>
      </c>
      <c r="AJ86" s="773">
        <f t="shared" si="187"/>
        <v>0</v>
      </c>
      <c r="AK86" s="774">
        <f t="shared" si="187"/>
        <v>16245.699999999999</v>
      </c>
      <c r="AL86" s="775">
        <f t="shared" si="187"/>
        <v>16245.699999999999</v>
      </c>
      <c r="AM86" s="773">
        <f t="shared" si="187"/>
        <v>0</v>
      </c>
      <c r="AN86" s="774">
        <f t="shared" si="187"/>
        <v>0</v>
      </c>
      <c r="AO86" s="775">
        <f t="shared" si="187"/>
        <v>0</v>
      </c>
      <c r="AP86" s="773">
        <f t="shared" si="187"/>
        <v>0</v>
      </c>
      <c r="AQ86" s="774">
        <f t="shared" si="187"/>
        <v>371.9</v>
      </c>
      <c r="AR86" s="793">
        <f t="shared" si="187"/>
        <v>371.9</v>
      </c>
      <c r="AS86" s="773">
        <f t="shared" si="187"/>
        <v>0</v>
      </c>
      <c r="AT86" s="774">
        <f t="shared" si="187"/>
        <v>0</v>
      </c>
      <c r="AU86" s="775">
        <f t="shared" si="187"/>
        <v>0</v>
      </c>
      <c r="AV86" s="786">
        <f t="shared" si="187"/>
        <v>39232.9</v>
      </c>
      <c r="AW86" s="92"/>
      <c r="AX86" s="771"/>
      <c r="AY86" s="48">
        <f>SUM(AY53,AY65,AY77,AY85)</f>
        <v>2343027.2999999998</v>
      </c>
      <c r="BB86" s="1065">
        <f t="shared" ref="BB86:BU86" si="188">SUM(BB53,BB65,BB77,BB85)</f>
        <v>0</v>
      </c>
      <c r="BC86" s="1066">
        <f t="shared" si="188"/>
        <v>0</v>
      </c>
      <c r="BD86" s="1067">
        <f t="shared" si="188"/>
        <v>103</v>
      </c>
      <c r="BE86" s="1094">
        <f t="shared" si="188"/>
        <v>0</v>
      </c>
      <c r="BF86" s="1067">
        <f t="shared" si="188"/>
        <v>1452.3000000000002</v>
      </c>
      <c r="BG86" s="1094">
        <f t="shared" si="188"/>
        <v>0</v>
      </c>
      <c r="BH86" s="1067">
        <f t="shared" si="188"/>
        <v>37677.599999999999</v>
      </c>
      <c r="BI86" s="1094">
        <f t="shared" si="188"/>
        <v>0</v>
      </c>
      <c r="BJ86" s="1067">
        <f t="shared" si="188"/>
        <v>0</v>
      </c>
      <c r="BK86" s="1094">
        <f t="shared" si="188"/>
        <v>0</v>
      </c>
      <c r="BL86" s="1015">
        <f t="shared" si="188"/>
        <v>0</v>
      </c>
      <c r="BM86" s="1094">
        <f t="shared" si="188"/>
        <v>0</v>
      </c>
      <c r="BN86" s="1067">
        <f t="shared" si="188"/>
        <v>4814.3</v>
      </c>
      <c r="BO86" s="1094">
        <f t="shared" si="188"/>
        <v>0</v>
      </c>
      <c r="BP86" s="1067">
        <f t="shared" si="188"/>
        <v>95624.5</v>
      </c>
      <c r="BQ86" s="1094">
        <f t="shared" si="188"/>
        <v>0</v>
      </c>
      <c r="BR86" s="1067">
        <f t="shared" si="188"/>
        <v>2242588.5</v>
      </c>
      <c r="BS86" s="1094">
        <f t="shared" si="188"/>
        <v>0</v>
      </c>
      <c r="BT86" s="1067">
        <f t="shared" si="188"/>
        <v>0</v>
      </c>
      <c r="BU86" s="1167">
        <f t="shared" si="188"/>
        <v>0</v>
      </c>
      <c r="BV86" s="78"/>
      <c r="DI86" s="78"/>
    </row>
    <row r="87" spans="2:113" ht="13.5" customHeight="1">
      <c r="B87" s="1551"/>
      <c r="C87" s="1267" t="s">
        <v>67</v>
      </c>
      <c r="D87" s="1268"/>
      <c r="E87" s="1268"/>
      <c r="F87" s="1268"/>
      <c r="G87" s="773" t="str">
        <f>IF(SUM(G46,G86)=0,"-",SUM(G46,G86))</f>
        <v>-</v>
      </c>
      <c r="H87" s="774" t="str">
        <f t="shared" ref="H87:AV87" si="189">IF(SUM(H46,H86)=0,"-",SUM(H46,H86))</f>
        <v>-</v>
      </c>
      <c r="I87" s="775" t="str">
        <f t="shared" si="189"/>
        <v>-</v>
      </c>
      <c r="J87" s="773" t="str">
        <f t="shared" si="189"/>
        <v>-</v>
      </c>
      <c r="K87" s="774" t="str">
        <f t="shared" si="189"/>
        <v>-</v>
      </c>
      <c r="L87" s="775" t="str">
        <f t="shared" si="189"/>
        <v>-</v>
      </c>
      <c r="M87" s="773" t="str">
        <f t="shared" si="189"/>
        <v>-</v>
      </c>
      <c r="N87" s="774" t="str">
        <f t="shared" si="189"/>
        <v>-</v>
      </c>
      <c r="O87" s="775" t="str">
        <f t="shared" si="189"/>
        <v>-</v>
      </c>
      <c r="P87" s="773" t="str">
        <f t="shared" si="189"/>
        <v>-</v>
      </c>
      <c r="Q87" s="774" t="str">
        <f t="shared" si="189"/>
        <v>-</v>
      </c>
      <c r="R87" s="775" t="str">
        <f t="shared" si="189"/>
        <v>-</v>
      </c>
      <c r="S87" s="773" t="str">
        <f t="shared" si="189"/>
        <v>-</v>
      </c>
      <c r="T87" s="776" t="str">
        <f t="shared" si="189"/>
        <v>-</v>
      </c>
      <c r="U87" s="776" t="str">
        <f t="shared" si="189"/>
        <v>-</v>
      </c>
      <c r="V87" s="774">
        <f t="shared" si="189"/>
        <v>650.5</v>
      </c>
      <c r="W87" s="775">
        <f t="shared" si="189"/>
        <v>650.5</v>
      </c>
      <c r="X87" s="773" t="str">
        <f t="shared" si="189"/>
        <v>-</v>
      </c>
      <c r="Y87" s="774">
        <f t="shared" si="189"/>
        <v>6253.8</v>
      </c>
      <c r="Z87" s="775">
        <f t="shared" si="189"/>
        <v>6253.8</v>
      </c>
      <c r="AA87" s="773" t="str">
        <f t="shared" si="189"/>
        <v>-</v>
      </c>
      <c r="AB87" s="774" t="str">
        <f t="shared" si="189"/>
        <v>-</v>
      </c>
      <c r="AC87" s="775" t="str">
        <f t="shared" si="189"/>
        <v>-</v>
      </c>
      <c r="AD87" s="773" t="str">
        <f t="shared" si="189"/>
        <v>-</v>
      </c>
      <c r="AE87" s="774">
        <f t="shared" si="189"/>
        <v>517</v>
      </c>
      <c r="AF87" s="775">
        <f t="shared" si="189"/>
        <v>517</v>
      </c>
      <c r="AG87" s="773" t="str">
        <f t="shared" si="189"/>
        <v>-</v>
      </c>
      <c r="AH87" s="774">
        <f t="shared" si="189"/>
        <v>21871</v>
      </c>
      <c r="AI87" s="775">
        <f t="shared" si="189"/>
        <v>21871</v>
      </c>
      <c r="AJ87" s="773" t="str">
        <f t="shared" si="189"/>
        <v>-</v>
      </c>
      <c r="AK87" s="774">
        <f t="shared" si="189"/>
        <v>20157.099999999999</v>
      </c>
      <c r="AL87" s="775">
        <f t="shared" si="189"/>
        <v>20157.099999999999</v>
      </c>
      <c r="AM87" s="773" t="str">
        <f t="shared" si="189"/>
        <v>-</v>
      </c>
      <c r="AN87" s="774" t="str">
        <f t="shared" si="189"/>
        <v>-</v>
      </c>
      <c r="AO87" s="775" t="str">
        <f t="shared" si="189"/>
        <v>-</v>
      </c>
      <c r="AP87" s="773" t="str">
        <f t="shared" si="189"/>
        <v>-</v>
      </c>
      <c r="AQ87" s="774">
        <f t="shared" si="189"/>
        <v>1155.0999999999999</v>
      </c>
      <c r="AR87" s="775">
        <f t="shared" si="189"/>
        <v>1155.0999999999999</v>
      </c>
      <c r="AS87" s="773" t="str">
        <f t="shared" si="189"/>
        <v>-</v>
      </c>
      <c r="AT87" s="774" t="str">
        <f t="shared" si="189"/>
        <v>-</v>
      </c>
      <c r="AU87" s="775" t="str">
        <f t="shared" si="189"/>
        <v>-</v>
      </c>
      <c r="AV87" s="786">
        <f t="shared" si="189"/>
        <v>50604.5</v>
      </c>
      <c r="AW87" s="92"/>
      <c r="AX87" s="48" t="s">
        <v>889</v>
      </c>
      <c r="AY87" s="48">
        <f>IF(SUM(AY46,AY86)=0,"-",SUM(AY46,AY86))</f>
        <v>3303411.0999999996</v>
      </c>
      <c r="BB87" s="1062" t="str">
        <f>IF(SUM(BB46,BB86)=0,"-",SUM(BB46,BB86))</f>
        <v>-</v>
      </c>
      <c r="BC87" s="1063" t="str">
        <f t="shared" ref="BC87:BU87" si="190">IF(SUM(BC78,BC85)=0,"-",SUM(BC46,BC86))</f>
        <v>-</v>
      </c>
      <c r="BD87" s="1063">
        <f t="shared" ref="BD87" si="191">IF(SUM(BD46,BD86)=0,"-",SUM(BD46,BD86))</f>
        <v>103</v>
      </c>
      <c r="BE87" s="1063" t="str">
        <f t="shared" si="190"/>
        <v>-</v>
      </c>
      <c r="BF87" s="1063">
        <f t="shared" ref="BF87" si="192">IF(SUM(BF46,BF86)=0,"-",SUM(BF46,BF86))</f>
        <v>7318.3</v>
      </c>
      <c r="BG87" s="1063" t="str">
        <f t="shared" si="190"/>
        <v>-</v>
      </c>
      <c r="BH87" s="1063">
        <f t="shared" ref="BH87" si="193">IF(SUM(BH46,BH86)=0,"-",SUM(BH46,BH86))</f>
        <v>43183.199999999997</v>
      </c>
      <c r="BI87" s="1063" t="str">
        <f t="shared" si="190"/>
        <v>-</v>
      </c>
      <c r="BJ87" s="1063" t="str">
        <f t="shared" ref="BJ87" si="194">IF(SUM(BJ46,BJ86)=0,"-",SUM(BJ46,BJ86))</f>
        <v>-</v>
      </c>
      <c r="BK87" s="1063" t="str">
        <f t="shared" si="190"/>
        <v>-</v>
      </c>
      <c r="BL87" s="1062" t="str">
        <f t="shared" ref="BL87" si="195">IF(SUM(BL46,BL86)=0,"-",SUM(BL46,BL86))</f>
        <v>-</v>
      </c>
      <c r="BM87" s="1063" t="str">
        <f t="shared" si="190"/>
        <v>-</v>
      </c>
      <c r="BN87" s="1063">
        <f t="shared" ref="BN87" si="196">IF(SUM(BN46,BN86)=0,"-",SUM(BN46,BN86))</f>
        <v>4814.3</v>
      </c>
      <c r="BO87" s="1063" t="str">
        <f t="shared" si="190"/>
        <v>-</v>
      </c>
      <c r="BP87" s="1063">
        <f t="shared" ref="BP87" si="197">IF(SUM(BP46,BP86)=0,"-",SUM(BP46,BP86))</f>
        <v>635520.5</v>
      </c>
      <c r="BQ87" s="1063" t="str">
        <f t="shared" si="190"/>
        <v>-</v>
      </c>
      <c r="BR87" s="1063">
        <f t="shared" ref="BR87" si="198">IF(SUM(BR46,BR86)=0,"-",SUM(BR46,BR86))</f>
        <v>2663076.2999999998</v>
      </c>
      <c r="BS87" s="1063" t="str">
        <f t="shared" si="190"/>
        <v>-</v>
      </c>
      <c r="BT87" s="1063" t="str">
        <f t="shared" ref="BT87" si="199">IF(SUM(BT46,BT86)=0,"-",SUM(BT46,BT86))</f>
        <v>-</v>
      </c>
      <c r="BU87" s="1169" t="str">
        <f t="shared" si="190"/>
        <v>-</v>
      </c>
      <c r="BV87" s="78"/>
      <c r="DI87" s="78"/>
    </row>
    <row r="88" spans="2:113" ht="13.5" customHeight="1">
      <c r="B88" s="1551"/>
      <c r="C88" s="1268" t="s">
        <v>576</v>
      </c>
      <c r="D88" s="1268"/>
      <c r="E88" s="1153" t="s">
        <v>888</v>
      </c>
      <c r="F88" s="1273"/>
      <c r="G88" s="1018" t="str">
        <f>+'C3(1)-1管路'!G88</f>
        <v>①</v>
      </c>
      <c r="H88" s="1018"/>
      <c r="I88" s="1018"/>
      <c r="J88" s="1018" t="str">
        <f>+'C3(1)-1管路'!J88</f>
        <v>①</v>
      </c>
      <c r="K88" s="1018"/>
      <c r="L88" s="1018"/>
      <c r="M88" s="1018" t="str">
        <f>+'C3(1)-1管路'!M88</f>
        <v>①</v>
      </c>
      <c r="N88" s="1018"/>
      <c r="O88" s="1018"/>
      <c r="P88" s="1018" t="str">
        <f>+'C3(1)-1管路'!P88</f>
        <v>②</v>
      </c>
      <c r="Q88" s="1018"/>
      <c r="R88" s="1018"/>
      <c r="S88" s="1040" t="str">
        <f>+'C3(1)-1管路'!S88</f>
        <v>②</v>
      </c>
      <c r="T88" s="1041"/>
      <c r="U88" s="1051" t="str">
        <f>+'C3(1)-1管路'!U88</f>
        <v>③</v>
      </c>
      <c r="V88" s="1052"/>
      <c r="W88" s="797"/>
      <c r="X88" s="1018" t="str">
        <f>+'C3(1)-1管路'!X88</f>
        <v>③</v>
      </c>
      <c r="Y88" s="1018"/>
      <c r="Z88" s="1018"/>
      <c r="AA88" s="1018" t="str">
        <f>+'C3(1)-1管路'!AA88</f>
        <v>③</v>
      </c>
      <c r="AB88" s="1018"/>
      <c r="AC88" s="1018"/>
      <c r="AD88" s="1018" t="str">
        <f>+'C3(1)-1管路'!AD88</f>
        <v>③</v>
      </c>
      <c r="AE88" s="1018"/>
      <c r="AF88" s="1018"/>
      <c r="AG88" s="1018" t="str">
        <f>+'C3(1)-1管路'!AG88</f>
        <v>④</v>
      </c>
      <c r="AH88" s="1018"/>
      <c r="AI88" s="1018"/>
      <c r="AJ88" s="1018" t="str">
        <f>+'C3(1)-1管路'!AJ88</f>
        <v>④</v>
      </c>
      <c r="AK88" s="1018"/>
      <c r="AL88" s="1018"/>
      <c r="AM88" s="1018" t="str">
        <f>+'C3(1)-1管路'!AM88</f>
        <v>④</v>
      </c>
      <c r="AN88" s="1018"/>
      <c r="AO88" s="1018"/>
      <c r="AP88" s="1018" t="str">
        <f>+'C3(1)-1管路'!AP88</f>
        <v>④</v>
      </c>
      <c r="AQ88" s="1018"/>
      <c r="AR88" s="1018"/>
      <c r="AS88" s="1018" t="str">
        <f>+'C3(1)-1管路'!AS88</f>
        <v>⑤</v>
      </c>
      <c r="AT88" s="1018"/>
      <c r="AU88" s="1018"/>
      <c r="AV88" s="1546"/>
      <c r="AW88" s="1546"/>
      <c r="AX88" s="1546"/>
      <c r="AY88" s="1546"/>
      <c r="BB88" s="1547"/>
      <c r="BC88" s="1548"/>
      <c r="BD88" s="1548"/>
      <c r="BE88" s="1548"/>
      <c r="BF88" s="1548"/>
      <c r="BG88" s="1548"/>
      <c r="BH88" s="1548"/>
      <c r="BI88" s="1548"/>
      <c r="BJ88" s="1548"/>
      <c r="BK88" s="1548"/>
      <c r="BL88" s="1547"/>
      <c r="BM88" s="1548"/>
      <c r="BN88" s="1548"/>
      <c r="BO88" s="1548"/>
      <c r="BP88" s="1548"/>
      <c r="BQ88" s="1548"/>
      <c r="BR88" s="1548"/>
      <c r="BS88" s="1548"/>
      <c r="BT88" s="1548"/>
      <c r="BU88" s="1549"/>
    </row>
    <row r="89" spans="2:113" ht="13.5" customHeight="1">
      <c r="B89" s="1551"/>
      <c r="C89" s="1268"/>
      <c r="D89" s="1268"/>
      <c r="E89" s="1153" t="s">
        <v>759</v>
      </c>
      <c r="F89" s="1273"/>
      <c r="G89" s="1018" t="str">
        <f>+'C3(1)-1管路'!G89</f>
        <v>①</v>
      </c>
      <c r="H89" s="1018"/>
      <c r="I89" s="1018"/>
      <c r="J89" s="1018" t="str">
        <f>+'C3(1)-1管路'!J89</f>
        <v>①</v>
      </c>
      <c r="K89" s="1018"/>
      <c r="L89" s="1018"/>
      <c r="M89" s="1018" t="str">
        <f>+'C3(1)-1管路'!M89</f>
        <v>①</v>
      </c>
      <c r="N89" s="1018"/>
      <c r="O89" s="1018"/>
      <c r="P89" s="1018" t="str">
        <f>+'C3(1)-1管路'!P89</f>
        <v>②</v>
      </c>
      <c r="Q89" s="1018"/>
      <c r="R89" s="1018"/>
      <c r="S89" s="1040" t="str">
        <f>+'C3(1)-1管路'!S89</f>
        <v>②</v>
      </c>
      <c r="T89" s="1041"/>
      <c r="U89" s="1051" t="str">
        <f>+'C3(1)-1管路'!U89</f>
        <v>③</v>
      </c>
      <c r="V89" s="1052"/>
      <c r="W89" s="797"/>
      <c r="X89" s="1018" t="str">
        <f>+'C3(1)-1管路'!X89</f>
        <v>③</v>
      </c>
      <c r="Y89" s="1018"/>
      <c r="Z89" s="1018"/>
      <c r="AA89" s="1018" t="str">
        <f>+'C3(1)-1管路'!AA89</f>
        <v>③</v>
      </c>
      <c r="AB89" s="1018"/>
      <c r="AC89" s="1018"/>
      <c r="AD89" s="1018" t="str">
        <f>+'C3(1)-1管路'!AD89</f>
        <v>②</v>
      </c>
      <c r="AE89" s="1018"/>
      <c r="AF89" s="1018"/>
      <c r="AG89" s="1018" t="str">
        <f>+'C3(1)-1管路'!AG89</f>
        <v>④</v>
      </c>
      <c r="AH89" s="1018"/>
      <c r="AI89" s="1018"/>
      <c r="AJ89" s="1018" t="str">
        <f>+'C3(1)-1管路'!AJ89</f>
        <v>④</v>
      </c>
      <c r="AK89" s="1018"/>
      <c r="AL89" s="1018"/>
      <c r="AM89" s="1018" t="str">
        <f>+'C3(1)-1管路'!AM89</f>
        <v>④</v>
      </c>
      <c r="AN89" s="1018"/>
      <c r="AO89" s="1018"/>
      <c r="AP89" s="1018" t="str">
        <f>+'C3(1)-1管路'!AP89</f>
        <v>④</v>
      </c>
      <c r="AQ89" s="1018"/>
      <c r="AR89" s="1018"/>
      <c r="AS89" s="1018" t="str">
        <f>+'C3(1)-1管路'!AS89</f>
        <v>⑤</v>
      </c>
      <c r="AT89" s="1018"/>
      <c r="AU89" s="1018"/>
      <c r="AV89" s="1546"/>
      <c r="AW89" s="1546"/>
      <c r="AX89" s="1546"/>
      <c r="AY89" s="1546"/>
      <c r="BB89" s="1547"/>
      <c r="BC89" s="1548"/>
      <c r="BD89" s="1548"/>
      <c r="BE89" s="1548"/>
      <c r="BF89" s="1548"/>
      <c r="BG89" s="1548"/>
      <c r="BH89" s="1548"/>
      <c r="BI89" s="1548"/>
      <c r="BJ89" s="1548"/>
      <c r="BK89" s="1548"/>
      <c r="BL89" s="1547"/>
      <c r="BM89" s="1548"/>
      <c r="BN89" s="1548"/>
      <c r="BO89" s="1548"/>
      <c r="BP89" s="1548"/>
      <c r="BQ89" s="1548"/>
      <c r="BR89" s="1548"/>
      <c r="BS89" s="1548"/>
      <c r="BT89" s="1548"/>
      <c r="BU89" s="1549"/>
    </row>
    <row r="90" spans="2:113" s="468" customFormat="1" ht="13.5" customHeight="1">
      <c r="B90" s="715"/>
      <c r="C90" s="800" t="s">
        <v>734</v>
      </c>
      <c r="D90" s="801" t="s">
        <v>775</v>
      </c>
      <c r="E90" s="813"/>
      <c r="F90" s="813"/>
      <c r="G90" s="813"/>
      <c r="H90" s="813"/>
      <c r="I90" s="813"/>
      <c r="J90" s="813"/>
      <c r="K90" s="813"/>
      <c r="L90" s="813"/>
      <c r="M90" s="813"/>
      <c r="N90" s="813"/>
      <c r="O90" s="813"/>
      <c r="P90" s="813"/>
      <c r="Q90" s="813"/>
      <c r="R90" s="813"/>
      <c r="S90" s="696"/>
      <c r="T90" s="696"/>
      <c r="U90" s="696"/>
      <c r="V90" s="696"/>
      <c r="W90" s="696"/>
      <c r="X90" s="813"/>
      <c r="Y90" s="813"/>
      <c r="Z90" s="813"/>
      <c r="AA90" s="813"/>
      <c r="AB90" s="813"/>
      <c r="AC90" s="813"/>
      <c r="AD90" s="813"/>
      <c r="AE90" s="813"/>
      <c r="AF90" s="813"/>
      <c r="AG90" s="813"/>
      <c r="AH90" s="813"/>
      <c r="AI90" s="813"/>
      <c r="AJ90" s="813"/>
      <c r="AK90" s="813"/>
      <c r="AL90" s="813"/>
      <c r="AM90" s="813"/>
      <c r="AN90" s="813"/>
      <c r="AO90" s="813"/>
      <c r="AP90" s="813"/>
      <c r="AQ90" s="813"/>
      <c r="AR90" s="813"/>
      <c r="AS90" s="813"/>
      <c r="AT90" s="813"/>
      <c r="AU90" s="813"/>
      <c r="AV90" s="716"/>
      <c r="AW90" s="716"/>
      <c r="AX90" s="716"/>
      <c r="AY90" s="716"/>
      <c r="BB90" s="717"/>
      <c r="BC90" s="717"/>
      <c r="BD90" s="717"/>
      <c r="BE90" s="717"/>
      <c r="BF90" s="717"/>
      <c r="BG90" s="717"/>
      <c r="BH90" s="717"/>
      <c r="BI90" s="717"/>
      <c r="BJ90" s="717"/>
      <c r="BK90" s="717"/>
      <c r="BL90" s="717"/>
      <c r="BM90" s="717"/>
      <c r="BN90" s="717"/>
      <c r="BO90" s="717"/>
      <c r="BP90" s="717"/>
      <c r="BQ90" s="717"/>
      <c r="BR90" s="717"/>
      <c r="BS90" s="717"/>
      <c r="BT90" s="717"/>
      <c r="BU90" s="717"/>
    </row>
    <row r="91" spans="2:113" s="468" customFormat="1" ht="13.5" customHeight="1">
      <c r="B91" s="715"/>
      <c r="C91" s="814"/>
      <c r="D91" s="814"/>
      <c r="E91" s="814"/>
      <c r="F91" s="814"/>
      <c r="G91" s="814"/>
      <c r="H91" s="814"/>
      <c r="I91" s="814"/>
      <c r="J91" s="814"/>
      <c r="K91" s="814"/>
      <c r="L91" s="814"/>
      <c r="M91" s="814"/>
      <c r="N91" s="814"/>
      <c r="O91" s="814"/>
      <c r="P91" s="814"/>
      <c r="Q91" s="814"/>
      <c r="R91" s="814"/>
      <c r="S91" s="718"/>
      <c r="T91" s="718"/>
      <c r="U91" s="718"/>
      <c r="V91" s="718"/>
      <c r="W91" s="718"/>
      <c r="X91" s="814"/>
      <c r="Y91" s="814"/>
      <c r="Z91" s="814"/>
      <c r="AA91" s="814"/>
      <c r="AB91" s="814"/>
      <c r="AC91" s="814"/>
      <c r="AD91" s="814"/>
      <c r="AE91" s="814"/>
      <c r="AF91" s="814"/>
      <c r="AG91" s="814"/>
      <c r="AH91" s="814"/>
      <c r="AI91" s="814"/>
      <c r="AJ91" s="814"/>
      <c r="AK91" s="814"/>
      <c r="AL91" s="814"/>
      <c r="AM91" s="814"/>
      <c r="AN91" s="814"/>
      <c r="AO91" s="814"/>
      <c r="AP91" s="814"/>
      <c r="AQ91" s="814"/>
      <c r="AR91" s="814"/>
      <c r="AS91" s="814"/>
      <c r="AT91" s="814"/>
      <c r="AU91" s="814"/>
      <c r="AV91" s="719"/>
      <c r="AW91" s="719"/>
      <c r="AX91" s="719"/>
      <c r="AY91" s="719"/>
      <c r="BB91" s="717"/>
      <c r="BC91" s="717"/>
      <c r="BD91" s="717"/>
      <c r="BE91" s="717"/>
      <c r="BF91" s="717"/>
      <c r="BG91" s="717"/>
      <c r="BH91" s="717"/>
      <c r="BI91" s="717"/>
      <c r="BJ91" s="717"/>
      <c r="BK91" s="717"/>
      <c r="BL91" s="717"/>
      <c r="BM91" s="717"/>
      <c r="BN91" s="717"/>
      <c r="BO91" s="717"/>
      <c r="BP91" s="717"/>
      <c r="BQ91" s="717"/>
      <c r="BR91" s="717"/>
      <c r="BS91" s="717"/>
      <c r="BT91" s="717"/>
      <c r="BU91" s="717"/>
    </row>
    <row r="92" spans="2:113" s="468" customFormat="1" ht="13.5" customHeight="1">
      <c r="B92" s="698"/>
      <c r="C92" s="720" t="s">
        <v>745</v>
      </c>
      <c r="D92" s="720"/>
      <c r="E92" s="695"/>
      <c r="F92" s="234"/>
      <c r="G92" s="234"/>
      <c r="H92" s="234"/>
      <c r="I92" s="234"/>
      <c r="J92" s="234"/>
      <c r="K92" s="234"/>
      <c r="L92" s="234"/>
      <c r="M92" s="234"/>
      <c r="N92" s="234"/>
      <c r="O92" s="234"/>
      <c r="P92" s="234"/>
      <c r="Q92" s="234"/>
      <c r="R92" s="234"/>
      <c r="S92" s="718"/>
      <c r="T92" s="718"/>
      <c r="U92" s="718"/>
      <c r="V92" s="718"/>
      <c r="W92" s="718"/>
      <c r="X92" s="234"/>
      <c r="Y92" s="234"/>
      <c r="Z92" s="234"/>
      <c r="AA92" s="234"/>
      <c r="AB92" s="234"/>
      <c r="AC92" s="234"/>
      <c r="AD92" s="234"/>
      <c r="AE92" s="234"/>
      <c r="AF92" s="234"/>
      <c r="AG92" s="234"/>
      <c r="AH92" s="234"/>
      <c r="AI92" s="234"/>
      <c r="AJ92" s="234"/>
      <c r="AK92" s="234"/>
      <c r="AL92" s="234"/>
      <c r="AM92" s="234"/>
      <c r="AN92" s="234"/>
      <c r="AO92" s="234"/>
      <c r="AP92" s="234"/>
      <c r="AQ92" s="234"/>
      <c r="AR92" s="234"/>
      <c r="AS92" s="234"/>
      <c r="AT92" s="234"/>
      <c r="AU92" s="234"/>
      <c r="AV92" s="719"/>
      <c r="AW92" s="719"/>
      <c r="AX92" s="719"/>
      <c r="AY92" s="719"/>
      <c r="BB92" s="717"/>
      <c r="BC92" s="717"/>
      <c r="BD92" s="717"/>
      <c r="BE92" s="717"/>
      <c r="BF92" s="717"/>
      <c r="BG92" s="717"/>
      <c r="BH92" s="717"/>
      <c r="BI92" s="717"/>
      <c r="BJ92" s="717"/>
      <c r="BK92" s="717"/>
      <c r="BL92" s="717"/>
      <c r="BM92" s="717"/>
      <c r="BN92" s="717"/>
      <c r="BO92" s="717"/>
      <c r="BP92" s="717"/>
      <c r="BQ92" s="717"/>
      <c r="BR92" s="717"/>
      <c r="BS92" s="717"/>
      <c r="BT92" s="717"/>
      <c r="BU92" s="717"/>
      <c r="DI92" s="721"/>
    </row>
    <row r="93" spans="2:113" ht="13.5" customHeight="1">
      <c r="B93" s="1550" t="s">
        <v>757</v>
      </c>
      <c r="C93" s="1042" t="s">
        <v>783</v>
      </c>
      <c r="D93" s="1081"/>
      <c r="E93" s="1082"/>
      <c r="F93" s="75">
        <v>600</v>
      </c>
      <c r="G93" s="654" t="str">
        <f>IF('C10(1)-1管路(計画設定)'!$F$17="","-",IF('C10(1)-1管路(計画設定)'!$F$17="○",'C3(1)-1管路'!G93,IF('C3(1)-1管路'!F93="-","-",'C10(1)-1管路(計画設定)'!$F$17*'C3(1)-1管路'!G93)))</f>
        <v>-</v>
      </c>
      <c r="H93" s="653" t="str">
        <f>IF('C10(1)-1管路(計画設定)'!$G$17="","-",IF('C10(1)-1管路(計画設定)'!$G$17="○",'C3(1)-1管路'!H93,IF('C3(1)-1管路'!H93="-","-",'C10(1)-1管路(計画設定)'!$G$17*'C3(1)-1管路'!H93)))</f>
        <v>-</v>
      </c>
      <c r="I93" s="661" t="str">
        <f t="shared" ref="I93:I103" si="200">IF(SUM(G93:H93)=0,"-",SUM(G93:H93))</f>
        <v>-</v>
      </c>
      <c r="J93" s="654" t="str">
        <f>IF('C10(1)-1管路(計画設定)'!$H$17="","-",IF('C10(1)-1管路(計画設定)'!$H$17="○",'C3(1)-1管路'!J93,IF('C3(1)-1管路'!J93="-","-",'C10(1)-1管路(計画設定)'!$H$17*'C3(1)-1管路'!J93)))</f>
        <v>-</v>
      </c>
      <c r="K93" s="653" t="str">
        <f>IF('C10(1)-1管路(計画設定)'!$I$17="","-",IF('C10(1)-1管路(計画設定)'!$I$17="○",'C3(1)-1管路'!K93,IF('C3(1)-1管路'!K93="-","-",'C10(1)-1管路(計画設定)'!$I$17*'C3(1)-1管路'!K93)))</f>
        <v>-</v>
      </c>
      <c r="L93" s="661" t="str">
        <f t="shared" ref="L93:L103" si="201">IF(SUM(J93:K93)=0,"-",SUM(J93:K93))</f>
        <v>-</v>
      </c>
      <c r="M93" s="654" t="str">
        <f>IF('C10(1)-1管路(計画設定)'!$J$17="","-",IF('C10(1)-1管路(計画設定)'!$J$17="○",'C3(1)-1管路'!M93,IF('C3(1)-1管路'!M93="-","-",'C10(1)-1管路(計画設定)'!$J$17*'C3(1)-1管路'!M93)))</f>
        <v>-</v>
      </c>
      <c r="N93" s="653" t="str">
        <f>IF('C10(1)-1管路(計画設定)'!$K$17="","-",IF('C10(1)-1管路(計画設定)'!$K$17="○",'C3(1)-1管路'!N93,IF('C3(1)-1管路'!N93="-","-",'C10(1)-1管路(計画設定)'!$K$17*'C3(1)-1管路'!N93)))</f>
        <v>-</v>
      </c>
      <c r="O93" s="661" t="str">
        <f t="shared" ref="O93:O103" si="202">IF(SUM(M93:N93)=0,"-",SUM(M93:N93))</f>
        <v>-</v>
      </c>
      <c r="P93" s="654" t="str">
        <f>IF('C10(1)-1管路(計画設定)'!$L$17="","-",IF('C10(1)-1管路(計画設定)'!$L$17="○",'C3(1)-1管路'!P93,IF('C3(1)-1管路'!P93="-","-",'C10(1)-1管路(計画設定)'!$L$17*'C3(1)-1管路'!P93)))</f>
        <v>-</v>
      </c>
      <c r="Q93" s="653" t="str">
        <f>IF('C10(1)-1管路(計画設定)'!$M$17="","-",IF('C10(1)-1管路(計画設定)'!$M$17="○",'C3(1)-1管路'!Q93,IF('C3(1)-1管路'!Q93="-","-",'C10(1)-1管路(計画設定)'!$M$17*'C3(1)-1管路'!Q93)))</f>
        <v>-</v>
      </c>
      <c r="R93" s="661" t="str">
        <f t="shared" ref="R93:R103" si="203">IF(SUM(P93:Q93)=0,"-",SUM(P93:Q93))</f>
        <v>-</v>
      </c>
      <c r="S93" s="654" t="str">
        <f>IF('C10(1)-1管路(計画設定)'!$N$17="","-",IF('C10(1)-1管路(計画設定)'!$N$17="○",'C3(1)-1管路'!S93,IF('C3(1)-1管路'!S93="-","-",'C10(1)-1管路(計画設定)'!$N$17*'C3(1)-1管路'!S93)))</f>
        <v>-</v>
      </c>
      <c r="T93" s="652" t="str">
        <f>IF('C10(1)-1管路(計画設定)'!$O$17="","-",IF('C10(1)-1管路(計画設定)'!$O$17="○",'C3(1)-1管路'!T93,IF('C3(1)-1管路'!T93="-","-",'C10(1)-1管路(計画設定)'!$O$17*'C3(1)-1管路'!T93)))</f>
        <v>-</v>
      </c>
      <c r="U93" s="652" t="str">
        <f>IF('C10(1)-1管路(計画設定)'!$P$17="","-",IF('C10(1)-1管路(計画設定)'!$P$17="○",'C3(1)-1管路'!U93,IF('C3(1)-1管路'!U93="-","-",'C10(1)-1管路(計画設定)'!$P$17*'C3(1)-1管路'!U93)))</f>
        <v>-</v>
      </c>
      <c r="V93" s="653" t="str">
        <f>IF('C10(1)-1管路(計画設定)'!$Q$17="","-",IF('C10(1)-1管路(計画設定)'!$Q$17="○",'C3(1)-1管路'!V93,IF('C3(1)-1管路'!V93="-","-",'C10(1)-1管路(計画設定)'!$Q$17*'C3(1)-1管路'!V93)))</f>
        <v>-</v>
      </c>
      <c r="W93" s="661" t="str">
        <f t="shared" ref="W93:W103" si="204">IF(SUM(S93:V93)=0,"-",SUM(S93:V93))</f>
        <v>-</v>
      </c>
      <c r="X93" s="654" t="str">
        <f>IF('C10(1)-1管路(計画設定)'!$R$17="","-",IF('C10(1)-1管路(計画設定)'!$R$17="○",'C3(1)-1管路'!X93,IF('C3(1)-1管路'!X93="-","-",'C10(1)-1管路(計画設定)'!$R$17*'C3(1)-1管路'!X93)))</f>
        <v>-</v>
      </c>
      <c r="Y93" s="653">
        <f>IF('C10(1)-1管路(計画設定)'!$S$17="","-",IF('C10(1)-1管路(計画設定)'!$S$17="○",'C3(1)-1管路'!Y93,IF('C3(1)-1管路'!Y93="-","-",'C10(1)-1管路(計画設定)'!$S$17*'C3(1)-1管路'!Y93)))</f>
        <v>65.7</v>
      </c>
      <c r="Z93" s="661">
        <f t="shared" ref="Z93:Z103" si="205">IF(SUM(X93:Y93)=0,"-",SUM(X93:Y93))</f>
        <v>65.7</v>
      </c>
      <c r="AA93" s="654" t="str">
        <f>IF('C10(1)-1管路(計画設定)'!$T$17="","-",IF('C10(1)-1管路(計画設定)'!$T$17="○",'C3(1)-1管路'!AA93,IF('C3(1)-1管路'!AA93="-","-",'C10(1)-1管路(計画設定)'!$T$17*'C3(1)-1管路'!AA93)))</f>
        <v>-</v>
      </c>
      <c r="AB93" s="653" t="str">
        <f>IF('C10(1)-1管路(計画設定)'!$U$17="","-",IF('C10(1)-1管路(計画設定)'!$U$17="○",'C3(1)-1管路'!AB93,IF('C3(1)-1管路'!AB93="-","-",'C10(1)-1管路(計画設定)'!$U$17*'C3(1)-1管路'!AB93)))</f>
        <v>-</v>
      </c>
      <c r="AC93" s="661" t="str">
        <f t="shared" ref="AC93:AC103" si="206">IF(SUM(AA93:AB93)=0,"-",SUM(AA93:AB93))</f>
        <v>-</v>
      </c>
      <c r="AD93" s="654" t="str">
        <f>IF('C10(1)-1管路(計画設定)'!$V$17="","-",IF('C10(1)-1管路(計画設定)'!$V$17="○",'C3(1)-1管路'!AD93,IF('C3(1)-1管路'!AD93="-","-",'C10(1)-1管路(計画設定)'!$V$17*'C3(1)-1管路'!AD93)))</f>
        <v>-</v>
      </c>
      <c r="AE93" s="653" t="str">
        <f>IF('C10(1)-1管路(計画設定)'!$W$17="","-",IF('C10(1)-1管路(計画設定)'!$W$17="○",'C3(1)-1管路'!AE93,IF('C3(1)-1管路'!AE93="-","-",'C10(1)-1管路(計画設定)'!$W$17*'C3(1)-1管路'!AE93)))</f>
        <v>-</v>
      </c>
      <c r="AF93" s="661" t="str">
        <f t="shared" ref="AF93:AF103" si="207">IF(SUM(AD93:AE93)=0,"-",SUM(AD93:AE93))</f>
        <v>-</v>
      </c>
      <c r="AG93" s="654" t="str">
        <f>IF('C10(1)-1管路(計画設定)'!$X$8="","-",IF('C10(1)-1管路(計画設定)'!$X$8="○",'C3(1)-1管路'!AG93,IF('C3(1)-1管路'!AZ93="-","-",'C10(1)-1管路(計画設定)'!$X$8*'C3(1)-1管路'!AG93)))</f>
        <v>-</v>
      </c>
      <c r="AH93" s="653" t="str">
        <f>IF('C10(1)-1管路(計画設定)'!$Y$17="","-",IF('C10(1)-1管路(計画設定)'!$Y$17="○",'C3(1)-1管路'!AH93,IF('C3(1)-1管路'!AH93="-","-",'C10(1)-1管路(計画設定)'!$Y$17*'C3(1)-1管路'!AH93)))</f>
        <v>-</v>
      </c>
      <c r="AI93" s="661" t="str">
        <f t="shared" ref="AI93:AI103" si="208">IF(SUM(AG93:AH93)=0,"-",SUM(AG93:AH93))</f>
        <v>-</v>
      </c>
      <c r="AJ93" s="654" t="str">
        <f>IF('C10(1)-1管路(計画設定)'!$Z$17="","-",IF('C10(1)-1管路(計画設定)'!$Z$17="○",'C3(1)-1管路'!AJ93,IF('C3(1)-1管路'!AJ93="-","-",'C10(1)-1管路(計画設定)'!$Z$17*'C3(1)-1管路'!AJ93)))</f>
        <v>-</v>
      </c>
      <c r="AK93" s="653" t="str">
        <f>IF('C10(1)-1管路(計画設定)'!$AA$17="","-",IF('C10(1)-1管路(計画設定)'!$AA$17="○",'C3(1)-1管路'!AK93,IF('C3(1)-1管路'!AK93="-","-",'C10(1)-1管路(計画設定)'!$AA$17*'C3(1)-1管路'!AK93)))</f>
        <v>-</v>
      </c>
      <c r="AL93" s="661" t="str">
        <f t="shared" ref="AL93:AL103" si="209">IF(SUM(AJ93:AK93)=0,"-",SUM(AJ93:AK93))</f>
        <v>-</v>
      </c>
      <c r="AM93" s="654" t="str">
        <f>IF('C10(1)-1管路(計画設定)'!$AB$17="","-",IF('C10(1)-1管路(計画設定)'!$AB$17="○",'C3(1)-1管路'!AM93,IF('C3(1)-1管路'!AM93="-","-",'C10(1)-1管路(計画設定)'!$AB$17*'C3(1)-1管路'!AM93)))</f>
        <v>-</v>
      </c>
      <c r="AN93" s="653" t="str">
        <f>IF('C10(1)-1管路(計画設定)'!$AC$17="","-",IF('C10(1)-1管路(計画設定)'!$AC$17="○",'C3(1)-1管路'!AN93,IF('C3(1)-1管路'!AN93="-","-",'C10(1)-1管路(計画設定)'!$AC$17*'C3(1)-1管路'!AN93)))</f>
        <v>-</v>
      </c>
      <c r="AO93" s="661" t="str">
        <f t="shared" ref="AO93:AO103" si="210">IF(SUM(AM93:AN93)=0,"-",SUM(AM93:AN93))</f>
        <v>-</v>
      </c>
      <c r="AP93" s="654" t="str">
        <f>IF('C10(1)-1管路(計画設定)'!$AD$17="","-",IF('C10(1)-1管路(計画設定)'!$AD$17="○",'C3(1)-1管路'!AP93,IF('C3(1)-1管路'!AP93="-","-",'C10(1)-1管路(計画設定)'!$AD$17*'C3(1)-1管路'!AP93)))</f>
        <v>-</v>
      </c>
      <c r="AQ93" s="653" t="str">
        <f>IF('C10(1)-1管路(計画設定)'!$AE$17="","-",IF('C10(1)-1管路(計画設定)'!$AE$17="○",'C3(1)-1管路'!AQ93,IF('C3(1)-1管路'!AQ93="-","-",'C10(1)-1管路(計画設定)'!$AE$17*'C3(1)-1管路'!AQ93)))</f>
        <v>-</v>
      </c>
      <c r="AR93" s="661" t="str">
        <f t="shared" ref="AR93:AR103" si="211">IF(SUM(AP93:AQ93)=0,"-",SUM(AP93:AQ93))</f>
        <v>-</v>
      </c>
      <c r="AS93" s="654" t="str">
        <f>IF('C10(1)-1管路(計画設定)'!$AF$17="","-",IF('C10(1)-1管路(計画設定)'!$AF$17="○",'C3(1)-1管路'!AS93,IF('C3(1)-1管路'!AS93="-","-",'C10(1)-1管路(計画設定)'!$AF$17*'C3(1)-1管路'!AS93)))</f>
        <v>-</v>
      </c>
      <c r="AT93" s="653" t="str">
        <f>IF('C10(1)-1管路(計画設定)'!$AG$17="","-",IF('C10(1)-1管路(計画設定)'!$AG$17="○",'C3(1)-1管路'!AT93,IF('C3(1)-1管路'!AT93="-","-",'C10(1)-1管路(計画設定)'!$AG$17*'C3(1)-1管路'!AT93)))</f>
        <v>-</v>
      </c>
      <c r="AU93" s="661" t="str">
        <f t="shared" ref="AU93:AU103" si="212">IF(SUM(AS93:AT93)=0,"-",SUM(AS93:AT93))</f>
        <v>-</v>
      </c>
      <c r="AV93" s="662">
        <f t="shared" ref="AV93:AV103" si="213">IF(SUM(I93,L93,O93,R93,W93,Z93,AC93,AF93,AI93,AL93,AO93,AR93,AU93)=0,"-",SUM(I93,L93,O93,R93,W93,Z93,AC93,AF93,AI93,AL93,AO93,AR93,AU93))</f>
        <v>65.7</v>
      </c>
      <c r="AW93" s="238" t="str">
        <f>IF('C10(1)-2管路(初期設定)'!AW93="","",'C10(1)-2管路(初期設定)'!AW93)</f>
        <v>ダクタイル鋳鉄管(NS形継手等)</v>
      </c>
      <c r="AX93" s="658">
        <f>IF('C10(1)-2管路(初期設定)'!AX93="","",'C10(1)-2管路(初期設定)'!AX93)</f>
        <v>245</v>
      </c>
      <c r="AY93" s="47">
        <f t="shared" ref="AY93:AY103" si="214">IF(AV93="-","-",AX93*AV93)</f>
        <v>16096.5</v>
      </c>
      <c r="BB93" s="1077">
        <f t="shared" ref="BB93:BB103" si="215">SUMIF(G$88,"①",I93)+SUMIF(J$88,"①",L93)+SUMIF(M$88,"①",O93)+SUMIF(P$88,"①",R93)+SUMIF(S$88,"①",S93)+SUMIF(S$88,"①",T93)+SUMIF(U$88,"①",U93)+SUMIF(U$88,"①",V93)+SUMIF(X$88,"①",Z93)+SUMIF(AA$88,"①",AC93)+SUMIF(AD$88,"①",AF93)+SUMIF(AG$88,"①",AI93)+SUMIF(AJ$88,"①",AL93)+SUMIF(AM$88,"①",AO93)+SUMIF(AP$88,"①",AR93)+SUMIF(AS$88,"①",AU93)</f>
        <v>0</v>
      </c>
      <c r="BC93" s="1074"/>
      <c r="BD93" s="1074">
        <f t="shared" ref="BD93:BD103" si="216">SUMIF(G$88,"②",I93)+SUMIF(J$88,"②",L93)+SUMIF(M$88,"②",O93)+SUMIF(P$88,"②",R93)+SUMIF(S$88,"②",S93)+SUMIF(S$88,"②",T93)+SUMIF(U$88,"②",U93)+SUMIF(U$88,"②",V93)+SUMIF(X$88,"②",Z93)+SUMIF(AA$88,"②",AC93)+SUMIF(AD$88,"②",AF93)+SUMIF(AG$88,"②",AI93)+SUMIF(AJ$88,"②",AL93)+SUMIF(AM$88,"②",AO93)+SUMIF(AP$88,"②",AR93)+SUMIF(AS$88,"②",AU93)</f>
        <v>0</v>
      </c>
      <c r="BE93" s="1074"/>
      <c r="BF93" s="1074">
        <f t="shared" ref="BF93:BF103" si="217">SUMIF(G$88,"③",I93)+SUMIF(J$88,"③",L93)+SUMIF(M$88,"③",O93)+SUMIF(P$88,"③",R93)+SUMIF(S$88,"③",S93)+SUMIF(S$88,"③",T93)+SUMIF(U$88,"③",U93)+SUMIF(U$88,"③",V93)+SUMIF(X$88,"③",Z93)+SUMIF(AA$88,"③",AC93)+SUMIF(AD$88,"③",AF93)+SUMIF(AG$88,"③",AI93)+SUMIF(AJ$88,"③",AL93)+SUMIF(AM$88,"③",AO93)+SUMIF(AP$88,"③",AR93)+SUMIF(AS$88,"③",AU93)</f>
        <v>65.7</v>
      </c>
      <c r="BG93" s="1074"/>
      <c r="BH93" s="1074">
        <f t="shared" ref="BH93:BH103" si="218">SUMIF(G$88,"④",I93)+SUMIF(J$88,"④",L93)+SUMIF(M$88,"④",O93)+SUMIF(P$88,"④",R93)+SUMIF(S$88,"④",S93)+SUMIF(S$88,"④",T93)+SUMIF(U$88,"④",U93)+SUMIF(U$88,"④",V93)+SUMIF(X$88,"④",Z93)+SUMIF(AA$88,"④",AC93)+SUMIF(AD$88,"④",AF93)+SUMIF(AG$88,"④",AI93)+SUMIF(AJ$88,"④",AL93)+SUMIF(AM$88,"④",AO93)+SUMIF(AP$88,"④",AR93)+SUMIF(AS$88,"④",AU93)</f>
        <v>0</v>
      </c>
      <c r="BI93" s="1074"/>
      <c r="BJ93" s="1074">
        <f t="shared" ref="BJ93:BJ103" si="219">SUMIF(G$88,"⑤",I93)+SUMIF(J$88,"⑤",L93)+SUMIF(M$88,"⑤",O93)+SUMIF(P$88,"⑤",R93)+SUMIF(S$88,"⑤",S93)+SUMIF(S$88,"⑤",T93)+SUMIF(U$88,"⑤",U93)+SUMIF(U$88,"⑤",V93)+SUMIF(X$88,"⑤",Z93)+SUMIF(AA$88,"⑤",AC93)+SUMIF(AD$88,"⑤",AF93)+SUMIF(AG$88,"⑤",AI93)+SUMIF(AJ$88,"⑤",AL93)+SUMIF(AM$88,"⑤",AO93)+SUMIF(AP$88,"⑤",AR93)+SUMIF(AS$88,"⑤",AU93)</f>
        <v>0</v>
      </c>
      <c r="BK93" s="1074"/>
      <c r="BL93" s="1077">
        <f t="shared" ref="BL93:BL103" si="220">IF($AY93="-",0,BB93*$AX93)</f>
        <v>0</v>
      </c>
      <c r="BM93" s="1074"/>
      <c r="BN93" s="1074">
        <f t="shared" ref="BN93:BN103" si="221">IF($AY93="-",0,BD93*$AX93)</f>
        <v>0</v>
      </c>
      <c r="BO93" s="1074"/>
      <c r="BP93" s="1074">
        <f t="shared" ref="BP93:BP103" si="222">IF($AY93="-",0,BF93*$AX93)</f>
        <v>16096.5</v>
      </c>
      <c r="BQ93" s="1074"/>
      <c r="BR93" s="1074">
        <f t="shared" ref="BR93:BR103" si="223">IF($AY93="-",0,BH93*$AX93)</f>
        <v>0</v>
      </c>
      <c r="BS93" s="1074"/>
      <c r="BT93" s="1074">
        <f t="shared" ref="BT93:BT103" si="224">IF($AY93="-",0,BJ93*$AX93)</f>
        <v>0</v>
      </c>
      <c r="BU93" s="1075"/>
    </row>
    <row r="94" spans="2:113" ht="13.5" customHeight="1">
      <c r="B94" s="1550"/>
      <c r="C94" s="1083"/>
      <c r="D94" s="1084"/>
      <c r="E94" s="1085"/>
      <c r="F94" s="76">
        <v>500</v>
      </c>
      <c r="G94" s="648" t="str">
        <f>IF('C10(1)-1管路(計画設定)'!$F$17="","-",IF('C10(1)-1管路(計画設定)'!$F$17="○",'C3(1)-1管路'!G94,IF('C3(1)-1管路'!F94="-","-",'C10(1)-1管路(計画設定)'!$F$17*'C3(1)-1管路'!G94)))</f>
        <v>-</v>
      </c>
      <c r="H94" s="649" t="str">
        <f>IF('C10(1)-1管路(計画設定)'!$G$17="","-",IF('C10(1)-1管路(計画設定)'!$G$17="○",'C3(1)-1管路'!H94,IF('C3(1)-1管路'!H94="-","-",'C10(1)-1管路(計画設定)'!$G$17*'C3(1)-1管路'!H94)))</f>
        <v>-</v>
      </c>
      <c r="I94" s="664" t="str">
        <f t="shared" si="200"/>
        <v>-</v>
      </c>
      <c r="J94" s="648" t="str">
        <f>IF('C10(1)-1管路(計画設定)'!$H$17="","-",IF('C10(1)-1管路(計画設定)'!$H$17="○",'C3(1)-1管路'!J94,IF('C3(1)-1管路'!J94="-","-",'C10(1)-1管路(計画設定)'!$H$17*'C3(1)-1管路'!J94)))</f>
        <v>-</v>
      </c>
      <c r="K94" s="649" t="str">
        <f>IF('C10(1)-1管路(計画設定)'!$I$17="","-",IF('C10(1)-1管路(計画設定)'!$I$17="○",'C3(1)-1管路'!K94,IF('C3(1)-1管路'!K94="-","-",'C10(1)-1管路(計画設定)'!$I$17*'C3(1)-1管路'!K94)))</f>
        <v>-</v>
      </c>
      <c r="L94" s="664" t="str">
        <f t="shared" si="201"/>
        <v>-</v>
      </c>
      <c r="M94" s="648" t="str">
        <f>IF('C10(1)-1管路(計画設定)'!$J$17="","-",IF('C10(1)-1管路(計画設定)'!$J$17="○",'C3(1)-1管路'!M94,IF('C3(1)-1管路'!M94="-","-",'C10(1)-1管路(計画設定)'!$J$17*'C3(1)-1管路'!M94)))</f>
        <v>-</v>
      </c>
      <c r="N94" s="649" t="str">
        <f>IF('C10(1)-1管路(計画設定)'!$K$17="","-",IF('C10(1)-1管路(計画設定)'!$K$17="○",'C3(1)-1管路'!N94,IF('C3(1)-1管路'!N94="-","-",'C10(1)-1管路(計画設定)'!$K$17*'C3(1)-1管路'!N94)))</f>
        <v>-</v>
      </c>
      <c r="O94" s="664" t="str">
        <f t="shared" si="202"/>
        <v>-</v>
      </c>
      <c r="P94" s="648" t="str">
        <f>IF('C10(1)-1管路(計画設定)'!$L$17="","-",IF('C10(1)-1管路(計画設定)'!$L$17="○",'C3(1)-1管路'!P94,IF('C3(1)-1管路'!P94="-","-",'C10(1)-1管路(計画設定)'!$L$17*'C3(1)-1管路'!P94)))</f>
        <v>-</v>
      </c>
      <c r="Q94" s="649" t="str">
        <f>IF('C10(1)-1管路(計画設定)'!$M$17="","-",IF('C10(1)-1管路(計画設定)'!$M$17="○",'C3(1)-1管路'!Q94,IF('C3(1)-1管路'!Q94="-","-",'C10(1)-1管路(計画設定)'!$M$17*'C3(1)-1管路'!Q94)))</f>
        <v>-</v>
      </c>
      <c r="R94" s="664" t="str">
        <f t="shared" si="203"/>
        <v>-</v>
      </c>
      <c r="S94" s="648" t="str">
        <f>IF('C10(1)-1管路(計画設定)'!$N$17="","-",IF('C10(1)-1管路(計画設定)'!$N$17="○",'C3(1)-1管路'!S94,IF('C3(1)-1管路'!S94="-","-",'C10(1)-1管路(計画設定)'!$N$17*'C3(1)-1管路'!S94)))</f>
        <v>-</v>
      </c>
      <c r="T94" s="650" t="str">
        <f>IF('C10(1)-1管路(計画設定)'!$O$17="","-",IF('C10(1)-1管路(計画設定)'!$O$17="○",'C3(1)-1管路'!T94,IF('C3(1)-1管路'!T94="-","-",'C10(1)-1管路(計画設定)'!$O$17*'C3(1)-1管路'!T94)))</f>
        <v>-</v>
      </c>
      <c r="U94" s="650" t="str">
        <f>IF('C10(1)-1管路(計画設定)'!$P$17="","-",IF('C10(1)-1管路(計画設定)'!$P$17="○",'C3(1)-1管路'!U94,IF('C3(1)-1管路'!U94="-","-",'C10(1)-1管路(計画設定)'!$P$17*'C3(1)-1管路'!U94)))</f>
        <v>-</v>
      </c>
      <c r="V94" s="649" t="str">
        <f>IF('C10(1)-1管路(計画設定)'!$Q$17="","-",IF('C10(1)-1管路(計画設定)'!$Q$17="○",'C3(1)-1管路'!V94,IF('C3(1)-1管路'!V94="-","-",'C10(1)-1管路(計画設定)'!$Q$17*'C3(1)-1管路'!V94)))</f>
        <v>-</v>
      </c>
      <c r="W94" s="664" t="str">
        <f t="shared" si="204"/>
        <v>-</v>
      </c>
      <c r="X94" s="648" t="str">
        <f>IF('C10(1)-1管路(計画設定)'!$R$17="","-",IF('C10(1)-1管路(計画設定)'!$R$17="○",'C3(1)-1管路'!X94,IF('C3(1)-1管路'!X94="-","-",'C10(1)-1管路(計画設定)'!$R$17*'C3(1)-1管路'!X94)))</f>
        <v>-</v>
      </c>
      <c r="Y94" s="649">
        <f>IF('C10(1)-1管路(計画設定)'!$S$17="","-",IF('C10(1)-1管路(計画設定)'!$S$17="○",'C3(1)-1管路'!Y94,IF('C3(1)-1管路'!Y94="-","-",'C10(1)-1管路(計画設定)'!$S$17*'C3(1)-1管路'!Y94)))</f>
        <v>63.9</v>
      </c>
      <c r="Z94" s="664">
        <f t="shared" si="205"/>
        <v>63.9</v>
      </c>
      <c r="AA94" s="648" t="str">
        <f>IF('C10(1)-1管路(計画設定)'!$T$17="","-",IF('C10(1)-1管路(計画設定)'!$T$17="○",'C3(1)-1管路'!AA94,IF('C3(1)-1管路'!AA94="-","-",'C10(1)-1管路(計画設定)'!$T$17*'C3(1)-1管路'!AA94)))</f>
        <v>-</v>
      </c>
      <c r="AB94" s="649" t="str">
        <f>IF('C10(1)-1管路(計画設定)'!$U$17="","-",IF('C10(1)-1管路(計画設定)'!$U$17="○",'C3(1)-1管路'!AB94,IF('C3(1)-1管路'!AB94="-","-",'C10(1)-1管路(計画設定)'!$U$17*'C3(1)-1管路'!AB94)))</f>
        <v>-</v>
      </c>
      <c r="AC94" s="664" t="str">
        <f t="shared" si="206"/>
        <v>-</v>
      </c>
      <c r="AD94" s="648" t="str">
        <f>IF('C10(1)-1管路(計画設定)'!$V$17="","-",IF('C10(1)-1管路(計画設定)'!$V$17="○",'C3(1)-1管路'!AD94,IF('C3(1)-1管路'!AD94="-","-",'C10(1)-1管路(計画設定)'!$V$17*'C3(1)-1管路'!AD94)))</f>
        <v>-</v>
      </c>
      <c r="AE94" s="649" t="str">
        <f>IF('C10(1)-1管路(計画設定)'!$W$17="","-",IF('C10(1)-1管路(計画設定)'!$W$17="○",'C3(1)-1管路'!AE94,IF('C3(1)-1管路'!AE94="-","-",'C10(1)-1管路(計画設定)'!$W$17*'C3(1)-1管路'!AE94)))</f>
        <v>-</v>
      </c>
      <c r="AF94" s="664" t="str">
        <f t="shared" si="207"/>
        <v>-</v>
      </c>
      <c r="AG94" s="648" t="str">
        <f>IF('C10(1)-1管路(計画設定)'!$X$8="","-",IF('C10(1)-1管路(計画設定)'!$X$8="○",'C3(1)-1管路'!AG94,IF('C3(1)-1管路'!AZ94="-","-",'C10(1)-1管路(計画設定)'!$X$8*'C3(1)-1管路'!AG94)))</f>
        <v>-</v>
      </c>
      <c r="AH94" s="649" t="str">
        <f>IF('C10(1)-1管路(計画設定)'!$Y$17="","-",IF('C10(1)-1管路(計画設定)'!$Y$17="○",'C3(1)-1管路'!AH94,IF('C3(1)-1管路'!AH94="-","-",'C10(1)-1管路(計画設定)'!$Y$17*'C3(1)-1管路'!AH94)))</f>
        <v>-</v>
      </c>
      <c r="AI94" s="664" t="str">
        <f t="shared" si="208"/>
        <v>-</v>
      </c>
      <c r="AJ94" s="648" t="str">
        <f>IF('C10(1)-1管路(計画設定)'!$Z$17="","-",IF('C10(1)-1管路(計画設定)'!$Z$17="○",'C3(1)-1管路'!AJ94,IF('C3(1)-1管路'!AJ94="-","-",'C10(1)-1管路(計画設定)'!$Z$17*'C3(1)-1管路'!AJ94)))</f>
        <v>-</v>
      </c>
      <c r="AK94" s="649" t="str">
        <f>IF('C10(1)-1管路(計画設定)'!$AA$17="","-",IF('C10(1)-1管路(計画設定)'!$AA$17="○",'C3(1)-1管路'!AK94,IF('C3(1)-1管路'!AK94="-","-",'C10(1)-1管路(計画設定)'!$AA$17*'C3(1)-1管路'!AK94)))</f>
        <v>-</v>
      </c>
      <c r="AL94" s="664" t="str">
        <f t="shared" si="209"/>
        <v>-</v>
      </c>
      <c r="AM94" s="648" t="str">
        <f>IF('C10(1)-1管路(計画設定)'!$AB$17="","-",IF('C10(1)-1管路(計画設定)'!$AB$17="○",'C3(1)-1管路'!AM94,IF('C3(1)-1管路'!AM94="-","-",'C10(1)-1管路(計画設定)'!$AB$17*'C3(1)-1管路'!AM94)))</f>
        <v>-</v>
      </c>
      <c r="AN94" s="649" t="str">
        <f>IF('C10(1)-1管路(計画設定)'!$AC$17="","-",IF('C10(1)-1管路(計画設定)'!$AC$17="○",'C3(1)-1管路'!AN94,IF('C3(1)-1管路'!AN94="-","-",'C10(1)-1管路(計画設定)'!$AC$17*'C3(1)-1管路'!AN94)))</f>
        <v>-</v>
      </c>
      <c r="AO94" s="664" t="str">
        <f t="shared" si="210"/>
        <v>-</v>
      </c>
      <c r="AP94" s="648" t="str">
        <f>IF('C10(1)-1管路(計画設定)'!$AD$17="","-",IF('C10(1)-1管路(計画設定)'!$AD$17="○",'C3(1)-1管路'!AP94,IF('C3(1)-1管路'!AP94="-","-",'C10(1)-1管路(計画設定)'!$AD$17*'C3(1)-1管路'!AP94)))</f>
        <v>-</v>
      </c>
      <c r="AQ94" s="649">
        <f>IF('C10(1)-1管路(計画設定)'!$AE$17="","-",IF('C10(1)-1管路(計画設定)'!$AE$17="○",'C3(1)-1管路'!AQ94,IF('C3(1)-1管路'!AQ94="-","-",'C10(1)-1管路(計画設定)'!$AE$17*'C3(1)-1管路'!AQ94)))</f>
        <v>20.6</v>
      </c>
      <c r="AR94" s="664">
        <f t="shared" si="211"/>
        <v>20.6</v>
      </c>
      <c r="AS94" s="648" t="str">
        <f>IF('C10(1)-1管路(計画設定)'!$AF$17="","-",IF('C10(1)-1管路(計画設定)'!$AF$17="○",'C3(1)-1管路'!AS94,IF('C3(1)-1管路'!AS94="-","-",'C10(1)-1管路(計画設定)'!$AF$17*'C3(1)-1管路'!AS94)))</f>
        <v>-</v>
      </c>
      <c r="AT94" s="649" t="str">
        <f>IF('C10(1)-1管路(計画設定)'!$AG$17="","-",IF('C10(1)-1管路(計画設定)'!$AG$17="○",'C3(1)-1管路'!AT94,IF('C3(1)-1管路'!AT94="-","-",'C10(1)-1管路(計画設定)'!$AG$17*'C3(1)-1管路'!AT94)))</f>
        <v>-</v>
      </c>
      <c r="AU94" s="664" t="str">
        <f t="shared" si="212"/>
        <v>-</v>
      </c>
      <c r="AV94" s="655">
        <f t="shared" si="213"/>
        <v>84.5</v>
      </c>
      <c r="AW94" s="240" t="str">
        <f>IF('C10(1)-2管路(初期設定)'!AW94="","",'C10(1)-2管路(初期設定)'!AW94)</f>
        <v>ダクタイル鋳鉄管(NS形継手等)</v>
      </c>
      <c r="AX94" s="657">
        <f>IF('C10(1)-2管路(初期設定)'!AX94="","",'C10(1)-2管路(初期設定)'!AX94)</f>
        <v>189</v>
      </c>
      <c r="AY94" s="42">
        <f t="shared" si="214"/>
        <v>15970.5</v>
      </c>
      <c r="BB94" s="1071">
        <f t="shared" si="215"/>
        <v>0</v>
      </c>
      <c r="BC94" s="1070"/>
      <c r="BD94" s="1070">
        <f t="shared" si="216"/>
        <v>0</v>
      </c>
      <c r="BE94" s="1070"/>
      <c r="BF94" s="1070">
        <f t="shared" si="217"/>
        <v>63.9</v>
      </c>
      <c r="BG94" s="1070"/>
      <c r="BH94" s="1070">
        <f t="shared" si="218"/>
        <v>20.6</v>
      </c>
      <c r="BI94" s="1070"/>
      <c r="BJ94" s="1070">
        <f t="shared" si="219"/>
        <v>0</v>
      </c>
      <c r="BK94" s="1070"/>
      <c r="BL94" s="1071">
        <f t="shared" si="220"/>
        <v>0</v>
      </c>
      <c r="BM94" s="1070"/>
      <c r="BN94" s="1070">
        <f t="shared" si="221"/>
        <v>0</v>
      </c>
      <c r="BO94" s="1070"/>
      <c r="BP94" s="1070">
        <f t="shared" si="222"/>
        <v>12077.1</v>
      </c>
      <c r="BQ94" s="1070"/>
      <c r="BR94" s="1070">
        <f t="shared" si="223"/>
        <v>3893.4</v>
      </c>
      <c r="BS94" s="1070"/>
      <c r="BT94" s="1070">
        <f t="shared" si="224"/>
        <v>0</v>
      </c>
      <c r="BU94" s="1073"/>
    </row>
    <row r="95" spans="2:113" ht="13.5" customHeight="1">
      <c r="B95" s="1550"/>
      <c r="C95" s="1083"/>
      <c r="D95" s="1084"/>
      <c r="E95" s="1085"/>
      <c r="F95" s="76">
        <v>450</v>
      </c>
      <c r="G95" s="648" t="str">
        <f>IF('C10(1)-1管路(計画設定)'!$F$17="","-",IF('C10(1)-1管路(計画設定)'!$F$17="○",'C3(1)-1管路'!G95,IF('C3(1)-1管路'!F95="-","-",'C10(1)-1管路(計画設定)'!$F$17*'C3(1)-1管路'!G95)))</f>
        <v>-</v>
      </c>
      <c r="H95" s="649" t="str">
        <f>IF('C10(1)-1管路(計画設定)'!$G$17="","-",IF('C10(1)-1管路(計画設定)'!$G$17="○",'C3(1)-1管路'!H95,IF('C3(1)-1管路'!H95="-","-",'C10(1)-1管路(計画設定)'!$G$17*'C3(1)-1管路'!H95)))</f>
        <v>-</v>
      </c>
      <c r="I95" s="664" t="str">
        <f t="shared" si="200"/>
        <v>-</v>
      </c>
      <c r="J95" s="648" t="str">
        <f>IF('C10(1)-1管路(計画設定)'!$H$17="","-",IF('C10(1)-1管路(計画設定)'!$H$17="○",'C3(1)-1管路'!J95,IF('C3(1)-1管路'!J95="-","-",'C10(1)-1管路(計画設定)'!$H$17*'C3(1)-1管路'!J95)))</f>
        <v>-</v>
      </c>
      <c r="K95" s="649" t="str">
        <f>IF('C10(1)-1管路(計画設定)'!$I$17="","-",IF('C10(1)-1管路(計画設定)'!$I$17="○",'C3(1)-1管路'!K95,IF('C3(1)-1管路'!K95="-","-",'C10(1)-1管路(計画設定)'!$I$17*'C3(1)-1管路'!K95)))</f>
        <v>-</v>
      </c>
      <c r="L95" s="664" t="str">
        <f t="shared" si="201"/>
        <v>-</v>
      </c>
      <c r="M95" s="648" t="str">
        <f>IF('C10(1)-1管路(計画設定)'!$J$17="","-",IF('C10(1)-1管路(計画設定)'!$J$17="○",'C3(1)-1管路'!M95,IF('C3(1)-1管路'!M95="-","-",'C10(1)-1管路(計画設定)'!$J$17*'C3(1)-1管路'!M95)))</f>
        <v>-</v>
      </c>
      <c r="N95" s="649" t="str">
        <f>IF('C10(1)-1管路(計画設定)'!$K$17="","-",IF('C10(1)-1管路(計画設定)'!$K$17="○",'C3(1)-1管路'!N95,IF('C3(1)-1管路'!N95="-","-",'C10(1)-1管路(計画設定)'!$K$17*'C3(1)-1管路'!N95)))</f>
        <v>-</v>
      </c>
      <c r="O95" s="664" t="str">
        <f t="shared" si="202"/>
        <v>-</v>
      </c>
      <c r="P95" s="648" t="str">
        <f>IF('C10(1)-1管路(計画設定)'!$L$17="","-",IF('C10(1)-1管路(計画設定)'!$L$17="○",'C3(1)-1管路'!P95,IF('C3(1)-1管路'!P95="-","-",'C10(1)-1管路(計画設定)'!$L$17*'C3(1)-1管路'!P95)))</f>
        <v>-</v>
      </c>
      <c r="Q95" s="649" t="str">
        <f>IF('C10(1)-1管路(計画設定)'!$M$17="","-",IF('C10(1)-1管路(計画設定)'!$M$17="○",'C3(1)-1管路'!Q95,IF('C3(1)-1管路'!Q95="-","-",'C10(1)-1管路(計画設定)'!$M$17*'C3(1)-1管路'!Q95)))</f>
        <v>-</v>
      </c>
      <c r="R95" s="664" t="str">
        <f t="shared" si="203"/>
        <v>-</v>
      </c>
      <c r="S95" s="648" t="str">
        <f>IF('C10(1)-1管路(計画設定)'!$N$17="","-",IF('C10(1)-1管路(計画設定)'!$N$17="○",'C3(1)-1管路'!S95,IF('C3(1)-1管路'!S95="-","-",'C10(1)-1管路(計画設定)'!$N$17*'C3(1)-1管路'!S95)))</f>
        <v>-</v>
      </c>
      <c r="T95" s="650" t="str">
        <f>IF('C10(1)-1管路(計画設定)'!$O$17="","-",IF('C10(1)-1管路(計画設定)'!$O$17="○",'C3(1)-1管路'!T95,IF('C3(1)-1管路'!T95="-","-",'C10(1)-1管路(計画設定)'!$O$17*'C3(1)-1管路'!T95)))</f>
        <v>-</v>
      </c>
      <c r="U95" s="650" t="str">
        <f>IF('C10(1)-1管路(計画設定)'!$P$17="","-",IF('C10(1)-1管路(計画設定)'!$P$17="○",'C3(1)-1管路'!U95,IF('C3(1)-1管路'!U95="-","-",'C10(1)-1管路(計画設定)'!$P$17*'C3(1)-1管路'!U95)))</f>
        <v>-</v>
      </c>
      <c r="V95" s="649" t="str">
        <f>IF('C10(1)-1管路(計画設定)'!$Q$17="","-",IF('C10(1)-1管路(計画設定)'!$Q$17="○",'C3(1)-1管路'!V95,IF('C3(1)-1管路'!V95="-","-",'C10(1)-1管路(計画設定)'!$Q$17*'C3(1)-1管路'!V95)))</f>
        <v>-</v>
      </c>
      <c r="W95" s="664" t="str">
        <f t="shared" si="204"/>
        <v>-</v>
      </c>
      <c r="X95" s="648" t="str">
        <f>IF('C10(1)-1管路(計画設定)'!$R$17="","-",IF('C10(1)-1管路(計画設定)'!$R$17="○",'C3(1)-1管路'!X95,IF('C3(1)-1管路'!X95="-","-",'C10(1)-1管路(計画設定)'!$R$17*'C3(1)-1管路'!X95)))</f>
        <v>-</v>
      </c>
      <c r="Y95" s="649">
        <f>IF('C10(1)-1管路(計画設定)'!$S$17="","-",IF('C10(1)-1管路(計画設定)'!$S$17="○",'C3(1)-1管路'!Y95,IF('C3(1)-1管路'!Y95="-","-",'C10(1)-1管路(計画設定)'!$S$17*'C3(1)-1管路'!Y95)))</f>
        <v>324.89999999999998</v>
      </c>
      <c r="Z95" s="664">
        <f t="shared" si="205"/>
        <v>324.89999999999998</v>
      </c>
      <c r="AA95" s="648" t="str">
        <f>IF('C10(1)-1管路(計画設定)'!$T$17="","-",IF('C10(1)-1管路(計画設定)'!$T$17="○",'C3(1)-1管路'!AA95,IF('C3(1)-1管路'!AA95="-","-",'C10(1)-1管路(計画設定)'!$T$17*'C3(1)-1管路'!AA95)))</f>
        <v>-</v>
      </c>
      <c r="AB95" s="649" t="str">
        <f>IF('C10(1)-1管路(計画設定)'!$U$17="","-",IF('C10(1)-1管路(計画設定)'!$U$17="○",'C3(1)-1管路'!AB95,IF('C3(1)-1管路'!AB95="-","-",'C10(1)-1管路(計画設定)'!$U$17*'C3(1)-1管路'!AB95)))</f>
        <v>-</v>
      </c>
      <c r="AC95" s="664" t="str">
        <f t="shared" si="206"/>
        <v>-</v>
      </c>
      <c r="AD95" s="648" t="str">
        <f>IF('C10(1)-1管路(計画設定)'!$V$17="","-",IF('C10(1)-1管路(計画設定)'!$V$17="○",'C3(1)-1管路'!AD95,IF('C3(1)-1管路'!AD95="-","-",'C10(1)-1管路(計画設定)'!$V$17*'C3(1)-1管路'!AD95)))</f>
        <v>-</v>
      </c>
      <c r="AE95" s="649" t="str">
        <f>IF('C10(1)-1管路(計画設定)'!$W$17="","-",IF('C10(1)-1管路(計画設定)'!$W$17="○",'C3(1)-1管路'!AE95,IF('C3(1)-1管路'!AE95="-","-",'C10(1)-1管路(計画設定)'!$W$17*'C3(1)-1管路'!AE95)))</f>
        <v>-</v>
      </c>
      <c r="AF95" s="664" t="str">
        <f t="shared" si="207"/>
        <v>-</v>
      </c>
      <c r="AG95" s="648" t="str">
        <f>IF('C10(1)-1管路(計画設定)'!$X$8="","-",IF('C10(1)-1管路(計画設定)'!$X$8="○",'C3(1)-1管路'!AG95,IF('C3(1)-1管路'!AZ95="-","-",'C10(1)-1管路(計画設定)'!$X$8*'C3(1)-1管路'!AG95)))</f>
        <v>-</v>
      </c>
      <c r="AH95" s="649" t="str">
        <f>IF('C10(1)-1管路(計画設定)'!$Y$17="","-",IF('C10(1)-1管路(計画設定)'!$Y$17="○",'C3(1)-1管路'!AH95,IF('C3(1)-1管路'!AH95="-","-",'C10(1)-1管路(計画設定)'!$Y$17*'C3(1)-1管路'!AH95)))</f>
        <v>-</v>
      </c>
      <c r="AI95" s="664" t="str">
        <f t="shared" si="208"/>
        <v>-</v>
      </c>
      <c r="AJ95" s="648" t="str">
        <f>IF('C10(1)-1管路(計画設定)'!$Z$17="","-",IF('C10(1)-1管路(計画設定)'!$Z$17="○",'C3(1)-1管路'!AJ95,IF('C3(1)-1管路'!AJ95="-","-",'C10(1)-1管路(計画設定)'!$Z$17*'C3(1)-1管路'!AJ95)))</f>
        <v>-</v>
      </c>
      <c r="AK95" s="649" t="str">
        <f>IF('C10(1)-1管路(計画設定)'!$AA$17="","-",IF('C10(1)-1管路(計画設定)'!$AA$17="○",'C3(1)-1管路'!AK95,IF('C3(1)-1管路'!AK95="-","-",'C10(1)-1管路(計画設定)'!$AA$17*'C3(1)-1管路'!AK95)))</f>
        <v>-</v>
      </c>
      <c r="AL95" s="664" t="str">
        <f t="shared" si="209"/>
        <v>-</v>
      </c>
      <c r="AM95" s="648" t="str">
        <f>IF('C10(1)-1管路(計画設定)'!$AB$17="","-",IF('C10(1)-1管路(計画設定)'!$AB$17="○",'C3(1)-1管路'!AM95,IF('C3(1)-1管路'!AM95="-","-",'C10(1)-1管路(計画設定)'!$AB$17*'C3(1)-1管路'!AM95)))</f>
        <v>-</v>
      </c>
      <c r="AN95" s="649" t="str">
        <f>IF('C10(1)-1管路(計画設定)'!$AC$17="","-",IF('C10(1)-1管路(計画設定)'!$AC$17="○",'C3(1)-1管路'!AN95,IF('C3(1)-1管路'!AN95="-","-",'C10(1)-1管路(計画設定)'!$AC$17*'C3(1)-1管路'!AN95)))</f>
        <v>-</v>
      </c>
      <c r="AO95" s="664" t="str">
        <f t="shared" si="210"/>
        <v>-</v>
      </c>
      <c r="AP95" s="648" t="str">
        <f>IF('C10(1)-1管路(計画設定)'!$AD$17="","-",IF('C10(1)-1管路(計画設定)'!$AD$17="○",'C3(1)-1管路'!AP95,IF('C3(1)-1管路'!AP95="-","-",'C10(1)-1管路(計画設定)'!$AD$17*'C3(1)-1管路'!AP95)))</f>
        <v>-</v>
      </c>
      <c r="AQ95" s="649" t="str">
        <f>IF('C10(1)-1管路(計画設定)'!$AE$17="","-",IF('C10(1)-1管路(計画設定)'!$AE$17="○",'C3(1)-1管路'!AQ95,IF('C3(1)-1管路'!AQ95="-","-",'C10(1)-1管路(計画設定)'!$AE$17*'C3(1)-1管路'!AQ95)))</f>
        <v>-</v>
      </c>
      <c r="AR95" s="664" t="str">
        <f t="shared" si="211"/>
        <v>-</v>
      </c>
      <c r="AS95" s="648" t="str">
        <f>IF('C10(1)-1管路(計画設定)'!$AF$17="","-",IF('C10(1)-1管路(計画設定)'!$AF$17="○",'C3(1)-1管路'!AS95,IF('C3(1)-1管路'!AS95="-","-",'C10(1)-1管路(計画設定)'!$AF$17*'C3(1)-1管路'!AS95)))</f>
        <v>-</v>
      </c>
      <c r="AT95" s="649" t="str">
        <f>IF('C10(1)-1管路(計画設定)'!$AG$17="","-",IF('C10(1)-1管路(計画設定)'!$AG$17="○",'C3(1)-1管路'!AT95,IF('C3(1)-1管路'!AT95="-","-",'C10(1)-1管路(計画設定)'!$AG$17*'C3(1)-1管路'!AT95)))</f>
        <v>-</v>
      </c>
      <c r="AU95" s="664" t="str">
        <f t="shared" si="212"/>
        <v>-</v>
      </c>
      <c r="AV95" s="655">
        <f t="shared" si="213"/>
        <v>324.89999999999998</v>
      </c>
      <c r="AW95" s="240" t="str">
        <f>IF('C10(1)-2管路(初期設定)'!AW95="","",'C10(1)-2管路(初期設定)'!AW95)</f>
        <v>ダクタイル鋳鉄管(NS形継手等)</v>
      </c>
      <c r="AX95" s="657">
        <f>IF('C10(1)-2管路(初期設定)'!AX95="","",'C10(1)-2管路(初期設定)'!AX95)</f>
        <v>166</v>
      </c>
      <c r="AY95" s="42">
        <f t="shared" si="214"/>
        <v>53933.399999999994</v>
      </c>
      <c r="BB95" s="1071">
        <f t="shared" si="215"/>
        <v>0</v>
      </c>
      <c r="BC95" s="1070"/>
      <c r="BD95" s="1070">
        <f t="shared" si="216"/>
        <v>0</v>
      </c>
      <c r="BE95" s="1070"/>
      <c r="BF95" s="1070">
        <f t="shared" si="217"/>
        <v>324.89999999999998</v>
      </c>
      <c r="BG95" s="1070"/>
      <c r="BH95" s="1070">
        <f t="shared" si="218"/>
        <v>0</v>
      </c>
      <c r="BI95" s="1070"/>
      <c r="BJ95" s="1070">
        <f t="shared" si="219"/>
        <v>0</v>
      </c>
      <c r="BK95" s="1070"/>
      <c r="BL95" s="1071">
        <f t="shared" si="220"/>
        <v>0</v>
      </c>
      <c r="BM95" s="1070"/>
      <c r="BN95" s="1070">
        <f t="shared" si="221"/>
        <v>0</v>
      </c>
      <c r="BO95" s="1070"/>
      <c r="BP95" s="1070">
        <f t="shared" si="222"/>
        <v>53933.399999999994</v>
      </c>
      <c r="BQ95" s="1070"/>
      <c r="BR95" s="1070">
        <f t="shared" si="223"/>
        <v>0</v>
      </c>
      <c r="BS95" s="1070"/>
      <c r="BT95" s="1070">
        <f t="shared" si="224"/>
        <v>0</v>
      </c>
      <c r="BU95" s="1073"/>
    </row>
    <row r="96" spans="2:113" ht="13.5" customHeight="1">
      <c r="B96" s="1550"/>
      <c r="C96" s="1083"/>
      <c r="D96" s="1084"/>
      <c r="E96" s="1085"/>
      <c r="F96" s="76">
        <v>400</v>
      </c>
      <c r="G96" s="648" t="str">
        <f>IF('C10(1)-1管路(計画設定)'!$F$17="","-",IF('C10(1)-1管路(計画設定)'!$F$17="○",'C3(1)-1管路'!G96,IF('C3(1)-1管路'!F96="-","-",'C10(1)-1管路(計画設定)'!$F$17*'C3(1)-1管路'!G96)))</f>
        <v>-</v>
      </c>
      <c r="H96" s="649" t="str">
        <f>IF('C10(1)-1管路(計画設定)'!$G$17="","-",IF('C10(1)-1管路(計画設定)'!$G$17="○",'C3(1)-1管路'!H96,IF('C3(1)-1管路'!H96="-","-",'C10(1)-1管路(計画設定)'!$G$17*'C3(1)-1管路'!H96)))</f>
        <v>-</v>
      </c>
      <c r="I96" s="664" t="str">
        <f t="shared" si="200"/>
        <v>-</v>
      </c>
      <c r="J96" s="648" t="str">
        <f>IF('C10(1)-1管路(計画設定)'!$H$17="","-",IF('C10(1)-1管路(計画設定)'!$H$17="○",'C3(1)-1管路'!J96,IF('C3(1)-1管路'!J96="-","-",'C10(1)-1管路(計画設定)'!$H$17*'C3(1)-1管路'!J96)))</f>
        <v>-</v>
      </c>
      <c r="K96" s="649" t="str">
        <f>IF('C10(1)-1管路(計画設定)'!$I$17="","-",IF('C10(1)-1管路(計画設定)'!$I$17="○",'C3(1)-1管路'!K96,IF('C3(1)-1管路'!K96="-","-",'C10(1)-1管路(計画設定)'!$I$17*'C3(1)-1管路'!K96)))</f>
        <v>-</v>
      </c>
      <c r="L96" s="664" t="str">
        <f t="shared" si="201"/>
        <v>-</v>
      </c>
      <c r="M96" s="648" t="str">
        <f>IF('C10(1)-1管路(計画設定)'!$J$17="","-",IF('C10(1)-1管路(計画設定)'!$J$17="○",'C3(1)-1管路'!M96,IF('C3(1)-1管路'!M96="-","-",'C10(1)-1管路(計画設定)'!$J$17*'C3(1)-1管路'!M96)))</f>
        <v>-</v>
      </c>
      <c r="N96" s="649" t="str">
        <f>IF('C10(1)-1管路(計画設定)'!$K$17="","-",IF('C10(1)-1管路(計画設定)'!$K$17="○",'C3(1)-1管路'!N96,IF('C3(1)-1管路'!N96="-","-",'C10(1)-1管路(計画設定)'!$K$17*'C3(1)-1管路'!N96)))</f>
        <v>-</v>
      </c>
      <c r="O96" s="664" t="str">
        <f t="shared" si="202"/>
        <v>-</v>
      </c>
      <c r="P96" s="648" t="str">
        <f>IF('C10(1)-1管路(計画設定)'!$L$17="","-",IF('C10(1)-1管路(計画設定)'!$L$17="○",'C3(1)-1管路'!P96,IF('C3(1)-1管路'!P96="-","-",'C10(1)-1管路(計画設定)'!$L$17*'C3(1)-1管路'!P96)))</f>
        <v>-</v>
      </c>
      <c r="Q96" s="649" t="str">
        <f>IF('C10(1)-1管路(計画設定)'!$M$17="","-",IF('C10(1)-1管路(計画設定)'!$M$17="○",'C3(1)-1管路'!Q96,IF('C3(1)-1管路'!Q96="-","-",'C10(1)-1管路(計画設定)'!$M$17*'C3(1)-1管路'!Q96)))</f>
        <v>-</v>
      </c>
      <c r="R96" s="664" t="str">
        <f t="shared" si="203"/>
        <v>-</v>
      </c>
      <c r="S96" s="648" t="str">
        <f>IF('C10(1)-1管路(計画設定)'!$N$17="","-",IF('C10(1)-1管路(計画設定)'!$N$17="○",'C3(1)-1管路'!S96,IF('C3(1)-1管路'!S96="-","-",'C10(1)-1管路(計画設定)'!$N$17*'C3(1)-1管路'!S96)))</f>
        <v>-</v>
      </c>
      <c r="T96" s="650" t="str">
        <f>IF('C10(1)-1管路(計画設定)'!$O$17="","-",IF('C10(1)-1管路(計画設定)'!$O$17="○",'C3(1)-1管路'!T96,IF('C3(1)-1管路'!T96="-","-",'C10(1)-1管路(計画設定)'!$O$17*'C3(1)-1管路'!T96)))</f>
        <v>-</v>
      </c>
      <c r="U96" s="650" t="str">
        <f>IF('C10(1)-1管路(計画設定)'!$P$17="","-",IF('C10(1)-1管路(計画設定)'!$P$17="○",'C3(1)-1管路'!U96,IF('C3(1)-1管路'!U96="-","-",'C10(1)-1管路(計画設定)'!$P$17*'C3(1)-1管路'!U96)))</f>
        <v>-</v>
      </c>
      <c r="V96" s="649">
        <f>IF('C10(1)-1管路(計画設定)'!$Q$17="","-",IF('C10(1)-1管路(計画設定)'!$Q$17="○",'C3(1)-1管路'!V96,IF('C3(1)-1管路'!V96="-","-",'C10(1)-1管路(計画設定)'!$Q$17*'C3(1)-1管路'!V96)))</f>
        <v>9</v>
      </c>
      <c r="W96" s="664">
        <f t="shared" si="204"/>
        <v>9</v>
      </c>
      <c r="X96" s="648" t="str">
        <f>IF('C10(1)-1管路(計画設定)'!$R$17="","-",IF('C10(1)-1管路(計画設定)'!$R$17="○",'C3(1)-1管路'!X96,IF('C3(1)-1管路'!X96="-","-",'C10(1)-1管路(計画設定)'!$R$17*'C3(1)-1管路'!X96)))</f>
        <v>-</v>
      </c>
      <c r="Y96" s="649">
        <f>IF('C10(1)-1管路(計画設定)'!$S$17="","-",IF('C10(1)-1管路(計画設定)'!$S$17="○",'C3(1)-1管路'!Y96,IF('C3(1)-1管路'!Y96="-","-",'C10(1)-1管路(計画設定)'!$S$17*'C3(1)-1管路'!Y96)))</f>
        <v>164.7</v>
      </c>
      <c r="Z96" s="664">
        <f t="shared" si="205"/>
        <v>164.7</v>
      </c>
      <c r="AA96" s="648" t="str">
        <f>IF('C10(1)-1管路(計画設定)'!$T$17="","-",IF('C10(1)-1管路(計画設定)'!$T$17="○",'C3(1)-1管路'!AA96,IF('C3(1)-1管路'!AA96="-","-",'C10(1)-1管路(計画設定)'!$T$17*'C3(1)-1管路'!AA96)))</f>
        <v>-</v>
      </c>
      <c r="AB96" s="649" t="str">
        <f>IF('C10(1)-1管路(計画設定)'!$U$17="","-",IF('C10(1)-1管路(計画設定)'!$U$17="○",'C3(1)-1管路'!AB96,IF('C3(1)-1管路'!AB96="-","-",'C10(1)-1管路(計画設定)'!$U$17*'C3(1)-1管路'!AB96)))</f>
        <v>-</v>
      </c>
      <c r="AC96" s="664" t="str">
        <f t="shared" si="206"/>
        <v>-</v>
      </c>
      <c r="AD96" s="648" t="str">
        <f>IF('C10(1)-1管路(計画設定)'!$V$17="","-",IF('C10(1)-1管路(計画設定)'!$V$17="○",'C3(1)-1管路'!AD96,IF('C3(1)-1管路'!AD96="-","-",'C10(1)-1管路(計画設定)'!$V$17*'C3(1)-1管路'!AD96)))</f>
        <v>-</v>
      </c>
      <c r="AE96" s="649" t="str">
        <f>IF('C10(1)-1管路(計画設定)'!$W$17="","-",IF('C10(1)-1管路(計画設定)'!$W$17="○",'C3(1)-1管路'!AE96,IF('C3(1)-1管路'!AE96="-","-",'C10(1)-1管路(計画設定)'!$W$17*'C3(1)-1管路'!AE96)))</f>
        <v>-</v>
      </c>
      <c r="AF96" s="664" t="str">
        <f t="shared" si="207"/>
        <v>-</v>
      </c>
      <c r="AG96" s="648" t="str">
        <f>IF('C10(1)-1管路(計画設定)'!$X$8="","-",IF('C10(1)-1管路(計画設定)'!$X$8="○",'C3(1)-1管路'!AG96,IF('C3(1)-1管路'!AZ96="-","-",'C10(1)-1管路(計画設定)'!$X$8*'C3(1)-1管路'!AG96)))</f>
        <v>-</v>
      </c>
      <c r="AH96" s="649" t="str">
        <f>IF('C10(1)-1管路(計画設定)'!$Y$17="","-",IF('C10(1)-1管路(計画設定)'!$Y$17="○",'C3(1)-1管路'!AH96,IF('C3(1)-1管路'!AH96="-","-",'C10(1)-1管路(計画設定)'!$Y$17*'C3(1)-1管路'!AH96)))</f>
        <v>-</v>
      </c>
      <c r="AI96" s="664" t="str">
        <f t="shared" si="208"/>
        <v>-</v>
      </c>
      <c r="AJ96" s="648" t="str">
        <f>IF('C10(1)-1管路(計画設定)'!$Z$17="","-",IF('C10(1)-1管路(計画設定)'!$Z$17="○",'C3(1)-1管路'!AJ96,IF('C3(1)-1管路'!AJ96="-","-",'C10(1)-1管路(計画設定)'!$Z$17*'C3(1)-1管路'!AJ96)))</f>
        <v>-</v>
      </c>
      <c r="AK96" s="649" t="str">
        <f>IF('C10(1)-1管路(計画設定)'!$AA$17="","-",IF('C10(1)-1管路(計画設定)'!$AA$17="○",'C3(1)-1管路'!AK96,IF('C3(1)-1管路'!AK96="-","-",'C10(1)-1管路(計画設定)'!$AA$17*'C3(1)-1管路'!AK96)))</f>
        <v>-</v>
      </c>
      <c r="AL96" s="664" t="str">
        <f t="shared" si="209"/>
        <v>-</v>
      </c>
      <c r="AM96" s="648" t="str">
        <f>IF('C10(1)-1管路(計画設定)'!$AB$17="","-",IF('C10(1)-1管路(計画設定)'!$AB$17="○",'C3(1)-1管路'!AM96,IF('C3(1)-1管路'!AM96="-","-",'C10(1)-1管路(計画設定)'!$AB$17*'C3(1)-1管路'!AM96)))</f>
        <v>-</v>
      </c>
      <c r="AN96" s="649" t="str">
        <f>IF('C10(1)-1管路(計画設定)'!$AC$17="","-",IF('C10(1)-1管路(計画設定)'!$AC$17="○",'C3(1)-1管路'!AN96,IF('C3(1)-1管路'!AN96="-","-",'C10(1)-1管路(計画設定)'!$AC$17*'C3(1)-1管路'!AN96)))</f>
        <v>-</v>
      </c>
      <c r="AO96" s="664" t="str">
        <f t="shared" si="210"/>
        <v>-</v>
      </c>
      <c r="AP96" s="648" t="str">
        <f>IF('C10(1)-1管路(計画設定)'!$AD$17="","-",IF('C10(1)-1管路(計画設定)'!$AD$17="○",'C3(1)-1管路'!AP96,IF('C3(1)-1管路'!AP96="-","-",'C10(1)-1管路(計画設定)'!$AD$17*'C3(1)-1管路'!AP96)))</f>
        <v>-</v>
      </c>
      <c r="AQ96" s="649" t="str">
        <f>IF('C10(1)-1管路(計画設定)'!$AE$17="","-",IF('C10(1)-1管路(計画設定)'!$AE$17="○",'C3(1)-1管路'!AQ96,IF('C3(1)-1管路'!AQ96="-","-",'C10(1)-1管路(計画設定)'!$AE$17*'C3(1)-1管路'!AQ96)))</f>
        <v>-</v>
      </c>
      <c r="AR96" s="664" t="str">
        <f t="shared" si="211"/>
        <v>-</v>
      </c>
      <c r="AS96" s="648" t="str">
        <f>IF('C10(1)-1管路(計画設定)'!$AF$17="","-",IF('C10(1)-1管路(計画設定)'!$AF$17="○",'C3(1)-1管路'!AS96,IF('C3(1)-1管路'!AS96="-","-",'C10(1)-1管路(計画設定)'!$AF$17*'C3(1)-1管路'!AS96)))</f>
        <v>-</v>
      </c>
      <c r="AT96" s="649" t="str">
        <f>IF('C10(1)-1管路(計画設定)'!$AG$17="","-",IF('C10(1)-1管路(計画設定)'!$AG$17="○",'C3(1)-1管路'!AT96,IF('C3(1)-1管路'!AT96="-","-",'C10(1)-1管路(計画設定)'!$AG$17*'C3(1)-1管路'!AT96)))</f>
        <v>-</v>
      </c>
      <c r="AU96" s="664" t="str">
        <f t="shared" si="212"/>
        <v>-</v>
      </c>
      <c r="AV96" s="655">
        <f t="shared" si="213"/>
        <v>173.7</v>
      </c>
      <c r="AW96" s="240" t="str">
        <f>IF('C10(1)-2管路(初期設定)'!AW96="","",'C10(1)-2管路(初期設定)'!AW96)</f>
        <v>ダクタイル鋳鉄管(NS形継手等)</v>
      </c>
      <c r="AX96" s="657">
        <f>IF('C10(1)-2管路(初期設定)'!AX96="","",'C10(1)-2管路(初期設定)'!AX96)</f>
        <v>146</v>
      </c>
      <c r="AY96" s="42">
        <f t="shared" si="214"/>
        <v>25360.199999999997</v>
      </c>
      <c r="BB96" s="1071">
        <f t="shared" si="215"/>
        <v>0</v>
      </c>
      <c r="BC96" s="1070"/>
      <c r="BD96" s="1070">
        <f t="shared" si="216"/>
        <v>0</v>
      </c>
      <c r="BE96" s="1070"/>
      <c r="BF96" s="1070">
        <f t="shared" si="217"/>
        <v>173.7</v>
      </c>
      <c r="BG96" s="1070"/>
      <c r="BH96" s="1070">
        <f t="shared" si="218"/>
        <v>0</v>
      </c>
      <c r="BI96" s="1070"/>
      <c r="BJ96" s="1070">
        <f t="shared" si="219"/>
        <v>0</v>
      </c>
      <c r="BK96" s="1070"/>
      <c r="BL96" s="1071">
        <f t="shared" si="220"/>
        <v>0</v>
      </c>
      <c r="BM96" s="1070"/>
      <c r="BN96" s="1070">
        <f t="shared" si="221"/>
        <v>0</v>
      </c>
      <c r="BO96" s="1070"/>
      <c r="BP96" s="1070">
        <f t="shared" si="222"/>
        <v>25360.199999999997</v>
      </c>
      <c r="BQ96" s="1070"/>
      <c r="BR96" s="1070">
        <f t="shared" si="223"/>
        <v>0</v>
      </c>
      <c r="BS96" s="1070"/>
      <c r="BT96" s="1070">
        <f t="shared" si="224"/>
        <v>0</v>
      </c>
      <c r="BU96" s="1073"/>
    </row>
    <row r="97" spans="1:73" ht="13.5" customHeight="1">
      <c r="A97" s="235"/>
      <c r="B97" s="1550"/>
      <c r="C97" s="1083"/>
      <c r="D97" s="1084"/>
      <c r="E97" s="1085"/>
      <c r="F97" s="76">
        <v>350</v>
      </c>
      <c r="G97" s="648" t="str">
        <f>IF('C10(1)-1管路(計画設定)'!$F$17="","-",IF('C10(1)-1管路(計画設定)'!$F$17="○",'C3(1)-1管路'!G97,IF('C3(1)-1管路'!F97="-","-",'C10(1)-1管路(計画設定)'!$F$17*'C3(1)-1管路'!G97)))</f>
        <v>-</v>
      </c>
      <c r="H97" s="649" t="str">
        <f>IF('C10(1)-1管路(計画設定)'!$G$17="","-",IF('C10(1)-1管路(計画設定)'!$G$17="○",'C3(1)-1管路'!H97,IF('C3(1)-1管路'!H97="-","-",'C10(1)-1管路(計画設定)'!$G$17*'C3(1)-1管路'!H97)))</f>
        <v>-</v>
      </c>
      <c r="I97" s="664" t="str">
        <f t="shared" si="200"/>
        <v>-</v>
      </c>
      <c r="J97" s="648" t="str">
        <f>IF('C10(1)-1管路(計画設定)'!$H$17="","-",IF('C10(1)-1管路(計画設定)'!$H$17="○",'C3(1)-1管路'!J97,IF('C3(1)-1管路'!J97="-","-",'C10(1)-1管路(計画設定)'!$H$17*'C3(1)-1管路'!J97)))</f>
        <v>-</v>
      </c>
      <c r="K97" s="649" t="str">
        <f>IF('C10(1)-1管路(計画設定)'!$I$17="","-",IF('C10(1)-1管路(計画設定)'!$I$17="○",'C3(1)-1管路'!K97,IF('C3(1)-1管路'!K97="-","-",'C10(1)-1管路(計画設定)'!$I$17*'C3(1)-1管路'!K97)))</f>
        <v>-</v>
      </c>
      <c r="L97" s="664" t="str">
        <f t="shared" si="201"/>
        <v>-</v>
      </c>
      <c r="M97" s="648" t="str">
        <f>IF('C10(1)-1管路(計画設定)'!$J$17="","-",IF('C10(1)-1管路(計画設定)'!$J$17="○",'C3(1)-1管路'!M97,IF('C3(1)-1管路'!M97="-","-",'C10(1)-1管路(計画設定)'!$J$17*'C3(1)-1管路'!M97)))</f>
        <v>-</v>
      </c>
      <c r="N97" s="649" t="str">
        <f>IF('C10(1)-1管路(計画設定)'!$K$17="","-",IF('C10(1)-1管路(計画設定)'!$K$17="○",'C3(1)-1管路'!N97,IF('C3(1)-1管路'!N97="-","-",'C10(1)-1管路(計画設定)'!$K$17*'C3(1)-1管路'!N97)))</f>
        <v>-</v>
      </c>
      <c r="O97" s="664" t="str">
        <f t="shared" si="202"/>
        <v>-</v>
      </c>
      <c r="P97" s="648" t="str">
        <f>IF('C10(1)-1管路(計画設定)'!$L$17="","-",IF('C10(1)-1管路(計画設定)'!$L$17="○",'C3(1)-1管路'!P97,IF('C3(1)-1管路'!P97="-","-",'C10(1)-1管路(計画設定)'!$L$17*'C3(1)-1管路'!P97)))</f>
        <v>-</v>
      </c>
      <c r="Q97" s="649" t="str">
        <f>IF('C10(1)-1管路(計画設定)'!$M$17="","-",IF('C10(1)-1管路(計画設定)'!$M$17="○",'C3(1)-1管路'!Q97,IF('C3(1)-1管路'!Q97="-","-",'C10(1)-1管路(計画設定)'!$M$17*'C3(1)-1管路'!Q97)))</f>
        <v>-</v>
      </c>
      <c r="R97" s="664" t="str">
        <f t="shared" si="203"/>
        <v>-</v>
      </c>
      <c r="S97" s="648" t="str">
        <f>IF('C10(1)-1管路(計画設定)'!$N$17="","-",IF('C10(1)-1管路(計画設定)'!$N$17="○",'C3(1)-1管路'!S97,IF('C3(1)-1管路'!S97="-","-",'C10(1)-1管路(計画設定)'!$N$17*'C3(1)-1管路'!S97)))</f>
        <v>-</v>
      </c>
      <c r="T97" s="650" t="str">
        <f>IF('C10(1)-1管路(計画設定)'!$O$17="","-",IF('C10(1)-1管路(計画設定)'!$O$17="○",'C3(1)-1管路'!T97,IF('C3(1)-1管路'!T97="-","-",'C10(1)-1管路(計画設定)'!$O$17*'C3(1)-1管路'!T97)))</f>
        <v>-</v>
      </c>
      <c r="U97" s="650" t="str">
        <f>IF('C10(1)-1管路(計画設定)'!$P$17="","-",IF('C10(1)-1管路(計画設定)'!$P$17="○",'C3(1)-1管路'!U97,IF('C3(1)-1管路'!U97="-","-",'C10(1)-1管路(計画設定)'!$P$17*'C3(1)-1管路'!U97)))</f>
        <v>-</v>
      </c>
      <c r="V97" s="649" t="str">
        <f>IF('C10(1)-1管路(計画設定)'!$Q$17="","-",IF('C10(1)-1管路(計画設定)'!$Q$17="○",'C3(1)-1管路'!V97,IF('C3(1)-1管路'!V97="-","-",'C10(1)-1管路(計画設定)'!$Q$17*'C3(1)-1管路'!V97)))</f>
        <v>-</v>
      </c>
      <c r="W97" s="664" t="str">
        <f t="shared" si="204"/>
        <v>-</v>
      </c>
      <c r="X97" s="648" t="str">
        <f>IF('C10(1)-1管路(計画設定)'!$R$17="","-",IF('C10(1)-1管路(計画設定)'!$R$17="○",'C3(1)-1管路'!X97,IF('C3(1)-1管路'!X97="-","-",'C10(1)-1管路(計画設定)'!$R$17*'C3(1)-1管路'!X97)))</f>
        <v>-</v>
      </c>
      <c r="Y97" s="649">
        <f>IF('C10(1)-1管路(計画設定)'!$S$17="","-",IF('C10(1)-1管路(計画設定)'!$S$17="○",'C3(1)-1管路'!Y97,IF('C3(1)-1管路'!Y97="-","-",'C10(1)-1管路(計画設定)'!$S$17*'C3(1)-1管路'!Y97)))</f>
        <v>26.1</v>
      </c>
      <c r="Z97" s="664">
        <f t="shared" si="205"/>
        <v>26.1</v>
      </c>
      <c r="AA97" s="648" t="str">
        <f>IF('C10(1)-1管路(計画設定)'!$T$17="","-",IF('C10(1)-1管路(計画設定)'!$T$17="○",'C3(1)-1管路'!AA97,IF('C3(1)-1管路'!AA97="-","-",'C10(1)-1管路(計画設定)'!$T$17*'C3(1)-1管路'!AA97)))</f>
        <v>-</v>
      </c>
      <c r="AB97" s="649" t="str">
        <f>IF('C10(1)-1管路(計画設定)'!$U$17="","-",IF('C10(1)-1管路(計画設定)'!$U$17="○",'C3(1)-1管路'!AB97,IF('C3(1)-1管路'!AB97="-","-",'C10(1)-1管路(計画設定)'!$U$17*'C3(1)-1管路'!AB97)))</f>
        <v>-</v>
      </c>
      <c r="AC97" s="664" t="str">
        <f t="shared" si="206"/>
        <v>-</v>
      </c>
      <c r="AD97" s="648" t="str">
        <f>IF('C10(1)-1管路(計画設定)'!$V$17="","-",IF('C10(1)-1管路(計画設定)'!$V$17="○",'C3(1)-1管路'!AD97,IF('C3(1)-1管路'!AD97="-","-",'C10(1)-1管路(計画設定)'!$V$17*'C3(1)-1管路'!AD97)))</f>
        <v>-</v>
      </c>
      <c r="AE97" s="649" t="str">
        <f>IF('C10(1)-1管路(計画設定)'!$W$17="","-",IF('C10(1)-1管路(計画設定)'!$W$17="○",'C3(1)-1管路'!AE97,IF('C3(1)-1管路'!AE97="-","-",'C10(1)-1管路(計画設定)'!$W$17*'C3(1)-1管路'!AE97)))</f>
        <v>-</v>
      </c>
      <c r="AF97" s="664" t="str">
        <f t="shared" si="207"/>
        <v>-</v>
      </c>
      <c r="AG97" s="648" t="str">
        <f>IF('C10(1)-1管路(計画設定)'!$X$8="","-",IF('C10(1)-1管路(計画設定)'!$X$8="○",'C3(1)-1管路'!AG97,IF('C3(1)-1管路'!AZ97="-","-",'C10(1)-1管路(計画設定)'!$X$8*'C3(1)-1管路'!AG97)))</f>
        <v>-</v>
      </c>
      <c r="AH97" s="649" t="str">
        <f>IF('C10(1)-1管路(計画設定)'!$Y$17="","-",IF('C10(1)-1管路(計画設定)'!$Y$17="○",'C3(1)-1管路'!AH97,IF('C3(1)-1管路'!AH97="-","-",'C10(1)-1管路(計画設定)'!$Y$17*'C3(1)-1管路'!AH97)))</f>
        <v>-</v>
      </c>
      <c r="AI97" s="664" t="str">
        <f t="shared" si="208"/>
        <v>-</v>
      </c>
      <c r="AJ97" s="648" t="str">
        <f>IF('C10(1)-1管路(計画設定)'!$Z$17="","-",IF('C10(1)-1管路(計画設定)'!$Z$17="○",'C3(1)-1管路'!AJ97,IF('C3(1)-1管路'!AJ97="-","-",'C10(1)-1管路(計画設定)'!$Z$17*'C3(1)-1管路'!AJ97)))</f>
        <v>-</v>
      </c>
      <c r="AK97" s="649" t="str">
        <f>IF('C10(1)-1管路(計画設定)'!$AA$17="","-",IF('C10(1)-1管路(計画設定)'!$AA$17="○",'C3(1)-1管路'!AK97,IF('C3(1)-1管路'!AK97="-","-",'C10(1)-1管路(計画設定)'!$AA$17*'C3(1)-1管路'!AK97)))</f>
        <v>-</v>
      </c>
      <c r="AL97" s="664" t="str">
        <f t="shared" si="209"/>
        <v>-</v>
      </c>
      <c r="AM97" s="648" t="str">
        <f>IF('C10(1)-1管路(計画設定)'!$AB$17="","-",IF('C10(1)-1管路(計画設定)'!$AB$17="○",'C3(1)-1管路'!AM97,IF('C3(1)-1管路'!AM97="-","-",'C10(1)-1管路(計画設定)'!$AB$17*'C3(1)-1管路'!AM97)))</f>
        <v>-</v>
      </c>
      <c r="AN97" s="649" t="str">
        <f>IF('C10(1)-1管路(計画設定)'!$AC$17="","-",IF('C10(1)-1管路(計画設定)'!$AC$17="○",'C3(1)-1管路'!AN97,IF('C3(1)-1管路'!AN97="-","-",'C10(1)-1管路(計画設定)'!$AC$17*'C3(1)-1管路'!AN97)))</f>
        <v>-</v>
      </c>
      <c r="AO97" s="664" t="str">
        <f t="shared" si="210"/>
        <v>-</v>
      </c>
      <c r="AP97" s="648" t="str">
        <f>IF('C10(1)-1管路(計画設定)'!$AD$17="","-",IF('C10(1)-1管路(計画設定)'!$AD$17="○",'C3(1)-1管路'!AP97,IF('C3(1)-1管路'!AP97="-","-",'C10(1)-1管路(計画設定)'!$AD$17*'C3(1)-1管路'!AP97)))</f>
        <v>-</v>
      </c>
      <c r="AQ97" s="649" t="str">
        <f>IF('C10(1)-1管路(計画設定)'!$AE$17="","-",IF('C10(1)-1管路(計画設定)'!$AE$17="○",'C3(1)-1管路'!AQ97,IF('C3(1)-1管路'!AQ97="-","-",'C10(1)-1管路(計画設定)'!$AE$17*'C3(1)-1管路'!AQ97)))</f>
        <v>-</v>
      </c>
      <c r="AR97" s="664" t="str">
        <f t="shared" si="211"/>
        <v>-</v>
      </c>
      <c r="AS97" s="648" t="str">
        <f>IF('C10(1)-1管路(計画設定)'!$AF$17="","-",IF('C10(1)-1管路(計画設定)'!$AF$17="○",'C3(1)-1管路'!AS97,IF('C3(1)-1管路'!AS97="-","-",'C10(1)-1管路(計画設定)'!$AF$17*'C3(1)-1管路'!AS97)))</f>
        <v>-</v>
      </c>
      <c r="AT97" s="649" t="str">
        <f>IF('C10(1)-1管路(計画設定)'!$AG$17="","-",IF('C10(1)-1管路(計画設定)'!$AG$17="○",'C3(1)-1管路'!AT97,IF('C3(1)-1管路'!AT97="-","-",'C10(1)-1管路(計画設定)'!$AG$17*'C3(1)-1管路'!AT97)))</f>
        <v>-</v>
      </c>
      <c r="AU97" s="664" t="str">
        <f t="shared" si="212"/>
        <v>-</v>
      </c>
      <c r="AV97" s="655">
        <f t="shared" si="213"/>
        <v>26.1</v>
      </c>
      <c r="AW97" s="240" t="str">
        <f>IF('C10(1)-2管路(初期設定)'!AW97="","",'C10(1)-2管路(初期設定)'!AW97)</f>
        <v>ダクタイル鋳鉄管(NS形継手等)</v>
      </c>
      <c r="AX97" s="657">
        <f>IF('C10(1)-2管路(初期設定)'!AX97="","",'C10(1)-2管路(初期設定)'!AX97)</f>
        <v>128</v>
      </c>
      <c r="AY97" s="42">
        <f t="shared" si="214"/>
        <v>3340.8</v>
      </c>
      <c r="BB97" s="1071">
        <f t="shared" si="215"/>
        <v>0</v>
      </c>
      <c r="BC97" s="1070"/>
      <c r="BD97" s="1070">
        <f t="shared" si="216"/>
        <v>0</v>
      </c>
      <c r="BE97" s="1070"/>
      <c r="BF97" s="1070">
        <f t="shared" si="217"/>
        <v>26.1</v>
      </c>
      <c r="BG97" s="1070"/>
      <c r="BH97" s="1070">
        <f t="shared" si="218"/>
        <v>0</v>
      </c>
      <c r="BI97" s="1070"/>
      <c r="BJ97" s="1070">
        <f t="shared" si="219"/>
        <v>0</v>
      </c>
      <c r="BK97" s="1070"/>
      <c r="BL97" s="1071">
        <f t="shared" si="220"/>
        <v>0</v>
      </c>
      <c r="BM97" s="1070"/>
      <c r="BN97" s="1070">
        <f t="shared" si="221"/>
        <v>0</v>
      </c>
      <c r="BO97" s="1070"/>
      <c r="BP97" s="1070">
        <f t="shared" si="222"/>
        <v>3340.8</v>
      </c>
      <c r="BQ97" s="1070"/>
      <c r="BR97" s="1070">
        <f t="shared" si="223"/>
        <v>0</v>
      </c>
      <c r="BS97" s="1070"/>
      <c r="BT97" s="1070">
        <f t="shared" si="224"/>
        <v>0</v>
      </c>
      <c r="BU97" s="1073"/>
    </row>
    <row r="98" spans="1:73" ht="13.5" customHeight="1">
      <c r="B98" s="1550"/>
      <c r="C98" s="1083"/>
      <c r="D98" s="1084"/>
      <c r="E98" s="1085"/>
      <c r="F98" s="76">
        <v>300</v>
      </c>
      <c r="G98" s="648" t="str">
        <f>IF('C10(1)-1管路(計画設定)'!$F$17="","-",IF('C10(1)-1管路(計画設定)'!$F$17="○",'C3(1)-1管路'!G98,IF('C3(1)-1管路'!F98="-","-",'C10(1)-1管路(計画設定)'!$F$17*'C3(1)-1管路'!G98)))</f>
        <v>-</v>
      </c>
      <c r="H98" s="649" t="str">
        <f>IF('C10(1)-1管路(計画設定)'!$G$17="","-",IF('C10(1)-1管路(計画設定)'!$G$17="○",'C3(1)-1管路'!H98,IF('C3(1)-1管路'!H98="-","-",'C10(1)-1管路(計画設定)'!$G$17*'C3(1)-1管路'!H98)))</f>
        <v>-</v>
      </c>
      <c r="I98" s="664" t="str">
        <f t="shared" si="200"/>
        <v>-</v>
      </c>
      <c r="J98" s="648" t="str">
        <f>IF('C10(1)-1管路(計画設定)'!$H$17="","-",IF('C10(1)-1管路(計画設定)'!$H$17="○",'C3(1)-1管路'!J98,IF('C3(1)-1管路'!J98="-","-",'C10(1)-1管路(計画設定)'!$H$17*'C3(1)-1管路'!J98)))</f>
        <v>-</v>
      </c>
      <c r="K98" s="649" t="str">
        <f>IF('C10(1)-1管路(計画設定)'!$I$17="","-",IF('C10(1)-1管路(計画設定)'!$I$17="○",'C3(1)-1管路'!K98,IF('C3(1)-1管路'!K98="-","-",'C10(1)-1管路(計画設定)'!$I$17*'C3(1)-1管路'!K98)))</f>
        <v>-</v>
      </c>
      <c r="L98" s="664" t="str">
        <f t="shared" si="201"/>
        <v>-</v>
      </c>
      <c r="M98" s="648" t="str">
        <f>IF('C10(1)-1管路(計画設定)'!$J$17="","-",IF('C10(1)-1管路(計画設定)'!$J$17="○",'C3(1)-1管路'!M98,IF('C3(1)-1管路'!M98="-","-",'C10(1)-1管路(計画設定)'!$J$17*'C3(1)-1管路'!M98)))</f>
        <v>-</v>
      </c>
      <c r="N98" s="649" t="str">
        <f>IF('C10(1)-1管路(計画設定)'!$K$17="","-",IF('C10(1)-1管路(計画設定)'!$K$17="○",'C3(1)-1管路'!N98,IF('C3(1)-1管路'!N98="-","-",'C10(1)-1管路(計画設定)'!$K$17*'C3(1)-1管路'!N98)))</f>
        <v>-</v>
      </c>
      <c r="O98" s="664" t="str">
        <f t="shared" si="202"/>
        <v>-</v>
      </c>
      <c r="P98" s="648" t="str">
        <f>IF('C10(1)-1管路(計画設定)'!$L$17="","-",IF('C10(1)-1管路(計画設定)'!$L$17="○",'C3(1)-1管路'!P98,IF('C3(1)-1管路'!P98="-","-",'C10(1)-1管路(計画設定)'!$L$17*'C3(1)-1管路'!P98)))</f>
        <v>-</v>
      </c>
      <c r="Q98" s="649" t="str">
        <f>IF('C10(1)-1管路(計画設定)'!$M$17="","-",IF('C10(1)-1管路(計画設定)'!$M$17="○",'C3(1)-1管路'!Q98,IF('C3(1)-1管路'!Q98="-","-",'C10(1)-1管路(計画設定)'!$M$17*'C3(1)-1管路'!Q98)))</f>
        <v>-</v>
      </c>
      <c r="R98" s="664" t="str">
        <f t="shared" si="203"/>
        <v>-</v>
      </c>
      <c r="S98" s="648" t="str">
        <f>IF('C10(1)-1管路(計画設定)'!$N$17="","-",IF('C10(1)-1管路(計画設定)'!$N$17="○",'C3(1)-1管路'!S98,IF('C3(1)-1管路'!S98="-","-",'C10(1)-1管路(計画設定)'!$N$17*'C3(1)-1管路'!S98)))</f>
        <v>-</v>
      </c>
      <c r="T98" s="650" t="str">
        <f>IF('C10(1)-1管路(計画設定)'!$O$17="","-",IF('C10(1)-1管路(計画設定)'!$O$17="○",'C3(1)-1管路'!T98,IF('C3(1)-1管路'!T98="-","-",'C10(1)-1管路(計画設定)'!$O$17*'C3(1)-1管路'!T98)))</f>
        <v>-</v>
      </c>
      <c r="U98" s="650" t="str">
        <f>IF('C10(1)-1管路(計画設定)'!$P$17="","-",IF('C10(1)-1管路(計画設定)'!$P$17="○",'C3(1)-1管路'!U98,IF('C3(1)-1管路'!U98="-","-",'C10(1)-1管路(計画設定)'!$P$17*'C3(1)-1管路'!U98)))</f>
        <v>-</v>
      </c>
      <c r="V98" s="649" t="str">
        <f>IF('C10(1)-1管路(計画設定)'!$Q$17="","-",IF('C10(1)-1管路(計画設定)'!$Q$17="○",'C3(1)-1管路'!V98,IF('C3(1)-1管路'!V98="-","-",'C10(1)-1管路(計画設定)'!$Q$17*'C3(1)-1管路'!V98)))</f>
        <v>-</v>
      </c>
      <c r="W98" s="664" t="str">
        <f t="shared" si="204"/>
        <v>-</v>
      </c>
      <c r="X98" s="648" t="str">
        <f>IF('C10(1)-1管路(計画設定)'!$R$17="","-",IF('C10(1)-1管路(計画設定)'!$R$17="○",'C3(1)-1管路'!X98,IF('C3(1)-1管路'!X98="-","-",'C10(1)-1管路(計画設定)'!$R$17*'C3(1)-1管路'!X98)))</f>
        <v>-</v>
      </c>
      <c r="Y98" s="649">
        <f>IF('C10(1)-1管路(計画設定)'!$S$17="","-",IF('C10(1)-1管路(計画設定)'!$S$17="○",'C3(1)-1管路'!Y98,IF('C3(1)-1管路'!Y98="-","-",'C10(1)-1管路(計画設定)'!$S$17*'C3(1)-1管路'!Y98)))</f>
        <v>162</v>
      </c>
      <c r="Z98" s="664">
        <f t="shared" si="205"/>
        <v>162</v>
      </c>
      <c r="AA98" s="648" t="str">
        <f>IF('C10(1)-1管路(計画設定)'!$T$17="","-",IF('C10(1)-1管路(計画設定)'!$T$17="○",'C3(1)-1管路'!AA98,IF('C3(1)-1管路'!AA98="-","-",'C10(1)-1管路(計画設定)'!$T$17*'C3(1)-1管路'!AA98)))</f>
        <v>-</v>
      </c>
      <c r="AB98" s="649" t="str">
        <f>IF('C10(1)-1管路(計画設定)'!$U$17="","-",IF('C10(1)-1管路(計画設定)'!$U$17="○",'C3(1)-1管路'!AB98,IF('C3(1)-1管路'!AB98="-","-",'C10(1)-1管路(計画設定)'!$U$17*'C3(1)-1管路'!AB98)))</f>
        <v>-</v>
      </c>
      <c r="AC98" s="664" t="str">
        <f t="shared" si="206"/>
        <v>-</v>
      </c>
      <c r="AD98" s="648" t="str">
        <f>IF('C10(1)-1管路(計画設定)'!$V$17="","-",IF('C10(1)-1管路(計画設定)'!$V$17="○",'C3(1)-1管路'!AD98,IF('C3(1)-1管路'!AD98="-","-",'C10(1)-1管路(計画設定)'!$V$17*'C3(1)-1管路'!AD98)))</f>
        <v>-</v>
      </c>
      <c r="AE98" s="649" t="str">
        <f>IF('C10(1)-1管路(計画設定)'!$W$17="","-",IF('C10(1)-1管路(計画設定)'!$W$17="○",'C3(1)-1管路'!AE98,IF('C3(1)-1管路'!AE98="-","-",'C10(1)-1管路(計画設定)'!$W$17*'C3(1)-1管路'!AE98)))</f>
        <v>-</v>
      </c>
      <c r="AF98" s="664" t="str">
        <f t="shared" si="207"/>
        <v>-</v>
      </c>
      <c r="AG98" s="648" t="str">
        <f>IF('C10(1)-1管路(計画設定)'!$X$8="","-",IF('C10(1)-1管路(計画設定)'!$X$8="○",'C3(1)-1管路'!AG98,IF('C3(1)-1管路'!AZ98="-","-",'C10(1)-1管路(計画設定)'!$X$8*'C3(1)-1管路'!AG98)))</f>
        <v>-</v>
      </c>
      <c r="AH98" s="649" t="str">
        <f>IF('C10(1)-1管路(計画設定)'!$Y$17="","-",IF('C10(1)-1管路(計画設定)'!$Y$17="○",'C3(1)-1管路'!AH98,IF('C3(1)-1管路'!AH98="-","-",'C10(1)-1管路(計画設定)'!$Y$17*'C3(1)-1管路'!AH98)))</f>
        <v>-</v>
      </c>
      <c r="AI98" s="664" t="str">
        <f t="shared" si="208"/>
        <v>-</v>
      </c>
      <c r="AJ98" s="648" t="str">
        <f>IF('C10(1)-1管路(計画設定)'!$Z$17="","-",IF('C10(1)-1管路(計画設定)'!$Z$17="○",'C3(1)-1管路'!AJ98,IF('C3(1)-1管路'!AJ98="-","-",'C10(1)-1管路(計画設定)'!$Z$17*'C3(1)-1管路'!AJ98)))</f>
        <v>-</v>
      </c>
      <c r="AK98" s="649" t="str">
        <f>IF('C10(1)-1管路(計画設定)'!$AA$17="","-",IF('C10(1)-1管路(計画設定)'!$AA$17="○",'C3(1)-1管路'!AK98,IF('C3(1)-1管路'!AK98="-","-",'C10(1)-1管路(計画設定)'!$AA$17*'C3(1)-1管路'!AK98)))</f>
        <v>-</v>
      </c>
      <c r="AL98" s="664" t="str">
        <f t="shared" si="209"/>
        <v>-</v>
      </c>
      <c r="AM98" s="648" t="str">
        <f>IF('C10(1)-1管路(計画設定)'!$AB$17="","-",IF('C10(1)-1管路(計画設定)'!$AB$17="○",'C3(1)-1管路'!AM98,IF('C3(1)-1管路'!AM98="-","-",'C10(1)-1管路(計画設定)'!$AB$17*'C3(1)-1管路'!AM98)))</f>
        <v>-</v>
      </c>
      <c r="AN98" s="649" t="str">
        <f>IF('C10(1)-1管路(計画設定)'!$AC$17="","-",IF('C10(1)-1管路(計画設定)'!$AC$17="○",'C3(1)-1管路'!AN98,IF('C3(1)-1管路'!AN98="-","-",'C10(1)-1管路(計画設定)'!$AC$17*'C3(1)-1管路'!AN98)))</f>
        <v>-</v>
      </c>
      <c r="AO98" s="664" t="str">
        <f t="shared" si="210"/>
        <v>-</v>
      </c>
      <c r="AP98" s="648" t="str">
        <f>IF('C10(1)-1管路(計画設定)'!$AD$17="","-",IF('C10(1)-1管路(計画設定)'!$AD$17="○",'C3(1)-1管路'!AP98,IF('C3(1)-1管路'!AP98="-","-",'C10(1)-1管路(計画設定)'!$AD$17*'C3(1)-1管路'!AP98)))</f>
        <v>-</v>
      </c>
      <c r="AQ98" s="649" t="str">
        <f>IF('C10(1)-1管路(計画設定)'!$AE$17="","-",IF('C10(1)-1管路(計画設定)'!$AE$17="○",'C3(1)-1管路'!AQ98,IF('C3(1)-1管路'!AQ98="-","-",'C10(1)-1管路(計画設定)'!$AE$17*'C3(1)-1管路'!AQ98)))</f>
        <v>-</v>
      </c>
      <c r="AR98" s="664" t="str">
        <f t="shared" si="211"/>
        <v>-</v>
      </c>
      <c r="AS98" s="648" t="str">
        <f>IF('C10(1)-1管路(計画設定)'!$AF$17="","-",IF('C10(1)-1管路(計画設定)'!$AF$17="○",'C3(1)-1管路'!AS98,IF('C3(1)-1管路'!AS98="-","-",'C10(1)-1管路(計画設定)'!$AF$17*'C3(1)-1管路'!AS98)))</f>
        <v>-</v>
      </c>
      <c r="AT98" s="649" t="str">
        <f>IF('C10(1)-1管路(計画設定)'!$AG$17="","-",IF('C10(1)-1管路(計画設定)'!$AG$17="○",'C3(1)-1管路'!AT98,IF('C3(1)-1管路'!AT98="-","-",'C10(1)-1管路(計画設定)'!$AG$17*'C3(1)-1管路'!AT98)))</f>
        <v>-</v>
      </c>
      <c r="AU98" s="664" t="str">
        <f t="shared" si="212"/>
        <v>-</v>
      </c>
      <c r="AV98" s="655">
        <f t="shared" si="213"/>
        <v>162</v>
      </c>
      <c r="AW98" s="240" t="str">
        <f>IF('C10(1)-2管路(初期設定)'!AW98="","",'C10(1)-2管路(初期設定)'!AW98)</f>
        <v>ダクタイル鋳鉄管(NS形継手等)</v>
      </c>
      <c r="AX98" s="657">
        <f>IF('C10(1)-2管路(初期設定)'!AX98="","",'C10(1)-2管路(初期設定)'!AX98)</f>
        <v>112</v>
      </c>
      <c r="AY98" s="42">
        <f t="shared" si="214"/>
        <v>18144</v>
      </c>
      <c r="BB98" s="1071">
        <f t="shared" si="215"/>
        <v>0</v>
      </c>
      <c r="BC98" s="1070"/>
      <c r="BD98" s="1070">
        <f t="shared" si="216"/>
        <v>0</v>
      </c>
      <c r="BE98" s="1070"/>
      <c r="BF98" s="1070">
        <f t="shared" si="217"/>
        <v>162</v>
      </c>
      <c r="BG98" s="1070"/>
      <c r="BH98" s="1070">
        <f t="shared" si="218"/>
        <v>0</v>
      </c>
      <c r="BI98" s="1070"/>
      <c r="BJ98" s="1070">
        <f t="shared" si="219"/>
        <v>0</v>
      </c>
      <c r="BK98" s="1070"/>
      <c r="BL98" s="1071">
        <f t="shared" si="220"/>
        <v>0</v>
      </c>
      <c r="BM98" s="1070"/>
      <c r="BN98" s="1070">
        <f t="shared" si="221"/>
        <v>0</v>
      </c>
      <c r="BO98" s="1070"/>
      <c r="BP98" s="1070">
        <f t="shared" si="222"/>
        <v>18144</v>
      </c>
      <c r="BQ98" s="1070"/>
      <c r="BR98" s="1070">
        <f t="shared" si="223"/>
        <v>0</v>
      </c>
      <c r="BS98" s="1070"/>
      <c r="BT98" s="1070">
        <f t="shared" si="224"/>
        <v>0</v>
      </c>
      <c r="BU98" s="1073"/>
    </row>
    <row r="99" spans="1:73" ht="13.5" customHeight="1">
      <c r="B99" s="1550"/>
      <c r="C99" s="1083"/>
      <c r="D99" s="1084"/>
      <c r="E99" s="1085"/>
      <c r="F99" s="76">
        <v>250</v>
      </c>
      <c r="G99" s="648" t="str">
        <f>IF('C10(1)-1管路(計画設定)'!$F$17="","-",IF('C10(1)-1管路(計画設定)'!$F$17="○",'C3(1)-1管路'!G99,IF('C3(1)-1管路'!F99="-","-",'C10(1)-1管路(計画設定)'!$F$17*'C3(1)-1管路'!G99)))</f>
        <v>-</v>
      </c>
      <c r="H99" s="649" t="str">
        <f>IF('C10(1)-1管路(計画設定)'!$G$17="","-",IF('C10(1)-1管路(計画設定)'!$G$17="○",'C3(1)-1管路'!H99,IF('C3(1)-1管路'!H99="-","-",'C10(1)-1管路(計画設定)'!$G$17*'C3(1)-1管路'!H99)))</f>
        <v>-</v>
      </c>
      <c r="I99" s="664" t="str">
        <f t="shared" si="200"/>
        <v>-</v>
      </c>
      <c r="J99" s="648" t="str">
        <f>IF('C10(1)-1管路(計画設定)'!$H$17="","-",IF('C10(1)-1管路(計画設定)'!$H$17="○",'C3(1)-1管路'!J99,IF('C3(1)-1管路'!J99="-","-",'C10(1)-1管路(計画設定)'!$H$17*'C3(1)-1管路'!J99)))</f>
        <v>-</v>
      </c>
      <c r="K99" s="649" t="str">
        <f>IF('C10(1)-1管路(計画設定)'!$I$17="","-",IF('C10(1)-1管路(計画設定)'!$I$17="○",'C3(1)-1管路'!K99,IF('C3(1)-1管路'!K99="-","-",'C10(1)-1管路(計画設定)'!$I$17*'C3(1)-1管路'!K99)))</f>
        <v>-</v>
      </c>
      <c r="L99" s="664" t="str">
        <f t="shared" si="201"/>
        <v>-</v>
      </c>
      <c r="M99" s="648" t="str">
        <f>IF('C10(1)-1管路(計画設定)'!$J$17="","-",IF('C10(1)-1管路(計画設定)'!$J$17="○",'C3(1)-1管路'!M99,IF('C3(1)-1管路'!M99="-","-",'C10(1)-1管路(計画設定)'!$J$17*'C3(1)-1管路'!M99)))</f>
        <v>-</v>
      </c>
      <c r="N99" s="649" t="str">
        <f>IF('C10(1)-1管路(計画設定)'!$K$17="","-",IF('C10(1)-1管路(計画設定)'!$K$17="○",'C3(1)-1管路'!N99,IF('C3(1)-1管路'!N99="-","-",'C10(1)-1管路(計画設定)'!$K$17*'C3(1)-1管路'!N99)))</f>
        <v>-</v>
      </c>
      <c r="O99" s="664" t="str">
        <f t="shared" si="202"/>
        <v>-</v>
      </c>
      <c r="P99" s="648" t="str">
        <f>IF('C10(1)-1管路(計画設定)'!$L$17="","-",IF('C10(1)-1管路(計画設定)'!$L$17="○",'C3(1)-1管路'!P99,IF('C3(1)-1管路'!P99="-","-",'C10(1)-1管路(計画設定)'!$L$17*'C3(1)-1管路'!P99)))</f>
        <v>-</v>
      </c>
      <c r="Q99" s="649" t="str">
        <f>IF('C10(1)-1管路(計画設定)'!$M$17="","-",IF('C10(1)-1管路(計画設定)'!$M$17="○",'C3(1)-1管路'!Q99,IF('C3(1)-1管路'!Q99="-","-",'C10(1)-1管路(計画設定)'!$M$17*'C3(1)-1管路'!Q99)))</f>
        <v>-</v>
      </c>
      <c r="R99" s="664" t="str">
        <f t="shared" si="203"/>
        <v>-</v>
      </c>
      <c r="S99" s="648" t="str">
        <f>IF('C10(1)-1管路(計画設定)'!$N$17="","-",IF('C10(1)-1管路(計画設定)'!$N$17="○",'C3(1)-1管路'!S99,IF('C3(1)-1管路'!S99="-","-",'C10(1)-1管路(計画設定)'!$N$17*'C3(1)-1管路'!S99)))</f>
        <v>-</v>
      </c>
      <c r="T99" s="650" t="str">
        <f>IF('C10(1)-1管路(計画設定)'!$O$17="","-",IF('C10(1)-1管路(計画設定)'!$O$17="○",'C3(1)-1管路'!T99,IF('C3(1)-1管路'!T99="-","-",'C10(1)-1管路(計画設定)'!$O$17*'C3(1)-1管路'!T99)))</f>
        <v>-</v>
      </c>
      <c r="U99" s="650" t="str">
        <f>IF('C10(1)-1管路(計画設定)'!$P$17="","-",IF('C10(1)-1管路(計画設定)'!$P$17="○",'C3(1)-1管路'!U99,IF('C3(1)-1管路'!U99="-","-",'C10(1)-1管路(計画設定)'!$P$17*'C3(1)-1管路'!U99)))</f>
        <v>-</v>
      </c>
      <c r="V99" s="649">
        <f>IF('C10(1)-1管路(計画設定)'!$Q$17="","-",IF('C10(1)-1管路(計画設定)'!$Q$17="○",'C3(1)-1管路'!V99,IF('C3(1)-1管路'!V99="-","-",'C10(1)-1管路(計画設定)'!$Q$17*'C3(1)-1管路'!V99)))</f>
        <v>36</v>
      </c>
      <c r="W99" s="664">
        <f t="shared" si="204"/>
        <v>36</v>
      </c>
      <c r="X99" s="648" t="str">
        <f>IF('C10(1)-1管路(計画設定)'!$R$17="","-",IF('C10(1)-1管路(計画設定)'!$R$17="○",'C3(1)-1管路'!X99,IF('C3(1)-1管路'!X99="-","-",'C10(1)-1管路(計画設定)'!$R$17*'C3(1)-1管路'!X99)))</f>
        <v>-</v>
      </c>
      <c r="Y99" s="649">
        <f>IF('C10(1)-1管路(計画設定)'!$S$17="","-",IF('C10(1)-1管路(計画設定)'!$S$17="○",'C3(1)-1管路'!Y99,IF('C3(1)-1管路'!Y99="-","-",'C10(1)-1管路(計画設定)'!$S$17*'C3(1)-1管路'!Y99)))</f>
        <v>441.9</v>
      </c>
      <c r="Z99" s="664">
        <f t="shared" si="205"/>
        <v>441.9</v>
      </c>
      <c r="AA99" s="648" t="str">
        <f>IF('C10(1)-1管路(計画設定)'!$T$17="","-",IF('C10(1)-1管路(計画設定)'!$T$17="○",'C3(1)-1管路'!AA99,IF('C3(1)-1管路'!AA99="-","-",'C10(1)-1管路(計画設定)'!$T$17*'C3(1)-1管路'!AA99)))</f>
        <v>-</v>
      </c>
      <c r="AB99" s="649" t="str">
        <f>IF('C10(1)-1管路(計画設定)'!$U$17="","-",IF('C10(1)-1管路(計画設定)'!$U$17="○",'C3(1)-1管路'!AB99,IF('C3(1)-1管路'!AB99="-","-",'C10(1)-1管路(計画設定)'!$U$17*'C3(1)-1管路'!AB99)))</f>
        <v>-</v>
      </c>
      <c r="AC99" s="664" t="str">
        <f t="shared" si="206"/>
        <v>-</v>
      </c>
      <c r="AD99" s="648" t="str">
        <f>IF('C10(1)-1管路(計画設定)'!$V$17="","-",IF('C10(1)-1管路(計画設定)'!$V$17="○",'C3(1)-1管路'!AD99,IF('C3(1)-1管路'!AD99="-","-",'C10(1)-1管路(計画設定)'!$V$17*'C3(1)-1管路'!AD99)))</f>
        <v>-</v>
      </c>
      <c r="AE99" s="649" t="str">
        <f>IF('C10(1)-1管路(計画設定)'!$W$17="","-",IF('C10(1)-1管路(計画設定)'!$W$17="○",'C3(1)-1管路'!AE99,IF('C3(1)-1管路'!AE99="-","-",'C10(1)-1管路(計画設定)'!$W$17*'C3(1)-1管路'!AE99)))</f>
        <v>-</v>
      </c>
      <c r="AF99" s="664" t="str">
        <f t="shared" si="207"/>
        <v>-</v>
      </c>
      <c r="AG99" s="648" t="str">
        <f>IF('C10(1)-1管路(計画設定)'!$X$8="","-",IF('C10(1)-1管路(計画設定)'!$X$8="○",'C3(1)-1管路'!AG99,IF('C3(1)-1管路'!AZ99="-","-",'C10(1)-1管路(計画設定)'!$X$8*'C3(1)-1管路'!AG99)))</f>
        <v>-</v>
      </c>
      <c r="AH99" s="649" t="str">
        <f>IF('C10(1)-1管路(計画設定)'!$Y$17="","-",IF('C10(1)-1管路(計画設定)'!$Y$17="○",'C3(1)-1管路'!AH99,IF('C3(1)-1管路'!AH99="-","-",'C10(1)-1管路(計画設定)'!$Y$17*'C3(1)-1管路'!AH99)))</f>
        <v>-</v>
      </c>
      <c r="AI99" s="664" t="str">
        <f t="shared" si="208"/>
        <v>-</v>
      </c>
      <c r="AJ99" s="648" t="str">
        <f>IF('C10(1)-1管路(計画設定)'!$Z$17="","-",IF('C10(1)-1管路(計画設定)'!$Z$17="○",'C3(1)-1管路'!AJ99,IF('C3(1)-1管路'!AJ99="-","-",'C10(1)-1管路(計画設定)'!$Z$17*'C3(1)-1管路'!AJ99)))</f>
        <v>-</v>
      </c>
      <c r="AK99" s="649">
        <f>IF('C10(1)-1管路(計画設定)'!$AA$17="","-",IF('C10(1)-1管路(計画設定)'!$AA$17="○",'C3(1)-1管路'!AK99,IF('C3(1)-1管路'!AK99="-","-",'C10(1)-1管路(計画設定)'!$AA$17*'C3(1)-1管路'!AK99)))</f>
        <v>615</v>
      </c>
      <c r="AL99" s="664">
        <f t="shared" si="209"/>
        <v>615</v>
      </c>
      <c r="AM99" s="648" t="str">
        <f>IF('C10(1)-1管路(計画設定)'!$AB$17="","-",IF('C10(1)-1管路(計画設定)'!$AB$17="○",'C3(1)-1管路'!AM99,IF('C3(1)-1管路'!AM99="-","-",'C10(1)-1管路(計画設定)'!$AB$17*'C3(1)-1管路'!AM99)))</f>
        <v>-</v>
      </c>
      <c r="AN99" s="649" t="str">
        <f>IF('C10(1)-1管路(計画設定)'!$AC$17="","-",IF('C10(1)-1管路(計画設定)'!$AC$17="○",'C3(1)-1管路'!AN99,IF('C3(1)-1管路'!AN99="-","-",'C10(1)-1管路(計画設定)'!$AC$17*'C3(1)-1管路'!AN99)))</f>
        <v>-</v>
      </c>
      <c r="AO99" s="664" t="str">
        <f t="shared" si="210"/>
        <v>-</v>
      </c>
      <c r="AP99" s="648" t="str">
        <f>IF('C10(1)-1管路(計画設定)'!$AD$17="","-",IF('C10(1)-1管路(計画設定)'!$AD$17="○",'C3(1)-1管路'!AP99,IF('C3(1)-1管路'!AP99="-","-",'C10(1)-1管路(計画設定)'!$AD$17*'C3(1)-1管路'!AP99)))</f>
        <v>-</v>
      </c>
      <c r="AQ99" s="649">
        <f>IF('C10(1)-1管路(計画設定)'!$AE$17="","-",IF('C10(1)-1管路(計画設定)'!$AE$17="○",'C3(1)-1管路'!AQ99,IF('C3(1)-1管路'!AQ99="-","-",'C10(1)-1管路(計画設定)'!$AE$17*'C3(1)-1管路'!AQ99)))</f>
        <v>8.5</v>
      </c>
      <c r="AR99" s="664">
        <f t="shared" si="211"/>
        <v>8.5</v>
      </c>
      <c r="AS99" s="648" t="str">
        <f>IF('C10(1)-1管路(計画設定)'!$AF$17="","-",IF('C10(1)-1管路(計画設定)'!$AF$17="○",'C3(1)-1管路'!AS99,IF('C3(1)-1管路'!AS99="-","-",'C10(1)-1管路(計画設定)'!$AF$17*'C3(1)-1管路'!AS99)))</f>
        <v>-</v>
      </c>
      <c r="AT99" s="649" t="str">
        <f>IF('C10(1)-1管路(計画設定)'!$AG$17="","-",IF('C10(1)-1管路(計画設定)'!$AG$17="○",'C3(1)-1管路'!AT99,IF('C3(1)-1管路'!AT99="-","-",'C10(1)-1管路(計画設定)'!$AG$17*'C3(1)-1管路'!AT99)))</f>
        <v>-</v>
      </c>
      <c r="AU99" s="664" t="str">
        <f t="shared" si="212"/>
        <v>-</v>
      </c>
      <c r="AV99" s="655">
        <f t="shared" si="213"/>
        <v>1101.4000000000001</v>
      </c>
      <c r="AW99" s="240" t="str">
        <f>IF('C10(1)-2管路(初期設定)'!AW99="","",'C10(1)-2管路(初期設定)'!AW99)</f>
        <v>ダクタイル鋳鉄管(NS形継手等)</v>
      </c>
      <c r="AX99" s="657">
        <f>IF('C10(1)-2管路(初期設定)'!AX99="","",'C10(1)-2管路(初期設定)'!AX99)</f>
        <v>99</v>
      </c>
      <c r="AY99" s="42">
        <f t="shared" si="214"/>
        <v>109038.6</v>
      </c>
      <c r="BB99" s="1071">
        <f t="shared" si="215"/>
        <v>0</v>
      </c>
      <c r="BC99" s="1070"/>
      <c r="BD99" s="1070">
        <f t="shared" si="216"/>
        <v>0</v>
      </c>
      <c r="BE99" s="1070"/>
      <c r="BF99" s="1070">
        <f t="shared" si="217"/>
        <v>477.9</v>
      </c>
      <c r="BG99" s="1070"/>
      <c r="BH99" s="1070">
        <f t="shared" si="218"/>
        <v>623.5</v>
      </c>
      <c r="BI99" s="1070"/>
      <c r="BJ99" s="1070">
        <f t="shared" si="219"/>
        <v>0</v>
      </c>
      <c r="BK99" s="1070"/>
      <c r="BL99" s="1071">
        <f t="shared" si="220"/>
        <v>0</v>
      </c>
      <c r="BM99" s="1070"/>
      <c r="BN99" s="1070">
        <f t="shared" si="221"/>
        <v>0</v>
      </c>
      <c r="BO99" s="1070"/>
      <c r="BP99" s="1070">
        <f t="shared" si="222"/>
        <v>47312.1</v>
      </c>
      <c r="BQ99" s="1070"/>
      <c r="BR99" s="1070">
        <f t="shared" si="223"/>
        <v>61726.5</v>
      </c>
      <c r="BS99" s="1070"/>
      <c r="BT99" s="1070">
        <f t="shared" si="224"/>
        <v>0</v>
      </c>
      <c r="BU99" s="1073"/>
    </row>
    <row r="100" spans="1:73" ht="13.5" customHeight="1">
      <c r="B100" s="1550"/>
      <c r="C100" s="1083"/>
      <c r="D100" s="1084"/>
      <c r="E100" s="1085"/>
      <c r="F100" s="76">
        <v>200</v>
      </c>
      <c r="G100" s="648" t="str">
        <f>IF('C10(1)-1管路(計画設定)'!$F$17="","-",IF('C10(1)-1管路(計画設定)'!$F$17="○",'C3(1)-1管路'!G100,IF('C3(1)-1管路'!F100="-","-",'C10(1)-1管路(計画設定)'!$F$17*'C3(1)-1管路'!G100)))</f>
        <v>-</v>
      </c>
      <c r="H100" s="649" t="str">
        <f>IF('C10(1)-1管路(計画設定)'!$G$17="","-",IF('C10(1)-1管路(計画設定)'!$G$17="○",'C3(1)-1管路'!H100,IF('C3(1)-1管路'!H100="-","-",'C10(1)-1管路(計画設定)'!$G$17*'C3(1)-1管路'!H100)))</f>
        <v>-</v>
      </c>
      <c r="I100" s="664" t="str">
        <f t="shared" si="200"/>
        <v>-</v>
      </c>
      <c r="J100" s="648" t="str">
        <f>IF('C10(1)-1管路(計画設定)'!$H$17="","-",IF('C10(1)-1管路(計画設定)'!$H$17="○",'C3(1)-1管路'!J100,IF('C3(1)-1管路'!J100="-","-",'C10(1)-1管路(計画設定)'!$H$17*'C3(1)-1管路'!J100)))</f>
        <v>-</v>
      </c>
      <c r="K100" s="649" t="str">
        <f>IF('C10(1)-1管路(計画設定)'!$I$17="","-",IF('C10(1)-1管路(計画設定)'!$I$17="○",'C3(1)-1管路'!K100,IF('C3(1)-1管路'!K100="-","-",'C10(1)-1管路(計画設定)'!$I$17*'C3(1)-1管路'!K100)))</f>
        <v>-</v>
      </c>
      <c r="L100" s="664" t="str">
        <f t="shared" si="201"/>
        <v>-</v>
      </c>
      <c r="M100" s="648" t="str">
        <f>IF('C10(1)-1管路(計画設定)'!$J$17="","-",IF('C10(1)-1管路(計画設定)'!$J$17="○",'C3(1)-1管路'!M100,IF('C3(1)-1管路'!M100="-","-",'C10(1)-1管路(計画設定)'!$J$17*'C3(1)-1管路'!M100)))</f>
        <v>-</v>
      </c>
      <c r="N100" s="649" t="str">
        <f>IF('C10(1)-1管路(計画設定)'!$K$17="","-",IF('C10(1)-1管路(計画設定)'!$K$17="○",'C3(1)-1管路'!N100,IF('C3(1)-1管路'!N100="-","-",'C10(1)-1管路(計画設定)'!$K$17*'C3(1)-1管路'!N100)))</f>
        <v>-</v>
      </c>
      <c r="O100" s="664" t="str">
        <f t="shared" si="202"/>
        <v>-</v>
      </c>
      <c r="P100" s="648" t="str">
        <f>IF('C10(1)-1管路(計画設定)'!$L$17="","-",IF('C10(1)-1管路(計画設定)'!$L$17="○",'C3(1)-1管路'!P100,IF('C3(1)-1管路'!P100="-","-",'C10(1)-1管路(計画設定)'!$L$17*'C3(1)-1管路'!P100)))</f>
        <v>-</v>
      </c>
      <c r="Q100" s="649" t="str">
        <f>IF('C10(1)-1管路(計画設定)'!$M$17="","-",IF('C10(1)-1管路(計画設定)'!$M$17="○",'C3(1)-1管路'!Q100,IF('C3(1)-1管路'!Q100="-","-",'C10(1)-1管路(計画設定)'!$M$17*'C3(1)-1管路'!Q100)))</f>
        <v>-</v>
      </c>
      <c r="R100" s="664" t="str">
        <f t="shared" si="203"/>
        <v>-</v>
      </c>
      <c r="S100" s="648" t="str">
        <f>IF('C10(1)-1管路(計画設定)'!$N$17="","-",IF('C10(1)-1管路(計画設定)'!$N$17="○",'C3(1)-1管路'!S100,IF('C3(1)-1管路'!S100="-","-",'C10(1)-1管路(計画設定)'!$N$17*'C3(1)-1管路'!S100)))</f>
        <v>-</v>
      </c>
      <c r="T100" s="650" t="str">
        <f>IF('C10(1)-1管路(計画設定)'!$O$17="","-",IF('C10(1)-1管路(計画設定)'!$O$17="○",'C3(1)-1管路'!T100,IF('C3(1)-1管路'!T100="-","-",'C10(1)-1管路(計画設定)'!$O$17*'C3(1)-1管路'!T100)))</f>
        <v>-</v>
      </c>
      <c r="U100" s="650" t="str">
        <f>IF('C10(1)-1管路(計画設定)'!$P$17="","-",IF('C10(1)-1管路(計画設定)'!$P$17="○",'C3(1)-1管路'!U100,IF('C3(1)-1管路'!U100="-","-",'C10(1)-1管路(計画設定)'!$P$17*'C3(1)-1管路'!U100)))</f>
        <v>-</v>
      </c>
      <c r="V100" s="649">
        <f>IF('C10(1)-1管路(計画設定)'!$Q$17="","-",IF('C10(1)-1管路(計画設定)'!$Q$17="○",'C3(1)-1管路'!V100,IF('C3(1)-1管路'!V100="-","-",'C10(1)-1管路(計画設定)'!$Q$17*'C3(1)-1管路'!V100)))</f>
        <v>112.5</v>
      </c>
      <c r="W100" s="664">
        <f t="shared" si="204"/>
        <v>112.5</v>
      </c>
      <c r="X100" s="648" t="str">
        <f>IF('C10(1)-1管路(計画設定)'!$R$17="","-",IF('C10(1)-1管路(計画設定)'!$R$17="○",'C3(1)-1管路'!X100,IF('C3(1)-1管路'!X100="-","-",'C10(1)-1管路(計画設定)'!$R$17*'C3(1)-1管路'!X100)))</f>
        <v>-</v>
      </c>
      <c r="Y100" s="649">
        <f>IF('C10(1)-1管路(計画設定)'!$S$17="","-",IF('C10(1)-1管路(計画設定)'!$S$17="○",'C3(1)-1管路'!Y100,IF('C3(1)-1管路'!Y100="-","-",'C10(1)-1管路(計画設定)'!$S$17*'C3(1)-1管路'!Y100)))</f>
        <v>1240.2</v>
      </c>
      <c r="Z100" s="664">
        <f t="shared" si="205"/>
        <v>1240.2</v>
      </c>
      <c r="AA100" s="648" t="str">
        <f>IF('C10(1)-1管路(計画設定)'!$T$17="","-",IF('C10(1)-1管路(計画設定)'!$T$17="○",'C3(1)-1管路'!AA100,IF('C3(1)-1管路'!AA100="-","-",'C10(1)-1管路(計画設定)'!$T$17*'C3(1)-1管路'!AA100)))</f>
        <v>-</v>
      </c>
      <c r="AB100" s="649" t="str">
        <f>IF('C10(1)-1管路(計画設定)'!$U$17="","-",IF('C10(1)-1管路(計画設定)'!$U$17="○",'C3(1)-1管路'!AB100,IF('C3(1)-1管路'!AB100="-","-",'C10(1)-1管路(計画設定)'!$U$17*'C3(1)-1管路'!AB100)))</f>
        <v>-</v>
      </c>
      <c r="AC100" s="664" t="str">
        <f t="shared" si="206"/>
        <v>-</v>
      </c>
      <c r="AD100" s="648" t="str">
        <f>IF('C10(1)-1管路(計画設定)'!$V$17="","-",IF('C10(1)-1管路(計画設定)'!$V$17="○",'C3(1)-1管路'!AD100,IF('C3(1)-1管路'!AD100="-","-",'C10(1)-1管路(計画設定)'!$V$17*'C3(1)-1管路'!AD100)))</f>
        <v>-</v>
      </c>
      <c r="AE100" s="649" t="str">
        <f>IF('C10(1)-1管路(計画設定)'!$W$17="","-",IF('C10(1)-1管路(計画設定)'!$W$17="○",'C3(1)-1管路'!AE100,IF('C3(1)-1管路'!AE100="-","-",'C10(1)-1管路(計画設定)'!$W$17*'C3(1)-1管路'!AE100)))</f>
        <v>-</v>
      </c>
      <c r="AF100" s="664" t="str">
        <f t="shared" si="207"/>
        <v>-</v>
      </c>
      <c r="AG100" s="648" t="str">
        <f>IF('C10(1)-1管路(計画設定)'!$X$8="","-",IF('C10(1)-1管路(計画設定)'!$X$8="○",'C3(1)-1管路'!AG100,IF('C3(1)-1管路'!AZ100="-","-",'C10(1)-1管路(計画設定)'!$X$8*'C3(1)-1管路'!AG100)))</f>
        <v>-</v>
      </c>
      <c r="AH100" s="649" t="str">
        <f>IF('C10(1)-1管路(計画設定)'!$Y$17="","-",IF('C10(1)-1管路(計画設定)'!$Y$17="○",'C3(1)-1管路'!AH100,IF('C3(1)-1管路'!AH100="-","-",'C10(1)-1管路(計画設定)'!$Y$17*'C3(1)-1管路'!AH100)))</f>
        <v>-</v>
      </c>
      <c r="AI100" s="664" t="str">
        <f t="shared" si="208"/>
        <v>-</v>
      </c>
      <c r="AJ100" s="648" t="str">
        <f>IF('C10(1)-1管路(計画設定)'!$Z$17="","-",IF('C10(1)-1管路(計画設定)'!$Z$17="○",'C3(1)-1管路'!AJ100,IF('C3(1)-1管路'!AJ100="-","-",'C10(1)-1管路(計画設定)'!$Z$17*'C3(1)-1管路'!AJ100)))</f>
        <v>-</v>
      </c>
      <c r="AK100" s="649">
        <f>IF('C10(1)-1管路(計画設定)'!$AA$17="","-",IF('C10(1)-1管路(計画設定)'!$AA$17="○",'C3(1)-1管路'!AK100,IF('C3(1)-1管路'!AK100="-","-",'C10(1)-1管路(計画設定)'!$AA$17*'C3(1)-1管路'!AK100)))</f>
        <v>1790.5</v>
      </c>
      <c r="AL100" s="664">
        <f t="shared" si="209"/>
        <v>1790.5</v>
      </c>
      <c r="AM100" s="648" t="str">
        <f>IF('C10(1)-1管路(計画設定)'!$AB$17="","-",IF('C10(1)-1管路(計画設定)'!$AB$17="○",'C3(1)-1管路'!AM100,IF('C3(1)-1管路'!AM100="-","-",'C10(1)-1管路(計画設定)'!$AB$17*'C3(1)-1管路'!AM100)))</f>
        <v>-</v>
      </c>
      <c r="AN100" s="649" t="str">
        <f>IF('C10(1)-1管路(計画設定)'!$AC$17="","-",IF('C10(1)-1管路(計画設定)'!$AC$17="○",'C3(1)-1管路'!AN100,IF('C3(1)-1管路'!AN100="-","-",'C10(1)-1管路(計画設定)'!$AC$17*'C3(1)-1管路'!AN100)))</f>
        <v>-</v>
      </c>
      <c r="AO100" s="664" t="str">
        <f t="shared" si="210"/>
        <v>-</v>
      </c>
      <c r="AP100" s="648" t="str">
        <f>IF('C10(1)-1管路(計画設定)'!$AD$17="","-",IF('C10(1)-1管路(計画設定)'!$AD$17="○",'C3(1)-1管路'!AP100,IF('C3(1)-1管路'!AP100="-","-",'C10(1)-1管路(計画設定)'!$AD$17*'C3(1)-1管路'!AP100)))</f>
        <v>-</v>
      </c>
      <c r="AQ100" s="649" t="str">
        <f>IF('C10(1)-1管路(計画設定)'!$AE$17="","-",IF('C10(1)-1管路(計画設定)'!$AE$17="○",'C3(1)-1管路'!AQ100,IF('C3(1)-1管路'!AQ100="-","-",'C10(1)-1管路(計画設定)'!$AE$17*'C3(1)-1管路'!AQ100)))</f>
        <v>-</v>
      </c>
      <c r="AR100" s="664" t="str">
        <f t="shared" si="211"/>
        <v>-</v>
      </c>
      <c r="AS100" s="648" t="str">
        <f>IF('C10(1)-1管路(計画設定)'!$AF$17="","-",IF('C10(1)-1管路(計画設定)'!$AF$17="○",'C3(1)-1管路'!AS100,IF('C3(1)-1管路'!AS100="-","-",'C10(1)-1管路(計画設定)'!$AF$17*'C3(1)-1管路'!AS100)))</f>
        <v>-</v>
      </c>
      <c r="AT100" s="649" t="str">
        <f>IF('C10(1)-1管路(計画設定)'!$AG$17="","-",IF('C10(1)-1管路(計画設定)'!$AG$17="○",'C3(1)-1管路'!AT100,IF('C3(1)-1管路'!AT100="-","-",'C10(1)-1管路(計画設定)'!$AG$17*'C3(1)-1管路'!AT100)))</f>
        <v>-</v>
      </c>
      <c r="AU100" s="664" t="str">
        <f t="shared" si="212"/>
        <v>-</v>
      </c>
      <c r="AV100" s="655">
        <f t="shared" si="213"/>
        <v>3143.2</v>
      </c>
      <c r="AW100" s="240" t="str">
        <f>IF('C10(1)-2管路(初期設定)'!AW100="","",'C10(1)-2管路(初期設定)'!AW100)</f>
        <v>ダクタイル鋳鉄管(NS形継手等)</v>
      </c>
      <c r="AX100" s="657">
        <f>IF('C10(1)-2管路(初期設定)'!AX100="","",'C10(1)-2管路(初期設定)'!AX100)</f>
        <v>87</v>
      </c>
      <c r="AY100" s="42">
        <f t="shared" si="214"/>
        <v>273458.39999999997</v>
      </c>
      <c r="BB100" s="1071">
        <f t="shared" si="215"/>
        <v>0</v>
      </c>
      <c r="BC100" s="1070"/>
      <c r="BD100" s="1070">
        <f t="shared" si="216"/>
        <v>0</v>
      </c>
      <c r="BE100" s="1070"/>
      <c r="BF100" s="1070">
        <f t="shared" si="217"/>
        <v>1352.7</v>
      </c>
      <c r="BG100" s="1070"/>
      <c r="BH100" s="1070">
        <f t="shared" si="218"/>
        <v>1790.5</v>
      </c>
      <c r="BI100" s="1070"/>
      <c r="BJ100" s="1070">
        <f t="shared" si="219"/>
        <v>0</v>
      </c>
      <c r="BK100" s="1070"/>
      <c r="BL100" s="1071">
        <f t="shared" si="220"/>
        <v>0</v>
      </c>
      <c r="BM100" s="1070"/>
      <c r="BN100" s="1070">
        <f t="shared" si="221"/>
        <v>0</v>
      </c>
      <c r="BO100" s="1070"/>
      <c r="BP100" s="1070">
        <f t="shared" si="222"/>
        <v>117684.90000000001</v>
      </c>
      <c r="BQ100" s="1070"/>
      <c r="BR100" s="1070">
        <f t="shared" si="223"/>
        <v>155773.5</v>
      </c>
      <c r="BS100" s="1070"/>
      <c r="BT100" s="1070">
        <f t="shared" si="224"/>
        <v>0</v>
      </c>
      <c r="BU100" s="1073"/>
    </row>
    <row r="101" spans="1:73" ht="13.5" customHeight="1">
      <c r="B101" s="1550"/>
      <c r="C101" s="1083"/>
      <c r="D101" s="1084"/>
      <c r="E101" s="1085"/>
      <c r="F101" s="76">
        <v>150</v>
      </c>
      <c r="G101" s="648" t="str">
        <f>IF('C10(1)-1管路(計画設定)'!$F$17="","-",IF('C10(1)-1管路(計画設定)'!$F$17="○",'C3(1)-1管路'!G101,IF('C3(1)-1管路'!F101="-","-",'C10(1)-1管路(計画設定)'!$F$17*'C3(1)-1管路'!G101)))</f>
        <v>-</v>
      </c>
      <c r="H101" s="649" t="str">
        <f>IF('C10(1)-1管路(計画設定)'!$G$17="","-",IF('C10(1)-1管路(計画設定)'!$G$17="○",'C3(1)-1管路'!H101,IF('C3(1)-1管路'!H101="-","-",'C10(1)-1管路(計画設定)'!$G$17*'C3(1)-1管路'!H101)))</f>
        <v>-</v>
      </c>
      <c r="I101" s="664" t="str">
        <f t="shared" si="200"/>
        <v>-</v>
      </c>
      <c r="J101" s="648" t="str">
        <f>IF('C10(1)-1管路(計画設定)'!$H$17="","-",IF('C10(1)-1管路(計画設定)'!$H$17="○",'C3(1)-1管路'!J101,IF('C3(1)-1管路'!J101="-","-",'C10(1)-1管路(計画設定)'!$H$17*'C3(1)-1管路'!J101)))</f>
        <v>-</v>
      </c>
      <c r="K101" s="649" t="str">
        <f>IF('C10(1)-1管路(計画設定)'!$I$17="","-",IF('C10(1)-1管路(計画設定)'!$I$17="○",'C3(1)-1管路'!K101,IF('C3(1)-1管路'!K101="-","-",'C10(1)-1管路(計画設定)'!$I$17*'C3(1)-1管路'!K101)))</f>
        <v>-</v>
      </c>
      <c r="L101" s="664" t="str">
        <f t="shared" si="201"/>
        <v>-</v>
      </c>
      <c r="M101" s="648" t="str">
        <f>IF('C10(1)-1管路(計画設定)'!$J$17="","-",IF('C10(1)-1管路(計画設定)'!$J$17="○",'C3(1)-1管路'!M101,IF('C3(1)-1管路'!M101="-","-",'C10(1)-1管路(計画設定)'!$J$17*'C3(1)-1管路'!M101)))</f>
        <v>-</v>
      </c>
      <c r="N101" s="649" t="str">
        <f>IF('C10(1)-1管路(計画設定)'!$K$17="","-",IF('C10(1)-1管路(計画設定)'!$K$17="○",'C3(1)-1管路'!N101,IF('C3(1)-1管路'!N101="-","-",'C10(1)-1管路(計画設定)'!$K$17*'C3(1)-1管路'!N101)))</f>
        <v>-</v>
      </c>
      <c r="O101" s="664" t="str">
        <f t="shared" si="202"/>
        <v>-</v>
      </c>
      <c r="P101" s="648" t="str">
        <f>IF('C10(1)-1管路(計画設定)'!$L$17="","-",IF('C10(1)-1管路(計画設定)'!$L$17="○",'C3(1)-1管路'!P101,IF('C3(1)-1管路'!P101="-","-",'C10(1)-1管路(計画設定)'!$L$17*'C3(1)-1管路'!P101)))</f>
        <v>-</v>
      </c>
      <c r="Q101" s="649" t="str">
        <f>IF('C10(1)-1管路(計画設定)'!$M$17="","-",IF('C10(1)-1管路(計画設定)'!$M$17="○",'C3(1)-1管路'!Q101,IF('C3(1)-1管路'!Q101="-","-",'C10(1)-1管路(計画設定)'!$M$17*'C3(1)-1管路'!Q101)))</f>
        <v>-</v>
      </c>
      <c r="R101" s="664" t="str">
        <f t="shared" si="203"/>
        <v>-</v>
      </c>
      <c r="S101" s="648" t="str">
        <f>IF('C10(1)-1管路(計画設定)'!$N$17="","-",IF('C10(1)-1管路(計画設定)'!$N$17="○",'C3(1)-1管路'!S101,IF('C3(1)-1管路'!S101="-","-",'C10(1)-1管路(計画設定)'!$N$17*'C3(1)-1管路'!S101)))</f>
        <v>-</v>
      </c>
      <c r="T101" s="650" t="str">
        <f>IF('C10(1)-1管路(計画設定)'!$O$17="","-",IF('C10(1)-1管路(計画設定)'!$O$17="○",'C3(1)-1管路'!T101,IF('C3(1)-1管路'!T101="-","-",'C10(1)-1管路(計画設定)'!$O$17*'C3(1)-1管路'!T101)))</f>
        <v>-</v>
      </c>
      <c r="U101" s="650" t="str">
        <f>IF('C10(1)-1管路(計画設定)'!$P$17="","-",IF('C10(1)-1管路(計画設定)'!$P$17="○",'C3(1)-1管路'!U101,IF('C3(1)-1管路'!U101="-","-",'C10(1)-1管路(計画設定)'!$P$17*'C3(1)-1管路'!U101)))</f>
        <v>-</v>
      </c>
      <c r="V101" s="649">
        <f>IF('C10(1)-1管路(計画設定)'!$Q$17="","-",IF('C10(1)-1管路(計画設定)'!$Q$17="○",'C3(1)-1管路'!V101,IF('C3(1)-1管路'!V101="-","-",'C10(1)-1管路(計画設定)'!$Q$17*'C3(1)-1管路'!V101)))</f>
        <v>217.8</v>
      </c>
      <c r="W101" s="664">
        <f t="shared" si="204"/>
        <v>217.8</v>
      </c>
      <c r="X101" s="648" t="str">
        <f>IF('C10(1)-1管路(計画設定)'!$R$17="","-",IF('C10(1)-1管路(計画設定)'!$R$17="○",'C3(1)-1管路'!X101,IF('C3(1)-1管路'!X101="-","-",'C10(1)-1管路(計画設定)'!$R$17*'C3(1)-1管路'!X101)))</f>
        <v>-</v>
      </c>
      <c r="Y101" s="649">
        <f>IF('C10(1)-1管路(計画設定)'!$S$17="","-",IF('C10(1)-1管路(計画設定)'!$S$17="○",'C3(1)-1管路'!Y101,IF('C3(1)-1管路'!Y101="-","-",'C10(1)-1管路(計画設定)'!$S$17*'C3(1)-1管路'!Y101)))</f>
        <v>1675.8</v>
      </c>
      <c r="Z101" s="664">
        <f t="shared" si="205"/>
        <v>1675.8</v>
      </c>
      <c r="AA101" s="648" t="str">
        <f>IF('C10(1)-1管路(計画設定)'!$T$17="","-",IF('C10(1)-1管路(計画設定)'!$T$17="○",'C3(1)-1管路'!AA101,IF('C3(1)-1管路'!AA101="-","-",'C10(1)-1管路(計画設定)'!$T$17*'C3(1)-1管路'!AA101)))</f>
        <v>-</v>
      </c>
      <c r="AB101" s="649" t="str">
        <f>IF('C10(1)-1管路(計画設定)'!$U$17="","-",IF('C10(1)-1管路(計画設定)'!$U$17="○",'C3(1)-1管路'!AB101,IF('C3(1)-1管路'!AB101="-","-",'C10(1)-1管路(計画設定)'!$U$17*'C3(1)-1管路'!AB101)))</f>
        <v>-</v>
      </c>
      <c r="AC101" s="664" t="str">
        <f t="shared" si="206"/>
        <v>-</v>
      </c>
      <c r="AD101" s="648" t="str">
        <f>IF('C10(1)-1管路(計画設定)'!$V$17="","-",IF('C10(1)-1管路(計画設定)'!$V$17="○",'C3(1)-1管路'!AD101,IF('C3(1)-1管路'!AD101="-","-",'C10(1)-1管路(計画設定)'!$V$17*'C3(1)-1管路'!AD101)))</f>
        <v>-</v>
      </c>
      <c r="AE101" s="649" t="str">
        <f>IF('C10(1)-1管路(計画設定)'!$W$17="","-",IF('C10(1)-1管路(計画設定)'!$W$17="○",'C3(1)-1管路'!AE101,IF('C3(1)-1管路'!AE101="-","-",'C10(1)-1管路(計画設定)'!$W$17*'C3(1)-1管路'!AE101)))</f>
        <v>-</v>
      </c>
      <c r="AF101" s="664" t="str">
        <f t="shared" si="207"/>
        <v>-</v>
      </c>
      <c r="AG101" s="648" t="str">
        <f>IF('C10(1)-1管路(計画設定)'!$X$8="","-",IF('C10(1)-1管路(計画設定)'!$X$8="○",'C3(1)-1管路'!AG101,IF('C3(1)-1管路'!AZ101="-","-",'C10(1)-1管路(計画設定)'!$X$8*'C3(1)-1管路'!AG101)))</f>
        <v>-</v>
      </c>
      <c r="AH101" s="649">
        <f>IF('C10(1)-1管路(計画設定)'!$Y$17="","-",IF('C10(1)-1管路(計画設定)'!$Y$17="○",'C3(1)-1管路'!AH101,IF('C3(1)-1管路'!AH101="-","-",'C10(1)-1管路(計画設定)'!$Y$17*'C3(1)-1管路'!AH101)))</f>
        <v>326.7</v>
      </c>
      <c r="AI101" s="664">
        <f t="shared" si="208"/>
        <v>326.7</v>
      </c>
      <c r="AJ101" s="648" t="str">
        <f>IF('C10(1)-1管路(計画設定)'!$Z$17="","-",IF('C10(1)-1管路(計画設定)'!$Z$17="○",'C3(1)-1管路'!AJ101,IF('C3(1)-1管路'!AJ101="-","-",'C10(1)-1管路(計画設定)'!$Z$17*'C3(1)-1管路'!AJ101)))</f>
        <v>-</v>
      </c>
      <c r="AK101" s="649">
        <f>IF('C10(1)-1管路(計画設定)'!$AA$17="","-",IF('C10(1)-1管路(計画設定)'!$AA$17="○",'C3(1)-1管路'!AK101,IF('C3(1)-1管路'!AK101="-","-",'C10(1)-1管路(計画設定)'!$AA$17*'C3(1)-1管路'!AK101)))</f>
        <v>877.1</v>
      </c>
      <c r="AL101" s="664">
        <f t="shared" si="209"/>
        <v>877.1</v>
      </c>
      <c r="AM101" s="648" t="str">
        <f>IF('C10(1)-1管路(計画設定)'!$AB$17="","-",IF('C10(1)-1管路(計画設定)'!$AB$17="○",'C3(1)-1管路'!AM101,IF('C3(1)-1管路'!AM101="-","-",'C10(1)-1管路(計画設定)'!$AB$17*'C3(1)-1管路'!AM101)))</f>
        <v>-</v>
      </c>
      <c r="AN101" s="649" t="str">
        <f>IF('C10(1)-1管路(計画設定)'!$AC$17="","-",IF('C10(1)-1管路(計画設定)'!$AC$17="○",'C3(1)-1管路'!AN101,IF('C3(1)-1管路'!AN101="-","-",'C10(1)-1管路(計画設定)'!$AC$17*'C3(1)-1管路'!AN101)))</f>
        <v>-</v>
      </c>
      <c r="AO101" s="664" t="str">
        <f t="shared" si="210"/>
        <v>-</v>
      </c>
      <c r="AP101" s="648" t="str">
        <f>IF('C10(1)-1管路(計画設定)'!$AD$17="","-",IF('C10(1)-1管路(計画設定)'!$AD$17="○",'C3(1)-1管路'!AP101,IF('C3(1)-1管路'!AP101="-","-",'C10(1)-1管路(計画設定)'!$AD$17*'C3(1)-1管路'!AP101)))</f>
        <v>-</v>
      </c>
      <c r="AQ101" s="649">
        <f>IF('C10(1)-1管路(計画設定)'!$AE$17="","-",IF('C10(1)-1管路(計画設定)'!$AE$17="○",'C3(1)-1管路'!AQ101,IF('C3(1)-1管路'!AQ101="-","-",'C10(1)-1管路(計画設定)'!$AE$17*'C3(1)-1管路'!AQ101)))</f>
        <v>30.7</v>
      </c>
      <c r="AR101" s="664">
        <f t="shared" si="211"/>
        <v>30.7</v>
      </c>
      <c r="AS101" s="648" t="str">
        <f>IF('C10(1)-1管路(計画設定)'!$AF$17="","-",IF('C10(1)-1管路(計画設定)'!$AF$17="○",'C3(1)-1管路'!AS101,IF('C3(1)-1管路'!AS101="-","-",'C10(1)-1管路(計画設定)'!$AF$17*'C3(1)-1管路'!AS101)))</f>
        <v>-</v>
      </c>
      <c r="AT101" s="649" t="str">
        <f>IF('C10(1)-1管路(計画設定)'!$AG$17="","-",IF('C10(1)-1管路(計画設定)'!$AG$17="○",'C3(1)-1管路'!AT101,IF('C3(1)-1管路'!AT101="-","-",'C10(1)-1管路(計画設定)'!$AG$17*'C3(1)-1管路'!AT101)))</f>
        <v>-</v>
      </c>
      <c r="AU101" s="664" t="str">
        <f t="shared" si="212"/>
        <v>-</v>
      </c>
      <c r="AV101" s="655">
        <f t="shared" si="213"/>
        <v>3128.0999999999995</v>
      </c>
      <c r="AW101" s="240" t="str">
        <f>IF('C10(1)-2管路(初期設定)'!AW101="","",'C10(1)-2管路(初期設定)'!AW101)</f>
        <v>ダクタイル鋳鉄管(NS形継手等)</v>
      </c>
      <c r="AX101" s="657">
        <f>IF('C10(1)-2管路(初期設定)'!AX101="","",'C10(1)-2管路(初期設定)'!AX101)</f>
        <v>76</v>
      </c>
      <c r="AY101" s="42">
        <f t="shared" si="214"/>
        <v>237735.59999999995</v>
      </c>
      <c r="BB101" s="1071">
        <f t="shared" si="215"/>
        <v>0</v>
      </c>
      <c r="BC101" s="1070"/>
      <c r="BD101" s="1070">
        <f t="shared" si="216"/>
        <v>0</v>
      </c>
      <c r="BE101" s="1070"/>
      <c r="BF101" s="1070">
        <f t="shared" si="217"/>
        <v>1893.6</v>
      </c>
      <c r="BG101" s="1070"/>
      <c r="BH101" s="1070">
        <f t="shared" si="218"/>
        <v>1234.5</v>
      </c>
      <c r="BI101" s="1070"/>
      <c r="BJ101" s="1070">
        <f t="shared" si="219"/>
        <v>0</v>
      </c>
      <c r="BK101" s="1070"/>
      <c r="BL101" s="1071">
        <f t="shared" si="220"/>
        <v>0</v>
      </c>
      <c r="BM101" s="1070"/>
      <c r="BN101" s="1070">
        <f t="shared" si="221"/>
        <v>0</v>
      </c>
      <c r="BO101" s="1070"/>
      <c r="BP101" s="1070">
        <f t="shared" si="222"/>
        <v>143913.60000000001</v>
      </c>
      <c r="BQ101" s="1070"/>
      <c r="BR101" s="1070">
        <f t="shared" si="223"/>
        <v>93822</v>
      </c>
      <c r="BS101" s="1070"/>
      <c r="BT101" s="1070">
        <f t="shared" si="224"/>
        <v>0</v>
      </c>
      <c r="BU101" s="1073"/>
    </row>
    <row r="102" spans="1:73" ht="13.5" customHeight="1">
      <c r="B102" s="1550"/>
      <c r="C102" s="1083"/>
      <c r="D102" s="1084"/>
      <c r="E102" s="1085"/>
      <c r="F102" s="76">
        <v>100</v>
      </c>
      <c r="G102" s="648" t="str">
        <f>IF('C10(1)-1管路(計画設定)'!$F$17="","-",IF('C10(1)-1管路(計画設定)'!$F$17="○",'C3(1)-1管路'!G102,IF('C3(1)-1管路'!F102="-","-",'C10(1)-1管路(計画設定)'!$F$17*'C3(1)-1管路'!G102)))</f>
        <v>-</v>
      </c>
      <c r="H102" s="649" t="str">
        <f>IF('C10(1)-1管路(計画設定)'!$G$17="","-",IF('C10(1)-1管路(計画設定)'!$G$17="○",'C3(1)-1管路'!H102,IF('C3(1)-1管路'!H102="-","-",'C10(1)-1管路(計画設定)'!$G$17*'C3(1)-1管路'!H102)))</f>
        <v>-</v>
      </c>
      <c r="I102" s="664" t="str">
        <f t="shared" si="200"/>
        <v>-</v>
      </c>
      <c r="J102" s="648" t="str">
        <f>IF('C10(1)-1管路(計画設定)'!$H$17="","-",IF('C10(1)-1管路(計画設定)'!$H$17="○",'C3(1)-1管路'!J102,IF('C3(1)-1管路'!J102="-","-",'C10(1)-1管路(計画設定)'!$H$17*'C3(1)-1管路'!J102)))</f>
        <v>-</v>
      </c>
      <c r="K102" s="649" t="str">
        <f>IF('C10(1)-1管路(計画設定)'!$I$17="","-",IF('C10(1)-1管路(計画設定)'!$I$17="○",'C3(1)-1管路'!K102,IF('C3(1)-1管路'!K102="-","-",'C10(1)-1管路(計画設定)'!$I$17*'C3(1)-1管路'!K102)))</f>
        <v>-</v>
      </c>
      <c r="L102" s="664" t="str">
        <f t="shared" si="201"/>
        <v>-</v>
      </c>
      <c r="M102" s="648" t="str">
        <f>IF('C10(1)-1管路(計画設定)'!$J$17="","-",IF('C10(1)-1管路(計画設定)'!$J$17="○",'C3(1)-1管路'!M102,IF('C3(1)-1管路'!M102="-","-",'C10(1)-1管路(計画設定)'!$J$17*'C3(1)-1管路'!M102)))</f>
        <v>-</v>
      </c>
      <c r="N102" s="649" t="str">
        <f>IF('C10(1)-1管路(計画設定)'!$K$17="","-",IF('C10(1)-1管路(計画設定)'!$K$17="○",'C3(1)-1管路'!N102,IF('C3(1)-1管路'!N102="-","-",'C10(1)-1管路(計画設定)'!$K$17*'C3(1)-1管路'!N102)))</f>
        <v>-</v>
      </c>
      <c r="O102" s="664" t="str">
        <f t="shared" si="202"/>
        <v>-</v>
      </c>
      <c r="P102" s="648" t="str">
        <f>IF('C10(1)-1管路(計画設定)'!$L$17="","-",IF('C10(1)-1管路(計画設定)'!$L$17="○",'C3(1)-1管路'!P102,IF('C3(1)-1管路'!P102="-","-",'C10(1)-1管路(計画設定)'!$L$17*'C3(1)-1管路'!P102)))</f>
        <v>-</v>
      </c>
      <c r="Q102" s="649" t="str">
        <f>IF('C10(1)-1管路(計画設定)'!$M$17="","-",IF('C10(1)-1管路(計画設定)'!$M$17="○",'C3(1)-1管路'!Q102,IF('C3(1)-1管路'!Q102="-","-",'C10(1)-1管路(計画設定)'!$M$17*'C3(1)-1管路'!Q102)))</f>
        <v>-</v>
      </c>
      <c r="R102" s="664" t="str">
        <f t="shared" si="203"/>
        <v>-</v>
      </c>
      <c r="S102" s="648" t="str">
        <f>IF('C10(1)-1管路(計画設定)'!$N$17="","-",IF('C10(1)-1管路(計画設定)'!$N$17="○",'C3(1)-1管路'!S102,IF('C3(1)-1管路'!S102="-","-",'C10(1)-1管路(計画設定)'!$N$17*'C3(1)-1管路'!S102)))</f>
        <v>-</v>
      </c>
      <c r="T102" s="650" t="str">
        <f>IF('C10(1)-1管路(計画設定)'!$O$17="","-",IF('C10(1)-1管路(計画設定)'!$O$17="○",'C3(1)-1管路'!T102,IF('C3(1)-1管路'!T102="-","-",'C10(1)-1管路(計画設定)'!$O$17*'C3(1)-1管路'!T102)))</f>
        <v>-</v>
      </c>
      <c r="U102" s="650" t="str">
        <f>IF('C10(1)-1管路(計画設定)'!$P$17="","-",IF('C10(1)-1管路(計画設定)'!$P$17="○",'C3(1)-1管路'!U102,IF('C3(1)-1管路'!U102="-","-",'C10(1)-1管路(計画設定)'!$P$17*'C3(1)-1管路'!U102)))</f>
        <v>-</v>
      </c>
      <c r="V102" s="649">
        <f>IF('C10(1)-1管路(計画設定)'!$Q$17="","-",IF('C10(1)-1管路(計画設定)'!$Q$17="○",'C3(1)-1管路'!V102,IF('C3(1)-1管路'!V102="-","-",'C10(1)-1管路(計画設定)'!$Q$17*'C3(1)-1管路'!V102)))</f>
        <v>22.5</v>
      </c>
      <c r="W102" s="664">
        <f t="shared" si="204"/>
        <v>22.5</v>
      </c>
      <c r="X102" s="648" t="str">
        <f>IF('C10(1)-1管路(計画設定)'!$R$17="","-",IF('C10(1)-1管路(計画設定)'!$R$17="○",'C3(1)-1管路'!X102,IF('C3(1)-1管路'!X102="-","-",'C10(1)-1管路(計画設定)'!$R$17*'C3(1)-1管路'!X102)))</f>
        <v>-</v>
      </c>
      <c r="Y102" s="649">
        <f>IF('C10(1)-1管路(計画設定)'!$S$17="","-",IF('C10(1)-1管路(計画設定)'!$S$17="○",'C3(1)-1管路'!Y102,IF('C3(1)-1管路'!Y102="-","-",'C10(1)-1管路(計画設定)'!$S$17*'C3(1)-1管路'!Y102)))</f>
        <v>329.4</v>
      </c>
      <c r="Z102" s="664">
        <f t="shared" si="205"/>
        <v>329.4</v>
      </c>
      <c r="AA102" s="648" t="str">
        <f>IF('C10(1)-1管路(計画設定)'!$T$17="","-",IF('C10(1)-1管路(計画設定)'!$T$17="○",'C3(1)-1管路'!AA102,IF('C3(1)-1管路'!AA102="-","-",'C10(1)-1管路(計画設定)'!$T$17*'C3(1)-1管路'!AA102)))</f>
        <v>-</v>
      </c>
      <c r="AB102" s="649" t="str">
        <f>IF('C10(1)-1管路(計画設定)'!$U$17="","-",IF('C10(1)-1管路(計画設定)'!$U$17="○",'C3(1)-1管路'!AB102,IF('C3(1)-1管路'!AB102="-","-",'C10(1)-1管路(計画設定)'!$U$17*'C3(1)-1管路'!AB102)))</f>
        <v>-</v>
      </c>
      <c r="AC102" s="664" t="str">
        <f t="shared" si="206"/>
        <v>-</v>
      </c>
      <c r="AD102" s="648" t="str">
        <f>IF('C10(1)-1管路(計画設定)'!$V$17="","-",IF('C10(1)-1管路(計画設定)'!$V$17="○",'C3(1)-1管路'!AD102,IF('C3(1)-1管路'!AD102="-","-",'C10(1)-1管路(計画設定)'!$V$17*'C3(1)-1管路'!AD102)))</f>
        <v>-</v>
      </c>
      <c r="AE102" s="649">
        <f>IF('C10(1)-1管路(計画設定)'!$W$17="","-",IF('C10(1)-1管路(計画設定)'!$W$17="○",'C3(1)-1管路'!AE102,IF('C3(1)-1管路'!AE102="-","-",'C10(1)-1管路(計画設定)'!$W$17*'C3(1)-1管路'!AE102)))</f>
        <v>328.5</v>
      </c>
      <c r="AF102" s="664">
        <f t="shared" si="207"/>
        <v>328.5</v>
      </c>
      <c r="AG102" s="648" t="str">
        <f>IF('C10(1)-1管路(計画設定)'!$X$8="","-",IF('C10(1)-1管路(計画設定)'!$X$8="○",'C3(1)-1管路'!AG102,IF('C3(1)-1管路'!AZ102="-","-",'C10(1)-1管路(計画設定)'!$X$8*'C3(1)-1管路'!AG102)))</f>
        <v>-</v>
      </c>
      <c r="AH102" s="649">
        <f>IF('C10(1)-1管路(計画設定)'!$Y$17="","-",IF('C10(1)-1管路(計画設定)'!$Y$17="○",'C3(1)-1管路'!AH102,IF('C3(1)-1管路'!AH102="-","-",'C10(1)-1管路(計画設定)'!$Y$17*'C3(1)-1管路'!AH102)))</f>
        <v>106.2</v>
      </c>
      <c r="AI102" s="664">
        <f t="shared" si="208"/>
        <v>106.2</v>
      </c>
      <c r="AJ102" s="648" t="str">
        <f>IF('C10(1)-1管路(計画設定)'!$Z$17="","-",IF('C10(1)-1管路(計画設定)'!$Z$17="○",'C3(1)-1管路'!AJ102,IF('C3(1)-1管路'!AJ102="-","-",'C10(1)-1管路(計画設定)'!$Z$17*'C3(1)-1管路'!AJ102)))</f>
        <v>-</v>
      </c>
      <c r="AK102" s="649">
        <f>IF('C10(1)-1管路(計画設定)'!$AA$17="","-",IF('C10(1)-1管路(計画設定)'!$AA$17="○",'C3(1)-1管路'!AK102,IF('C3(1)-1管路'!AK102="-","-",'C10(1)-1管路(計画設定)'!$AA$17*'C3(1)-1管路'!AK102)))</f>
        <v>237.8</v>
      </c>
      <c r="AL102" s="664">
        <f t="shared" si="209"/>
        <v>237.8</v>
      </c>
      <c r="AM102" s="648" t="str">
        <f>IF('C10(1)-1管路(計画設定)'!$AB$17="","-",IF('C10(1)-1管路(計画設定)'!$AB$17="○",'C3(1)-1管路'!AM102,IF('C3(1)-1管路'!AM102="-","-",'C10(1)-1管路(計画設定)'!$AB$17*'C3(1)-1管路'!AM102)))</f>
        <v>-</v>
      </c>
      <c r="AN102" s="649" t="str">
        <f>IF('C10(1)-1管路(計画設定)'!$AC$17="","-",IF('C10(1)-1管路(計画設定)'!$AC$17="○",'C3(1)-1管路'!AN102,IF('C3(1)-1管路'!AN102="-","-",'C10(1)-1管路(計画設定)'!$AC$17*'C3(1)-1管路'!AN102)))</f>
        <v>-</v>
      </c>
      <c r="AO102" s="664" t="str">
        <f t="shared" si="210"/>
        <v>-</v>
      </c>
      <c r="AP102" s="648" t="str">
        <f>IF('C10(1)-1管路(計画設定)'!$AD$17="","-",IF('C10(1)-1管路(計画設定)'!$AD$17="○",'C3(1)-1管路'!AP102,IF('C3(1)-1管路'!AP102="-","-",'C10(1)-1管路(計画設定)'!$AD$17*'C3(1)-1管路'!AP102)))</f>
        <v>-</v>
      </c>
      <c r="AQ102" s="649">
        <f>IF('C10(1)-1管路(計画設定)'!$AE$17="","-",IF('C10(1)-1管路(計画設定)'!$AE$17="○",'C3(1)-1管路'!AQ102,IF('C3(1)-1管路'!AQ102="-","-",'C10(1)-1管路(計画設定)'!$AE$17*'C3(1)-1管路'!AQ102)))</f>
        <v>24.8</v>
      </c>
      <c r="AR102" s="664">
        <f t="shared" si="211"/>
        <v>24.8</v>
      </c>
      <c r="AS102" s="648" t="str">
        <f>IF('C10(1)-1管路(計画設定)'!$AF$17="","-",IF('C10(1)-1管路(計画設定)'!$AF$17="○",'C3(1)-1管路'!AS102,IF('C3(1)-1管路'!AS102="-","-",'C10(1)-1管路(計画設定)'!$AF$17*'C3(1)-1管路'!AS102)))</f>
        <v>-</v>
      </c>
      <c r="AT102" s="649" t="str">
        <f>IF('C10(1)-1管路(計画設定)'!$AG$17="","-",IF('C10(1)-1管路(計画設定)'!$AG$17="○",'C3(1)-1管路'!AT102,IF('C3(1)-1管路'!AT102="-","-",'C10(1)-1管路(計画設定)'!$AG$17*'C3(1)-1管路'!AT102)))</f>
        <v>-</v>
      </c>
      <c r="AU102" s="664" t="str">
        <f t="shared" si="212"/>
        <v>-</v>
      </c>
      <c r="AV102" s="655">
        <f t="shared" si="213"/>
        <v>1049.2</v>
      </c>
      <c r="AW102" s="240" t="str">
        <f>IF('C10(1)-2管路(初期設定)'!AW102="","",'C10(1)-2管路(初期設定)'!AW102)</f>
        <v>ダクタイル鋳鉄管(NS形継手等)</v>
      </c>
      <c r="AX102" s="657">
        <f>IF('C10(1)-2管路(初期設定)'!AX102="","",'C10(1)-2管路(初期設定)'!AX102)</f>
        <v>67</v>
      </c>
      <c r="AY102" s="42">
        <f t="shared" si="214"/>
        <v>70296.400000000009</v>
      </c>
      <c r="BB102" s="1071">
        <f t="shared" si="215"/>
        <v>0</v>
      </c>
      <c r="BC102" s="1070"/>
      <c r="BD102" s="1070">
        <f t="shared" si="216"/>
        <v>0</v>
      </c>
      <c r="BE102" s="1070"/>
      <c r="BF102" s="1070">
        <f t="shared" si="217"/>
        <v>680.4</v>
      </c>
      <c r="BG102" s="1070"/>
      <c r="BH102" s="1070">
        <f t="shared" si="218"/>
        <v>368.8</v>
      </c>
      <c r="BI102" s="1070"/>
      <c r="BJ102" s="1070">
        <f t="shared" si="219"/>
        <v>0</v>
      </c>
      <c r="BK102" s="1070"/>
      <c r="BL102" s="1071">
        <f t="shared" si="220"/>
        <v>0</v>
      </c>
      <c r="BM102" s="1070"/>
      <c r="BN102" s="1070">
        <f t="shared" si="221"/>
        <v>0</v>
      </c>
      <c r="BO102" s="1070"/>
      <c r="BP102" s="1070">
        <f t="shared" si="222"/>
        <v>45586.799999999996</v>
      </c>
      <c r="BQ102" s="1070"/>
      <c r="BR102" s="1070">
        <f t="shared" si="223"/>
        <v>24709.600000000002</v>
      </c>
      <c r="BS102" s="1070"/>
      <c r="BT102" s="1070">
        <f t="shared" si="224"/>
        <v>0</v>
      </c>
      <c r="BU102" s="1073"/>
    </row>
    <row r="103" spans="1:73" ht="13.5" customHeight="1">
      <c r="B103" s="1550"/>
      <c r="C103" s="1083"/>
      <c r="D103" s="1084"/>
      <c r="E103" s="1085"/>
      <c r="F103" s="77" t="s">
        <v>136</v>
      </c>
      <c r="G103" s="648" t="str">
        <f>IF('C10(1)-1管路(計画設定)'!$F$17="","-",IF('C10(1)-1管路(計画設定)'!$F$17="○",'C3(1)-1管路'!G103,IF('C3(1)-1管路'!F103="-","-",'C10(1)-1管路(計画設定)'!$F$17*'C3(1)-1管路'!G103)))</f>
        <v>-</v>
      </c>
      <c r="H103" s="649" t="str">
        <f>IF('C10(1)-1管路(計画設定)'!$G$17="","-",IF('C10(1)-1管路(計画設定)'!$G$17="○",'C3(1)-1管路'!H103,IF('C3(1)-1管路'!H103="-","-",'C10(1)-1管路(計画設定)'!$G$17*'C3(1)-1管路'!H103)))</f>
        <v>-</v>
      </c>
      <c r="I103" s="664" t="str">
        <f t="shared" si="200"/>
        <v>-</v>
      </c>
      <c r="J103" s="648" t="str">
        <f>IF('C10(1)-1管路(計画設定)'!$H$17="","-",IF('C10(1)-1管路(計画設定)'!$H$17="○",'C3(1)-1管路'!J103,IF('C3(1)-1管路'!J103="-","-",'C10(1)-1管路(計画設定)'!$H$17*'C3(1)-1管路'!J103)))</f>
        <v>-</v>
      </c>
      <c r="K103" s="649" t="str">
        <f>IF('C10(1)-1管路(計画設定)'!$I$17="","-",IF('C10(1)-1管路(計画設定)'!$I$17="○",'C3(1)-1管路'!K103,IF('C3(1)-1管路'!K103="-","-",'C10(1)-1管路(計画設定)'!$I$17*'C3(1)-1管路'!K103)))</f>
        <v>-</v>
      </c>
      <c r="L103" s="664" t="str">
        <f t="shared" si="201"/>
        <v>-</v>
      </c>
      <c r="M103" s="648" t="str">
        <f>IF('C10(1)-1管路(計画設定)'!$J$17="","-",IF('C10(1)-1管路(計画設定)'!$J$17="○",'C3(1)-1管路'!M103,IF('C3(1)-1管路'!M103="-","-",'C10(1)-1管路(計画設定)'!$J$17*'C3(1)-1管路'!M103)))</f>
        <v>-</v>
      </c>
      <c r="N103" s="649" t="str">
        <f>IF('C10(1)-1管路(計画設定)'!$K$17="","-",IF('C10(1)-1管路(計画設定)'!$K$17="○",'C3(1)-1管路'!N103,IF('C3(1)-1管路'!N103="-","-",'C10(1)-1管路(計画設定)'!$K$17*'C3(1)-1管路'!N103)))</f>
        <v>-</v>
      </c>
      <c r="O103" s="664" t="str">
        <f t="shared" si="202"/>
        <v>-</v>
      </c>
      <c r="P103" s="648" t="str">
        <f>IF('C10(1)-1管路(計画設定)'!$L$17="","-",IF('C10(1)-1管路(計画設定)'!$L$17="○",'C3(1)-1管路'!P103,IF('C3(1)-1管路'!P103="-","-",'C10(1)-1管路(計画設定)'!$L$17*'C3(1)-1管路'!P103)))</f>
        <v>-</v>
      </c>
      <c r="Q103" s="649" t="str">
        <f>IF('C10(1)-1管路(計画設定)'!$M$17="","-",IF('C10(1)-1管路(計画設定)'!$M$17="○",'C3(1)-1管路'!Q103,IF('C3(1)-1管路'!Q103="-","-",'C10(1)-1管路(計画設定)'!$M$17*'C3(1)-1管路'!Q103)))</f>
        <v>-</v>
      </c>
      <c r="R103" s="664" t="str">
        <f t="shared" si="203"/>
        <v>-</v>
      </c>
      <c r="S103" s="648" t="str">
        <f>IF('C10(1)-1管路(計画設定)'!$N$17="","-",IF('C10(1)-1管路(計画設定)'!$N$17="○",'C3(1)-1管路'!S103,IF('C3(1)-1管路'!S103="-","-",'C10(1)-1管路(計画設定)'!$N$17*'C3(1)-1管路'!S103)))</f>
        <v>-</v>
      </c>
      <c r="T103" s="650" t="str">
        <f>IF('C10(1)-1管路(計画設定)'!$O$17="","-",IF('C10(1)-1管路(計画設定)'!$O$17="○",'C3(1)-1管路'!T103,IF('C3(1)-1管路'!T103="-","-",'C10(1)-1管路(計画設定)'!$O$17*'C3(1)-1管路'!T103)))</f>
        <v>-</v>
      </c>
      <c r="U103" s="650" t="str">
        <f>IF('C10(1)-1管路(計画設定)'!$P$17="","-",IF('C10(1)-1管路(計画設定)'!$P$17="○",'C3(1)-1管路'!U103,IF('C3(1)-1管路'!U103="-","-",'C10(1)-1管路(計画設定)'!$P$17*'C3(1)-1管路'!U103)))</f>
        <v>-</v>
      </c>
      <c r="V103" s="649" t="str">
        <f>IF('C10(1)-1管路(計画設定)'!$Q$17="","-",IF('C10(1)-1管路(計画設定)'!$Q$17="○",'C3(1)-1管路'!V103,IF('C3(1)-1管路'!V103="-","-",'C10(1)-1管路(計画設定)'!$Q$17*'C3(1)-1管路'!V103)))</f>
        <v>-</v>
      </c>
      <c r="W103" s="664" t="str">
        <f t="shared" si="204"/>
        <v>-</v>
      </c>
      <c r="X103" s="648" t="str">
        <f>IF('C10(1)-1管路(計画設定)'!$R$17="","-",IF('C10(1)-1管路(計画設定)'!$R$17="○",'C3(1)-1管路'!X103,IF('C3(1)-1管路'!X103="-","-",'C10(1)-1管路(計画設定)'!$R$17*'C3(1)-1管路'!X103)))</f>
        <v>-</v>
      </c>
      <c r="Y103" s="649">
        <f>IF('C10(1)-1管路(計画設定)'!$S$17="","-",IF('C10(1)-1管路(計画設定)'!$S$17="○",'C3(1)-1管路'!Y103,IF('C3(1)-1管路'!Y103="-","-",'C10(1)-1管路(計画設定)'!$S$17*'C3(1)-1管路'!Y103)))</f>
        <v>24.3</v>
      </c>
      <c r="Z103" s="664">
        <f t="shared" si="205"/>
        <v>24.3</v>
      </c>
      <c r="AA103" s="648" t="str">
        <f>IF('C10(1)-1管路(計画設定)'!$T$17="","-",IF('C10(1)-1管路(計画設定)'!$T$17="○",'C3(1)-1管路'!AA103,IF('C3(1)-1管路'!AA103="-","-",'C10(1)-1管路(計画設定)'!$T$17*'C3(1)-1管路'!AA103)))</f>
        <v>-</v>
      </c>
      <c r="AB103" s="649" t="str">
        <f>IF('C10(1)-1管路(計画設定)'!$U$17="","-",IF('C10(1)-1管路(計画設定)'!$U$17="○",'C3(1)-1管路'!AB103,IF('C3(1)-1管路'!AB103="-","-",'C10(1)-1管路(計画設定)'!$U$17*'C3(1)-1管路'!AB103)))</f>
        <v>-</v>
      </c>
      <c r="AC103" s="664" t="str">
        <f t="shared" si="206"/>
        <v>-</v>
      </c>
      <c r="AD103" s="648" t="str">
        <f>IF('C10(1)-1管路(計画設定)'!$V$17="","-",IF('C10(1)-1管路(計画設定)'!$V$17="○",'C3(1)-1管路'!AD103,IF('C3(1)-1管路'!AD103="-","-",'C10(1)-1管路(計画設定)'!$V$17*'C3(1)-1管路'!AD103)))</f>
        <v>-</v>
      </c>
      <c r="AE103" s="649">
        <f>IF('C10(1)-1管路(計画設定)'!$W$17="","-",IF('C10(1)-1管路(計画設定)'!$W$17="○",'C3(1)-1管路'!AE103,IF('C3(1)-1管路'!AE103="-","-",'C10(1)-1管路(計画設定)'!$W$17*'C3(1)-1管路'!AE103)))</f>
        <v>34.200000000000003</v>
      </c>
      <c r="AF103" s="664">
        <f t="shared" si="207"/>
        <v>34.200000000000003</v>
      </c>
      <c r="AG103" s="648" t="str">
        <f>IF('C10(1)-1管路(計画設定)'!$X$8="","-",IF('C10(1)-1管路(計画設定)'!$X$8="○",'C3(1)-1管路'!AG103,IF('C3(1)-1管路'!AZ103="-","-",'C10(1)-1管路(計画設定)'!$X$8*'C3(1)-1管路'!AG103)))</f>
        <v>-</v>
      </c>
      <c r="AH103" s="649">
        <f>IF('C10(1)-1管路(計画設定)'!$Y$17="","-",IF('C10(1)-1管路(計画設定)'!$Y$17="○",'C3(1)-1管路'!AH103,IF('C3(1)-1管路'!AH103="-","-",'C10(1)-1管路(計画設定)'!$Y$17*'C3(1)-1管路'!AH103)))</f>
        <v>297</v>
      </c>
      <c r="AI103" s="664">
        <f t="shared" si="208"/>
        <v>297</v>
      </c>
      <c r="AJ103" s="648" t="str">
        <f>IF('C10(1)-1管路(計画設定)'!$Z$17="","-",IF('C10(1)-1管路(計画設定)'!$Z$17="○",'C3(1)-1管路'!AJ103,IF('C3(1)-1管路'!AJ103="-","-",'C10(1)-1管路(計画設定)'!$Z$17*'C3(1)-1管路'!AJ103)))</f>
        <v>-</v>
      </c>
      <c r="AK103" s="649" t="str">
        <f>IF('C10(1)-1管路(計画設定)'!$AA$17="","-",IF('C10(1)-1管路(計画設定)'!$AA$17="○",'C3(1)-1管路'!AK103,IF('C3(1)-1管路'!AK103="-","-",'C10(1)-1管路(計画設定)'!$AA$17*'C3(1)-1管路'!AK103)))</f>
        <v>-</v>
      </c>
      <c r="AL103" s="664" t="str">
        <f t="shared" si="209"/>
        <v>-</v>
      </c>
      <c r="AM103" s="648" t="str">
        <f>IF('C10(1)-1管路(計画設定)'!$AB$17="","-",IF('C10(1)-1管路(計画設定)'!$AB$17="○",'C3(1)-1管路'!AM103,IF('C3(1)-1管路'!AM103="-","-",'C10(1)-1管路(計画設定)'!$AB$17*'C3(1)-1管路'!AM103)))</f>
        <v>-</v>
      </c>
      <c r="AN103" s="649" t="str">
        <f>IF('C10(1)-1管路(計画設定)'!$AC$17="","-",IF('C10(1)-1管路(計画設定)'!$AC$17="○",'C3(1)-1管路'!AN103,IF('C3(1)-1管路'!AN103="-","-",'C10(1)-1管路(計画設定)'!$AC$17*'C3(1)-1管路'!AN103)))</f>
        <v>-</v>
      </c>
      <c r="AO103" s="664" t="str">
        <f t="shared" si="210"/>
        <v>-</v>
      </c>
      <c r="AP103" s="648" t="str">
        <f>IF('C10(1)-1管路(計画設定)'!$AD$17="","-",IF('C10(1)-1管路(計画設定)'!$AD$17="○",'C3(1)-1管路'!AP103,IF('C3(1)-1管路'!AP103="-","-",'C10(1)-1管路(計画設定)'!$AD$17*'C3(1)-1管路'!AP103)))</f>
        <v>-</v>
      </c>
      <c r="AQ103" s="649">
        <f>IF('C10(1)-1管路(計画設定)'!$AE$17="","-",IF('C10(1)-1管路(計画設定)'!$AE$17="○",'C3(1)-1管路'!AQ103,IF('C3(1)-1管路'!AQ103="-","-",'C10(1)-1管路(計画設定)'!$AE$17*'C3(1)-1管路'!AQ103)))</f>
        <v>620.29999999999995</v>
      </c>
      <c r="AR103" s="664">
        <f t="shared" si="211"/>
        <v>620.29999999999995</v>
      </c>
      <c r="AS103" s="648" t="str">
        <f>IF('C10(1)-1管路(計画設定)'!$AF$17="","-",IF('C10(1)-1管路(計画設定)'!$AF$17="○",'C3(1)-1管路'!AS103,IF('C3(1)-1管路'!AS103="-","-",'C10(1)-1管路(計画設定)'!$AF$17*'C3(1)-1管路'!AS103)))</f>
        <v>-</v>
      </c>
      <c r="AT103" s="649" t="str">
        <f>IF('C10(1)-1管路(計画設定)'!$AG$17="","-",IF('C10(1)-1管路(計画設定)'!$AG$17="○",'C3(1)-1管路'!AT103,IF('C3(1)-1管路'!AT103="-","-",'C10(1)-1管路(計画設定)'!$AG$17*'C3(1)-1管路'!AT103)))</f>
        <v>-</v>
      </c>
      <c r="AU103" s="664" t="str">
        <f t="shared" si="212"/>
        <v>-</v>
      </c>
      <c r="AV103" s="655">
        <f t="shared" si="213"/>
        <v>975.8</v>
      </c>
      <c r="AW103" s="240" t="str">
        <f>IF('C10(1)-2管路(初期設定)'!AW103="","",'C10(1)-2管路(初期設定)'!AW103)</f>
        <v>配水用ポリエチレン管(融着継手)</v>
      </c>
      <c r="AX103" s="657">
        <f>IF('C10(1)-2管路(初期設定)'!AX103="","",'C10(1)-2管路(初期設定)'!AX103)</f>
        <v>42</v>
      </c>
      <c r="AY103" s="42">
        <f t="shared" si="214"/>
        <v>40983.599999999999</v>
      </c>
      <c r="BB103" s="1071">
        <f t="shared" si="215"/>
        <v>0</v>
      </c>
      <c r="BC103" s="1070"/>
      <c r="BD103" s="1070">
        <f t="shared" si="216"/>
        <v>0</v>
      </c>
      <c r="BE103" s="1070"/>
      <c r="BF103" s="1070">
        <f t="shared" si="217"/>
        <v>58.5</v>
      </c>
      <c r="BG103" s="1070"/>
      <c r="BH103" s="1070">
        <f t="shared" si="218"/>
        <v>917.3</v>
      </c>
      <c r="BI103" s="1070"/>
      <c r="BJ103" s="1070">
        <f t="shared" si="219"/>
        <v>0</v>
      </c>
      <c r="BK103" s="1070"/>
      <c r="BL103" s="1071">
        <f t="shared" si="220"/>
        <v>0</v>
      </c>
      <c r="BM103" s="1070"/>
      <c r="BN103" s="1070">
        <f t="shared" si="221"/>
        <v>0</v>
      </c>
      <c r="BO103" s="1070"/>
      <c r="BP103" s="1070">
        <f t="shared" si="222"/>
        <v>2457</v>
      </c>
      <c r="BQ103" s="1070"/>
      <c r="BR103" s="1070">
        <f t="shared" si="223"/>
        <v>38526.6</v>
      </c>
      <c r="BS103" s="1070"/>
      <c r="BT103" s="1070">
        <f t="shared" si="224"/>
        <v>0</v>
      </c>
      <c r="BU103" s="1073"/>
    </row>
    <row r="104" spans="1:73" ht="13.5" customHeight="1">
      <c r="B104" s="1550"/>
      <c r="C104" s="1086"/>
      <c r="D104" s="1087"/>
      <c r="E104" s="1088"/>
      <c r="F104" s="772" t="s">
        <v>69</v>
      </c>
      <c r="G104" s="646" t="str">
        <f t="shared" ref="G104:AV104" si="225">IF(SUM(G93:G103)=0,"-",SUM(G93:G103))</f>
        <v>-</v>
      </c>
      <c r="H104" s="647" t="str">
        <f t="shared" si="225"/>
        <v>-</v>
      </c>
      <c r="I104" s="665" t="str">
        <f t="shared" si="225"/>
        <v>-</v>
      </c>
      <c r="J104" s="646" t="str">
        <f t="shared" si="225"/>
        <v>-</v>
      </c>
      <c r="K104" s="647" t="str">
        <f t="shared" si="225"/>
        <v>-</v>
      </c>
      <c r="L104" s="665" t="str">
        <f t="shared" si="225"/>
        <v>-</v>
      </c>
      <c r="M104" s="646" t="str">
        <f t="shared" si="225"/>
        <v>-</v>
      </c>
      <c r="N104" s="647" t="str">
        <f t="shared" si="225"/>
        <v>-</v>
      </c>
      <c r="O104" s="665" t="str">
        <f t="shared" si="225"/>
        <v>-</v>
      </c>
      <c r="P104" s="646" t="str">
        <f t="shared" si="225"/>
        <v>-</v>
      </c>
      <c r="Q104" s="647" t="str">
        <f t="shared" si="225"/>
        <v>-</v>
      </c>
      <c r="R104" s="665" t="str">
        <f t="shared" si="225"/>
        <v>-</v>
      </c>
      <c r="S104" s="646" t="str">
        <f t="shared" si="225"/>
        <v>-</v>
      </c>
      <c r="T104" s="651" t="str">
        <f t="shared" si="225"/>
        <v>-</v>
      </c>
      <c r="U104" s="651" t="str">
        <f t="shared" si="225"/>
        <v>-</v>
      </c>
      <c r="V104" s="647">
        <f t="shared" si="225"/>
        <v>397.8</v>
      </c>
      <c r="W104" s="665">
        <f t="shared" si="225"/>
        <v>397.8</v>
      </c>
      <c r="X104" s="646" t="str">
        <f t="shared" si="225"/>
        <v>-</v>
      </c>
      <c r="Y104" s="647">
        <f t="shared" si="225"/>
        <v>4518.8999999999996</v>
      </c>
      <c r="Z104" s="665">
        <f t="shared" si="225"/>
        <v>4518.8999999999996</v>
      </c>
      <c r="AA104" s="646" t="str">
        <f t="shared" si="225"/>
        <v>-</v>
      </c>
      <c r="AB104" s="647" t="str">
        <f t="shared" si="225"/>
        <v>-</v>
      </c>
      <c r="AC104" s="665" t="str">
        <f t="shared" si="225"/>
        <v>-</v>
      </c>
      <c r="AD104" s="646" t="str">
        <f t="shared" si="225"/>
        <v>-</v>
      </c>
      <c r="AE104" s="647">
        <f t="shared" si="225"/>
        <v>362.7</v>
      </c>
      <c r="AF104" s="665">
        <f t="shared" si="225"/>
        <v>362.7</v>
      </c>
      <c r="AG104" s="646" t="str">
        <f t="shared" si="225"/>
        <v>-</v>
      </c>
      <c r="AH104" s="647">
        <f t="shared" si="225"/>
        <v>729.9</v>
      </c>
      <c r="AI104" s="665">
        <f t="shared" si="225"/>
        <v>729.9</v>
      </c>
      <c r="AJ104" s="646" t="str">
        <f t="shared" si="225"/>
        <v>-</v>
      </c>
      <c r="AK104" s="647">
        <f t="shared" si="225"/>
        <v>3520.4</v>
      </c>
      <c r="AL104" s="665">
        <f t="shared" si="225"/>
        <v>3520.4</v>
      </c>
      <c r="AM104" s="646" t="str">
        <f t="shared" si="225"/>
        <v>-</v>
      </c>
      <c r="AN104" s="647" t="str">
        <f t="shared" si="225"/>
        <v>-</v>
      </c>
      <c r="AO104" s="665" t="str">
        <f t="shared" si="225"/>
        <v>-</v>
      </c>
      <c r="AP104" s="646" t="str">
        <f t="shared" si="225"/>
        <v>-</v>
      </c>
      <c r="AQ104" s="647">
        <f t="shared" si="225"/>
        <v>704.9</v>
      </c>
      <c r="AR104" s="665">
        <f t="shared" si="225"/>
        <v>704.9</v>
      </c>
      <c r="AS104" s="646" t="str">
        <f t="shared" si="225"/>
        <v>-</v>
      </c>
      <c r="AT104" s="647" t="str">
        <f t="shared" si="225"/>
        <v>-</v>
      </c>
      <c r="AU104" s="665" t="str">
        <f t="shared" si="225"/>
        <v>-</v>
      </c>
      <c r="AV104" s="656">
        <f t="shared" si="225"/>
        <v>10234.599999999999</v>
      </c>
      <c r="AW104" s="92" t="str">
        <f>IF('C10(1)-2管路(初期設定)'!AW104="","",'C10(1)-2管路(初期設定)'!AW104)</f>
        <v/>
      </c>
      <c r="AX104" s="48" t="str">
        <f>IF('C10(1)-2管路(初期設定)'!AX104="","",'C10(1)-2管路(初期設定)'!AX104)</f>
        <v>-</v>
      </c>
      <c r="AY104" s="48">
        <f>IF(SUM(AY93:AY103)=0,"-",SUM(AY93:AY103))</f>
        <v>864357.99999999988</v>
      </c>
      <c r="BB104" s="1065" t="str">
        <f>IF(SUM(BB93:BC103)=0,"-",SUM(BB93:BC103))</f>
        <v>-</v>
      </c>
      <c r="BC104" s="1066"/>
      <c r="BD104" s="1066" t="str">
        <f>IF(SUM(BD93:BE103)=0,"-",SUM(BD93:BE103))</f>
        <v>-</v>
      </c>
      <c r="BE104" s="1066"/>
      <c r="BF104" s="1066">
        <f>IF(SUM(BF93:BG103)=0,"-",SUM(BF93:BG103))</f>
        <v>5279.4</v>
      </c>
      <c r="BG104" s="1066"/>
      <c r="BH104" s="1066">
        <f>IF(SUM(BH93:BI103)=0,"-",SUM(BH93:BI103))</f>
        <v>4955.2</v>
      </c>
      <c r="BI104" s="1066"/>
      <c r="BJ104" s="1066" t="str">
        <f>IF(SUM(BJ93:BK103)=0,"-",SUM(BJ93:BK103))</f>
        <v>-</v>
      </c>
      <c r="BK104" s="1066"/>
      <c r="BL104" s="1065" t="str">
        <f>IF(SUM(BL93:BM103)=0,"-",SUM(BL93:BM103))</f>
        <v>-</v>
      </c>
      <c r="BM104" s="1066"/>
      <c r="BN104" s="1066" t="str">
        <f>IF(SUM(BN93:BO103)=0,"-",SUM(BN93:BO103))</f>
        <v>-</v>
      </c>
      <c r="BO104" s="1066"/>
      <c r="BP104" s="1066">
        <f>IF(SUM(BP93:BQ103)=0,"-",SUM(BP93:BQ103))</f>
        <v>485906.39999999997</v>
      </c>
      <c r="BQ104" s="1066"/>
      <c r="BR104" s="1066">
        <f>IF(SUM(BR93:BS103)=0,"-",SUM(BR93:BS103))</f>
        <v>378451.6</v>
      </c>
      <c r="BS104" s="1066"/>
      <c r="BT104" s="1066" t="str">
        <f>IF(SUM(BT93:BU103)=0,"-",SUM(BT93:BU103))</f>
        <v>-</v>
      </c>
      <c r="BU104" s="1068"/>
    </row>
    <row r="105" spans="1:73" ht="13.5" customHeight="1">
      <c r="B105" s="1550"/>
      <c r="C105" s="1042" t="s">
        <v>890</v>
      </c>
      <c r="D105" s="1081"/>
      <c r="E105" s="1082"/>
      <c r="F105" s="75">
        <v>300</v>
      </c>
      <c r="G105" s="781" t="str">
        <f>+G47</f>
        <v>-</v>
      </c>
      <c r="H105" s="782" t="str">
        <f t="shared" ref="H105:AY105" si="226">+H47</f>
        <v>-</v>
      </c>
      <c r="I105" s="784" t="str">
        <f t="shared" si="226"/>
        <v>-</v>
      </c>
      <c r="J105" s="781" t="str">
        <f t="shared" si="226"/>
        <v>-</v>
      </c>
      <c r="K105" s="782" t="str">
        <f t="shared" si="226"/>
        <v>-</v>
      </c>
      <c r="L105" s="784" t="str">
        <f t="shared" si="226"/>
        <v>-</v>
      </c>
      <c r="M105" s="781" t="str">
        <f t="shared" si="226"/>
        <v>-</v>
      </c>
      <c r="N105" s="782" t="str">
        <f t="shared" si="226"/>
        <v>-</v>
      </c>
      <c r="O105" s="784" t="str">
        <f t="shared" si="226"/>
        <v>-</v>
      </c>
      <c r="P105" s="781" t="str">
        <f t="shared" si="226"/>
        <v>-</v>
      </c>
      <c r="Q105" s="782" t="str">
        <f t="shared" si="226"/>
        <v>-</v>
      </c>
      <c r="R105" s="784" t="str">
        <f t="shared" si="226"/>
        <v>-</v>
      </c>
      <c r="S105" s="781" t="str">
        <f t="shared" si="226"/>
        <v>-</v>
      </c>
      <c r="T105" s="783" t="str">
        <f t="shared" si="226"/>
        <v>-</v>
      </c>
      <c r="U105" s="783" t="str">
        <f t="shared" si="226"/>
        <v>-</v>
      </c>
      <c r="V105" s="782" t="str">
        <f t="shared" si="226"/>
        <v>-</v>
      </c>
      <c r="W105" s="784" t="str">
        <f t="shared" si="226"/>
        <v>-</v>
      </c>
      <c r="X105" s="781" t="str">
        <f t="shared" si="226"/>
        <v>-</v>
      </c>
      <c r="Y105" s="782">
        <f t="shared" si="226"/>
        <v>1</v>
      </c>
      <c r="Z105" s="784">
        <f t="shared" si="226"/>
        <v>1</v>
      </c>
      <c r="AA105" s="781" t="str">
        <f t="shared" si="226"/>
        <v>-</v>
      </c>
      <c r="AB105" s="782" t="str">
        <f t="shared" si="226"/>
        <v>-</v>
      </c>
      <c r="AC105" s="784" t="str">
        <f t="shared" si="226"/>
        <v>-</v>
      </c>
      <c r="AD105" s="781" t="str">
        <f t="shared" si="226"/>
        <v>-</v>
      </c>
      <c r="AE105" s="782" t="str">
        <f t="shared" si="226"/>
        <v>-</v>
      </c>
      <c r="AF105" s="784" t="str">
        <f t="shared" si="226"/>
        <v>-</v>
      </c>
      <c r="AG105" s="781" t="str">
        <f t="shared" si="226"/>
        <v>-</v>
      </c>
      <c r="AH105" s="782" t="str">
        <f t="shared" si="226"/>
        <v>-</v>
      </c>
      <c r="AI105" s="784" t="str">
        <f t="shared" si="226"/>
        <v>-</v>
      </c>
      <c r="AJ105" s="781" t="str">
        <f t="shared" si="226"/>
        <v>-</v>
      </c>
      <c r="AK105" s="782" t="str">
        <f t="shared" si="226"/>
        <v>-</v>
      </c>
      <c r="AL105" s="784" t="str">
        <f t="shared" si="226"/>
        <v>-</v>
      </c>
      <c r="AM105" s="781" t="str">
        <f t="shared" si="226"/>
        <v>-</v>
      </c>
      <c r="AN105" s="782" t="str">
        <f t="shared" si="226"/>
        <v>-</v>
      </c>
      <c r="AO105" s="784" t="str">
        <f t="shared" si="226"/>
        <v>-</v>
      </c>
      <c r="AP105" s="781" t="str">
        <f t="shared" si="226"/>
        <v>-</v>
      </c>
      <c r="AQ105" s="782" t="str">
        <f t="shared" si="226"/>
        <v>-</v>
      </c>
      <c r="AR105" s="784" t="str">
        <f t="shared" si="226"/>
        <v>-</v>
      </c>
      <c r="AS105" s="781" t="str">
        <f t="shared" si="226"/>
        <v>-</v>
      </c>
      <c r="AT105" s="782" t="str">
        <f t="shared" si="226"/>
        <v>-</v>
      </c>
      <c r="AU105" s="784" t="str">
        <f t="shared" si="226"/>
        <v>-</v>
      </c>
      <c r="AV105" s="791">
        <f t="shared" si="226"/>
        <v>1</v>
      </c>
      <c r="AW105" s="238" t="str">
        <f t="shared" si="226"/>
        <v>ダクタイル鋳鉄管(NS形継手等)</v>
      </c>
      <c r="AX105" s="788">
        <f t="shared" si="226"/>
        <v>112</v>
      </c>
      <c r="AY105" s="47">
        <f t="shared" si="226"/>
        <v>112</v>
      </c>
      <c r="BB105" s="1077">
        <f t="shared" ref="BB105:BU111" si="227">+BB47</f>
        <v>0</v>
      </c>
      <c r="BC105" s="1074">
        <f t="shared" si="227"/>
        <v>0</v>
      </c>
      <c r="BD105" s="1074">
        <f t="shared" si="227"/>
        <v>0</v>
      </c>
      <c r="BE105" s="1074">
        <f t="shared" si="227"/>
        <v>0</v>
      </c>
      <c r="BF105" s="1074">
        <f t="shared" si="227"/>
        <v>1</v>
      </c>
      <c r="BG105" s="1074">
        <f t="shared" si="227"/>
        <v>0</v>
      </c>
      <c r="BH105" s="1074">
        <f>+BH47</f>
        <v>0</v>
      </c>
      <c r="BI105" s="1074">
        <f t="shared" si="227"/>
        <v>0</v>
      </c>
      <c r="BJ105" s="1074">
        <f t="shared" si="227"/>
        <v>0</v>
      </c>
      <c r="BK105" s="1074">
        <f t="shared" si="227"/>
        <v>0</v>
      </c>
      <c r="BL105" s="1077">
        <f t="shared" si="227"/>
        <v>0</v>
      </c>
      <c r="BM105" s="1074">
        <f t="shared" si="227"/>
        <v>0</v>
      </c>
      <c r="BN105" s="1074">
        <f t="shared" si="227"/>
        <v>0</v>
      </c>
      <c r="BO105" s="1074">
        <f t="shared" si="227"/>
        <v>0</v>
      </c>
      <c r="BP105" s="1074">
        <f t="shared" si="227"/>
        <v>112</v>
      </c>
      <c r="BQ105" s="1074">
        <f t="shared" si="227"/>
        <v>0</v>
      </c>
      <c r="BR105" s="1074">
        <f t="shared" si="227"/>
        <v>0</v>
      </c>
      <c r="BS105" s="1074">
        <f t="shared" si="227"/>
        <v>0</v>
      </c>
      <c r="BT105" s="1074">
        <f t="shared" si="227"/>
        <v>0</v>
      </c>
      <c r="BU105" s="1075">
        <f t="shared" si="227"/>
        <v>0</v>
      </c>
    </row>
    <row r="106" spans="1:73" ht="13.5" customHeight="1">
      <c r="B106" s="1550"/>
      <c r="C106" s="1083"/>
      <c r="D106" s="1084"/>
      <c r="E106" s="1085"/>
      <c r="F106" s="76">
        <v>250</v>
      </c>
      <c r="G106" s="777" t="str">
        <f t="shared" ref="G106:AY111" si="228">+G48</f>
        <v>-</v>
      </c>
      <c r="H106" s="778" t="str">
        <f t="shared" si="228"/>
        <v>-</v>
      </c>
      <c r="I106" s="780" t="str">
        <f t="shared" si="228"/>
        <v>-</v>
      </c>
      <c r="J106" s="777" t="str">
        <f t="shared" si="228"/>
        <v>-</v>
      </c>
      <c r="K106" s="778" t="str">
        <f t="shared" si="228"/>
        <v>-</v>
      </c>
      <c r="L106" s="780" t="str">
        <f t="shared" si="228"/>
        <v>-</v>
      </c>
      <c r="M106" s="777" t="str">
        <f t="shared" si="228"/>
        <v>-</v>
      </c>
      <c r="N106" s="778" t="str">
        <f t="shared" si="228"/>
        <v>-</v>
      </c>
      <c r="O106" s="780" t="str">
        <f t="shared" si="228"/>
        <v>-</v>
      </c>
      <c r="P106" s="777" t="str">
        <f t="shared" si="228"/>
        <v>-</v>
      </c>
      <c r="Q106" s="778" t="str">
        <f t="shared" si="228"/>
        <v>-</v>
      </c>
      <c r="R106" s="780" t="str">
        <f t="shared" si="228"/>
        <v>-</v>
      </c>
      <c r="S106" s="777" t="str">
        <f t="shared" si="228"/>
        <v>-</v>
      </c>
      <c r="T106" s="779" t="str">
        <f t="shared" si="228"/>
        <v>-</v>
      </c>
      <c r="U106" s="779" t="str">
        <f t="shared" si="228"/>
        <v>-</v>
      </c>
      <c r="V106" s="778">
        <f t="shared" si="228"/>
        <v>1</v>
      </c>
      <c r="W106" s="780">
        <f t="shared" si="228"/>
        <v>1</v>
      </c>
      <c r="X106" s="777" t="str">
        <f t="shared" si="228"/>
        <v>-</v>
      </c>
      <c r="Y106" s="778" t="str">
        <f t="shared" si="228"/>
        <v>-</v>
      </c>
      <c r="Z106" s="780" t="str">
        <f t="shared" si="228"/>
        <v>-</v>
      </c>
      <c r="AA106" s="777" t="str">
        <f t="shared" si="228"/>
        <v>-</v>
      </c>
      <c r="AB106" s="778" t="str">
        <f t="shared" si="228"/>
        <v>-</v>
      </c>
      <c r="AC106" s="780" t="str">
        <f t="shared" si="228"/>
        <v>-</v>
      </c>
      <c r="AD106" s="777" t="str">
        <f t="shared" si="228"/>
        <v>-</v>
      </c>
      <c r="AE106" s="778" t="str">
        <f t="shared" si="228"/>
        <v>-</v>
      </c>
      <c r="AF106" s="780" t="str">
        <f t="shared" si="228"/>
        <v>-</v>
      </c>
      <c r="AG106" s="777" t="str">
        <f t="shared" si="228"/>
        <v>-</v>
      </c>
      <c r="AH106" s="778" t="str">
        <f t="shared" si="228"/>
        <v>-</v>
      </c>
      <c r="AI106" s="780" t="str">
        <f t="shared" si="228"/>
        <v>-</v>
      </c>
      <c r="AJ106" s="777" t="str">
        <f t="shared" si="228"/>
        <v>-</v>
      </c>
      <c r="AK106" s="778" t="str">
        <f t="shared" si="228"/>
        <v>-</v>
      </c>
      <c r="AL106" s="780" t="str">
        <f t="shared" si="228"/>
        <v>-</v>
      </c>
      <c r="AM106" s="777" t="str">
        <f t="shared" si="228"/>
        <v>-</v>
      </c>
      <c r="AN106" s="778" t="str">
        <f t="shared" si="228"/>
        <v>-</v>
      </c>
      <c r="AO106" s="780" t="str">
        <f t="shared" si="228"/>
        <v>-</v>
      </c>
      <c r="AP106" s="777" t="str">
        <f t="shared" si="228"/>
        <v>-</v>
      </c>
      <c r="AQ106" s="778" t="str">
        <f t="shared" si="228"/>
        <v>-</v>
      </c>
      <c r="AR106" s="780" t="str">
        <f t="shared" si="228"/>
        <v>-</v>
      </c>
      <c r="AS106" s="777" t="str">
        <f t="shared" si="228"/>
        <v>-</v>
      </c>
      <c r="AT106" s="778" t="str">
        <f t="shared" si="228"/>
        <v>-</v>
      </c>
      <c r="AU106" s="780" t="str">
        <f t="shared" si="228"/>
        <v>-</v>
      </c>
      <c r="AV106" s="785">
        <f t="shared" si="228"/>
        <v>1</v>
      </c>
      <c r="AW106" s="240" t="str">
        <f t="shared" si="228"/>
        <v>ダクタイル鋳鉄管(NS形継手等)</v>
      </c>
      <c r="AX106" s="787">
        <f t="shared" si="228"/>
        <v>99</v>
      </c>
      <c r="AY106" s="42">
        <f t="shared" si="228"/>
        <v>99</v>
      </c>
      <c r="BB106" s="1071">
        <f t="shared" si="227"/>
        <v>0</v>
      </c>
      <c r="BC106" s="1070">
        <f t="shared" si="227"/>
        <v>0</v>
      </c>
      <c r="BD106" s="1070">
        <f t="shared" si="227"/>
        <v>0</v>
      </c>
      <c r="BE106" s="1070">
        <f t="shared" si="227"/>
        <v>0</v>
      </c>
      <c r="BF106" s="1070">
        <f t="shared" si="227"/>
        <v>1</v>
      </c>
      <c r="BG106" s="1070">
        <f t="shared" si="227"/>
        <v>0</v>
      </c>
      <c r="BH106" s="1070">
        <f t="shared" si="227"/>
        <v>0</v>
      </c>
      <c r="BI106" s="1070">
        <f t="shared" si="227"/>
        <v>0</v>
      </c>
      <c r="BJ106" s="1070">
        <f t="shared" si="227"/>
        <v>0</v>
      </c>
      <c r="BK106" s="1070">
        <f t="shared" si="227"/>
        <v>0</v>
      </c>
      <c r="BL106" s="1071">
        <f t="shared" si="227"/>
        <v>0</v>
      </c>
      <c r="BM106" s="1070">
        <f t="shared" si="227"/>
        <v>0</v>
      </c>
      <c r="BN106" s="1070">
        <f t="shared" si="227"/>
        <v>0</v>
      </c>
      <c r="BO106" s="1070">
        <f t="shared" si="227"/>
        <v>0</v>
      </c>
      <c r="BP106" s="1070">
        <f t="shared" si="227"/>
        <v>99</v>
      </c>
      <c r="BQ106" s="1070">
        <f t="shared" si="227"/>
        <v>0</v>
      </c>
      <c r="BR106" s="1070">
        <f t="shared" si="227"/>
        <v>0</v>
      </c>
      <c r="BS106" s="1070">
        <f t="shared" si="227"/>
        <v>0</v>
      </c>
      <c r="BT106" s="1070">
        <f t="shared" si="227"/>
        <v>0</v>
      </c>
      <c r="BU106" s="1073">
        <f t="shared" si="227"/>
        <v>0</v>
      </c>
    </row>
    <row r="107" spans="1:73" ht="13.5" customHeight="1">
      <c r="B107" s="1550"/>
      <c r="C107" s="1083"/>
      <c r="D107" s="1084"/>
      <c r="E107" s="1085"/>
      <c r="F107" s="76">
        <v>200</v>
      </c>
      <c r="G107" s="777" t="str">
        <f t="shared" si="228"/>
        <v>-</v>
      </c>
      <c r="H107" s="778" t="str">
        <f t="shared" si="228"/>
        <v>-</v>
      </c>
      <c r="I107" s="780" t="str">
        <f t="shared" si="228"/>
        <v>-</v>
      </c>
      <c r="J107" s="777" t="str">
        <f t="shared" si="228"/>
        <v>-</v>
      </c>
      <c r="K107" s="778" t="str">
        <f t="shared" si="228"/>
        <v>-</v>
      </c>
      <c r="L107" s="780" t="str">
        <f t="shared" si="228"/>
        <v>-</v>
      </c>
      <c r="M107" s="777" t="str">
        <f t="shared" si="228"/>
        <v>-</v>
      </c>
      <c r="N107" s="778" t="str">
        <f t="shared" si="228"/>
        <v>-</v>
      </c>
      <c r="O107" s="780" t="str">
        <f t="shared" si="228"/>
        <v>-</v>
      </c>
      <c r="P107" s="777" t="str">
        <f t="shared" si="228"/>
        <v>-</v>
      </c>
      <c r="Q107" s="778" t="str">
        <f t="shared" si="228"/>
        <v>-</v>
      </c>
      <c r="R107" s="780" t="str">
        <f t="shared" si="228"/>
        <v>-</v>
      </c>
      <c r="S107" s="777" t="str">
        <f t="shared" si="228"/>
        <v>-</v>
      </c>
      <c r="T107" s="779" t="str">
        <f t="shared" si="228"/>
        <v>-</v>
      </c>
      <c r="U107" s="779" t="str">
        <f t="shared" si="228"/>
        <v>-</v>
      </c>
      <c r="V107" s="778">
        <f t="shared" si="228"/>
        <v>2</v>
      </c>
      <c r="W107" s="780">
        <f t="shared" si="228"/>
        <v>2</v>
      </c>
      <c r="X107" s="777" t="str">
        <f t="shared" si="228"/>
        <v>-</v>
      </c>
      <c r="Y107" s="778">
        <f t="shared" si="228"/>
        <v>3</v>
      </c>
      <c r="Z107" s="780">
        <f t="shared" si="228"/>
        <v>3</v>
      </c>
      <c r="AA107" s="777" t="str">
        <f t="shared" si="228"/>
        <v>-</v>
      </c>
      <c r="AB107" s="778" t="str">
        <f t="shared" si="228"/>
        <v>-</v>
      </c>
      <c r="AC107" s="780" t="str">
        <f t="shared" si="228"/>
        <v>-</v>
      </c>
      <c r="AD107" s="777" t="str">
        <f t="shared" si="228"/>
        <v>-</v>
      </c>
      <c r="AE107" s="778" t="str">
        <f t="shared" si="228"/>
        <v>-</v>
      </c>
      <c r="AF107" s="780" t="str">
        <f t="shared" si="228"/>
        <v>-</v>
      </c>
      <c r="AG107" s="777" t="str">
        <f t="shared" si="228"/>
        <v>-</v>
      </c>
      <c r="AH107" s="778" t="str">
        <f t="shared" si="228"/>
        <v>-</v>
      </c>
      <c r="AI107" s="780" t="str">
        <f t="shared" si="228"/>
        <v>-</v>
      </c>
      <c r="AJ107" s="777" t="str">
        <f t="shared" si="228"/>
        <v>-</v>
      </c>
      <c r="AK107" s="778" t="str">
        <f t="shared" si="228"/>
        <v>-</v>
      </c>
      <c r="AL107" s="780" t="str">
        <f t="shared" si="228"/>
        <v>-</v>
      </c>
      <c r="AM107" s="777" t="str">
        <f t="shared" si="228"/>
        <v>-</v>
      </c>
      <c r="AN107" s="778" t="str">
        <f t="shared" si="228"/>
        <v>-</v>
      </c>
      <c r="AO107" s="780" t="str">
        <f t="shared" si="228"/>
        <v>-</v>
      </c>
      <c r="AP107" s="777" t="str">
        <f t="shared" si="228"/>
        <v>-</v>
      </c>
      <c r="AQ107" s="778" t="str">
        <f t="shared" si="228"/>
        <v>-</v>
      </c>
      <c r="AR107" s="780" t="str">
        <f t="shared" si="228"/>
        <v>-</v>
      </c>
      <c r="AS107" s="777" t="str">
        <f t="shared" si="228"/>
        <v>-</v>
      </c>
      <c r="AT107" s="778" t="str">
        <f t="shared" si="228"/>
        <v>-</v>
      </c>
      <c r="AU107" s="780" t="str">
        <f t="shared" si="228"/>
        <v>-</v>
      </c>
      <c r="AV107" s="785">
        <f t="shared" si="228"/>
        <v>5</v>
      </c>
      <c r="AW107" s="240" t="str">
        <f t="shared" si="228"/>
        <v>ダクタイル鋳鉄管(NS形継手等)</v>
      </c>
      <c r="AX107" s="787">
        <f t="shared" si="228"/>
        <v>87</v>
      </c>
      <c r="AY107" s="42">
        <f t="shared" si="228"/>
        <v>435</v>
      </c>
      <c r="BB107" s="1071">
        <f t="shared" si="227"/>
        <v>0</v>
      </c>
      <c r="BC107" s="1070">
        <f t="shared" si="227"/>
        <v>0</v>
      </c>
      <c r="BD107" s="1070">
        <f t="shared" si="227"/>
        <v>0</v>
      </c>
      <c r="BE107" s="1070">
        <f t="shared" si="227"/>
        <v>0</v>
      </c>
      <c r="BF107" s="1070">
        <f t="shared" si="227"/>
        <v>5</v>
      </c>
      <c r="BG107" s="1070">
        <f t="shared" si="227"/>
        <v>0</v>
      </c>
      <c r="BH107" s="1070">
        <f t="shared" si="227"/>
        <v>0</v>
      </c>
      <c r="BI107" s="1070">
        <f t="shared" si="227"/>
        <v>0</v>
      </c>
      <c r="BJ107" s="1070">
        <f t="shared" si="227"/>
        <v>0</v>
      </c>
      <c r="BK107" s="1070">
        <f t="shared" si="227"/>
        <v>0</v>
      </c>
      <c r="BL107" s="1071">
        <f t="shared" si="227"/>
        <v>0</v>
      </c>
      <c r="BM107" s="1070">
        <f t="shared" si="227"/>
        <v>0</v>
      </c>
      <c r="BN107" s="1070">
        <f t="shared" si="227"/>
        <v>0</v>
      </c>
      <c r="BO107" s="1070">
        <f t="shared" si="227"/>
        <v>0</v>
      </c>
      <c r="BP107" s="1070">
        <f t="shared" si="227"/>
        <v>435</v>
      </c>
      <c r="BQ107" s="1070">
        <f t="shared" si="227"/>
        <v>0</v>
      </c>
      <c r="BR107" s="1070">
        <f t="shared" si="227"/>
        <v>0</v>
      </c>
      <c r="BS107" s="1070">
        <f t="shared" si="227"/>
        <v>0</v>
      </c>
      <c r="BT107" s="1070">
        <f t="shared" si="227"/>
        <v>0</v>
      </c>
      <c r="BU107" s="1073">
        <f t="shared" si="227"/>
        <v>0</v>
      </c>
    </row>
    <row r="108" spans="1:73" ht="13.5" customHeight="1">
      <c r="B108" s="1550"/>
      <c r="C108" s="1083"/>
      <c r="D108" s="1084"/>
      <c r="E108" s="1085"/>
      <c r="F108" s="76">
        <v>150</v>
      </c>
      <c r="G108" s="777" t="str">
        <f t="shared" si="228"/>
        <v>-</v>
      </c>
      <c r="H108" s="778" t="str">
        <f t="shared" si="228"/>
        <v>-</v>
      </c>
      <c r="I108" s="780" t="str">
        <f t="shared" si="228"/>
        <v>-</v>
      </c>
      <c r="J108" s="777" t="str">
        <f t="shared" si="228"/>
        <v>-</v>
      </c>
      <c r="K108" s="778" t="str">
        <f t="shared" si="228"/>
        <v>-</v>
      </c>
      <c r="L108" s="780" t="str">
        <f t="shared" si="228"/>
        <v>-</v>
      </c>
      <c r="M108" s="777" t="str">
        <f t="shared" si="228"/>
        <v>-</v>
      </c>
      <c r="N108" s="778" t="str">
        <f t="shared" si="228"/>
        <v>-</v>
      </c>
      <c r="O108" s="780" t="str">
        <f t="shared" si="228"/>
        <v>-</v>
      </c>
      <c r="P108" s="777" t="str">
        <f t="shared" si="228"/>
        <v>-</v>
      </c>
      <c r="Q108" s="778" t="str">
        <f t="shared" si="228"/>
        <v>-</v>
      </c>
      <c r="R108" s="780" t="str">
        <f t="shared" si="228"/>
        <v>-</v>
      </c>
      <c r="S108" s="777" t="str">
        <f t="shared" si="228"/>
        <v>-</v>
      </c>
      <c r="T108" s="779" t="str">
        <f t="shared" si="228"/>
        <v>-</v>
      </c>
      <c r="U108" s="779" t="str">
        <f t="shared" si="228"/>
        <v>-</v>
      </c>
      <c r="V108" s="778">
        <f t="shared" si="228"/>
        <v>4</v>
      </c>
      <c r="W108" s="780">
        <f t="shared" si="228"/>
        <v>4</v>
      </c>
      <c r="X108" s="777" t="str">
        <f t="shared" si="228"/>
        <v>-</v>
      </c>
      <c r="Y108" s="778">
        <f t="shared" si="228"/>
        <v>24</v>
      </c>
      <c r="Z108" s="780">
        <f t="shared" si="228"/>
        <v>24</v>
      </c>
      <c r="AA108" s="777" t="str">
        <f t="shared" si="228"/>
        <v>-</v>
      </c>
      <c r="AB108" s="778" t="str">
        <f t="shared" si="228"/>
        <v>-</v>
      </c>
      <c r="AC108" s="780" t="str">
        <f t="shared" si="228"/>
        <v>-</v>
      </c>
      <c r="AD108" s="777" t="str">
        <f t="shared" si="228"/>
        <v>-</v>
      </c>
      <c r="AE108" s="778">
        <f t="shared" si="228"/>
        <v>1</v>
      </c>
      <c r="AF108" s="780">
        <f t="shared" si="228"/>
        <v>1</v>
      </c>
      <c r="AG108" s="777" t="str">
        <f t="shared" si="228"/>
        <v>-</v>
      </c>
      <c r="AH108" s="778" t="str">
        <f t="shared" si="228"/>
        <v>-</v>
      </c>
      <c r="AI108" s="780" t="str">
        <f t="shared" si="228"/>
        <v>-</v>
      </c>
      <c r="AJ108" s="777" t="str">
        <f t="shared" si="228"/>
        <v>-</v>
      </c>
      <c r="AK108" s="778" t="str">
        <f t="shared" si="228"/>
        <v>-</v>
      </c>
      <c r="AL108" s="780" t="str">
        <f t="shared" si="228"/>
        <v>-</v>
      </c>
      <c r="AM108" s="777" t="str">
        <f t="shared" si="228"/>
        <v>-</v>
      </c>
      <c r="AN108" s="778" t="str">
        <f t="shared" si="228"/>
        <v>-</v>
      </c>
      <c r="AO108" s="780" t="str">
        <f t="shared" si="228"/>
        <v>-</v>
      </c>
      <c r="AP108" s="777" t="str">
        <f t="shared" si="228"/>
        <v>-</v>
      </c>
      <c r="AQ108" s="778" t="str">
        <f t="shared" si="228"/>
        <v>-</v>
      </c>
      <c r="AR108" s="780" t="str">
        <f t="shared" si="228"/>
        <v>-</v>
      </c>
      <c r="AS108" s="777" t="str">
        <f t="shared" si="228"/>
        <v>-</v>
      </c>
      <c r="AT108" s="778" t="str">
        <f t="shared" si="228"/>
        <v>-</v>
      </c>
      <c r="AU108" s="780" t="str">
        <f t="shared" si="228"/>
        <v>-</v>
      </c>
      <c r="AV108" s="785">
        <f t="shared" si="228"/>
        <v>29</v>
      </c>
      <c r="AW108" s="240" t="str">
        <f t="shared" si="228"/>
        <v>ダクタイル鋳鉄管(NS形継手等)</v>
      </c>
      <c r="AX108" s="787">
        <f t="shared" si="228"/>
        <v>76</v>
      </c>
      <c r="AY108" s="42">
        <f t="shared" si="228"/>
        <v>2204</v>
      </c>
      <c r="BB108" s="1071">
        <f t="shared" si="227"/>
        <v>0</v>
      </c>
      <c r="BC108" s="1070">
        <f t="shared" si="227"/>
        <v>0</v>
      </c>
      <c r="BD108" s="1070">
        <f t="shared" si="227"/>
        <v>0</v>
      </c>
      <c r="BE108" s="1070">
        <f t="shared" si="227"/>
        <v>0</v>
      </c>
      <c r="BF108" s="1070">
        <f t="shared" si="227"/>
        <v>29</v>
      </c>
      <c r="BG108" s="1070">
        <f t="shared" si="227"/>
        <v>0</v>
      </c>
      <c r="BH108" s="1070">
        <f t="shared" si="227"/>
        <v>0</v>
      </c>
      <c r="BI108" s="1070">
        <f t="shared" si="227"/>
        <v>0</v>
      </c>
      <c r="BJ108" s="1070">
        <f t="shared" si="227"/>
        <v>0</v>
      </c>
      <c r="BK108" s="1070">
        <f t="shared" si="227"/>
        <v>0</v>
      </c>
      <c r="BL108" s="1071">
        <f t="shared" si="227"/>
        <v>0</v>
      </c>
      <c r="BM108" s="1070">
        <f t="shared" si="227"/>
        <v>0</v>
      </c>
      <c r="BN108" s="1070">
        <f t="shared" si="227"/>
        <v>0</v>
      </c>
      <c r="BO108" s="1070">
        <f t="shared" si="227"/>
        <v>0</v>
      </c>
      <c r="BP108" s="1070">
        <f t="shared" si="227"/>
        <v>2204</v>
      </c>
      <c r="BQ108" s="1070">
        <f t="shared" si="227"/>
        <v>0</v>
      </c>
      <c r="BR108" s="1070">
        <f t="shared" si="227"/>
        <v>0</v>
      </c>
      <c r="BS108" s="1070">
        <f t="shared" si="227"/>
        <v>0</v>
      </c>
      <c r="BT108" s="1070">
        <f t="shared" si="227"/>
        <v>0</v>
      </c>
      <c r="BU108" s="1073">
        <f t="shared" si="227"/>
        <v>0</v>
      </c>
    </row>
    <row r="109" spans="1:73" ht="13.5" customHeight="1">
      <c r="B109" s="1550"/>
      <c r="C109" s="1083"/>
      <c r="D109" s="1084"/>
      <c r="E109" s="1085"/>
      <c r="F109" s="76">
        <v>100</v>
      </c>
      <c r="G109" s="777" t="str">
        <f t="shared" si="228"/>
        <v>-</v>
      </c>
      <c r="H109" s="778" t="str">
        <f t="shared" si="228"/>
        <v>-</v>
      </c>
      <c r="I109" s="780" t="str">
        <f t="shared" si="228"/>
        <v>-</v>
      </c>
      <c r="J109" s="777" t="str">
        <f t="shared" si="228"/>
        <v>-</v>
      </c>
      <c r="K109" s="778" t="str">
        <f t="shared" si="228"/>
        <v>-</v>
      </c>
      <c r="L109" s="780" t="str">
        <f t="shared" si="228"/>
        <v>-</v>
      </c>
      <c r="M109" s="777" t="str">
        <f t="shared" si="228"/>
        <v>-</v>
      </c>
      <c r="N109" s="778" t="str">
        <f t="shared" si="228"/>
        <v>-</v>
      </c>
      <c r="O109" s="780" t="str">
        <f t="shared" si="228"/>
        <v>-</v>
      </c>
      <c r="P109" s="777" t="str">
        <f t="shared" si="228"/>
        <v>-</v>
      </c>
      <c r="Q109" s="778" t="str">
        <f t="shared" si="228"/>
        <v>-</v>
      </c>
      <c r="R109" s="780" t="str">
        <f t="shared" si="228"/>
        <v>-</v>
      </c>
      <c r="S109" s="777" t="str">
        <f t="shared" si="228"/>
        <v>-</v>
      </c>
      <c r="T109" s="779" t="str">
        <f t="shared" si="228"/>
        <v>-</v>
      </c>
      <c r="U109" s="779" t="str">
        <f t="shared" si="228"/>
        <v>-</v>
      </c>
      <c r="V109" s="778">
        <f t="shared" si="228"/>
        <v>10</v>
      </c>
      <c r="W109" s="780">
        <f t="shared" si="228"/>
        <v>10</v>
      </c>
      <c r="X109" s="777" t="str">
        <f t="shared" si="228"/>
        <v>-</v>
      </c>
      <c r="Y109" s="778">
        <f t="shared" si="228"/>
        <v>65</v>
      </c>
      <c r="Z109" s="780">
        <f t="shared" si="228"/>
        <v>65</v>
      </c>
      <c r="AA109" s="777" t="str">
        <f t="shared" si="228"/>
        <v>-</v>
      </c>
      <c r="AB109" s="778" t="str">
        <f t="shared" si="228"/>
        <v>-</v>
      </c>
      <c r="AC109" s="780" t="str">
        <f t="shared" si="228"/>
        <v>-</v>
      </c>
      <c r="AD109" s="777" t="str">
        <f t="shared" si="228"/>
        <v>-</v>
      </c>
      <c r="AE109" s="778">
        <f t="shared" si="228"/>
        <v>1</v>
      </c>
      <c r="AF109" s="780">
        <f t="shared" si="228"/>
        <v>1</v>
      </c>
      <c r="AG109" s="777" t="str">
        <f t="shared" si="228"/>
        <v>-</v>
      </c>
      <c r="AH109" s="778" t="str">
        <f t="shared" si="228"/>
        <v>-</v>
      </c>
      <c r="AI109" s="780" t="str">
        <f t="shared" si="228"/>
        <v>-</v>
      </c>
      <c r="AJ109" s="777" t="str">
        <f t="shared" si="228"/>
        <v>-</v>
      </c>
      <c r="AK109" s="778" t="str">
        <f t="shared" si="228"/>
        <v>-</v>
      </c>
      <c r="AL109" s="780" t="str">
        <f t="shared" si="228"/>
        <v>-</v>
      </c>
      <c r="AM109" s="777" t="str">
        <f t="shared" si="228"/>
        <v>-</v>
      </c>
      <c r="AN109" s="778" t="str">
        <f t="shared" si="228"/>
        <v>-</v>
      </c>
      <c r="AO109" s="780" t="str">
        <f t="shared" si="228"/>
        <v>-</v>
      </c>
      <c r="AP109" s="777" t="str">
        <f t="shared" si="228"/>
        <v>-</v>
      </c>
      <c r="AQ109" s="778">
        <f t="shared" si="228"/>
        <v>2</v>
      </c>
      <c r="AR109" s="780">
        <f t="shared" si="228"/>
        <v>2</v>
      </c>
      <c r="AS109" s="777" t="str">
        <f t="shared" si="228"/>
        <v>-</v>
      </c>
      <c r="AT109" s="778" t="str">
        <f t="shared" si="228"/>
        <v>-</v>
      </c>
      <c r="AU109" s="780" t="str">
        <f t="shared" si="228"/>
        <v>-</v>
      </c>
      <c r="AV109" s="785">
        <f t="shared" si="228"/>
        <v>78</v>
      </c>
      <c r="AW109" s="240" t="str">
        <f t="shared" si="228"/>
        <v>ダクタイル鋳鉄管(NS形継手等)</v>
      </c>
      <c r="AX109" s="787">
        <f t="shared" si="228"/>
        <v>67</v>
      </c>
      <c r="AY109" s="42">
        <f t="shared" si="228"/>
        <v>5226</v>
      </c>
      <c r="BB109" s="1071">
        <f t="shared" si="227"/>
        <v>0</v>
      </c>
      <c r="BC109" s="1070">
        <f t="shared" si="227"/>
        <v>0</v>
      </c>
      <c r="BD109" s="1070">
        <f t="shared" si="227"/>
        <v>0</v>
      </c>
      <c r="BE109" s="1070">
        <f t="shared" si="227"/>
        <v>0</v>
      </c>
      <c r="BF109" s="1070">
        <f t="shared" si="227"/>
        <v>76</v>
      </c>
      <c r="BG109" s="1070">
        <f t="shared" si="227"/>
        <v>0</v>
      </c>
      <c r="BH109" s="1070">
        <f t="shared" si="227"/>
        <v>2</v>
      </c>
      <c r="BI109" s="1070">
        <f t="shared" si="227"/>
        <v>0</v>
      </c>
      <c r="BJ109" s="1070">
        <f t="shared" si="227"/>
        <v>0</v>
      </c>
      <c r="BK109" s="1070">
        <f t="shared" si="227"/>
        <v>0</v>
      </c>
      <c r="BL109" s="1071">
        <f t="shared" si="227"/>
        <v>0</v>
      </c>
      <c r="BM109" s="1070">
        <f t="shared" si="227"/>
        <v>0</v>
      </c>
      <c r="BN109" s="1070">
        <f t="shared" si="227"/>
        <v>0</v>
      </c>
      <c r="BO109" s="1070">
        <f t="shared" si="227"/>
        <v>0</v>
      </c>
      <c r="BP109" s="1070">
        <f t="shared" si="227"/>
        <v>5092</v>
      </c>
      <c r="BQ109" s="1070">
        <f t="shared" si="227"/>
        <v>0</v>
      </c>
      <c r="BR109" s="1070">
        <f t="shared" si="227"/>
        <v>134</v>
      </c>
      <c r="BS109" s="1070">
        <f t="shared" si="227"/>
        <v>0</v>
      </c>
      <c r="BT109" s="1070">
        <f t="shared" si="227"/>
        <v>0</v>
      </c>
      <c r="BU109" s="1073">
        <f t="shared" si="227"/>
        <v>0</v>
      </c>
    </row>
    <row r="110" spans="1:73" ht="13.5" customHeight="1">
      <c r="B110" s="1550"/>
      <c r="C110" s="1083"/>
      <c r="D110" s="1084"/>
      <c r="E110" s="1085"/>
      <c r="F110" s="77" t="s">
        <v>136</v>
      </c>
      <c r="G110" s="777" t="str">
        <f t="shared" si="228"/>
        <v>-</v>
      </c>
      <c r="H110" s="778" t="str">
        <f t="shared" si="228"/>
        <v>-</v>
      </c>
      <c r="I110" s="780" t="str">
        <f t="shared" si="228"/>
        <v>-</v>
      </c>
      <c r="J110" s="777" t="str">
        <f t="shared" si="228"/>
        <v>-</v>
      </c>
      <c r="K110" s="778" t="str">
        <f t="shared" si="228"/>
        <v>-</v>
      </c>
      <c r="L110" s="780" t="str">
        <f t="shared" si="228"/>
        <v>-</v>
      </c>
      <c r="M110" s="777" t="str">
        <f t="shared" si="228"/>
        <v>-</v>
      </c>
      <c r="N110" s="778" t="str">
        <f t="shared" si="228"/>
        <v>-</v>
      </c>
      <c r="O110" s="780" t="str">
        <f t="shared" si="228"/>
        <v>-</v>
      </c>
      <c r="P110" s="777" t="str">
        <f t="shared" si="228"/>
        <v>-</v>
      </c>
      <c r="Q110" s="778" t="str">
        <f t="shared" si="228"/>
        <v>-</v>
      </c>
      <c r="R110" s="780" t="str">
        <f t="shared" si="228"/>
        <v>-</v>
      </c>
      <c r="S110" s="777" t="str">
        <f t="shared" si="228"/>
        <v>-</v>
      </c>
      <c r="T110" s="779" t="str">
        <f t="shared" si="228"/>
        <v>-</v>
      </c>
      <c r="U110" s="779" t="str">
        <f t="shared" si="228"/>
        <v>-</v>
      </c>
      <c r="V110" s="778">
        <f t="shared" si="228"/>
        <v>2</v>
      </c>
      <c r="W110" s="780">
        <f t="shared" si="228"/>
        <v>2</v>
      </c>
      <c r="X110" s="777" t="str">
        <f t="shared" si="228"/>
        <v>-</v>
      </c>
      <c r="Y110" s="778">
        <f t="shared" si="228"/>
        <v>20</v>
      </c>
      <c r="Z110" s="780">
        <f t="shared" si="228"/>
        <v>20</v>
      </c>
      <c r="AA110" s="777" t="str">
        <f t="shared" si="228"/>
        <v>-</v>
      </c>
      <c r="AB110" s="778" t="str">
        <f t="shared" si="228"/>
        <v>-</v>
      </c>
      <c r="AC110" s="780" t="str">
        <f t="shared" si="228"/>
        <v>-</v>
      </c>
      <c r="AD110" s="777" t="str">
        <f t="shared" si="228"/>
        <v>-</v>
      </c>
      <c r="AE110" s="778">
        <f t="shared" si="228"/>
        <v>9</v>
      </c>
      <c r="AF110" s="780">
        <f t="shared" si="228"/>
        <v>9</v>
      </c>
      <c r="AG110" s="777" t="str">
        <f t="shared" si="228"/>
        <v>-</v>
      </c>
      <c r="AH110" s="778" t="str">
        <f t="shared" si="228"/>
        <v>-</v>
      </c>
      <c r="AI110" s="780" t="str">
        <f t="shared" si="228"/>
        <v>-</v>
      </c>
      <c r="AJ110" s="777" t="str">
        <f t="shared" si="228"/>
        <v>-</v>
      </c>
      <c r="AK110" s="778" t="str">
        <f t="shared" si="228"/>
        <v>-</v>
      </c>
      <c r="AL110" s="780" t="str">
        <f t="shared" si="228"/>
        <v>-</v>
      </c>
      <c r="AM110" s="777" t="str">
        <f t="shared" si="228"/>
        <v>-</v>
      </c>
      <c r="AN110" s="778" t="str">
        <f t="shared" si="228"/>
        <v>-</v>
      </c>
      <c r="AO110" s="780" t="str">
        <f t="shared" si="228"/>
        <v>-</v>
      </c>
      <c r="AP110" s="777" t="str">
        <f t="shared" si="228"/>
        <v>-</v>
      </c>
      <c r="AQ110" s="778">
        <f t="shared" si="228"/>
        <v>2</v>
      </c>
      <c r="AR110" s="780">
        <f t="shared" si="228"/>
        <v>2</v>
      </c>
      <c r="AS110" s="777" t="str">
        <f t="shared" si="228"/>
        <v>-</v>
      </c>
      <c r="AT110" s="778" t="str">
        <f t="shared" si="228"/>
        <v>-</v>
      </c>
      <c r="AU110" s="780" t="str">
        <f t="shared" si="228"/>
        <v>-</v>
      </c>
      <c r="AV110" s="785">
        <f t="shared" si="228"/>
        <v>33</v>
      </c>
      <c r="AW110" s="240" t="str">
        <f t="shared" si="228"/>
        <v>配水用ポリエチレン管(融着継手)</v>
      </c>
      <c r="AX110" s="787">
        <f t="shared" si="228"/>
        <v>42</v>
      </c>
      <c r="AY110" s="42">
        <f t="shared" si="228"/>
        <v>1386</v>
      </c>
      <c r="BB110" s="1071">
        <f t="shared" si="227"/>
        <v>0</v>
      </c>
      <c r="BC110" s="1070">
        <f t="shared" si="227"/>
        <v>0</v>
      </c>
      <c r="BD110" s="1070">
        <f t="shared" si="227"/>
        <v>0</v>
      </c>
      <c r="BE110" s="1070">
        <f t="shared" si="227"/>
        <v>0</v>
      </c>
      <c r="BF110" s="1070">
        <f t="shared" si="227"/>
        <v>31</v>
      </c>
      <c r="BG110" s="1070">
        <f t="shared" si="227"/>
        <v>0</v>
      </c>
      <c r="BH110" s="1070">
        <f t="shared" si="227"/>
        <v>2</v>
      </c>
      <c r="BI110" s="1070">
        <f t="shared" si="227"/>
        <v>0</v>
      </c>
      <c r="BJ110" s="1070">
        <f t="shared" si="227"/>
        <v>0</v>
      </c>
      <c r="BK110" s="1070">
        <f t="shared" si="227"/>
        <v>0</v>
      </c>
      <c r="BL110" s="1071">
        <f t="shared" si="227"/>
        <v>0</v>
      </c>
      <c r="BM110" s="1070">
        <f t="shared" si="227"/>
        <v>0</v>
      </c>
      <c r="BN110" s="1070">
        <f t="shared" si="227"/>
        <v>0</v>
      </c>
      <c r="BO110" s="1070">
        <f t="shared" si="227"/>
        <v>0</v>
      </c>
      <c r="BP110" s="1070">
        <f t="shared" si="227"/>
        <v>1302</v>
      </c>
      <c r="BQ110" s="1070">
        <f t="shared" si="227"/>
        <v>0</v>
      </c>
      <c r="BR110" s="1070">
        <f t="shared" si="227"/>
        <v>84</v>
      </c>
      <c r="BS110" s="1070">
        <f t="shared" si="227"/>
        <v>0</v>
      </c>
      <c r="BT110" s="1070">
        <f t="shared" si="227"/>
        <v>0</v>
      </c>
      <c r="BU110" s="1073">
        <f t="shared" si="227"/>
        <v>0</v>
      </c>
    </row>
    <row r="111" spans="1:73" ht="13.5" customHeight="1">
      <c r="B111" s="1550"/>
      <c r="C111" s="1086"/>
      <c r="D111" s="1087"/>
      <c r="E111" s="1088"/>
      <c r="F111" s="772" t="s">
        <v>69</v>
      </c>
      <c r="G111" s="773" t="str">
        <f t="shared" si="228"/>
        <v>-</v>
      </c>
      <c r="H111" s="774" t="str">
        <f t="shared" si="228"/>
        <v>-</v>
      </c>
      <c r="I111" s="775" t="str">
        <f t="shared" si="228"/>
        <v>-</v>
      </c>
      <c r="J111" s="773" t="str">
        <f t="shared" si="228"/>
        <v>-</v>
      </c>
      <c r="K111" s="774" t="str">
        <f t="shared" si="228"/>
        <v>-</v>
      </c>
      <c r="L111" s="775" t="str">
        <f t="shared" si="228"/>
        <v>-</v>
      </c>
      <c r="M111" s="773" t="str">
        <f t="shared" si="228"/>
        <v>-</v>
      </c>
      <c r="N111" s="774" t="str">
        <f t="shared" si="228"/>
        <v>-</v>
      </c>
      <c r="O111" s="775" t="str">
        <f t="shared" si="228"/>
        <v>-</v>
      </c>
      <c r="P111" s="773" t="str">
        <f t="shared" si="228"/>
        <v>-</v>
      </c>
      <c r="Q111" s="774" t="str">
        <f t="shared" si="228"/>
        <v>-</v>
      </c>
      <c r="R111" s="775" t="str">
        <f t="shared" si="228"/>
        <v>-</v>
      </c>
      <c r="S111" s="773" t="str">
        <f t="shared" si="228"/>
        <v>-</v>
      </c>
      <c r="T111" s="776" t="str">
        <f t="shared" si="228"/>
        <v>-</v>
      </c>
      <c r="U111" s="776" t="str">
        <f t="shared" si="228"/>
        <v>-</v>
      </c>
      <c r="V111" s="774">
        <f t="shared" si="228"/>
        <v>19</v>
      </c>
      <c r="W111" s="775">
        <f t="shared" si="228"/>
        <v>19</v>
      </c>
      <c r="X111" s="773" t="str">
        <f t="shared" si="228"/>
        <v>-</v>
      </c>
      <c r="Y111" s="774">
        <f t="shared" si="228"/>
        <v>113</v>
      </c>
      <c r="Z111" s="775">
        <f t="shared" si="228"/>
        <v>113</v>
      </c>
      <c r="AA111" s="773" t="str">
        <f t="shared" si="228"/>
        <v>-</v>
      </c>
      <c r="AB111" s="774" t="str">
        <f t="shared" si="228"/>
        <v>-</v>
      </c>
      <c r="AC111" s="775" t="str">
        <f t="shared" si="228"/>
        <v>-</v>
      </c>
      <c r="AD111" s="773" t="str">
        <f t="shared" si="228"/>
        <v>-</v>
      </c>
      <c r="AE111" s="774">
        <f t="shared" si="228"/>
        <v>11</v>
      </c>
      <c r="AF111" s="775">
        <f t="shared" si="228"/>
        <v>11</v>
      </c>
      <c r="AG111" s="773" t="str">
        <f t="shared" si="228"/>
        <v>-</v>
      </c>
      <c r="AH111" s="774" t="str">
        <f t="shared" si="228"/>
        <v>-</v>
      </c>
      <c r="AI111" s="775" t="str">
        <f t="shared" si="228"/>
        <v>-</v>
      </c>
      <c r="AJ111" s="773" t="str">
        <f t="shared" si="228"/>
        <v>-</v>
      </c>
      <c r="AK111" s="774" t="str">
        <f t="shared" ref="AK111:AY111" si="229">+AK53</f>
        <v>-</v>
      </c>
      <c r="AL111" s="775" t="str">
        <f t="shared" si="229"/>
        <v>-</v>
      </c>
      <c r="AM111" s="773" t="str">
        <f t="shared" si="229"/>
        <v>-</v>
      </c>
      <c r="AN111" s="774" t="str">
        <f t="shared" si="229"/>
        <v>-</v>
      </c>
      <c r="AO111" s="775" t="str">
        <f t="shared" si="229"/>
        <v>-</v>
      </c>
      <c r="AP111" s="773" t="str">
        <f t="shared" si="229"/>
        <v>-</v>
      </c>
      <c r="AQ111" s="774">
        <f t="shared" si="229"/>
        <v>4</v>
      </c>
      <c r="AR111" s="775">
        <f t="shared" si="229"/>
        <v>4</v>
      </c>
      <c r="AS111" s="773" t="str">
        <f t="shared" si="229"/>
        <v>-</v>
      </c>
      <c r="AT111" s="774" t="str">
        <f t="shared" si="229"/>
        <v>-</v>
      </c>
      <c r="AU111" s="775" t="str">
        <f t="shared" si="229"/>
        <v>-</v>
      </c>
      <c r="AV111" s="786">
        <f t="shared" si="229"/>
        <v>147</v>
      </c>
      <c r="AW111" s="92"/>
      <c r="AX111" s="48" t="str">
        <f t="shared" si="229"/>
        <v>-</v>
      </c>
      <c r="AY111" s="48">
        <f t="shared" si="229"/>
        <v>9462</v>
      </c>
      <c r="BB111" s="1065" t="str">
        <f t="shared" si="227"/>
        <v>-</v>
      </c>
      <c r="BC111" s="1066">
        <f t="shared" si="227"/>
        <v>0</v>
      </c>
      <c r="BD111" s="1066" t="str">
        <f t="shared" si="227"/>
        <v>-</v>
      </c>
      <c r="BE111" s="1066">
        <f t="shared" si="227"/>
        <v>0</v>
      </c>
      <c r="BF111" s="1066">
        <f t="shared" si="227"/>
        <v>143</v>
      </c>
      <c r="BG111" s="1066">
        <f t="shared" si="227"/>
        <v>0</v>
      </c>
      <c r="BH111" s="1066">
        <f t="shared" si="227"/>
        <v>4</v>
      </c>
      <c r="BI111" s="1066">
        <f t="shared" si="227"/>
        <v>0</v>
      </c>
      <c r="BJ111" s="1066" t="str">
        <f t="shared" si="227"/>
        <v>-</v>
      </c>
      <c r="BK111" s="1066">
        <f t="shared" si="227"/>
        <v>0</v>
      </c>
      <c r="BL111" s="1065" t="str">
        <f t="shared" si="227"/>
        <v>-</v>
      </c>
      <c r="BM111" s="1066">
        <f t="shared" si="227"/>
        <v>0</v>
      </c>
      <c r="BN111" s="1066" t="str">
        <f t="shared" si="227"/>
        <v>-</v>
      </c>
      <c r="BO111" s="1066">
        <f t="shared" si="227"/>
        <v>0</v>
      </c>
      <c r="BP111" s="1066">
        <f t="shared" si="227"/>
        <v>9244</v>
      </c>
      <c r="BQ111" s="1066">
        <f t="shared" si="227"/>
        <v>0</v>
      </c>
      <c r="BR111" s="1066">
        <f t="shared" si="227"/>
        <v>218</v>
      </c>
      <c r="BS111" s="1066">
        <f t="shared" si="227"/>
        <v>0</v>
      </c>
      <c r="BT111" s="1066" t="str">
        <f t="shared" si="227"/>
        <v>-</v>
      </c>
      <c r="BU111" s="1068">
        <f t="shared" si="227"/>
        <v>0</v>
      </c>
    </row>
    <row r="112" spans="1:73" ht="13.5" customHeight="1">
      <c r="B112" s="1550"/>
      <c r="C112" s="1042" t="s">
        <v>54</v>
      </c>
      <c r="D112" s="1081"/>
      <c r="E112" s="1099"/>
      <c r="F112" s="75">
        <v>600</v>
      </c>
      <c r="G112" s="654" t="str">
        <f t="shared" ref="G112:H116" si="230">IF(G93=0,"-",G93)</f>
        <v>-</v>
      </c>
      <c r="H112" s="653" t="str">
        <f t="shared" si="230"/>
        <v>-</v>
      </c>
      <c r="I112" s="661" t="str">
        <f t="shared" ref="I112:I122" si="231">IF(SUM(G112:H112)=0,"-",SUM(G112:H112))</f>
        <v>-</v>
      </c>
      <c r="J112" s="654" t="str">
        <f t="shared" ref="J112:K116" si="232">IF(J93=0,"-",J93)</f>
        <v>-</v>
      </c>
      <c r="K112" s="653" t="str">
        <f t="shared" si="232"/>
        <v>-</v>
      </c>
      <c r="L112" s="661" t="str">
        <f t="shared" ref="L112:L122" si="233">IF(SUM(J112:K112)=0,"-",SUM(J112:K112))</f>
        <v>-</v>
      </c>
      <c r="M112" s="654" t="str">
        <f t="shared" ref="M112:N116" si="234">IF(M93=0,"-",M93)</f>
        <v>-</v>
      </c>
      <c r="N112" s="653" t="str">
        <f t="shared" si="234"/>
        <v>-</v>
      </c>
      <c r="O112" s="661" t="str">
        <f t="shared" ref="O112:O122" si="235">IF(SUM(M112:N112)=0,"-",SUM(M112:N112))</f>
        <v>-</v>
      </c>
      <c r="P112" s="654" t="str">
        <f t="shared" ref="P112:Q116" si="236">IF(P93=0,"-",P93)</f>
        <v>-</v>
      </c>
      <c r="Q112" s="653" t="str">
        <f t="shared" si="236"/>
        <v>-</v>
      </c>
      <c r="R112" s="661" t="str">
        <f t="shared" ref="R112:R122" si="237">IF(SUM(P112:Q112)=0,"-",SUM(P112:Q112))</f>
        <v>-</v>
      </c>
      <c r="S112" s="654" t="str">
        <f t="shared" ref="S112:V116" si="238">IF(S93=0,"-",S93)</f>
        <v>-</v>
      </c>
      <c r="T112" s="652" t="str">
        <f t="shared" si="238"/>
        <v>-</v>
      </c>
      <c r="U112" s="652" t="str">
        <f t="shared" si="238"/>
        <v>-</v>
      </c>
      <c r="V112" s="653" t="str">
        <f t="shared" si="238"/>
        <v>-</v>
      </c>
      <c r="W112" s="661" t="str">
        <f t="shared" ref="W112:W122" si="239">IF(SUM(S112:V112)=0,"-",SUM(S112:V112))</f>
        <v>-</v>
      </c>
      <c r="X112" s="654" t="str">
        <f t="shared" ref="X112:Y116" si="240">IF(X93=0,"-",X93)</f>
        <v>-</v>
      </c>
      <c r="Y112" s="653">
        <f t="shared" si="240"/>
        <v>65.7</v>
      </c>
      <c r="Z112" s="661">
        <f t="shared" ref="Z112:Z122" si="241">IF(SUM(X112:Y112)=0,"-",SUM(X112:Y112))</f>
        <v>65.7</v>
      </c>
      <c r="AA112" s="654" t="str">
        <f t="shared" ref="AA112:AB116" si="242">IF(AA93=0,"-",AA93)</f>
        <v>-</v>
      </c>
      <c r="AB112" s="653" t="str">
        <f t="shared" si="242"/>
        <v>-</v>
      </c>
      <c r="AC112" s="661" t="str">
        <f t="shared" ref="AC112:AC122" si="243">IF(SUM(AA112:AB112)=0,"-",SUM(AA112:AB112))</f>
        <v>-</v>
      </c>
      <c r="AD112" s="654" t="str">
        <f t="shared" ref="AD112:AE116" si="244">IF(AD93=0,"-",AD93)</f>
        <v>-</v>
      </c>
      <c r="AE112" s="653" t="str">
        <f t="shared" si="244"/>
        <v>-</v>
      </c>
      <c r="AF112" s="661" t="str">
        <f t="shared" ref="AF112:AF122" si="245">IF(SUM(AD112:AE112)=0,"-",SUM(AD112:AE112))</f>
        <v>-</v>
      </c>
      <c r="AG112" s="654" t="str">
        <f t="shared" ref="AG112:AH116" si="246">IF(AG93=0,"-",AG93)</f>
        <v>-</v>
      </c>
      <c r="AH112" s="653" t="str">
        <f t="shared" si="246"/>
        <v>-</v>
      </c>
      <c r="AI112" s="661" t="str">
        <f t="shared" ref="AI112:AI122" si="247">IF(SUM(AG112:AH112)=0,"-",SUM(AG112:AH112))</f>
        <v>-</v>
      </c>
      <c r="AJ112" s="654" t="str">
        <f t="shared" ref="AJ112:AK116" si="248">IF(AJ93=0,"-",AJ93)</f>
        <v>-</v>
      </c>
      <c r="AK112" s="653" t="str">
        <f t="shared" si="248"/>
        <v>-</v>
      </c>
      <c r="AL112" s="661" t="str">
        <f t="shared" ref="AL112:AL122" si="249">IF(SUM(AJ112:AK112)=0,"-",SUM(AJ112:AK112))</f>
        <v>-</v>
      </c>
      <c r="AM112" s="654" t="str">
        <f t="shared" ref="AM112:AN116" si="250">IF(AM93=0,"-",AM93)</f>
        <v>-</v>
      </c>
      <c r="AN112" s="653" t="str">
        <f t="shared" si="250"/>
        <v>-</v>
      </c>
      <c r="AO112" s="661" t="str">
        <f t="shared" ref="AO112:AO122" si="251">IF(SUM(AM112:AN112)=0,"-",SUM(AM112:AN112))</f>
        <v>-</v>
      </c>
      <c r="AP112" s="654" t="str">
        <f t="shared" ref="AP112:AQ116" si="252">IF(AP93=0,"-",AP93)</f>
        <v>-</v>
      </c>
      <c r="AQ112" s="653" t="str">
        <f t="shared" si="252"/>
        <v>-</v>
      </c>
      <c r="AR112" s="661" t="str">
        <f t="shared" ref="AR112:AR122" si="253">IF(SUM(AP112:AQ112)=0,"-",SUM(AP112:AQ112))</f>
        <v>-</v>
      </c>
      <c r="AS112" s="654" t="str">
        <f t="shared" ref="AS112:AT116" si="254">IF(AS93=0,"-",AS93)</f>
        <v>-</v>
      </c>
      <c r="AT112" s="653" t="str">
        <f t="shared" si="254"/>
        <v>-</v>
      </c>
      <c r="AU112" s="661" t="str">
        <f t="shared" ref="AU112:AU122" si="255">IF(SUM(AS112:AT112)=0,"-",SUM(AS112:AT112))</f>
        <v>-</v>
      </c>
      <c r="AV112" s="662">
        <f t="shared" ref="AV112:AV122" si="256">IF(SUM(I112,L112,O112,R112,W112,Z112,AC112,AF112,AI112,AL112,AO112,AR112,AU112)=0,"-",SUM(I112,L112,O112,R112,W112,Z112,AC112,AF112,AI112,AL112,AO112,AR112,AU112))</f>
        <v>65.7</v>
      </c>
      <c r="AW112" s="238" t="str">
        <f>IF('C10(1)-2管路(初期設定)'!AW112="","",'C10(1)-2管路(初期設定)'!AW112)</f>
        <v>ダクタイル鋳鉄管(NS形継手等)</v>
      </c>
      <c r="AX112" s="658">
        <f>IF('C10(1)-2管路(初期設定)'!AX112="","",'C10(1)-2管路(初期設定)'!AX112)</f>
        <v>245</v>
      </c>
      <c r="AY112" s="47">
        <f t="shared" ref="AY112:AY122" si="257">IF(AV112="-","-",AX112*AV112)</f>
        <v>16096.5</v>
      </c>
      <c r="BB112" s="1096">
        <f t="shared" ref="BB112:BB122" si="258">SUMIF(G$88,"①",I112)+SUMIF(J$88,"①",L112)+SUMIF(M$88,"①",O112)+SUMIF(P$88,"①",R112)+SUMIF(S$88,"①",S112)+SUMIF(S$88,"①",T112)+SUMIF(U$88,"①",U112)+SUMIF(U$88,"①",V112)+SUMIF(X$88,"①",Z112)+SUMIF(AA$88,"①",AC112)+SUMIF(AD$88,"①",AF112)+SUMIF(AG$88,"①",AI112)+SUMIF(AJ$88,"①",AL112)+SUMIF(AM$88,"①",AO112)+SUMIF(AP$88,"①",AR112)+SUMIF(AS$88,"①",AU112)</f>
        <v>0</v>
      </c>
      <c r="BC112" s="1093"/>
      <c r="BD112" s="1093">
        <f t="shared" ref="BD112:BD122" si="259">SUMIF(G$88,"②",I112)+SUMIF(J$88,"②",L112)+SUMIF(M$88,"②",O112)+SUMIF(P$88,"②",R112)+SUMIF(S$88,"②",S112)+SUMIF(S$88,"②",T112)+SUMIF(U$88,"②",U112)+SUMIF(U$88,"②",V112)+SUMIF(X$88,"②",Z112)+SUMIF(AA$88,"②",AC112)+SUMIF(AD$88,"②",AF112)+SUMIF(AG$88,"②",AI112)+SUMIF(AJ$88,"②",AL112)+SUMIF(AM$88,"②",AO112)+SUMIF(AP$88,"②",AR112)+SUMIF(AS$88,"②",AU112)</f>
        <v>0</v>
      </c>
      <c r="BE112" s="1093"/>
      <c r="BF112" s="1093">
        <f t="shared" ref="BF112:BF122" si="260">SUMIF(G$88,"③",I112)+SUMIF(J$88,"③",L112)+SUMIF(M$88,"③",O112)+SUMIF(P$88,"③",R112)+SUMIF(S$88,"③",S112)+SUMIF(S$88,"③",T112)+SUMIF(U$88,"③",U112)+SUMIF(U$88,"③",V112)+SUMIF(X$88,"③",Z112)+SUMIF(AA$88,"③",AC112)+SUMIF(AD$88,"③",AF112)+SUMIF(AG$88,"③",AI112)+SUMIF(AJ$88,"③",AL112)+SUMIF(AM$88,"③",AO112)+SUMIF(AP$88,"③",AR112)+SUMIF(AS$88,"③",AU112)</f>
        <v>65.7</v>
      </c>
      <c r="BG112" s="1093"/>
      <c r="BH112" s="1093">
        <f t="shared" ref="BH112:BH122" si="261">SUMIF(G$88,"④",I112)+SUMIF(J$88,"④",L112)+SUMIF(M$88,"④",O112)+SUMIF(P$88,"④",R112)+SUMIF(S$88,"④",S112)+SUMIF(S$88,"④",T112)+SUMIF(U$88,"④",U112)+SUMIF(U$88,"④",V112)+SUMIF(X$88,"④",Z112)+SUMIF(AA$88,"④",AC112)+SUMIF(AD$88,"④",AF112)+SUMIF(AG$88,"④",AI112)+SUMIF(AJ$88,"④",AL112)+SUMIF(AM$88,"④",AO112)+SUMIF(AP$88,"④",AR112)+SUMIF(AS$88,"④",AU112)</f>
        <v>0</v>
      </c>
      <c r="BI112" s="1093"/>
      <c r="BJ112" s="1093">
        <f t="shared" ref="BJ112:BJ122" si="262">SUMIF(G$88,"⑤",I112)+SUMIF(J$88,"⑤",L112)+SUMIF(M$88,"⑤",O112)+SUMIF(P$88,"⑤",R112)+SUMIF(S$88,"⑤",S112)+SUMIF(S$88,"⑤",T112)+SUMIF(U$88,"⑤",U112)+SUMIF(U$88,"⑤",V112)+SUMIF(X$88,"⑤",Z112)+SUMIF(AA$88,"⑤",AC112)+SUMIF(AD$88,"⑤",AF112)+SUMIF(AG$88,"⑤",AI112)+SUMIF(AJ$88,"⑤",AL112)+SUMIF(AM$88,"⑤",AO112)+SUMIF(AP$88,"⑤",AR112)+SUMIF(AS$88,"⑤",AU112)</f>
        <v>0</v>
      </c>
      <c r="BK112" s="1093"/>
      <c r="BL112" s="1096">
        <f t="shared" ref="BL112:BL122" si="263">IF($AY112="-",0,BB112*$AX112)</f>
        <v>0</v>
      </c>
      <c r="BM112" s="1093"/>
      <c r="BN112" s="1093">
        <f t="shared" ref="BN112:BN122" si="264">IF($AY112="-",0,BD112*$AX112)</f>
        <v>0</v>
      </c>
      <c r="BO112" s="1093"/>
      <c r="BP112" s="1093">
        <f t="shared" ref="BP112:BP122" si="265">IF($AY112="-",0,BF112*$AX112)</f>
        <v>16096.5</v>
      </c>
      <c r="BQ112" s="1093"/>
      <c r="BR112" s="1093">
        <f t="shared" ref="BR112:BR122" si="266">IF($AY112="-",0,BH112*$AX112)</f>
        <v>0</v>
      </c>
      <c r="BS112" s="1093"/>
      <c r="BT112" s="1093">
        <f t="shared" ref="BT112:BT122" si="267">IF($AY112="-",0,BJ112*$AX112)</f>
        <v>0</v>
      </c>
      <c r="BU112" s="1165"/>
    </row>
    <row r="113" spans="2:73" ht="13.5" customHeight="1">
      <c r="B113" s="1550"/>
      <c r="C113" s="1118"/>
      <c r="D113" s="1121"/>
      <c r="E113" s="1122"/>
      <c r="F113" s="76">
        <v>500</v>
      </c>
      <c r="G113" s="648" t="str">
        <f t="shared" si="230"/>
        <v>-</v>
      </c>
      <c r="H113" s="649" t="str">
        <f t="shared" si="230"/>
        <v>-</v>
      </c>
      <c r="I113" s="664" t="str">
        <f t="shared" si="231"/>
        <v>-</v>
      </c>
      <c r="J113" s="648" t="str">
        <f t="shared" si="232"/>
        <v>-</v>
      </c>
      <c r="K113" s="649" t="str">
        <f t="shared" si="232"/>
        <v>-</v>
      </c>
      <c r="L113" s="664" t="str">
        <f t="shared" si="233"/>
        <v>-</v>
      </c>
      <c r="M113" s="648" t="str">
        <f t="shared" si="234"/>
        <v>-</v>
      </c>
      <c r="N113" s="649" t="str">
        <f t="shared" si="234"/>
        <v>-</v>
      </c>
      <c r="O113" s="664" t="str">
        <f t="shared" si="235"/>
        <v>-</v>
      </c>
      <c r="P113" s="648" t="str">
        <f t="shared" si="236"/>
        <v>-</v>
      </c>
      <c r="Q113" s="649" t="str">
        <f t="shared" si="236"/>
        <v>-</v>
      </c>
      <c r="R113" s="664" t="str">
        <f t="shared" si="237"/>
        <v>-</v>
      </c>
      <c r="S113" s="648" t="str">
        <f t="shared" si="238"/>
        <v>-</v>
      </c>
      <c r="T113" s="650" t="str">
        <f t="shared" si="238"/>
        <v>-</v>
      </c>
      <c r="U113" s="650" t="str">
        <f t="shared" si="238"/>
        <v>-</v>
      </c>
      <c r="V113" s="649" t="str">
        <f t="shared" si="238"/>
        <v>-</v>
      </c>
      <c r="W113" s="664" t="str">
        <f t="shared" si="239"/>
        <v>-</v>
      </c>
      <c r="X113" s="648" t="str">
        <f t="shared" si="240"/>
        <v>-</v>
      </c>
      <c r="Y113" s="649">
        <f t="shared" si="240"/>
        <v>63.9</v>
      </c>
      <c r="Z113" s="664">
        <f t="shared" si="241"/>
        <v>63.9</v>
      </c>
      <c r="AA113" s="648" t="str">
        <f t="shared" si="242"/>
        <v>-</v>
      </c>
      <c r="AB113" s="649" t="str">
        <f t="shared" si="242"/>
        <v>-</v>
      </c>
      <c r="AC113" s="664" t="str">
        <f t="shared" si="243"/>
        <v>-</v>
      </c>
      <c r="AD113" s="648" t="str">
        <f t="shared" si="244"/>
        <v>-</v>
      </c>
      <c r="AE113" s="649" t="str">
        <f t="shared" si="244"/>
        <v>-</v>
      </c>
      <c r="AF113" s="664" t="str">
        <f t="shared" si="245"/>
        <v>-</v>
      </c>
      <c r="AG113" s="648" t="str">
        <f t="shared" si="246"/>
        <v>-</v>
      </c>
      <c r="AH113" s="649" t="str">
        <f t="shared" si="246"/>
        <v>-</v>
      </c>
      <c r="AI113" s="664" t="str">
        <f t="shared" si="247"/>
        <v>-</v>
      </c>
      <c r="AJ113" s="648" t="str">
        <f t="shared" si="248"/>
        <v>-</v>
      </c>
      <c r="AK113" s="649" t="str">
        <f t="shared" si="248"/>
        <v>-</v>
      </c>
      <c r="AL113" s="664" t="str">
        <f t="shared" si="249"/>
        <v>-</v>
      </c>
      <c r="AM113" s="648" t="str">
        <f t="shared" si="250"/>
        <v>-</v>
      </c>
      <c r="AN113" s="649" t="str">
        <f t="shared" si="250"/>
        <v>-</v>
      </c>
      <c r="AO113" s="664" t="str">
        <f t="shared" si="251"/>
        <v>-</v>
      </c>
      <c r="AP113" s="648" t="str">
        <f t="shared" si="252"/>
        <v>-</v>
      </c>
      <c r="AQ113" s="649">
        <f t="shared" si="252"/>
        <v>20.6</v>
      </c>
      <c r="AR113" s="664">
        <f t="shared" si="253"/>
        <v>20.6</v>
      </c>
      <c r="AS113" s="648" t="str">
        <f t="shared" si="254"/>
        <v>-</v>
      </c>
      <c r="AT113" s="649" t="str">
        <f t="shared" si="254"/>
        <v>-</v>
      </c>
      <c r="AU113" s="664" t="str">
        <f t="shared" si="255"/>
        <v>-</v>
      </c>
      <c r="AV113" s="655">
        <f t="shared" si="256"/>
        <v>84.5</v>
      </c>
      <c r="AW113" s="240" t="str">
        <f>IF('C10(1)-2管路(初期設定)'!AW113="","",'C10(1)-2管路(初期設定)'!AW113)</f>
        <v>ダクタイル鋳鉄管(NS形継手等)</v>
      </c>
      <c r="AX113" s="657">
        <f>IF('C10(1)-2管路(初期設定)'!AX113="","",'C10(1)-2管路(初期設定)'!AX113)</f>
        <v>189</v>
      </c>
      <c r="AY113" s="42">
        <f t="shared" si="257"/>
        <v>15970.5</v>
      </c>
      <c r="BB113" s="1071">
        <f t="shared" si="258"/>
        <v>0</v>
      </c>
      <c r="BC113" s="1070"/>
      <c r="BD113" s="1070">
        <f t="shared" si="259"/>
        <v>0</v>
      </c>
      <c r="BE113" s="1070"/>
      <c r="BF113" s="1070">
        <f t="shared" si="260"/>
        <v>63.9</v>
      </c>
      <c r="BG113" s="1070"/>
      <c r="BH113" s="1070">
        <f t="shared" si="261"/>
        <v>20.6</v>
      </c>
      <c r="BI113" s="1070"/>
      <c r="BJ113" s="1070">
        <f t="shared" si="262"/>
        <v>0</v>
      </c>
      <c r="BK113" s="1070"/>
      <c r="BL113" s="1071">
        <f t="shared" si="263"/>
        <v>0</v>
      </c>
      <c r="BM113" s="1070"/>
      <c r="BN113" s="1070">
        <f t="shared" si="264"/>
        <v>0</v>
      </c>
      <c r="BO113" s="1070"/>
      <c r="BP113" s="1070">
        <f t="shared" si="265"/>
        <v>12077.1</v>
      </c>
      <c r="BQ113" s="1070"/>
      <c r="BR113" s="1070">
        <f t="shared" si="266"/>
        <v>3893.4</v>
      </c>
      <c r="BS113" s="1070"/>
      <c r="BT113" s="1070">
        <f t="shared" si="267"/>
        <v>0</v>
      </c>
      <c r="BU113" s="1073"/>
    </row>
    <row r="114" spans="2:73" ht="13.5" customHeight="1">
      <c r="B114" s="1550"/>
      <c r="C114" s="1118"/>
      <c r="D114" s="1121"/>
      <c r="E114" s="1122"/>
      <c r="F114" s="76">
        <v>450</v>
      </c>
      <c r="G114" s="648" t="str">
        <f t="shared" si="230"/>
        <v>-</v>
      </c>
      <c r="H114" s="649" t="str">
        <f t="shared" si="230"/>
        <v>-</v>
      </c>
      <c r="I114" s="664" t="str">
        <f t="shared" si="231"/>
        <v>-</v>
      </c>
      <c r="J114" s="648" t="str">
        <f t="shared" si="232"/>
        <v>-</v>
      </c>
      <c r="K114" s="649" t="str">
        <f t="shared" si="232"/>
        <v>-</v>
      </c>
      <c r="L114" s="664" t="str">
        <f t="shared" si="233"/>
        <v>-</v>
      </c>
      <c r="M114" s="648" t="str">
        <f t="shared" si="234"/>
        <v>-</v>
      </c>
      <c r="N114" s="649" t="str">
        <f t="shared" si="234"/>
        <v>-</v>
      </c>
      <c r="O114" s="664" t="str">
        <f t="shared" si="235"/>
        <v>-</v>
      </c>
      <c r="P114" s="648" t="str">
        <f t="shared" si="236"/>
        <v>-</v>
      </c>
      <c r="Q114" s="649" t="str">
        <f t="shared" si="236"/>
        <v>-</v>
      </c>
      <c r="R114" s="664" t="str">
        <f t="shared" si="237"/>
        <v>-</v>
      </c>
      <c r="S114" s="648" t="str">
        <f t="shared" si="238"/>
        <v>-</v>
      </c>
      <c r="T114" s="650" t="str">
        <f t="shared" si="238"/>
        <v>-</v>
      </c>
      <c r="U114" s="650" t="str">
        <f t="shared" si="238"/>
        <v>-</v>
      </c>
      <c r="V114" s="649" t="str">
        <f t="shared" si="238"/>
        <v>-</v>
      </c>
      <c r="W114" s="664" t="str">
        <f t="shared" si="239"/>
        <v>-</v>
      </c>
      <c r="X114" s="648" t="str">
        <f t="shared" si="240"/>
        <v>-</v>
      </c>
      <c r="Y114" s="649">
        <f t="shared" si="240"/>
        <v>324.89999999999998</v>
      </c>
      <c r="Z114" s="664">
        <f t="shared" si="241"/>
        <v>324.89999999999998</v>
      </c>
      <c r="AA114" s="648" t="str">
        <f t="shared" si="242"/>
        <v>-</v>
      </c>
      <c r="AB114" s="649" t="str">
        <f t="shared" si="242"/>
        <v>-</v>
      </c>
      <c r="AC114" s="664" t="str">
        <f t="shared" si="243"/>
        <v>-</v>
      </c>
      <c r="AD114" s="648" t="str">
        <f t="shared" si="244"/>
        <v>-</v>
      </c>
      <c r="AE114" s="649" t="str">
        <f t="shared" si="244"/>
        <v>-</v>
      </c>
      <c r="AF114" s="664" t="str">
        <f t="shared" si="245"/>
        <v>-</v>
      </c>
      <c r="AG114" s="648" t="str">
        <f t="shared" si="246"/>
        <v>-</v>
      </c>
      <c r="AH114" s="649" t="str">
        <f t="shared" si="246"/>
        <v>-</v>
      </c>
      <c r="AI114" s="664" t="str">
        <f t="shared" si="247"/>
        <v>-</v>
      </c>
      <c r="AJ114" s="648" t="str">
        <f t="shared" si="248"/>
        <v>-</v>
      </c>
      <c r="AK114" s="649" t="str">
        <f t="shared" si="248"/>
        <v>-</v>
      </c>
      <c r="AL114" s="664" t="str">
        <f t="shared" si="249"/>
        <v>-</v>
      </c>
      <c r="AM114" s="648" t="str">
        <f t="shared" si="250"/>
        <v>-</v>
      </c>
      <c r="AN114" s="649" t="str">
        <f t="shared" si="250"/>
        <v>-</v>
      </c>
      <c r="AO114" s="664" t="str">
        <f t="shared" si="251"/>
        <v>-</v>
      </c>
      <c r="AP114" s="648" t="str">
        <f t="shared" si="252"/>
        <v>-</v>
      </c>
      <c r="AQ114" s="649" t="str">
        <f t="shared" si="252"/>
        <v>-</v>
      </c>
      <c r="AR114" s="664" t="str">
        <f t="shared" si="253"/>
        <v>-</v>
      </c>
      <c r="AS114" s="648" t="str">
        <f t="shared" si="254"/>
        <v>-</v>
      </c>
      <c r="AT114" s="649" t="str">
        <f t="shared" si="254"/>
        <v>-</v>
      </c>
      <c r="AU114" s="664" t="str">
        <f t="shared" si="255"/>
        <v>-</v>
      </c>
      <c r="AV114" s="655">
        <f t="shared" si="256"/>
        <v>324.89999999999998</v>
      </c>
      <c r="AW114" s="240" t="str">
        <f>IF('C10(1)-2管路(初期設定)'!AW114="","",'C10(1)-2管路(初期設定)'!AW114)</f>
        <v>ダクタイル鋳鉄管(NS形継手等)</v>
      </c>
      <c r="AX114" s="657">
        <f>IF('C10(1)-2管路(初期設定)'!AX114="","",'C10(1)-2管路(初期設定)'!AX114)</f>
        <v>166</v>
      </c>
      <c r="AY114" s="42">
        <f t="shared" si="257"/>
        <v>53933.399999999994</v>
      </c>
      <c r="BB114" s="1071">
        <f t="shared" si="258"/>
        <v>0</v>
      </c>
      <c r="BC114" s="1070"/>
      <c r="BD114" s="1070">
        <f t="shared" si="259"/>
        <v>0</v>
      </c>
      <c r="BE114" s="1070"/>
      <c r="BF114" s="1070">
        <f t="shared" si="260"/>
        <v>324.89999999999998</v>
      </c>
      <c r="BG114" s="1070"/>
      <c r="BH114" s="1070">
        <f t="shared" si="261"/>
        <v>0</v>
      </c>
      <c r="BI114" s="1070"/>
      <c r="BJ114" s="1070">
        <f t="shared" si="262"/>
        <v>0</v>
      </c>
      <c r="BK114" s="1070"/>
      <c r="BL114" s="1071">
        <f t="shared" si="263"/>
        <v>0</v>
      </c>
      <c r="BM114" s="1070"/>
      <c r="BN114" s="1070">
        <f t="shared" si="264"/>
        <v>0</v>
      </c>
      <c r="BO114" s="1070"/>
      <c r="BP114" s="1070">
        <f t="shared" si="265"/>
        <v>53933.399999999994</v>
      </c>
      <c r="BQ114" s="1070"/>
      <c r="BR114" s="1070">
        <f t="shared" si="266"/>
        <v>0</v>
      </c>
      <c r="BS114" s="1070"/>
      <c r="BT114" s="1070">
        <f t="shared" si="267"/>
        <v>0</v>
      </c>
      <c r="BU114" s="1073"/>
    </row>
    <row r="115" spans="2:73" ht="13.5" customHeight="1">
      <c r="B115" s="1550"/>
      <c r="C115" s="1118"/>
      <c r="D115" s="1121"/>
      <c r="E115" s="1122"/>
      <c r="F115" s="76">
        <v>400</v>
      </c>
      <c r="G115" s="648" t="str">
        <f t="shared" si="230"/>
        <v>-</v>
      </c>
      <c r="H115" s="649" t="str">
        <f t="shared" si="230"/>
        <v>-</v>
      </c>
      <c r="I115" s="664" t="str">
        <f t="shared" si="231"/>
        <v>-</v>
      </c>
      <c r="J115" s="648" t="str">
        <f t="shared" si="232"/>
        <v>-</v>
      </c>
      <c r="K115" s="649" t="str">
        <f t="shared" si="232"/>
        <v>-</v>
      </c>
      <c r="L115" s="664" t="str">
        <f t="shared" si="233"/>
        <v>-</v>
      </c>
      <c r="M115" s="648" t="str">
        <f t="shared" si="234"/>
        <v>-</v>
      </c>
      <c r="N115" s="649" t="str">
        <f t="shared" si="234"/>
        <v>-</v>
      </c>
      <c r="O115" s="664" t="str">
        <f t="shared" si="235"/>
        <v>-</v>
      </c>
      <c r="P115" s="648" t="str">
        <f t="shared" si="236"/>
        <v>-</v>
      </c>
      <c r="Q115" s="649" t="str">
        <f t="shared" si="236"/>
        <v>-</v>
      </c>
      <c r="R115" s="664" t="str">
        <f t="shared" si="237"/>
        <v>-</v>
      </c>
      <c r="S115" s="648" t="str">
        <f t="shared" si="238"/>
        <v>-</v>
      </c>
      <c r="T115" s="650" t="str">
        <f t="shared" si="238"/>
        <v>-</v>
      </c>
      <c r="U115" s="650" t="str">
        <f t="shared" si="238"/>
        <v>-</v>
      </c>
      <c r="V115" s="649">
        <f t="shared" si="238"/>
        <v>9</v>
      </c>
      <c r="W115" s="664">
        <f t="shared" si="239"/>
        <v>9</v>
      </c>
      <c r="X115" s="648" t="str">
        <f t="shared" si="240"/>
        <v>-</v>
      </c>
      <c r="Y115" s="649">
        <f t="shared" si="240"/>
        <v>164.7</v>
      </c>
      <c r="Z115" s="664">
        <f t="shared" si="241"/>
        <v>164.7</v>
      </c>
      <c r="AA115" s="648" t="str">
        <f t="shared" si="242"/>
        <v>-</v>
      </c>
      <c r="AB115" s="649" t="str">
        <f t="shared" si="242"/>
        <v>-</v>
      </c>
      <c r="AC115" s="664" t="str">
        <f t="shared" si="243"/>
        <v>-</v>
      </c>
      <c r="AD115" s="648" t="str">
        <f t="shared" si="244"/>
        <v>-</v>
      </c>
      <c r="AE115" s="649" t="str">
        <f t="shared" si="244"/>
        <v>-</v>
      </c>
      <c r="AF115" s="664" t="str">
        <f t="shared" si="245"/>
        <v>-</v>
      </c>
      <c r="AG115" s="648" t="str">
        <f t="shared" si="246"/>
        <v>-</v>
      </c>
      <c r="AH115" s="649" t="str">
        <f t="shared" si="246"/>
        <v>-</v>
      </c>
      <c r="AI115" s="664" t="str">
        <f t="shared" si="247"/>
        <v>-</v>
      </c>
      <c r="AJ115" s="648" t="str">
        <f t="shared" si="248"/>
        <v>-</v>
      </c>
      <c r="AK115" s="649" t="str">
        <f t="shared" si="248"/>
        <v>-</v>
      </c>
      <c r="AL115" s="664" t="str">
        <f t="shared" si="249"/>
        <v>-</v>
      </c>
      <c r="AM115" s="648" t="str">
        <f t="shared" si="250"/>
        <v>-</v>
      </c>
      <c r="AN115" s="649" t="str">
        <f t="shared" si="250"/>
        <v>-</v>
      </c>
      <c r="AO115" s="664" t="str">
        <f t="shared" si="251"/>
        <v>-</v>
      </c>
      <c r="AP115" s="648" t="str">
        <f t="shared" si="252"/>
        <v>-</v>
      </c>
      <c r="AQ115" s="649" t="str">
        <f t="shared" si="252"/>
        <v>-</v>
      </c>
      <c r="AR115" s="664" t="str">
        <f t="shared" si="253"/>
        <v>-</v>
      </c>
      <c r="AS115" s="648" t="str">
        <f t="shared" si="254"/>
        <v>-</v>
      </c>
      <c r="AT115" s="649" t="str">
        <f t="shared" si="254"/>
        <v>-</v>
      </c>
      <c r="AU115" s="664" t="str">
        <f t="shared" si="255"/>
        <v>-</v>
      </c>
      <c r="AV115" s="655">
        <f t="shared" si="256"/>
        <v>173.7</v>
      </c>
      <c r="AW115" s="240" t="str">
        <f>IF('C10(1)-2管路(初期設定)'!AW115="","",'C10(1)-2管路(初期設定)'!AW115)</f>
        <v>ダクタイル鋳鉄管(NS形継手等)</v>
      </c>
      <c r="AX115" s="657">
        <f>IF('C10(1)-2管路(初期設定)'!AX115="","",'C10(1)-2管路(初期設定)'!AX115)</f>
        <v>146</v>
      </c>
      <c r="AY115" s="42">
        <f t="shared" si="257"/>
        <v>25360.199999999997</v>
      </c>
      <c r="BB115" s="1071">
        <f t="shared" si="258"/>
        <v>0</v>
      </c>
      <c r="BC115" s="1070"/>
      <c r="BD115" s="1070">
        <f t="shared" si="259"/>
        <v>0</v>
      </c>
      <c r="BE115" s="1070"/>
      <c r="BF115" s="1070">
        <f t="shared" si="260"/>
        <v>173.7</v>
      </c>
      <c r="BG115" s="1070"/>
      <c r="BH115" s="1070">
        <f t="shared" si="261"/>
        <v>0</v>
      </c>
      <c r="BI115" s="1070"/>
      <c r="BJ115" s="1070">
        <f t="shared" si="262"/>
        <v>0</v>
      </c>
      <c r="BK115" s="1070"/>
      <c r="BL115" s="1071">
        <f t="shared" si="263"/>
        <v>0</v>
      </c>
      <c r="BM115" s="1070"/>
      <c r="BN115" s="1070">
        <f t="shared" si="264"/>
        <v>0</v>
      </c>
      <c r="BO115" s="1070"/>
      <c r="BP115" s="1070">
        <f t="shared" si="265"/>
        <v>25360.199999999997</v>
      </c>
      <c r="BQ115" s="1070"/>
      <c r="BR115" s="1070">
        <f t="shared" si="266"/>
        <v>0</v>
      </c>
      <c r="BS115" s="1070"/>
      <c r="BT115" s="1070">
        <f t="shared" si="267"/>
        <v>0</v>
      </c>
      <c r="BU115" s="1073"/>
    </row>
    <row r="116" spans="2:73" ht="13.5" customHeight="1">
      <c r="B116" s="1550"/>
      <c r="C116" s="1118"/>
      <c r="D116" s="1121"/>
      <c r="E116" s="1122"/>
      <c r="F116" s="76">
        <v>350</v>
      </c>
      <c r="G116" s="648" t="str">
        <f t="shared" si="230"/>
        <v>-</v>
      </c>
      <c r="H116" s="649" t="str">
        <f t="shared" si="230"/>
        <v>-</v>
      </c>
      <c r="I116" s="664" t="str">
        <f t="shared" si="231"/>
        <v>-</v>
      </c>
      <c r="J116" s="648" t="str">
        <f t="shared" si="232"/>
        <v>-</v>
      </c>
      <c r="K116" s="649" t="str">
        <f t="shared" si="232"/>
        <v>-</v>
      </c>
      <c r="L116" s="664" t="str">
        <f t="shared" si="233"/>
        <v>-</v>
      </c>
      <c r="M116" s="648" t="str">
        <f t="shared" si="234"/>
        <v>-</v>
      </c>
      <c r="N116" s="649" t="str">
        <f t="shared" si="234"/>
        <v>-</v>
      </c>
      <c r="O116" s="664" t="str">
        <f t="shared" si="235"/>
        <v>-</v>
      </c>
      <c r="P116" s="648" t="str">
        <f t="shared" si="236"/>
        <v>-</v>
      </c>
      <c r="Q116" s="649" t="str">
        <f t="shared" si="236"/>
        <v>-</v>
      </c>
      <c r="R116" s="664" t="str">
        <f t="shared" si="237"/>
        <v>-</v>
      </c>
      <c r="S116" s="648" t="str">
        <f t="shared" si="238"/>
        <v>-</v>
      </c>
      <c r="T116" s="650" t="str">
        <f t="shared" si="238"/>
        <v>-</v>
      </c>
      <c r="U116" s="650" t="str">
        <f t="shared" si="238"/>
        <v>-</v>
      </c>
      <c r="V116" s="649" t="str">
        <f t="shared" si="238"/>
        <v>-</v>
      </c>
      <c r="W116" s="664" t="str">
        <f t="shared" si="239"/>
        <v>-</v>
      </c>
      <c r="X116" s="648" t="str">
        <f t="shared" si="240"/>
        <v>-</v>
      </c>
      <c r="Y116" s="649">
        <f t="shared" si="240"/>
        <v>26.1</v>
      </c>
      <c r="Z116" s="664">
        <f t="shared" si="241"/>
        <v>26.1</v>
      </c>
      <c r="AA116" s="648" t="str">
        <f t="shared" si="242"/>
        <v>-</v>
      </c>
      <c r="AB116" s="649" t="str">
        <f t="shared" si="242"/>
        <v>-</v>
      </c>
      <c r="AC116" s="664" t="str">
        <f t="shared" si="243"/>
        <v>-</v>
      </c>
      <c r="AD116" s="648" t="str">
        <f t="shared" si="244"/>
        <v>-</v>
      </c>
      <c r="AE116" s="649" t="str">
        <f t="shared" si="244"/>
        <v>-</v>
      </c>
      <c r="AF116" s="664" t="str">
        <f t="shared" si="245"/>
        <v>-</v>
      </c>
      <c r="AG116" s="648" t="str">
        <f t="shared" si="246"/>
        <v>-</v>
      </c>
      <c r="AH116" s="649" t="str">
        <f t="shared" si="246"/>
        <v>-</v>
      </c>
      <c r="AI116" s="664" t="str">
        <f t="shared" si="247"/>
        <v>-</v>
      </c>
      <c r="AJ116" s="648" t="str">
        <f t="shared" si="248"/>
        <v>-</v>
      </c>
      <c r="AK116" s="649" t="str">
        <f t="shared" si="248"/>
        <v>-</v>
      </c>
      <c r="AL116" s="664" t="str">
        <f t="shared" si="249"/>
        <v>-</v>
      </c>
      <c r="AM116" s="648" t="str">
        <f t="shared" si="250"/>
        <v>-</v>
      </c>
      <c r="AN116" s="649" t="str">
        <f t="shared" si="250"/>
        <v>-</v>
      </c>
      <c r="AO116" s="664" t="str">
        <f t="shared" si="251"/>
        <v>-</v>
      </c>
      <c r="AP116" s="648" t="str">
        <f t="shared" si="252"/>
        <v>-</v>
      </c>
      <c r="AQ116" s="649" t="str">
        <f t="shared" si="252"/>
        <v>-</v>
      </c>
      <c r="AR116" s="664" t="str">
        <f t="shared" si="253"/>
        <v>-</v>
      </c>
      <c r="AS116" s="648" t="str">
        <f t="shared" si="254"/>
        <v>-</v>
      </c>
      <c r="AT116" s="649" t="str">
        <f t="shared" si="254"/>
        <v>-</v>
      </c>
      <c r="AU116" s="664" t="str">
        <f t="shared" si="255"/>
        <v>-</v>
      </c>
      <c r="AV116" s="655">
        <f t="shared" si="256"/>
        <v>26.1</v>
      </c>
      <c r="AW116" s="240" t="str">
        <f>IF('C10(1)-2管路(初期設定)'!AW116="","",'C10(1)-2管路(初期設定)'!AW116)</f>
        <v>ダクタイル鋳鉄管(NS形継手等)</v>
      </c>
      <c r="AX116" s="657">
        <f>IF('C10(1)-2管路(初期設定)'!AX116="","",'C10(1)-2管路(初期設定)'!AX116)</f>
        <v>128</v>
      </c>
      <c r="AY116" s="42">
        <f t="shared" si="257"/>
        <v>3340.8</v>
      </c>
      <c r="BB116" s="1071">
        <f t="shared" si="258"/>
        <v>0</v>
      </c>
      <c r="BC116" s="1070"/>
      <c r="BD116" s="1070">
        <f t="shared" si="259"/>
        <v>0</v>
      </c>
      <c r="BE116" s="1070"/>
      <c r="BF116" s="1070">
        <f t="shared" si="260"/>
        <v>26.1</v>
      </c>
      <c r="BG116" s="1070"/>
      <c r="BH116" s="1070">
        <f t="shared" si="261"/>
        <v>0</v>
      </c>
      <c r="BI116" s="1070"/>
      <c r="BJ116" s="1070">
        <f t="shared" si="262"/>
        <v>0</v>
      </c>
      <c r="BK116" s="1070"/>
      <c r="BL116" s="1071">
        <f t="shared" si="263"/>
        <v>0</v>
      </c>
      <c r="BM116" s="1070"/>
      <c r="BN116" s="1070">
        <f t="shared" si="264"/>
        <v>0</v>
      </c>
      <c r="BO116" s="1070"/>
      <c r="BP116" s="1070">
        <f t="shared" si="265"/>
        <v>3340.8</v>
      </c>
      <c r="BQ116" s="1070"/>
      <c r="BR116" s="1070">
        <f t="shared" si="266"/>
        <v>0</v>
      </c>
      <c r="BS116" s="1070"/>
      <c r="BT116" s="1070">
        <f t="shared" si="267"/>
        <v>0</v>
      </c>
      <c r="BU116" s="1073"/>
    </row>
    <row r="117" spans="2:73" ht="13.5" customHeight="1">
      <c r="B117" s="1550"/>
      <c r="C117" s="1118"/>
      <c r="D117" s="1121"/>
      <c r="E117" s="1122"/>
      <c r="F117" s="76">
        <v>300</v>
      </c>
      <c r="G117" s="648" t="str">
        <f t="shared" ref="G117:H122" si="268">IF(SUM(G47,G98)=0,"-",SUM(G47,G98))</f>
        <v>-</v>
      </c>
      <c r="H117" s="649" t="str">
        <f t="shared" si="268"/>
        <v>-</v>
      </c>
      <c r="I117" s="664" t="str">
        <f t="shared" si="231"/>
        <v>-</v>
      </c>
      <c r="J117" s="648" t="str">
        <f t="shared" ref="J117:K122" si="269">IF(SUM(J47,J98)=0,"-",SUM(J47,J98))</f>
        <v>-</v>
      </c>
      <c r="K117" s="649" t="str">
        <f t="shared" si="269"/>
        <v>-</v>
      </c>
      <c r="L117" s="664" t="str">
        <f t="shared" si="233"/>
        <v>-</v>
      </c>
      <c r="M117" s="648" t="str">
        <f t="shared" ref="M117:N122" si="270">IF(SUM(M47,M98)=0,"-",SUM(M47,M98))</f>
        <v>-</v>
      </c>
      <c r="N117" s="649" t="str">
        <f t="shared" si="270"/>
        <v>-</v>
      </c>
      <c r="O117" s="664" t="str">
        <f t="shared" si="235"/>
        <v>-</v>
      </c>
      <c r="P117" s="648" t="str">
        <f t="shared" ref="P117:Q122" si="271">IF(SUM(P47,P98)=0,"-",SUM(P47,P98))</f>
        <v>-</v>
      </c>
      <c r="Q117" s="649" t="str">
        <f t="shared" si="271"/>
        <v>-</v>
      </c>
      <c r="R117" s="664" t="str">
        <f t="shared" si="237"/>
        <v>-</v>
      </c>
      <c r="S117" s="648" t="str">
        <f t="shared" ref="S117:V122" si="272">IF(SUM(S47,S98)=0,"-",SUM(S47,S98))</f>
        <v>-</v>
      </c>
      <c r="T117" s="650" t="str">
        <f t="shared" si="272"/>
        <v>-</v>
      </c>
      <c r="U117" s="650" t="str">
        <f t="shared" si="272"/>
        <v>-</v>
      </c>
      <c r="V117" s="649" t="str">
        <f t="shared" si="272"/>
        <v>-</v>
      </c>
      <c r="W117" s="664" t="str">
        <f t="shared" si="239"/>
        <v>-</v>
      </c>
      <c r="X117" s="648" t="str">
        <f t="shared" ref="X117:Y122" si="273">IF(SUM(X47,X98)=0,"-",SUM(X47,X98))</f>
        <v>-</v>
      </c>
      <c r="Y117" s="649">
        <f t="shared" si="273"/>
        <v>163</v>
      </c>
      <c r="Z117" s="664">
        <f t="shared" si="241"/>
        <v>163</v>
      </c>
      <c r="AA117" s="648" t="str">
        <f t="shared" ref="AA117:AB122" si="274">IF(SUM(AA47,AA98)=0,"-",SUM(AA47,AA98))</f>
        <v>-</v>
      </c>
      <c r="AB117" s="649" t="str">
        <f t="shared" si="274"/>
        <v>-</v>
      </c>
      <c r="AC117" s="664" t="str">
        <f t="shared" si="243"/>
        <v>-</v>
      </c>
      <c r="AD117" s="648" t="str">
        <f t="shared" ref="AD117:AE122" si="275">IF(SUM(AD47,AD98)=0,"-",SUM(AD47,AD98))</f>
        <v>-</v>
      </c>
      <c r="AE117" s="649" t="str">
        <f t="shared" si="275"/>
        <v>-</v>
      </c>
      <c r="AF117" s="664" t="str">
        <f t="shared" si="245"/>
        <v>-</v>
      </c>
      <c r="AG117" s="648" t="str">
        <f t="shared" ref="AG117:AH122" si="276">IF(SUM(AG47,AG98)=0,"-",SUM(AG47,AG98))</f>
        <v>-</v>
      </c>
      <c r="AH117" s="649" t="str">
        <f t="shared" si="276"/>
        <v>-</v>
      </c>
      <c r="AI117" s="664" t="str">
        <f t="shared" si="247"/>
        <v>-</v>
      </c>
      <c r="AJ117" s="648" t="str">
        <f t="shared" ref="AJ117:AK122" si="277">IF(SUM(AJ47,AJ98)=0,"-",SUM(AJ47,AJ98))</f>
        <v>-</v>
      </c>
      <c r="AK117" s="649" t="str">
        <f t="shared" si="277"/>
        <v>-</v>
      </c>
      <c r="AL117" s="664" t="str">
        <f t="shared" si="249"/>
        <v>-</v>
      </c>
      <c r="AM117" s="648" t="str">
        <f t="shared" ref="AM117:AN122" si="278">IF(SUM(AM47,AM98)=0,"-",SUM(AM47,AM98))</f>
        <v>-</v>
      </c>
      <c r="AN117" s="649" t="str">
        <f t="shared" si="278"/>
        <v>-</v>
      </c>
      <c r="AO117" s="664" t="str">
        <f t="shared" si="251"/>
        <v>-</v>
      </c>
      <c r="AP117" s="648" t="str">
        <f t="shared" ref="AP117:AQ122" si="279">IF(SUM(AP47,AP98)=0,"-",SUM(AP47,AP98))</f>
        <v>-</v>
      </c>
      <c r="AQ117" s="649" t="str">
        <f t="shared" si="279"/>
        <v>-</v>
      </c>
      <c r="AR117" s="664" t="str">
        <f t="shared" si="253"/>
        <v>-</v>
      </c>
      <c r="AS117" s="648" t="str">
        <f t="shared" ref="AS117:AT122" si="280">IF(SUM(AS47,AS98)=0,"-",SUM(AS47,AS98))</f>
        <v>-</v>
      </c>
      <c r="AT117" s="649" t="str">
        <f t="shared" si="280"/>
        <v>-</v>
      </c>
      <c r="AU117" s="664" t="str">
        <f t="shared" si="255"/>
        <v>-</v>
      </c>
      <c r="AV117" s="655">
        <f t="shared" si="256"/>
        <v>163</v>
      </c>
      <c r="AW117" s="240" t="str">
        <f>IF('C10(1)-2管路(初期設定)'!AW117="","",'C10(1)-2管路(初期設定)'!AW117)</f>
        <v>ダクタイル鋳鉄管(NS形継手等)</v>
      </c>
      <c r="AX117" s="657">
        <f>IF('C10(1)-2管路(初期設定)'!AX117="","",'C10(1)-2管路(初期設定)'!AX117)</f>
        <v>112</v>
      </c>
      <c r="AY117" s="42">
        <f t="shared" si="257"/>
        <v>18256</v>
      </c>
      <c r="BB117" s="1071">
        <f t="shared" si="258"/>
        <v>0</v>
      </c>
      <c r="BC117" s="1070"/>
      <c r="BD117" s="1070">
        <f t="shared" si="259"/>
        <v>0</v>
      </c>
      <c r="BE117" s="1070"/>
      <c r="BF117" s="1070">
        <f t="shared" si="260"/>
        <v>163</v>
      </c>
      <c r="BG117" s="1070"/>
      <c r="BH117" s="1070">
        <f t="shared" si="261"/>
        <v>0</v>
      </c>
      <c r="BI117" s="1070"/>
      <c r="BJ117" s="1070">
        <f t="shared" si="262"/>
        <v>0</v>
      </c>
      <c r="BK117" s="1070"/>
      <c r="BL117" s="1071">
        <f t="shared" si="263"/>
        <v>0</v>
      </c>
      <c r="BM117" s="1070"/>
      <c r="BN117" s="1070">
        <f t="shared" si="264"/>
        <v>0</v>
      </c>
      <c r="BO117" s="1070"/>
      <c r="BP117" s="1070">
        <f t="shared" si="265"/>
        <v>18256</v>
      </c>
      <c r="BQ117" s="1070"/>
      <c r="BR117" s="1070">
        <f t="shared" si="266"/>
        <v>0</v>
      </c>
      <c r="BS117" s="1070"/>
      <c r="BT117" s="1070">
        <f t="shared" si="267"/>
        <v>0</v>
      </c>
      <c r="BU117" s="1073"/>
    </row>
    <row r="118" spans="2:73" ht="13.5" customHeight="1">
      <c r="B118" s="1550"/>
      <c r="C118" s="1118"/>
      <c r="D118" s="1121"/>
      <c r="E118" s="1122"/>
      <c r="F118" s="76">
        <v>250</v>
      </c>
      <c r="G118" s="648" t="str">
        <f t="shared" si="268"/>
        <v>-</v>
      </c>
      <c r="H118" s="649" t="str">
        <f t="shared" si="268"/>
        <v>-</v>
      </c>
      <c r="I118" s="664" t="str">
        <f t="shared" si="231"/>
        <v>-</v>
      </c>
      <c r="J118" s="648" t="str">
        <f t="shared" si="269"/>
        <v>-</v>
      </c>
      <c r="K118" s="649" t="str">
        <f t="shared" si="269"/>
        <v>-</v>
      </c>
      <c r="L118" s="664" t="str">
        <f t="shared" si="233"/>
        <v>-</v>
      </c>
      <c r="M118" s="648" t="str">
        <f t="shared" si="270"/>
        <v>-</v>
      </c>
      <c r="N118" s="649" t="str">
        <f t="shared" si="270"/>
        <v>-</v>
      </c>
      <c r="O118" s="664" t="str">
        <f t="shared" si="235"/>
        <v>-</v>
      </c>
      <c r="P118" s="648" t="str">
        <f t="shared" si="271"/>
        <v>-</v>
      </c>
      <c r="Q118" s="649" t="str">
        <f t="shared" si="271"/>
        <v>-</v>
      </c>
      <c r="R118" s="664" t="str">
        <f t="shared" si="237"/>
        <v>-</v>
      </c>
      <c r="S118" s="648" t="str">
        <f t="shared" si="272"/>
        <v>-</v>
      </c>
      <c r="T118" s="650" t="str">
        <f t="shared" si="272"/>
        <v>-</v>
      </c>
      <c r="U118" s="650" t="str">
        <f t="shared" si="272"/>
        <v>-</v>
      </c>
      <c r="V118" s="649">
        <f t="shared" si="272"/>
        <v>37</v>
      </c>
      <c r="W118" s="664">
        <f t="shared" si="239"/>
        <v>37</v>
      </c>
      <c r="X118" s="648" t="str">
        <f t="shared" si="273"/>
        <v>-</v>
      </c>
      <c r="Y118" s="649">
        <f t="shared" si="273"/>
        <v>441.9</v>
      </c>
      <c r="Z118" s="664">
        <f t="shared" si="241"/>
        <v>441.9</v>
      </c>
      <c r="AA118" s="648" t="str">
        <f t="shared" si="274"/>
        <v>-</v>
      </c>
      <c r="AB118" s="649" t="str">
        <f t="shared" si="274"/>
        <v>-</v>
      </c>
      <c r="AC118" s="664" t="str">
        <f t="shared" si="243"/>
        <v>-</v>
      </c>
      <c r="AD118" s="648" t="str">
        <f t="shared" si="275"/>
        <v>-</v>
      </c>
      <c r="AE118" s="649" t="str">
        <f t="shared" si="275"/>
        <v>-</v>
      </c>
      <c r="AF118" s="664" t="str">
        <f t="shared" si="245"/>
        <v>-</v>
      </c>
      <c r="AG118" s="648" t="str">
        <f t="shared" si="276"/>
        <v>-</v>
      </c>
      <c r="AH118" s="649" t="str">
        <f t="shared" si="276"/>
        <v>-</v>
      </c>
      <c r="AI118" s="664" t="str">
        <f t="shared" si="247"/>
        <v>-</v>
      </c>
      <c r="AJ118" s="648" t="str">
        <f t="shared" si="277"/>
        <v>-</v>
      </c>
      <c r="AK118" s="649">
        <f t="shared" si="277"/>
        <v>615</v>
      </c>
      <c r="AL118" s="664">
        <f t="shared" si="249"/>
        <v>615</v>
      </c>
      <c r="AM118" s="648" t="str">
        <f t="shared" si="278"/>
        <v>-</v>
      </c>
      <c r="AN118" s="649" t="str">
        <f t="shared" si="278"/>
        <v>-</v>
      </c>
      <c r="AO118" s="664" t="str">
        <f t="shared" si="251"/>
        <v>-</v>
      </c>
      <c r="AP118" s="648" t="str">
        <f t="shared" si="279"/>
        <v>-</v>
      </c>
      <c r="AQ118" s="649">
        <f t="shared" si="279"/>
        <v>8.5</v>
      </c>
      <c r="AR118" s="664">
        <f t="shared" si="253"/>
        <v>8.5</v>
      </c>
      <c r="AS118" s="648" t="str">
        <f t="shared" si="280"/>
        <v>-</v>
      </c>
      <c r="AT118" s="649" t="str">
        <f t="shared" si="280"/>
        <v>-</v>
      </c>
      <c r="AU118" s="664" t="str">
        <f t="shared" si="255"/>
        <v>-</v>
      </c>
      <c r="AV118" s="655">
        <f t="shared" si="256"/>
        <v>1102.4000000000001</v>
      </c>
      <c r="AW118" s="240" t="str">
        <f>IF('C10(1)-2管路(初期設定)'!AW118="","",'C10(1)-2管路(初期設定)'!AW118)</f>
        <v>ダクタイル鋳鉄管(NS形継手等)</v>
      </c>
      <c r="AX118" s="657">
        <f>IF('C10(1)-2管路(初期設定)'!AX118="","",'C10(1)-2管路(初期設定)'!AX118)</f>
        <v>99</v>
      </c>
      <c r="AY118" s="42">
        <f t="shared" si="257"/>
        <v>109137.60000000001</v>
      </c>
      <c r="BB118" s="1071">
        <f t="shared" si="258"/>
        <v>0</v>
      </c>
      <c r="BC118" s="1070"/>
      <c r="BD118" s="1070">
        <f t="shared" si="259"/>
        <v>0</v>
      </c>
      <c r="BE118" s="1070"/>
      <c r="BF118" s="1070">
        <f t="shared" si="260"/>
        <v>478.9</v>
      </c>
      <c r="BG118" s="1070"/>
      <c r="BH118" s="1070">
        <f t="shared" si="261"/>
        <v>623.5</v>
      </c>
      <c r="BI118" s="1070"/>
      <c r="BJ118" s="1070">
        <f t="shared" si="262"/>
        <v>0</v>
      </c>
      <c r="BK118" s="1070"/>
      <c r="BL118" s="1071">
        <f t="shared" si="263"/>
        <v>0</v>
      </c>
      <c r="BM118" s="1070"/>
      <c r="BN118" s="1070">
        <f t="shared" si="264"/>
        <v>0</v>
      </c>
      <c r="BO118" s="1070"/>
      <c r="BP118" s="1070">
        <f t="shared" si="265"/>
        <v>47411.1</v>
      </c>
      <c r="BQ118" s="1070"/>
      <c r="BR118" s="1070">
        <f t="shared" si="266"/>
        <v>61726.5</v>
      </c>
      <c r="BS118" s="1070"/>
      <c r="BT118" s="1070">
        <f t="shared" si="267"/>
        <v>0</v>
      </c>
      <c r="BU118" s="1073"/>
    </row>
    <row r="119" spans="2:73" ht="13.5" customHeight="1">
      <c r="B119" s="1550"/>
      <c r="C119" s="1118"/>
      <c r="D119" s="1121"/>
      <c r="E119" s="1122"/>
      <c r="F119" s="76">
        <v>200</v>
      </c>
      <c r="G119" s="648" t="str">
        <f t="shared" si="268"/>
        <v>-</v>
      </c>
      <c r="H119" s="649" t="str">
        <f t="shared" si="268"/>
        <v>-</v>
      </c>
      <c r="I119" s="664" t="str">
        <f t="shared" si="231"/>
        <v>-</v>
      </c>
      <c r="J119" s="648" t="str">
        <f t="shared" si="269"/>
        <v>-</v>
      </c>
      <c r="K119" s="649" t="str">
        <f t="shared" si="269"/>
        <v>-</v>
      </c>
      <c r="L119" s="664" t="str">
        <f t="shared" si="233"/>
        <v>-</v>
      </c>
      <c r="M119" s="648" t="str">
        <f t="shared" si="270"/>
        <v>-</v>
      </c>
      <c r="N119" s="649" t="str">
        <f t="shared" si="270"/>
        <v>-</v>
      </c>
      <c r="O119" s="664" t="str">
        <f t="shared" si="235"/>
        <v>-</v>
      </c>
      <c r="P119" s="648" t="str">
        <f t="shared" si="271"/>
        <v>-</v>
      </c>
      <c r="Q119" s="649" t="str">
        <f t="shared" si="271"/>
        <v>-</v>
      </c>
      <c r="R119" s="664" t="str">
        <f t="shared" si="237"/>
        <v>-</v>
      </c>
      <c r="S119" s="648" t="str">
        <f t="shared" si="272"/>
        <v>-</v>
      </c>
      <c r="T119" s="650" t="str">
        <f t="shared" si="272"/>
        <v>-</v>
      </c>
      <c r="U119" s="650" t="str">
        <f t="shared" si="272"/>
        <v>-</v>
      </c>
      <c r="V119" s="649">
        <f t="shared" si="272"/>
        <v>114.5</v>
      </c>
      <c r="W119" s="664">
        <f t="shared" si="239"/>
        <v>114.5</v>
      </c>
      <c r="X119" s="648" t="str">
        <f t="shared" si="273"/>
        <v>-</v>
      </c>
      <c r="Y119" s="649">
        <f t="shared" si="273"/>
        <v>1243.2</v>
      </c>
      <c r="Z119" s="664">
        <f t="shared" si="241"/>
        <v>1243.2</v>
      </c>
      <c r="AA119" s="648" t="str">
        <f t="shared" si="274"/>
        <v>-</v>
      </c>
      <c r="AB119" s="649" t="str">
        <f t="shared" si="274"/>
        <v>-</v>
      </c>
      <c r="AC119" s="664" t="str">
        <f t="shared" si="243"/>
        <v>-</v>
      </c>
      <c r="AD119" s="648" t="str">
        <f t="shared" si="275"/>
        <v>-</v>
      </c>
      <c r="AE119" s="649" t="str">
        <f t="shared" si="275"/>
        <v>-</v>
      </c>
      <c r="AF119" s="664" t="str">
        <f t="shared" si="245"/>
        <v>-</v>
      </c>
      <c r="AG119" s="648" t="str">
        <f t="shared" si="276"/>
        <v>-</v>
      </c>
      <c r="AH119" s="649" t="str">
        <f t="shared" si="276"/>
        <v>-</v>
      </c>
      <c r="AI119" s="664" t="str">
        <f t="shared" si="247"/>
        <v>-</v>
      </c>
      <c r="AJ119" s="648" t="str">
        <f t="shared" si="277"/>
        <v>-</v>
      </c>
      <c r="AK119" s="649">
        <f t="shared" si="277"/>
        <v>1790.5</v>
      </c>
      <c r="AL119" s="664">
        <f t="shared" si="249"/>
        <v>1790.5</v>
      </c>
      <c r="AM119" s="648" t="str">
        <f t="shared" si="278"/>
        <v>-</v>
      </c>
      <c r="AN119" s="649" t="str">
        <f t="shared" si="278"/>
        <v>-</v>
      </c>
      <c r="AO119" s="664" t="str">
        <f t="shared" si="251"/>
        <v>-</v>
      </c>
      <c r="AP119" s="648" t="str">
        <f t="shared" si="279"/>
        <v>-</v>
      </c>
      <c r="AQ119" s="649" t="str">
        <f t="shared" si="279"/>
        <v>-</v>
      </c>
      <c r="AR119" s="664" t="str">
        <f t="shared" si="253"/>
        <v>-</v>
      </c>
      <c r="AS119" s="648" t="str">
        <f t="shared" si="280"/>
        <v>-</v>
      </c>
      <c r="AT119" s="649" t="str">
        <f t="shared" si="280"/>
        <v>-</v>
      </c>
      <c r="AU119" s="664" t="str">
        <f t="shared" si="255"/>
        <v>-</v>
      </c>
      <c r="AV119" s="655">
        <f t="shared" si="256"/>
        <v>3148.2</v>
      </c>
      <c r="AW119" s="240" t="str">
        <f>IF('C10(1)-2管路(初期設定)'!AW119="","",'C10(1)-2管路(初期設定)'!AW119)</f>
        <v>ダクタイル鋳鉄管(NS形継手等)</v>
      </c>
      <c r="AX119" s="657">
        <f>IF('C10(1)-2管路(初期設定)'!AX119="","",'C10(1)-2管路(初期設定)'!AX119)</f>
        <v>87</v>
      </c>
      <c r="AY119" s="42">
        <f t="shared" si="257"/>
        <v>273893.39999999997</v>
      </c>
      <c r="BB119" s="1071">
        <f t="shared" si="258"/>
        <v>0</v>
      </c>
      <c r="BC119" s="1070"/>
      <c r="BD119" s="1070">
        <f t="shared" si="259"/>
        <v>0</v>
      </c>
      <c r="BE119" s="1070"/>
      <c r="BF119" s="1070">
        <f t="shared" si="260"/>
        <v>1357.7</v>
      </c>
      <c r="BG119" s="1070"/>
      <c r="BH119" s="1070">
        <f t="shared" si="261"/>
        <v>1790.5</v>
      </c>
      <c r="BI119" s="1070"/>
      <c r="BJ119" s="1070">
        <f t="shared" si="262"/>
        <v>0</v>
      </c>
      <c r="BK119" s="1070"/>
      <c r="BL119" s="1071">
        <f t="shared" si="263"/>
        <v>0</v>
      </c>
      <c r="BM119" s="1070"/>
      <c r="BN119" s="1070">
        <f t="shared" si="264"/>
        <v>0</v>
      </c>
      <c r="BO119" s="1070"/>
      <c r="BP119" s="1070">
        <f t="shared" si="265"/>
        <v>118119.90000000001</v>
      </c>
      <c r="BQ119" s="1070"/>
      <c r="BR119" s="1070">
        <f t="shared" si="266"/>
        <v>155773.5</v>
      </c>
      <c r="BS119" s="1070"/>
      <c r="BT119" s="1070">
        <f t="shared" si="267"/>
        <v>0</v>
      </c>
      <c r="BU119" s="1073"/>
    </row>
    <row r="120" spans="2:73" ht="13.5" customHeight="1">
      <c r="B120" s="1550"/>
      <c r="C120" s="1118"/>
      <c r="D120" s="1121"/>
      <c r="E120" s="1122"/>
      <c r="F120" s="76">
        <v>150</v>
      </c>
      <c r="G120" s="648" t="str">
        <f t="shared" si="268"/>
        <v>-</v>
      </c>
      <c r="H120" s="649" t="str">
        <f t="shared" si="268"/>
        <v>-</v>
      </c>
      <c r="I120" s="664" t="str">
        <f t="shared" si="231"/>
        <v>-</v>
      </c>
      <c r="J120" s="648" t="str">
        <f t="shared" si="269"/>
        <v>-</v>
      </c>
      <c r="K120" s="649" t="str">
        <f t="shared" si="269"/>
        <v>-</v>
      </c>
      <c r="L120" s="664" t="str">
        <f t="shared" si="233"/>
        <v>-</v>
      </c>
      <c r="M120" s="648" t="str">
        <f t="shared" si="270"/>
        <v>-</v>
      </c>
      <c r="N120" s="649" t="str">
        <f t="shared" si="270"/>
        <v>-</v>
      </c>
      <c r="O120" s="664" t="str">
        <f t="shared" si="235"/>
        <v>-</v>
      </c>
      <c r="P120" s="648" t="str">
        <f t="shared" si="271"/>
        <v>-</v>
      </c>
      <c r="Q120" s="649" t="str">
        <f t="shared" si="271"/>
        <v>-</v>
      </c>
      <c r="R120" s="664" t="str">
        <f t="shared" si="237"/>
        <v>-</v>
      </c>
      <c r="S120" s="648" t="str">
        <f t="shared" si="272"/>
        <v>-</v>
      </c>
      <c r="T120" s="650" t="str">
        <f t="shared" si="272"/>
        <v>-</v>
      </c>
      <c r="U120" s="650" t="str">
        <f t="shared" si="272"/>
        <v>-</v>
      </c>
      <c r="V120" s="649">
        <f t="shared" si="272"/>
        <v>221.8</v>
      </c>
      <c r="W120" s="664">
        <f t="shared" si="239"/>
        <v>221.8</v>
      </c>
      <c r="X120" s="648" t="str">
        <f t="shared" si="273"/>
        <v>-</v>
      </c>
      <c r="Y120" s="649">
        <f t="shared" si="273"/>
        <v>1699.8</v>
      </c>
      <c r="Z120" s="664">
        <f t="shared" si="241"/>
        <v>1699.8</v>
      </c>
      <c r="AA120" s="648" t="str">
        <f t="shared" si="274"/>
        <v>-</v>
      </c>
      <c r="AB120" s="649" t="str">
        <f t="shared" si="274"/>
        <v>-</v>
      </c>
      <c r="AC120" s="664" t="str">
        <f t="shared" si="243"/>
        <v>-</v>
      </c>
      <c r="AD120" s="648" t="str">
        <f t="shared" si="275"/>
        <v>-</v>
      </c>
      <c r="AE120" s="649">
        <f t="shared" si="275"/>
        <v>1</v>
      </c>
      <c r="AF120" s="664">
        <f t="shared" si="245"/>
        <v>1</v>
      </c>
      <c r="AG120" s="648" t="str">
        <f t="shared" si="276"/>
        <v>-</v>
      </c>
      <c r="AH120" s="649">
        <f t="shared" si="276"/>
        <v>326.7</v>
      </c>
      <c r="AI120" s="664">
        <f t="shared" si="247"/>
        <v>326.7</v>
      </c>
      <c r="AJ120" s="648" t="str">
        <f t="shared" si="277"/>
        <v>-</v>
      </c>
      <c r="AK120" s="649">
        <f t="shared" si="277"/>
        <v>877.1</v>
      </c>
      <c r="AL120" s="664">
        <f t="shared" si="249"/>
        <v>877.1</v>
      </c>
      <c r="AM120" s="648" t="str">
        <f t="shared" si="278"/>
        <v>-</v>
      </c>
      <c r="AN120" s="649" t="str">
        <f t="shared" si="278"/>
        <v>-</v>
      </c>
      <c r="AO120" s="664" t="str">
        <f t="shared" si="251"/>
        <v>-</v>
      </c>
      <c r="AP120" s="648" t="str">
        <f t="shared" si="279"/>
        <v>-</v>
      </c>
      <c r="AQ120" s="649">
        <f t="shared" si="279"/>
        <v>30.7</v>
      </c>
      <c r="AR120" s="664">
        <f t="shared" si="253"/>
        <v>30.7</v>
      </c>
      <c r="AS120" s="648" t="str">
        <f t="shared" si="280"/>
        <v>-</v>
      </c>
      <c r="AT120" s="649" t="str">
        <f t="shared" si="280"/>
        <v>-</v>
      </c>
      <c r="AU120" s="664" t="str">
        <f t="shared" si="255"/>
        <v>-</v>
      </c>
      <c r="AV120" s="655">
        <f t="shared" si="256"/>
        <v>3157.0999999999995</v>
      </c>
      <c r="AW120" s="240" t="str">
        <f>IF('C10(1)-2管路(初期設定)'!AW120="","",'C10(1)-2管路(初期設定)'!AW120)</f>
        <v>ダクタイル鋳鉄管(NS形継手等)</v>
      </c>
      <c r="AX120" s="657">
        <f>IF('C10(1)-2管路(初期設定)'!AX120="","",'C10(1)-2管路(初期設定)'!AX120)</f>
        <v>76</v>
      </c>
      <c r="AY120" s="42">
        <f t="shared" si="257"/>
        <v>239939.59999999995</v>
      </c>
      <c r="BB120" s="1071">
        <f t="shared" si="258"/>
        <v>0</v>
      </c>
      <c r="BC120" s="1070"/>
      <c r="BD120" s="1070">
        <f t="shared" si="259"/>
        <v>0</v>
      </c>
      <c r="BE120" s="1070"/>
      <c r="BF120" s="1070">
        <f t="shared" si="260"/>
        <v>1922.6</v>
      </c>
      <c r="BG120" s="1070"/>
      <c r="BH120" s="1070">
        <f t="shared" si="261"/>
        <v>1234.5</v>
      </c>
      <c r="BI120" s="1070"/>
      <c r="BJ120" s="1070">
        <f t="shared" si="262"/>
        <v>0</v>
      </c>
      <c r="BK120" s="1070"/>
      <c r="BL120" s="1071">
        <f t="shared" si="263"/>
        <v>0</v>
      </c>
      <c r="BM120" s="1070"/>
      <c r="BN120" s="1070">
        <f t="shared" si="264"/>
        <v>0</v>
      </c>
      <c r="BO120" s="1070"/>
      <c r="BP120" s="1070">
        <f t="shared" si="265"/>
        <v>146117.6</v>
      </c>
      <c r="BQ120" s="1070"/>
      <c r="BR120" s="1070">
        <f t="shared" si="266"/>
        <v>93822</v>
      </c>
      <c r="BS120" s="1070"/>
      <c r="BT120" s="1070">
        <f t="shared" si="267"/>
        <v>0</v>
      </c>
      <c r="BU120" s="1073"/>
    </row>
    <row r="121" spans="2:73" ht="13.5" customHeight="1">
      <c r="B121" s="1550"/>
      <c r="C121" s="1118"/>
      <c r="D121" s="1121"/>
      <c r="E121" s="1122"/>
      <c r="F121" s="76">
        <v>100</v>
      </c>
      <c r="G121" s="648" t="str">
        <f t="shared" si="268"/>
        <v>-</v>
      </c>
      <c r="H121" s="649" t="str">
        <f t="shared" si="268"/>
        <v>-</v>
      </c>
      <c r="I121" s="664" t="str">
        <f t="shared" si="231"/>
        <v>-</v>
      </c>
      <c r="J121" s="648" t="str">
        <f t="shared" si="269"/>
        <v>-</v>
      </c>
      <c r="K121" s="649" t="str">
        <f t="shared" si="269"/>
        <v>-</v>
      </c>
      <c r="L121" s="664" t="str">
        <f t="shared" si="233"/>
        <v>-</v>
      </c>
      <c r="M121" s="648" t="str">
        <f t="shared" si="270"/>
        <v>-</v>
      </c>
      <c r="N121" s="649" t="str">
        <f t="shared" si="270"/>
        <v>-</v>
      </c>
      <c r="O121" s="664" t="str">
        <f t="shared" si="235"/>
        <v>-</v>
      </c>
      <c r="P121" s="648" t="str">
        <f t="shared" si="271"/>
        <v>-</v>
      </c>
      <c r="Q121" s="649" t="str">
        <f t="shared" si="271"/>
        <v>-</v>
      </c>
      <c r="R121" s="664" t="str">
        <f t="shared" si="237"/>
        <v>-</v>
      </c>
      <c r="S121" s="648" t="str">
        <f t="shared" si="272"/>
        <v>-</v>
      </c>
      <c r="T121" s="650" t="str">
        <f t="shared" si="272"/>
        <v>-</v>
      </c>
      <c r="U121" s="650" t="str">
        <f t="shared" si="272"/>
        <v>-</v>
      </c>
      <c r="V121" s="649">
        <f t="shared" si="272"/>
        <v>32.5</v>
      </c>
      <c r="W121" s="664">
        <f t="shared" si="239"/>
        <v>32.5</v>
      </c>
      <c r="X121" s="648" t="str">
        <f t="shared" si="273"/>
        <v>-</v>
      </c>
      <c r="Y121" s="649">
        <f t="shared" si="273"/>
        <v>394.4</v>
      </c>
      <c r="Z121" s="664">
        <f t="shared" si="241"/>
        <v>394.4</v>
      </c>
      <c r="AA121" s="648" t="str">
        <f t="shared" si="274"/>
        <v>-</v>
      </c>
      <c r="AB121" s="649" t="str">
        <f t="shared" si="274"/>
        <v>-</v>
      </c>
      <c r="AC121" s="664" t="str">
        <f t="shared" si="243"/>
        <v>-</v>
      </c>
      <c r="AD121" s="648" t="str">
        <f t="shared" si="275"/>
        <v>-</v>
      </c>
      <c r="AE121" s="649">
        <f t="shared" si="275"/>
        <v>329.5</v>
      </c>
      <c r="AF121" s="664">
        <f t="shared" si="245"/>
        <v>329.5</v>
      </c>
      <c r="AG121" s="648" t="str">
        <f t="shared" si="276"/>
        <v>-</v>
      </c>
      <c r="AH121" s="649">
        <f t="shared" si="276"/>
        <v>106.2</v>
      </c>
      <c r="AI121" s="664">
        <f t="shared" si="247"/>
        <v>106.2</v>
      </c>
      <c r="AJ121" s="648" t="str">
        <f t="shared" si="277"/>
        <v>-</v>
      </c>
      <c r="AK121" s="649">
        <f t="shared" si="277"/>
        <v>237.8</v>
      </c>
      <c r="AL121" s="664">
        <f t="shared" si="249"/>
        <v>237.8</v>
      </c>
      <c r="AM121" s="648" t="str">
        <f t="shared" si="278"/>
        <v>-</v>
      </c>
      <c r="AN121" s="649" t="str">
        <f t="shared" si="278"/>
        <v>-</v>
      </c>
      <c r="AO121" s="664" t="str">
        <f t="shared" si="251"/>
        <v>-</v>
      </c>
      <c r="AP121" s="648" t="str">
        <f t="shared" si="279"/>
        <v>-</v>
      </c>
      <c r="AQ121" s="649">
        <f t="shared" si="279"/>
        <v>26.8</v>
      </c>
      <c r="AR121" s="664">
        <f t="shared" si="253"/>
        <v>26.8</v>
      </c>
      <c r="AS121" s="648" t="str">
        <f t="shared" si="280"/>
        <v>-</v>
      </c>
      <c r="AT121" s="649" t="str">
        <f t="shared" si="280"/>
        <v>-</v>
      </c>
      <c r="AU121" s="664" t="str">
        <f t="shared" si="255"/>
        <v>-</v>
      </c>
      <c r="AV121" s="655">
        <f t="shared" si="256"/>
        <v>1127.2</v>
      </c>
      <c r="AW121" s="240" t="str">
        <f>IF('C10(1)-2管路(初期設定)'!AW121="","",'C10(1)-2管路(初期設定)'!AW121)</f>
        <v>ダクタイル鋳鉄管(NS形継手等)</v>
      </c>
      <c r="AX121" s="657">
        <f>IF('C10(1)-2管路(初期設定)'!AX121="","",'C10(1)-2管路(初期設定)'!AX121)</f>
        <v>67</v>
      </c>
      <c r="AY121" s="42">
        <f t="shared" si="257"/>
        <v>75522.400000000009</v>
      </c>
      <c r="BB121" s="1071">
        <f t="shared" si="258"/>
        <v>0</v>
      </c>
      <c r="BC121" s="1070"/>
      <c r="BD121" s="1070">
        <f t="shared" si="259"/>
        <v>0</v>
      </c>
      <c r="BE121" s="1070"/>
      <c r="BF121" s="1070">
        <f t="shared" si="260"/>
        <v>756.4</v>
      </c>
      <c r="BG121" s="1070"/>
      <c r="BH121" s="1070">
        <f t="shared" si="261"/>
        <v>370.8</v>
      </c>
      <c r="BI121" s="1070"/>
      <c r="BJ121" s="1070">
        <f t="shared" si="262"/>
        <v>0</v>
      </c>
      <c r="BK121" s="1070"/>
      <c r="BL121" s="1071">
        <f t="shared" si="263"/>
        <v>0</v>
      </c>
      <c r="BM121" s="1070"/>
      <c r="BN121" s="1070">
        <f t="shared" si="264"/>
        <v>0</v>
      </c>
      <c r="BO121" s="1070"/>
      <c r="BP121" s="1070">
        <f t="shared" si="265"/>
        <v>50678.799999999996</v>
      </c>
      <c r="BQ121" s="1070"/>
      <c r="BR121" s="1070">
        <f t="shared" si="266"/>
        <v>24843.600000000002</v>
      </c>
      <c r="BS121" s="1070"/>
      <c r="BT121" s="1070">
        <f t="shared" si="267"/>
        <v>0</v>
      </c>
      <c r="BU121" s="1073"/>
    </row>
    <row r="122" spans="2:73" ht="13.5" customHeight="1">
      <c r="B122" s="1550"/>
      <c r="C122" s="1118"/>
      <c r="D122" s="1121"/>
      <c r="E122" s="1122"/>
      <c r="F122" s="77" t="s">
        <v>136</v>
      </c>
      <c r="G122" s="648" t="str">
        <f t="shared" si="268"/>
        <v>-</v>
      </c>
      <c r="H122" s="649" t="str">
        <f t="shared" si="268"/>
        <v>-</v>
      </c>
      <c r="I122" s="664" t="str">
        <f t="shared" si="231"/>
        <v>-</v>
      </c>
      <c r="J122" s="648" t="str">
        <f t="shared" si="269"/>
        <v>-</v>
      </c>
      <c r="K122" s="649" t="str">
        <f t="shared" si="269"/>
        <v>-</v>
      </c>
      <c r="L122" s="664" t="str">
        <f t="shared" si="233"/>
        <v>-</v>
      </c>
      <c r="M122" s="648" t="str">
        <f t="shared" si="270"/>
        <v>-</v>
      </c>
      <c r="N122" s="649" t="str">
        <f t="shared" si="270"/>
        <v>-</v>
      </c>
      <c r="O122" s="664" t="str">
        <f t="shared" si="235"/>
        <v>-</v>
      </c>
      <c r="P122" s="648" t="str">
        <f t="shared" si="271"/>
        <v>-</v>
      </c>
      <c r="Q122" s="649" t="str">
        <f t="shared" si="271"/>
        <v>-</v>
      </c>
      <c r="R122" s="664" t="str">
        <f t="shared" si="237"/>
        <v>-</v>
      </c>
      <c r="S122" s="648" t="str">
        <f t="shared" si="272"/>
        <v>-</v>
      </c>
      <c r="T122" s="650" t="str">
        <f t="shared" si="272"/>
        <v>-</v>
      </c>
      <c r="U122" s="650" t="str">
        <f t="shared" si="272"/>
        <v>-</v>
      </c>
      <c r="V122" s="649">
        <f t="shared" si="272"/>
        <v>2</v>
      </c>
      <c r="W122" s="664">
        <f t="shared" si="239"/>
        <v>2</v>
      </c>
      <c r="X122" s="648" t="str">
        <f t="shared" si="273"/>
        <v>-</v>
      </c>
      <c r="Y122" s="649">
        <f t="shared" si="273"/>
        <v>44.3</v>
      </c>
      <c r="Z122" s="664">
        <f t="shared" si="241"/>
        <v>44.3</v>
      </c>
      <c r="AA122" s="648" t="str">
        <f t="shared" si="274"/>
        <v>-</v>
      </c>
      <c r="AB122" s="649" t="str">
        <f t="shared" si="274"/>
        <v>-</v>
      </c>
      <c r="AC122" s="664" t="str">
        <f t="shared" si="243"/>
        <v>-</v>
      </c>
      <c r="AD122" s="648" t="str">
        <f t="shared" si="275"/>
        <v>-</v>
      </c>
      <c r="AE122" s="649">
        <f t="shared" si="275"/>
        <v>43.2</v>
      </c>
      <c r="AF122" s="664">
        <f t="shared" si="245"/>
        <v>43.2</v>
      </c>
      <c r="AG122" s="648" t="str">
        <f t="shared" si="276"/>
        <v>-</v>
      </c>
      <c r="AH122" s="649">
        <f t="shared" si="276"/>
        <v>297</v>
      </c>
      <c r="AI122" s="664">
        <f t="shared" si="247"/>
        <v>297</v>
      </c>
      <c r="AJ122" s="648" t="str">
        <f t="shared" si="277"/>
        <v>-</v>
      </c>
      <c r="AK122" s="649" t="str">
        <f t="shared" si="277"/>
        <v>-</v>
      </c>
      <c r="AL122" s="664" t="str">
        <f t="shared" si="249"/>
        <v>-</v>
      </c>
      <c r="AM122" s="648" t="str">
        <f t="shared" si="278"/>
        <v>-</v>
      </c>
      <c r="AN122" s="649" t="str">
        <f t="shared" si="278"/>
        <v>-</v>
      </c>
      <c r="AO122" s="664" t="str">
        <f t="shared" si="251"/>
        <v>-</v>
      </c>
      <c r="AP122" s="648" t="str">
        <f t="shared" si="279"/>
        <v>-</v>
      </c>
      <c r="AQ122" s="649">
        <f t="shared" si="279"/>
        <v>622.29999999999995</v>
      </c>
      <c r="AR122" s="664">
        <f t="shared" si="253"/>
        <v>622.29999999999995</v>
      </c>
      <c r="AS122" s="648" t="str">
        <f t="shared" si="280"/>
        <v>-</v>
      </c>
      <c r="AT122" s="649" t="str">
        <f t="shared" si="280"/>
        <v>-</v>
      </c>
      <c r="AU122" s="664" t="str">
        <f t="shared" si="255"/>
        <v>-</v>
      </c>
      <c r="AV122" s="655">
        <f t="shared" si="256"/>
        <v>1008.8</v>
      </c>
      <c r="AW122" s="240" t="str">
        <f>IF('C10(1)-2管路(初期設定)'!AW122="","",'C10(1)-2管路(初期設定)'!AW122)</f>
        <v>配水用ポリエチレン管(融着継手)</v>
      </c>
      <c r="AX122" s="657">
        <f>IF('C10(1)-2管路(初期設定)'!AX122="","",'C10(1)-2管路(初期設定)'!AX122)</f>
        <v>42</v>
      </c>
      <c r="AY122" s="42">
        <f t="shared" si="257"/>
        <v>42369.599999999999</v>
      </c>
      <c r="BB122" s="1071">
        <f t="shared" si="258"/>
        <v>0</v>
      </c>
      <c r="BC122" s="1070"/>
      <c r="BD122" s="1070">
        <f t="shared" si="259"/>
        <v>0</v>
      </c>
      <c r="BE122" s="1070"/>
      <c r="BF122" s="1070">
        <f t="shared" si="260"/>
        <v>89.5</v>
      </c>
      <c r="BG122" s="1070"/>
      <c r="BH122" s="1070">
        <f t="shared" si="261"/>
        <v>919.3</v>
      </c>
      <c r="BI122" s="1070"/>
      <c r="BJ122" s="1070">
        <f t="shared" si="262"/>
        <v>0</v>
      </c>
      <c r="BK122" s="1070"/>
      <c r="BL122" s="1071">
        <f t="shared" si="263"/>
        <v>0</v>
      </c>
      <c r="BM122" s="1070"/>
      <c r="BN122" s="1070">
        <f t="shared" si="264"/>
        <v>0</v>
      </c>
      <c r="BO122" s="1070"/>
      <c r="BP122" s="1070">
        <f t="shared" si="265"/>
        <v>3759</v>
      </c>
      <c r="BQ122" s="1070"/>
      <c r="BR122" s="1070">
        <f t="shared" si="266"/>
        <v>38610.6</v>
      </c>
      <c r="BS122" s="1070"/>
      <c r="BT122" s="1070">
        <f t="shared" si="267"/>
        <v>0</v>
      </c>
      <c r="BU122" s="1073"/>
    </row>
    <row r="123" spans="2:73" ht="13.5" customHeight="1">
      <c r="B123" s="1550"/>
      <c r="C123" s="1100"/>
      <c r="D123" s="1101"/>
      <c r="E123" s="1102"/>
      <c r="F123" s="772" t="s">
        <v>69</v>
      </c>
      <c r="G123" s="646" t="str">
        <f t="shared" ref="G123:AV123" si="281">IF(SUM(G112:G122)=0,"-",SUM(G112:G122))</f>
        <v>-</v>
      </c>
      <c r="H123" s="647" t="str">
        <f t="shared" si="281"/>
        <v>-</v>
      </c>
      <c r="I123" s="665" t="str">
        <f t="shared" si="281"/>
        <v>-</v>
      </c>
      <c r="J123" s="646" t="str">
        <f t="shared" si="281"/>
        <v>-</v>
      </c>
      <c r="K123" s="647" t="str">
        <f t="shared" si="281"/>
        <v>-</v>
      </c>
      <c r="L123" s="665" t="str">
        <f t="shared" si="281"/>
        <v>-</v>
      </c>
      <c r="M123" s="646" t="str">
        <f t="shared" si="281"/>
        <v>-</v>
      </c>
      <c r="N123" s="647" t="str">
        <f t="shared" si="281"/>
        <v>-</v>
      </c>
      <c r="O123" s="665" t="str">
        <f t="shared" si="281"/>
        <v>-</v>
      </c>
      <c r="P123" s="646" t="str">
        <f t="shared" si="281"/>
        <v>-</v>
      </c>
      <c r="Q123" s="647" t="str">
        <f t="shared" si="281"/>
        <v>-</v>
      </c>
      <c r="R123" s="665" t="str">
        <f t="shared" si="281"/>
        <v>-</v>
      </c>
      <c r="S123" s="646" t="str">
        <f t="shared" si="281"/>
        <v>-</v>
      </c>
      <c r="T123" s="651" t="str">
        <f t="shared" si="281"/>
        <v>-</v>
      </c>
      <c r="U123" s="651" t="str">
        <f t="shared" si="281"/>
        <v>-</v>
      </c>
      <c r="V123" s="647">
        <f t="shared" si="281"/>
        <v>416.8</v>
      </c>
      <c r="W123" s="665">
        <f t="shared" si="281"/>
        <v>416.8</v>
      </c>
      <c r="X123" s="646" t="str">
        <f t="shared" si="281"/>
        <v>-</v>
      </c>
      <c r="Y123" s="647">
        <f t="shared" si="281"/>
        <v>4631.8999999999996</v>
      </c>
      <c r="Z123" s="665">
        <f t="shared" si="281"/>
        <v>4631.8999999999996</v>
      </c>
      <c r="AA123" s="646" t="str">
        <f t="shared" si="281"/>
        <v>-</v>
      </c>
      <c r="AB123" s="647" t="str">
        <f t="shared" si="281"/>
        <v>-</v>
      </c>
      <c r="AC123" s="665" t="str">
        <f t="shared" si="281"/>
        <v>-</v>
      </c>
      <c r="AD123" s="646" t="str">
        <f t="shared" si="281"/>
        <v>-</v>
      </c>
      <c r="AE123" s="647">
        <f t="shared" si="281"/>
        <v>373.7</v>
      </c>
      <c r="AF123" s="665">
        <f t="shared" si="281"/>
        <v>373.7</v>
      </c>
      <c r="AG123" s="646" t="str">
        <f t="shared" si="281"/>
        <v>-</v>
      </c>
      <c r="AH123" s="647">
        <f t="shared" si="281"/>
        <v>729.9</v>
      </c>
      <c r="AI123" s="665">
        <f t="shared" si="281"/>
        <v>729.9</v>
      </c>
      <c r="AJ123" s="646" t="str">
        <f t="shared" si="281"/>
        <v>-</v>
      </c>
      <c r="AK123" s="647">
        <f t="shared" si="281"/>
        <v>3520.4</v>
      </c>
      <c r="AL123" s="665">
        <f t="shared" si="281"/>
        <v>3520.4</v>
      </c>
      <c r="AM123" s="646" t="str">
        <f t="shared" si="281"/>
        <v>-</v>
      </c>
      <c r="AN123" s="647" t="str">
        <f t="shared" si="281"/>
        <v>-</v>
      </c>
      <c r="AO123" s="665" t="str">
        <f t="shared" si="281"/>
        <v>-</v>
      </c>
      <c r="AP123" s="646" t="str">
        <f t="shared" si="281"/>
        <v>-</v>
      </c>
      <c r="AQ123" s="647">
        <f t="shared" si="281"/>
        <v>708.9</v>
      </c>
      <c r="AR123" s="665">
        <f t="shared" si="281"/>
        <v>708.9</v>
      </c>
      <c r="AS123" s="646" t="str">
        <f t="shared" si="281"/>
        <v>-</v>
      </c>
      <c r="AT123" s="647" t="str">
        <f t="shared" si="281"/>
        <v>-</v>
      </c>
      <c r="AU123" s="665" t="str">
        <f t="shared" si="281"/>
        <v>-</v>
      </c>
      <c r="AV123" s="656">
        <f t="shared" si="281"/>
        <v>10381.599999999999</v>
      </c>
      <c r="AW123" s="92" t="str">
        <f>IF('C10(1)-2管路(初期設定)'!AW123="","",'C10(1)-2管路(初期設定)'!AW123)</f>
        <v/>
      </c>
      <c r="AX123" s="48" t="str">
        <f>IF('C10(1)-2管路(初期設定)'!AX123="","",'C10(1)-2管路(初期設定)'!AX123)</f>
        <v>-</v>
      </c>
      <c r="AY123" s="48">
        <f t="shared" ref="AY123" si="282">IF(SUM(AY112:AY122)=0,"-",SUM(AY112:AY122))</f>
        <v>873819.99999999988</v>
      </c>
      <c r="BB123" s="1065" t="str">
        <f>IF(SUM(BB112:BC122)=0,"-",SUM(BB112:BC122))</f>
        <v>-</v>
      </c>
      <c r="BC123" s="1066"/>
      <c r="BD123" s="1066" t="str">
        <f>IF(SUM(BD112:BE122)=0,"-",SUM(BD112:BE122))</f>
        <v>-</v>
      </c>
      <c r="BE123" s="1066"/>
      <c r="BF123" s="1066">
        <f>IF(SUM(BF112:BG122)=0,"-",SUM(BF112:BG122))</f>
        <v>5422.4</v>
      </c>
      <c r="BG123" s="1066"/>
      <c r="BH123" s="1066">
        <f>IF(SUM(BH112:BI122)=0,"-",SUM(BH112:BI122))</f>
        <v>4959.2</v>
      </c>
      <c r="BI123" s="1066"/>
      <c r="BJ123" s="1066" t="str">
        <f>IF(SUM(BJ112:BK122)=0,"-",SUM(BJ112:BK122))</f>
        <v>-</v>
      </c>
      <c r="BK123" s="1066"/>
      <c r="BL123" s="1065" t="str">
        <f>IF(SUM(BL112:BM122)=0,"-",SUM(BL112:BM122))</f>
        <v>-</v>
      </c>
      <c r="BM123" s="1066"/>
      <c r="BN123" s="1066" t="str">
        <f>IF(SUM(BN112:BO122)=0,"-",SUM(BN112:BO122))</f>
        <v>-</v>
      </c>
      <c r="BO123" s="1066"/>
      <c r="BP123" s="1066">
        <f>IF(SUM(BP112:BQ122)=0,"-",SUM(BP112:BQ122))</f>
        <v>495150.39999999997</v>
      </c>
      <c r="BQ123" s="1066"/>
      <c r="BR123" s="1066">
        <f>IF(SUM(BR112:BS122)=0,"-",SUM(BR112:BS122))</f>
        <v>378669.6</v>
      </c>
      <c r="BS123" s="1066"/>
      <c r="BT123" s="1066" t="str">
        <f>IF(SUM(BT112:BU122)=0,"-",SUM(BT112:BU122))</f>
        <v>-</v>
      </c>
      <c r="BU123" s="1068"/>
    </row>
    <row r="124" spans="2:73" ht="13.5" customHeight="1">
      <c r="B124" s="1550"/>
      <c r="C124" s="1268" t="s">
        <v>733</v>
      </c>
      <c r="D124" s="1268"/>
      <c r="E124" s="1153" t="s">
        <v>888</v>
      </c>
      <c r="F124" s="1273"/>
      <c r="G124" s="1018" t="str">
        <f>+G88</f>
        <v>①</v>
      </c>
      <c r="H124" s="1018"/>
      <c r="I124" s="1018"/>
      <c r="J124" s="1018" t="str">
        <f>+J88</f>
        <v>①</v>
      </c>
      <c r="K124" s="1018"/>
      <c r="L124" s="1018"/>
      <c r="M124" s="1018" t="str">
        <f>+M88</f>
        <v>①</v>
      </c>
      <c r="N124" s="1018"/>
      <c r="O124" s="1018"/>
      <c r="P124" s="1018" t="str">
        <f>+P88</f>
        <v>②</v>
      </c>
      <c r="Q124" s="1018"/>
      <c r="R124" s="1018"/>
      <c r="S124" s="1040" t="str">
        <f>+S88</f>
        <v>②</v>
      </c>
      <c r="T124" s="1041"/>
      <c r="U124" s="1051" t="str">
        <f>+U88</f>
        <v>③</v>
      </c>
      <c r="V124" s="1052"/>
      <c r="W124" s="797"/>
      <c r="X124" s="1018" t="str">
        <f>+X88</f>
        <v>③</v>
      </c>
      <c r="Y124" s="1018"/>
      <c r="Z124" s="1018"/>
      <c r="AA124" s="1018" t="str">
        <f>+AA88</f>
        <v>③</v>
      </c>
      <c r="AB124" s="1018"/>
      <c r="AC124" s="1018"/>
      <c r="AD124" s="1018" t="str">
        <f>+AD88</f>
        <v>③</v>
      </c>
      <c r="AE124" s="1018"/>
      <c r="AF124" s="1018"/>
      <c r="AG124" s="1018" t="str">
        <f>+AG88</f>
        <v>④</v>
      </c>
      <c r="AH124" s="1018"/>
      <c r="AI124" s="1018"/>
      <c r="AJ124" s="1018" t="str">
        <f>+AJ88</f>
        <v>④</v>
      </c>
      <c r="AK124" s="1018"/>
      <c r="AL124" s="1018"/>
      <c r="AM124" s="1018" t="str">
        <f>+AM88</f>
        <v>④</v>
      </c>
      <c r="AN124" s="1018"/>
      <c r="AO124" s="1018"/>
      <c r="AP124" s="1018" t="str">
        <f>+AP88</f>
        <v>④</v>
      </c>
      <c r="AQ124" s="1018"/>
      <c r="AR124" s="1018"/>
      <c r="AS124" s="1018" t="str">
        <f>+AS88</f>
        <v>⑤</v>
      </c>
      <c r="AT124" s="1018"/>
      <c r="AU124" s="1018"/>
      <c r="AV124" s="1546"/>
      <c r="AW124" s="1546"/>
      <c r="AX124" s="1546"/>
      <c r="AY124" s="1546"/>
      <c r="BB124" s="1547"/>
      <c r="BC124" s="1548"/>
      <c r="BD124" s="1548"/>
      <c r="BE124" s="1548"/>
      <c r="BF124" s="1548"/>
      <c r="BG124" s="1548"/>
      <c r="BH124" s="1548"/>
      <c r="BI124" s="1548"/>
      <c r="BJ124" s="1548"/>
      <c r="BK124" s="1548"/>
      <c r="BL124" s="1547"/>
      <c r="BM124" s="1548"/>
      <c r="BN124" s="1548"/>
      <c r="BO124" s="1548"/>
      <c r="BP124" s="1548"/>
      <c r="BQ124" s="1548"/>
      <c r="BR124" s="1548"/>
      <c r="BS124" s="1548"/>
      <c r="BT124" s="1548"/>
      <c r="BU124" s="1549"/>
    </row>
    <row r="125" spans="2:73" ht="13.5" customHeight="1">
      <c r="B125" s="1550"/>
      <c r="C125" s="1268"/>
      <c r="D125" s="1268"/>
      <c r="E125" s="1153" t="s">
        <v>759</v>
      </c>
      <c r="F125" s="1273"/>
      <c r="G125" s="1018" t="str">
        <f>+G89</f>
        <v>①</v>
      </c>
      <c r="H125" s="1018"/>
      <c r="I125" s="1018"/>
      <c r="J125" s="1018" t="str">
        <f>+J89</f>
        <v>①</v>
      </c>
      <c r="K125" s="1018"/>
      <c r="L125" s="1018"/>
      <c r="M125" s="1018" t="str">
        <f>+M89</f>
        <v>①</v>
      </c>
      <c r="N125" s="1018"/>
      <c r="O125" s="1018"/>
      <c r="P125" s="1018" t="str">
        <f>+P89</f>
        <v>②</v>
      </c>
      <c r="Q125" s="1018"/>
      <c r="R125" s="1018"/>
      <c r="S125" s="1040" t="str">
        <f>+S89</f>
        <v>②</v>
      </c>
      <c r="T125" s="1041"/>
      <c r="U125" s="1051" t="str">
        <f>+U89</f>
        <v>③</v>
      </c>
      <c r="V125" s="1052"/>
      <c r="W125" s="797"/>
      <c r="X125" s="1018" t="str">
        <f>+X89</f>
        <v>③</v>
      </c>
      <c r="Y125" s="1018"/>
      <c r="Z125" s="1018"/>
      <c r="AA125" s="1018" t="str">
        <f>+AA89</f>
        <v>③</v>
      </c>
      <c r="AB125" s="1018"/>
      <c r="AC125" s="1018"/>
      <c r="AD125" s="1018" t="str">
        <f>+AD89</f>
        <v>②</v>
      </c>
      <c r="AE125" s="1018"/>
      <c r="AF125" s="1018"/>
      <c r="AG125" s="1018" t="str">
        <f>+AG89</f>
        <v>④</v>
      </c>
      <c r="AH125" s="1018"/>
      <c r="AI125" s="1018"/>
      <c r="AJ125" s="1018" t="str">
        <f>+AJ89</f>
        <v>④</v>
      </c>
      <c r="AK125" s="1018"/>
      <c r="AL125" s="1018"/>
      <c r="AM125" s="1018" t="str">
        <f>+AM89</f>
        <v>④</v>
      </c>
      <c r="AN125" s="1018"/>
      <c r="AO125" s="1018"/>
      <c r="AP125" s="1018" t="str">
        <f>+AP89</f>
        <v>④</v>
      </c>
      <c r="AQ125" s="1018"/>
      <c r="AR125" s="1018"/>
      <c r="AS125" s="1018" t="str">
        <f>+AS89</f>
        <v>⑤</v>
      </c>
      <c r="AT125" s="1018"/>
      <c r="AU125" s="1018"/>
      <c r="AV125" s="1546"/>
      <c r="AW125" s="1546"/>
      <c r="AX125" s="1546"/>
      <c r="AY125" s="1546"/>
      <c r="BB125" s="1547"/>
      <c r="BC125" s="1548"/>
      <c r="BD125" s="1548"/>
      <c r="BE125" s="1548"/>
      <c r="BF125" s="1548"/>
      <c r="BG125" s="1548"/>
      <c r="BH125" s="1548"/>
      <c r="BI125" s="1548"/>
      <c r="BJ125" s="1548"/>
      <c r="BK125" s="1548"/>
      <c r="BL125" s="1547"/>
      <c r="BM125" s="1548"/>
      <c r="BN125" s="1548"/>
      <c r="BO125" s="1548"/>
      <c r="BP125" s="1548"/>
      <c r="BQ125" s="1548"/>
      <c r="BR125" s="1548"/>
      <c r="BS125" s="1548"/>
      <c r="BT125" s="1548"/>
      <c r="BU125" s="1549"/>
    </row>
  </sheetData>
  <mergeCells count="1276">
    <mergeCell ref="BR64:BS64"/>
    <mergeCell ref="BT64:BU64"/>
    <mergeCell ref="BB75:BC75"/>
    <mergeCell ref="BD75:BE75"/>
    <mergeCell ref="BF75:BG75"/>
    <mergeCell ref="BH75:BI75"/>
    <mergeCell ref="BJ75:BK75"/>
    <mergeCell ref="BL75:BM75"/>
    <mergeCell ref="BN75:BO75"/>
    <mergeCell ref="BP75:BQ75"/>
    <mergeCell ref="BR75:BS75"/>
    <mergeCell ref="BT75:BU75"/>
    <mergeCell ref="BB64:BC64"/>
    <mergeCell ref="BD64:BE64"/>
    <mergeCell ref="BF64:BG64"/>
    <mergeCell ref="BH64:BI64"/>
    <mergeCell ref="BJ64:BK64"/>
    <mergeCell ref="BL64:BM64"/>
    <mergeCell ref="BN64:BO64"/>
    <mergeCell ref="BP64:BQ64"/>
    <mergeCell ref="BR73:BS73"/>
    <mergeCell ref="BT73:BU73"/>
    <mergeCell ref="BB74:BC74"/>
    <mergeCell ref="BD74:BE74"/>
    <mergeCell ref="BF74:BG74"/>
    <mergeCell ref="BH74:BI74"/>
    <mergeCell ref="BJ74:BK74"/>
    <mergeCell ref="BL74:BM74"/>
    <mergeCell ref="BN74:BO74"/>
    <mergeCell ref="BP74:BQ74"/>
    <mergeCell ref="BR74:BS74"/>
    <mergeCell ref="BB73:BC73"/>
    <mergeCell ref="BB77:BC77"/>
    <mergeCell ref="BD77:BE77"/>
    <mergeCell ref="BF77:BG77"/>
    <mergeCell ref="BH77:BI77"/>
    <mergeCell ref="BJ77:BK77"/>
    <mergeCell ref="BL77:BM77"/>
    <mergeCell ref="BN77:BO77"/>
    <mergeCell ref="BP77:BQ77"/>
    <mergeCell ref="BR77:BS77"/>
    <mergeCell ref="BT77:BU77"/>
    <mergeCell ref="BB76:BC76"/>
    <mergeCell ref="BD76:BE76"/>
    <mergeCell ref="BF76:BG76"/>
    <mergeCell ref="BH76:BI76"/>
    <mergeCell ref="BJ76:BK76"/>
    <mergeCell ref="BL76:BM76"/>
    <mergeCell ref="BN76:BO76"/>
    <mergeCell ref="BP76:BQ76"/>
    <mergeCell ref="BD73:BE73"/>
    <mergeCell ref="BF73:BG73"/>
    <mergeCell ref="BH73:BI73"/>
    <mergeCell ref="BJ73:BK73"/>
    <mergeCell ref="BL73:BM73"/>
    <mergeCell ref="BN73:BO73"/>
    <mergeCell ref="BP73:BQ73"/>
    <mergeCell ref="BR71:BS71"/>
    <mergeCell ref="BT71:BU71"/>
    <mergeCell ref="BB72:BC72"/>
    <mergeCell ref="BD72:BE72"/>
    <mergeCell ref="BF72:BG72"/>
    <mergeCell ref="BH72:BI72"/>
    <mergeCell ref="BJ72:BK72"/>
    <mergeCell ref="BL72:BM72"/>
    <mergeCell ref="BN72:BO72"/>
    <mergeCell ref="BP72:BQ72"/>
    <mergeCell ref="BR72:BS72"/>
    <mergeCell ref="BT72:BU72"/>
    <mergeCell ref="BB71:BC71"/>
    <mergeCell ref="BD71:BE71"/>
    <mergeCell ref="BF71:BG71"/>
    <mergeCell ref="BH71:BI71"/>
    <mergeCell ref="BJ71:BK71"/>
    <mergeCell ref="BL71:BM71"/>
    <mergeCell ref="BN71:BO71"/>
    <mergeCell ref="BP71:BQ71"/>
    <mergeCell ref="BB70:BC70"/>
    <mergeCell ref="BD70:BE70"/>
    <mergeCell ref="BF70:BG70"/>
    <mergeCell ref="BH70:BI70"/>
    <mergeCell ref="BJ70:BK70"/>
    <mergeCell ref="BL70:BM70"/>
    <mergeCell ref="BN70:BO70"/>
    <mergeCell ref="BP70:BQ70"/>
    <mergeCell ref="BR70:BS70"/>
    <mergeCell ref="BT70:BU70"/>
    <mergeCell ref="BB69:BC69"/>
    <mergeCell ref="BD69:BE69"/>
    <mergeCell ref="BF69:BG69"/>
    <mergeCell ref="BH69:BI69"/>
    <mergeCell ref="BJ69:BK69"/>
    <mergeCell ref="BL69:BM69"/>
    <mergeCell ref="BN69:BO69"/>
    <mergeCell ref="BP69:BQ69"/>
    <mergeCell ref="BB68:BC68"/>
    <mergeCell ref="BD68:BE68"/>
    <mergeCell ref="BF68:BG68"/>
    <mergeCell ref="BH68:BI68"/>
    <mergeCell ref="BJ68:BK68"/>
    <mergeCell ref="BL68:BM68"/>
    <mergeCell ref="BN68:BO68"/>
    <mergeCell ref="BP68:BQ68"/>
    <mergeCell ref="BR68:BS68"/>
    <mergeCell ref="BT68:BU68"/>
    <mergeCell ref="BB67:BC67"/>
    <mergeCell ref="BD67:BE67"/>
    <mergeCell ref="BF67:BG67"/>
    <mergeCell ref="BH67:BI67"/>
    <mergeCell ref="BJ67:BK67"/>
    <mergeCell ref="BL67:BM67"/>
    <mergeCell ref="BN67:BO67"/>
    <mergeCell ref="BP67:BQ67"/>
    <mergeCell ref="BB66:BC66"/>
    <mergeCell ref="BD66:BE66"/>
    <mergeCell ref="BF66:BG66"/>
    <mergeCell ref="BH66:BI66"/>
    <mergeCell ref="BJ66:BK66"/>
    <mergeCell ref="BL66:BM66"/>
    <mergeCell ref="BN66:BO66"/>
    <mergeCell ref="BP66:BQ66"/>
    <mergeCell ref="BR66:BS66"/>
    <mergeCell ref="BT66:BU66"/>
    <mergeCell ref="BB65:BC65"/>
    <mergeCell ref="BD65:BE65"/>
    <mergeCell ref="BF65:BG65"/>
    <mergeCell ref="BH65:BI65"/>
    <mergeCell ref="BJ65:BK65"/>
    <mergeCell ref="BL65:BM65"/>
    <mergeCell ref="BN65:BO65"/>
    <mergeCell ref="BP65:BQ65"/>
    <mergeCell ref="BR61:BS61"/>
    <mergeCell ref="BT61:BU61"/>
    <mergeCell ref="BB62:BC62"/>
    <mergeCell ref="BD62:BE62"/>
    <mergeCell ref="BF62:BG62"/>
    <mergeCell ref="BH62:BI62"/>
    <mergeCell ref="BJ62:BK62"/>
    <mergeCell ref="BL62:BM62"/>
    <mergeCell ref="BN62:BO62"/>
    <mergeCell ref="BP62:BQ62"/>
    <mergeCell ref="BR62:BS62"/>
    <mergeCell ref="BT62:BU62"/>
    <mergeCell ref="BB61:BC61"/>
    <mergeCell ref="BD61:BE61"/>
    <mergeCell ref="BF61:BG61"/>
    <mergeCell ref="BH61:BI61"/>
    <mergeCell ref="BJ61:BK61"/>
    <mergeCell ref="BL61:BM61"/>
    <mergeCell ref="BN61:BO61"/>
    <mergeCell ref="BP61:BQ61"/>
    <mergeCell ref="BR59:BS59"/>
    <mergeCell ref="BT59:BU59"/>
    <mergeCell ref="BB60:BC60"/>
    <mergeCell ref="BD60:BE60"/>
    <mergeCell ref="BF60:BG60"/>
    <mergeCell ref="BH60:BI60"/>
    <mergeCell ref="BJ60:BK60"/>
    <mergeCell ref="BL60:BM60"/>
    <mergeCell ref="BN60:BO60"/>
    <mergeCell ref="BP60:BQ60"/>
    <mergeCell ref="BR60:BS60"/>
    <mergeCell ref="BT60:BU60"/>
    <mergeCell ref="BB59:BC59"/>
    <mergeCell ref="BD59:BE59"/>
    <mergeCell ref="BF59:BG59"/>
    <mergeCell ref="BH59:BI59"/>
    <mergeCell ref="BJ59:BK59"/>
    <mergeCell ref="BL59:BM59"/>
    <mergeCell ref="BN59:BO59"/>
    <mergeCell ref="BP59:BQ59"/>
    <mergeCell ref="BR57:BS57"/>
    <mergeCell ref="BT57:BU57"/>
    <mergeCell ref="BB58:BC58"/>
    <mergeCell ref="BD58:BE58"/>
    <mergeCell ref="BF58:BG58"/>
    <mergeCell ref="BH58:BI58"/>
    <mergeCell ref="BJ58:BK58"/>
    <mergeCell ref="BL58:BM58"/>
    <mergeCell ref="BN58:BO58"/>
    <mergeCell ref="BP58:BQ58"/>
    <mergeCell ref="BR58:BS58"/>
    <mergeCell ref="BT58:BU58"/>
    <mergeCell ref="BB57:BC57"/>
    <mergeCell ref="BD57:BE57"/>
    <mergeCell ref="BF57:BG57"/>
    <mergeCell ref="BH57:BI57"/>
    <mergeCell ref="BJ57:BK57"/>
    <mergeCell ref="BL57:BM57"/>
    <mergeCell ref="BN57:BO57"/>
    <mergeCell ref="BP57:BQ57"/>
    <mergeCell ref="BT55:BU55"/>
    <mergeCell ref="BB56:BC56"/>
    <mergeCell ref="BD56:BE56"/>
    <mergeCell ref="BF56:BG56"/>
    <mergeCell ref="BH56:BI56"/>
    <mergeCell ref="BJ56:BK56"/>
    <mergeCell ref="BL56:BM56"/>
    <mergeCell ref="BN56:BO56"/>
    <mergeCell ref="BP56:BQ56"/>
    <mergeCell ref="BR56:BS56"/>
    <mergeCell ref="BT56:BU56"/>
    <mergeCell ref="BB55:BC55"/>
    <mergeCell ref="BD55:BE55"/>
    <mergeCell ref="BF55:BG55"/>
    <mergeCell ref="BH55:BI55"/>
    <mergeCell ref="BJ55:BK55"/>
    <mergeCell ref="BL55:BM55"/>
    <mergeCell ref="BN55:BO55"/>
    <mergeCell ref="BP55:BQ55"/>
    <mergeCell ref="BD82:BE82"/>
    <mergeCell ref="BF82:BG82"/>
    <mergeCell ref="BB87:BC87"/>
    <mergeCell ref="BD87:BE87"/>
    <mergeCell ref="BF87:BG87"/>
    <mergeCell ref="BJ87:BK87"/>
    <mergeCell ref="BL87:BM87"/>
    <mergeCell ref="BN87:BO87"/>
    <mergeCell ref="BP87:BQ87"/>
    <mergeCell ref="BT87:BU87"/>
    <mergeCell ref="BR87:BS87"/>
    <mergeCell ref="BH87:BI87"/>
    <mergeCell ref="BB85:BC85"/>
    <mergeCell ref="BD85:BE85"/>
    <mergeCell ref="BF85:BG85"/>
    <mergeCell ref="BJ85:BK85"/>
    <mergeCell ref="BL85:BM85"/>
    <mergeCell ref="BN85:BO85"/>
    <mergeCell ref="BP85:BQ85"/>
    <mergeCell ref="BT85:BU85"/>
    <mergeCell ref="BB79:BC79"/>
    <mergeCell ref="BD79:BE79"/>
    <mergeCell ref="BB63:BC63"/>
    <mergeCell ref="BD63:BE63"/>
    <mergeCell ref="BF63:BG63"/>
    <mergeCell ref="BJ63:BK63"/>
    <mergeCell ref="BL63:BM63"/>
    <mergeCell ref="BN63:BO63"/>
    <mergeCell ref="BP63:BQ63"/>
    <mergeCell ref="BT63:BU63"/>
    <mergeCell ref="BR85:BS85"/>
    <mergeCell ref="BH63:BI63"/>
    <mergeCell ref="BH85:BI85"/>
    <mergeCell ref="BB84:BC84"/>
    <mergeCell ref="BD84:BE84"/>
    <mergeCell ref="BF84:BG84"/>
    <mergeCell ref="BJ84:BK84"/>
    <mergeCell ref="BL84:BM84"/>
    <mergeCell ref="BN84:BO84"/>
    <mergeCell ref="BP84:BQ84"/>
    <mergeCell ref="BT84:BU84"/>
    <mergeCell ref="BR84:BS84"/>
    <mergeCell ref="BH84:BI84"/>
    <mergeCell ref="BB83:BC83"/>
    <mergeCell ref="BD83:BE83"/>
    <mergeCell ref="BF83:BG83"/>
    <mergeCell ref="BJ83:BK83"/>
    <mergeCell ref="BL83:BM83"/>
    <mergeCell ref="BN83:BO83"/>
    <mergeCell ref="BP83:BQ83"/>
    <mergeCell ref="BT83:BU83"/>
    <mergeCell ref="BB82:BC82"/>
    <mergeCell ref="BB81:BC81"/>
    <mergeCell ref="BD81:BE81"/>
    <mergeCell ref="BF81:BG81"/>
    <mergeCell ref="BJ81:BK81"/>
    <mergeCell ref="BL81:BM81"/>
    <mergeCell ref="BN81:BO81"/>
    <mergeCell ref="BP81:BQ81"/>
    <mergeCell ref="BT81:BU81"/>
    <mergeCell ref="BB80:BC80"/>
    <mergeCell ref="BD80:BE80"/>
    <mergeCell ref="BF80:BG80"/>
    <mergeCell ref="BJ80:BK80"/>
    <mergeCell ref="BL80:BM80"/>
    <mergeCell ref="BN80:BO80"/>
    <mergeCell ref="BP80:BQ80"/>
    <mergeCell ref="BT80:BU80"/>
    <mergeCell ref="BR80:BS80"/>
    <mergeCell ref="BR81:BS81"/>
    <mergeCell ref="BH80:BI80"/>
    <mergeCell ref="BH81:BI81"/>
    <mergeCell ref="BF79:BG79"/>
    <mergeCell ref="BJ79:BK79"/>
    <mergeCell ref="BL79:BM79"/>
    <mergeCell ref="BN79:BO79"/>
    <mergeCell ref="BP79:BQ79"/>
    <mergeCell ref="BT79:BU79"/>
    <mergeCell ref="BR79:BS79"/>
    <mergeCell ref="BH79:BI79"/>
    <mergeCell ref="BJ82:BK82"/>
    <mergeCell ref="BR65:BS65"/>
    <mergeCell ref="BL82:BM82"/>
    <mergeCell ref="BN82:BO82"/>
    <mergeCell ref="BP82:BQ82"/>
    <mergeCell ref="BT82:BU82"/>
    <mergeCell ref="BR82:BS82"/>
    <mergeCell ref="BR83:BS83"/>
    <mergeCell ref="BH82:BI82"/>
    <mergeCell ref="BH83:BI83"/>
    <mergeCell ref="BT65:BU65"/>
    <mergeCell ref="BR67:BS67"/>
    <mergeCell ref="BT67:BU67"/>
    <mergeCell ref="BR69:BS69"/>
    <mergeCell ref="BT69:BU69"/>
    <mergeCell ref="BT74:BU74"/>
    <mergeCell ref="BR76:BS76"/>
    <mergeCell ref="BT76:BU76"/>
    <mergeCell ref="BB78:BC78"/>
    <mergeCell ref="BD78:BE78"/>
    <mergeCell ref="BF78:BG78"/>
    <mergeCell ref="BJ78:BK78"/>
    <mergeCell ref="BL78:BM78"/>
    <mergeCell ref="BN78:BO78"/>
    <mergeCell ref="BP78:BQ78"/>
    <mergeCell ref="BT78:BU78"/>
    <mergeCell ref="BB53:BC53"/>
    <mergeCell ref="BD53:BE53"/>
    <mergeCell ref="BF53:BG53"/>
    <mergeCell ref="BJ53:BK53"/>
    <mergeCell ref="BL53:BM53"/>
    <mergeCell ref="BN53:BO53"/>
    <mergeCell ref="BP53:BQ53"/>
    <mergeCell ref="BT53:BU53"/>
    <mergeCell ref="BR53:BS53"/>
    <mergeCell ref="BR78:BS78"/>
    <mergeCell ref="BH53:BI53"/>
    <mergeCell ref="BH78:BI78"/>
    <mergeCell ref="BB54:BC54"/>
    <mergeCell ref="BD54:BE54"/>
    <mergeCell ref="BF54:BG54"/>
    <mergeCell ref="BJ54:BK54"/>
    <mergeCell ref="BL54:BM54"/>
    <mergeCell ref="BN54:BO54"/>
    <mergeCell ref="BP54:BQ54"/>
    <mergeCell ref="BR63:BS63"/>
    <mergeCell ref="BT54:BU54"/>
    <mergeCell ref="BR54:BS54"/>
    <mergeCell ref="BH54:BI54"/>
    <mergeCell ref="BR55:BS55"/>
    <mergeCell ref="BB52:BC52"/>
    <mergeCell ref="BD52:BE52"/>
    <mergeCell ref="BF52:BG52"/>
    <mergeCell ref="BJ52:BK52"/>
    <mergeCell ref="BL52:BM52"/>
    <mergeCell ref="BN52:BO52"/>
    <mergeCell ref="BP52:BQ52"/>
    <mergeCell ref="BT52:BU52"/>
    <mergeCell ref="BB51:BC51"/>
    <mergeCell ref="BD51:BE51"/>
    <mergeCell ref="BF51:BG51"/>
    <mergeCell ref="BJ51:BK51"/>
    <mergeCell ref="BL51:BM51"/>
    <mergeCell ref="BN51:BO51"/>
    <mergeCell ref="BP51:BQ51"/>
    <mergeCell ref="BT51:BU51"/>
    <mergeCell ref="BR51:BS51"/>
    <mergeCell ref="BR52:BS52"/>
    <mergeCell ref="BH51:BI51"/>
    <mergeCell ref="BH52:BI52"/>
    <mergeCell ref="BB50:BC50"/>
    <mergeCell ref="BD50:BE50"/>
    <mergeCell ref="BF50:BG50"/>
    <mergeCell ref="BJ50:BK50"/>
    <mergeCell ref="BL50:BM50"/>
    <mergeCell ref="BN50:BO50"/>
    <mergeCell ref="BP50:BQ50"/>
    <mergeCell ref="BT50:BU50"/>
    <mergeCell ref="BB49:BC49"/>
    <mergeCell ref="BD49:BE49"/>
    <mergeCell ref="BF49:BG49"/>
    <mergeCell ref="BJ49:BK49"/>
    <mergeCell ref="BL49:BM49"/>
    <mergeCell ref="BN49:BO49"/>
    <mergeCell ref="BP49:BQ49"/>
    <mergeCell ref="BT49:BU49"/>
    <mergeCell ref="BR49:BS49"/>
    <mergeCell ref="BR50:BS50"/>
    <mergeCell ref="BH49:BI49"/>
    <mergeCell ref="BH50:BI50"/>
    <mergeCell ref="BB48:BC48"/>
    <mergeCell ref="BD48:BE48"/>
    <mergeCell ref="BF48:BG48"/>
    <mergeCell ref="BJ48:BK48"/>
    <mergeCell ref="BL48:BM48"/>
    <mergeCell ref="BN48:BO48"/>
    <mergeCell ref="BP48:BQ48"/>
    <mergeCell ref="BT48:BU48"/>
    <mergeCell ref="BB47:BC47"/>
    <mergeCell ref="BD47:BE47"/>
    <mergeCell ref="BF47:BG47"/>
    <mergeCell ref="BJ47:BK47"/>
    <mergeCell ref="BL47:BM47"/>
    <mergeCell ref="BN47:BO47"/>
    <mergeCell ref="BP47:BQ47"/>
    <mergeCell ref="BT47:BU47"/>
    <mergeCell ref="BR47:BS47"/>
    <mergeCell ref="BR48:BS48"/>
    <mergeCell ref="BH47:BI47"/>
    <mergeCell ref="BH48:BI48"/>
    <mergeCell ref="BB45:BC45"/>
    <mergeCell ref="BD45:BE45"/>
    <mergeCell ref="BF45:BG45"/>
    <mergeCell ref="BJ45:BK45"/>
    <mergeCell ref="BL45:BM45"/>
    <mergeCell ref="BN45:BO45"/>
    <mergeCell ref="BP45:BQ45"/>
    <mergeCell ref="BT45:BU45"/>
    <mergeCell ref="BR45:BS45"/>
    <mergeCell ref="BH45:BI45"/>
    <mergeCell ref="BB44:BC44"/>
    <mergeCell ref="BD44:BE44"/>
    <mergeCell ref="BF44:BG44"/>
    <mergeCell ref="BJ44:BK44"/>
    <mergeCell ref="BL44:BM44"/>
    <mergeCell ref="BN44:BO44"/>
    <mergeCell ref="BP44:BQ44"/>
    <mergeCell ref="BT44:BU44"/>
    <mergeCell ref="BR44:BS44"/>
    <mergeCell ref="BH44:BI44"/>
    <mergeCell ref="BB43:BC43"/>
    <mergeCell ref="BD43:BE43"/>
    <mergeCell ref="BF43:BG43"/>
    <mergeCell ref="BJ43:BK43"/>
    <mergeCell ref="BL43:BM43"/>
    <mergeCell ref="BN43:BO43"/>
    <mergeCell ref="BP43:BQ43"/>
    <mergeCell ref="BT43:BU43"/>
    <mergeCell ref="BB42:BC42"/>
    <mergeCell ref="BD42:BE42"/>
    <mergeCell ref="BF42:BG42"/>
    <mergeCell ref="BJ42:BK42"/>
    <mergeCell ref="BL42:BM42"/>
    <mergeCell ref="BN42:BO42"/>
    <mergeCell ref="BP42:BQ42"/>
    <mergeCell ref="BT42:BU42"/>
    <mergeCell ref="BR42:BS42"/>
    <mergeCell ref="BR43:BS43"/>
    <mergeCell ref="BH42:BI42"/>
    <mergeCell ref="BH43:BI43"/>
    <mergeCell ref="BB41:BC41"/>
    <mergeCell ref="BD41:BE41"/>
    <mergeCell ref="BF41:BG41"/>
    <mergeCell ref="BJ41:BK41"/>
    <mergeCell ref="BL41:BM41"/>
    <mergeCell ref="BN41:BO41"/>
    <mergeCell ref="BP41:BQ41"/>
    <mergeCell ref="BT41:BU41"/>
    <mergeCell ref="BB40:BC40"/>
    <mergeCell ref="BD40:BE40"/>
    <mergeCell ref="BF40:BG40"/>
    <mergeCell ref="BJ40:BK40"/>
    <mergeCell ref="BL40:BM40"/>
    <mergeCell ref="BN40:BO40"/>
    <mergeCell ref="BP40:BQ40"/>
    <mergeCell ref="BT40:BU40"/>
    <mergeCell ref="BR40:BS40"/>
    <mergeCell ref="BR41:BS41"/>
    <mergeCell ref="BH40:BI40"/>
    <mergeCell ref="BH41:BI41"/>
    <mergeCell ref="BB39:BC39"/>
    <mergeCell ref="BD39:BE39"/>
    <mergeCell ref="BF39:BG39"/>
    <mergeCell ref="BJ39:BK39"/>
    <mergeCell ref="BL39:BM39"/>
    <mergeCell ref="BN39:BO39"/>
    <mergeCell ref="BP39:BQ39"/>
    <mergeCell ref="BT39:BU39"/>
    <mergeCell ref="BB38:BC38"/>
    <mergeCell ref="BD38:BE38"/>
    <mergeCell ref="BF38:BG38"/>
    <mergeCell ref="BJ38:BK38"/>
    <mergeCell ref="BL38:BM38"/>
    <mergeCell ref="BN38:BO38"/>
    <mergeCell ref="BP38:BQ38"/>
    <mergeCell ref="BT38:BU38"/>
    <mergeCell ref="BR38:BS38"/>
    <mergeCell ref="BR39:BS39"/>
    <mergeCell ref="BH38:BI38"/>
    <mergeCell ref="BH39:BI39"/>
    <mergeCell ref="BB37:BC37"/>
    <mergeCell ref="BD37:BE37"/>
    <mergeCell ref="BF37:BG37"/>
    <mergeCell ref="BJ37:BK37"/>
    <mergeCell ref="BL37:BM37"/>
    <mergeCell ref="BN37:BO37"/>
    <mergeCell ref="BP37:BQ37"/>
    <mergeCell ref="BT37:BU37"/>
    <mergeCell ref="BB36:BC36"/>
    <mergeCell ref="BD36:BE36"/>
    <mergeCell ref="BF36:BG36"/>
    <mergeCell ref="BJ36:BK36"/>
    <mergeCell ref="BL36:BM36"/>
    <mergeCell ref="BN36:BO36"/>
    <mergeCell ref="BP36:BQ36"/>
    <mergeCell ref="BT36:BU36"/>
    <mergeCell ref="BR36:BS36"/>
    <mergeCell ref="BR37:BS37"/>
    <mergeCell ref="BH36:BI36"/>
    <mergeCell ref="BH37:BI37"/>
    <mergeCell ref="BB35:BC35"/>
    <mergeCell ref="BD35:BE35"/>
    <mergeCell ref="BF35:BG35"/>
    <mergeCell ref="BJ35:BK35"/>
    <mergeCell ref="BL35:BM35"/>
    <mergeCell ref="BN35:BO35"/>
    <mergeCell ref="BP35:BQ35"/>
    <mergeCell ref="BT35:BU35"/>
    <mergeCell ref="BB34:BC34"/>
    <mergeCell ref="BD34:BE34"/>
    <mergeCell ref="BF34:BG34"/>
    <mergeCell ref="BJ34:BK34"/>
    <mergeCell ref="BL34:BM34"/>
    <mergeCell ref="BN34:BO34"/>
    <mergeCell ref="BP34:BQ34"/>
    <mergeCell ref="BT34:BU34"/>
    <mergeCell ref="BR34:BS34"/>
    <mergeCell ref="BR35:BS35"/>
    <mergeCell ref="BH34:BI34"/>
    <mergeCell ref="BH35:BI35"/>
    <mergeCell ref="BL33:BM33"/>
    <mergeCell ref="BN33:BO33"/>
    <mergeCell ref="BP33:BQ33"/>
    <mergeCell ref="BT33:BU33"/>
    <mergeCell ref="BR33:BS33"/>
    <mergeCell ref="BH33:BI33"/>
    <mergeCell ref="BB32:BC32"/>
    <mergeCell ref="BD32:BE32"/>
    <mergeCell ref="BF32:BG32"/>
    <mergeCell ref="BJ32:BK32"/>
    <mergeCell ref="BL32:BM32"/>
    <mergeCell ref="BN32:BO32"/>
    <mergeCell ref="BP32:BQ32"/>
    <mergeCell ref="BT32:BU32"/>
    <mergeCell ref="BR32:BS32"/>
    <mergeCell ref="BH32:BI32"/>
    <mergeCell ref="BB31:BC31"/>
    <mergeCell ref="BD31:BE31"/>
    <mergeCell ref="BF31:BG31"/>
    <mergeCell ref="BJ31:BK31"/>
    <mergeCell ref="BL31:BM31"/>
    <mergeCell ref="BN31:BO31"/>
    <mergeCell ref="BP31:BQ31"/>
    <mergeCell ref="BT31:BU31"/>
    <mergeCell ref="BB30:BC30"/>
    <mergeCell ref="BD30:BE30"/>
    <mergeCell ref="BF30:BG30"/>
    <mergeCell ref="BJ30:BK30"/>
    <mergeCell ref="BL30:BM30"/>
    <mergeCell ref="BN30:BO30"/>
    <mergeCell ref="BP30:BQ30"/>
    <mergeCell ref="BT30:BU30"/>
    <mergeCell ref="BR30:BS30"/>
    <mergeCell ref="BR31:BS31"/>
    <mergeCell ref="BH30:BI30"/>
    <mergeCell ref="BH31:BI31"/>
    <mergeCell ref="BB29:BC29"/>
    <mergeCell ref="BD29:BE29"/>
    <mergeCell ref="BF29:BG29"/>
    <mergeCell ref="BJ29:BK29"/>
    <mergeCell ref="BL29:BM29"/>
    <mergeCell ref="BN29:BO29"/>
    <mergeCell ref="BP29:BQ29"/>
    <mergeCell ref="BT29:BU29"/>
    <mergeCell ref="BB28:BC28"/>
    <mergeCell ref="BD28:BE28"/>
    <mergeCell ref="BF28:BG28"/>
    <mergeCell ref="BJ28:BK28"/>
    <mergeCell ref="BL28:BM28"/>
    <mergeCell ref="BN28:BO28"/>
    <mergeCell ref="BP28:BQ28"/>
    <mergeCell ref="BT28:BU28"/>
    <mergeCell ref="BR28:BS28"/>
    <mergeCell ref="BR29:BS29"/>
    <mergeCell ref="BH28:BI28"/>
    <mergeCell ref="BH29:BI29"/>
    <mergeCell ref="BB27:BC27"/>
    <mergeCell ref="BD27:BE27"/>
    <mergeCell ref="BF27:BG27"/>
    <mergeCell ref="BJ27:BK27"/>
    <mergeCell ref="BL27:BM27"/>
    <mergeCell ref="BN27:BO27"/>
    <mergeCell ref="BP27:BQ27"/>
    <mergeCell ref="BT27:BU27"/>
    <mergeCell ref="BB26:BC26"/>
    <mergeCell ref="BD26:BE26"/>
    <mergeCell ref="BF26:BG26"/>
    <mergeCell ref="BJ26:BK26"/>
    <mergeCell ref="BL26:BM26"/>
    <mergeCell ref="BN26:BO26"/>
    <mergeCell ref="BP26:BQ26"/>
    <mergeCell ref="BT26:BU26"/>
    <mergeCell ref="BR26:BS26"/>
    <mergeCell ref="BR27:BS27"/>
    <mergeCell ref="BH26:BI26"/>
    <mergeCell ref="BH27:BI27"/>
    <mergeCell ref="BB25:BC25"/>
    <mergeCell ref="BD25:BE25"/>
    <mergeCell ref="BF25:BG25"/>
    <mergeCell ref="BJ25:BK25"/>
    <mergeCell ref="BL25:BM25"/>
    <mergeCell ref="BN25:BO25"/>
    <mergeCell ref="BP25:BQ25"/>
    <mergeCell ref="BT25:BU25"/>
    <mergeCell ref="BB24:BC24"/>
    <mergeCell ref="BD24:BE24"/>
    <mergeCell ref="BF24:BG24"/>
    <mergeCell ref="BJ24:BK24"/>
    <mergeCell ref="BL24:BM24"/>
    <mergeCell ref="BN24:BO24"/>
    <mergeCell ref="BP24:BQ24"/>
    <mergeCell ref="BT24:BU24"/>
    <mergeCell ref="BR24:BS24"/>
    <mergeCell ref="BR25:BS25"/>
    <mergeCell ref="BH24:BI24"/>
    <mergeCell ref="BH25:BI25"/>
    <mergeCell ref="BB23:BC23"/>
    <mergeCell ref="BD23:BE23"/>
    <mergeCell ref="BF23:BG23"/>
    <mergeCell ref="BJ23:BK23"/>
    <mergeCell ref="BL23:BM23"/>
    <mergeCell ref="BN23:BO23"/>
    <mergeCell ref="BP23:BQ23"/>
    <mergeCell ref="BT23:BU23"/>
    <mergeCell ref="BB22:BC22"/>
    <mergeCell ref="BD22:BE22"/>
    <mergeCell ref="BF22:BG22"/>
    <mergeCell ref="BJ22:BK22"/>
    <mergeCell ref="BL22:BM22"/>
    <mergeCell ref="BN22:BO22"/>
    <mergeCell ref="BP22:BQ22"/>
    <mergeCell ref="BT22:BU22"/>
    <mergeCell ref="BR22:BS22"/>
    <mergeCell ref="BR23:BS23"/>
    <mergeCell ref="BH22:BI22"/>
    <mergeCell ref="BH23:BI23"/>
    <mergeCell ref="BL21:BM21"/>
    <mergeCell ref="BN21:BO21"/>
    <mergeCell ref="BP21:BQ21"/>
    <mergeCell ref="BT21:BU21"/>
    <mergeCell ref="BR21:BS21"/>
    <mergeCell ref="BH21:BI21"/>
    <mergeCell ref="BB20:BC20"/>
    <mergeCell ref="BD20:BE20"/>
    <mergeCell ref="BF20:BG20"/>
    <mergeCell ref="BJ20:BK20"/>
    <mergeCell ref="BL20:BM20"/>
    <mergeCell ref="BN20:BO20"/>
    <mergeCell ref="BP20:BQ20"/>
    <mergeCell ref="BT20:BU20"/>
    <mergeCell ref="BR20:BS20"/>
    <mergeCell ref="BH20:BI20"/>
    <mergeCell ref="BB19:BC19"/>
    <mergeCell ref="BD19:BE19"/>
    <mergeCell ref="BF19:BG19"/>
    <mergeCell ref="BJ19:BK19"/>
    <mergeCell ref="BL19:BM19"/>
    <mergeCell ref="BN19:BO19"/>
    <mergeCell ref="BP19:BQ19"/>
    <mergeCell ref="BT19:BU19"/>
    <mergeCell ref="BB18:BC18"/>
    <mergeCell ref="BD18:BE18"/>
    <mergeCell ref="BF18:BG18"/>
    <mergeCell ref="BJ18:BK18"/>
    <mergeCell ref="BL18:BM18"/>
    <mergeCell ref="BN18:BO18"/>
    <mergeCell ref="BP18:BQ18"/>
    <mergeCell ref="BT18:BU18"/>
    <mergeCell ref="BR18:BS18"/>
    <mergeCell ref="BR19:BS19"/>
    <mergeCell ref="BH18:BI18"/>
    <mergeCell ref="BH19:BI19"/>
    <mergeCell ref="BB17:BC17"/>
    <mergeCell ref="BD17:BE17"/>
    <mergeCell ref="BF17:BG17"/>
    <mergeCell ref="BJ17:BK17"/>
    <mergeCell ref="BL17:BM17"/>
    <mergeCell ref="BN17:BO17"/>
    <mergeCell ref="BP17:BQ17"/>
    <mergeCell ref="BT17:BU17"/>
    <mergeCell ref="BB16:BC16"/>
    <mergeCell ref="BD16:BE16"/>
    <mergeCell ref="BF16:BG16"/>
    <mergeCell ref="BJ16:BK16"/>
    <mergeCell ref="BL16:BM16"/>
    <mergeCell ref="BN16:BO16"/>
    <mergeCell ref="BP16:BQ16"/>
    <mergeCell ref="BT16:BU16"/>
    <mergeCell ref="BR16:BS16"/>
    <mergeCell ref="BR17:BS17"/>
    <mergeCell ref="BH16:BI16"/>
    <mergeCell ref="BH17:BI17"/>
    <mergeCell ref="BT12:BU12"/>
    <mergeCell ref="BR12:BS12"/>
    <mergeCell ref="BR13:BS13"/>
    <mergeCell ref="BH12:BI12"/>
    <mergeCell ref="BH13:BI13"/>
    <mergeCell ref="BB13:BC13"/>
    <mergeCell ref="BD13:BE13"/>
    <mergeCell ref="BF13:BG13"/>
    <mergeCell ref="BJ13:BK13"/>
    <mergeCell ref="BB15:BC15"/>
    <mergeCell ref="BD15:BE15"/>
    <mergeCell ref="BF15:BG15"/>
    <mergeCell ref="BJ15:BK15"/>
    <mergeCell ref="BL15:BM15"/>
    <mergeCell ref="BN15:BO15"/>
    <mergeCell ref="BP15:BQ15"/>
    <mergeCell ref="BT15:BU15"/>
    <mergeCell ref="BB14:BC14"/>
    <mergeCell ref="BD14:BE14"/>
    <mergeCell ref="BF14:BG14"/>
    <mergeCell ref="BP7:BQ9"/>
    <mergeCell ref="BR7:BS9"/>
    <mergeCell ref="BT7:BU9"/>
    <mergeCell ref="BJ14:BK14"/>
    <mergeCell ref="BL14:BM14"/>
    <mergeCell ref="BN14:BO14"/>
    <mergeCell ref="BP14:BQ14"/>
    <mergeCell ref="BT14:BU14"/>
    <mergeCell ref="BR14:BS14"/>
    <mergeCell ref="BR15:BS15"/>
    <mergeCell ref="BH14:BI14"/>
    <mergeCell ref="S88:T88"/>
    <mergeCell ref="U88:V88"/>
    <mergeCell ref="X88:Z88"/>
    <mergeCell ref="AA88:AC88"/>
    <mergeCell ref="AD88:AF88"/>
    <mergeCell ref="BB11:BC11"/>
    <mergeCell ref="BD11:BE11"/>
    <mergeCell ref="BF11:BG11"/>
    <mergeCell ref="BJ11:BK11"/>
    <mergeCell ref="BB10:BC10"/>
    <mergeCell ref="BD10:BE10"/>
    <mergeCell ref="BF10:BG10"/>
    <mergeCell ref="BJ10:BK10"/>
    <mergeCell ref="BB21:BC21"/>
    <mergeCell ref="BD21:BE21"/>
    <mergeCell ref="BF21:BG21"/>
    <mergeCell ref="BJ21:BK21"/>
    <mergeCell ref="BB33:BC33"/>
    <mergeCell ref="BD33:BE33"/>
    <mergeCell ref="AO6:AO8"/>
    <mergeCell ref="AP6:AP8"/>
    <mergeCell ref="AV88:AY88"/>
    <mergeCell ref="BL13:BM13"/>
    <mergeCell ref="BN13:BO13"/>
    <mergeCell ref="BP13:BQ13"/>
    <mergeCell ref="BT13:BU13"/>
    <mergeCell ref="BL12:BM12"/>
    <mergeCell ref="BN12:BO12"/>
    <mergeCell ref="BP12:BQ12"/>
    <mergeCell ref="BB6:BK6"/>
    <mergeCell ref="BL6:BU6"/>
    <mergeCell ref="BN10:BO10"/>
    <mergeCell ref="BP10:BQ10"/>
    <mergeCell ref="BT10:BU10"/>
    <mergeCell ref="BR10:BS10"/>
    <mergeCell ref="BR11:BS11"/>
    <mergeCell ref="BH10:BI10"/>
    <mergeCell ref="BH11:BI11"/>
    <mergeCell ref="BJ7:BK9"/>
    <mergeCell ref="BB12:BC12"/>
    <mergeCell ref="BD12:BE12"/>
    <mergeCell ref="BF12:BG12"/>
    <mergeCell ref="BJ12:BK12"/>
    <mergeCell ref="BH15:BI15"/>
    <mergeCell ref="BF33:BG33"/>
    <mergeCell ref="BJ33:BK33"/>
    <mergeCell ref="BL11:BM11"/>
    <mergeCell ref="BN11:BO11"/>
    <mergeCell ref="BP11:BQ11"/>
    <mergeCell ref="BT11:BU11"/>
    <mergeCell ref="BL10:BM10"/>
    <mergeCell ref="BL7:BM9"/>
    <mergeCell ref="BN7:BO9"/>
    <mergeCell ref="BB3:BK5"/>
    <mergeCell ref="BL3:BU5"/>
    <mergeCell ref="G88:I88"/>
    <mergeCell ref="J88:L88"/>
    <mergeCell ref="M88:O88"/>
    <mergeCell ref="C87:F87"/>
    <mergeCell ref="E79:E85"/>
    <mergeCell ref="C79:C85"/>
    <mergeCell ref="E78:F78"/>
    <mergeCell ref="AM5:AO5"/>
    <mergeCell ref="AD5:AF5"/>
    <mergeCell ref="AG5:AI5"/>
    <mergeCell ref="X5:Z5"/>
    <mergeCell ref="AA5:AC5"/>
    <mergeCell ref="S5:T5"/>
    <mergeCell ref="U5:V5"/>
    <mergeCell ref="AJ6:AJ8"/>
    <mergeCell ref="AK6:AK8"/>
    <mergeCell ref="AL6:AL8"/>
    <mergeCell ref="AM6:AM8"/>
    <mergeCell ref="AN6:AN8"/>
    <mergeCell ref="E34:E45"/>
    <mergeCell ref="E22:E33"/>
    <mergeCell ref="C10:C78"/>
    <mergeCell ref="E10:E21"/>
    <mergeCell ref="U6:V6"/>
    <mergeCell ref="S6:T6"/>
    <mergeCell ref="E54:E65"/>
    <mergeCell ref="E66:E77"/>
    <mergeCell ref="Y6:Y8"/>
    <mergeCell ref="AG88:AI88"/>
    <mergeCell ref="AJ88:AL88"/>
    <mergeCell ref="AW4:AW8"/>
    <mergeCell ref="AX4:AX8"/>
    <mergeCell ref="AY4:AY8"/>
    <mergeCell ref="AA6:AA8"/>
    <mergeCell ref="AB6:AB8"/>
    <mergeCell ref="F3:F9"/>
    <mergeCell ref="G3:AY3"/>
    <mergeCell ref="AS6:AS8"/>
    <mergeCell ref="T7:T8"/>
    <mergeCell ref="U7:U8"/>
    <mergeCell ref="V7:V8"/>
    <mergeCell ref="G6:G8"/>
    <mergeCell ref="H6:H8"/>
    <mergeCell ref="I6:I8"/>
    <mergeCell ref="J6:J8"/>
    <mergeCell ref="K6:K8"/>
    <mergeCell ref="L6:L8"/>
    <mergeCell ref="G5:I5"/>
    <mergeCell ref="J5:L5"/>
    <mergeCell ref="M5:O5"/>
    <mergeCell ref="P5:R5"/>
    <mergeCell ref="AP5:AR5"/>
    <mergeCell ref="AC6:AC8"/>
    <mergeCell ref="AD6:AD8"/>
    <mergeCell ref="AE6:AE8"/>
    <mergeCell ref="AF6:AF8"/>
    <mergeCell ref="AG6:AG8"/>
    <mergeCell ref="AH6:AH8"/>
    <mergeCell ref="AI6:AI8"/>
    <mergeCell ref="AV4:AV8"/>
    <mergeCell ref="AR6:AR8"/>
    <mergeCell ref="AQ6:AQ8"/>
    <mergeCell ref="AJ5:AL5"/>
    <mergeCell ref="AT6:AT8"/>
    <mergeCell ref="AU6:AU8"/>
    <mergeCell ref="S7:S8"/>
    <mergeCell ref="M6:M8"/>
    <mergeCell ref="N6:N8"/>
    <mergeCell ref="O6:O8"/>
    <mergeCell ref="P6:P8"/>
    <mergeCell ref="Q6:Q8"/>
    <mergeCell ref="R6:R8"/>
    <mergeCell ref="W6:W8"/>
    <mergeCell ref="X6:X8"/>
    <mergeCell ref="AS4:AU4"/>
    <mergeCell ref="X4:Z4"/>
    <mergeCell ref="AA4:AC4"/>
    <mergeCell ref="AD4:AF4"/>
    <mergeCell ref="AG4:AI4"/>
    <mergeCell ref="AJ4:AL4"/>
    <mergeCell ref="AM4:AO4"/>
    <mergeCell ref="Z6:Z8"/>
    <mergeCell ref="G4:I4"/>
    <mergeCell ref="J4:L4"/>
    <mergeCell ref="M4:O4"/>
    <mergeCell ref="P4:R4"/>
    <mergeCell ref="S4:W4"/>
    <mergeCell ref="AP4:AR4"/>
    <mergeCell ref="C93:E104"/>
    <mergeCell ref="BB93:BC93"/>
    <mergeCell ref="BD93:BE93"/>
    <mergeCell ref="BF93:BG93"/>
    <mergeCell ref="BH93:BI93"/>
    <mergeCell ref="BJ93:BK93"/>
    <mergeCell ref="BL93:BM93"/>
    <mergeCell ref="BN93:BO93"/>
    <mergeCell ref="BP93:BQ93"/>
    <mergeCell ref="BB96:BC96"/>
    <mergeCell ref="BD96:BE96"/>
    <mergeCell ref="BF96:BG96"/>
    <mergeCell ref="BH96:BI96"/>
    <mergeCell ref="BJ96:BK96"/>
    <mergeCell ref="BL96:BM96"/>
    <mergeCell ref="BN96:BO96"/>
    <mergeCell ref="BP96:BQ96"/>
    <mergeCell ref="BB99:BC99"/>
    <mergeCell ref="BD99:BE99"/>
    <mergeCell ref="BF99:BG99"/>
    <mergeCell ref="BH99:BI99"/>
    <mergeCell ref="BJ99:BK99"/>
    <mergeCell ref="BL99:BM99"/>
    <mergeCell ref="BN99:BO99"/>
    <mergeCell ref="BP99:BQ99"/>
    <mergeCell ref="AS5:AU5"/>
    <mergeCell ref="BR93:BS93"/>
    <mergeCell ref="BT93:BU93"/>
    <mergeCell ref="BB94:BC94"/>
    <mergeCell ref="BD94:BE94"/>
    <mergeCell ref="BF94:BG94"/>
    <mergeCell ref="BH94:BI94"/>
    <mergeCell ref="BJ94:BK94"/>
    <mergeCell ref="BL94:BM94"/>
    <mergeCell ref="BN94:BO94"/>
    <mergeCell ref="BP94:BQ94"/>
    <mergeCell ref="BR94:BS94"/>
    <mergeCell ref="BT94:BU94"/>
    <mergeCell ref="BB95:BC95"/>
    <mergeCell ref="BD95:BE95"/>
    <mergeCell ref="BF95:BG95"/>
    <mergeCell ref="BH95:BI95"/>
    <mergeCell ref="BJ95:BK95"/>
    <mergeCell ref="BL95:BM95"/>
    <mergeCell ref="BN95:BO95"/>
    <mergeCell ref="BP95:BQ95"/>
    <mergeCell ref="BR95:BS95"/>
    <mergeCell ref="BT95:BU95"/>
    <mergeCell ref="BR96:BS96"/>
    <mergeCell ref="BT96:BU96"/>
    <mergeCell ref="BB97:BC97"/>
    <mergeCell ref="BD97:BE97"/>
    <mergeCell ref="BF97:BG97"/>
    <mergeCell ref="BH97:BI97"/>
    <mergeCell ref="BJ97:BK97"/>
    <mergeCell ref="BL97:BM97"/>
    <mergeCell ref="BN97:BO97"/>
    <mergeCell ref="BP97:BQ97"/>
    <mergeCell ref="BR97:BS97"/>
    <mergeCell ref="BT97:BU97"/>
    <mergeCell ref="BB98:BC98"/>
    <mergeCell ref="BD98:BE98"/>
    <mergeCell ref="BF98:BG98"/>
    <mergeCell ref="BH98:BI98"/>
    <mergeCell ref="BJ98:BK98"/>
    <mergeCell ref="BL98:BM98"/>
    <mergeCell ref="BN98:BO98"/>
    <mergeCell ref="BP98:BQ98"/>
    <mergeCell ref="BR98:BS98"/>
    <mergeCell ref="BT98:BU98"/>
    <mergeCell ref="BR99:BS99"/>
    <mergeCell ref="BT99:BU99"/>
    <mergeCell ref="BB100:BC100"/>
    <mergeCell ref="BD100:BE100"/>
    <mergeCell ref="BF100:BG100"/>
    <mergeCell ref="BH100:BI100"/>
    <mergeCell ref="BJ100:BK100"/>
    <mergeCell ref="BL100:BM100"/>
    <mergeCell ref="BN100:BO100"/>
    <mergeCell ref="BP100:BQ100"/>
    <mergeCell ref="BR100:BS100"/>
    <mergeCell ref="BT100:BU100"/>
    <mergeCell ref="BB101:BC101"/>
    <mergeCell ref="BD101:BE101"/>
    <mergeCell ref="BF101:BG101"/>
    <mergeCell ref="BH101:BI101"/>
    <mergeCell ref="BJ101:BK101"/>
    <mergeCell ref="BL101:BM101"/>
    <mergeCell ref="BN101:BO101"/>
    <mergeCell ref="BP101:BQ101"/>
    <mergeCell ref="BR101:BS101"/>
    <mergeCell ref="BT101:BU101"/>
    <mergeCell ref="BB102:BC102"/>
    <mergeCell ref="BD102:BE102"/>
    <mergeCell ref="BF102:BG102"/>
    <mergeCell ref="BH102:BI102"/>
    <mergeCell ref="BJ102:BK102"/>
    <mergeCell ref="BL102:BM102"/>
    <mergeCell ref="BN102:BO102"/>
    <mergeCell ref="BP102:BQ102"/>
    <mergeCell ref="BR102:BS102"/>
    <mergeCell ref="BT102:BU102"/>
    <mergeCell ref="BB103:BC103"/>
    <mergeCell ref="BD103:BE103"/>
    <mergeCell ref="BF103:BG103"/>
    <mergeCell ref="BH103:BI103"/>
    <mergeCell ref="BJ103:BK103"/>
    <mergeCell ref="BL103:BM103"/>
    <mergeCell ref="BN103:BO103"/>
    <mergeCell ref="BP103:BQ103"/>
    <mergeCell ref="BR103:BS103"/>
    <mergeCell ref="BT103:BU103"/>
    <mergeCell ref="BB104:BC104"/>
    <mergeCell ref="BD104:BE104"/>
    <mergeCell ref="BF104:BG104"/>
    <mergeCell ref="BH104:BI104"/>
    <mergeCell ref="BJ104:BK104"/>
    <mergeCell ref="BL104:BM104"/>
    <mergeCell ref="BN104:BO104"/>
    <mergeCell ref="BP104:BQ104"/>
    <mergeCell ref="BR104:BS104"/>
    <mergeCell ref="BT104:BU104"/>
    <mergeCell ref="C112:E123"/>
    <mergeCell ref="BB112:BC112"/>
    <mergeCell ref="BD112:BE112"/>
    <mergeCell ref="BF112:BG112"/>
    <mergeCell ref="BH112:BI112"/>
    <mergeCell ref="BJ112:BK112"/>
    <mergeCell ref="BL112:BM112"/>
    <mergeCell ref="BN112:BO112"/>
    <mergeCell ref="BP112:BQ112"/>
    <mergeCell ref="BR112:BS112"/>
    <mergeCell ref="BT112:BU112"/>
    <mergeCell ref="BB113:BC113"/>
    <mergeCell ref="BD113:BE113"/>
    <mergeCell ref="BF113:BG113"/>
    <mergeCell ref="BH113:BI113"/>
    <mergeCell ref="BJ113:BK113"/>
    <mergeCell ref="BL113:BM113"/>
    <mergeCell ref="BN113:BO113"/>
    <mergeCell ref="BP113:BQ113"/>
    <mergeCell ref="BR113:BS113"/>
    <mergeCell ref="BT113:BU113"/>
    <mergeCell ref="BB114:BC114"/>
    <mergeCell ref="BD114:BE114"/>
    <mergeCell ref="BF114:BG114"/>
    <mergeCell ref="BH114:BI114"/>
    <mergeCell ref="BJ114:BK114"/>
    <mergeCell ref="BL114:BM114"/>
    <mergeCell ref="BN117:BO117"/>
    <mergeCell ref="BP117:BQ117"/>
    <mergeCell ref="BR117:BS117"/>
    <mergeCell ref="BT117:BU117"/>
    <mergeCell ref="BN114:BO114"/>
    <mergeCell ref="BP114:BQ114"/>
    <mergeCell ref="BR114:BS114"/>
    <mergeCell ref="BT114:BU114"/>
    <mergeCell ref="BB115:BC115"/>
    <mergeCell ref="BD115:BE115"/>
    <mergeCell ref="BF115:BG115"/>
    <mergeCell ref="BH115:BI115"/>
    <mergeCell ref="BJ115:BK115"/>
    <mergeCell ref="BL115:BM115"/>
    <mergeCell ref="BN115:BO115"/>
    <mergeCell ref="BP115:BQ115"/>
    <mergeCell ref="BR115:BS115"/>
    <mergeCell ref="BT115:BU115"/>
    <mergeCell ref="BD119:BE119"/>
    <mergeCell ref="BF119:BG119"/>
    <mergeCell ref="BH119:BI119"/>
    <mergeCell ref="BJ119:BK119"/>
    <mergeCell ref="BL119:BM119"/>
    <mergeCell ref="BN119:BO119"/>
    <mergeCell ref="BP119:BQ119"/>
    <mergeCell ref="BR119:BS119"/>
    <mergeCell ref="BT119:BU119"/>
    <mergeCell ref="BB116:BC116"/>
    <mergeCell ref="BD116:BE116"/>
    <mergeCell ref="BF116:BG116"/>
    <mergeCell ref="BH116:BI116"/>
    <mergeCell ref="BJ116:BK116"/>
    <mergeCell ref="BL116:BM116"/>
    <mergeCell ref="BN116:BO116"/>
    <mergeCell ref="BP116:BQ116"/>
    <mergeCell ref="BR116:BS116"/>
    <mergeCell ref="BT116:BU116"/>
    <mergeCell ref="BB117:BC117"/>
    <mergeCell ref="BD117:BE117"/>
    <mergeCell ref="BF117:BG117"/>
    <mergeCell ref="BH117:BI117"/>
    <mergeCell ref="BJ117:BK117"/>
    <mergeCell ref="BL117:BM117"/>
    <mergeCell ref="BB123:BC123"/>
    <mergeCell ref="BD123:BE123"/>
    <mergeCell ref="BF123:BG123"/>
    <mergeCell ref="BH123:BI123"/>
    <mergeCell ref="BJ123:BK123"/>
    <mergeCell ref="BL123:BM123"/>
    <mergeCell ref="BN123:BO123"/>
    <mergeCell ref="BP123:BQ123"/>
    <mergeCell ref="BR123:BS123"/>
    <mergeCell ref="BT123:BU123"/>
    <mergeCell ref="BB120:BC120"/>
    <mergeCell ref="BD120:BE120"/>
    <mergeCell ref="BF120:BG120"/>
    <mergeCell ref="BH120:BI120"/>
    <mergeCell ref="BJ120:BK120"/>
    <mergeCell ref="BL120:BM120"/>
    <mergeCell ref="BN120:BO120"/>
    <mergeCell ref="BP120:BQ120"/>
    <mergeCell ref="BR120:BS120"/>
    <mergeCell ref="BT120:BU120"/>
    <mergeCell ref="BB121:BC121"/>
    <mergeCell ref="BD121:BE121"/>
    <mergeCell ref="BF121:BG121"/>
    <mergeCell ref="BH121:BI121"/>
    <mergeCell ref="BJ121:BK121"/>
    <mergeCell ref="BL121:BM121"/>
    <mergeCell ref="BN121:BO121"/>
    <mergeCell ref="B3:E9"/>
    <mergeCell ref="BB88:BK88"/>
    <mergeCell ref="BL88:BU88"/>
    <mergeCell ref="B2:AY2"/>
    <mergeCell ref="BB122:BC122"/>
    <mergeCell ref="BD122:BE122"/>
    <mergeCell ref="BF122:BG122"/>
    <mergeCell ref="BH122:BI122"/>
    <mergeCell ref="BJ122:BK122"/>
    <mergeCell ref="BL122:BM122"/>
    <mergeCell ref="BN122:BO122"/>
    <mergeCell ref="BP122:BQ122"/>
    <mergeCell ref="BR122:BS122"/>
    <mergeCell ref="BT122:BU122"/>
    <mergeCell ref="BP121:BQ121"/>
    <mergeCell ref="BR121:BS121"/>
    <mergeCell ref="BT121:BU121"/>
    <mergeCell ref="BB118:BC118"/>
    <mergeCell ref="BD118:BE118"/>
    <mergeCell ref="BF118:BG118"/>
    <mergeCell ref="BH118:BI118"/>
    <mergeCell ref="BJ118:BK118"/>
    <mergeCell ref="BL118:BM118"/>
    <mergeCell ref="BN118:BO118"/>
    <mergeCell ref="BP118:BQ118"/>
    <mergeCell ref="BR118:BS118"/>
    <mergeCell ref="BT118:BU118"/>
    <mergeCell ref="BB7:BC9"/>
    <mergeCell ref="BD7:BE9"/>
    <mergeCell ref="BF7:BG9"/>
    <mergeCell ref="BH7:BI9"/>
    <mergeCell ref="BB119:BC119"/>
    <mergeCell ref="B10:B89"/>
    <mergeCell ref="D10:D46"/>
    <mergeCell ref="E46:F46"/>
    <mergeCell ref="D47:D86"/>
    <mergeCell ref="E47:E53"/>
    <mergeCell ref="E86:F86"/>
    <mergeCell ref="C88:D89"/>
    <mergeCell ref="E88:F88"/>
    <mergeCell ref="E89:F89"/>
    <mergeCell ref="G89:I89"/>
    <mergeCell ref="J89:L89"/>
    <mergeCell ref="M89:O89"/>
    <mergeCell ref="P89:R89"/>
    <mergeCell ref="S89:T89"/>
    <mergeCell ref="U89:V89"/>
    <mergeCell ref="X89:Z89"/>
    <mergeCell ref="AA89:AC89"/>
    <mergeCell ref="P88:R88"/>
    <mergeCell ref="AD89:AF89"/>
    <mergeCell ref="AG89:AI89"/>
    <mergeCell ref="AJ89:AL89"/>
    <mergeCell ref="AM89:AO89"/>
    <mergeCell ref="AP89:AR89"/>
    <mergeCell ref="AS89:AU89"/>
    <mergeCell ref="AV89:AY89"/>
    <mergeCell ref="BB89:BK89"/>
    <mergeCell ref="BL89:BU89"/>
    <mergeCell ref="BB46:BC46"/>
    <mergeCell ref="BD46:BE46"/>
    <mergeCell ref="BF46:BG46"/>
    <mergeCell ref="BH46:BI46"/>
    <mergeCell ref="BJ46:BK46"/>
    <mergeCell ref="BL46:BM46"/>
    <mergeCell ref="BN46:BO46"/>
    <mergeCell ref="BP46:BQ46"/>
    <mergeCell ref="BR46:BS46"/>
    <mergeCell ref="BT46:BU46"/>
    <mergeCell ref="BB86:BC86"/>
    <mergeCell ref="BD86:BE86"/>
    <mergeCell ref="BF86:BG86"/>
    <mergeCell ref="BH86:BI86"/>
    <mergeCell ref="BJ86:BK86"/>
    <mergeCell ref="BL86:BM86"/>
    <mergeCell ref="BN86:BO86"/>
    <mergeCell ref="BP86:BQ86"/>
    <mergeCell ref="BR86:BS86"/>
    <mergeCell ref="BT86:BU86"/>
    <mergeCell ref="AM88:AO88"/>
    <mergeCell ref="AP88:AR88"/>
    <mergeCell ref="AS88:AU88"/>
    <mergeCell ref="B93:B125"/>
    <mergeCell ref="C105:E111"/>
    <mergeCell ref="C124:D125"/>
    <mergeCell ref="E124:F124"/>
    <mergeCell ref="E125:F125"/>
    <mergeCell ref="BB105:BC105"/>
    <mergeCell ref="BD105:BE105"/>
    <mergeCell ref="BF105:BG105"/>
    <mergeCell ref="BH105:BI105"/>
    <mergeCell ref="BJ105:BK105"/>
    <mergeCell ref="BL105:BM105"/>
    <mergeCell ref="BN105:BO105"/>
    <mergeCell ref="BP105:BQ105"/>
    <mergeCell ref="BR105:BS105"/>
    <mergeCell ref="BT105:BU105"/>
    <mergeCell ref="BB106:BC106"/>
    <mergeCell ref="BD106:BE106"/>
    <mergeCell ref="BF106:BG106"/>
    <mergeCell ref="BH106:BI106"/>
    <mergeCell ref="BJ106:BK106"/>
    <mergeCell ref="BL106:BM106"/>
    <mergeCell ref="BN106:BO106"/>
    <mergeCell ref="BP106:BQ106"/>
    <mergeCell ref="BR106:BS106"/>
    <mergeCell ref="BT106:BU106"/>
    <mergeCell ref="BB107:BC107"/>
    <mergeCell ref="BD107:BE107"/>
    <mergeCell ref="BF107:BG107"/>
    <mergeCell ref="BH107:BI107"/>
    <mergeCell ref="BJ107:BK107"/>
    <mergeCell ref="BL107:BM107"/>
    <mergeCell ref="BN107:BO107"/>
    <mergeCell ref="BP107:BQ107"/>
    <mergeCell ref="BR107:BS107"/>
    <mergeCell ref="BT107:BU107"/>
    <mergeCell ref="BB108:BC108"/>
    <mergeCell ref="BD108:BE108"/>
    <mergeCell ref="BF108:BG108"/>
    <mergeCell ref="BH108:BI108"/>
    <mergeCell ref="BJ108:BK108"/>
    <mergeCell ref="BL108:BM108"/>
    <mergeCell ref="BN108:BO108"/>
    <mergeCell ref="BP108:BQ108"/>
    <mergeCell ref="BR108:BS108"/>
    <mergeCell ref="BT108:BU108"/>
    <mergeCell ref="BB109:BC109"/>
    <mergeCell ref="BD109:BE109"/>
    <mergeCell ref="BF109:BG109"/>
    <mergeCell ref="BH109:BI109"/>
    <mergeCell ref="BJ109:BK109"/>
    <mergeCell ref="BL109:BM109"/>
    <mergeCell ref="BN109:BO109"/>
    <mergeCell ref="BP109:BQ109"/>
    <mergeCell ref="BR109:BS109"/>
    <mergeCell ref="BT109:BU109"/>
    <mergeCell ref="BB110:BC110"/>
    <mergeCell ref="BD110:BE110"/>
    <mergeCell ref="BF110:BG110"/>
    <mergeCell ref="BH110:BI110"/>
    <mergeCell ref="BJ110:BK110"/>
    <mergeCell ref="BL110:BM110"/>
    <mergeCell ref="BN110:BO110"/>
    <mergeCell ref="BP110:BQ110"/>
    <mergeCell ref="BR110:BS110"/>
    <mergeCell ref="BT110:BU110"/>
    <mergeCell ref="BB111:BC111"/>
    <mergeCell ref="BD111:BE111"/>
    <mergeCell ref="BF111:BG111"/>
    <mergeCell ref="BH111:BI111"/>
    <mergeCell ref="BJ111:BK111"/>
    <mergeCell ref="BL111:BM111"/>
    <mergeCell ref="BN111:BO111"/>
    <mergeCell ref="BP111:BQ111"/>
    <mergeCell ref="BR111:BS111"/>
    <mergeCell ref="BT111:BU111"/>
    <mergeCell ref="G124:I124"/>
    <mergeCell ref="J124:L124"/>
    <mergeCell ref="M124:O124"/>
    <mergeCell ref="P124:R124"/>
    <mergeCell ref="S124:T124"/>
    <mergeCell ref="U124:V124"/>
    <mergeCell ref="X124:Z124"/>
    <mergeCell ref="AA124:AC124"/>
    <mergeCell ref="AD124:AF124"/>
    <mergeCell ref="AG124:AI124"/>
    <mergeCell ref="AJ124:AL124"/>
    <mergeCell ref="AM124:AO124"/>
    <mergeCell ref="AP124:AR124"/>
    <mergeCell ref="AS124:AU124"/>
    <mergeCell ref="AV124:AY124"/>
    <mergeCell ref="BB124:BK124"/>
    <mergeCell ref="BL124:BU124"/>
    <mergeCell ref="G125:I125"/>
    <mergeCell ref="J125:L125"/>
    <mergeCell ref="M125:O125"/>
    <mergeCell ref="P125:R125"/>
    <mergeCell ref="S125:T125"/>
    <mergeCell ref="U125:V125"/>
    <mergeCell ref="X125:Z125"/>
    <mergeCell ref="AA125:AC125"/>
    <mergeCell ref="AD125:AF125"/>
    <mergeCell ref="AG125:AI125"/>
    <mergeCell ref="AJ125:AL125"/>
    <mergeCell ref="AM125:AO125"/>
    <mergeCell ref="AP125:AR125"/>
    <mergeCell ref="AS125:AU125"/>
    <mergeCell ref="AV125:AY125"/>
    <mergeCell ref="BB125:BK125"/>
    <mergeCell ref="BL125:BU125"/>
  </mergeCells>
  <phoneticPr fontId="4"/>
  <printOptions horizontalCentered="1" verticalCentered="1"/>
  <pageMargins left="0" right="0" top="0.35433070866141736" bottom="0.35433070866141736" header="0.31496062992125984" footer="0.31496062992125984"/>
  <pageSetup paperSize="9" scale="2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3"/>
  <sheetViews>
    <sheetView showGridLines="0" zoomScaleNormal="100" zoomScaleSheetLayoutView="100" workbookViewId="0">
      <selection activeCell="L7" sqref="L7"/>
    </sheetView>
  </sheetViews>
  <sheetFormatPr defaultColWidth="10.25" defaultRowHeight="12"/>
  <cols>
    <col min="1" max="1" width="11.75" style="5" bestFit="1" customWidth="1"/>
    <col min="2" max="3" width="9.5" style="5" customWidth="1"/>
    <col min="4" max="4" width="31.625" style="5" customWidth="1"/>
    <col min="5" max="10" width="19.375" style="5" customWidth="1"/>
    <col min="11" max="16384" width="10.25" style="5"/>
  </cols>
  <sheetData>
    <row r="1" spans="2:10" ht="17.25">
      <c r="B1" s="46" t="s">
        <v>687</v>
      </c>
    </row>
    <row r="2" spans="2:10" ht="17.25">
      <c r="B2" s="1025" t="s">
        <v>693</v>
      </c>
      <c r="C2" s="1025"/>
      <c r="D2" s="1025"/>
      <c r="E2" s="1025"/>
      <c r="F2" s="1025"/>
      <c r="G2" s="1025"/>
      <c r="H2" s="1025"/>
      <c r="I2" s="1025"/>
      <c r="J2" s="1025"/>
    </row>
    <row r="3" spans="2:10" ht="36" customHeight="1">
      <c r="B3" s="1042" t="s">
        <v>415</v>
      </c>
      <c r="C3" s="1099"/>
      <c r="D3" s="1143" t="s">
        <v>577</v>
      </c>
      <c r="E3" s="1566" t="s">
        <v>762</v>
      </c>
      <c r="F3" s="1567" t="s">
        <v>763</v>
      </c>
      <c r="G3" s="1567" t="s">
        <v>917</v>
      </c>
      <c r="H3" s="1567" t="s">
        <v>920</v>
      </c>
      <c r="I3" s="1568" t="s">
        <v>766</v>
      </c>
      <c r="J3" s="1538" t="s">
        <v>54</v>
      </c>
    </row>
    <row r="4" spans="2:10" ht="36" customHeight="1">
      <c r="B4" s="1118"/>
      <c r="C4" s="1122"/>
      <c r="D4" s="1143"/>
      <c r="E4" s="1566"/>
      <c r="F4" s="1567"/>
      <c r="G4" s="1567"/>
      <c r="H4" s="1567"/>
      <c r="I4" s="1568"/>
      <c r="J4" s="1569"/>
    </row>
    <row r="5" spans="2:10" ht="30" customHeight="1">
      <c r="B5" s="1455" t="s">
        <v>758</v>
      </c>
      <c r="C5" s="1455"/>
      <c r="D5" s="827" t="s">
        <v>891</v>
      </c>
      <c r="E5" s="828" t="str">
        <f>+'C3(1)-1管路'!K137</f>
        <v xml:space="preserve">(1) (2) (3) </v>
      </c>
      <c r="F5" s="829" t="str">
        <f>+'C3(1)-1管路'!M137</f>
        <v xml:space="preserve">(4) (5) </v>
      </c>
      <c r="G5" s="829" t="str">
        <f>+'C3(1)-1管路'!O137</f>
        <v xml:space="preserve">(6) (7) (8) (9) </v>
      </c>
      <c r="H5" s="829" t="str">
        <f>+'C3(1)-1管路'!Q137</f>
        <v xml:space="preserve">(10) (11) (12) (13) </v>
      </c>
      <c r="I5" s="830" t="str">
        <f>+'C3(1)-1管路'!S137</f>
        <v xml:space="preserve">(14) </v>
      </c>
      <c r="J5" s="1569"/>
    </row>
    <row r="6" spans="2:10" ht="30" customHeight="1">
      <c r="B6" s="1455"/>
      <c r="C6" s="1455"/>
      <c r="D6" s="792" t="s">
        <v>892</v>
      </c>
      <c r="E6" s="831" t="str">
        <f>+'C3(1)-1管路'!K138</f>
        <v xml:space="preserve">(1) (2) (3) </v>
      </c>
      <c r="F6" s="832" t="str">
        <f>+'C3(1)-1管路'!M138</f>
        <v xml:space="preserve">(4) (5) (9) </v>
      </c>
      <c r="G6" s="832" t="str">
        <f>+'C3(1)-1管路'!O138</f>
        <v xml:space="preserve">(6) (7) (8) </v>
      </c>
      <c r="H6" s="832" t="str">
        <f>+'C3(1)-1管路'!Q138</f>
        <v xml:space="preserve">(10) (11) (12) (13) </v>
      </c>
      <c r="I6" s="833" t="str">
        <f>+'C3(1)-1管路'!S138</f>
        <v xml:space="preserve">(14) </v>
      </c>
      <c r="J6" s="1570"/>
    </row>
    <row r="7" spans="2:10" ht="30" customHeight="1">
      <c r="B7" s="1274" t="s">
        <v>894</v>
      </c>
      <c r="C7" s="1455" t="s">
        <v>578</v>
      </c>
      <c r="D7" s="794" t="s">
        <v>744</v>
      </c>
      <c r="E7" s="834">
        <f>SUM('C10(1)-2管路(計画設定)'!BB78:BC78)</f>
        <v>0</v>
      </c>
      <c r="F7" s="835">
        <f>SUM('C10(1)-2管路(計画設定)'!BD78:BE78)</f>
        <v>0</v>
      </c>
      <c r="G7" s="835">
        <f>SUM('C10(1)-2管路(計画設定)'!BF78:BG78)</f>
        <v>6009</v>
      </c>
      <c r="H7" s="835">
        <f>SUM('C10(1)-2管路(計画設定)'!BH78:BI78)</f>
        <v>6707.6</v>
      </c>
      <c r="I7" s="836">
        <f>SUM('C10(1)-2管路(計画設定)'!BJ78:BK78)</f>
        <v>0</v>
      </c>
      <c r="J7" s="837">
        <f t="shared" ref="J7:J12" si="0">SUM(E7:I7)</f>
        <v>12716.6</v>
      </c>
    </row>
    <row r="8" spans="2:10" ht="30" customHeight="1">
      <c r="B8" s="1054"/>
      <c r="C8" s="1268"/>
      <c r="D8" s="792" t="s">
        <v>210</v>
      </c>
      <c r="E8" s="838">
        <f>SUM('C10(1)-2管路(計画設定)'!BB85:BC85)</f>
        <v>0</v>
      </c>
      <c r="F8" s="839">
        <f>SUM('C10(1)-2管路(計画設定)'!BD85:BE85)</f>
        <v>103</v>
      </c>
      <c r="G8" s="839">
        <f>SUM('C10(1)-2管路(計画設定)'!BF85:BG85)</f>
        <v>1309.3000000000002</v>
      </c>
      <c r="H8" s="839">
        <f>SUM('C10(1)-2管路(計画設定)'!BH85:BI85)</f>
        <v>36475.599999999999</v>
      </c>
      <c r="I8" s="840">
        <f>SUM('C10(1)-2管路(計画設定)'!BJ85:BK85)</f>
        <v>0</v>
      </c>
      <c r="J8" s="841">
        <f t="shared" si="0"/>
        <v>37887.9</v>
      </c>
    </row>
    <row r="9" spans="2:10" ht="30" customHeight="1">
      <c r="B9" s="1054"/>
      <c r="C9" s="1268"/>
      <c r="D9" s="772" t="s">
        <v>54</v>
      </c>
      <c r="E9" s="842">
        <v>0</v>
      </c>
      <c r="F9" s="843">
        <f>SUM(F7:F8)</f>
        <v>103</v>
      </c>
      <c r="G9" s="843">
        <f>SUM(G7:G8)</f>
        <v>7318.3</v>
      </c>
      <c r="H9" s="843">
        <f>SUM(H7:H8)</f>
        <v>43183.199999999997</v>
      </c>
      <c r="I9" s="844">
        <f>SUM(I7:I8)</f>
        <v>0</v>
      </c>
      <c r="J9" s="570">
        <f t="shared" si="0"/>
        <v>50604.5</v>
      </c>
    </row>
    <row r="10" spans="2:10" ht="30" customHeight="1">
      <c r="B10" s="1054"/>
      <c r="C10" s="1455" t="s">
        <v>579</v>
      </c>
      <c r="D10" s="794" t="s">
        <v>744</v>
      </c>
      <c r="E10" s="834">
        <f>SUM('C10(1)-2管路(計画設定)'!BL78:BM78)</f>
        <v>0</v>
      </c>
      <c r="F10" s="845">
        <f>SUM('C10(1)-2管路(計画設定)'!BN78:BO78)</f>
        <v>0</v>
      </c>
      <c r="G10" s="845">
        <f>SUM('C10(1)-2管路(計画設定)'!BP78:BQ78)</f>
        <v>549140</v>
      </c>
      <c r="H10" s="845">
        <f>SUM('C10(1)-2管路(計画設定)'!BR78:BS78)</f>
        <v>527453.80000000005</v>
      </c>
      <c r="I10" s="846">
        <f>SUM('C10(1)-2管路(計画設定)'!BT78:BU78)</f>
        <v>0</v>
      </c>
      <c r="J10" s="837">
        <f t="shared" si="0"/>
        <v>1076593.8</v>
      </c>
    </row>
    <row r="11" spans="2:10" ht="30" customHeight="1">
      <c r="B11" s="1054"/>
      <c r="C11" s="1268"/>
      <c r="D11" s="792" t="s">
        <v>210</v>
      </c>
      <c r="E11" s="838">
        <f>SUM('C10(1)-2管路(計画設定)'!BL85:BM85)</f>
        <v>0</v>
      </c>
      <c r="F11" s="847">
        <f>SUM('C10(1)-2管路(計画設定)'!BN85:BO85)</f>
        <v>4814.3</v>
      </c>
      <c r="G11" s="847">
        <f>SUM('C10(1)-2管路(計画設定)'!BP85:BQ85)</f>
        <v>86380.5</v>
      </c>
      <c r="H11" s="847">
        <f>SUM('C10(1)-2管路(計画設定)'!BR85:BS85)</f>
        <v>2135622.5</v>
      </c>
      <c r="I11" s="848">
        <f>SUM('C10(1)-2管路(計画設定)'!BT85:BU85)</f>
        <v>0</v>
      </c>
      <c r="J11" s="841">
        <f t="shared" si="0"/>
        <v>2226817.2999999998</v>
      </c>
    </row>
    <row r="12" spans="2:10" ht="30" customHeight="1">
      <c r="B12" s="1055"/>
      <c r="C12" s="1268"/>
      <c r="D12" s="772" t="s">
        <v>54</v>
      </c>
      <c r="E12" s="842">
        <v>0</v>
      </c>
      <c r="F12" s="843">
        <f>SUM(F10:F11)</f>
        <v>4814.3</v>
      </c>
      <c r="G12" s="843">
        <f>SUM(G10:G11)</f>
        <v>635520.5</v>
      </c>
      <c r="H12" s="843">
        <f>SUM(H10:H11)</f>
        <v>2663076.2999999998</v>
      </c>
      <c r="I12" s="844">
        <f>SUM(I10:I11)</f>
        <v>0</v>
      </c>
      <c r="J12" s="570">
        <f t="shared" si="0"/>
        <v>3303411.0999999996</v>
      </c>
    </row>
    <row r="13" spans="2:10" s="468" customFormat="1" ht="20.100000000000001" customHeight="1">
      <c r="B13" s="709"/>
      <c r="C13" s="697"/>
      <c r="D13" s="697"/>
      <c r="E13" s="722"/>
      <c r="F13" s="723"/>
      <c r="G13" s="723"/>
      <c r="H13" s="723"/>
      <c r="I13" s="723"/>
      <c r="J13" s="723"/>
    </row>
    <row r="14" spans="2:10" s="468" customFormat="1" ht="20.100000000000001" customHeight="1">
      <c r="B14" s="709"/>
      <c r="C14" s="708" t="s">
        <v>745</v>
      </c>
      <c r="D14" s="695"/>
      <c r="E14" s="724"/>
      <c r="F14" s="725"/>
      <c r="G14" s="725"/>
      <c r="H14" s="725"/>
      <c r="I14" s="725"/>
      <c r="J14" s="725"/>
    </row>
    <row r="15" spans="2:10" ht="30" customHeight="1">
      <c r="B15" s="1565" t="s">
        <v>895</v>
      </c>
      <c r="C15" s="1455" t="s">
        <v>578</v>
      </c>
      <c r="D15" s="794" t="s">
        <v>896</v>
      </c>
      <c r="E15" s="849">
        <f>SUM('C10(1)-2管路(計画設定)'!BB104)</f>
        <v>0</v>
      </c>
      <c r="F15" s="850">
        <f>SUM('C10(1)-2管路(計画設定)'!BD104)</f>
        <v>0</v>
      </c>
      <c r="G15" s="850">
        <f>SUM('C10(1)-2管路(計画設定)'!BF104)</f>
        <v>5279.4</v>
      </c>
      <c r="H15" s="850">
        <f>SUM('C10(1)-2管路(計画設定)'!BH104)</f>
        <v>4955.2</v>
      </c>
      <c r="I15" s="836">
        <f>SUM('C10(1)-2管路(計画設定)'!BJ104)</f>
        <v>0</v>
      </c>
      <c r="J15" s="837">
        <f t="shared" ref="J15:J20" si="1">SUM(E15:I15)</f>
        <v>10234.599999999999</v>
      </c>
    </row>
    <row r="16" spans="2:10" ht="30" customHeight="1">
      <c r="B16" s="1054"/>
      <c r="C16" s="1268"/>
      <c r="D16" s="792" t="s">
        <v>900</v>
      </c>
      <c r="E16" s="851">
        <f>SUM('C10(1)-2管路(計画設定)'!BB111)</f>
        <v>0</v>
      </c>
      <c r="F16" s="852">
        <f>SUM('C10(1)-2管路(計画設定)'!BD111)</f>
        <v>0</v>
      </c>
      <c r="G16" s="852">
        <f>SUM('C10(1)-2管路(計画設定)'!BF111)</f>
        <v>143</v>
      </c>
      <c r="H16" s="852">
        <f>SUM('C10(1)-2管路(計画設定)'!BH111)</f>
        <v>4</v>
      </c>
      <c r="I16" s="840">
        <f>SUM('C10(1)-2管路(計画設定)'!BJ111)</f>
        <v>0</v>
      </c>
      <c r="J16" s="841">
        <f t="shared" si="1"/>
        <v>147</v>
      </c>
    </row>
    <row r="17" spans="2:10" ht="30" customHeight="1">
      <c r="B17" s="1054"/>
      <c r="C17" s="1268"/>
      <c r="D17" s="772" t="s">
        <v>54</v>
      </c>
      <c r="E17" s="842">
        <f t="shared" ref="E17:I17" si="2">SUM(E15:E16)</f>
        <v>0</v>
      </c>
      <c r="F17" s="853">
        <f t="shared" si="2"/>
        <v>0</v>
      </c>
      <c r="G17" s="853">
        <f t="shared" si="2"/>
        <v>5422.4</v>
      </c>
      <c r="H17" s="853">
        <f t="shared" si="2"/>
        <v>4959.2</v>
      </c>
      <c r="I17" s="844">
        <f t="shared" si="2"/>
        <v>0</v>
      </c>
      <c r="J17" s="570">
        <f t="shared" si="1"/>
        <v>10381.599999999999</v>
      </c>
    </row>
    <row r="18" spans="2:10" ht="30" customHeight="1">
      <c r="B18" s="1054"/>
      <c r="C18" s="1455" t="s">
        <v>579</v>
      </c>
      <c r="D18" s="794" t="s">
        <v>898</v>
      </c>
      <c r="E18" s="849">
        <f>SUM('C10(1)-2管路(計画設定)'!BL104)</f>
        <v>0</v>
      </c>
      <c r="F18" s="850">
        <f>SUM('C10(1)-2管路(計画設定)'!BN104)</f>
        <v>0</v>
      </c>
      <c r="G18" s="850">
        <f>SUM('C10(1)-2管路(計画設定)'!BP104)</f>
        <v>485906.39999999997</v>
      </c>
      <c r="H18" s="850">
        <f>SUM('C10(1)-2管路(計画設定)'!BR104)</f>
        <v>378451.6</v>
      </c>
      <c r="I18" s="836">
        <f>SUM('C10(1)-2管路(計画設定)'!BT104)</f>
        <v>0</v>
      </c>
      <c r="J18" s="837">
        <f t="shared" si="1"/>
        <v>864358</v>
      </c>
    </row>
    <row r="19" spans="2:10" ht="30" customHeight="1">
      <c r="B19" s="1054"/>
      <c r="C19" s="1268"/>
      <c r="D19" s="792" t="s">
        <v>899</v>
      </c>
      <c r="E19" s="851">
        <f>SUM('C10(1)-2管路(計画設定)'!BL111)</f>
        <v>0</v>
      </c>
      <c r="F19" s="852">
        <f>SUM('C10(1)-2管路(計画設定)'!BN111)</f>
        <v>0</v>
      </c>
      <c r="G19" s="852">
        <f>SUM('C10(1)-2管路(計画設定)'!BP111)</f>
        <v>9244</v>
      </c>
      <c r="H19" s="852">
        <f>SUM('C10(1)-2管路(計画設定)'!BR111)</f>
        <v>218</v>
      </c>
      <c r="I19" s="840">
        <f>SUM('C10(1)-2管路(計画設定)'!BT111)</f>
        <v>0</v>
      </c>
      <c r="J19" s="841">
        <f t="shared" si="1"/>
        <v>9462</v>
      </c>
    </row>
    <row r="20" spans="2:10" ht="30" customHeight="1">
      <c r="B20" s="1055"/>
      <c r="C20" s="1268"/>
      <c r="D20" s="772" t="s">
        <v>54</v>
      </c>
      <c r="E20" s="842">
        <f t="shared" ref="E20:I20" si="3">SUM(E18:E19)</f>
        <v>0</v>
      </c>
      <c r="F20" s="853">
        <f t="shared" si="3"/>
        <v>0</v>
      </c>
      <c r="G20" s="853">
        <f t="shared" si="3"/>
        <v>495150.39999999997</v>
      </c>
      <c r="H20" s="853">
        <f t="shared" si="3"/>
        <v>378669.6</v>
      </c>
      <c r="I20" s="844">
        <f t="shared" si="3"/>
        <v>0</v>
      </c>
      <c r="J20" s="570">
        <f t="shared" si="1"/>
        <v>873820</v>
      </c>
    </row>
    <row r="21" spans="2:10" ht="15" customHeight="1">
      <c r="B21" s="686" t="s">
        <v>734</v>
      </c>
      <c r="C21" s="687" t="s">
        <v>750</v>
      </c>
      <c r="D21" s="672"/>
      <c r="E21" s="688"/>
      <c r="F21" s="689"/>
      <c r="G21" s="689"/>
      <c r="H21" s="689"/>
      <c r="I21" s="689"/>
      <c r="J21" s="689"/>
    </row>
    <row r="22" spans="2:10" ht="14.25" customHeight="1">
      <c r="C22" s="1563" t="s">
        <v>902</v>
      </c>
      <c r="D22" s="1564"/>
      <c r="E22" s="1564"/>
      <c r="F22" s="1564"/>
      <c r="G22" s="1564"/>
      <c r="H22" s="1564"/>
      <c r="I22" s="1564"/>
      <c r="J22" s="1564"/>
    </row>
    <row r="23" spans="2:10" ht="14.25" customHeight="1">
      <c r="C23" s="1564"/>
      <c r="D23" s="1564"/>
      <c r="E23" s="1564"/>
      <c r="F23" s="1564"/>
      <c r="G23" s="1564"/>
      <c r="H23" s="1564"/>
      <c r="I23" s="1564"/>
      <c r="J23" s="1564"/>
    </row>
    <row r="24" spans="2:10" ht="14.25" customHeight="1">
      <c r="C24" s="1564"/>
      <c r="D24" s="1564"/>
      <c r="E24" s="1564"/>
      <c r="F24" s="1564"/>
      <c r="G24" s="1564"/>
      <c r="H24" s="1564"/>
      <c r="I24" s="1564"/>
      <c r="J24" s="1564"/>
    </row>
    <row r="25" spans="2:10" ht="14.25" customHeight="1">
      <c r="C25" s="1564"/>
      <c r="D25" s="1564"/>
      <c r="E25" s="1564"/>
      <c r="F25" s="1564"/>
      <c r="G25" s="1564"/>
      <c r="H25" s="1564"/>
      <c r="I25" s="1564"/>
      <c r="J25" s="1564"/>
    </row>
    <row r="26" spans="2:10" ht="14.25" customHeight="1">
      <c r="C26" s="1564"/>
      <c r="D26" s="1564"/>
      <c r="E26" s="1564"/>
      <c r="F26" s="1564"/>
      <c r="G26" s="1564"/>
      <c r="H26" s="1564"/>
      <c r="I26" s="1564"/>
      <c r="J26" s="1564"/>
    </row>
    <row r="27" spans="2:10" ht="15" customHeight="1"/>
    <row r="28" spans="2:10" ht="15" customHeight="1"/>
    <row r="29" spans="2:10" ht="15" customHeight="1"/>
    <row r="30" spans="2:10" ht="15" customHeight="1"/>
    <row r="31" spans="2:10" ht="15" customHeight="1"/>
    <row r="32" spans="2:10" ht="15" customHeight="1"/>
    <row r="33" spans="3:3" ht="15" customHeight="1">
      <c r="C33" s="4"/>
    </row>
  </sheetData>
  <mergeCells count="17">
    <mergeCell ref="J3:J6"/>
    <mergeCell ref="C22:J26"/>
    <mergeCell ref="B2:J2"/>
    <mergeCell ref="B15:B20"/>
    <mergeCell ref="C15:C17"/>
    <mergeCell ref="C18:C20"/>
    <mergeCell ref="B7:B12"/>
    <mergeCell ref="C7:C9"/>
    <mergeCell ref="C10:C12"/>
    <mergeCell ref="D3:D4"/>
    <mergeCell ref="B3:C4"/>
    <mergeCell ref="B5:C6"/>
    <mergeCell ref="E3:E4"/>
    <mergeCell ref="F3:F4"/>
    <mergeCell ref="G3:G4"/>
    <mergeCell ref="H3:H4"/>
    <mergeCell ref="I3:I4"/>
  </mergeCells>
  <phoneticPr fontId="4"/>
  <printOptions horizontalCentered="1" verticalCentered="1"/>
  <pageMargins left="0" right="0" top="0.35433070866141736" bottom="0.35433070866141736" header="0.31496062992125984" footer="0.31496062992125984"/>
  <pageSetup paperSize="9" scale="88"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179"/>
  <sheetViews>
    <sheetView showGridLines="0" zoomScale="75" zoomScaleNormal="75" zoomScaleSheetLayoutView="40" workbookViewId="0">
      <pane xSplit="6" ySplit="9" topLeftCell="G139" activePane="bottomRight" state="frozen"/>
      <selection pane="topRight" activeCell="G1" sqref="G1"/>
      <selection pane="bottomLeft" activeCell="A10" sqref="A10"/>
      <selection pane="bottomRight" activeCell="AE152" sqref="AE152:AF152"/>
    </sheetView>
  </sheetViews>
  <sheetFormatPr defaultColWidth="10.25" defaultRowHeight="12"/>
  <cols>
    <col min="1" max="1" width="11.75" style="5" bestFit="1" customWidth="1"/>
    <col min="2" max="2" width="10.625" style="5" customWidth="1"/>
    <col min="3" max="5" width="10.75" style="5" customWidth="1"/>
    <col min="6" max="6" width="10.625" style="4" customWidth="1"/>
    <col min="7" max="47" width="6.25" style="5" customWidth="1"/>
    <col min="48" max="67" width="5.5" style="5" customWidth="1"/>
    <col min="68" max="68" width="8" style="5" customWidth="1"/>
    <col min="69" max="69" width="37" style="5" bestFit="1" customWidth="1"/>
    <col min="70" max="70" width="9.875" style="440" customWidth="1"/>
    <col min="71" max="76" width="8" style="5" customWidth="1"/>
    <col min="77" max="78" width="8" style="512" customWidth="1"/>
    <col min="79" max="95" width="8" style="5" customWidth="1"/>
    <col min="96" max="96" width="18.125" style="5" bestFit="1" customWidth="1"/>
    <col min="97" max="99" width="10.25" style="5" customWidth="1"/>
    <col min="100" max="100" width="0" style="5" hidden="1" customWidth="1"/>
    <col min="101" max="105" width="10.25" style="5" customWidth="1"/>
    <col min="106" max="106" width="0" style="5" hidden="1" customWidth="1"/>
    <col min="107" max="16384" width="10.25" style="5"/>
  </cols>
  <sheetData>
    <row r="1" spans="2:76" ht="17.25">
      <c r="B1" s="46" t="s">
        <v>687</v>
      </c>
      <c r="E1" s="46"/>
      <c r="F1" s="601"/>
      <c r="X1" s="46"/>
    </row>
    <row r="2" spans="2:76" ht="17.25">
      <c r="B2" s="1025" t="s">
        <v>694</v>
      </c>
      <c r="C2" s="1025"/>
      <c r="D2" s="1025"/>
      <c r="E2" s="1025"/>
      <c r="F2" s="1025"/>
      <c r="G2" s="1025"/>
      <c r="H2" s="1025"/>
      <c r="I2" s="1025"/>
      <c r="J2" s="1025"/>
      <c r="K2" s="1025"/>
      <c r="L2" s="1025"/>
      <c r="M2" s="1025"/>
      <c r="N2" s="1025"/>
      <c r="O2" s="1025"/>
      <c r="P2" s="1025"/>
      <c r="Q2" s="1025"/>
      <c r="R2" s="1025"/>
      <c r="S2" s="1025"/>
      <c r="T2" s="1025"/>
      <c r="U2" s="1025"/>
      <c r="V2" s="1025"/>
      <c r="W2" s="1025"/>
      <c r="X2" s="1025"/>
      <c r="Y2" s="1025"/>
      <c r="Z2" s="1025"/>
      <c r="AA2" s="1025"/>
      <c r="AB2" s="1025"/>
      <c r="AC2" s="1025"/>
      <c r="AD2" s="1025"/>
      <c r="AE2" s="1025"/>
      <c r="AF2" s="1025"/>
      <c r="AG2" s="1025"/>
      <c r="AH2" s="1025"/>
      <c r="AI2" s="1025"/>
      <c r="AJ2" s="1025"/>
      <c r="AK2" s="1025"/>
      <c r="AL2" s="1025"/>
      <c r="AM2" s="1025"/>
      <c r="AN2" s="1025"/>
      <c r="AO2" s="1025"/>
      <c r="AP2" s="1025"/>
      <c r="AQ2" s="1025"/>
      <c r="AR2" s="1025"/>
      <c r="AS2" s="1025"/>
      <c r="AT2" s="1025"/>
      <c r="AU2" s="1025"/>
      <c r="AV2" s="1025"/>
      <c r="AW2" s="1025"/>
      <c r="AX2" s="1025"/>
      <c r="AY2" s="1025"/>
      <c r="AZ2" s="1025"/>
      <c r="BA2" s="1025"/>
      <c r="BB2" s="1025"/>
      <c r="BC2" s="1025"/>
      <c r="BD2" s="1025"/>
      <c r="BE2" s="1025"/>
      <c r="BF2" s="1025"/>
      <c r="BG2" s="1025"/>
      <c r="BH2" s="1025"/>
      <c r="BI2" s="1025"/>
      <c r="BJ2" s="1025"/>
      <c r="BK2" s="1025"/>
      <c r="BL2" s="1025"/>
      <c r="BM2" s="1025"/>
      <c r="BN2" s="1025"/>
      <c r="BO2" s="1025"/>
    </row>
    <row r="3" spans="2:76" ht="23.25" customHeight="1">
      <c r="B3" s="1042" t="s">
        <v>415</v>
      </c>
      <c r="C3" s="1043"/>
      <c r="D3" s="1043"/>
      <c r="E3" s="1044"/>
      <c r="F3" s="1056" t="s">
        <v>465</v>
      </c>
      <c r="G3" s="1153" t="s">
        <v>159</v>
      </c>
      <c r="H3" s="1154"/>
      <c r="I3" s="1154"/>
      <c r="J3" s="1154"/>
      <c r="K3" s="1154"/>
      <c r="L3" s="1154"/>
      <c r="M3" s="1154"/>
      <c r="N3" s="1154"/>
      <c r="O3" s="1154"/>
      <c r="P3" s="1154"/>
      <c r="Q3" s="1154"/>
      <c r="R3" s="1154"/>
      <c r="S3" s="1154"/>
      <c r="T3" s="1154"/>
      <c r="U3" s="1154"/>
      <c r="V3" s="1154"/>
      <c r="W3" s="1154"/>
      <c r="X3" s="1154"/>
      <c r="Y3" s="1154"/>
      <c r="Z3" s="1154"/>
      <c r="AA3" s="1154"/>
      <c r="AB3" s="1154"/>
      <c r="AC3" s="1154"/>
      <c r="AD3" s="1154"/>
      <c r="AE3" s="1154"/>
      <c r="AF3" s="1154"/>
      <c r="AG3" s="1154"/>
      <c r="AH3" s="1154"/>
      <c r="AI3" s="1154"/>
      <c r="AJ3" s="1154"/>
      <c r="AK3" s="1154"/>
      <c r="AL3" s="1154"/>
      <c r="AM3" s="1154"/>
      <c r="AN3" s="1154"/>
      <c r="AO3" s="1154"/>
      <c r="AP3" s="1154"/>
      <c r="AQ3" s="1154"/>
      <c r="AR3" s="1154"/>
      <c r="AS3" s="1154"/>
      <c r="AT3" s="1154"/>
      <c r="AU3" s="1154"/>
      <c r="AV3" s="1143" t="s">
        <v>152</v>
      </c>
      <c r="AW3" s="1141"/>
      <c r="AX3" s="1141"/>
      <c r="AY3" s="1141"/>
      <c r="AZ3" s="1141"/>
      <c r="BA3" s="1141"/>
      <c r="BB3" s="1141"/>
      <c r="BC3" s="1141"/>
      <c r="BD3" s="1141"/>
      <c r="BE3" s="1141"/>
      <c r="BF3" s="1141"/>
      <c r="BG3" s="1141"/>
      <c r="BH3" s="1141"/>
      <c r="BI3" s="1141"/>
      <c r="BJ3" s="1141"/>
      <c r="BK3" s="1141"/>
      <c r="BL3" s="1141"/>
      <c r="BM3" s="1141"/>
      <c r="BN3" s="1141"/>
      <c r="BO3" s="1142"/>
    </row>
    <row r="4" spans="2:76" ht="45.75" customHeight="1">
      <c r="B4" s="1045"/>
      <c r="C4" s="1046"/>
      <c r="D4" s="1046"/>
      <c r="E4" s="1047"/>
      <c r="F4" s="1057"/>
      <c r="G4" s="1133" t="s">
        <v>199</v>
      </c>
      <c r="H4" s="1134"/>
      <c r="I4" s="1135"/>
      <c r="J4" s="1133" t="s">
        <v>150</v>
      </c>
      <c r="K4" s="1134"/>
      <c r="L4" s="1135"/>
      <c r="M4" s="1133" t="s">
        <v>200</v>
      </c>
      <c r="N4" s="1134"/>
      <c r="O4" s="1135"/>
      <c r="P4" s="1133" t="s">
        <v>201</v>
      </c>
      <c r="Q4" s="1134"/>
      <c r="R4" s="1135"/>
      <c r="S4" s="1133" t="s">
        <v>202</v>
      </c>
      <c r="T4" s="1136"/>
      <c r="U4" s="1136"/>
      <c r="V4" s="1134"/>
      <c r="W4" s="1135"/>
      <c r="X4" s="1133" t="s">
        <v>203</v>
      </c>
      <c r="Y4" s="1134"/>
      <c r="Z4" s="1135"/>
      <c r="AA4" s="1133" t="s">
        <v>206</v>
      </c>
      <c r="AB4" s="1134"/>
      <c r="AC4" s="1135"/>
      <c r="AD4" s="1133" t="s">
        <v>408</v>
      </c>
      <c r="AE4" s="1134"/>
      <c r="AF4" s="1135"/>
      <c r="AG4" s="1133" t="s">
        <v>204</v>
      </c>
      <c r="AH4" s="1134"/>
      <c r="AI4" s="1135"/>
      <c r="AJ4" s="1133" t="s">
        <v>53</v>
      </c>
      <c r="AK4" s="1134"/>
      <c r="AL4" s="1135"/>
      <c r="AM4" s="1133" t="s">
        <v>205</v>
      </c>
      <c r="AN4" s="1134"/>
      <c r="AO4" s="1135"/>
      <c r="AP4" s="1133" t="s">
        <v>151</v>
      </c>
      <c r="AQ4" s="1134"/>
      <c r="AR4" s="1152"/>
      <c r="AS4" s="1133" t="s">
        <v>414</v>
      </c>
      <c r="AT4" s="1134"/>
      <c r="AU4" s="1135"/>
      <c r="AV4" s="1042" t="s">
        <v>153</v>
      </c>
      <c r="AW4" s="1081"/>
      <c r="AX4" s="1081"/>
      <c r="AY4" s="1099"/>
      <c r="AZ4" s="1118" t="s">
        <v>131</v>
      </c>
      <c r="BA4" s="1121"/>
      <c r="BB4" s="1121"/>
      <c r="BC4" s="1121"/>
      <c r="BD4" s="1121"/>
      <c r="BE4" s="1121"/>
      <c r="BF4" s="1121"/>
      <c r="BG4" s="1121"/>
      <c r="BH4" s="1121"/>
      <c r="BI4" s="1121"/>
      <c r="BJ4" s="1121"/>
      <c r="BK4" s="1121"/>
      <c r="BL4" s="1121"/>
      <c r="BM4" s="1122"/>
      <c r="BN4" s="1042" t="s">
        <v>57</v>
      </c>
      <c r="BO4" s="1099"/>
      <c r="BR4" s="1121" t="s">
        <v>589</v>
      </c>
      <c r="BS4" s="1121" t="s">
        <v>590</v>
      </c>
      <c r="BT4" s="1121" t="s">
        <v>591</v>
      </c>
      <c r="BU4" s="1121" t="s">
        <v>592</v>
      </c>
      <c r="BV4" s="1121" t="s">
        <v>593</v>
      </c>
      <c r="BW4" s="1121"/>
      <c r="BX4" s="1121" t="s">
        <v>595</v>
      </c>
    </row>
    <row r="5" spans="2:76" ht="14.25">
      <c r="B5" s="1045"/>
      <c r="C5" s="1046"/>
      <c r="D5" s="1046"/>
      <c r="E5" s="1047"/>
      <c r="F5" s="1057"/>
      <c r="G5" s="1140" t="s">
        <v>451</v>
      </c>
      <c r="H5" s="1141"/>
      <c r="I5" s="1142"/>
      <c r="J5" s="1140" t="s">
        <v>452</v>
      </c>
      <c r="K5" s="1141"/>
      <c r="L5" s="1142"/>
      <c r="M5" s="1140" t="s">
        <v>453</v>
      </c>
      <c r="N5" s="1141"/>
      <c r="O5" s="1142"/>
      <c r="P5" s="1140" t="s">
        <v>454</v>
      </c>
      <c r="Q5" s="1141"/>
      <c r="R5" s="1142"/>
      <c r="S5" s="1140" t="s">
        <v>455</v>
      </c>
      <c r="T5" s="1163"/>
      <c r="U5" s="1164" t="s">
        <v>456</v>
      </c>
      <c r="V5" s="1136"/>
      <c r="W5" s="373"/>
      <c r="X5" s="1140" t="s">
        <v>457</v>
      </c>
      <c r="Y5" s="1141"/>
      <c r="Z5" s="1142"/>
      <c r="AA5" s="1140" t="s">
        <v>458</v>
      </c>
      <c r="AB5" s="1141"/>
      <c r="AC5" s="1142"/>
      <c r="AD5" s="1140" t="s">
        <v>459</v>
      </c>
      <c r="AE5" s="1141"/>
      <c r="AF5" s="1142"/>
      <c r="AG5" s="1140" t="s">
        <v>460</v>
      </c>
      <c r="AH5" s="1141"/>
      <c r="AI5" s="1142"/>
      <c r="AJ5" s="1140" t="s">
        <v>461</v>
      </c>
      <c r="AK5" s="1141"/>
      <c r="AL5" s="1142"/>
      <c r="AM5" s="1140" t="s">
        <v>462</v>
      </c>
      <c r="AN5" s="1141"/>
      <c r="AO5" s="1142"/>
      <c r="AP5" s="1140" t="s">
        <v>463</v>
      </c>
      <c r="AQ5" s="1141"/>
      <c r="AR5" s="1142"/>
      <c r="AS5" s="1140" t="s">
        <v>464</v>
      </c>
      <c r="AT5" s="1141"/>
      <c r="AU5" s="1142"/>
      <c r="AV5" s="1100"/>
      <c r="AW5" s="1101"/>
      <c r="AX5" s="1101"/>
      <c r="AY5" s="1102"/>
      <c r="AZ5" s="1100"/>
      <c r="BA5" s="1101"/>
      <c r="BB5" s="1101"/>
      <c r="BC5" s="1101"/>
      <c r="BD5" s="1101"/>
      <c r="BE5" s="1101"/>
      <c r="BF5" s="1101"/>
      <c r="BG5" s="1101"/>
      <c r="BH5" s="1101"/>
      <c r="BI5" s="1101"/>
      <c r="BJ5" s="1101"/>
      <c r="BK5" s="1101"/>
      <c r="BL5" s="1101"/>
      <c r="BM5" s="1102"/>
      <c r="BN5" s="1118"/>
      <c r="BO5" s="1122"/>
      <c r="BR5" s="1121"/>
      <c r="BS5" s="1121"/>
      <c r="BT5" s="1121"/>
      <c r="BU5" s="1121"/>
      <c r="BV5" s="1121"/>
      <c r="BW5" s="1121"/>
      <c r="BX5" s="1121"/>
    </row>
    <row r="6" spans="2:76" ht="14.25" customHeight="1">
      <c r="B6" s="1045"/>
      <c r="C6" s="1046"/>
      <c r="D6" s="1046"/>
      <c r="E6" s="1047"/>
      <c r="F6" s="1057"/>
      <c r="G6" s="1113" t="s">
        <v>139</v>
      </c>
      <c r="H6" s="1110" t="s">
        <v>140</v>
      </c>
      <c r="I6" s="1137" t="s">
        <v>137</v>
      </c>
      <c r="J6" s="1113" t="s">
        <v>139</v>
      </c>
      <c r="K6" s="1110" t="s">
        <v>140</v>
      </c>
      <c r="L6" s="1137" t="s">
        <v>137</v>
      </c>
      <c r="M6" s="1113" t="s">
        <v>139</v>
      </c>
      <c r="N6" s="1110" t="s">
        <v>140</v>
      </c>
      <c r="O6" s="1137" t="s">
        <v>137</v>
      </c>
      <c r="P6" s="1113" t="s">
        <v>139</v>
      </c>
      <c r="Q6" s="1110" t="s">
        <v>140</v>
      </c>
      <c r="R6" s="1137" t="s">
        <v>137</v>
      </c>
      <c r="S6" s="1042" t="s">
        <v>409</v>
      </c>
      <c r="T6" s="1117"/>
      <c r="U6" s="1155" t="s">
        <v>410</v>
      </c>
      <c r="V6" s="1156"/>
      <c r="W6" s="1137" t="s">
        <v>137</v>
      </c>
      <c r="X6" s="1113" t="s">
        <v>139</v>
      </c>
      <c r="Y6" s="1110" t="s">
        <v>140</v>
      </c>
      <c r="Z6" s="1137" t="s">
        <v>137</v>
      </c>
      <c r="AA6" s="1113" t="s">
        <v>139</v>
      </c>
      <c r="AB6" s="1110" t="s">
        <v>140</v>
      </c>
      <c r="AC6" s="1137" t="s">
        <v>137</v>
      </c>
      <c r="AD6" s="1113" t="s">
        <v>139</v>
      </c>
      <c r="AE6" s="1110" t="s">
        <v>140</v>
      </c>
      <c r="AF6" s="1137" t="s">
        <v>137</v>
      </c>
      <c r="AG6" s="1113" t="s">
        <v>139</v>
      </c>
      <c r="AH6" s="1110" t="s">
        <v>140</v>
      </c>
      <c r="AI6" s="1137" t="s">
        <v>137</v>
      </c>
      <c r="AJ6" s="1113" t="s">
        <v>139</v>
      </c>
      <c r="AK6" s="1110" t="s">
        <v>140</v>
      </c>
      <c r="AL6" s="1137" t="s">
        <v>137</v>
      </c>
      <c r="AM6" s="1113" t="s">
        <v>139</v>
      </c>
      <c r="AN6" s="1110" t="s">
        <v>140</v>
      </c>
      <c r="AO6" s="1137" t="s">
        <v>137</v>
      </c>
      <c r="AP6" s="1113" t="s">
        <v>139</v>
      </c>
      <c r="AQ6" s="1110" t="s">
        <v>140</v>
      </c>
      <c r="AR6" s="1137" t="s">
        <v>137</v>
      </c>
      <c r="AS6" s="1113" t="s">
        <v>139</v>
      </c>
      <c r="AT6" s="1110" t="s">
        <v>140</v>
      </c>
      <c r="AU6" s="1137" t="s">
        <v>137</v>
      </c>
      <c r="AV6" s="1042" t="s">
        <v>497</v>
      </c>
      <c r="AW6" s="1117"/>
      <c r="AX6" s="1081" t="s">
        <v>498</v>
      </c>
      <c r="AY6" s="1099"/>
      <c r="AZ6" s="1144" t="s">
        <v>68</v>
      </c>
      <c r="BA6" s="1145"/>
      <c r="BB6" s="1145"/>
      <c r="BC6" s="1145"/>
      <c r="BD6" s="1145"/>
      <c r="BE6" s="1145"/>
      <c r="BF6" s="1145"/>
      <c r="BG6" s="1145"/>
      <c r="BH6" s="1145"/>
      <c r="BI6" s="1145"/>
      <c r="BJ6" s="1299" t="s">
        <v>434</v>
      </c>
      <c r="BK6" s="1299"/>
      <c r="BL6" s="1299"/>
      <c r="BM6" s="1300"/>
      <c r="BN6" s="1118"/>
      <c r="BO6" s="1122"/>
      <c r="BR6" s="1121"/>
      <c r="BS6" s="1121"/>
      <c r="BT6" s="1121"/>
      <c r="BU6" s="1121"/>
      <c r="BV6" s="1121"/>
      <c r="BW6" s="1121"/>
      <c r="BX6" s="1121"/>
    </row>
    <row r="7" spans="2:76" ht="60.75" customHeight="1">
      <c r="B7" s="1045"/>
      <c r="C7" s="1046"/>
      <c r="D7" s="1046"/>
      <c r="E7" s="1047"/>
      <c r="F7" s="1057"/>
      <c r="G7" s="1114"/>
      <c r="H7" s="1111"/>
      <c r="I7" s="1138"/>
      <c r="J7" s="1114"/>
      <c r="K7" s="1111"/>
      <c r="L7" s="1138"/>
      <c r="M7" s="1114"/>
      <c r="N7" s="1111"/>
      <c r="O7" s="1138"/>
      <c r="P7" s="1114"/>
      <c r="Q7" s="1111"/>
      <c r="R7" s="1138"/>
      <c r="S7" s="1161" t="s">
        <v>139</v>
      </c>
      <c r="T7" s="1162" t="s">
        <v>140</v>
      </c>
      <c r="U7" s="1162" t="s">
        <v>139</v>
      </c>
      <c r="V7" s="1162" t="s">
        <v>140</v>
      </c>
      <c r="W7" s="1138"/>
      <c r="X7" s="1114"/>
      <c r="Y7" s="1111"/>
      <c r="Z7" s="1138"/>
      <c r="AA7" s="1114"/>
      <c r="AB7" s="1111"/>
      <c r="AC7" s="1138"/>
      <c r="AD7" s="1114"/>
      <c r="AE7" s="1111"/>
      <c r="AF7" s="1138"/>
      <c r="AG7" s="1114"/>
      <c r="AH7" s="1111"/>
      <c r="AI7" s="1138"/>
      <c r="AJ7" s="1114"/>
      <c r="AK7" s="1111"/>
      <c r="AL7" s="1138"/>
      <c r="AM7" s="1114"/>
      <c r="AN7" s="1111"/>
      <c r="AO7" s="1138"/>
      <c r="AP7" s="1114"/>
      <c r="AQ7" s="1111"/>
      <c r="AR7" s="1138"/>
      <c r="AS7" s="1114"/>
      <c r="AT7" s="1111"/>
      <c r="AU7" s="1138"/>
      <c r="AV7" s="1118"/>
      <c r="AW7" s="1119"/>
      <c r="AX7" s="1121"/>
      <c r="AY7" s="1122"/>
      <c r="AZ7" s="1123" t="s">
        <v>762</v>
      </c>
      <c r="BA7" s="1124"/>
      <c r="BB7" s="1127" t="s">
        <v>763</v>
      </c>
      <c r="BC7" s="1124"/>
      <c r="BD7" s="1127" t="s">
        <v>764</v>
      </c>
      <c r="BE7" s="1124"/>
      <c r="BF7" s="1127" t="s">
        <v>765</v>
      </c>
      <c r="BG7" s="1124"/>
      <c r="BH7" s="1127" t="s">
        <v>766</v>
      </c>
      <c r="BI7" s="1556"/>
      <c r="BJ7" s="1157" t="s">
        <v>918</v>
      </c>
      <c r="BK7" s="1158"/>
      <c r="BL7" s="1148" t="s">
        <v>919</v>
      </c>
      <c r="BM7" s="1149"/>
      <c r="BN7" s="1118"/>
      <c r="BO7" s="1122"/>
      <c r="BR7" s="1121"/>
      <c r="BS7" s="1121"/>
      <c r="BT7" s="1121"/>
      <c r="BU7" s="1121"/>
      <c r="BV7" s="1121"/>
      <c r="BW7" s="1121"/>
      <c r="BX7" s="1121"/>
    </row>
    <row r="8" spans="2:76" ht="26.25" customHeight="1">
      <c r="B8" s="1045"/>
      <c r="C8" s="1046"/>
      <c r="D8" s="1046"/>
      <c r="E8" s="1047"/>
      <c r="F8" s="1057"/>
      <c r="G8" s="1115"/>
      <c r="H8" s="1112"/>
      <c r="I8" s="1139"/>
      <c r="J8" s="1115"/>
      <c r="K8" s="1112"/>
      <c r="L8" s="1139"/>
      <c r="M8" s="1115"/>
      <c r="N8" s="1112"/>
      <c r="O8" s="1139"/>
      <c r="P8" s="1115"/>
      <c r="Q8" s="1112"/>
      <c r="R8" s="1139"/>
      <c r="S8" s="1115"/>
      <c r="T8" s="1112"/>
      <c r="U8" s="1112"/>
      <c r="V8" s="1112"/>
      <c r="W8" s="1139"/>
      <c r="X8" s="1115"/>
      <c r="Y8" s="1112"/>
      <c r="Z8" s="1139"/>
      <c r="AA8" s="1115"/>
      <c r="AB8" s="1112"/>
      <c r="AC8" s="1139"/>
      <c r="AD8" s="1115"/>
      <c r="AE8" s="1112"/>
      <c r="AF8" s="1139"/>
      <c r="AG8" s="1115"/>
      <c r="AH8" s="1112"/>
      <c r="AI8" s="1139"/>
      <c r="AJ8" s="1115"/>
      <c r="AK8" s="1112"/>
      <c r="AL8" s="1139"/>
      <c r="AM8" s="1115"/>
      <c r="AN8" s="1112"/>
      <c r="AO8" s="1139"/>
      <c r="AP8" s="1115"/>
      <c r="AQ8" s="1112"/>
      <c r="AR8" s="1139"/>
      <c r="AS8" s="1115"/>
      <c r="AT8" s="1112"/>
      <c r="AU8" s="1139"/>
      <c r="AV8" s="1100"/>
      <c r="AW8" s="1120"/>
      <c r="AX8" s="1101"/>
      <c r="AY8" s="1102"/>
      <c r="AZ8" s="1125"/>
      <c r="BA8" s="1126"/>
      <c r="BB8" s="1128"/>
      <c r="BC8" s="1126"/>
      <c r="BD8" s="1128"/>
      <c r="BE8" s="1126"/>
      <c r="BF8" s="1128"/>
      <c r="BG8" s="1126"/>
      <c r="BH8" s="1128"/>
      <c r="BI8" s="1558"/>
      <c r="BJ8" s="1159"/>
      <c r="BK8" s="1160"/>
      <c r="BL8" s="1150"/>
      <c r="BM8" s="1151"/>
      <c r="BN8" s="1100"/>
      <c r="BO8" s="1102"/>
      <c r="BR8" s="1121"/>
      <c r="BS8" s="1121"/>
      <c r="BT8" s="1121"/>
      <c r="BU8" s="1121"/>
      <c r="BV8" s="510" t="s">
        <v>617</v>
      </c>
      <c r="BW8" s="482" t="s">
        <v>618</v>
      </c>
      <c r="BX8" s="1121"/>
    </row>
    <row r="9" spans="2:76" ht="14.25" customHeight="1">
      <c r="B9" s="1048"/>
      <c r="C9" s="1049"/>
      <c r="D9" s="1049"/>
      <c r="E9" s="1050"/>
      <c r="F9" s="1132"/>
      <c r="G9" s="461" t="s">
        <v>551</v>
      </c>
      <c r="H9" s="462" t="s">
        <v>564</v>
      </c>
      <c r="I9" s="463" t="s">
        <v>552</v>
      </c>
      <c r="J9" s="461" t="s">
        <v>551</v>
      </c>
      <c r="K9" s="462" t="s">
        <v>564</v>
      </c>
      <c r="L9" s="463" t="s">
        <v>552</v>
      </c>
      <c r="M9" s="461" t="s">
        <v>551</v>
      </c>
      <c r="N9" s="462" t="s">
        <v>564</v>
      </c>
      <c r="O9" s="463" t="s">
        <v>552</v>
      </c>
      <c r="P9" s="461" t="s">
        <v>551</v>
      </c>
      <c r="Q9" s="462" t="s">
        <v>564</v>
      </c>
      <c r="R9" s="463" t="s">
        <v>552</v>
      </c>
      <c r="S9" s="461" t="s">
        <v>553</v>
      </c>
      <c r="T9" s="464" t="s">
        <v>564</v>
      </c>
      <c r="U9" s="464" t="s">
        <v>564</v>
      </c>
      <c r="V9" s="462" t="s">
        <v>564</v>
      </c>
      <c r="W9" s="463" t="s">
        <v>554</v>
      </c>
      <c r="X9" s="461" t="s">
        <v>551</v>
      </c>
      <c r="Y9" s="462" t="s">
        <v>564</v>
      </c>
      <c r="Z9" s="463" t="s">
        <v>552</v>
      </c>
      <c r="AA9" s="461" t="s">
        <v>551</v>
      </c>
      <c r="AB9" s="462" t="s">
        <v>564</v>
      </c>
      <c r="AC9" s="463" t="s">
        <v>552</v>
      </c>
      <c r="AD9" s="461" t="s">
        <v>551</v>
      </c>
      <c r="AE9" s="462" t="s">
        <v>564</v>
      </c>
      <c r="AF9" s="463" t="s">
        <v>552</v>
      </c>
      <c r="AG9" s="461" t="s">
        <v>551</v>
      </c>
      <c r="AH9" s="462" t="s">
        <v>564</v>
      </c>
      <c r="AI9" s="463" t="s">
        <v>552</v>
      </c>
      <c r="AJ9" s="461" t="s">
        <v>551</v>
      </c>
      <c r="AK9" s="462" t="s">
        <v>564</v>
      </c>
      <c r="AL9" s="463" t="s">
        <v>552</v>
      </c>
      <c r="AM9" s="461" t="s">
        <v>551</v>
      </c>
      <c r="AN9" s="462" t="s">
        <v>564</v>
      </c>
      <c r="AO9" s="463" t="s">
        <v>552</v>
      </c>
      <c r="AP9" s="461" t="s">
        <v>551</v>
      </c>
      <c r="AQ9" s="462" t="s">
        <v>564</v>
      </c>
      <c r="AR9" s="465" t="s">
        <v>552</v>
      </c>
      <c r="AS9" s="461" t="s">
        <v>551</v>
      </c>
      <c r="AT9" s="462" t="s">
        <v>564</v>
      </c>
      <c r="AU9" s="463" t="s">
        <v>552</v>
      </c>
      <c r="AV9" s="1106" t="s">
        <v>555</v>
      </c>
      <c r="AW9" s="1107"/>
      <c r="AX9" s="1116" t="s">
        <v>564</v>
      </c>
      <c r="AY9" s="1107"/>
      <c r="AZ9" s="1106" t="s">
        <v>556</v>
      </c>
      <c r="BA9" s="1107"/>
      <c r="BB9" s="1108" t="s">
        <v>564</v>
      </c>
      <c r="BC9" s="1107"/>
      <c r="BD9" s="1108" t="s">
        <v>564</v>
      </c>
      <c r="BE9" s="1107"/>
      <c r="BF9" s="1108" t="s">
        <v>564</v>
      </c>
      <c r="BG9" s="1107"/>
      <c r="BH9" s="1108" t="s">
        <v>564</v>
      </c>
      <c r="BI9" s="1107"/>
      <c r="BJ9" s="1106" t="s">
        <v>557</v>
      </c>
      <c r="BK9" s="1107"/>
      <c r="BL9" s="1108" t="s">
        <v>564</v>
      </c>
      <c r="BM9" s="1109"/>
      <c r="BN9" s="1106" t="s">
        <v>558</v>
      </c>
      <c r="BO9" s="1109"/>
      <c r="BR9" s="482"/>
      <c r="BS9" s="482"/>
      <c r="BT9" s="482"/>
    </row>
    <row r="10" spans="2:76" ht="13.5" customHeight="1">
      <c r="B10" s="1274" t="s">
        <v>735</v>
      </c>
      <c r="C10" s="1257" t="s">
        <v>154</v>
      </c>
      <c r="D10" s="1257" t="s">
        <v>768</v>
      </c>
      <c r="E10" s="1257" t="s">
        <v>55</v>
      </c>
      <c r="F10" s="794">
        <v>600</v>
      </c>
      <c r="G10" s="481" t="str">
        <f>IF(AND('C10(1)-1管路(計画設定)'!$F$8="○",'C10(1)-4,5管路(計画設定)'!$BR10="-"),"-",IF('C3(1)-1管路'!G10="-",BR10,IF(BR10="-",'C3(1)-1管路'!G10,'C3(1)-1管路'!G10+BR10)))</f>
        <v>-</v>
      </c>
      <c r="H10" s="477" t="str">
        <f>IF(IF('C3(1)-1管路'!H10="-","-",IF('C10(1)-2管路(計画設定)'!H10="-",'C3(1)-1管路'!H10,'C3(1)-1管路'!H10-'C10(1)-2管路(計画設定)'!H10))=0,"-",IF('C3(1)-1管路'!H10="-","-",IF('C10(1)-2管路(計画設定)'!H10="-",'C3(1)-1管路'!H10,'C3(1)-1管路'!H10-'C10(1)-2管路(計画設定)'!H10)))</f>
        <v>-</v>
      </c>
      <c r="I10" s="485" t="str">
        <f t="shared" ref="I10:I20" si="0">IF(SUM(G10:H10)=0,"-",SUM(G10:H10))</f>
        <v>-</v>
      </c>
      <c r="J10" s="859" t="str">
        <f>IF(AND('C10(1)-1管路(計画設定)'!$H$8="○",'C10(1)-4,5管路(計画設定)'!$BS10="-"),"-",IF('C3(1)-1管路'!J10="-",BS10,IF(BS10="-",'C3(1)-1管路'!J10,'C3(1)-1管路'!J10+BS10)))</f>
        <v>-</v>
      </c>
      <c r="K10" s="477" t="str">
        <f>IF(IF('C3(1)-1管路'!K10="-","-",IF('C10(1)-2管路(計画設定)'!K10="-",'C3(1)-1管路'!K10,'C3(1)-1管路'!K10-'C10(1)-2管路(計画設定)'!K10))=0,"-",IF('C3(1)-1管路'!K10="-","-",IF('C10(1)-2管路(計画設定)'!K10="-",'C3(1)-1管路'!K10,'C3(1)-1管路'!K10-'C10(1)-2管路(計画設定)'!K10)))</f>
        <v>-</v>
      </c>
      <c r="L10" s="485" t="str">
        <f t="shared" ref="L10:L20" si="1">IF(SUM(J10:K10)=0,"-",SUM(J10:K10))</f>
        <v>-</v>
      </c>
      <c r="M10" s="859" t="str">
        <f>IF(AND('C10(1)-1管路(計画設定)'!$J$8="○",'C10(1)-4,5管路(計画設定)'!$BT10="-"),"-",IF('C3(1)-1管路'!M10="-",BT10,IF(BT10="-",'C3(1)-1管路'!M10,'C3(1)-1管路'!M10+BT10)))</f>
        <v>-</v>
      </c>
      <c r="N10" s="477" t="str">
        <f>IF(IF('C3(1)-1管路'!N10="-","-",IF('C10(1)-2管路(計画設定)'!N10="-",'C3(1)-1管路'!N10,'C3(1)-1管路'!N10-'C10(1)-2管路(計画設定)'!N10))=0,"-",IF('C3(1)-1管路'!N10="-","-",IF('C10(1)-2管路(計画設定)'!N10="-",'C3(1)-1管路'!N10,'C3(1)-1管路'!N10-'C10(1)-2管路(計画設定)'!N10)))</f>
        <v>-</v>
      </c>
      <c r="O10" s="485" t="str">
        <f t="shared" ref="O10:O20" si="2">IF(SUM(M10:N10)=0,"-",SUM(M10:N10))</f>
        <v>-</v>
      </c>
      <c r="P10" s="859" t="str">
        <f>IF(AND('C10(1)-1管路(計画設定)'!$L$8="○",'C10(1)-4,5管路(計画設定)'!$BU10="-"),"-",IF('C3(1)-1管路'!P10="-",BU10,IF(BU10="-",'C3(1)-1管路'!P10,'C3(1)-1管路'!P10+BU10)))</f>
        <v>-</v>
      </c>
      <c r="Q10" s="477" t="str">
        <f>IF(IF('C3(1)-1管路'!Q10="-","-",IF('C10(1)-2管路(計画設定)'!Q10="-",'C3(1)-1管路'!Q10,'C3(1)-1管路'!Q10-'C10(1)-2管路(計画設定)'!Q10))=0,"-",IF('C3(1)-1管路'!Q10="-","-",IF('C10(1)-2管路(計画設定)'!Q10="-",'C3(1)-1管路'!Q10,'C3(1)-1管路'!Q10-'C10(1)-2管路(計画設定)'!Q10)))</f>
        <v>-</v>
      </c>
      <c r="R10" s="485" t="str">
        <f t="shared" ref="R10:R20" si="3">IF(SUM(P10:Q10)=0,"-",SUM(P10:Q10))</f>
        <v>-</v>
      </c>
      <c r="S10" s="859" t="str">
        <f>IF(AND('C10(1)-1管路(計画設定)'!$N$8="○",'C10(1)-4,5管路(計画設定)'!$BV10="-"),"-",IF('C3(1)-1管路'!S10="-",BV10,IF(BV10="-",'C3(1)-1管路'!S10,'C3(1)-1管路'!S10+BV10+BW10)))</f>
        <v>-</v>
      </c>
      <c r="T10" s="476" t="str">
        <f>IF(IF('C3(1)-1管路'!T10="-","-",IF('C10(1)-2管路(計画設定)'!T10="-",'C3(1)-1管路'!T10,'C3(1)-1管路'!T10-'C10(1)-2管路(計画設定)'!T10))=0,"-",IF('C3(1)-1管路'!T10="-","-",IF('C10(1)-2管路(計画設定)'!T10="-",'C3(1)-1管路'!T10,'C3(1)-1管路'!T10-'C10(1)-2管路(計画設定)'!T10)))</f>
        <v>-</v>
      </c>
      <c r="U10" s="858" t="str">
        <f>IF(AND('C10(1)-1管路(計画設定)'!$P$8="○",'C10(1)-4,5管路(計画設定)'!$BW10="-"),"-",IF('C3(1)-1管路'!U10="-",BW10,IF(BW10="-",'C3(1)-1管路'!U10,'C3(1)-1管路'!U10)))</f>
        <v>-</v>
      </c>
      <c r="V10" s="477" t="str">
        <f>IF(IF('C3(1)-1管路'!V10="-","-",IF('C10(1)-2管路(計画設定)'!V10="-",'C3(1)-1管路'!V10,'C3(1)-1管路'!V10-'C10(1)-2管路(計画設定)'!V10))=0,"-",IF('C3(1)-1管路'!V10="-","-",IF('C10(1)-2管路(計画設定)'!V10="-",'C3(1)-1管路'!V10,'C3(1)-1管路'!V10-'C10(1)-2管路(計画設定)'!V10)))</f>
        <v>-</v>
      </c>
      <c r="W10" s="485" t="str">
        <f t="shared" ref="W10:W20" si="4">IF(SUM(S10:V10)=0,"-",SUM(S10:V10))</f>
        <v>-</v>
      </c>
      <c r="X10" s="481" t="str">
        <f>IF(IF('C3(1)-1管路'!X10="-","-",IF('C10(1)-2管路(計画設定)'!X10="-",'C3(1)-1管路'!X10,'C3(1)-1管路'!X10-'C10(1)-2管路(計画設定)'!X10))=0,"-",IF('C3(1)-1管路'!X10="-","-",IF('C10(1)-2管路(計画設定)'!X10="-",'C3(1)-1管路'!X10,'C3(1)-1管路'!X10-'C10(1)-2管路(計画設定)'!X10)))</f>
        <v>-</v>
      </c>
      <c r="Y10" s="477" t="str">
        <f>IF(IF('C3(1)-1管路'!Y10="-","-",IF('C10(1)-2管路(計画設定)'!Y10="-",'C3(1)-1管路'!Y10,'C3(1)-1管路'!Y10-'C10(1)-2管路(計画設定)'!Y10))=0,"-",IF('C3(1)-1管路'!Y10="-","-",IF('C10(1)-2管路(計画設定)'!Y10="-",'C3(1)-1管路'!Y10,'C3(1)-1管路'!Y10-'C10(1)-2管路(計画設定)'!Y10)))</f>
        <v>-</v>
      </c>
      <c r="Z10" s="485" t="str">
        <f t="shared" ref="Z10:Z20" si="5">IF(SUM(X10:Y10)=0,"-",SUM(X10:Y10))</f>
        <v>-</v>
      </c>
      <c r="AA10" s="481" t="str">
        <f>IF(IF('C3(1)-1管路'!AA10="-","-",IF('C10(1)-2管路(計画設定)'!AA10="-",'C3(1)-1管路'!AA10,'C3(1)-1管路'!AA10-'C10(1)-2管路(計画設定)'!AA10))=0,"-",IF('C3(1)-1管路'!AA10="-","-",IF('C10(1)-2管路(計画設定)'!AA10="-",'C3(1)-1管路'!AA10,'C3(1)-1管路'!AA10-'C10(1)-2管路(計画設定)'!AA10)))</f>
        <v>-</v>
      </c>
      <c r="AB10" s="477" t="str">
        <f>IF(IF('C3(1)-1管路'!AB10="-","-",IF('C10(1)-2管路(計画設定)'!AB10="-",'C3(1)-1管路'!AB10,'C3(1)-1管路'!AB10-'C10(1)-2管路(計画設定)'!AB10))=0,"-",IF('C3(1)-1管路'!AB10="-","-",IF('C10(1)-2管路(計画設定)'!AB10="-",'C3(1)-1管路'!AB10,'C3(1)-1管路'!AB10-'C10(1)-2管路(計画設定)'!AB10)))</f>
        <v>-</v>
      </c>
      <c r="AC10" s="485" t="str">
        <f t="shared" ref="AC10:AC20" si="6">IF(SUM(AA10:AB10)=0,"-",SUM(AA10:AB10))</f>
        <v>-</v>
      </c>
      <c r="AD10" s="859" t="str">
        <f>IF(AND('C10(1)-1管路(計画設定)'!$V$8="○",'C10(1)-4,5管路(計画設定)'!$BX10="-"),"-",IF('C3(1)-1管路'!AD10="-",BX10,IF(BX10="-",'C3(1)-1管路'!AD10,'C3(1)-1管路'!AD10+BX10)))</f>
        <v>-</v>
      </c>
      <c r="AE10" s="477" t="str">
        <f>IF(IF('C3(1)-1管路'!AE10="-","-",IF('C10(1)-2管路(計画設定)'!AE10="-",'C3(1)-1管路'!AE10,'C3(1)-1管路'!AE10-'C10(1)-2管路(計画設定)'!AE10))=0,"-",IF('C3(1)-1管路'!AE10="-","-",IF('C10(1)-2管路(計画設定)'!AE10="-",'C3(1)-1管路'!AE10,'C3(1)-1管路'!AE10-'C10(1)-2管路(計画設定)'!AE10)))</f>
        <v>-</v>
      </c>
      <c r="AF10" s="485" t="str">
        <f t="shared" ref="AF10:AF20" si="7">IF(SUM(AD10:AE10)=0,"-",SUM(AD10:AE10))</f>
        <v>-</v>
      </c>
      <c r="AG10" s="481" t="str">
        <f>IF(IF('C3(1)-1管路'!AG10="-","-",IF('C10(1)-2管路(計画設定)'!AG10="-",'C3(1)-1管路'!AG10,'C3(1)-1管路'!AG10-'C10(1)-2管路(計画設定)'!AG10))=0,"-",IF('C3(1)-1管路'!AG10="-","-",IF('C10(1)-2管路(計画設定)'!AG10="-",'C3(1)-1管路'!AG10,'C3(1)-1管路'!AG10-'C10(1)-2管路(計画設定)'!AG10)))</f>
        <v>-</v>
      </c>
      <c r="AH10" s="477" t="str">
        <f>IF(IF('C3(1)-1管路'!AH10="-","-",IF('C10(1)-2管路(計画設定)'!AH10="-",'C3(1)-1管路'!AH10,'C3(1)-1管路'!AH10-'C10(1)-2管路(計画設定)'!AH10))=0,"-",IF('C3(1)-1管路'!AH10="-","-",IF('C10(1)-2管路(計画設定)'!AH10="-",'C3(1)-1管路'!AH10,'C3(1)-1管路'!AH10-'C10(1)-2管路(計画設定)'!AH10)))</f>
        <v>-</v>
      </c>
      <c r="AI10" s="485" t="str">
        <f t="shared" ref="AI10:AI20" si="8">IF(SUM(AG10:AH10)=0,"-",SUM(AG10:AH10))</f>
        <v>-</v>
      </c>
      <c r="AJ10" s="481" t="str">
        <f>IF(IF('C3(1)-1管路'!AJ10="-","-",IF('C10(1)-2管路(計画設定)'!AJ10="-",'C3(1)-1管路'!AJ10,'C3(1)-1管路'!AJ10-'C10(1)-2管路(計画設定)'!AJ10))=0,"-",IF('C3(1)-1管路'!AJ10="-","-",IF('C10(1)-2管路(計画設定)'!AJ10="-",'C3(1)-1管路'!AJ10,'C3(1)-1管路'!AJ10-'C10(1)-2管路(計画設定)'!AJ10)))</f>
        <v>-</v>
      </c>
      <c r="AK10" s="477" t="str">
        <f>IF(IF('C3(1)-1管路'!AK10="-","-",IF('C10(1)-2管路(計画設定)'!AK10="-",'C3(1)-1管路'!AK10,'C3(1)-1管路'!AK10-'C10(1)-2管路(計画設定)'!AK10))=0,"-",IF('C3(1)-1管路'!AK10="-","-",IF('C10(1)-2管路(計画設定)'!AK10="-",'C3(1)-1管路'!AK10,'C3(1)-1管路'!AK10-'C10(1)-2管路(計画設定)'!AK10)))</f>
        <v>-</v>
      </c>
      <c r="AL10" s="485" t="str">
        <f t="shared" ref="AL10:AL20" si="9">IF(SUM(AJ10:AK10)=0,"-",SUM(AJ10:AK10))</f>
        <v>-</v>
      </c>
      <c r="AM10" s="481" t="str">
        <f>IF(IF('C3(1)-1管路'!AM10="-","-",IF('C10(1)-2管路(計画設定)'!AM10="-",'C3(1)-1管路'!AM10,'C3(1)-1管路'!AM10-'C10(1)-2管路(計画設定)'!AM10))=0,"-",IF('C3(1)-1管路'!AM10="-","-",IF('C10(1)-2管路(計画設定)'!AM10="-",'C3(1)-1管路'!AM10,'C3(1)-1管路'!AM10-'C10(1)-2管路(計画設定)'!AM10)))</f>
        <v>-</v>
      </c>
      <c r="AN10" s="477" t="str">
        <f>IF(IF('C3(1)-1管路'!AN10="-","-",IF('C10(1)-2管路(計画設定)'!AN10="-",'C3(1)-1管路'!AN10,'C3(1)-1管路'!AN10-'C10(1)-2管路(計画設定)'!AN10))=0,"-",IF('C3(1)-1管路'!AN10="-","-",IF('C10(1)-2管路(計画設定)'!AN10="-",'C3(1)-1管路'!AN10,'C3(1)-1管路'!AN10-'C10(1)-2管路(計画設定)'!AN10)))</f>
        <v>-</v>
      </c>
      <c r="AO10" s="485" t="str">
        <f t="shared" ref="AO10:AO20" si="10">IF(SUM(AM10:AN10)=0,"-",SUM(AM10:AN10))</f>
        <v>-</v>
      </c>
      <c r="AP10" s="481" t="str">
        <f>IF(IF('C3(1)-1管路'!AP10="-","-",IF('C10(1)-2管路(計画設定)'!AP10="-",'C3(1)-1管路'!AP10,'C3(1)-1管路'!AP10-'C10(1)-2管路(計画設定)'!AP10))=0,"-",IF('C3(1)-1管路'!AP10="-","-",IF('C10(1)-2管路(計画設定)'!AP10="-",'C3(1)-1管路'!AP10,'C3(1)-1管路'!AP10-'C10(1)-2管路(計画設定)'!AP10)))</f>
        <v>-</v>
      </c>
      <c r="AQ10" s="477" t="str">
        <f>IF(IF('C3(1)-1管路'!AQ10="-","-",IF('C10(1)-2管路(計画設定)'!AQ10="-",'C3(1)-1管路'!AQ10,'C3(1)-1管路'!AQ10-'C10(1)-2管路(計画設定)'!AQ10))=0,"-",IF('C3(1)-1管路'!AQ10="-","-",IF('C10(1)-2管路(計画設定)'!AQ10="-",'C3(1)-1管路'!AQ10,'C3(1)-1管路'!AQ10-'C10(1)-2管路(計画設定)'!AQ10)))</f>
        <v>-</v>
      </c>
      <c r="AR10" s="484" t="str">
        <f t="shared" ref="AR10:AR20" si="11">IF(SUM(AP10:AQ10)=0,"-",SUM(AP10:AQ10))</f>
        <v>-</v>
      </c>
      <c r="AS10" s="481" t="str">
        <f>IF(IF('C3(1)-1管路'!AS10="-","-",IF('C10(1)-2管路(計画設定)'!AS10="-",'C3(1)-1管路'!AS10,'C3(1)-1管路'!AS10-'C10(1)-2管路(計画設定)'!AS10))=0,"-",IF('C3(1)-1管路'!AS10="-","-",IF('C10(1)-2管路(計画設定)'!AS10="-",'C3(1)-1管路'!AS10,'C3(1)-1管路'!AS10-'C10(1)-2管路(計画設定)'!AS10)))</f>
        <v>-</v>
      </c>
      <c r="AT10" s="477" t="str">
        <f>IF(IF('C3(1)-1管路'!AT10="-","-",IF('C10(1)-2管路(計画設定)'!AT10="-",'C3(1)-1管路'!AT10,'C3(1)-1管路'!AT10-'C10(1)-2管路(計画設定)'!AT10))=0,"-",IF('C3(1)-1管路'!AT10="-","-",IF('C10(1)-2管路(計画設定)'!AT10="-",'C3(1)-1管路'!AT10,'C3(1)-1管路'!AT10-'C10(1)-2管路(計画設定)'!AT10)))</f>
        <v>-</v>
      </c>
      <c r="AU10" s="484" t="str">
        <f t="shared" ref="AU10:AU20" si="12">IF(SUM(AS10:AT10)=0,"-",SUM(AS10:AT10))</f>
        <v>-</v>
      </c>
      <c r="AV10" s="1077" t="str">
        <f t="shared" ref="AV10:AV20" si="13">IF(SUM(G10,J10,M10,P10,S10,U10,X10,AA10,AD10,AG10,AJ10,AM10,AP10,AS10)=0,"-",SUM(G10,J10,M10,P10,S10,U10,X10,AA10,AD10,AG10,AJ10,AM10,AP10,AS10))</f>
        <v>-</v>
      </c>
      <c r="AW10" s="1074"/>
      <c r="AX10" s="1076" t="str">
        <f t="shared" ref="AX10:AX20" si="14">IF(SUM(H10,K10,N10,Q10,T10,V10,Y10,AB10,AE10,AH10,AK10,AN10,AQ10,AT10)=0,"-",SUM(H10,K10,N10,Q10,T10,V10,Y10,AB10,AE10,AH10,AK10,AN10,AQ10,AT10))</f>
        <v>-</v>
      </c>
      <c r="AY10" s="1074"/>
      <c r="AZ10" s="1077">
        <f t="shared" ref="AZ10:AZ20" si="15">SUMIF(G$88,"①",I10)+SUMIF(J$88,"①",L10)+SUMIF(M$88,"①",O10)+SUMIF(P$88,"①",R10)+SUMIF(S$88,"①",S10)+SUMIF(S$88,"①",T10)+SUMIF(U$88,"①",U10)+SUMIF(U$88,"①",V10)+SUMIF(X$88,"①",Z10)+SUMIF(AA$88,"①",AC10)+SUMIF(AD$88,"①",AF10)+SUMIF(AG$88,"①",AI10)+SUMIF(AJ$88,"①",AL10)+SUMIF(AM$88,"①",AO10)+SUMIF(AP$88,"①",AR10)+SUMIF(AS$88,"①",AU10)</f>
        <v>0</v>
      </c>
      <c r="BA10" s="1074"/>
      <c r="BB10" s="1074">
        <f t="shared" ref="BB10:BB20" si="16">SUMIF(G$88,"②",I10)+SUMIF(J$88,"②",L10)+SUMIF(M$88,"②",O10)+SUMIF(P$88,"②",R10)+SUMIF(S$88,"②",S10)+SUMIF(S$88,"②",T10)+SUMIF(U$88,"②",U10)+SUMIF(U$88,"②",V10)+SUMIF(X$88,"②",Z10)+SUMIF(AA$88,"②",AC10)+SUMIF(AD$88,"②",AF10)+SUMIF(AG$88,"②",AI10)+SUMIF(AJ$88,"②",AL10)+SUMIF(AM$88,"②",AO10)+SUMIF(AP$88,"②",AR10)+SUMIF(AS$88,"②",AU10)</f>
        <v>0</v>
      </c>
      <c r="BC10" s="1074"/>
      <c r="BD10" s="1074">
        <f t="shared" ref="BD10:BD20" si="17">SUMIF(G$88,"③",I10)+SUMIF(J$88,"③",L10)+SUMIF(M$88,"③",O10)+SUMIF(P$88,"③",R10)+SUMIF(S$88,"③",S10)+SUMIF(S$88,"③",T10)+SUMIF(U$88,"③",U10)+SUMIF(U$88,"③",V10)+SUMIF(X$88,"③",Z10)+SUMIF(AA$88,"③",AC10)+SUMIF(AD$88,"③",AF10)+SUMIF(AG$88,"③",AI10)+SUMIF(AJ$88,"③",AL10)+SUMIF(AM$88,"③",AO10)+SUMIF(AP$88,"③",AR10)+SUMIF(AS$88,"③",AU10)</f>
        <v>0</v>
      </c>
      <c r="BE10" s="1074"/>
      <c r="BF10" s="1074">
        <f t="shared" ref="BF10:BF20" si="18">SUMIF(G$88,"④",I10)+SUMIF(J$88,"④",L10)+SUMIF(M$88,"④",O10)+SUMIF(P$88,"④",R10)+SUMIF(S$88,"④",S10)+SUMIF(S$88,"④",T10)+SUMIF(U$88,"④",U10)+SUMIF(U$88,"④",V10)+SUMIF(X$88,"④",Z10)+SUMIF(AA$88,"④",AC10)+SUMIF(AD$88,"④",AF10)+SUMIF(AG$88,"④",AI10)+SUMIF(AJ$88,"④",AL10)+SUMIF(AM$88,"④",AO10)+SUMIF(AP$88,"④",AR10)+SUMIF(AS$88,"④",AU10)</f>
        <v>0</v>
      </c>
      <c r="BG10" s="1074"/>
      <c r="BH10" s="1074">
        <f t="shared" ref="BH10:BH20" si="19">SUMIF(G$88,"⑤",I10)+SUMIF(J$88,"⑤",L10)+SUMIF(M$88,"⑤",O10)+SUMIF(P$88,"⑤",R10)+SUMIF(S$88,"⑤",S10)+SUMIF(S$88,"⑤",T10)+SUMIF(U$88,"⑤",U10)+SUMIF(U$88,"⑤",V10)+SUMIF(X$88,"⑤",Z10)+SUMIF(AA$88,"⑤",AC10)+SUMIF(AD$88,"⑤",AF10)+SUMIF(AG$88,"⑤",AI10)+SUMIF(AJ$88,"⑤",AL10)+SUMIF(AM$88,"⑤",AO10)+SUMIF(AP$88,"⑤",AR10)+SUMIF(AS$88,"⑤",AU10)</f>
        <v>0</v>
      </c>
      <c r="BI10" s="1074"/>
      <c r="BJ10" s="1076">
        <f t="shared" ref="BJ10:BJ20" si="20">SUM(AZ10:BC10)</f>
        <v>0</v>
      </c>
      <c r="BK10" s="1074"/>
      <c r="BL10" s="1074">
        <f t="shared" ref="BL10:BL20" si="21">SUM(BD10:BI10)</f>
        <v>0</v>
      </c>
      <c r="BM10" s="1075"/>
      <c r="BN10" s="1074" t="str">
        <f t="shared" ref="BN10:BN45" si="22">IF(SUM(AV10:AY10)=0,"-",IF(AND(SUM(AV10:AY10)=SUM(AZ10:BI10),SUM(AZ10:BI10)=SUM(BJ10:BM10)),SUM(AV10:AY10),"エラー"))</f>
        <v>-</v>
      </c>
      <c r="BO10" s="1075"/>
      <c r="BQ10" s="442" t="str">
        <f>IF('C10(1)-2管路(計画設定)'!AW10="","-",'C10(1)-2管路(計画設定)'!AW10)</f>
        <v>ダクタイル鋳鉄管(NS形継手等)</v>
      </c>
      <c r="BR10" s="441" t="str">
        <f>IF(BQ10=BR$4,IF('C10(1)-2管路(計画設定)'!AV10="-","-",IF('C10(1)-2管路(計画設定)'!I10="-",'C10(1)-2管路(計画設定)'!AV10,'C10(1)-2管路(計画設定)'!AV10-'C10(1)-2管路(計画設定)'!I10)),"-")</f>
        <v>-</v>
      </c>
      <c r="BS10" s="441" t="str">
        <f>IF(BQ10=BS$4,IF('C10(1)-2管路(計画設定)'!AV10="-","-",IF('C10(1)-2管路(計画設定)'!L10="-",'C10(1)-2管路(計画設定)'!AV10,'C10(1)-2管路(計画設定)'!AV10-'C10(1)-2管路(計画設定)'!L10)),"-")</f>
        <v>-</v>
      </c>
      <c r="BT10" s="441" t="str">
        <f>IF(BQ10=BT$4,IF('C10(1)-2管路(計画設定)'!AV10="-","-",IF('C10(1)-2管路(計画設定)'!O10="-",'C10(1)-2管路(計画設定)'!AV10,'C10(1)-2管路(計画設定)'!AV10-'C10(1)-2管路(計画設定)'!O10)),"-")</f>
        <v>-</v>
      </c>
      <c r="BU10" s="441" t="str">
        <f>IF($BQ10=BU$4,IF('C10(1)-2管路(計画設定)'!$AV10="-","-",IF('C10(1)-2管路(計画設定)'!R10="-",'C10(1)-2管路(計画設定)'!$AV10,'C10(1)-2管路(計画設定)'!$AV10-'C10(1)-2管路(計画設定)'!R10)),"-")</f>
        <v>-</v>
      </c>
      <c r="BV10" s="441" t="str">
        <f>IF($BQ10=BV$4,IF('C10(1)-2管路(計画設定)'!$AV10="-","-",IF('C10(1)-2管路(計画設定)'!W10="-",'C10(1)-2管路(計画設定)'!$AV10,'C10(1)-2管路(計画設定)'!$AV10-SUM('C10(1)-2管路(計画設定)'!S10,'C10(1)-2管路(計画設定)'!T10))),"-")</f>
        <v>-</v>
      </c>
      <c r="BW10" s="441" t="str">
        <f>IF($BQ10=BV$4,IF('C10(1)-2管路(計画設定)'!$AV10="-","-",IF('C10(1)-2管路(計画設定)'!W10="-",'C10(1)-2管路(計画設定)'!$AV10,-SUM('C10(1)-2管路(計画設定)'!U10,'C10(1)-2管路(計画設定)'!V10)+'C10(1)-2管路(計画設定)'!W10)),"-")</f>
        <v>-</v>
      </c>
      <c r="BX10" s="441" t="str">
        <f>IF($BQ10=BX$4,IF('C10(1)-2管路(計画設定)'!$AV10="-","-",IF('C10(1)-2管路(計画設定)'!AF10="-",'C10(1)-2管路(計画設定)'!$AV10,'C10(1)-2管路(計画設定)'!$AV10-'C10(1)-2管路(計画設定)'!AF10)),"-")</f>
        <v>-</v>
      </c>
    </row>
    <row r="11" spans="2:76" ht="13.5" customHeight="1">
      <c r="B11" s="1594"/>
      <c r="C11" s="1263"/>
      <c r="D11" s="1263"/>
      <c r="E11" s="1263"/>
      <c r="F11" s="71">
        <v>500</v>
      </c>
      <c r="G11" s="857">
        <f>IF(AND('C10(1)-1管路(計画設定)'!$F$8="○",'C10(1)-4,5管路(計画設定)'!$BR11="-"),"-",IF('C3(1)-1管路'!G11="-",BR11,IF(BR11="-",'C3(1)-1管路'!G11,'C3(1)-1管路'!G11+BR11)))</f>
        <v>478.4</v>
      </c>
      <c r="H11" s="472" t="str">
        <f>IF(IF('C3(1)-1管路'!H11="-","-",IF('C10(1)-2管路(計画設定)'!H11="-",'C3(1)-1管路'!H11,'C3(1)-1管路'!H11-'C10(1)-2管路(計画設定)'!H11))=0,"-",IF('C3(1)-1管路'!H11="-","-",IF('C10(1)-2管路(計画設定)'!H11="-",'C3(1)-1管路'!H11,'C3(1)-1管路'!H11-'C10(1)-2管路(計画設定)'!H11)))</f>
        <v>-</v>
      </c>
      <c r="I11" s="486">
        <f t="shared" si="0"/>
        <v>478.4</v>
      </c>
      <c r="J11" s="857" t="str">
        <f>IF(AND('C10(1)-1管路(計画設定)'!$H$8="○",'C10(1)-4,5管路(計画設定)'!$BS11="-"),"-",IF('C3(1)-1管路'!J11="-",BS11,IF(BS11="-",'C3(1)-1管路'!J11,'C3(1)-1管路'!J11+BS11)))</f>
        <v>-</v>
      </c>
      <c r="K11" s="472" t="str">
        <f>IF(IF('C3(1)-1管路'!K11="-","-",IF('C10(1)-2管路(計画設定)'!K11="-",'C3(1)-1管路'!K11,'C3(1)-1管路'!K11-'C10(1)-2管路(計画設定)'!K11))=0,"-",IF('C3(1)-1管路'!K11="-","-",IF('C10(1)-2管路(計画設定)'!K11="-",'C3(1)-1管路'!K11,'C3(1)-1管路'!K11-'C10(1)-2管路(計画設定)'!K11)))</f>
        <v>-</v>
      </c>
      <c r="L11" s="486" t="str">
        <f t="shared" si="1"/>
        <v>-</v>
      </c>
      <c r="M11" s="857" t="str">
        <f>IF(AND('C10(1)-1管路(計画設定)'!$J$8="○",'C10(1)-4,5管路(計画設定)'!$BT11="-"),"-",IF('C3(1)-1管路'!M11="-",BT11,IF(BT11="-",'C3(1)-1管路'!M11,'C3(1)-1管路'!M11+BT11)))</f>
        <v>-</v>
      </c>
      <c r="N11" s="472" t="str">
        <f>IF(IF('C3(1)-1管路'!N11="-","-",IF('C10(1)-2管路(計画設定)'!N11="-",'C3(1)-1管路'!N11,'C3(1)-1管路'!N11-'C10(1)-2管路(計画設定)'!N11))=0,"-",IF('C3(1)-1管路'!N11="-","-",IF('C10(1)-2管路(計画設定)'!N11="-",'C3(1)-1管路'!N11,'C3(1)-1管路'!N11-'C10(1)-2管路(計画設定)'!N11)))</f>
        <v>-</v>
      </c>
      <c r="O11" s="486" t="str">
        <f t="shared" si="2"/>
        <v>-</v>
      </c>
      <c r="P11" s="857" t="str">
        <f>IF(AND('C10(1)-1管路(計画設定)'!$L$8="○",'C10(1)-4,5管路(計画設定)'!$BU11="-"),"-",IF('C3(1)-1管路'!P11="-",BU11,IF(BU11="-",'C3(1)-1管路'!P11,'C3(1)-1管路'!P11+BU11)))</f>
        <v>-</v>
      </c>
      <c r="Q11" s="472" t="str">
        <f>IF(IF('C3(1)-1管路'!Q11="-","-",IF('C10(1)-2管路(計画設定)'!Q11="-",'C3(1)-1管路'!Q11,'C3(1)-1管路'!Q11-'C10(1)-2管路(計画設定)'!Q11))=0,"-",IF('C3(1)-1管路'!Q11="-","-",IF('C10(1)-2管路(計画設定)'!Q11="-",'C3(1)-1管路'!Q11,'C3(1)-1管路'!Q11-'C10(1)-2管路(計画設定)'!Q11)))</f>
        <v>-</v>
      </c>
      <c r="R11" s="486" t="str">
        <f t="shared" si="3"/>
        <v>-</v>
      </c>
      <c r="S11" s="857" t="str">
        <f>IF(AND('C10(1)-1管路(計画設定)'!$N$8="○",'C10(1)-4,5管路(計画設定)'!$BV11="-"),"-",IF('C3(1)-1管路'!S11="-",BV11,IF(BV11="-",'C3(1)-1管路'!S11,'C3(1)-1管路'!S11+BV11+BW11)))</f>
        <v>-</v>
      </c>
      <c r="T11" s="471" t="str">
        <f>IF(IF('C3(1)-1管路'!T11="-","-",IF('C10(1)-2管路(計画設定)'!T11="-",'C3(1)-1管路'!T11,'C3(1)-1管路'!T11-'C10(1)-2管路(計画設定)'!T11))=0,"-",IF('C3(1)-1管路'!T11="-","-",IF('C10(1)-2管路(計画設定)'!T11="-",'C3(1)-1管路'!T11,'C3(1)-1管路'!T11-'C10(1)-2管路(計画設定)'!T11)))</f>
        <v>-</v>
      </c>
      <c r="U11" s="856" t="str">
        <f>IF(AND('C10(1)-1管路(計画設定)'!$P$8="○",'C10(1)-4,5管路(計画設定)'!$BW11="-"),"-",IF('C3(1)-1管路'!U11="-",BW11,IF(BW11="-",'C3(1)-1管路'!U11,'C3(1)-1管路'!U11)))</f>
        <v>-</v>
      </c>
      <c r="V11" s="472" t="str">
        <f>IF(IF('C3(1)-1管路'!V11="-","-",IF('C10(1)-2管路(計画設定)'!V11="-",'C3(1)-1管路'!V11,'C3(1)-1管路'!V11-'C10(1)-2管路(計画設定)'!V11))=0,"-",IF('C3(1)-1管路'!V11="-","-",IF('C10(1)-2管路(計画設定)'!V11="-",'C3(1)-1管路'!V11,'C3(1)-1管路'!V11-'C10(1)-2管路(計画設定)'!V11)))</f>
        <v>-</v>
      </c>
      <c r="W11" s="486" t="str">
        <f t="shared" si="4"/>
        <v>-</v>
      </c>
      <c r="X11" s="478" t="str">
        <f>IF(IF('C3(1)-1管路'!X11="-","-",IF('C10(1)-2管路(計画設定)'!X11="-",'C3(1)-1管路'!X11,'C3(1)-1管路'!X11-'C10(1)-2管路(計画設定)'!X11))=0,"-",IF('C3(1)-1管路'!X11="-","-",IF('C10(1)-2管路(計画設定)'!X11="-",'C3(1)-1管路'!X11,'C3(1)-1管路'!X11-'C10(1)-2管路(計画設定)'!X11)))</f>
        <v>-</v>
      </c>
      <c r="Y11" s="472" t="str">
        <f>IF(IF('C3(1)-1管路'!Y11="-","-",IF('C10(1)-2管路(計画設定)'!Y11="-",'C3(1)-1管路'!Y11,'C3(1)-1管路'!Y11-'C10(1)-2管路(計画設定)'!Y11))=0,"-",IF('C3(1)-1管路'!Y11="-","-",IF('C10(1)-2管路(計画設定)'!Y11="-",'C3(1)-1管路'!Y11,'C3(1)-1管路'!Y11-'C10(1)-2管路(計画設定)'!Y11)))</f>
        <v>-</v>
      </c>
      <c r="Z11" s="486" t="str">
        <f t="shared" si="5"/>
        <v>-</v>
      </c>
      <c r="AA11" s="478" t="str">
        <f>IF(IF('C3(1)-1管路'!AA11="-","-",IF('C10(1)-2管路(計画設定)'!AA11="-",'C3(1)-1管路'!AA11,'C3(1)-1管路'!AA11-'C10(1)-2管路(計画設定)'!AA11))=0,"-",IF('C3(1)-1管路'!AA11="-","-",IF('C10(1)-2管路(計画設定)'!AA11="-",'C3(1)-1管路'!AA11,'C3(1)-1管路'!AA11-'C10(1)-2管路(計画設定)'!AA11)))</f>
        <v>-</v>
      </c>
      <c r="AB11" s="472" t="str">
        <f>IF(IF('C3(1)-1管路'!AB11="-","-",IF('C10(1)-2管路(計画設定)'!AB11="-",'C3(1)-1管路'!AB11,'C3(1)-1管路'!AB11-'C10(1)-2管路(計画設定)'!AB11))=0,"-",IF('C3(1)-1管路'!AB11="-","-",IF('C10(1)-2管路(計画設定)'!AB11="-",'C3(1)-1管路'!AB11,'C3(1)-1管路'!AB11-'C10(1)-2管路(計画設定)'!AB11)))</f>
        <v>-</v>
      </c>
      <c r="AC11" s="486" t="str">
        <f t="shared" si="6"/>
        <v>-</v>
      </c>
      <c r="AD11" s="857" t="str">
        <f>IF(AND('C10(1)-1管路(計画設定)'!$V$8="○",'C10(1)-4,5管路(計画設定)'!$BX11="-"),"-",IF('C3(1)-1管路'!AD11="-",BX11,IF(BX11="-",'C3(1)-1管路'!AD11,'C3(1)-1管路'!AD11+BX11)))</f>
        <v>-</v>
      </c>
      <c r="AE11" s="472" t="str">
        <f>IF(IF('C3(1)-1管路'!AE11="-","-",IF('C10(1)-2管路(計画設定)'!AE11="-",'C3(1)-1管路'!AE11,'C3(1)-1管路'!AE11-'C10(1)-2管路(計画設定)'!AE11))=0,"-",IF('C3(1)-1管路'!AE11="-","-",IF('C10(1)-2管路(計画設定)'!AE11="-",'C3(1)-1管路'!AE11,'C3(1)-1管路'!AE11-'C10(1)-2管路(計画設定)'!AE11)))</f>
        <v>-</v>
      </c>
      <c r="AF11" s="486" t="str">
        <f t="shared" si="7"/>
        <v>-</v>
      </c>
      <c r="AG11" s="478" t="str">
        <f>IF(IF('C3(1)-1管路'!AG11="-","-",IF('C10(1)-2管路(計画設定)'!AG11="-",'C3(1)-1管路'!AG11,'C3(1)-1管路'!AG11-'C10(1)-2管路(計画設定)'!AG11))=0,"-",IF('C3(1)-1管路'!AG11="-","-",IF('C10(1)-2管路(計画設定)'!AG11="-",'C3(1)-1管路'!AG11,'C3(1)-1管路'!AG11-'C10(1)-2管路(計画設定)'!AG11)))</f>
        <v>-</v>
      </c>
      <c r="AH11" s="472" t="str">
        <f>IF(IF('C3(1)-1管路'!AH11="-","-",IF('C10(1)-2管路(計画設定)'!AH11="-",'C3(1)-1管路'!AH11,'C3(1)-1管路'!AH11-'C10(1)-2管路(計画設定)'!AH11))=0,"-",IF('C3(1)-1管路'!AH11="-","-",IF('C10(1)-2管路(計画設定)'!AH11="-",'C3(1)-1管路'!AH11,'C3(1)-1管路'!AH11-'C10(1)-2管路(計画設定)'!AH11)))</f>
        <v>-</v>
      </c>
      <c r="AI11" s="486" t="str">
        <f t="shared" si="8"/>
        <v>-</v>
      </c>
      <c r="AJ11" s="478" t="str">
        <f>IF(IF('C3(1)-1管路'!AJ11="-","-",IF('C10(1)-2管路(計画設定)'!AJ11="-",'C3(1)-1管路'!AJ11,'C3(1)-1管路'!AJ11-'C10(1)-2管路(計画設定)'!AJ11))=0,"-",IF('C3(1)-1管路'!AJ11="-","-",IF('C10(1)-2管路(計画設定)'!AJ11="-",'C3(1)-1管路'!AJ11,'C3(1)-1管路'!AJ11-'C10(1)-2管路(計画設定)'!AJ11)))</f>
        <v>-</v>
      </c>
      <c r="AK11" s="472" t="str">
        <f>IF(IF('C3(1)-1管路'!AK11="-","-",IF('C10(1)-2管路(計画設定)'!AK11="-",'C3(1)-1管路'!AK11,'C3(1)-1管路'!AK11-'C10(1)-2管路(計画設定)'!AK11))=0,"-",IF('C3(1)-1管路'!AK11="-","-",IF('C10(1)-2管路(計画設定)'!AK11="-",'C3(1)-1管路'!AK11,'C3(1)-1管路'!AK11-'C10(1)-2管路(計画設定)'!AK11)))</f>
        <v>-</v>
      </c>
      <c r="AL11" s="486" t="str">
        <f t="shared" si="9"/>
        <v>-</v>
      </c>
      <c r="AM11" s="478" t="str">
        <f>IF(IF('C3(1)-1管路'!AM11="-","-",IF('C10(1)-2管路(計画設定)'!AM11="-",'C3(1)-1管路'!AM11,'C3(1)-1管路'!AM11-'C10(1)-2管路(計画設定)'!AM11))=0,"-",IF('C3(1)-1管路'!AM11="-","-",IF('C10(1)-2管路(計画設定)'!AM11="-",'C3(1)-1管路'!AM11,'C3(1)-1管路'!AM11-'C10(1)-2管路(計画設定)'!AM11)))</f>
        <v>-</v>
      </c>
      <c r="AN11" s="472" t="str">
        <f>IF(IF('C3(1)-1管路'!AN11="-","-",IF('C10(1)-2管路(計画設定)'!AN11="-",'C3(1)-1管路'!AN11,'C3(1)-1管路'!AN11-'C10(1)-2管路(計画設定)'!AN11))=0,"-",IF('C3(1)-1管路'!AN11="-","-",IF('C10(1)-2管路(計画設定)'!AN11="-",'C3(1)-1管路'!AN11,'C3(1)-1管路'!AN11-'C10(1)-2管路(計画設定)'!AN11)))</f>
        <v>-</v>
      </c>
      <c r="AO11" s="486" t="str">
        <f t="shared" si="10"/>
        <v>-</v>
      </c>
      <c r="AP11" s="478" t="str">
        <f>IF(IF('C3(1)-1管路'!AP11="-","-",IF('C10(1)-2管路(計画設定)'!AP11="-",'C3(1)-1管路'!AP11,'C3(1)-1管路'!AP11-'C10(1)-2管路(計画設定)'!AP11))=0,"-",IF('C3(1)-1管路'!AP11="-","-",IF('C10(1)-2管路(計画設定)'!AP11="-",'C3(1)-1管路'!AP11,'C3(1)-1管路'!AP11-'C10(1)-2管路(計画設定)'!AP11)))</f>
        <v>-</v>
      </c>
      <c r="AQ11" s="472" t="str">
        <f>IF(IF('C3(1)-1管路'!AQ11="-","-",IF('C10(1)-2管路(計画設定)'!AQ11="-",'C3(1)-1管路'!AQ11,'C3(1)-1管路'!AQ11-'C10(1)-2管路(計画設定)'!AQ11))=0,"-",IF('C3(1)-1管路'!AQ11="-","-",IF('C10(1)-2管路(計画設定)'!AQ11="-",'C3(1)-1管路'!AQ11,'C3(1)-1管路'!AQ11-'C10(1)-2管路(計画設定)'!AQ11)))</f>
        <v>-</v>
      </c>
      <c r="AR11" s="483" t="str">
        <f t="shared" si="11"/>
        <v>-</v>
      </c>
      <c r="AS11" s="478" t="str">
        <f>IF(IF('C3(1)-1管路'!AS11="-","-",IF('C10(1)-2管路(計画設定)'!AS11="-",'C3(1)-1管路'!AS11,'C3(1)-1管路'!AS11-'C10(1)-2管路(計画設定)'!AS11))=0,"-",IF('C3(1)-1管路'!AS11="-","-",IF('C10(1)-2管路(計画設定)'!AS11="-",'C3(1)-1管路'!AS11,'C3(1)-1管路'!AS11-'C10(1)-2管路(計画設定)'!AS11)))</f>
        <v>-</v>
      </c>
      <c r="AT11" s="472" t="str">
        <f>IF(IF('C3(1)-1管路'!AT11="-","-",IF('C10(1)-2管路(計画設定)'!AT11="-",'C3(1)-1管路'!AT11,'C3(1)-1管路'!AT11-'C10(1)-2管路(計画設定)'!AT11))=0,"-",IF('C3(1)-1管路'!AT11="-","-",IF('C10(1)-2管路(計画設定)'!AT11="-",'C3(1)-1管路'!AT11,'C3(1)-1管路'!AT11-'C10(1)-2管路(計画設定)'!AT11)))</f>
        <v>-</v>
      </c>
      <c r="AU11" s="483" t="str">
        <f t="shared" si="12"/>
        <v>-</v>
      </c>
      <c r="AV11" s="1071">
        <f t="shared" si="13"/>
        <v>478.4</v>
      </c>
      <c r="AW11" s="1070"/>
      <c r="AX11" s="1069" t="str">
        <f t="shared" si="14"/>
        <v>-</v>
      </c>
      <c r="AY11" s="1070"/>
      <c r="AZ11" s="1071">
        <f t="shared" si="15"/>
        <v>478.4</v>
      </c>
      <c r="BA11" s="1070"/>
      <c r="BB11" s="1070">
        <f t="shared" si="16"/>
        <v>0</v>
      </c>
      <c r="BC11" s="1070"/>
      <c r="BD11" s="1070">
        <f t="shared" si="17"/>
        <v>0</v>
      </c>
      <c r="BE11" s="1070"/>
      <c r="BF11" s="1070">
        <f t="shared" si="18"/>
        <v>0</v>
      </c>
      <c r="BG11" s="1070"/>
      <c r="BH11" s="1070">
        <f t="shared" si="19"/>
        <v>0</v>
      </c>
      <c r="BI11" s="1070"/>
      <c r="BJ11" s="1069">
        <f t="shared" si="20"/>
        <v>478.4</v>
      </c>
      <c r="BK11" s="1070"/>
      <c r="BL11" s="1070">
        <f t="shared" si="21"/>
        <v>0</v>
      </c>
      <c r="BM11" s="1073"/>
      <c r="BN11" s="1070">
        <f t="shared" si="22"/>
        <v>478.4</v>
      </c>
      <c r="BO11" s="1073"/>
      <c r="BQ11" s="442" t="str">
        <f>IF('C10(1)-2管路(計画設定)'!AW11="","-",'C10(1)-2管路(計画設定)'!AW11)</f>
        <v>ダクタイル鋳鉄管(NS形継手等)</v>
      </c>
      <c r="BR11" s="441">
        <f>IF(BQ11=BR$4,IF('C10(1)-2管路(計画設定)'!AV11="-","-",IF('C10(1)-2管路(計画設定)'!I11="-",'C10(1)-2管路(計画設定)'!AV11,'C10(1)-2管路(計画設定)'!AV11-'C10(1)-2管路(計画設定)'!I11)),"-")</f>
        <v>22.9</v>
      </c>
      <c r="BS11" s="441" t="str">
        <f>IF(BQ11=BS$4,IF('C10(1)-2管路(計画設定)'!AV11="-","-",IF('C10(1)-2管路(計画設定)'!L11="-",'C10(1)-2管路(計画設定)'!AV11,'C10(1)-2管路(計画設定)'!AV11-'C10(1)-2管路(計画設定)'!L11)),"-")</f>
        <v>-</v>
      </c>
      <c r="BT11" s="441" t="str">
        <f>IF(BQ11=BT$4,IF('C10(1)-2管路(計画設定)'!AV11="-","-",IF('C10(1)-2管路(計画設定)'!O11="-",'C10(1)-2管路(計画設定)'!AV11,'C10(1)-2管路(計画設定)'!AV11-'C10(1)-2管路(計画設定)'!O11)),"-")</f>
        <v>-</v>
      </c>
      <c r="BU11" s="441" t="str">
        <f>IF($BQ11=BU$4,IF('C10(1)-2管路(計画設定)'!$AV11="-","-",IF('C10(1)-2管路(計画設定)'!R11="-",'C10(1)-2管路(計画設定)'!$AV11,'C10(1)-2管路(計画設定)'!$AV11-'C10(1)-2管路(計画設定)'!R11)),"-")</f>
        <v>-</v>
      </c>
      <c r="BV11" s="441" t="str">
        <f>IF($BQ11=BV$4,IF('C10(1)-2管路(計画設定)'!$AV11="-","-",IF('C10(1)-2管路(計画設定)'!W11="-",'C10(1)-2管路(計画設定)'!$AV11,'C10(1)-2管路(計画設定)'!$AV11-SUM('C10(1)-2管路(計画設定)'!S11,'C10(1)-2管路(計画設定)'!T11))),"-")</f>
        <v>-</v>
      </c>
      <c r="BW11" s="441" t="str">
        <f>IF($BQ11=BV$4,IF('C10(1)-2管路(計画設定)'!$AV11="-","-",IF('C10(1)-2管路(計画設定)'!W11="-",'C10(1)-2管路(計画設定)'!$AV11,'C10(1)-2管路(計画設定)'!$AV11-SUM('C10(1)-2管路(計画設定)'!U11,'C10(1)-2管路(計画設定)'!V11))),"-")</f>
        <v>-</v>
      </c>
      <c r="BX11" s="441" t="str">
        <f>IF($BQ11=BX$4,IF('C10(1)-2管路(計画設定)'!$AV11="-","-",IF('C10(1)-2管路(計画設定)'!AF11="-",'C10(1)-2管路(計画設定)'!$AV11,'C10(1)-2管路(計画設定)'!$AV11-'C10(1)-2管路(計画設定)'!AF11)),"-")</f>
        <v>-</v>
      </c>
    </row>
    <row r="12" spans="2:76" ht="13.5" customHeight="1">
      <c r="B12" s="1594"/>
      <c r="C12" s="1263"/>
      <c r="D12" s="1263"/>
      <c r="E12" s="1263"/>
      <c r="F12" s="71">
        <v>450</v>
      </c>
      <c r="G12" s="857" t="str">
        <f>IF(AND('C10(1)-1管路(計画設定)'!$F$8="○",'C10(1)-4,5管路(計画設定)'!$BR12="-"),"-",IF('C3(1)-1管路'!G12="-",BR12,IF(BR12="-",'C3(1)-1管路'!G12,'C3(1)-1管路'!G12+BR12)))</f>
        <v>-</v>
      </c>
      <c r="H12" s="472" t="str">
        <f>IF(IF('C3(1)-1管路'!H12="-","-",IF('C10(1)-2管路(計画設定)'!H12="-",'C3(1)-1管路'!H12,'C3(1)-1管路'!H12-'C10(1)-2管路(計画設定)'!H12))=0,"-",IF('C3(1)-1管路'!H12="-","-",IF('C10(1)-2管路(計画設定)'!H12="-",'C3(1)-1管路'!H12,'C3(1)-1管路'!H12-'C10(1)-2管路(計画設定)'!H12)))</f>
        <v>-</v>
      </c>
      <c r="I12" s="486" t="str">
        <f t="shared" si="0"/>
        <v>-</v>
      </c>
      <c r="J12" s="857" t="str">
        <f>IF(AND('C10(1)-1管路(計画設定)'!$H$8="○",'C10(1)-4,5管路(計画設定)'!$BS12="-"),"-",IF('C3(1)-1管路'!J12="-",BS12,IF(BS12="-",'C3(1)-1管路'!J12,'C3(1)-1管路'!J12+BS12)))</f>
        <v>-</v>
      </c>
      <c r="K12" s="472" t="str">
        <f>IF(IF('C3(1)-1管路'!K12="-","-",IF('C10(1)-2管路(計画設定)'!K12="-",'C3(1)-1管路'!K12,'C3(1)-1管路'!K12-'C10(1)-2管路(計画設定)'!K12))=0,"-",IF('C3(1)-1管路'!K12="-","-",IF('C10(1)-2管路(計画設定)'!K12="-",'C3(1)-1管路'!K12,'C3(1)-1管路'!K12-'C10(1)-2管路(計画設定)'!K12)))</f>
        <v>-</v>
      </c>
      <c r="L12" s="486" t="str">
        <f t="shared" si="1"/>
        <v>-</v>
      </c>
      <c r="M12" s="857" t="str">
        <f>IF(AND('C10(1)-1管路(計画設定)'!$J$8="○",'C10(1)-4,5管路(計画設定)'!$BT12="-"),"-",IF('C3(1)-1管路'!M12="-",BT12,IF(BT12="-",'C3(1)-1管路'!M12,'C3(1)-1管路'!M12+BT12)))</f>
        <v>-</v>
      </c>
      <c r="N12" s="472" t="str">
        <f>IF(IF('C3(1)-1管路'!N12="-","-",IF('C10(1)-2管路(計画設定)'!N12="-",'C3(1)-1管路'!N12,'C3(1)-1管路'!N12-'C10(1)-2管路(計画設定)'!N12))=0,"-",IF('C3(1)-1管路'!N12="-","-",IF('C10(1)-2管路(計画設定)'!N12="-",'C3(1)-1管路'!N12,'C3(1)-1管路'!N12-'C10(1)-2管路(計画設定)'!N12)))</f>
        <v>-</v>
      </c>
      <c r="O12" s="486" t="str">
        <f t="shared" si="2"/>
        <v>-</v>
      </c>
      <c r="P12" s="857" t="str">
        <f>IF(AND('C10(1)-1管路(計画設定)'!$L$8="○",'C10(1)-4,5管路(計画設定)'!$BU12="-"),"-",IF('C3(1)-1管路'!P12="-",BU12,IF(BU12="-",'C3(1)-1管路'!P12,'C3(1)-1管路'!P12+BU12)))</f>
        <v>-</v>
      </c>
      <c r="Q12" s="472" t="str">
        <f>IF(IF('C3(1)-1管路'!Q12="-","-",IF('C10(1)-2管路(計画設定)'!Q12="-",'C3(1)-1管路'!Q12,'C3(1)-1管路'!Q12-'C10(1)-2管路(計画設定)'!Q12))=0,"-",IF('C3(1)-1管路'!Q12="-","-",IF('C10(1)-2管路(計画設定)'!Q12="-",'C3(1)-1管路'!Q12,'C3(1)-1管路'!Q12-'C10(1)-2管路(計画設定)'!Q12)))</f>
        <v>-</v>
      </c>
      <c r="R12" s="486" t="str">
        <f t="shared" si="3"/>
        <v>-</v>
      </c>
      <c r="S12" s="857" t="str">
        <f>IF(AND('C10(1)-1管路(計画設定)'!$N$8="○",'C10(1)-4,5管路(計画設定)'!$BV12="-"),"-",IF('C3(1)-1管路'!S12="-",BV12,IF(BV12="-",'C3(1)-1管路'!S12,'C3(1)-1管路'!S12+BV12+BW12)))</f>
        <v>-</v>
      </c>
      <c r="T12" s="471" t="str">
        <f>IF(IF('C3(1)-1管路'!T12="-","-",IF('C10(1)-2管路(計画設定)'!T12="-",'C3(1)-1管路'!T12,'C3(1)-1管路'!T12-'C10(1)-2管路(計画設定)'!T12))=0,"-",IF('C3(1)-1管路'!T12="-","-",IF('C10(1)-2管路(計画設定)'!T12="-",'C3(1)-1管路'!T12,'C3(1)-1管路'!T12-'C10(1)-2管路(計画設定)'!T12)))</f>
        <v>-</v>
      </c>
      <c r="U12" s="856" t="str">
        <f>IF(AND('C10(1)-1管路(計画設定)'!$P$8="○",'C10(1)-4,5管路(計画設定)'!$BW12="-"),"-",IF('C3(1)-1管路'!U12="-",BW12,IF(BW12="-",'C3(1)-1管路'!U12,'C3(1)-1管路'!U12)))</f>
        <v>-</v>
      </c>
      <c r="V12" s="472" t="str">
        <f>IF(IF('C3(1)-1管路'!V12="-","-",IF('C10(1)-2管路(計画設定)'!V12="-",'C3(1)-1管路'!V12,'C3(1)-1管路'!V12-'C10(1)-2管路(計画設定)'!V12))=0,"-",IF('C3(1)-1管路'!V12="-","-",IF('C10(1)-2管路(計画設定)'!V12="-",'C3(1)-1管路'!V12,'C3(1)-1管路'!V12-'C10(1)-2管路(計画設定)'!V12)))</f>
        <v>-</v>
      </c>
      <c r="W12" s="486" t="str">
        <f t="shared" si="4"/>
        <v>-</v>
      </c>
      <c r="X12" s="478" t="str">
        <f>IF(IF('C3(1)-1管路'!X12="-","-",IF('C10(1)-2管路(計画設定)'!X12="-",'C3(1)-1管路'!X12,'C3(1)-1管路'!X12-'C10(1)-2管路(計画設定)'!X12))=0,"-",IF('C3(1)-1管路'!X12="-","-",IF('C10(1)-2管路(計画設定)'!X12="-",'C3(1)-1管路'!X12,'C3(1)-1管路'!X12-'C10(1)-2管路(計画設定)'!X12)))</f>
        <v>-</v>
      </c>
      <c r="Y12" s="472" t="str">
        <f>IF(IF('C3(1)-1管路'!Y12="-","-",IF('C10(1)-2管路(計画設定)'!Y12="-",'C3(1)-1管路'!Y12,'C3(1)-1管路'!Y12-'C10(1)-2管路(計画設定)'!Y12))=0,"-",IF('C3(1)-1管路'!Y12="-","-",IF('C10(1)-2管路(計画設定)'!Y12="-",'C3(1)-1管路'!Y12,'C3(1)-1管路'!Y12-'C10(1)-2管路(計画設定)'!Y12)))</f>
        <v>-</v>
      </c>
      <c r="Z12" s="486" t="str">
        <f t="shared" si="5"/>
        <v>-</v>
      </c>
      <c r="AA12" s="478" t="str">
        <f>IF(IF('C3(1)-1管路'!AA12="-","-",IF('C10(1)-2管路(計画設定)'!AA12="-",'C3(1)-1管路'!AA12,'C3(1)-1管路'!AA12-'C10(1)-2管路(計画設定)'!AA12))=0,"-",IF('C3(1)-1管路'!AA12="-","-",IF('C10(1)-2管路(計画設定)'!AA12="-",'C3(1)-1管路'!AA12,'C3(1)-1管路'!AA12-'C10(1)-2管路(計画設定)'!AA12)))</f>
        <v>-</v>
      </c>
      <c r="AB12" s="472" t="str">
        <f>IF(IF('C3(1)-1管路'!AB12="-","-",IF('C10(1)-2管路(計画設定)'!AB12="-",'C3(1)-1管路'!AB12,'C3(1)-1管路'!AB12-'C10(1)-2管路(計画設定)'!AB12))=0,"-",IF('C3(1)-1管路'!AB12="-","-",IF('C10(1)-2管路(計画設定)'!AB12="-",'C3(1)-1管路'!AB12,'C3(1)-1管路'!AB12-'C10(1)-2管路(計画設定)'!AB12)))</f>
        <v>-</v>
      </c>
      <c r="AC12" s="486" t="str">
        <f t="shared" si="6"/>
        <v>-</v>
      </c>
      <c r="AD12" s="857" t="str">
        <f>IF(AND('C10(1)-1管路(計画設定)'!$V$8="○",'C10(1)-4,5管路(計画設定)'!$BX12="-"),"-",IF('C3(1)-1管路'!AD12="-",BX12,IF(BX12="-",'C3(1)-1管路'!AD12,'C3(1)-1管路'!AD12+BX12)))</f>
        <v>-</v>
      </c>
      <c r="AE12" s="472" t="str">
        <f>IF(IF('C3(1)-1管路'!AE12="-","-",IF('C10(1)-2管路(計画設定)'!AE12="-",'C3(1)-1管路'!AE12,'C3(1)-1管路'!AE12-'C10(1)-2管路(計画設定)'!AE12))=0,"-",IF('C3(1)-1管路'!AE12="-","-",IF('C10(1)-2管路(計画設定)'!AE12="-",'C3(1)-1管路'!AE12,'C3(1)-1管路'!AE12-'C10(1)-2管路(計画設定)'!AE12)))</f>
        <v>-</v>
      </c>
      <c r="AF12" s="486" t="str">
        <f t="shared" si="7"/>
        <v>-</v>
      </c>
      <c r="AG12" s="478" t="str">
        <f>IF(IF('C3(1)-1管路'!AG12="-","-",IF('C10(1)-2管路(計画設定)'!AG12="-",'C3(1)-1管路'!AG12,'C3(1)-1管路'!AG12-'C10(1)-2管路(計画設定)'!AG12))=0,"-",IF('C3(1)-1管路'!AG12="-","-",IF('C10(1)-2管路(計画設定)'!AG12="-",'C3(1)-1管路'!AG12,'C3(1)-1管路'!AG12-'C10(1)-2管路(計画設定)'!AG12)))</f>
        <v>-</v>
      </c>
      <c r="AH12" s="472" t="str">
        <f>IF(IF('C3(1)-1管路'!AH12="-","-",IF('C10(1)-2管路(計画設定)'!AH12="-",'C3(1)-1管路'!AH12,'C3(1)-1管路'!AH12-'C10(1)-2管路(計画設定)'!AH12))=0,"-",IF('C3(1)-1管路'!AH12="-","-",IF('C10(1)-2管路(計画設定)'!AH12="-",'C3(1)-1管路'!AH12,'C3(1)-1管路'!AH12-'C10(1)-2管路(計画設定)'!AH12)))</f>
        <v>-</v>
      </c>
      <c r="AI12" s="486" t="str">
        <f t="shared" si="8"/>
        <v>-</v>
      </c>
      <c r="AJ12" s="478" t="str">
        <f>IF(IF('C3(1)-1管路'!AJ12="-","-",IF('C10(1)-2管路(計画設定)'!AJ12="-",'C3(1)-1管路'!AJ12,'C3(1)-1管路'!AJ12-'C10(1)-2管路(計画設定)'!AJ12))=0,"-",IF('C3(1)-1管路'!AJ12="-","-",IF('C10(1)-2管路(計画設定)'!AJ12="-",'C3(1)-1管路'!AJ12,'C3(1)-1管路'!AJ12-'C10(1)-2管路(計画設定)'!AJ12)))</f>
        <v>-</v>
      </c>
      <c r="AK12" s="472" t="str">
        <f>IF(IF('C3(1)-1管路'!AK12="-","-",IF('C10(1)-2管路(計画設定)'!AK12="-",'C3(1)-1管路'!AK12,'C3(1)-1管路'!AK12-'C10(1)-2管路(計画設定)'!AK12))=0,"-",IF('C3(1)-1管路'!AK12="-","-",IF('C10(1)-2管路(計画設定)'!AK12="-",'C3(1)-1管路'!AK12,'C3(1)-1管路'!AK12-'C10(1)-2管路(計画設定)'!AK12)))</f>
        <v>-</v>
      </c>
      <c r="AL12" s="486" t="str">
        <f t="shared" si="9"/>
        <v>-</v>
      </c>
      <c r="AM12" s="478" t="str">
        <f>IF(IF('C3(1)-1管路'!AM12="-","-",IF('C10(1)-2管路(計画設定)'!AM12="-",'C3(1)-1管路'!AM12,'C3(1)-1管路'!AM12-'C10(1)-2管路(計画設定)'!AM12))=0,"-",IF('C3(1)-1管路'!AM12="-","-",IF('C10(1)-2管路(計画設定)'!AM12="-",'C3(1)-1管路'!AM12,'C3(1)-1管路'!AM12-'C10(1)-2管路(計画設定)'!AM12)))</f>
        <v>-</v>
      </c>
      <c r="AN12" s="472" t="str">
        <f>IF(IF('C3(1)-1管路'!AN12="-","-",IF('C10(1)-2管路(計画設定)'!AN12="-",'C3(1)-1管路'!AN12,'C3(1)-1管路'!AN12-'C10(1)-2管路(計画設定)'!AN12))=0,"-",IF('C3(1)-1管路'!AN12="-","-",IF('C10(1)-2管路(計画設定)'!AN12="-",'C3(1)-1管路'!AN12,'C3(1)-1管路'!AN12-'C10(1)-2管路(計画設定)'!AN12)))</f>
        <v>-</v>
      </c>
      <c r="AO12" s="486" t="str">
        <f t="shared" si="10"/>
        <v>-</v>
      </c>
      <c r="AP12" s="478" t="str">
        <f>IF(IF('C3(1)-1管路'!AP12="-","-",IF('C10(1)-2管路(計画設定)'!AP12="-",'C3(1)-1管路'!AP12,'C3(1)-1管路'!AP12-'C10(1)-2管路(計画設定)'!AP12))=0,"-",IF('C3(1)-1管路'!AP12="-","-",IF('C10(1)-2管路(計画設定)'!AP12="-",'C3(1)-1管路'!AP12,'C3(1)-1管路'!AP12-'C10(1)-2管路(計画設定)'!AP12)))</f>
        <v>-</v>
      </c>
      <c r="AQ12" s="472" t="str">
        <f>IF(IF('C3(1)-1管路'!AQ12="-","-",IF('C10(1)-2管路(計画設定)'!AQ12="-",'C3(1)-1管路'!AQ12,'C3(1)-1管路'!AQ12-'C10(1)-2管路(計画設定)'!AQ12))=0,"-",IF('C3(1)-1管路'!AQ12="-","-",IF('C10(1)-2管路(計画設定)'!AQ12="-",'C3(1)-1管路'!AQ12,'C3(1)-1管路'!AQ12-'C10(1)-2管路(計画設定)'!AQ12)))</f>
        <v>-</v>
      </c>
      <c r="AR12" s="483" t="str">
        <f t="shared" si="11"/>
        <v>-</v>
      </c>
      <c r="AS12" s="478" t="str">
        <f>IF(IF('C3(1)-1管路'!AS12="-","-",IF('C10(1)-2管路(計画設定)'!AS12="-",'C3(1)-1管路'!AS12,'C3(1)-1管路'!AS12-'C10(1)-2管路(計画設定)'!AS12))=0,"-",IF('C3(1)-1管路'!AS12="-","-",IF('C10(1)-2管路(計画設定)'!AS12="-",'C3(1)-1管路'!AS12,'C3(1)-1管路'!AS12-'C10(1)-2管路(計画設定)'!AS12)))</f>
        <v>-</v>
      </c>
      <c r="AT12" s="472" t="str">
        <f>IF(IF('C3(1)-1管路'!AT12="-","-",IF('C10(1)-2管路(計画設定)'!AT12="-",'C3(1)-1管路'!AT12,'C3(1)-1管路'!AT12-'C10(1)-2管路(計画設定)'!AT12))=0,"-",IF('C3(1)-1管路'!AT12="-","-",IF('C10(1)-2管路(計画設定)'!AT12="-",'C3(1)-1管路'!AT12,'C3(1)-1管路'!AT12-'C10(1)-2管路(計画設定)'!AT12)))</f>
        <v>-</v>
      </c>
      <c r="AU12" s="483" t="str">
        <f t="shared" si="12"/>
        <v>-</v>
      </c>
      <c r="AV12" s="1071" t="str">
        <f t="shared" si="13"/>
        <v>-</v>
      </c>
      <c r="AW12" s="1070"/>
      <c r="AX12" s="1069" t="str">
        <f t="shared" si="14"/>
        <v>-</v>
      </c>
      <c r="AY12" s="1070"/>
      <c r="AZ12" s="1071">
        <f t="shared" si="15"/>
        <v>0</v>
      </c>
      <c r="BA12" s="1070"/>
      <c r="BB12" s="1070">
        <f t="shared" si="16"/>
        <v>0</v>
      </c>
      <c r="BC12" s="1070"/>
      <c r="BD12" s="1070">
        <f t="shared" si="17"/>
        <v>0</v>
      </c>
      <c r="BE12" s="1070"/>
      <c r="BF12" s="1070">
        <f t="shared" si="18"/>
        <v>0</v>
      </c>
      <c r="BG12" s="1070"/>
      <c r="BH12" s="1070">
        <f t="shared" si="19"/>
        <v>0</v>
      </c>
      <c r="BI12" s="1070"/>
      <c r="BJ12" s="1069">
        <f t="shared" si="20"/>
        <v>0</v>
      </c>
      <c r="BK12" s="1070"/>
      <c r="BL12" s="1070">
        <f t="shared" si="21"/>
        <v>0</v>
      </c>
      <c r="BM12" s="1073"/>
      <c r="BN12" s="1070" t="str">
        <f t="shared" si="22"/>
        <v>-</v>
      </c>
      <c r="BO12" s="1073"/>
      <c r="BQ12" s="442" t="str">
        <f>IF('C10(1)-2管路(計画設定)'!AW12="","-",'C10(1)-2管路(計画設定)'!AW12)</f>
        <v>ダクタイル鋳鉄管(NS形継手等)</v>
      </c>
      <c r="BR12" s="441" t="str">
        <f>IF(BQ12=BR$4,IF('C10(1)-2管路(計画設定)'!AV12="-","-",IF('C10(1)-2管路(計画設定)'!I12="-",'C10(1)-2管路(計画設定)'!AV12,'C10(1)-2管路(計画設定)'!AV12-'C10(1)-2管路(計画設定)'!I12)),"-")</f>
        <v>-</v>
      </c>
      <c r="BS12" s="441" t="str">
        <f>IF(BQ12=BS$4,IF('C10(1)-2管路(計画設定)'!AV12="-","-",IF('C10(1)-2管路(計画設定)'!L12="-",'C10(1)-2管路(計画設定)'!AV12,'C10(1)-2管路(計画設定)'!AV12-'C10(1)-2管路(計画設定)'!L12)),"-")</f>
        <v>-</v>
      </c>
      <c r="BT12" s="441" t="str">
        <f>IF(BQ12=BT$4,IF('C10(1)-2管路(計画設定)'!AV12="-","-",IF('C10(1)-2管路(計画設定)'!O12="-",'C10(1)-2管路(計画設定)'!AV12,'C10(1)-2管路(計画設定)'!AV12-'C10(1)-2管路(計画設定)'!O12)),"-")</f>
        <v>-</v>
      </c>
      <c r="BU12" s="441" t="str">
        <f>IF($BQ12=BU$4,IF('C10(1)-2管路(計画設定)'!$AV12="-","-",IF('C10(1)-2管路(計画設定)'!R12="-",'C10(1)-2管路(計画設定)'!$AV12,'C10(1)-2管路(計画設定)'!$AV12-'C10(1)-2管路(計画設定)'!R12)),"-")</f>
        <v>-</v>
      </c>
      <c r="BV12" s="441" t="str">
        <f>IF($BQ12=BV$4,IF('C10(1)-2管路(計画設定)'!$AV12="-","-",IF('C10(1)-2管路(計画設定)'!W12="-",'C10(1)-2管路(計画設定)'!$AV12,'C10(1)-2管路(計画設定)'!$AV12-SUM('C10(1)-2管路(計画設定)'!S12,'C10(1)-2管路(計画設定)'!T12))),"-")</f>
        <v>-</v>
      </c>
      <c r="BW12" s="441" t="str">
        <f>IF($BQ12=BV$4,IF('C10(1)-2管路(計画設定)'!$AV12="-","-",IF('C10(1)-2管路(計画設定)'!W12="-",'C10(1)-2管路(計画設定)'!$AV12,'C10(1)-2管路(計画設定)'!$AV12-SUM('C10(1)-2管路(計画設定)'!U12,'C10(1)-2管路(計画設定)'!V12))),"-")</f>
        <v>-</v>
      </c>
      <c r="BX12" s="441" t="str">
        <f>IF($BQ12=BX$4,IF('C10(1)-2管路(計画設定)'!$AV12="-","-",IF('C10(1)-2管路(計画設定)'!AF12="-",'C10(1)-2管路(計画設定)'!$AV12,'C10(1)-2管路(計画設定)'!$AV12-'C10(1)-2管路(計画設定)'!AF12)),"-")</f>
        <v>-</v>
      </c>
    </row>
    <row r="13" spans="2:76" ht="13.5" customHeight="1">
      <c r="B13" s="1594"/>
      <c r="C13" s="1263"/>
      <c r="D13" s="1263"/>
      <c r="E13" s="1263"/>
      <c r="F13" s="795">
        <v>400</v>
      </c>
      <c r="G13" s="857">
        <f>IF(AND('C10(1)-1管路(計画設定)'!$F$8="○",'C10(1)-4,5管路(計画設定)'!$BR13="-"),"-",IF('C3(1)-1管路'!G13="-",BR13,IF(BR13="-",'C3(1)-1管路'!G13,'C3(1)-1管路'!G13+BR13)))</f>
        <v>18.200000000000003</v>
      </c>
      <c r="H13" s="472" t="str">
        <f>IF(IF('C3(1)-1管路'!H13="-","-",IF('C10(1)-2管路(計画設定)'!H13="-",'C3(1)-1管路'!H13,'C3(1)-1管路'!H13-'C10(1)-2管路(計画設定)'!H13))=0,"-",IF('C3(1)-1管路'!H13="-","-",IF('C10(1)-2管路(計画設定)'!H13="-",'C3(1)-1管路'!H13,'C3(1)-1管路'!H13-'C10(1)-2管路(計画設定)'!H13)))</f>
        <v>-</v>
      </c>
      <c r="I13" s="486">
        <f t="shared" si="0"/>
        <v>18.200000000000003</v>
      </c>
      <c r="J13" s="857" t="str">
        <f>IF(AND('C10(1)-1管路(計画設定)'!$H$8="○",'C10(1)-4,5管路(計画設定)'!$BS13="-"),"-",IF('C3(1)-1管路'!J13="-",BS13,IF(BS13="-",'C3(1)-1管路'!J13,'C3(1)-1管路'!J13+BS13)))</f>
        <v>-</v>
      </c>
      <c r="K13" s="472" t="str">
        <f>IF(IF('C3(1)-1管路'!K13="-","-",IF('C10(1)-2管路(計画設定)'!K13="-",'C3(1)-1管路'!K13,'C3(1)-1管路'!K13-'C10(1)-2管路(計画設定)'!K13))=0,"-",IF('C3(1)-1管路'!K13="-","-",IF('C10(1)-2管路(計画設定)'!K13="-",'C3(1)-1管路'!K13,'C3(1)-1管路'!K13-'C10(1)-2管路(計画設定)'!K13)))</f>
        <v>-</v>
      </c>
      <c r="L13" s="486" t="str">
        <f t="shared" si="1"/>
        <v>-</v>
      </c>
      <c r="M13" s="857" t="str">
        <f>IF(AND('C10(1)-1管路(計画設定)'!$J$8="○",'C10(1)-4,5管路(計画設定)'!$BT13="-"),"-",IF('C3(1)-1管路'!M13="-",BT13,IF(BT13="-",'C3(1)-1管路'!M13,'C3(1)-1管路'!M13+BT13)))</f>
        <v>-</v>
      </c>
      <c r="N13" s="472" t="str">
        <f>IF(IF('C3(1)-1管路'!N13="-","-",IF('C10(1)-2管路(計画設定)'!N13="-",'C3(1)-1管路'!N13,'C3(1)-1管路'!N13-'C10(1)-2管路(計画設定)'!N13))=0,"-",IF('C3(1)-1管路'!N13="-","-",IF('C10(1)-2管路(計画設定)'!N13="-",'C3(1)-1管路'!N13,'C3(1)-1管路'!N13-'C10(1)-2管路(計画設定)'!N13)))</f>
        <v>-</v>
      </c>
      <c r="O13" s="486" t="str">
        <f t="shared" si="2"/>
        <v>-</v>
      </c>
      <c r="P13" s="857" t="str">
        <f>IF(AND('C10(1)-1管路(計画設定)'!$L$8="○",'C10(1)-4,5管路(計画設定)'!$BU13="-"),"-",IF('C3(1)-1管路'!P13="-",BU13,IF(BU13="-",'C3(1)-1管路'!P13,'C3(1)-1管路'!P13+BU13)))</f>
        <v>-</v>
      </c>
      <c r="Q13" s="472" t="str">
        <f>IF(IF('C3(1)-1管路'!Q13="-","-",IF('C10(1)-2管路(計画設定)'!Q13="-",'C3(1)-1管路'!Q13,'C3(1)-1管路'!Q13-'C10(1)-2管路(計画設定)'!Q13))=0,"-",IF('C3(1)-1管路'!Q13="-","-",IF('C10(1)-2管路(計画設定)'!Q13="-",'C3(1)-1管路'!Q13,'C3(1)-1管路'!Q13-'C10(1)-2管路(計画設定)'!Q13)))</f>
        <v>-</v>
      </c>
      <c r="R13" s="486" t="str">
        <f t="shared" si="3"/>
        <v>-</v>
      </c>
      <c r="S13" s="857">
        <f>IF(AND('C10(1)-1管路(計画設定)'!$N$8="○",'C10(1)-4,5管路(計画設定)'!$BV13="-"),"-",IF('C3(1)-1管路'!S13="-",BV13,IF(BV13="-",'C3(1)-1管路'!S13,'C3(1)-1管路'!S13+BV13+BW13)))</f>
        <v>23</v>
      </c>
      <c r="T13" s="471">
        <f>IF(IF('C3(1)-1管路'!T13="-","-",IF('C10(1)-2管路(計画設定)'!T13="-",'C3(1)-1管路'!T13,'C3(1)-1管路'!T13-'C10(1)-2管路(計画設定)'!T13))=0,"-",IF('C3(1)-1管路'!T13="-","-",IF('C10(1)-2管路(計画設定)'!T13="-",'C3(1)-1管路'!T13,'C3(1)-1管路'!T13-'C10(1)-2管路(計画設定)'!T13)))</f>
        <v>2</v>
      </c>
      <c r="U13" s="856">
        <f>IF(AND('C10(1)-1管路(計画設定)'!$P$8="○",'C10(1)-4,5管路(計画設定)'!$BW13="-"),"-",IF('C3(1)-1管路'!U13="-",BW13,IF(BW13="-",'C3(1)-1管路'!U13,'C3(1)-1管路'!U13)))</f>
        <v>93</v>
      </c>
      <c r="V13" s="472" t="str">
        <f>IF(IF('C3(1)-1管路'!V13="-","-",IF('C10(1)-2管路(計画設定)'!V13="-",'C3(1)-1管路'!V13,'C3(1)-1管路'!V13-'C10(1)-2管路(計画設定)'!V13))=0,"-",IF('C3(1)-1管路'!V13="-","-",IF('C10(1)-2管路(計画設定)'!V13="-",'C3(1)-1管路'!V13,'C3(1)-1管路'!V13-'C10(1)-2管路(計画設定)'!V13)))</f>
        <v>-</v>
      </c>
      <c r="W13" s="486">
        <f t="shared" si="4"/>
        <v>118</v>
      </c>
      <c r="X13" s="478">
        <f>IF(IF('C3(1)-1管路'!X13="-","-",IF('C10(1)-2管路(計画設定)'!X13="-",'C3(1)-1管路'!X13,'C3(1)-1管路'!X13-'C10(1)-2管路(計画設定)'!X13))=0,"-",IF('C3(1)-1管路'!X13="-","-",IF('C10(1)-2管路(計画設定)'!X13="-",'C3(1)-1管路'!X13,'C3(1)-1管路'!X13-'C10(1)-2管路(計画設定)'!X13)))</f>
        <v>22.6</v>
      </c>
      <c r="Y13" s="472" t="str">
        <f>IF(IF('C3(1)-1管路'!Y13="-","-",IF('C10(1)-2管路(計画設定)'!Y13="-",'C3(1)-1管路'!Y13,'C3(1)-1管路'!Y13-'C10(1)-2管路(計画設定)'!Y13))=0,"-",IF('C3(1)-1管路'!Y13="-","-",IF('C10(1)-2管路(計画設定)'!Y13="-",'C3(1)-1管路'!Y13,'C3(1)-1管路'!Y13-'C10(1)-2管路(計画設定)'!Y13)))</f>
        <v>-</v>
      </c>
      <c r="Z13" s="486">
        <f t="shared" si="5"/>
        <v>22.6</v>
      </c>
      <c r="AA13" s="478" t="str">
        <f>IF(IF('C3(1)-1管路'!AA13="-","-",IF('C10(1)-2管路(計画設定)'!AA13="-",'C3(1)-1管路'!AA13,'C3(1)-1管路'!AA13-'C10(1)-2管路(計画設定)'!AA13))=0,"-",IF('C3(1)-1管路'!AA13="-","-",IF('C10(1)-2管路(計画設定)'!AA13="-",'C3(1)-1管路'!AA13,'C3(1)-1管路'!AA13-'C10(1)-2管路(計画設定)'!AA13)))</f>
        <v>-</v>
      </c>
      <c r="AB13" s="472" t="str">
        <f>IF(IF('C3(1)-1管路'!AB13="-","-",IF('C10(1)-2管路(計画設定)'!AB13="-",'C3(1)-1管路'!AB13,'C3(1)-1管路'!AB13-'C10(1)-2管路(計画設定)'!AB13))=0,"-",IF('C3(1)-1管路'!AB13="-","-",IF('C10(1)-2管路(計画設定)'!AB13="-",'C3(1)-1管路'!AB13,'C3(1)-1管路'!AB13-'C10(1)-2管路(計画設定)'!AB13)))</f>
        <v>-</v>
      </c>
      <c r="AC13" s="486" t="str">
        <f t="shared" si="6"/>
        <v>-</v>
      </c>
      <c r="AD13" s="857" t="str">
        <f>IF(AND('C10(1)-1管路(計画設定)'!$V$8="○",'C10(1)-4,5管路(計画設定)'!$BX13="-"),"-",IF('C3(1)-1管路'!AD13="-",BX13,IF(BX13="-",'C3(1)-1管路'!AD13,'C3(1)-1管路'!AD13+BX13)))</f>
        <v>-</v>
      </c>
      <c r="AE13" s="472" t="str">
        <f>IF(IF('C3(1)-1管路'!AE13="-","-",IF('C10(1)-2管路(計画設定)'!AE13="-",'C3(1)-1管路'!AE13,'C3(1)-1管路'!AE13-'C10(1)-2管路(計画設定)'!AE13))=0,"-",IF('C3(1)-1管路'!AE13="-","-",IF('C10(1)-2管路(計画設定)'!AE13="-",'C3(1)-1管路'!AE13,'C3(1)-1管路'!AE13-'C10(1)-2管路(計画設定)'!AE13)))</f>
        <v>-</v>
      </c>
      <c r="AF13" s="486" t="str">
        <f t="shared" si="7"/>
        <v>-</v>
      </c>
      <c r="AG13" s="478" t="str">
        <f>IF(IF('C3(1)-1管路'!AG13="-","-",IF('C10(1)-2管路(計画設定)'!AG13="-",'C3(1)-1管路'!AG13,'C3(1)-1管路'!AG13-'C10(1)-2管路(計画設定)'!AG13))=0,"-",IF('C3(1)-1管路'!AG13="-","-",IF('C10(1)-2管路(計画設定)'!AG13="-",'C3(1)-1管路'!AG13,'C3(1)-1管路'!AG13-'C10(1)-2管路(計画設定)'!AG13)))</f>
        <v>-</v>
      </c>
      <c r="AH13" s="472" t="str">
        <f>IF(IF('C3(1)-1管路'!AH13="-","-",IF('C10(1)-2管路(計画設定)'!AH13="-",'C3(1)-1管路'!AH13,'C3(1)-1管路'!AH13-'C10(1)-2管路(計画設定)'!AH13))=0,"-",IF('C3(1)-1管路'!AH13="-","-",IF('C10(1)-2管路(計画設定)'!AH13="-",'C3(1)-1管路'!AH13,'C3(1)-1管路'!AH13-'C10(1)-2管路(計画設定)'!AH13)))</f>
        <v>-</v>
      </c>
      <c r="AI13" s="486" t="str">
        <f t="shared" si="8"/>
        <v>-</v>
      </c>
      <c r="AJ13" s="478" t="str">
        <f>IF(IF('C3(1)-1管路'!AJ13="-","-",IF('C10(1)-2管路(計画設定)'!AJ13="-",'C3(1)-1管路'!AJ13,'C3(1)-1管路'!AJ13-'C10(1)-2管路(計画設定)'!AJ13))=0,"-",IF('C3(1)-1管路'!AJ13="-","-",IF('C10(1)-2管路(計画設定)'!AJ13="-",'C3(1)-1管路'!AJ13,'C3(1)-1管路'!AJ13-'C10(1)-2管路(計画設定)'!AJ13)))</f>
        <v>-</v>
      </c>
      <c r="AK13" s="472" t="str">
        <f>IF(IF('C3(1)-1管路'!AK13="-","-",IF('C10(1)-2管路(計画設定)'!AK13="-",'C3(1)-1管路'!AK13,'C3(1)-1管路'!AK13-'C10(1)-2管路(計画設定)'!AK13))=0,"-",IF('C3(1)-1管路'!AK13="-","-",IF('C10(1)-2管路(計画設定)'!AK13="-",'C3(1)-1管路'!AK13,'C3(1)-1管路'!AK13-'C10(1)-2管路(計画設定)'!AK13)))</f>
        <v>-</v>
      </c>
      <c r="AL13" s="486" t="str">
        <f t="shared" si="9"/>
        <v>-</v>
      </c>
      <c r="AM13" s="478" t="str">
        <f>IF(IF('C3(1)-1管路'!AM13="-","-",IF('C10(1)-2管路(計画設定)'!AM13="-",'C3(1)-1管路'!AM13,'C3(1)-1管路'!AM13-'C10(1)-2管路(計画設定)'!AM13))=0,"-",IF('C3(1)-1管路'!AM13="-","-",IF('C10(1)-2管路(計画設定)'!AM13="-",'C3(1)-1管路'!AM13,'C3(1)-1管路'!AM13-'C10(1)-2管路(計画設定)'!AM13)))</f>
        <v>-</v>
      </c>
      <c r="AN13" s="472" t="str">
        <f>IF(IF('C3(1)-1管路'!AN13="-","-",IF('C10(1)-2管路(計画設定)'!AN13="-",'C3(1)-1管路'!AN13,'C3(1)-1管路'!AN13-'C10(1)-2管路(計画設定)'!AN13))=0,"-",IF('C3(1)-1管路'!AN13="-","-",IF('C10(1)-2管路(計画設定)'!AN13="-",'C3(1)-1管路'!AN13,'C3(1)-1管路'!AN13-'C10(1)-2管路(計画設定)'!AN13)))</f>
        <v>-</v>
      </c>
      <c r="AO13" s="486" t="str">
        <f t="shared" si="10"/>
        <v>-</v>
      </c>
      <c r="AP13" s="478" t="str">
        <f>IF(IF('C3(1)-1管路'!AP13="-","-",IF('C10(1)-2管路(計画設定)'!AP13="-",'C3(1)-1管路'!AP13,'C3(1)-1管路'!AP13-'C10(1)-2管路(計画設定)'!AP13))=0,"-",IF('C3(1)-1管路'!AP13="-","-",IF('C10(1)-2管路(計画設定)'!AP13="-",'C3(1)-1管路'!AP13,'C3(1)-1管路'!AP13-'C10(1)-2管路(計画設定)'!AP13)))</f>
        <v>-</v>
      </c>
      <c r="AQ13" s="472" t="str">
        <f>IF(IF('C3(1)-1管路'!AQ13="-","-",IF('C10(1)-2管路(計画設定)'!AQ13="-",'C3(1)-1管路'!AQ13,'C3(1)-1管路'!AQ13-'C10(1)-2管路(計画設定)'!AQ13))=0,"-",IF('C3(1)-1管路'!AQ13="-","-",IF('C10(1)-2管路(計画設定)'!AQ13="-",'C3(1)-1管路'!AQ13,'C3(1)-1管路'!AQ13-'C10(1)-2管路(計画設定)'!AQ13)))</f>
        <v>-</v>
      </c>
      <c r="AR13" s="483" t="str">
        <f t="shared" si="11"/>
        <v>-</v>
      </c>
      <c r="AS13" s="478" t="str">
        <f>IF(IF('C3(1)-1管路'!AS13="-","-",IF('C10(1)-2管路(計画設定)'!AS13="-",'C3(1)-1管路'!AS13,'C3(1)-1管路'!AS13-'C10(1)-2管路(計画設定)'!AS13))=0,"-",IF('C3(1)-1管路'!AS13="-","-",IF('C10(1)-2管路(計画設定)'!AS13="-",'C3(1)-1管路'!AS13,'C3(1)-1管路'!AS13-'C10(1)-2管路(計画設定)'!AS13)))</f>
        <v>-</v>
      </c>
      <c r="AT13" s="472" t="str">
        <f>IF(IF('C3(1)-1管路'!AT13="-","-",IF('C10(1)-2管路(計画設定)'!AT13="-",'C3(1)-1管路'!AT13,'C3(1)-1管路'!AT13-'C10(1)-2管路(計画設定)'!AT13))=0,"-",IF('C3(1)-1管路'!AT13="-","-",IF('C10(1)-2管路(計画設定)'!AT13="-",'C3(1)-1管路'!AT13,'C3(1)-1管路'!AT13-'C10(1)-2管路(計画設定)'!AT13)))</f>
        <v>-</v>
      </c>
      <c r="AU13" s="483" t="str">
        <f t="shared" si="12"/>
        <v>-</v>
      </c>
      <c r="AV13" s="1071">
        <f t="shared" si="13"/>
        <v>156.79999999999998</v>
      </c>
      <c r="AW13" s="1070"/>
      <c r="AX13" s="1069">
        <f t="shared" si="14"/>
        <v>2</v>
      </c>
      <c r="AY13" s="1070"/>
      <c r="AZ13" s="1071">
        <f t="shared" si="15"/>
        <v>18.200000000000003</v>
      </c>
      <c r="BA13" s="1070"/>
      <c r="BB13" s="1070">
        <f t="shared" si="16"/>
        <v>25</v>
      </c>
      <c r="BC13" s="1070"/>
      <c r="BD13" s="1070">
        <f t="shared" si="17"/>
        <v>115.6</v>
      </c>
      <c r="BE13" s="1070"/>
      <c r="BF13" s="1070">
        <f t="shared" si="18"/>
        <v>0</v>
      </c>
      <c r="BG13" s="1070"/>
      <c r="BH13" s="1070">
        <f t="shared" si="19"/>
        <v>0</v>
      </c>
      <c r="BI13" s="1070"/>
      <c r="BJ13" s="1069">
        <f t="shared" si="20"/>
        <v>43.2</v>
      </c>
      <c r="BK13" s="1070"/>
      <c r="BL13" s="1070">
        <f t="shared" si="21"/>
        <v>115.6</v>
      </c>
      <c r="BM13" s="1073"/>
      <c r="BN13" s="1070">
        <f t="shared" si="22"/>
        <v>158.79999999999998</v>
      </c>
      <c r="BO13" s="1073"/>
      <c r="BQ13" s="442" t="str">
        <f>IF('C10(1)-2管路(計画設定)'!AW13="","-",'C10(1)-2管路(計画設定)'!AW13)</f>
        <v>ダクタイル鋳鉄管(NS形継手等)</v>
      </c>
      <c r="BR13" s="441">
        <f>IF(BQ13=BR$4,IF('C10(1)-2管路(計画設定)'!AV13="-","-",IF('C10(1)-2管路(計画設定)'!I13="-",'C10(1)-2管路(計画設定)'!AV13,'C10(1)-2管路(計画設定)'!AV13-'C10(1)-2管路(計画設定)'!I13)),"-")</f>
        <v>9</v>
      </c>
      <c r="BS13" s="441" t="str">
        <f>IF(BQ13=BS$4,IF('C10(1)-2管路(計画設定)'!AV13="-","-",IF('C10(1)-2管路(計画設定)'!L13="-",'C10(1)-2管路(計画設定)'!AV13,'C10(1)-2管路(計画設定)'!AV13-'C10(1)-2管路(計画設定)'!L13)),"-")</f>
        <v>-</v>
      </c>
      <c r="BT13" s="441" t="str">
        <f>IF(BQ13=BT$4,IF('C10(1)-2管路(計画設定)'!AV13="-","-",IF('C10(1)-2管路(計画設定)'!O13="-",'C10(1)-2管路(計画設定)'!AV13,'C10(1)-2管路(計画設定)'!AV13-'C10(1)-2管路(計画設定)'!O13)),"-")</f>
        <v>-</v>
      </c>
      <c r="BU13" s="441" t="str">
        <f>IF($BQ13=BU$4,IF('C10(1)-2管路(計画設定)'!$AV13="-","-",IF('C10(1)-2管路(計画設定)'!R13="-",'C10(1)-2管路(計画設定)'!$AV13,'C10(1)-2管路(計画設定)'!$AV13-'C10(1)-2管路(計画設定)'!R13)),"-")</f>
        <v>-</v>
      </c>
      <c r="BV13" s="441" t="str">
        <f>IF($BQ13=BV$4,IF('C10(1)-2管路(計画設定)'!$AV13="-","-",IF('C10(1)-2管路(計画設定)'!W13="-",'C10(1)-2管路(計画設定)'!$AV13,'C10(1)-2管路(計画設定)'!$AV13-SUM('C10(1)-2管路(計画設定)'!S13,'C10(1)-2管路(計画設定)'!T13))),"-")</f>
        <v>-</v>
      </c>
      <c r="BW13" s="441" t="str">
        <f>IF($BQ13=BV$4,IF('C10(1)-2管路(計画設定)'!$AV13="-","-",IF('C10(1)-2管路(計画設定)'!W13="-",'C10(1)-2管路(計画設定)'!$AV13,'C10(1)-2管路(計画設定)'!$AV13-SUM('C10(1)-2管路(計画設定)'!U13,'C10(1)-2管路(計画設定)'!V13))),"-")</f>
        <v>-</v>
      </c>
      <c r="BX13" s="441" t="str">
        <f>IF($BQ13=BX$4,IF('C10(1)-2管路(計画設定)'!$AV13="-","-",IF('C10(1)-2管路(計画設定)'!AF13="-",'C10(1)-2管路(計画設定)'!$AV13,'C10(1)-2管路(計画設定)'!$AV13-'C10(1)-2管路(計画設定)'!AF13)),"-")</f>
        <v>-</v>
      </c>
    </row>
    <row r="14" spans="2:76" ht="13.5" customHeight="1">
      <c r="B14" s="1594"/>
      <c r="C14" s="1263"/>
      <c r="D14" s="1263"/>
      <c r="E14" s="1263"/>
      <c r="F14" s="795">
        <v>350</v>
      </c>
      <c r="G14" s="857" t="str">
        <f>IF(AND('C10(1)-1管路(計画設定)'!$F$8="○",'C10(1)-4,5管路(計画設定)'!$BR14="-"),"-",IF('C3(1)-1管路'!G14="-",BR14,IF(BR14="-",'C3(1)-1管路'!G14,'C3(1)-1管路'!G14+BR14)))</f>
        <v>-</v>
      </c>
      <c r="H14" s="472" t="str">
        <f>IF(IF('C3(1)-1管路'!H14="-","-",IF('C10(1)-2管路(計画設定)'!H14="-",'C3(1)-1管路'!H14,'C3(1)-1管路'!H14-'C10(1)-2管路(計画設定)'!H14))=0,"-",IF('C3(1)-1管路'!H14="-","-",IF('C10(1)-2管路(計画設定)'!H14="-",'C3(1)-1管路'!H14,'C3(1)-1管路'!H14-'C10(1)-2管路(計画設定)'!H14)))</f>
        <v>-</v>
      </c>
      <c r="I14" s="486" t="str">
        <f t="shared" si="0"/>
        <v>-</v>
      </c>
      <c r="J14" s="857" t="str">
        <f>IF(AND('C10(1)-1管路(計画設定)'!$H$8="○",'C10(1)-4,5管路(計画設定)'!$BS14="-"),"-",IF('C3(1)-1管路'!J14="-",BS14,IF(BS14="-",'C3(1)-1管路'!J14,'C3(1)-1管路'!J14+BS14)))</f>
        <v>-</v>
      </c>
      <c r="K14" s="472" t="str">
        <f>IF(IF('C3(1)-1管路'!K14="-","-",IF('C10(1)-2管路(計画設定)'!K14="-",'C3(1)-1管路'!K14,'C3(1)-1管路'!K14-'C10(1)-2管路(計画設定)'!K14))=0,"-",IF('C3(1)-1管路'!K14="-","-",IF('C10(1)-2管路(計画設定)'!K14="-",'C3(1)-1管路'!K14,'C3(1)-1管路'!K14-'C10(1)-2管路(計画設定)'!K14)))</f>
        <v>-</v>
      </c>
      <c r="L14" s="486" t="str">
        <f t="shared" si="1"/>
        <v>-</v>
      </c>
      <c r="M14" s="857" t="str">
        <f>IF(AND('C10(1)-1管路(計画設定)'!$J$8="○",'C10(1)-4,5管路(計画設定)'!$BT14="-"),"-",IF('C3(1)-1管路'!M14="-",BT14,IF(BT14="-",'C3(1)-1管路'!M14,'C3(1)-1管路'!M14+BT14)))</f>
        <v>-</v>
      </c>
      <c r="N14" s="472" t="str">
        <f>IF(IF('C3(1)-1管路'!N14="-","-",IF('C10(1)-2管路(計画設定)'!N14="-",'C3(1)-1管路'!N14,'C3(1)-1管路'!N14-'C10(1)-2管路(計画設定)'!N14))=0,"-",IF('C3(1)-1管路'!N14="-","-",IF('C10(1)-2管路(計画設定)'!N14="-",'C3(1)-1管路'!N14,'C3(1)-1管路'!N14-'C10(1)-2管路(計画設定)'!N14)))</f>
        <v>-</v>
      </c>
      <c r="O14" s="486" t="str">
        <f t="shared" si="2"/>
        <v>-</v>
      </c>
      <c r="P14" s="857" t="str">
        <f>IF(AND('C10(1)-1管路(計画設定)'!$L$8="○",'C10(1)-4,5管路(計画設定)'!$BU14="-"),"-",IF('C3(1)-1管路'!P14="-",BU14,IF(BU14="-",'C3(1)-1管路'!P14,'C3(1)-1管路'!P14+BU14)))</f>
        <v>-</v>
      </c>
      <c r="Q14" s="472" t="str">
        <f>IF(IF('C3(1)-1管路'!Q14="-","-",IF('C10(1)-2管路(計画設定)'!Q14="-",'C3(1)-1管路'!Q14,'C3(1)-1管路'!Q14-'C10(1)-2管路(計画設定)'!Q14))=0,"-",IF('C3(1)-1管路'!Q14="-","-",IF('C10(1)-2管路(計画設定)'!Q14="-",'C3(1)-1管路'!Q14,'C3(1)-1管路'!Q14-'C10(1)-2管路(計画設定)'!Q14)))</f>
        <v>-</v>
      </c>
      <c r="R14" s="486" t="str">
        <f t="shared" si="3"/>
        <v>-</v>
      </c>
      <c r="S14" s="857" t="str">
        <f>IF(AND('C10(1)-1管路(計画設定)'!$N$8="○",'C10(1)-4,5管路(計画設定)'!$BV14="-"),"-",IF('C3(1)-1管路'!S14="-",BV14,IF(BV14="-",'C3(1)-1管路'!S14,'C3(1)-1管路'!S14+BV14+BW14)))</f>
        <v>-</v>
      </c>
      <c r="T14" s="471" t="str">
        <f>IF(IF('C3(1)-1管路'!T14="-","-",IF('C10(1)-2管路(計画設定)'!T14="-",'C3(1)-1管路'!T14,'C3(1)-1管路'!T14-'C10(1)-2管路(計画設定)'!T14))=0,"-",IF('C3(1)-1管路'!T14="-","-",IF('C10(1)-2管路(計画設定)'!T14="-",'C3(1)-1管路'!T14,'C3(1)-1管路'!T14-'C10(1)-2管路(計画設定)'!T14)))</f>
        <v>-</v>
      </c>
      <c r="U14" s="856" t="str">
        <f>IF(AND('C10(1)-1管路(計画設定)'!$P$8="○",'C10(1)-4,5管路(計画設定)'!$BW14="-"),"-",IF('C3(1)-1管路'!U14="-",BW14,IF(BW14="-",'C3(1)-1管路'!U14,'C3(1)-1管路'!U14)))</f>
        <v>-</v>
      </c>
      <c r="V14" s="472" t="str">
        <f>IF(IF('C3(1)-1管路'!V14="-","-",IF('C10(1)-2管路(計画設定)'!V14="-",'C3(1)-1管路'!V14,'C3(1)-1管路'!V14-'C10(1)-2管路(計画設定)'!V14))=0,"-",IF('C3(1)-1管路'!V14="-","-",IF('C10(1)-2管路(計画設定)'!V14="-",'C3(1)-1管路'!V14,'C3(1)-1管路'!V14-'C10(1)-2管路(計画設定)'!V14)))</f>
        <v>-</v>
      </c>
      <c r="W14" s="486" t="str">
        <f t="shared" si="4"/>
        <v>-</v>
      </c>
      <c r="X14" s="478" t="str">
        <f>IF(IF('C3(1)-1管路'!X14="-","-",IF('C10(1)-2管路(計画設定)'!X14="-",'C3(1)-1管路'!X14,'C3(1)-1管路'!X14-'C10(1)-2管路(計画設定)'!X14))=0,"-",IF('C3(1)-1管路'!X14="-","-",IF('C10(1)-2管路(計画設定)'!X14="-",'C3(1)-1管路'!X14,'C3(1)-1管路'!X14-'C10(1)-2管路(計画設定)'!X14)))</f>
        <v>-</v>
      </c>
      <c r="Y14" s="472" t="str">
        <f>IF(IF('C3(1)-1管路'!Y14="-","-",IF('C10(1)-2管路(計画設定)'!Y14="-",'C3(1)-1管路'!Y14,'C3(1)-1管路'!Y14-'C10(1)-2管路(計画設定)'!Y14))=0,"-",IF('C3(1)-1管路'!Y14="-","-",IF('C10(1)-2管路(計画設定)'!Y14="-",'C3(1)-1管路'!Y14,'C3(1)-1管路'!Y14-'C10(1)-2管路(計画設定)'!Y14)))</f>
        <v>-</v>
      </c>
      <c r="Z14" s="486" t="str">
        <f t="shared" si="5"/>
        <v>-</v>
      </c>
      <c r="AA14" s="478" t="str">
        <f>IF(IF('C3(1)-1管路'!AA14="-","-",IF('C10(1)-2管路(計画設定)'!AA14="-",'C3(1)-1管路'!AA14,'C3(1)-1管路'!AA14-'C10(1)-2管路(計画設定)'!AA14))=0,"-",IF('C3(1)-1管路'!AA14="-","-",IF('C10(1)-2管路(計画設定)'!AA14="-",'C3(1)-1管路'!AA14,'C3(1)-1管路'!AA14-'C10(1)-2管路(計画設定)'!AA14)))</f>
        <v>-</v>
      </c>
      <c r="AB14" s="472" t="str">
        <f>IF(IF('C3(1)-1管路'!AB14="-","-",IF('C10(1)-2管路(計画設定)'!AB14="-",'C3(1)-1管路'!AB14,'C3(1)-1管路'!AB14-'C10(1)-2管路(計画設定)'!AB14))=0,"-",IF('C3(1)-1管路'!AB14="-","-",IF('C10(1)-2管路(計画設定)'!AB14="-",'C3(1)-1管路'!AB14,'C3(1)-1管路'!AB14-'C10(1)-2管路(計画設定)'!AB14)))</f>
        <v>-</v>
      </c>
      <c r="AC14" s="486" t="str">
        <f t="shared" si="6"/>
        <v>-</v>
      </c>
      <c r="AD14" s="857" t="str">
        <f>IF(AND('C10(1)-1管路(計画設定)'!$V$8="○",'C10(1)-4,5管路(計画設定)'!$BX14="-"),"-",IF('C3(1)-1管路'!AD14="-",BX14,IF(BX14="-",'C3(1)-1管路'!AD14,'C3(1)-1管路'!AD14+BX14)))</f>
        <v>-</v>
      </c>
      <c r="AE14" s="472" t="str">
        <f>IF(IF('C3(1)-1管路'!AE14="-","-",IF('C10(1)-2管路(計画設定)'!AE14="-",'C3(1)-1管路'!AE14,'C3(1)-1管路'!AE14-'C10(1)-2管路(計画設定)'!AE14))=0,"-",IF('C3(1)-1管路'!AE14="-","-",IF('C10(1)-2管路(計画設定)'!AE14="-",'C3(1)-1管路'!AE14,'C3(1)-1管路'!AE14-'C10(1)-2管路(計画設定)'!AE14)))</f>
        <v>-</v>
      </c>
      <c r="AF14" s="486" t="str">
        <f t="shared" si="7"/>
        <v>-</v>
      </c>
      <c r="AG14" s="478" t="str">
        <f>IF(IF('C3(1)-1管路'!AG14="-","-",IF('C10(1)-2管路(計画設定)'!AG14="-",'C3(1)-1管路'!AG14,'C3(1)-1管路'!AG14-'C10(1)-2管路(計画設定)'!AG14))=0,"-",IF('C3(1)-1管路'!AG14="-","-",IF('C10(1)-2管路(計画設定)'!AG14="-",'C3(1)-1管路'!AG14,'C3(1)-1管路'!AG14-'C10(1)-2管路(計画設定)'!AG14)))</f>
        <v>-</v>
      </c>
      <c r="AH14" s="472" t="str">
        <f>IF(IF('C3(1)-1管路'!AH14="-","-",IF('C10(1)-2管路(計画設定)'!AH14="-",'C3(1)-1管路'!AH14,'C3(1)-1管路'!AH14-'C10(1)-2管路(計画設定)'!AH14))=0,"-",IF('C3(1)-1管路'!AH14="-","-",IF('C10(1)-2管路(計画設定)'!AH14="-",'C3(1)-1管路'!AH14,'C3(1)-1管路'!AH14-'C10(1)-2管路(計画設定)'!AH14)))</f>
        <v>-</v>
      </c>
      <c r="AI14" s="486" t="str">
        <f t="shared" si="8"/>
        <v>-</v>
      </c>
      <c r="AJ14" s="478" t="str">
        <f>IF(IF('C3(1)-1管路'!AJ14="-","-",IF('C10(1)-2管路(計画設定)'!AJ14="-",'C3(1)-1管路'!AJ14,'C3(1)-1管路'!AJ14-'C10(1)-2管路(計画設定)'!AJ14))=0,"-",IF('C3(1)-1管路'!AJ14="-","-",IF('C10(1)-2管路(計画設定)'!AJ14="-",'C3(1)-1管路'!AJ14,'C3(1)-1管路'!AJ14-'C10(1)-2管路(計画設定)'!AJ14)))</f>
        <v>-</v>
      </c>
      <c r="AK14" s="472" t="str">
        <f>IF(IF('C3(1)-1管路'!AK14="-","-",IF('C10(1)-2管路(計画設定)'!AK14="-",'C3(1)-1管路'!AK14,'C3(1)-1管路'!AK14-'C10(1)-2管路(計画設定)'!AK14))=0,"-",IF('C3(1)-1管路'!AK14="-","-",IF('C10(1)-2管路(計画設定)'!AK14="-",'C3(1)-1管路'!AK14,'C3(1)-1管路'!AK14-'C10(1)-2管路(計画設定)'!AK14)))</f>
        <v>-</v>
      </c>
      <c r="AL14" s="486" t="str">
        <f t="shared" si="9"/>
        <v>-</v>
      </c>
      <c r="AM14" s="478" t="str">
        <f>IF(IF('C3(1)-1管路'!AM14="-","-",IF('C10(1)-2管路(計画設定)'!AM14="-",'C3(1)-1管路'!AM14,'C3(1)-1管路'!AM14-'C10(1)-2管路(計画設定)'!AM14))=0,"-",IF('C3(1)-1管路'!AM14="-","-",IF('C10(1)-2管路(計画設定)'!AM14="-",'C3(1)-1管路'!AM14,'C3(1)-1管路'!AM14-'C10(1)-2管路(計画設定)'!AM14)))</f>
        <v>-</v>
      </c>
      <c r="AN14" s="472" t="str">
        <f>IF(IF('C3(1)-1管路'!AN14="-","-",IF('C10(1)-2管路(計画設定)'!AN14="-",'C3(1)-1管路'!AN14,'C3(1)-1管路'!AN14-'C10(1)-2管路(計画設定)'!AN14))=0,"-",IF('C3(1)-1管路'!AN14="-","-",IF('C10(1)-2管路(計画設定)'!AN14="-",'C3(1)-1管路'!AN14,'C3(1)-1管路'!AN14-'C10(1)-2管路(計画設定)'!AN14)))</f>
        <v>-</v>
      </c>
      <c r="AO14" s="486" t="str">
        <f t="shared" si="10"/>
        <v>-</v>
      </c>
      <c r="AP14" s="478" t="str">
        <f>IF(IF('C3(1)-1管路'!AP14="-","-",IF('C10(1)-2管路(計画設定)'!AP14="-",'C3(1)-1管路'!AP14,'C3(1)-1管路'!AP14-'C10(1)-2管路(計画設定)'!AP14))=0,"-",IF('C3(1)-1管路'!AP14="-","-",IF('C10(1)-2管路(計画設定)'!AP14="-",'C3(1)-1管路'!AP14,'C3(1)-1管路'!AP14-'C10(1)-2管路(計画設定)'!AP14)))</f>
        <v>-</v>
      </c>
      <c r="AQ14" s="472" t="str">
        <f>IF(IF('C3(1)-1管路'!AQ14="-","-",IF('C10(1)-2管路(計画設定)'!AQ14="-",'C3(1)-1管路'!AQ14,'C3(1)-1管路'!AQ14-'C10(1)-2管路(計画設定)'!AQ14))=0,"-",IF('C3(1)-1管路'!AQ14="-","-",IF('C10(1)-2管路(計画設定)'!AQ14="-",'C3(1)-1管路'!AQ14,'C3(1)-1管路'!AQ14-'C10(1)-2管路(計画設定)'!AQ14)))</f>
        <v>-</v>
      </c>
      <c r="AR14" s="483" t="str">
        <f t="shared" si="11"/>
        <v>-</v>
      </c>
      <c r="AS14" s="478" t="str">
        <f>IF(IF('C3(1)-1管路'!AS14="-","-",IF('C10(1)-2管路(計画設定)'!AS14="-",'C3(1)-1管路'!AS14,'C3(1)-1管路'!AS14-'C10(1)-2管路(計画設定)'!AS14))=0,"-",IF('C3(1)-1管路'!AS14="-","-",IF('C10(1)-2管路(計画設定)'!AS14="-",'C3(1)-1管路'!AS14,'C3(1)-1管路'!AS14-'C10(1)-2管路(計画設定)'!AS14)))</f>
        <v>-</v>
      </c>
      <c r="AT14" s="472" t="str">
        <f>IF(IF('C3(1)-1管路'!AT14="-","-",IF('C10(1)-2管路(計画設定)'!AT14="-",'C3(1)-1管路'!AT14,'C3(1)-1管路'!AT14-'C10(1)-2管路(計画設定)'!AT14))=0,"-",IF('C3(1)-1管路'!AT14="-","-",IF('C10(1)-2管路(計画設定)'!AT14="-",'C3(1)-1管路'!AT14,'C3(1)-1管路'!AT14-'C10(1)-2管路(計画設定)'!AT14)))</f>
        <v>-</v>
      </c>
      <c r="AU14" s="483" t="str">
        <f t="shared" si="12"/>
        <v>-</v>
      </c>
      <c r="AV14" s="1071" t="str">
        <f t="shared" si="13"/>
        <v>-</v>
      </c>
      <c r="AW14" s="1070"/>
      <c r="AX14" s="1069" t="str">
        <f t="shared" si="14"/>
        <v>-</v>
      </c>
      <c r="AY14" s="1070"/>
      <c r="AZ14" s="1071">
        <f t="shared" si="15"/>
        <v>0</v>
      </c>
      <c r="BA14" s="1070"/>
      <c r="BB14" s="1070">
        <f t="shared" si="16"/>
        <v>0</v>
      </c>
      <c r="BC14" s="1070"/>
      <c r="BD14" s="1070">
        <f t="shared" si="17"/>
        <v>0</v>
      </c>
      <c r="BE14" s="1070"/>
      <c r="BF14" s="1070">
        <f t="shared" si="18"/>
        <v>0</v>
      </c>
      <c r="BG14" s="1070"/>
      <c r="BH14" s="1070">
        <f t="shared" si="19"/>
        <v>0</v>
      </c>
      <c r="BI14" s="1070"/>
      <c r="BJ14" s="1069">
        <f t="shared" si="20"/>
        <v>0</v>
      </c>
      <c r="BK14" s="1070"/>
      <c r="BL14" s="1070">
        <f t="shared" si="21"/>
        <v>0</v>
      </c>
      <c r="BM14" s="1073"/>
      <c r="BN14" s="1070" t="str">
        <f t="shared" si="22"/>
        <v>-</v>
      </c>
      <c r="BO14" s="1073"/>
      <c r="BQ14" s="442" t="str">
        <f>IF('C10(1)-2管路(計画設定)'!AW14="","-",'C10(1)-2管路(計画設定)'!AW14)</f>
        <v>ダクタイル鋳鉄管(NS形継手等)</v>
      </c>
      <c r="BR14" s="441" t="str">
        <f>IF(BQ14=BR$4,IF('C10(1)-2管路(計画設定)'!AV14="-","-",IF('C10(1)-2管路(計画設定)'!I14="-",'C10(1)-2管路(計画設定)'!AV14,'C10(1)-2管路(計画設定)'!AV14-'C10(1)-2管路(計画設定)'!I14)),"-")</f>
        <v>-</v>
      </c>
      <c r="BS14" s="441" t="str">
        <f>IF(BQ14=BS$4,IF('C10(1)-2管路(計画設定)'!AV14="-","-",IF('C10(1)-2管路(計画設定)'!L14="-",'C10(1)-2管路(計画設定)'!AV14,'C10(1)-2管路(計画設定)'!AV14-'C10(1)-2管路(計画設定)'!L14)),"-")</f>
        <v>-</v>
      </c>
      <c r="BT14" s="441" t="str">
        <f>IF(BQ14=BT$4,IF('C10(1)-2管路(計画設定)'!AV14="-","-",IF('C10(1)-2管路(計画設定)'!O14="-",'C10(1)-2管路(計画設定)'!AV14,'C10(1)-2管路(計画設定)'!AV14-'C10(1)-2管路(計画設定)'!O14)),"-")</f>
        <v>-</v>
      </c>
      <c r="BU14" s="441" t="str">
        <f>IF($BQ14=BU$4,IF('C10(1)-2管路(計画設定)'!$AV14="-","-",IF('C10(1)-2管路(計画設定)'!R14="-",'C10(1)-2管路(計画設定)'!$AV14,'C10(1)-2管路(計画設定)'!$AV14-'C10(1)-2管路(計画設定)'!R14)),"-")</f>
        <v>-</v>
      </c>
      <c r="BV14" s="441" t="str">
        <f>IF($BQ14=BV$4,IF('C10(1)-2管路(計画設定)'!$AV14="-","-",IF('C10(1)-2管路(計画設定)'!W14="-",'C10(1)-2管路(計画設定)'!$AV14,'C10(1)-2管路(計画設定)'!$AV14-SUM('C10(1)-2管路(計画設定)'!S14,'C10(1)-2管路(計画設定)'!T14))),"-")</f>
        <v>-</v>
      </c>
      <c r="BW14" s="441" t="str">
        <f>IF($BQ14=BV$4,IF('C10(1)-2管路(計画設定)'!$AV14="-","-",IF('C10(1)-2管路(計画設定)'!W14="-",'C10(1)-2管路(計画設定)'!$AV14,'C10(1)-2管路(計画設定)'!$AV14-SUM('C10(1)-2管路(計画設定)'!U14,'C10(1)-2管路(計画設定)'!V14))),"-")</f>
        <v>-</v>
      </c>
      <c r="BX14" s="441" t="str">
        <f>IF($BQ14=BX$4,IF('C10(1)-2管路(計画設定)'!$AV14="-","-",IF('C10(1)-2管路(計画設定)'!AF14="-",'C10(1)-2管路(計画設定)'!$AV14,'C10(1)-2管路(計画設定)'!$AV14-'C10(1)-2管路(計画設定)'!AF14)),"-")</f>
        <v>-</v>
      </c>
    </row>
    <row r="15" spans="2:76" ht="13.5" customHeight="1">
      <c r="B15" s="1594"/>
      <c r="C15" s="1263"/>
      <c r="D15" s="1263"/>
      <c r="E15" s="1263"/>
      <c r="F15" s="795">
        <v>300</v>
      </c>
      <c r="G15" s="857" t="str">
        <f>IF(AND('C10(1)-1管路(計画設定)'!$F$8="○",'C10(1)-4,5管路(計画設定)'!$BR15="-"),"-",IF('C3(1)-1管路'!G15="-",BR15,IF(BR15="-",'C3(1)-1管路'!G15,'C3(1)-1管路'!G15+BR15)))</f>
        <v>-</v>
      </c>
      <c r="H15" s="472" t="str">
        <f>IF(IF('C3(1)-1管路'!H15="-","-",IF('C10(1)-2管路(計画設定)'!H15="-",'C3(1)-1管路'!H15,'C3(1)-1管路'!H15-'C10(1)-2管路(計画設定)'!H15))=0,"-",IF('C3(1)-1管路'!H15="-","-",IF('C10(1)-2管路(計画設定)'!H15="-",'C3(1)-1管路'!H15,'C3(1)-1管路'!H15-'C10(1)-2管路(計画設定)'!H15)))</f>
        <v>-</v>
      </c>
      <c r="I15" s="486" t="str">
        <f t="shared" si="0"/>
        <v>-</v>
      </c>
      <c r="J15" s="857" t="str">
        <f>IF(AND('C10(1)-1管路(計画設定)'!$H$8="○",'C10(1)-4,5管路(計画設定)'!$BS15="-"),"-",IF('C3(1)-1管路'!J15="-",BS15,IF(BS15="-",'C3(1)-1管路'!J15,'C3(1)-1管路'!J15+BS15)))</f>
        <v>-</v>
      </c>
      <c r="K15" s="472" t="str">
        <f>IF(IF('C3(1)-1管路'!K15="-","-",IF('C10(1)-2管路(計画設定)'!K15="-",'C3(1)-1管路'!K15,'C3(1)-1管路'!K15-'C10(1)-2管路(計画設定)'!K15))=0,"-",IF('C3(1)-1管路'!K15="-","-",IF('C10(1)-2管路(計画設定)'!K15="-",'C3(1)-1管路'!K15,'C3(1)-1管路'!K15-'C10(1)-2管路(計画設定)'!K15)))</f>
        <v>-</v>
      </c>
      <c r="L15" s="486" t="str">
        <f t="shared" si="1"/>
        <v>-</v>
      </c>
      <c r="M15" s="857" t="str">
        <f>IF(AND('C10(1)-1管路(計画設定)'!$J$8="○",'C10(1)-4,5管路(計画設定)'!$BT15="-"),"-",IF('C3(1)-1管路'!M15="-",BT15,IF(BT15="-",'C3(1)-1管路'!M15,'C3(1)-1管路'!M15+BT15)))</f>
        <v>-</v>
      </c>
      <c r="N15" s="472" t="str">
        <f>IF(IF('C3(1)-1管路'!N15="-","-",IF('C10(1)-2管路(計画設定)'!N15="-",'C3(1)-1管路'!N15,'C3(1)-1管路'!N15-'C10(1)-2管路(計画設定)'!N15))=0,"-",IF('C3(1)-1管路'!N15="-","-",IF('C10(1)-2管路(計画設定)'!N15="-",'C3(1)-1管路'!N15,'C3(1)-1管路'!N15-'C10(1)-2管路(計画設定)'!N15)))</f>
        <v>-</v>
      </c>
      <c r="O15" s="486" t="str">
        <f t="shared" si="2"/>
        <v>-</v>
      </c>
      <c r="P15" s="857" t="str">
        <f>IF(AND('C10(1)-1管路(計画設定)'!$L$8="○",'C10(1)-4,5管路(計画設定)'!$BU15="-"),"-",IF('C3(1)-1管路'!P15="-",BU15,IF(BU15="-",'C3(1)-1管路'!P15,'C3(1)-1管路'!P15+BU15)))</f>
        <v>-</v>
      </c>
      <c r="Q15" s="472" t="str">
        <f>IF(IF('C3(1)-1管路'!Q15="-","-",IF('C10(1)-2管路(計画設定)'!Q15="-",'C3(1)-1管路'!Q15,'C3(1)-1管路'!Q15-'C10(1)-2管路(計画設定)'!Q15))=0,"-",IF('C3(1)-1管路'!Q15="-","-",IF('C10(1)-2管路(計画設定)'!Q15="-",'C3(1)-1管路'!Q15,'C3(1)-1管路'!Q15-'C10(1)-2管路(計画設定)'!Q15)))</f>
        <v>-</v>
      </c>
      <c r="R15" s="486" t="str">
        <f t="shared" si="3"/>
        <v>-</v>
      </c>
      <c r="S15" s="857" t="str">
        <f>IF(AND('C10(1)-1管路(計画設定)'!$N$8="○",'C10(1)-4,5管路(計画設定)'!$BV15="-"),"-",IF('C3(1)-1管路'!S15="-",BV15,IF(BV15="-",'C3(1)-1管路'!S15,'C3(1)-1管路'!S15+BV15+BW15)))</f>
        <v>-</v>
      </c>
      <c r="T15" s="471" t="str">
        <f>IF(IF('C3(1)-1管路'!T15="-","-",IF('C10(1)-2管路(計画設定)'!T15="-",'C3(1)-1管路'!T15,'C3(1)-1管路'!T15-'C10(1)-2管路(計画設定)'!T15))=0,"-",IF('C3(1)-1管路'!T15="-","-",IF('C10(1)-2管路(計画設定)'!T15="-",'C3(1)-1管路'!T15,'C3(1)-1管路'!T15-'C10(1)-2管路(計画設定)'!T15)))</f>
        <v>-</v>
      </c>
      <c r="U15" s="856" t="str">
        <f>IF(AND('C10(1)-1管路(計画設定)'!$P$8="○",'C10(1)-4,5管路(計画設定)'!$BW15="-"),"-",IF('C3(1)-1管路'!U15="-",BW15,IF(BW15="-",'C3(1)-1管路'!U15,'C3(1)-1管路'!U15)))</f>
        <v>-</v>
      </c>
      <c r="V15" s="472" t="str">
        <f>IF(IF('C3(1)-1管路'!V15="-","-",IF('C10(1)-2管路(計画設定)'!V15="-",'C3(1)-1管路'!V15,'C3(1)-1管路'!V15-'C10(1)-2管路(計画設定)'!V15))=0,"-",IF('C3(1)-1管路'!V15="-","-",IF('C10(1)-2管路(計画設定)'!V15="-",'C3(1)-1管路'!V15,'C3(1)-1管路'!V15-'C10(1)-2管路(計画設定)'!V15)))</f>
        <v>-</v>
      </c>
      <c r="W15" s="486" t="str">
        <f t="shared" si="4"/>
        <v>-</v>
      </c>
      <c r="X15" s="478" t="str">
        <f>IF(IF('C3(1)-1管路'!X15="-","-",IF('C10(1)-2管路(計画設定)'!X15="-",'C3(1)-1管路'!X15,'C3(1)-1管路'!X15-'C10(1)-2管路(計画設定)'!X15))=0,"-",IF('C3(1)-1管路'!X15="-","-",IF('C10(1)-2管路(計画設定)'!X15="-",'C3(1)-1管路'!X15,'C3(1)-1管路'!X15-'C10(1)-2管路(計画設定)'!X15)))</f>
        <v>-</v>
      </c>
      <c r="Y15" s="472" t="str">
        <f>IF(IF('C3(1)-1管路'!Y15="-","-",IF('C10(1)-2管路(計画設定)'!Y15="-",'C3(1)-1管路'!Y15,'C3(1)-1管路'!Y15-'C10(1)-2管路(計画設定)'!Y15))=0,"-",IF('C3(1)-1管路'!Y15="-","-",IF('C10(1)-2管路(計画設定)'!Y15="-",'C3(1)-1管路'!Y15,'C3(1)-1管路'!Y15-'C10(1)-2管路(計画設定)'!Y15)))</f>
        <v>-</v>
      </c>
      <c r="Z15" s="486" t="str">
        <f t="shared" si="5"/>
        <v>-</v>
      </c>
      <c r="AA15" s="478" t="str">
        <f>IF(IF('C3(1)-1管路'!AA15="-","-",IF('C10(1)-2管路(計画設定)'!AA15="-",'C3(1)-1管路'!AA15,'C3(1)-1管路'!AA15-'C10(1)-2管路(計画設定)'!AA15))=0,"-",IF('C3(1)-1管路'!AA15="-","-",IF('C10(1)-2管路(計画設定)'!AA15="-",'C3(1)-1管路'!AA15,'C3(1)-1管路'!AA15-'C10(1)-2管路(計画設定)'!AA15)))</f>
        <v>-</v>
      </c>
      <c r="AB15" s="472" t="str">
        <f>IF(IF('C3(1)-1管路'!AB15="-","-",IF('C10(1)-2管路(計画設定)'!AB15="-",'C3(1)-1管路'!AB15,'C3(1)-1管路'!AB15-'C10(1)-2管路(計画設定)'!AB15))=0,"-",IF('C3(1)-1管路'!AB15="-","-",IF('C10(1)-2管路(計画設定)'!AB15="-",'C3(1)-1管路'!AB15,'C3(1)-1管路'!AB15-'C10(1)-2管路(計画設定)'!AB15)))</f>
        <v>-</v>
      </c>
      <c r="AC15" s="486" t="str">
        <f t="shared" si="6"/>
        <v>-</v>
      </c>
      <c r="AD15" s="857" t="str">
        <f>IF(AND('C10(1)-1管路(計画設定)'!$V$8="○",'C10(1)-4,5管路(計画設定)'!$BX15="-"),"-",IF('C3(1)-1管路'!AD15="-",BX15,IF(BX15="-",'C3(1)-1管路'!AD15,'C3(1)-1管路'!AD15+BX15)))</f>
        <v>-</v>
      </c>
      <c r="AE15" s="472" t="str">
        <f>IF(IF('C3(1)-1管路'!AE15="-","-",IF('C10(1)-2管路(計画設定)'!AE15="-",'C3(1)-1管路'!AE15,'C3(1)-1管路'!AE15-'C10(1)-2管路(計画設定)'!AE15))=0,"-",IF('C3(1)-1管路'!AE15="-","-",IF('C10(1)-2管路(計画設定)'!AE15="-",'C3(1)-1管路'!AE15,'C3(1)-1管路'!AE15-'C10(1)-2管路(計画設定)'!AE15)))</f>
        <v>-</v>
      </c>
      <c r="AF15" s="486" t="str">
        <f t="shared" si="7"/>
        <v>-</v>
      </c>
      <c r="AG15" s="478" t="str">
        <f>IF(IF('C3(1)-1管路'!AG15="-","-",IF('C10(1)-2管路(計画設定)'!AG15="-",'C3(1)-1管路'!AG15,'C3(1)-1管路'!AG15-'C10(1)-2管路(計画設定)'!AG15))=0,"-",IF('C3(1)-1管路'!AG15="-","-",IF('C10(1)-2管路(計画設定)'!AG15="-",'C3(1)-1管路'!AG15,'C3(1)-1管路'!AG15-'C10(1)-2管路(計画設定)'!AG15)))</f>
        <v>-</v>
      </c>
      <c r="AH15" s="472" t="str">
        <f>IF(IF('C3(1)-1管路'!AH15="-","-",IF('C10(1)-2管路(計画設定)'!AH15="-",'C3(1)-1管路'!AH15,'C3(1)-1管路'!AH15-'C10(1)-2管路(計画設定)'!AH15))=0,"-",IF('C3(1)-1管路'!AH15="-","-",IF('C10(1)-2管路(計画設定)'!AH15="-",'C3(1)-1管路'!AH15,'C3(1)-1管路'!AH15-'C10(1)-2管路(計画設定)'!AH15)))</f>
        <v>-</v>
      </c>
      <c r="AI15" s="486" t="str">
        <f t="shared" si="8"/>
        <v>-</v>
      </c>
      <c r="AJ15" s="478" t="str">
        <f>IF(IF('C3(1)-1管路'!AJ15="-","-",IF('C10(1)-2管路(計画設定)'!AJ15="-",'C3(1)-1管路'!AJ15,'C3(1)-1管路'!AJ15-'C10(1)-2管路(計画設定)'!AJ15))=0,"-",IF('C3(1)-1管路'!AJ15="-","-",IF('C10(1)-2管路(計画設定)'!AJ15="-",'C3(1)-1管路'!AJ15,'C3(1)-1管路'!AJ15-'C10(1)-2管路(計画設定)'!AJ15)))</f>
        <v>-</v>
      </c>
      <c r="AK15" s="472" t="str">
        <f>IF(IF('C3(1)-1管路'!AK15="-","-",IF('C10(1)-2管路(計画設定)'!AK15="-",'C3(1)-1管路'!AK15,'C3(1)-1管路'!AK15-'C10(1)-2管路(計画設定)'!AK15))=0,"-",IF('C3(1)-1管路'!AK15="-","-",IF('C10(1)-2管路(計画設定)'!AK15="-",'C3(1)-1管路'!AK15,'C3(1)-1管路'!AK15-'C10(1)-2管路(計画設定)'!AK15)))</f>
        <v>-</v>
      </c>
      <c r="AL15" s="486" t="str">
        <f t="shared" si="9"/>
        <v>-</v>
      </c>
      <c r="AM15" s="478" t="str">
        <f>IF(IF('C3(1)-1管路'!AM15="-","-",IF('C10(1)-2管路(計画設定)'!AM15="-",'C3(1)-1管路'!AM15,'C3(1)-1管路'!AM15-'C10(1)-2管路(計画設定)'!AM15))=0,"-",IF('C3(1)-1管路'!AM15="-","-",IF('C10(1)-2管路(計画設定)'!AM15="-",'C3(1)-1管路'!AM15,'C3(1)-1管路'!AM15-'C10(1)-2管路(計画設定)'!AM15)))</f>
        <v>-</v>
      </c>
      <c r="AN15" s="472" t="str">
        <f>IF(IF('C3(1)-1管路'!AN15="-","-",IF('C10(1)-2管路(計画設定)'!AN15="-",'C3(1)-1管路'!AN15,'C3(1)-1管路'!AN15-'C10(1)-2管路(計画設定)'!AN15))=0,"-",IF('C3(1)-1管路'!AN15="-","-",IF('C10(1)-2管路(計画設定)'!AN15="-",'C3(1)-1管路'!AN15,'C3(1)-1管路'!AN15-'C10(1)-2管路(計画設定)'!AN15)))</f>
        <v>-</v>
      </c>
      <c r="AO15" s="486" t="str">
        <f t="shared" si="10"/>
        <v>-</v>
      </c>
      <c r="AP15" s="478" t="str">
        <f>IF(IF('C3(1)-1管路'!AP15="-","-",IF('C10(1)-2管路(計画設定)'!AP15="-",'C3(1)-1管路'!AP15,'C3(1)-1管路'!AP15-'C10(1)-2管路(計画設定)'!AP15))=0,"-",IF('C3(1)-1管路'!AP15="-","-",IF('C10(1)-2管路(計画設定)'!AP15="-",'C3(1)-1管路'!AP15,'C3(1)-1管路'!AP15-'C10(1)-2管路(計画設定)'!AP15)))</f>
        <v>-</v>
      </c>
      <c r="AQ15" s="472" t="str">
        <f>IF(IF('C3(1)-1管路'!AQ15="-","-",IF('C10(1)-2管路(計画設定)'!AQ15="-",'C3(1)-1管路'!AQ15,'C3(1)-1管路'!AQ15-'C10(1)-2管路(計画設定)'!AQ15))=0,"-",IF('C3(1)-1管路'!AQ15="-","-",IF('C10(1)-2管路(計画設定)'!AQ15="-",'C3(1)-1管路'!AQ15,'C3(1)-1管路'!AQ15-'C10(1)-2管路(計画設定)'!AQ15)))</f>
        <v>-</v>
      </c>
      <c r="AR15" s="483" t="str">
        <f t="shared" si="11"/>
        <v>-</v>
      </c>
      <c r="AS15" s="478" t="str">
        <f>IF(IF('C3(1)-1管路'!AS15="-","-",IF('C10(1)-2管路(計画設定)'!AS15="-",'C3(1)-1管路'!AS15,'C3(1)-1管路'!AS15-'C10(1)-2管路(計画設定)'!AS15))=0,"-",IF('C3(1)-1管路'!AS15="-","-",IF('C10(1)-2管路(計画設定)'!AS15="-",'C3(1)-1管路'!AS15,'C3(1)-1管路'!AS15-'C10(1)-2管路(計画設定)'!AS15)))</f>
        <v>-</v>
      </c>
      <c r="AT15" s="472" t="str">
        <f>IF(IF('C3(1)-1管路'!AT15="-","-",IF('C10(1)-2管路(計画設定)'!AT15="-",'C3(1)-1管路'!AT15,'C3(1)-1管路'!AT15-'C10(1)-2管路(計画設定)'!AT15))=0,"-",IF('C3(1)-1管路'!AT15="-","-",IF('C10(1)-2管路(計画設定)'!AT15="-",'C3(1)-1管路'!AT15,'C3(1)-1管路'!AT15-'C10(1)-2管路(計画設定)'!AT15)))</f>
        <v>-</v>
      </c>
      <c r="AU15" s="483" t="str">
        <f t="shared" si="12"/>
        <v>-</v>
      </c>
      <c r="AV15" s="1071" t="str">
        <f t="shared" si="13"/>
        <v>-</v>
      </c>
      <c r="AW15" s="1070"/>
      <c r="AX15" s="1069" t="str">
        <f t="shared" si="14"/>
        <v>-</v>
      </c>
      <c r="AY15" s="1070"/>
      <c r="AZ15" s="1071">
        <f t="shared" si="15"/>
        <v>0</v>
      </c>
      <c r="BA15" s="1070"/>
      <c r="BB15" s="1070">
        <f t="shared" si="16"/>
        <v>0</v>
      </c>
      <c r="BC15" s="1070"/>
      <c r="BD15" s="1070">
        <f t="shared" si="17"/>
        <v>0</v>
      </c>
      <c r="BE15" s="1070"/>
      <c r="BF15" s="1070">
        <f t="shared" si="18"/>
        <v>0</v>
      </c>
      <c r="BG15" s="1070"/>
      <c r="BH15" s="1070">
        <f t="shared" si="19"/>
        <v>0</v>
      </c>
      <c r="BI15" s="1070"/>
      <c r="BJ15" s="1069">
        <f t="shared" si="20"/>
        <v>0</v>
      </c>
      <c r="BK15" s="1070"/>
      <c r="BL15" s="1070">
        <f t="shared" si="21"/>
        <v>0</v>
      </c>
      <c r="BM15" s="1073"/>
      <c r="BN15" s="1070" t="str">
        <f t="shared" si="22"/>
        <v>-</v>
      </c>
      <c r="BO15" s="1073"/>
      <c r="BQ15" s="442" t="str">
        <f>IF('C10(1)-2管路(計画設定)'!AW15="","-",'C10(1)-2管路(計画設定)'!AW15)</f>
        <v>ダクタイル鋳鉄管(NS形継手等)</v>
      </c>
      <c r="BR15" s="441" t="str">
        <f>IF(BQ15=BR$4,IF('C10(1)-2管路(計画設定)'!AV15="-","-",IF('C10(1)-2管路(計画設定)'!I15="-",'C10(1)-2管路(計画設定)'!AV15,'C10(1)-2管路(計画設定)'!AV15-'C10(1)-2管路(計画設定)'!I15)),"-")</f>
        <v>-</v>
      </c>
      <c r="BS15" s="441" t="str">
        <f>IF(BQ15=BS$4,IF('C10(1)-2管路(計画設定)'!AV15="-","-",IF('C10(1)-2管路(計画設定)'!L15="-",'C10(1)-2管路(計画設定)'!AV15,'C10(1)-2管路(計画設定)'!AV15-'C10(1)-2管路(計画設定)'!L15)),"-")</f>
        <v>-</v>
      </c>
      <c r="BT15" s="441" t="str">
        <f>IF(BQ15=BT$4,IF('C10(1)-2管路(計画設定)'!AV15="-","-",IF('C10(1)-2管路(計画設定)'!O15="-",'C10(1)-2管路(計画設定)'!AV15,'C10(1)-2管路(計画設定)'!AV15-'C10(1)-2管路(計画設定)'!O15)),"-")</f>
        <v>-</v>
      </c>
      <c r="BU15" s="441" t="str">
        <f>IF($BQ15=BU$4,IF('C10(1)-2管路(計画設定)'!$AV15="-","-",IF('C10(1)-2管路(計画設定)'!R15="-",'C10(1)-2管路(計画設定)'!$AV15,'C10(1)-2管路(計画設定)'!$AV15-'C10(1)-2管路(計画設定)'!R15)),"-")</f>
        <v>-</v>
      </c>
      <c r="BV15" s="441" t="str">
        <f>IF($BQ15=BV$4,IF('C10(1)-2管路(計画設定)'!$AV15="-","-",IF('C10(1)-2管路(計画設定)'!W15="-",'C10(1)-2管路(計画設定)'!$AV15,'C10(1)-2管路(計画設定)'!$AV15-SUM('C10(1)-2管路(計画設定)'!S15,'C10(1)-2管路(計画設定)'!T15))),"-")</f>
        <v>-</v>
      </c>
      <c r="BW15" s="441" t="str">
        <f>IF($BQ15=BV$4,IF('C10(1)-2管路(計画設定)'!$AV15="-","-",IF('C10(1)-2管路(計画設定)'!W15="-",'C10(1)-2管路(計画設定)'!$AV15,'C10(1)-2管路(計画設定)'!$AV15-SUM('C10(1)-2管路(計画設定)'!U15,'C10(1)-2管路(計画設定)'!V15))),"-")</f>
        <v>-</v>
      </c>
      <c r="BX15" s="441" t="str">
        <f>IF($BQ15=BX$4,IF('C10(1)-2管路(計画設定)'!$AV15="-","-",IF('C10(1)-2管路(計画設定)'!AF15="-",'C10(1)-2管路(計画設定)'!$AV15,'C10(1)-2管路(計画設定)'!$AV15-'C10(1)-2管路(計画設定)'!AF15)),"-")</f>
        <v>-</v>
      </c>
    </row>
    <row r="16" spans="2:76" ht="13.5" customHeight="1">
      <c r="B16" s="1594"/>
      <c r="C16" s="1263"/>
      <c r="D16" s="1263"/>
      <c r="E16" s="1263"/>
      <c r="F16" s="795">
        <v>250</v>
      </c>
      <c r="G16" s="857" t="str">
        <f>IF(AND('C10(1)-1管路(計画設定)'!$F$8="○",'C10(1)-4,5管路(計画設定)'!$BR16="-"),"-",IF('C3(1)-1管路'!G16="-",BR16,IF(BR16="-",'C3(1)-1管路'!G16,'C3(1)-1管路'!G16+BR16)))</f>
        <v>-</v>
      </c>
      <c r="H16" s="472" t="str">
        <f>IF(IF('C3(1)-1管路'!H16="-","-",IF('C10(1)-2管路(計画設定)'!H16="-",'C3(1)-1管路'!H16,'C3(1)-1管路'!H16-'C10(1)-2管路(計画設定)'!H16))=0,"-",IF('C3(1)-1管路'!H16="-","-",IF('C10(1)-2管路(計画設定)'!H16="-",'C3(1)-1管路'!H16,'C3(1)-1管路'!H16-'C10(1)-2管路(計画設定)'!H16)))</f>
        <v>-</v>
      </c>
      <c r="I16" s="486" t="str">
        <f t="shared" si="0"/>
        <v>-</v>
      </c>
      <c r="J16" s="857" t="str">
        <f>IF(AND('C10(1)-1管路(計画設定)'!$H$8="○",'C10(1)-4,5管路(計画設定)'!$BS16="-"),"-",IF('C3(1)-1管路'!J16="-",BS16,IF(BS16="-",'C3(1)-1管路'!J16,'C3(1)-1管路'!J16+BS16)))</f>
        <v>-</v>
      </c>
      <c r="K16" s="472" t="str">
        <f>IF(IF('C3(1)-1管路'!K16="-","-",IF('C10(1)-2管路(計画設定)'!K16="-",'C3(1)-1管路'!K16,'C3(1)-1管路'!K16-'C10(1)-2管路(計画設定)'!K16))=0,"-",IF('C3(1)-1管路'!K16="-","-",IF('C10(1)-2管路(計画設定)'!K16="-",'C3(1)-1管路'!K16,'C3(1)-1管路'!K16-'C10(1)-2管路(計画設定)'!K16)))</f>
        <v>-</v>
      </c>
      <c r="L16" s="486" t="str">
        <f t="shared" si="1"/>
        <v>-</v>
      </c>
      <c r="M16" s="857" t="str">
        <f>IF(AND('C10(1)-1管路(計画設定)'!$J$8="○",'C10(1)-4,5管路(計画設定)'!$BT16="-"),"-",IF('C3(1)-1管路'!M16="-",BT16,IF(BT16="-",'C3(1)-1管路'!M16,'C3(1)-1管路'!M16+BT16)))</f>
        <v>-</v>
      </c>
      <c r="N16" s="472" t="str">
        <f>IF(IF('C3(1)-1管路'!N16="-","-",IF('C10(1)-2管路(計画設定)'!N16="-",'C3(1)-1管路'!N16,'C3(1)-1管路'!N16-'C10(1)-2管路(計画設定)'!N16))=0,"-",IF('C3(1)-1管路'!N16="-","-",IF('C10(1)-2管路(計画設定)'!N16="-",'C3(1)-1管路'!N16,'C3(1)-1管路'!N16-'C10(1)-2管路(計画設定)'!N16)))</f>
        <v>-</v>
      </c>
      <c r="O16" s="486" t="str">
        <f t="shared" si="2"/>
        <v>-</v>
      </c>
      <c r="P16" s="857" t="str">
        <f>IF(AND('C10(1)-1管路(計画設定)'!$L$8="○",'C10(1)-4,5管路(計画設定)'!$BU16="-"),"-",IF('C3(1)-1管路'!P16="-",BU16,IF(BU16="-",'C3(1)-1管路'!P16,'C3(1)-1管路'!P16+BU16)))</f>
        <v>-</v>
      </c>
      <c r="Q16" s="472" t="str">
        <f>IF(IF('C3(1)-1管路'!Q16="-","-",IF('C10(1)-2管路(計画設定)'!Q16="-",'C3(1)-1管路'!Q16,'C3(1)-1管路'!Q16-'C10(1)-2管路(計画設定)'!Q16))=0,"-",IF('C3(1)-1管路'!Q16="-","-",IF('C10(1)-2管路(計画設定)'!Q16="-",'C3(1)-1管路'!Q16,'C3(1)-1管路'!Q16-'C10(1)-2管路(計画設定)'!Q16)))</f>
        <v>-</v>
      </c>
      <c r="R16" s="486" t="str">
        <f t="shared" si="3"/>
        <v>-</v>
      </c>
      <c r="S16" s="857" t="str">
        <f>IF(AND('C10(1)-1管路(計画設定)'!$N$8="○",'C10(1)-4,5管路(計画設定)'!$BV16="-"),"-",IF('C3(1)-1管路'!S16="-",BV16,IF(BV16="-",'C3(1)-1管路'!S16,'C3(1)-1管路'!S16+BV16+BW16)))</f>
        <v>-</v>
      </c>
      <c r="T16" s="471" t="str">
        <f>IF(IF('C3(1)-1管路'!T16="-","-",IF('C10(1)-2管路(計画設定)'!T16="-",'C3(1)-1管路'!T16,'C3(1)-1管路'!T16-'C10(1)-2管路(計画設定)'!T16))=0,"-",IF('C3(1)-1管路'!T16="-","-",IF('C10(1)-2管路(計画設定)'!T16="-",'C3(1)-1管路'!T16,'C3(1)-1管路'!T16-'C10(1)-2管路(計画設定)'!T16)))</f>
        <v>-</v>
      </c>
      <c r="U16" s="856" t="str">
        <f>IF(AND('C10(1)-1管路(計画設定)'!$P$8="○",'C10(1)-4,5管路(計画設定)'!$BW16="-"),"-",IF('C3(1)-1管路'!U16="-",BW16,IF(BW16="-",'C3(1)-1管路'!U16,'C3(1)-1管路'!U16)))</f>
        <v>-</v>
      </c>
      <c r="V16" s="472" t="str">
        <f>IF(IF('C3(1)-1管路'!V16="-","-",IF('C10(1)-2管路(計画設定)'!V16="-",'C3(1)-1管路'!V16,'C3(1)-1管路'!V16-'C10(1)-2管路(計画設定)'!V16))=0,"-",IF('C3(1)-1管路'!V16="-","-",IF('C10(1)-2管路(計画設定)'!V16="-",'C3(1)-1管路'!V16,'C3(1)-1管路'!V16-'C10(1)-2管路(計画設定)'!V16)))</f>
        <v>-</v>
      </c>
      <c r="W16" s="486" t="str">
        <f t="shared" si="4"/>
        <v>-</v>
      </c>
      <c r="X16" s="478" t="str">
        <f>IF(IF('C3(1)-1管路'!X16="-","-",IF('C10(1)-2管路(計画設定)'!X16="-",'C3(1)-1管路'!X16,'C3(1)-1管路'!X16-'C10(1)-2管路(計画設定)'!X16))=0,"-",IF('C3(1)-1管路'!X16="-","-",IF('C10(1)-2管路(計画設定)'!X16="-",'C3(1)-1管路'!X16,'C3(1)-1管路'!X16-'C10(1)-2管路(計画設定)'!X16)))</f>
        <v>-</v>
      </c>
      <c r="Y16" s="472" t="str">
        <f>IF(IF('C3(1)-1管路'!Y16="-","-",IF('C10(1)-2管路(計画設定)'!Y16="-",'C3(1)-1管路'!Y16,'C3(1)-1管路'!Y16-'C10(1)-2管路(計画設定)'!Y16))=0,"-",IF('C3(1)-1管路'!Y16="-","-",IF('C10(1)-2管路(計画設定)'!Y16="-",'C3(1)-1管路'!Y16,'C3(1)-1管路'!Y16-'C10(1)-2管路(計画設定)'!Y16)))</f>
        <v>-</v>
      </c>
      <c r="Z16" s="486" t="str">
        <f t="shared" si="5"/>
        <v>-</v>
      </c>
      <c r="AA16" s="478" t="str">
        <f>IF(IF('C3(1)-1管路'!AA16="-","-",IF('C10(1)-2管路(計画設定)'!AA16="-",'C3(1)-1管路'!AA16,'C3(1)-1管路'!AA16-'C10(1)-2管路(計画設定)'!AA16))=0,"-",IF('C3(1)-1管路'!AA16="-","-",IF('C10(1)-2管路(計画設定)'!AA16="-",'C3(1)-1管路'!AA16,'C3(1)-1管路'!AA16-'C10(1)-2管路(計画設定)'!AA16)))</f>
        <v>-</v>
      </c>
      <c r="AB16" s="472" t="str">
        <f>IF(IF('C3(1)-1管路'!AB16="-","-",IF('C10(1)-2管路(計画設定)'!AB16="-",'C3(1)-1管路'!AB16,'C3(1)-1管路'!AB16-'C10(1)-2管路(計画設定)'!AB16))=0,"-",IF('C3(1)-1管路'!AB16="-","-",IF('C10(1)-2管路(計画設定)'!AB16="-",'C3(1)-1管路'!AB16,'C3(1)-1管路'!AB16-'C10(1)-2管路(計画設定)'!AB16)))</f>
        <v>-</v>
      </c>
      <c r="AC16" s="486" t="str">
        <f t="shared" si="6"/>
        <v>-</v>
      </c>
      <c r="AD16" s="857" t="str">
        <f>IF(AND('C10(1)-1管路(計画設定)'!$V$8="○",'C10(1)-4,5管路(計画設定)'!$BX16="-"),"-",IF('C3(1)-1管路'!AD16="-",BX16,IF(BX16="-",'C3(1)-1管路'!AD16,'C3(1)-1管路'!AD16+BX16)))</f>
        <v>-</v>
      </c>
      <c r="AE16" s="472" t="str">
        <f>IF(IF('C3(1)-1管路'!AE16="-","-",IF('C10(1)-2管路(計画設定)'!AE16="-",'C3(1)-1管路'!AE16,'C3(1)-1管路'!AE16-'C10(1)-2管路(計画設定)'!AE16))=0,"-",IF('C3(1)-1管路'!AE16="-","-",IF('C10(1)-2管路(計画設定)'!AE16="-",'C3(1)-1管路'!AE16,'C3(1)-1管路'!AE16-'C10(1)-2管路(計画設定)'!AE16)))</f>
        <v>-</v>
      </c>
      <c r="AF16" s="486" t="str">
        <f t="shared" si="7"/>
        <v>-</v>
      </c>
      <c r="AG16" s="478" t="str">
        <f>IF(IF('C3(1)-1管路'!AG16="-","-",IF('C10(1)-2管路(計画設定)'!AG16="-",'C3(1)-1管路'!AG16,'C3(1)-1管路'!AG16-'C10(1)-2管路(計画設定)'!AG16))=0,"-",IF('C3(1)-1管路'!AG16="-","-",IF('C10(1)-2管路(計画設定)'!AG16="-",'C3(1)-1管路'!AG16,'C3(1)-1管路'!AG16-'C10(1)-2管路(計画設定)'!AG16)))</f>
        <v>-</v>
      </c>
      <c r="AH16" s="472" t="str">
        <f>IF(IF('C3(1)-1管路'!AH16="-","-",IF('C10(1)-2管路(計画設定)'!AH16="-",'C3(1)-1管路'!AH16,'C3(1)-1管路'!AH16-'C10(1)-2管路(計画設定)'!AH16))=0,"-",IF('C3(1)-1管路'!AH16="-","-",IF('C10(1)-2管路(計画設定)'!AH16="-",'C3(1)-1管路'!AH16,'C3(1)-1管路'!AH16-'C10(1)-2管路(計画設定)'!AH16)))</f>
        <v>-</v>
      </c>
      <c r="AI16" s="486" t="str">
        <f t="shared" si="8"/>
        <v>-</v>
      </c>
      <c r="AJ16" s="478" t="str">
        <f>IF(IF('C3(1)-1管路'!AJ16="-","-",IF('C10(1)-2管路(計画設定)'!AJ16="-",'C3(1)-1管路'!AJ16,'C3(1)-1管路'!AJ16-'C10(1)-2管路(計画設定)'!AJ16))=0,"-",IF('C3(1)-1管路'!AJ16="-","-",IF('C10(1)-2管路(計画設定)'!AJ16="-",'C3(1)-1管路'!AJ16,'C3(1)-1管路'!AJ16-'C10(1)-2管路(計画設定)'!AJ16)))</f>
        <v>-</v>
      </c>
      <c r="AK16" s="472" t="str">
        <f>IF(IF('C3(1)-1管路'!AK16="-","-",IF('C10(1)-2管路(計画設定)'!AK16="-",'C3(1)-1管路'!AK16,'C3(1)-1管路'!AK16-'C10(1)-2管路(計画設定)'!AK16))=0,"-",IF('C3(1)-1管路'!AK16="-","-",IF('C10(1)-2管路(計画設定)'!AK16="-",'C3(1)-1管路'!AK16,'C3(1)-1管路'!AK16-'C10(1)-2管路(計画設定)'!AK16)))</f>
        <v>-</v>
      </c>
      <c r="AL16" s="486" t="str">
        <f t="shared" si="9"/>
        <v>-</v>
      </c>
      <c r="AM16" s="478" t="str">
        <f>IF(IF('C3(1)-1管路'!AM16="-","-",IF('C10(1)-2管路(計画設定)'!AM16="-",'C3(1)-1管路'!AM16,'C3(1)-1管路'!AM16-'C10(1)-2管路(計画設定)'!AM16))=0,"-",IF('C3(1)-1管路'!AM16="-","-",IF('C10(1)-2管路(計画設定)'!AM16="-",'C3(1)-1管路'!AM16,'C3(1)-1管路'!AM16-'C10(1)-2管路(計画設定)'!AM16)))</f>
        <v>-</v>
      </c>
      <c r="AN16" s="472" t="str">
        <f>IF(IF('C3(1)-1管路'!AN16="-","-",IF('C10(1)-2管路(計画設定)'!AN16="-",'C3(1)-1管路'!AN16,'C3(1)-1管路'!AN16-'C10(1)-2管路(計画設定)'!AN16))=0,"-",IF('C3(1)-1管路'!AN16="-","-",IF('C10(1)-2管路(計画設定)'!AN16="-",'C3(1)-1管路'!AN16,'C3(1)-1管路'!AN16-'C10(1)-2管路(計画設定)'!AN16)))</f>
        <v>-</v>
      </c>
      <c r="AO16" s="486" t="str">
        <f t="shared" si="10"/>
        <v>-</v>
      </c>
      <c r="AP16" s="478" t="str">
        <f>IF(IF('C3(1)-1管路'!AP16="-","-",IF('C10(1)-2管路(計画設定)'!AP16="-",'C3(1)-1管路'!AP16,'C3(1)-1管路'!AP16-'C10(1)-2管路(計画設定)'!AP16))=0,"-",IF('C3(1)-1管路'!AP16="-","-",IF('C10(1)-2管路(計画設定)'!AP16="-",'C3(1)-1管路'!AP16,'C3(1)-1管路'!AP16-'C10(1)-2管路(計画設定)'!AP16)))</f>
        <v>-</v>
      </c>
      <c r="AQ16" s="472" t="str">
        <f>IF(IF('C3(1)-1管路'!AQ16="-","-",IF('C10(1)-2管路(計画設定)'!AQ16="-",'C3(1)-1管路'!AQ16,'C3(1)-1管路'!AQ16-'C10(1)-2管路(計画設定)'!AQ16))=0,"-",IF('C3(1)-1管路'!AQ16="-","-",IF('C10(1)-2管路(計画設定)'!AQ16="-",'C3(1)-1管路'!AQ16,'C3(1)-1管路'!AQ16-'C10(1)-2管路(計画設定)'!AQ16)))</f>
        <v>-</v>
      </c>
      <c r="AR16" s="483" t="str">
        <f t="shared" si="11"/>
        <v>-</v>
      </c>
      <c r="AS16" s="478" t="str">
        <f>IF(IF('C3(1)-1管路'!AS16="-","-",IF('C10(1)-2管路(計画設定)'!AS16="-",'C3(1)-1管路'!AS16,'C3(1)-1管路'!AS16-'C10(1)-2管路(計画設定)'!AS16))=0,"-",IF('C3(1)-1管路'!AS16="-","-",IF('C10(1)-2管路(計画設定)'!AS16="-",'C3(1)-1管路'!AS16,'C3(1)-1管路'!AS16-'C10(1)-2管路(計画設定)'!AS16)))</f>
        <v>-</v>
      </c>
      <c r="AT16" s="472" t="str">
        <f>IF(IF('C3(1)-1管路'!AT16="-","-",IF('C10(1)-2管路(計画設定)'!AT16="-",'C3(1)-1管路'!AT16,'C3(1)-1管路'!AT16-'C10(1)-2管路(計画設定)'!AT16))=0,"-",IF('C3(1)-1管路'!AT16="-","-",IF('C10(1)-2管路(計画設定)'!AT16="-",'C3(1)-1管路'!AT16,'C3(1)-1管路'!AT16-'C10(1)-2管路(計画設定)'!AT16)))</f>
        <v>-</v>
      </c>
      <c r="AU16" s="483" t="str">
        <f t="shared" si="12"/>
        <v>-</v>
      </c>
      <c r="AV16" s="1071" t="str">
        <f t="shared" si="13"/>
        <v>-</v>
      </c>
      <c r="AW16" s="1070"/>
      <c r="AX16" s="1069" t="str">
        <f t="shared" si="14"/>
        <v>-</v>
      </c>
      <c r="AY16" s="1070"/>
      <c r="AZ16" s="1071">
        <f t="shared" si="15"/>
        <v>0</v>
      </c>
      <c r="BA16" s="1070"/>
      <c r="BB16" s="1070">
        <f t="shared" si="16"/>
        <v>0</v>
      </c>
      <c r="BC16" s="1070"/>
      <c r="BD16" s="1070">
        <f t="shared" si="17"/>
        <v>0</v>
      </c>
      <c r="BE16" s="1070"/>
      <c r="BF16" s="1070">
        <f t="shared" si="18"/>
        <v>0</v>
      </c>
      <c r="BG16" s="1070"/>
      <c r="BH16" s="1070">
        <f t="shared" si="19"/>
        <v>0</v>
      </c>
      <c r="BI16" s="1070"/>
      <c r="BJ16" s="1069">
        <f t="shared" si="20"/>
        <v>0</v>
      </c>
      <c r="BK16" s="1070"/>
      <c r="BL16" s="1070">
        <f t="shared" si="21"/>
        <v>0</v>
      </c>
      <c r="BM16" s="1073"/>
      <c r="BN16" s="1070" t="str">
        <f t="shared" si="22"/>
        <v>-</v>
      </c>
      <c r="BO16" s="1073"/>
      <c r="BQ16" s="442" t="str">
        <f>IF('C10(1)-2管路(計画設定)'!AW16="","-",'C10(1)-2管路(計画設定)'!AW16)</f>
        <v>ダクタイル鋳鉄管(NS形継手等)</v>
      </c>
      <c r="BR16" s="441" t="str">
        <f>IF(BQ16=BR$4,IF('C10(1)-2管路(計画設定)'!AV16="-","-",IF('C10(1)-2管路(計画設定)'!I16="-",'C10(1)-2管路(計画設定)'!AV16,'C10(1)-2管路(計画設定)'!AV16-'C10(1)-2管路(計画設定)'!I16)),"-")</f>
        <v>-</v>
      </c>
      <c r="BS16" s="441" t="str">
        <f>IF(BQ16=BS$4,IF('C10(1)-2管路(計画設定)'!AV16="-","-",IF('C10(1)-2管路(計画設定)'!L16="-",'C10(1)-2管路(計画設定)'!AV16,'C10(1)-2管路(計画設定)'!AV16-'C10(1)-2管路(計画設定)'!L16)),"-")</f>
        <v>-</v>
      </c>
      <c r="BT16" s="441" t="str">
        <f>IF(BQ16=BT$4,IF('C10(1)-2管路(計画設定)'!AV16="-","-",IF('C10(1)-2管路(計画設定)'!O16="-",'C10(1)-2管路(計画設定)'!AV16,'C10(1)-2管路(計画設定)'!AV16-'C10(1)-2管路(計画設定)'!O16)),"-")</f>
        <v>-</v>
      </c>
      <c r="BU16" s="441" t="str">
        <f>IF($BQ16=BU$4,IF('C10(1)-2管路(計画設定)'!$AV16="-","-",IF('C10(1)-2管路(計画設定)'!R16="-",'C10(1)-2管路(計画設定)'!$AV16,'C10(1)-2管路(計画設定)'!$AV16-'C10(1)-2管路(計画設定)'!R16)),"-")</f>
        <v>-</v>
      </c>
      <c r="BV16" s="441" t="str">
        <f>IF($BQ16=BV$4,IF('C10(1)-2管路(計画設定)'!$AV16="-","-",IF('C10(1)-2管路(計画設定)'!W16="-",'C10(1)-2管路(計画設定)'!$AV16,'C10(1)-2管路(計画設定)'!$AV16-SUM('C10(1)-2管路(計画設定)'!S16,'C10(1)-2管路(計画設定)'!T16))),"-")</f>
        <v>-</v>
      </c>
      <c r="BW16" s="441" t="str">
        <f>IF($BQ16=BV$4,IF('C10(1)-2管路(計画設定)'!$AV16="-","-",IF('C10(1)-2管路(計画設定)'!W16="-",'C10(1)-2管路(計画設定)'!$AV16,'C10(1)-2管路(計画設定)'!$AV16-SUM('C10(1)-2管路(計画設定)'!U16,'C10(1)-2管路(計画設定)'!V16))),"-")</f>
        <v>-</v>
      </c>
      <c r="BX16" s="441" t="str">
        <f>IF($BQ16=BX$4,IF('C10(1)-2管路(計画設定)'!$AV16="-","-",IF('C10(1)-2管路(計画設定)'!AF16="-",'C10(1)-2管路(計画設定)'!$AV16,'C10(1)-2管路(計画設定)'!$AV16-'C10(1)-2管路(計画設定)'!AF16)),"-")</f>
        <v>-</v>
      </c>
    </row>
    <row r="17" spans="2:76" ht="13.5" customHeight="1">
      <c r="B17" s="1594"/>
      <c r="C17" s="1263"/>
      <c r="D17" s="1263"/>
      <c r="E17" s="1263"/>
      <c r="F17" s="795">
        <v>200</v>
      </c>
      <c r="G17" s="857" t="str">
        <f>IF(AND('C10(1)-1管路(計画設定)'!$F$8="○",'C10(1)-4,5管路(計画設定)'!$BR17="-"),"-",IF('C3(1)-1管路'!G17="-",BR17,IF(BR17="-",'C3(1)-1管路'!G17,'C3(1)-1管路'!G17+BR17)))</f>
        <v>-</v>
      </c>
      <c r="H17" s="472" t="str">
        <f>IF(IF('C3(1)-1管路'!H17="-","-",IF('C10(1)-2管路(計画設定)'!H17="-",'C3(1)-1管路'!H17,'C3(1)-1管路'!H17-'C10(1)-2管路(計画設定)'!H17))=0,"-",IF('C3(1)-1管路'!H17="-","-",IF('C10(1)-2管路(計画設定)'!H17="-",'C3(1)-1管路'!H17,'C3(1)-1管路'!H17-'C10(1)-2管路(計画設定)'!H17)))</f>
        <v>-</v>
      </c>
      <c r="I17" s="486" t="str">
        <f t="shared" si="0"/>
        <v>-</v>
      </c>
      <c r="J17" s="857" t="str">
        <f>IF(AND('C10(1)-1管路(計画設定)'!$H$8="○",'C10(1)-4,5管路(計画設定)'!$BS17="-"),"-",IF('C3(1)-1管路'!J17="-",BS17,IF(BS17="-",'C3(1)-1管路'!J17,'C3(1)-1管路'!J17+BS17)))</f>
        <v>-</v>
      </c>
      <c r="K17" s="472" t="str">
        <f>IF(IF('C3(1)-1管路'!K17="-","-",IF('C10(1)-2管路(計画設定)'!K17="-",'C3(1)-1管路'!K17,'C3(1)-1管路'!K17-'C10(1)-2管路(計画設定)'!K17))=0,"-",IF('C3(1)-1管路'!K17="-","-",IF('C10(1)-2管路(計画設定)'!K17="-",'C3(1)-1管路'!K17,'C3(1)-1管路'!K17-'C10(1)-2管路(計画設定)'!K17)))</f>
        <v>-</v>
      </c>
      <c r="L17" s="486" t="str">
        <f t="shared" si="1"/>
        <v>-</v>
      </c>
      <c r="M17" s="857" t="str">
        <f>IF(AND('C10(1)-1管路(計画設定)'!$J$8="○",'C10(1)-4,5管路(計画設定)'!$BT17="-"),"-",IF('C3(1)-1管路'!M17="-",BT17,IF(BT17="-",'C3(1)-1管路'!M17,'C3(1)-1管路'!M17+BT17)))</f>
        <v>-</v>
      </c>
      <c r="N17" s="472" t="str">
        <f>IF(IF('C3(1)-1管路'!N17="-","-",IF('C10(1)-2管路(計画設定)'!N17="-",'C3(1)-1管路'!N17,'C3(1)-1管路'!N17-'C10(1)-2管路(計画設定)'!N17))=0,"-",IF('C3(1)-1管路'!N17="-","-",IF('C10(1)-2管路(計画設定)'!N17="-",'C3(1)-1管路'!N17,'C3(1)-1管路'!N17-'C10(1)-2管路(計画設定)'!N17)))</f>
        <v>-</v>
      </c>
      <c r="O17" s="486" t="str">
        <f t="shared" si="2"/>
        <v>-</v>
      </c>
      <c r="P17" s="857" t="str">
        <f>IF(AND('C10(1)-1管路(計画設定)'!$L$8="○",'C10(1)-4,5管路(計画設定)'!$BU17="-"),"-",IF('C3(1)-1管路'!P17="-",BU17,IF(BU17="-",'C3(1)-1管路'!P17,'C3(1)-1管路'!P17+BU17)))</f>
        <v>-</v>
      </c>
      <c r="Q17" s="472" t="str">
        <f>IF(IF('C3(1)-1管路'!Q17="-","-",IF('C10(1)-2管路(計画設定)'!Q17="-",'C3(1)-1管路'!Q17,'C3(1)-1管路'!Q17-'C10(1)-2管路(計画設定)'!Q17))=0,"-",IF('C3(1)-1管路'!Q17="-","-",IF('C10(1)-2管路(計画設定)'!Q17="-",'C3(1)-1管路'!Q17,'C3(1)-1管路'!Q17-'C10(1)-2管路(計画設定)'!Q17)))</f>
        <v>-</v>
      </c>
      <c r="R17" s="486" t="str">
        <f t="shared" si="3"/>
        <v>-</v>
      </c>
      <c r="S17" s="857" t="str">
        <f>IF(AND('C10(1)-1管路(計画設定)'!$N$8="○",'C10(1)-4,5管路(計画設定)'!$BV17="-"),"-",IF('C3(1)-1管路'!S17="-",BV17,IF(BV17="-",'C3(1)-1管路'!S17,'C3(1)-1管路'!S17+BV17+BW17)))</f>
        <v>-</v>
      </c>
      <c r="T17" s="471" t="str">
        <f>IF(IF('C3(1)-1管路'!T17="-","-",IF('C10(1)-2管路(計画設定)'!T17="-",'C3(1)-1管路'!T17,'C3(1)-1管路'!T17-'C10(1)-2管路(計画設定)'!T17))=0,"-",IF('C3(1)-1管路'!T17="-","-",IF('C10(1)-2管路(計画設定)'!T17="-",'C3(1)-1管路'!T17,'C3(1)-1管路'!T17-'C10(1)-2管路(計画設定)'!T17)))</f>
        <v>-</v>
      </c>
      <c r="U17" s="856" t="str">
        <f>IF(AND('C10(1)-1管路(計画設定)'!$P$8="○",'C10(1)-4,5管路(計画設定)'!$BW17="-"),"-",IF('C3(1)-1管路'!U17="-",BW17,IF(BW17="-",'C3(1)-1管路'!U17,'C3(1)-1管路'!U17)))</f>
        <v>-</v>
      </c>
      <c r="V17" s="472" t="str">
        <f>IF(IF('C3(1)-1管路'!V17="-","-",IF('C10(1)-2管路(計画設定)'!V17="-",'C3(1)-1管路'!V17,'C3(1)-1管路'!V17-'C10(1)-2管路(計画設定)'!V17))=0,"-",IF('C3(1)-1管路'!V17="-","-",IF('C10(1)-2管路(計画設定)'!V17="-",'C3(1)-1管路'!V17,'C3(1)-1管路'!V17-'C10(1)-2管路(計画設定)'!V17)))</f>
        <v>-</v>
      </c>
      <c r="W17" s="486" t="str">
        <f t="shared" si="4"/>
        <v>-</v>
      </c>
      <c r="X17" s="478">
        <f>IF(IF('C3(1)-1管路'!X17="-","-",IF('C10(1)-2管路(計画設定)'!X17="-",'C3(1)-1管路'!X17,'C3(1)-1管路'!X17-'C10(1)-2管路(計画設定)'!X17))=0,"-",IF('C3(1)-1管路'!X17="-","-",IF('C10(1)-2管路(計画設定)'!X17="-",'C3(1)-1管路'!X17,'C3(1)-1管路'!X17-'C10(1)-2管路(計画設定)'!X17)))</f>
        <v>3.1</v>
      </c>
      <c r="Y17" s="472" t="str">
        <f>IF(IF('C3(1)-1管路'!Y17="-","-",IF('C10(1)-2管路(計画設定)'!Y17="-",'C3(1)-1管路'!Y17,'C3(1)-1管路'!Y17-'C10(1)-2管路(計画設定)'!Y17))=0,"-",IF('C3(1)-1管路'!Y17="-","-",IF('C10(1)-2管路(計画設定)'!Y17="-",'C3(1)-1管路'!Y17,'C3(1)-1管路'!Y17-'C10(1)-2管路(計画設定)'!Y17)))</f>
        <v>-</v>
      </c>
      <c r="Z17" s="486">
        <f t="shared" si="5"/>
        <v>3.1</v>
      </c>
      <c r="AA17" s="478" t="str">
        <f>IF(IF('C3(1)-1管路'!AA17="-","-",IF('C10(1)-2管路(計画設定)'!AA17="-",'C3(1)-1管路'!AA17,'C3(1)-1管路'!AA17-'C10(1)-2管路(計画設定)'!AA17))=0,"-",IF('C3(1)-1管路'!AA17="-","-",IF('C10(1)-2管路(計画設定)'!AA17="-",'C3(1)-1管路'!AA17,'C3(1)-1管路'!AA17-'C10(1)-2管路(計画設定)'!AA17)))</f>
        <v>-</v>
      </c>
      <c r="AB17" s="472" t="str">
        <f>IF(IF('C3(1)-1管路'!AB17="-","-",IF('C10(1)-2管路(計画設定)'!AB17="-",'C3(1)-1管路'!AB17,'C3(1)-1管路'!AB17-'C10(1)-2管路(計画設定)'!AB17))=0,"-",IF('C3(1)-1管路'!AB17="-","-",IF('C10(1)-2管路(計画設定)'!AB17="-",'C3(1)-1管路'!AB17,'C3(1)-1管路'!AB17-'C10(1)-2管路(計画設定)'!AB17)))</f>
        <v>-</v>
      </c>
      <c r="AC17" s="486" t="str">
        <f t="shared" si="6"/>
        <v>-</v>
      </c>
      <c r="AD17" s="857" t="str">
        <f>IF(AND('C10(1)-1管路(計画設定)'!$V$8="○",'C10(1)-4,5管路(計画設定)'!$BX17="-"),"-",IF('C3(1)-1管路'!AD17="-",BX17,IF(BX17="-",'C3(1)-1管路'!AD17,'C3(1)-1管路'!AD17+BX17)))</f>
        <v>-</v>
      </c>
      <c r="AE17" s="472" t="str">
        <f>IF(IF('C3(1)-1管路'!AE17="-","-",IF('C10(1)-2管路(計画設定)'!AE17="-",'C3(1)-1管路'!AE17,'C3(1)-1管路'!AE17-'C10(1)-2管路(計画設定)'!AE17))=0,"-",IF('C3(1)-1管路'!AE17="-","-",IF('C10(1)-2管路(計画設定)'!AE17="-",'C3(1)-1管路'!AE17,'C3(1)-1管路'!AE17-'C10(1)-2管路(計画設定)'!AE17)))</f>
        <v>-</v>
      </c>
      <c r="AF17" s="486" t="str">
        <f t="shared" si="7"/>
        <v>-</v>
      </c>
      <c r="AG17" s="478" t="str">
        <f>IF(IF('C3(1)-1管路'!AG17="-","-",IF('C10(1)-2管路(計画設定)'!AG17="-",'C3(1)-1管路'!AG17,'C3(1)-1管路'!AG17-'C10(1)-2管路(計画設定)'!AG17))=0,"-",IF('C3(1)-1管路'!AG17="-","-",IF('C10(1)-2管路(計画設定)'!AG17="-",'C3(1)-1管路'!AG17,'C3(1)-1管路'!AG17-'C10(1)-2管路(計画設定)'!AG17)))</f>
        <v>-</v>
      </c>
      <c r="AH17" s="472" t="str">
        <f>IF(IF('C3(1)-1管路'!AH17="-","-",IF('C10(1)-2管路(計画設定)'!AH17="-",'C3(1)-1管路'!AH17,'C3(1)-1管路'!AH17-'C10(1)-2管路(計画設定)'!AH17))=0,"-",IF('C3(1)-1管路'!AH17="-","-",IF('C10(1)-2管路(計画設定)'!AH17="-",'C3(1)-1管路'!AH17,'C3(1)-1管路'!AH17-'C10(1)-2管路(計画設定)'!AH17)))</f>
        <v>-</v>
      </c>
      <c r="AI17" s="486" t="str">
        <f t="shared" si="8"/>
        <v>-</v>
      </c>
      <c r="AJ17" s="478" t="str">
        <f>IF(IF('C3(1)-1管路'!AJ17="-","-",IF('C10(1)-2管路(計画設定)'!AJ17="-",'C3(1)-1管路'!AJ17,'C3(1)-1管路'!AJ17-'C10(1)-2管路(計画設定)'!AJ17))=0,"-",IF('C3(1)-1管路'!AJ17="-","-",IF('C10(1)-2管路(計画設定)'!AJ17="-",'C3(1)-1管路'!AJ17,'C3(1)-1管路'!AJ17-'C10(1)-2管路(計画設定)'!AJ17)))</f>
        <v>-</v>
      </c>
      <c r="AK17" s="472" t="str">
        <f>IF(IF('C3(1)-1管路'!AK17="-","-",IF('C10(1)-2管路(計画設定)'!AK17="-",'C3(1)-1管路'!AK17,'C3(1)-1管路'!AK17-'C10(1)-2管路(計画設定)'!AK17))=0,"-",IF('C3(1)-1管路'!AK17="-","-",IF('C10(1)-2管路(計画設定)'!AK17="-",'C3(1)-1管路'!AK17,'C3(1)-1管路'!AK17-'C10(1)-2管路(計画設定)'!AK17)))</f>
        <v>-</v>
      </c>
      <c r="AL17" s="486" t="str">
        <f t="shared" si="9"/>
        <v>-</v>
      </c>
      <c r="AM17" s="478" t="str">
        <f>IF(IF('C3(1)-1管路'!AM17="-","-",IF('C10(1)-2管路(計画設定)'!AM17="-",'C3(1)-1管路'!AM17,'C3(1)-1管路'!AM17-'C10(1)-2管路(計画設定)'!AM17))=0,"-",IF('C3(1)-1管路'!AM17="-","-",IF('C10(1)-2管路(計画設定)'!AM17="-",'C3(1)-1管路'!AM17,'C3(1)-1管路'!AM17-'C10(1)-2管路(計画設定)'!AM17)))</f>
        <v>-</v>
      </c>
      <c r="AN17" s="472" t="str">
        <f>IF(IF('C3(1)-1管路'!AN17="-","-",IF('C10(1)-2管路(計画設定)'!AN17="-",'C3(1)-1管路'!AN17,'C3(1)-1管路'!AN17-'C10(1)-2管路(計画設定)'!AN17))=0,"-",IF('C3(1)-1管路'!AN17="-","-",IF('C10(1)-2管路(計画設定)'!AN17="-",'C3(1)-1管路'!AN17,'C3(1)-1管路'!AN17-'C10(1)-2管路(計画設定)'!AN17)))</f>
        <v>-</v>
      </c>
      <c r="AO17" s="486" t="str">
        <f t="shared" si="10"/>
        <v>-</v>
      </c>
      <c r="AP17" s="478" t="str">
        <f>IF(IF('C3(1)-1管路'!AP17="-","-",IF('C10(1)-2管路(計画設定)'!AP17="-",'C3(1)-1管路'!AP17,'C3(1)-1管路'!AP17-'C10(1)-2管路(計画設定)'!AP17))=0,"-",IF('C3(1)-1管路'!AP17="-","-",IF('C10(1)-2管路(計画設定)'!AP17="-",'C3(1)-1管路'!AP17,'C3(1)-1管路'!AP17-'C10(1)-2管路(計画設定)'!AP17)))</f>
        <v>-</v>
      </c>
      <c r="AQ17" s="472" t="str">
        <f>IF(IF('C3(1)-1管路'!AQ17="-","-",IF('C10(1)-2管路(計画設定)'!AQ17="-",'C3(1)-1管路'!AQ17,'C3(1)-1管路'!AQ17-'C10(1)-2管路(計画設定)'!AQ17))=0,"-",IF('C3(1)-1管路'!AQ17="-","-",IF('C10(1)-2管路(計画設定)'!AQ17="-",'C3(1)-1管路'!AQ17,'C3(1)-1管路'!AQ17-'C10(1)-2管路(計画設定)'!AQ17)))</f>
        <v>-</v>
      </c>
      <c r="AR17" s="483" t="str">
        <f t="shared" si="11"/>
        <v>-</v>
      </c>
      <c r="AS17" s="478" t="str">
        <f>IF(IF('C3(1)-1管路'!AS17="-","-",IF('C10(1)-2管路(計画設定)'!AS17="-",'C3(1)-1管路'!AS17,'C3(1)-1管路'!AS17-'C10(1)-2管路(計画設定)'!AS17))=0,"-",IF('C3(1)-1管路'!AS17="-","-",IF('C10(1)-2管路(計画設定)'!AS17="-",'C3(1)-1管路'!AS17,'C3(1)-1管路'!AS17-'C10(1)-2管路(計画設定)'!AS17)))</f>
        <v>-</v>
      </c>
      <c r="AT17" s="472" t="str">
        <f>IF(IF('C3(1)-1管路'!AT17="-","-",IF('C10(1)-2管路(計画設定)'!AT17="-",'C3(1)-1管路'!AT17,'C3(1)-1管路'!AT17-'C10(1)-2管路(計画設定)'!AT17))=0,"-",IF('C3(1)-1管路'!AT17="-","-",IF('C10(1)-2管路(計画設定)'!AT17="-",'C3(1)-1管路'!AT17,'C3(1)-1管路'!AT17-'C10(1)-2管路(計画設定)'!AT17)))</f>
        <v>-</v>
      </c>
      <c r="AU17" s="483" t="str">
        <f t="shared" si="12"/>
        <v>-</v>
      </c>
      <c r="AV17" s="1071">
        <f t="shared" si="13"/>
        <v>3.1</v>
      </c>
      <c r="AW17" s="1070"/>
      <c r="AX17" s="1069" t="str">
        <f t="shared" si="14"/>
        <v>-</v>
      </c>
      <c r="AY17" s="1070"/>
      <c r="AZ17" s="1071">
        <f t="shared" si="15"/>
        <v>0</v>
      </c>
      <c r="BA17" s="1070"/>
      <c r="BB17" s="1070">
        <f t="shared" si="16"/>
        <v>0</v>
      </c>
      <c r="BC17" s="1070"/>
      <c r="BD17" s="1070">
        <f t="shared" si="17"/>
        <v>3.1</v>
      </c>
      <c r="BE17" s="1070"/>
      <c r="BF17" s="1070">
        <f t="shared" si="18"/>
        <v>0</v>
      </c>
      <c r="BG17" s="1070"/>
      <c r="BH17" s="1070">
        <f t="shared" si="19"/>
        <v>0</v>
      </c>
      <c r="BI17" s="1070"/>
      <c r="BJ17" s="1069">
        <f t="shared" si="20"/>
        <v>0</v>
      </c>
      <c r="BK17" s="1070"/>
      <c r="BL17" s="1070">
        <f t="shared" si="21"/>
        <v>3.1</v>
      </c>
      <c r="BM17" s="1073"/>
      <c r="BN17" s="1070">
        <f t="shared" si="22"/>
        <v>3.1</v>
      </c>
      <c r="BO17" s="1073"/>
      <c r="BQ17" s="442" t="str">
        <f>IF('C10(1)-2管路(計画設定)'!AW17="","-",'C10(1)-2管路(計画設定)'!AW17)</f>
        <v>ダクタイル鋳鉄管(NS形継手等)</v>
      </c>
      <c r="BR17" s="441" t="str">
        <f>IF(BQ17=BR$4,IF('C10(1)-2管路(計画設定)'!AV17="-","-",IF('C10(1)-2管路(計画設定)'!I17="-",'C10(1)-2管路(計画設定)'!AV17,'C10(1)-2管路(計画設定)'!AV17-'C10(1)-2管路(計画設定)'!I17)),"-")</f>
        <v>-</v>
      </c>
      <c r="BS17" s="441" t="str">
        <f>IF(BQ17=BS$4,IF('C10(1)-2管路(計画設定)'!AV17="-","-",IF('C10(1)-2管路(計画設定)'!L17="-",'C10(1)-2管路(計画設定)'!AV17,'C10(1)-2管路(計画設定)'!AV17-'C10(1)-2管路(計画設定)'!L17)),"-")</f>
        <v>-</v>
      </c>
      <c r="BT17" s="441" t="str">
        <f>IF(BQ17=BT$4,IF('C10(1)-2管路(計画設定)'!AV17="-","-",IF('C10(1)-2管路(計画設定)'!O17="-",'C10(1)-2管路(計画設定)'!AV17,'C10(1)-2管路(計画設定)'!AV17-'C10(1)-2管路(計画設定)'!O17)),"-")</f>
        <v>-</v>
      </c>
      <c r="BU17" s="441" t="str">
        <f>IF($BQ17=BU$4,IF('C10(1)-2管路(計画設定)'!$AV17="-","-",IF('C10(1)-2管路(計画設定)'!R17="-",'C10(1)-2管路(計画設定)'!$AV17,'C10(1)-2管路(計画設定)'!$AV17-'C10(1)-2管路(計画設定)'!R17)),"-")</f>
        <v>-</v>
      </c>
      <c r="BV17" s="441" t="str">
        <f>IF($BQ17=BV$4,IF('C10(1)-2管路(計画設定)'!$AV17="-","-",IF('C10(1)-2管路(計画設定)'!W17="-",'C10(1)-2管路(計画設定)'!$AV17,'C10(1)-2管路(計画設定)'!$AV17-SUM('C10(1)-2管路(計画設定)'!S17,'C10(1)-2管路(計画設定)'!T17))),"-")</f>
        <v>-</v>
      </c>
      <c r="BW17" s="441" t="str">
        <f>IF($BQ17=BV$4,IF('C10(1)-2管路(計画設定)'!$AV17="-","-",IF('C10(1)-2管路(計画設定)'!W17="-",'C10(1)-2管路(計画設定)'!$AV17,'C10(1)-2管路(計画設定)'!$AV17-SUM('C10(1)-2管路(計画設定)'!U17,'C10(1)-2管路(計画設定)'!V17))),"-")</f>
        <v>-</v>
      </c>
      <c r="BX17" s="441" t="str">
        <f>IF($BQ17=BX$4,IF('C10(1)-2管路(計画設定)'!$AV17="-","-",IF('C10(1)-2管路(計画設定)'!AF17="-",'C10(1)-2管路(計画設定)'!$AV17,'C10(1)-2管路(計画設定)'!$AV17-'C10(1)-2管路(計画設定)'!AF17)),"-")</f>
        <v>-</v>
      </c>
    </row>
    <row r="18" spans="2:76" ht="13.5" customHeight="1">
      <c r="B18" s="1594"/>
      <c r="C18" s="1263"/>
      <c r="D18" s="1263"/>
      <c r="E18" s="1263"/>
      <c r="F18" s="795">
        <v>150</v>
      </c>
      <c r="G18" s="857">
        <f>IF(AND('C10(1)-1管路(計画設定)'!$F$8="○",'C10(1)-4,5管路(計画設定)'!$BR18="-"),"-",IF('C3(1)-1管路'!G18="-",BR18,IF(BR18="-",'C3(1)-1管路'!G18,'C3(1)-1管路'!G18+BR18)))</f>
        <v>153.1</v>
      </c>
      <c r="H18" s="472" t="str">
        <f>IF(IF('C3(1)-1管路'!H18="-","-",IF('C10(1)-2管路(計画設定)'!H18="-",'C3(1)-1管路'!H18,'C3(1)-1管路'!H18-'C10(1)-2管路(計画設定)'!H18))=0,"-",IF('C3(1)-1管路'!H18="-","-",IF('C10(1)-2管路(計画設定)'!H18="-",'C3(1)-1管路'!H18,'C3(1)-1管路'!H18-'C10(1)-2管路(計画設定)'!H18)))</f>
        <v>-</v>
      </c>
      <c r="I18" s="486">
        <f t="shared" si="0"/>
        <v>153.1</v>
      </c>
      <c r="J18" s="857" t="str">
        <f>IF(AND('C10(1)-1管路(計画設定)'!$H$8="○",'C10(1)-4,5管路(計画設定)'!$BS18="-"),"-",IF('C3(1)-1管路'!J18="-",BS18,IF(BS18="-",'C3(1)-1管路'!J18,'C3(1)-1管路'!J18+BS18)))</f>
        <v>-</v>
      </c>
      <c r="K18" s="472" t="str">
        <f>IF(IF('C3(1)-1管路'!K18="-","-",IF('C10(1)-2管路(計画設定)'!K18="-",'C3(1)-1管路'!K18,'C3(1)-1管路'!K18-'C10(1)-2管路(計画設定)'!K18))=0,"-",IF('C3(1)-1管路'!K18="-","-",IF('C10(1)-2管路(計画設定)'!K18="-",'C3(1)-1管路'!K18,'C3(1)-1管路'!K18-'C10(1)-2管路(計画設定)'!K18)))</f>
        <v>-</v>
      </c>
      <c r="L18" s="486" t="str">
        <f t="shared" si="1"/>
        <v>-</v>
      </c>
      <c r="M18" s="857" t="str">
        <f>IF(AND('C10(1)-1管路(計画設定)'!$J$8="○",'C10(1)-4,5管路(計画設定)'!$BT18="-"),"-",IF('C3(1)-1管路'!M18="-",BT18,IF(BT18="-",'C3(1)-1管路'!M18,'C3(1)-1管路'!M18+BT18)))</f>
        <v>-</v>
      </c>
      <c r="N18" s="472" t="str">
        <f>IF(IF('C3(1)-1管路'!N18="-","-",IF('C10(1)-2管路(計画設定)'!N18="-",'C3(1)-1管路'!N18,'C3(1)-1管路'!N18-'C10(1)-2管路(計画設定)'!N18))=0,"-",IF('C3(1)-1管路'!N18="-","-",IF('C10(1)-2管路(計画設定)'!N18="-",'C3(1)-1管路'!N18,'C3(1)-1管路'!N18-'C10(1)-2管路(計画設定)'!N18)))</f>
        <v>-</v>
      </c>
      <c r="O18" s="486" t="str">
        <f t="shared" si="2"/>
        <v>-</v>
      </c>
      <c r="P18" s="857" t="str">
        <f>IF(AND('C10(1)-1管路(計画設定)'!$L$8="○",'C10(1)-4,5管路(計画設定)'!$BU18="-"),"-",IF('C3(1)-1管路'!P18="-",BU18,IF(BU18="-",'C3(1)-1管路'!P18,'C3(1)-1管路'!P18+BU18)))</f>
        <v>-</v>
      </c>
      <c r="Q18" s="472" t="str">
        <f>IF(IF('C3(1)-1管路'!Q18="-","-",IF('C10(1)-2管路(計画設定)'!Q18="-",'C3(1)-1管路'!Q18,'C3(1)-1管路'!Q18-'C10(1)-2管路(計画設定)'!Q18))=0,"-",IF('C3(1)-1管路'!Q18="-","-",IF('C10(1)-2管路(計画設定)'!Q18="-",'C3(1)-1管路'!Q18,'C3(1)-1管路'!Q18-'C10(1)-2管路(計画設定)'!Q18)))</f>
        <v>-</v>
      </c>
      <c r="R18" s="486" t="str">
        <f t="shared" si="3"/>
        <v>-</v>
      </c>
      <c r="S18" s="857" t="str">
        <f>IF(AND('C10(1)-1管路(計画設定)'!$N$8="○",'C10(1)-4,5管路(計画設定)'!$BV18="-"),"-",IF('C3(1)-1管路'!S18="-",BV18,IF(BV18="-",'C3(1)-1管路'!S18,'C3(1)-1管路'!S18+BV18+BW18)))</f>
        <v>-</v>
      </c>
      <c r="T18" s="471" t="str">
        <f>IF(IF('C3(1)-1管路'!T18="-","-",IF('C10(1)-2管路(計画設定)'!T18="-",'C3(1)-1管路'!T18,'C3(1)-1管路'!T18-'C10(1)-2管路(計画設定)'!T18))=0,"-",IF('C3(1)-1管路'!T18="-","-",IF('C10(1)-2管路(計画設定)'!T18="-",'C3(1)-1管路'!T18,'C3(1)-1管路'!T18-'C10(1)-2管路(計画設定)'!T18)))</f>
        <v>-</v>
      </c>
      <c r="U18" s="856" t="str">
        <f>IF(AND('C10(1)-1管路(計画設定)'!$P$8="○",'C10(1)-4,5管路(計画設定)'!$BW18="-"),"-",IF('C3(1)-1管路'!U18="-",BW18,IF(BW18="-",'C3(1)-1管路'!U18,'C3(1)-1管路'!U18)))</f>
        <v>-</v>
      </c>
      <c r="V18" s="472" t="str">
        <f>IF(IF('C3(1)-1管路'!V18="-","-",IF('C10(1)-2管路(計画設定)'!V18="-",'C3(1)-1管路'!V18,'C3(1)-1管路'!V18-'C10(1)-2管路(計画設定)'!V18))=0,"-",IF('C3(1)-1管路'!V18="-","-",IF('C10(1)-2管路(計画設定)'!V18="-",'C3(1)-1管路'!V18,'C3(1)-1管路'!V18-'C10(1)-2管路(計画設定)'!V18)))</f>
        <v>-</v>
      </c>
      <c r="W18" s="486" t="str">
        <f t="shared" si="4"/>
        <v>-</v>
      </c>
      <c r="X18" s="478">
        <f>IF(IF('C3(1)-1管路'!X18="-","-",IF('C10(1)-2管路(計画設定)'!X18="-",'C3(1)-1管路'!X18,'C3(1)-1管路'!X18-'C10(1)-2管路(計画設定)'!X18))=0,"-",IF('C3(1)-1管路'!X18="-","-",IF('C10(1)-2管路(計画設定)'!X18="-",'C3(1)-1管路'!X18,'C3(1)-1管路'!X18-'C10(1)-2管路(計画設定)'!X18)))</f>
        <v>1069.5999999999999</v>
      </c>
      <c r="Y18" s="472" t="str">
        <f>IF(IF('C3(1)-1管路'!Y18="-","-",IF('C10(1)-2管路(計画設定)'!Y18="-",'C3(1)-1管路'!Y18,'C3(1)-1管路'!Y18-'C10(1)-2管路(計画設定)'!Y18))=0,"-",IF('C3(1)-1管路'!Y18="-","-",IF('C10(1)-2管路(計画設定)'!Y18="-",'C3(1)-1管路'!Y18,'C3(1)-1管路'!Y18-'C10(1)-2管路(計画設定)'!Y18)))</f>
        <v>-</v>
      </c>
      <c r="Z18" s="486">
        <f t="shared" si="5"/>
        <v>1069.5999999999999</v>
      </c>
      <c r="AA18" s="478" t="str">
        <f>IF(IF('C3(1)-1管路'!AA18="-","-",IF('C10(1)-2管路(計画設定)'!AA18="-",'C3(1)-1管路'!AA18,'C3(1)-1管路'!AA18-'C10(1)-2管路(計画設定)'!AA18))=0,"-",IF('C3(1)-1管路'!AA18="-","-",IF('C10(1)-2管路(計画設定)'!AA18="-",'C3(1)-1管路'!AA18,'C3(1)-1管路'!AA18-'C10(1)-2管路(計画設定)'!AA18)))</f>
        <v>-</v>
      </c>
      <c r="AB18" s="472" t="str">
        <f>IF(IF('C3(1)-1管路'!AB18="-","-",IF('C10(1)-2管路(計画設定)'!AB18="-",'C3(1)-1管路'!AB18,'C3(1)-1管路'!AB18-'C10(1)-2管路(計画設定)'!AB18))=0,"-",IF('C3(1)-1管路'!AB18="-","-",IF('C10(1)-2管路(計画設定)'!AB18="-",'C3(1)-1管路'!AB18,'C3(1)-1管路'!AB18-'C10(1)-2管路(計画設定)'!AB18)))</f>
        <v>-</v>
      </c>
      <c r="AC18" s="486" t="str">
        <f t="shared" si="6"/>
        <v>-</v>
      </c>
      <c r="AD18" s="857" t="str">
        <f>IF(AND('C10(1)-1管路(計画設定)'!$V$8="○",'C10(1)-4,5管路(計画設定)'!$BX18="-"),"-",IF('C3(1)-1管路'!AD18="-",BX18,IF(BX18="-",'C3(1)-1管路'!AD18,'C3(1)-1管路'!AD18+BX18)))</f>
        <v>-</v>
      </c>
      <c r="AE18" s="472" t="str">
        <f>IF(IF('C3(1)-1管路'!AE18="-","-",IF('C10(1)-2管路(計画設定)'!AE18="-",'C3(1)-1管路'!AE18,'C3(1)-1管路'!AE18-'C10(1)-2管路(計画設定)'!AE18))=0,"-",IF('C3(1)-1管路'!AE18="-","-",IF('C10(1)-2管路(計画設定)'!AE18="-",'C3(1)-1管路'!AE18,'C3(1)-1管路'!AE18-'C10(1)-2管路(計画設定)'!AE18)))</f>
        <v>-</v>
      </c>
      <c r="AF18" s="486" t="str">
        <f t="shared" si="7"/>
        <v>-</v>
      </c>
      <c r="AG18" s="478" t="str">
        <f>IF(IF('C3(1)-1管路'!AG18="-","-",IF('C10(1)-2管路(計画設定)'!AG18="-",'C3(1)-1管路'!AG18,'C3(1)-1管路'!AG18-'C10(1)-2管路(計画設定)'!AG18))=0,"-",IF('C3(1)-1管路'!AG18="-","-",IF('C10(1)-2管路(計画設定)'!AG18="-",'C3(1)-1管路'!AG18,'C3(1)-1管路'!AG18-'C10(1)-2管路(計画設定)'!AG18)))</f>
        <v>-</v>
      </c>
      <c r="AH18" s="472" t="str">
        <f>IF(IF('C3(1)-1管路'!AH18="-","-",IF('C10(1)-2管路(計画設定)'!AH18="-",'C3(1)-1管路'!AH18,'C3(1)-1管路'!AH18-'C10(1)-2管路(計画設定)'!AH18))=0,"-",IF('C3(1)-1管路'!AH18="-","-",IF('C10(1)-2管路(計画設定)'!AH18="-",'C3(1)-1管路'!AH18,'C3(1)-1管路'!AH18-'C10(1)-2管路(計画設定)'!AH18)))</f>
        <v>-</v>
      </c>
      <c r="AI18" s="486" t="str">
        <f t="shared" si="8"/>
        <v>-</v>
      </c>
      <c r="AJ18" s="478" t="str">
        <f>IF(IF('C3(1)-1管路'!AJ18="-","-",IF('C10(1)-2管路(計画設定)'!AJ18="-",'C3(1)-1管路'!AJ18,'C3(1)-1管路'!AJ18-'C10(1)-2管路(計画設定)'!AJ18))=0,"-",IF('C3(1)-1管路'!AJ18="-","-",IF('C10(1)-2管路(計画設定)'!AJ18="-",'C3(1)-1管路'!AJ18,'C3(1)-1管路'!AJ18-'C10(1)-2管路(計画設定)'!AJ18)))</f>
        <v>-</v>
      </c>
      <c r="AK18" s="472" t="str">
        <f>IF(IF('C3(1)-1管路'!AK18="-","-",IF('C10(1)-2管路(計画設定)'!AK18="-",'C3(1)-1管路'!AK18,'C3(1)-1管路'!AK18-'C10(1)-2管路(計画設定)'!AK18))=0,"-",IF('C3(1)-1管路'!AK18="-","-",IF('C10(1)-2管路(計画設定)'!AK18="-",'C3(1)-1管路'!AK18,'C3(1)-1管路'!AK18-'C10(1)-2管路(計画設定)'!AK18)))</f>
        <v>-</v>
      </c>
      <c r="AL18" s="486" t="str">
        <f t="shared" si="9"/>
        <v>-</v>
      </c>
      <c r="AM18" s="478" t="str">
        <f>IF(IF('C3(1)-1管路'!AM18="-","-",IF('C10(1)-2管路(計画設定)'!AM18="-",'C3(1)-1管路'!AM18,'C3(1)-1管路'!AM18-'C10(1)-2管路(計画設定)'!AM18))=0,"-",IF('C3(1)-1管路'!AM18="-","-",IF('C10(1)-2管路(計画設定)'!AM18="-",'C3(1)-1管路'!AM18,'C3(1)-1管路'!AM18-'C10(1)-2管路(計画設定)'!AM18)))</f>
        <v>-</v>
      </c>
      <c r="AN18" s="472" t="str">
        <f>IF(IF('C3(1)-1管路'!AN18="-","-",IF('C10(1)-2管路(計画設定)'!AN18="-",'C3(1)-1管路'!AN18,'C3(1)-1管路'!AN18-'C10(1)-2管路(計画設定)'!AN18))=0,"-",IF('C3(1)-1管路'!AN18="-","-",IF('C10(1)-2管路(計画設定)'!AN18="-",'C3(1)-1管路'!AN18,'C3(1)-1管路'!AN18-'C10(1)-2管路(計画設定)'!AN18)))</f>
        <v>-</v>
      </c>
      <c r="AO18" s="486" t="str">
        <f t="shared" si="10"/>
        <v>-</v>
      </c>
      <c r="AP18" s="478" t="str">
        <f>IF(IF('C3(1)-1管路'!AP18="-","-",IF('C10(1)-2管路(計画設定)'!AP18="-",'C3(1)-1管路'!AP18,'C3(1)-1管路'!AP18-'C10(1)-2管路(計画設定)'!AP18))=0,"-",IF('C3(1)-1管路'!AP18="-","-",IF('C10(1)-2管路(計画設定)'!AP18="-",'C3(1)-1管路'!AP18,'C3(1)-1管路'!AP18-'C10(1)-2管路(計画設定)'!AP18)))</f>
        <v>-</v>
      </c>
      <c r="AQ18" s="472" t="str">
        <f>IF(IF('C3(1)-1管路'!AQ18="-","-",IF('C10(1)-2管路(計画設定)'!AQ18="-",'C3(1)-1管路'!AQ18,'C3(1)-1管路'!AQ18-'C10(1)-2管路(計画設定)'!AQ18))=0,"-",IF('C3(1)-1管路'!AQ18="-","-",IF('C10(1)-2管路(計画設定)'!AQ18="-",'C3(1)-1管路'!AQ18,'C3(1)-1管路'!AQ18-'C10(1)-2管路(計画設定)'!AQ18)))</f>
        <v>-</v>
      </c>
      <c r="AR18" s="483" t="str">
        <f t="shared" si="11"/>
        <v>-</v>
      </c>
      <c r="AS18" s="478" t="str">
        <f>IF(IF('C3(1)-1管路'!AS18="-","-",IF('C10(1)-2管路(計画設定)'!AS18="-",'C3(1)-1管路'!AS18,'C3(1)-1管路'!AS18-'C10(1)-2管路(計画設定)'!AS18))=0,"-",IF('C3(1)-1管路'!AS18="-","-",IF('C10(1)-2管路(計画設定)'!AS18="-",'C3(1)-1管路'!AS18,'C3(1)-1管路'!AS18-'C10(1)-2管路(計画設定)'!AS18)))</f>
        <v>-</v>
      </c>
      <c r="AT18" s="472" t="str">
        <f>IF(IF('C3(1)-1管路'!AT18="-","-",IF('C10(1)-2管路(計画設定)'!AT18="-",'C3(1)-1管路'!AT18,'C3(1)-1管路'!AT18-'C10(1)-2管路(計画設定)'!AT18))=0,"-",IF('C3(1)-1管路'!AT18="-","-",IF('C10(1)-2管路(計画設定)'!AT18="-",'C3(1)-1管路'!AT18,'C3(1)-1管路'!AT18-'C10(1)-2管路(計画設定)'!AT18)))</f>
        <v>-</v>
      </c>
      <c r="AU18" s="483" t="str">
        <f t="shared" si="12"/>
        <v>-</v>
      </c>
      <c r="AV18" s="1071">
        <f t="shared" si="13"/>
        <v>1222.6999999999998</v>
      </c>
      <c r="AW18" s="1070"/>
      <c r="AX18" s="1069" t="str">
        <f t="shared" si="14"/>
        <v>-</v>
      </c>
      <c r="AY18" s="1070"/>
      <c r="AZ18" s="1071">
        <f t="shared" si="15"/>
        <v>153.1</v>
      </c>
      <c r="BA18" s="1070"/>
      <c r="BB18" s="1070">
        <f t="shared" si="16"/>
        <v>0</v>
      </c>
      <c r="BC18" s="1070"/>
      <c r="BD18" s="1070">
        <f t="shared" si="17"/>
        <v>1069.5999999999999</v>
      </c>
      <c r="BE18" s="1070"/>
      <c r="BF18" s="1070">
        <f t="shared" si="18"/>
        <v>0</v>
      </c>
      <c r="BG18" s="1070"/>
      <c r="BH18" s="1070">
        <f t="shared" si="19"/>
        <v>0</v>
      </c>
      <c r="BI18" s="1070"/>
      <c r="BJ18" s="1069">
        <f t="shared" si="20"/>
        <v>153.1</v>
      </c>
      <c r="BK18" s="1070"/>
      <c r="BL18" s="1070">
        <f t="shared" si="21"/>
        <v>1069.5999999999999</v>
      </c>
      <c r="BM18" s="1073"/>
      <c r="BN18" s="1070">
        <f t="shared" si="22"/>
        <v>1222.6999999999998</v>
      </c>
      <c r="BO18" s="1073"/>
      <c r="BQ18" s="442" t="str">
        <f>IF('C10(1)-2管路(計画設定)'!AW18="","-",'C10(1)-2管路(計画設定)'!AW18)</f>
        <v>ダクタイル鋳鉄管(NS形継手等)</v>
      </c>
      <c r="BR18" s="441">
        <f>IF(BQ18=BR$4,IF('C10(1)-2管路(計画設定)'!AV18="-","-",IF('C10(1)-2管路(計画設定)'!I18="-",'C10(1)-2管路(計画設定)'!AV18,'C10(1)-2管路(計画設定)'!AV18-'C10(1)-2管路(計画設定)'!I18)),"-")</f>
        <v>153.1</v>
      </c>
      <c r="BS18" s="441" t="str">
        <f>IF(BQ18=BS$4,IF('C10(1)-2管路(計画設定)'!AV18="-","-",IF('C10(1)-2管路(計画設定)'!L18="-",'C10(1)-2管路(計画設定)'!AV18,'C10(1)-2管路(計画設定)'!AV18-'C10(1)-2管路(計画設定)'!L18)),"-")</f>
        <v>-</v>
      </c>
      <c r="BT18" s="441" t="str">
        <f>IF(BQ18=BT$4,IF('C10(1)-2管路(計画設定)'!AV18="-","-",IF('C10(1)-2管路(計画設定)'!O18="-",'C10(1)-2管路(計画設定)'!AV18,'C10(1)-2管路(計画設定)'!AV18-'C10(1)-2管路(計画設定)'!O18)),"-")</f>
        <v>-</v>
      </c>
      <c r="BU18" s="441" t="str">
        <f>IF($BQ18=BU$4,IF('C10(1)-2管路(計画設定)'!$AV18="-","-",IF('C10(1)-2管路(計画設定)'!R18="-",'C10(1)-2管路(計画設定)'!$AV18,'C10(1)-2管路(計画設定)'!$AV18-'C10(1)-2管路(計画設定)'!R18)),"-")</f>
        <v>-</v>
      </c>
      <c r="BV18" s="441" t="str">
        <f>IF($BQ18=BV$4,IF('C10(1)-2管路(計画設定)'!$AV18="-","-",IF('C10(1)-2管路(計画設定)'!W18="-",'C10(1)-2管路(計画設定)'!$AV18,'C10(1)-2管路(計画設定)'!$AV18-SUM('C10(1)-2管路(計画設定)'!S18,'C10(1)-2管路(計画設定)'!T18))),"-")</f>
        <v>-</v>
      </c>
      <c r="BW18" s="441" t="str">
        <f>IF($BQ18=BV$4,IF('C10(1)-2管路(計画設定)'!$AV18="-","-",IF('C10(1)-2管路(計画設定)'!W18="-",'C10(1)-2管路(計画設定)'!$AV18,'C10(1)-2管路(計画設定)'!$AV18-SUM('C10(1)-2管路(計画設定)'!U18,'C10(1)-2管路(計画設定)'!V18))),"-")</f>
        <v>-</v>
      </c>
      <c r="BX18" s="441" t="str">
        <f>IF($BQ18=BX$4,IF('C10(1)-2管路(計画設定)'!$AV18="-","-",IF('C10(1)-2管路(計画設定)'!AF18="-",'C10(1)-2管路(計画設定)'!$AV18,'C10(1)-2管路(計画設定)'!$AV18-'C10(1)-2管路(計画設定)'!AF18)),"-")</f>
        <v>-</v>
      </c>
    </row>
    <row r="19" spans="2:76" ht="13.5" customHeight="1">
      <c r="B19" s="1594"/>
      <c r="C19" s="1263"/>
      <c r="D19" s="1263"/>
      <c r="E19" s="1263"/>
      <c r="F19" s="73">
        <v>100</v>
      </c>
      <c r="G19" s="857">
        <f>IF(AND('C10(1)-1管路(計画設定)'!$F$8="○",'C10(1)-4,5管路(計画設定)'!$BR19="-"),"-",IF('C3(1)-1管路'!G19="-",BR19,IF(BR19="-",'C3(1)-1管路'!G19,'C3(1)-1管路'!G19+BR19)))</f>
        <v>43.6</v>
      </c>
      <c r="H19" s="472" t="str">
        <f>IF(IF('C3(1)-1管路'!H19="-","-",IF('C10(1)-2管路(計画設定)'!H19="-",'C3(1)-1管路'!H19,'C3(1)-1管路'!H19-'C10(1)-2管路(計画設定)'!H19))=0,"-",IF('C3(1)-1管路'!H19="-","-",IF('C10(1)-2管路(計画設定)'!H19="-",'C3(1)-1管路'!H19,'C3(1)-1管路'!H19-'C10(1)-2管路(計画設定)'!H19)))</f>
        <v>-</v>
      </c>
      <c r="I19" s="486">
        <f t="shared" si="0"/>
        <v>43.6</v>
      </c>
      <c r="J19" s="857" t="str">
        <f>IF(AND('C10(1)-1管路(計画設定)'!$H$8="○",'C10(1)-4,5管路(計画設定)'!$BS19="-"),"-",IF('C3(1)-1管路'!J19="-",BS19,IF(BS19="-",'C3(1)-1管路'!J19,'C3(1)-1管路'!J19+BS19)))</f>
        <v>-</v>
      </c>
      <c r="K19" s="472" t="str">
        <f>IF(IF('C3(1)-1管路'!K19="-","-",IF('C10(1)-2管路(計画設定)'!K19="-",'C3(1)-1管路'!K19,'C3(1)-1管路'!K19-'C10(1)-2管路(計画設定)'!K19))=0,"-",IF('C3(1)-1管路'!K19="-","-",IF('C10(1)-2管路(計画設定)'!K19="-",'C3(1)-1管路'!K19,'C3(1)-1管路'!K19-'C10(1)-2管路(計画設定)'!K19)))</f>
        <v>-</v>
      </c>
      <c r="L19" s="486" t="str">
        <f t="shared" si="1"/>
        <v>-</v>
      </c>
      <c r="M19" s="857" t="str">
        <f>IF(AND('C10(1)-1管路(計画設定)'!$J$8="○",'C10(1)-4,5管路(計画設定)'!$BT19="-"),"-",IF('C3(1)-1管路'!M19="-",BT19,IF(BT19="-",'C3(1)-1管路'!M19,'C3(1)-1管路'!M19+BT19)))</f>
        <v>-</v>
      </c>
      <c r="N19" s="472" t="str">
        <f>IF(IF('C3(1)-1管路'!N19="-","-",IF('C10(1)-2管路(計画設定)'!N19="-",'C3(1)-1管路'!N19,'C3(1)-1管路'!N19-'C10(1)-2管路(計画設定)'!N19))=0,"-",IF('C3(1)-1管路'!N19="-","-",IF('C10(1)-2管路(計画設定)'!N19="-",'C3(1)-1管路'!N19,'C3(1)-1管路'!N19-'C10(1)-2管路(計画設定)'!N19)))</f>
        <v>-</v>
      </c>
      <c r="O19" s="486" t="str">
        <f t="shared" si="2"/>
        <v>-</v>
      </c>
      <c r="P19" s="857" t="str">
        <f>IF(AND('C10(1)-1管路(計画設定)'!$L$8="○",'C10(1)-4,5管路(計画設定)'!$BU19="-"),"-",IF('C3(1)-1管路'!P19="-",BU19,IF(BU19="-",'C3(1)-1管路'!P19,'C3(1)-1管路'!P19+BU19)))</f>
        <v>-</v>
      </c>
      <c r="Q19" s="472" t="str">
        <f>IF(IF('C3(1)-1管路'!Q19="-","-",IF('C10(1)-2管路(計画設定)'!Q19="-",'C3(1)-1管路'!Q19,'C3(1)-1管路'!Q19-'C10(1)-2管路(計画設定)'!Q19))=0,"-",IF('C3(1)-1管路'!Q19="-","-",IF('C10(1)-2管路(計画設定)'!Q19="-",'C3(1)-1管路'!Q19,'C3(1)-1管路'!Q19-'C10(1)-2管路(計画設定)'!Q19)))</f>
        <v>-</v>
      </c>
      <c r="R19" s="486" t="str">
        <f t="shared" si="3"/>
        <v>-</v>
      </c>
      <c r="S19" s="857" t="str">
        <f>IF(AND('C10(1)-1管路(計画設定)'!$N$8="○",'C10(1)-4,5管路(計画設定)'!$BV19="-"),"-",IF('C3(1)-1管路'!S19="-",BV19,IF(BV19="-",'C3(1)-1管路'!S19,'C3(1)-1管路'!S19+BV19+BW19)))</f>
        <v>-</v>
      </c>
      <c r="T19" s="471" t="str">
        <f>IF(IF('C3(1)-1管路'!T19="-","-",IF('C10(1)-2管路(計画設定)'!T19="-",'C3(1)-1管路'!T19,'C3(1)-1管路'!T19-'C10(1)-2管路(計画設定)'!T19))=0,"-",IF('C3(1)-1管路'!T19="-","-",IF('C10(1)-2管路(計画設定)'!T19="-",'C3(1)-1管路'!T19,'C3(1)-1管路'!T19-'C10(1)-2管路(計画設定)'!T19)))</f>
        <v>-</v>
      </c>
      <c r="U19" s="856" t="str">
        <f>IF(AND('C10(1)-1管路(計画設定)'!$P$8="○",'C10(1)-4,5管路(計画設定)'!$BW19="-"),"-",IF('C3(1)-1管路'!U19="-",BW19,IF(BW19="-",'C3(1)-1管路'!U19,'C3(1)-1管路'!U19)))</f>
        <v>-</v>
      </c>
      <c r="V19" s="472" t="str">
        <f>IF(IF('C3(1)-1管路'!V19="-","-",IF('C10(1)-2管路(計画設定)'!V19="-",'C3(1)-1管路'!V19,'C3(1)-1管路'!V19-'C10(1)-2管路(計画設定)'!V19))=0,"-",IF('C3(1)-1管路'!V19="-","-",IF('C10(1)-2管路(計画設定)'!V19="-",'C3(1)-1管路'!V19,'C3(1)-1管路'!V19-'C10(1)-2管路(計画設定)'!V19)))</f>
        <v>-</v>
      </c>
      <c r="W19" s="486" t="str">
        <f t="shared" si="4"/>
        <v>-</v>
      </c>
      <c r="X19" s="478">
        <f>IF(IF('C3(1)-1管路'!X19="-","-",IF('C10(1)-2管路(計画設定)'!X19="-",'C3(1)-1管路'!X19,'C3(1)-1管路'!X19-'C10(1)-2管路(計画設定)'!X19))=0,"-",IF('C3(1)-1管路'!X19="-","-",IF('C10(1)-2管路(計画設定)'!X19="-",'C3(1)-1管路'!X19,'C3(1)-1管路'!X19-'C10(1)-2管路(計画設定)'!X19)))</f>
        <v>145.39999999999998</v>
      </c>
      <c r="Y19" s="472" t="str">
        <f>IF(IF('C3(1)-1管路'!Y19="-","-",IF('C10(1)-2管路(計画設定)'!Y19="-",'C3(1)-1管路'!Y19,'C3(1)-1管路'!Y19-'C10(1)-2管路(計画設定)'!Y19))=0,"-",IF('C3(1)-1管路'!Y19="-","-",IF('C10(1)-2管路(計画設定)'!Y19="-",'C3(1)-1管路'!Y19,'C3(1)-1管路'!Y19-'C10(1)-2管路(計画設定)'!Y19)))</f>
        <v>-</v>
      </c>
      <c r="Z19" s="486">
        <f t="shared" si="5"/>
        <v>145.39999999999998</v>
      </c>
      <c r="AA19" s="478" t="str">
        <f>IF(IF('C3(1)-1管路'!AA19="-","-",IF('C10(1)-2管路(計画設定)'!AA19="-",'C3(1)-1管路'!AA19,'C3(1)-1管路'!AA19-'C10(1)-2管路(計画設定)'!AA19))=0,"-",IF('C3(1)-1管路'!AA19="-","-",IF('C10(1)-2管路(計画設定)'!AA19="-",'C3(1)-1管路'!AA19,'C3(1)-1管路'!AA19-'C10(1)-2管路(計画設定)'!AA19)))</f>
        <v>-</v>
      </c>
      <c r="AB19" s="472" t="str">
        <f>IF(IF('C3(1)-1管路'!AB19="-","-",IF('C10(1)-2管路(計画設定)'!AB19="-",'C3(1)-1管路'!AB19,'C3(1)-1管路'!AB19-'C10(1)-2管路(計画設定)'!AB19))=0,"-",IF('C3(1)-1管路'!AB19="-","-",IF('C10(1)-2管路(計画設定)'!AB19="-",'C3(1)-1管路'!AB19,'C3(1)-1管路'!AB19-'C10(1)-2管路(計画設定)'!AB19)))</f>
        <v>-</v>
      </c>
      <c r="AC19" s="486" t="str">
        <f t="shared" si="6"/>
        <v>-</v>
      </c>
      <c r="AD19" s="857" t="str">
        <f>IF(AND('C10(1)-1管路(計画設定)'!$V$8="○",'C10(1)-4,5管路(計画設定)'!$BX19="-"),"-",IF('C3(1)-1管路'!AD19="-",BX19,IF(BX19="-",'C3(1)-1管路'!AD19,'C3(1)-1管路'!AD19+BX19)))</f>
        <v>-</v>
      </c>
      <c r="AE19" s="472" t="str">
        <f>IF(IF('C3(1)-1管路'!AE19="-","-",IF('C10(1)-2管路(計画設定)'!AE19="-",'C3(1)-1管路'!AE19,'C3(1)-1管路'!AE19-'C10(1)-2管路(計画設定)'!AE19))=0,"-",IF('C3(1)-1管路'!AE19="-","-",IF('C10(1)-2管路(計画設定)'!AE19="-",'C3(1)-1管路'!AE19,'C3(1)-1管路'!AE19-'C10(1)-2管路(計画設定)'!AE19)))</f>
        <v>-</v>
      </c>
      <c r="AF19" s="486" t="str">
        <f t="shared" si="7"/>
        <v>-</v>
      </c>
      <c r="AG19" s="478" t="str">
        <f>IF(IF('C3(1)-1管路'!AG19="-","-",IF('C10(1)-2管路(計画設定)'!AG19="-",'C3(1)-1管路'!AG19,'C3(1)-1管路'!AG19-'C10(1)-2管路(計画設定)'!AG19))=0,"-",IF('C3(1)-1管路'!AG19="-","-",IF('C10(1)-2管路(計画設定)'!AG19="-",'C3(1)-1管路'!AG19,'C3(1)-1管路'!AG19-'C10(1)-2管路(計画設定)'!AG19)))</f>
        <v>-</v>
      </c>
      <c r="AH19" s="472" t="str">
        <f>IF(IF('C3(1)-1管路'!AH19="-","-",IF('C10(1)-2管路(計画設定)'!AH19="-",'C3(1)-1管路'!AH19,'C3(1)-1管路'!AH19-'C10(1)-2管路(計画設定)'!AH19))=0,"-",IF('C3(1)-1管路'!AH19="-","-",IF('C10(1)-2管路(計画設定)'!AH19="-",'C3(1)-1管路'!AH19,'C3(1)-1管路'!AH19-'C10(1)-2管路(計画設定)'!AH19)))</f>
        <v>-</v>
      </c>
      <c r="AI19" s="486" t="str">
        <f t="shared" si="8"/>
        <v>-</v>
      </c>
      <c r="AJ19" s="478" t="str">
        <f>IF(IF('C3(1)-1管路'!AJ19="-","-",IF('C10(1)-2管路(計画設定)'!AJ19="-",'C3(1)-1管路'!AJ19,'C3(1)-1管路'!AJ19-'C10(1)-2管路(計画設定)'!AJ19))=0,"-",IF('C3(1)-1管路'!AJ19="-","-",IF('C10(1)-2管路(計画設定)'!AJ19="-",'C3(1)-1管路'!AJ19,'C3(1)-1管路'!AJ19-'C10(1)-2管路(計画設定)'!AJ19)))</f>
        <v>-</v>
      </c>
      <c r="AK19" s="472" t="str">
        <f>IF(IF('C3(1)-1管路'!AK19="-","-",IF('C10(1)-2管路(計画設定)'!AK19="-",'C3(1)-1管路'!AK19,'C3(1)-1管路'!AK19-'C10(1)-2管路(計画設定)'!AK19))=0,"-",IF('C3(1)-1管路'!AK19="-","-",IF('C10(1)-2管路(計画設定)'!AK19="-",'C3(1)-1管路'!AK19,'C3(1)-1管路'!AK19-'C10(1)-2管路(計画設定)'!AK19)))</f>
        <v>-</v>
      </c>
      <c r="AL19" s="486" t="str">
        <f t="shared" si="9"/>
        <v>-</v>
      </c>
      <c r="AM19" s="478" t="str">
        <f>IF(IF('C3(1)-1管路'!AM19="-","-",IF('C10(1)-2管路(計画設定)'!AM19="-",'C3(1)-1管路'!AM19,'C3(1)-1管路'!AM19-'C10(1)-2管路(計画設定)'!AM19))=0,"-",IF('C3(1)-1管路'!AM19="-","-",IF('C10(1)-2管路(計画設定)'!AM19="-",'C3(1)-1管路'!AM19,'C3(1)-1管路'!AM19-'C10(1)-2管路(計画設定)'!AM19)))</f>
        <v>-</v>
      </c>
      <c r="AN19" s="472" t="str">
        <f>IF(IF('C3(1)-1管路'!AN19="-","-",IF('C10(1)-2管路(計画設定)'!AN19="-",'C3(1)-1管路'!AN19,'C3(1)-1管路'!AN19-'C10(1)-2管路(計画設定)'!AN19))=0,"-",IF('C3(1)-1管路'!AN19="-","-",IF('C10(1)-2管路(計画設定)'!AN19="-",'C3(1)-1管路'!AN19,'C3(1)-1管路'!AN19-'C10(1)-2管路(計画設定)'!AN19)))</f>
        <v>-</v>
      </c>
      <c r="AO19" s="486" t="str">
        <f t="shared" si="10"/>
        <v>-</v>
      </c>
      <c r="AP19" s="478" t="str">
        <f>IF(IF('C3(1)-1管路'!AP19="-","-",IF('C10(1)-2管路(計画設定)'!AP19="-",'C3(1)-1管路'!AP19,'C3(1)-1管路'!AP19-'C10(1)-2管路(計画設定)'!AP19))=0,"-",IF('C3(1)-1管路'!AP19="-","-",IF('C10(1)-2管路(計画設定)'!AP19="-",'C3(1)-1管路'!AP19,'C3(1)-1管路'!AP19-'C10(1)-2管路(計画設定)'!AP19)))</f>
        <v>-</v>
      </c>
      <c r="AQ19" s="472" t="str">
        <f>IF(IF('C3(1)-1管路'!AQ19="-","-",IF('C10(1)-2管路(計画設定)'!AQ19="-",'C3(1)-1管路'!AQ19,'C3(1)-1管路'!AQ19-'C10(1)-2管路(計画設定)'!AQ19))=0,"-",IF('C3(1)-1管路'!AQ19="-","-",IF('C10(1)-2管路(計画設定)'!AQ19="-",'C3(1)-1管路'!AQ19,'C3(1)-1管路'!AQ19-'C10(1)-2管路(計画設定)'!AQ19)))</f>
        <v>-</v>
      </c>
      <c r="AR19" s="483" t="str">
        <f t="shared" si="11"/>
        <v>-</v>
      </c>
      <c r="AS19" s="478" t="str">
        <f>IF(IF('C3(1)-1管路'!AS19="-","-",IF('C10(1)-2管路(計画設定)'!AS19="-",'C3(1)-1管路'!AS19,'C3(1)-1管路'!AS19-'C10(1)-2管路(計画設定)'!AS19))=0,"-",IF('C3(1)-1管路'!AS19="-","-",IF('C10(1)-2管路(計画設定)'!AS19="-",'C3(1)-1管路'!AS19,'C3(1)-1管路'!AS19-'C10(1)-2管路(計画設定)'!AS19)))</f>
        <v>-</v>
      </c>
      <c r="AT19" s="472" t="str">
        <f>IF(IF('C3(1)-1管路'!AT19="-","-",IF('C10(1)-2管路(計画設定)'!AT19="-",'C3(1)-1管路'!AT19,'C3(1)-1管路'!AT19-'C10(1)-2管路(計画設定)'!AT19))=0,"-",IF('C3(1)-1管路'!AT19="-","-",IF('C10(1)-2管路(計画設定)'!AT19="-",'C3(1)-1管路'!AT19,'C3(1)-1管路'!AT19-'C10(1)-2管路(計画設定)'!AT19)))</f>
        <v>-</v>
      </c>
      <c r="AU19" s="483" t="str">
        <f t="shared" si="12"/>
        <v>-</v>
      </c>
      <c r="AV19" s="1071">
        <f t="shared" si="13"/>
        <v>188.99999999999997</v>
      </c>
      <c r="AW19" s="1070"/>
      <c r="AX19" s="1069" t="str">
        <f t="shared" si="14"/>
        <v>-</v>
      </c>
      <c r="AY19" s="1070"/>
      <c r="AZ19" s="1071">
        <f t="shared" si="15"/>
        <v>43.6</v>
      </c>
      <c r="BA19" s="1070"/>
      <c r="BB19" s="1070">
        <f t="shared" si="16"/>
        <v>0</v>
      </c>
      <c r="BC19" s="1070"/>
      <c r="BD19" s="1070">
        <f t="shared" si="17"/>
        <v>145.39999999999998</v>
      </c>
      <c r="BE19" s="1070"/>
      <c r="BF19" s="1070">
        <f t="shared" si="18"/>
        <v>0</v>
      </c>
      <c r="BG19" s="1070"/>
      <c r="BH19" s="1070">
        <f t="shared" si="19"/>
        <v>0</v>
      </c>
      <c r="BI19" s="1070"/>
      <c r="BJ19" s="1069">
        <f t="shared" si="20"/>
        <v>43.6</v>
      </c>
      <c r="BK19" s="1070"/>
      <c r="BL19" s="1070">
        <f t="shared" si="21"/>
        <v>145.39999999999998</v>
      </c>
      <c r="BM19" s="1073"/>
      <c r="BN19" s="1070">
        <f t="shared" si="22"/>
        <v>188.99999999999997</v>
      </c>
      <c r="BO19" s="1073"/>
      <c r="BQ19" s="442" t="str">
        <f>IF('C10(1)-2管路(計画設定)'!AW19="","-",'C10(1)-2管路(計画設定)'!AW19)</f>
        <v>ダクタイル鋳鉄管(NS形継手等)</v>
      </c>
      <c r="BR19" s="441">
        <f>IF(BQ19=BR$4,IF('C10(1)-2管路(計画設定)'!AV19="-","-",IF('C10(1)-2管路(計画設定)'!I19="-",'C10(1)-2管路(計画設定)'!AV19,'C10(1)-2管路(計画設定)'!AV19-'C10(1)-2管路(計画設定)'!I19)),"-")</f>
        <v>43.6</v>
      </c>
      <c r="BS19" s="441" t="str">
        <f>IF(BQ19=BS$4,IF('C10(1)-2管路(計画設定)'!AV19="-","-",IF('C10(1)-2管路(計画設定)'!L19="-",'C10(1)-2管路(計画設定)'!AV19,'C10(1)-2管路(計画設定)'!AV19-'C10(1)-2管路(計画設定)'!L19)),"-")</f>
        <v>-</v>
      </c>
      <c r="BT19" s="441" t="str">
        <f>IF(BQ19=BT$4,IF('C10(1)-2管路(計画設定)'!AV19="-","-",IF('C10(1)-2管路(計画設定)'!O19="-",'C10(1)-2管路(計画設定)'!AV19,'C10(1)-2管路(計画設定)'!AV19-'C10(1)-2管路(計画設定)'!O19)),"-")</f>
        <v>-</v>
      </c>
      <c r="BU19" s="441" t="str">
        <f>IF($BQ19=BU$4,IF('C10(1)-2管路(計画設定)'!$AV19="-","-",IF('C10(1)-2管路(計画設定)'!R19="-",'C10(1)-2管路(計画設定)'!$AV19,'C10(1)-2管路(計画設定)'!$AV19-'C10(1)-2管路(計画設定)'!R19)),"-")</f>
        <v>-</v>
      </c>
      <c r="BV19" s="441" t="str">
        <f>IF($BQ19=BV$4,IF('C10(1)-2管路(計画設定)'!$AV19="-","-",IF('C10(1)-2管路(計画設定)'!W19="-",'C10(1)-2管路(計画設定)'!$AV19,'C10(1)-2管路(計画設定)'!$AV19-SUM('C10(1)-2管路(計画設定)'!S19,'C10(1)-2管路(計画設定)'!T19))),"-")</f>
        <v>-</v>
      </c>
      <c r="BW19" s="441" t="str">
        <f>IF($BQ19=BV$4,IF('C10(1)-2管路(計画設定)'!$AV19="-","-",IF('C10(1)-2管路(計画設定)'!W19="-",'C10(1)-2管路(計画設定)'!$AV19,'C10(1)-2管路(計画設定)'!$AV19-SUM('C10(1)-2管路(計画設定)'!U19,'C10(1)-2管路(計画設定)'!V19))),"-")</f>
        <v>-</v>
      </c>
      <c r="BX19" s="441" t="str">
        <f>IF($BQ19=BX$4,IF('C10(1)-2管路(計画設定)'!$AV19="-","-",IF('C10(1)-2管路(計画設定)'!AF19="-",'C10(1)-2管路(計画設定)'!$AV19,'C10(1)-2管路(計画設定)'!$AV19-'C10(1)-2管路(計画設定)'!AF19)),"-")</f>
        <v>-</v>
      </c>
    </row>
    <row r="20" spans="2:76" ht="13.5" customHeight="1">
      <c r="B20" s="1594"/>
      <c r="C20" s="1263"/>
      <c r="D20" s="1263"/>
      <c r="E20" s="1263"/>
      <c r="F20" s="77" t="s">
        <v>136</v>
      </c>
      <c r="G20" s="857" t="str">
        <f>IF(AND('C10(1)-1管路(計画設定)'!$F$8="○",'C10(1)-4,5管路(計画設定)'!$BR20="-"),"-",IF('C3(1)-1管路'!G20="-",BR20,IF(BR20="-",'C3(1)-1管路'!G20,'C3(1)-1管路'!G20+BR20)))</f>
        <v>-</v>
      </c>
      <c r="H20" s="472" t="str">
        <f>IF(IF('C3(1)-1管路'!H20="-","-",IF('C10(1)-2管路(計画設定)'!H20="-",'C3(1)-1管路'!H20,'C3(1)-1管路'!H20-'C10(1)-2管路(計画設定)'!H20))=0,"-",IF('C3(1)-1管路'!H20="-","-",IF('C10(1)-2管路(計画設定)'!H20="-",'C3(1)-1管路'!H20,'C3(1)-1管路'!H20-'C10(1)-2管路(計画設定)'!H20)))</f>
        <v>-</v>
      </c>
      <c r="I20" s="486" t="str">
        <f t="shared" si="0"/>
        <v>-</v>
      </c>
      <c r="J20" s="857" t="str">
        <f>IF(AND('C10(1)-1管路(計画設定)'!$H$8="○",'C10(1)-4,5管路(計画設定)'!$BS20="-"),"-",IF('C3(1)-1管路'!J20="-",BS20,IF(BS20="-",'C3(1)-1管路'!J20,'C3(1)-1管路'!J20+BS20)))</f>
        <v>-</v>
      </c>
      <c r="K20" s="472" t="str">
        <f>IF(IF('C3(1)-1管路'!K20="-","-",IF('C10(1)-2管路(計画設定)'!K20="-",'C3(1)-1管路'!K20,'C3(1)-1管路'!K20-'C10(1)-2管路(計画設定)'!K20))=0,"-",IF('C3(1)-1管路'!K20="-","-",IF('C10(1)-2管路(計画設定)'!K20="-",'C3(1)-1管路'!K20,'C3(1)-1管路'!K20-'C10(1)-2管路(計画設定)'!K20)))</f>
        <v>-</v>
      </c>
      <c r="L20" s="486" t="str">
        <f t="shared" si="1"/>
        <v>-</v>
      </c>
      <c r="M20" s="857" t="str">
        <f>IF(AND('C10(1)-1管路(計画設定)'!$J$8="○",'C10(1)-4,5管路(計画設定)'!$BT20="-"),"-",IF('C3(1)-1管路'!M20="-",BT20,IF(BT20="-",'C3(1)-1管路'!M20,'C3(1)-1管路'!M20+BT20)))</f>
        <v>-</v>
      </c>
      <c r="N20" s="472" t="str">
        <f>IF(IF('C3(1)-1管路'!N20="-","-",IF('C10(1)-2管路(計画設定)'!N20="-",'C3(1)-1管路'!N20,'C3(1)-1管路'!N20-'C10(1)-2管路(計画設定)'!N20))=0,"-",IF('C3(1)-1管路'!N20="-","-",IF('C10(1)-2管路(計画設定)'!N20="-",'C3(1)-1管路'!N20,'C3(1)-1管路'!N20-'C10(1)-2管路(計画設定)'!N20)))</f>
        <v>-</v>
      </c>
      <c r="O20" s="486" t="str">
        <f t="shared" si="2"/>
        <v>-</v>
      </c>
      <c r="P20" s="857" t="str">
        <f>IF(AND('C10(1)-1管路(計画設定)'!$L$8="○",'C10(1)-4,5管路(計画設定)'!$BU20="-"),"-",IF('C3(1)-1管路'!P20="-",BU20,IF(BU20="-",'C3(1)-1管路'!P20,'C3(1)-1管路'!P20+BU20)))</f>
        <v>-</v>
      </c>
      <c r="Q20" s="472" t="str">
        <f>IF(IF('C3(1)-1管路'!Q20="-","-",IF('C10(1)-2管路(計画設定)'!Q20="-",'C3(1)-1管路'!Q20,'C3(1)-1管路'!Q20-'C10(1)-2管路(計画設定)'!Q20))=0,"-",IF('C3(1)-1管路'!Q20="-","-",IF('C10(1)-2管路(計画設定)'!Q20="-",'C3(1)-1管路'!Q20,'C3(1)-1管路'!Q20-'C10(1)-2管路(計画設定)'!Q20)))</f>
        <v>-</v>
      </c>
      <c r="R20" s="486" t="str">
        <f t="shared" si="3"/>
        <v>-</v>
      </c>
      <c r="S20" s="857" t="str">
        <f>IF(AND('C10(1)-1管路(計画設定)'!$N$8="○",'C10(1)-4,5管路(計画設定)'!$BV20="-"),"-",IF('C3(1)-1管路'!S20="-",BV20,IF(BV20="-",'C3(1)-1管路'!S20,'C3(1)-1管路'!S20+BV20+BW20)))</f>
        <v>-</v>
      </c>
      <c r="T20" s="471" t="str">
        <f>IF(IF('C3(1)-1管路'!T20="-","-",IF('C10(1)-2管路(計画設定)'!T20="-",'C3(1)-1管路'!T20,'C3(1)-1管路'!T20-'C10(1)-2管路(計画設定)'!T20))=0,"-",IF('C3(1)-1管路'!T20="-","-",IF('C10(1)-2管路(計画設定)'!T20="-",'C3(1)-1管路'!T20,'C3(1)-1管路'!T20-'C10(1)-2管路(計画設定)'!T20)))</f>
        <v>-</v>
      </c>
      <c r="U20" s="856" t="str">
        <f>IF(AND('C10(1)-1管路(計画設定)'!$P$8="○",'C10(1)-4,5管路(計画設定)'!$BW20="-"),"-",IF('C3(1)-1管路'!U20="-",BW20,IF(BW20="-",'C3(1)-1管路'!U20,'C3(1)-1管路'!U20)))</f>
        <v>-</v>
      </c>
      <c r="V20" s="472" t="str">
        <f>IF(IF('C3(1)-1管路'!V20="-","-",IF('C10(1)-2管路(計画設定)'!V20="-",'C3(1)-1管路'!V20,'C3(1)-1管路'!V20-'C10(1)-2管路(計画設定)'!V20))=0,"-",IF('C3(1)-1管路'!V20="-","-",IF('C10(1)-2管路(計画設定)'!V20="-",'C3(1)-1管路'!V20,'C3(1)-1管路'!V20-'C10(1)-2管路(計画設定)'!V20)))</f>
        <v>-</v>
      </c>
      <c r="W20" s="486" t="str">
        <f t="shared" si="4"/>
        <v>-</v>
      </c>
      <c r="X20" s="478" t="str">
        <f>IF(IF('C3(1)-1管路'!X20="-","-",IF('C10(1)-2管路(計画設定)'!X20="-",'C3(1)-1管路'!X20,'C3(1)-1管路'!X20-'C10(1)-2管路(計画設定)'!X20))=0,"-",IF('C3(1)-1管路'!X20="-","-",IF('C10(1)-2管路(計画設定)'!X20="-",'C3(1)-1管路'!X20,'C3(1)-1管路'!X20-'C10(1)-2管路(計画設定)'!X20)))</f>
        <v>-</v>
      </c>
      <c r="Y20" s="472" t="str">
        <f>IF(IF('C3(1)-1管路'!Y20="-","-",IF('C10(1)-2管路(計画設定)'!Y20="-",'C3(1)-1管路'!Y20,'C3(1)-1管路'!Y20-'C10(1)-2管路(計画設定)'!Y20))=0,"-",IF('C3(1)-1管路'!Y20="-","-",IF('C10(1)-2管路(計画設定)'!Y20="-",'C3(1)-1管路'!Y20,'C3(1)-1管路'!Y20-'C10(1)-2管路(計画設定)'!Y20)))</f>
        <v>-</v>
      </c>
      <c r="Z20" s="486" t="str">
        <f t="shared" si="5"/>
        <v>-</v>
      </c>
      <c r="AA20" s="478" t="str">
        <f>IF(IF('C3(1)-1管路'!AA20="-","-",IF('C10(1)-2管路(計画設定)'!AA20="-",'C3(1)-1管路'!AA20,'C3(1)-1管路'!AA20-'C10(1)-2管路(計画設定)'!AA20))=0,"-",IF('C3(1)-1管路'!AA20="-","-",IF('C10(1)-2管路(計画設定)'!AA20="-",'C3(1)-1管路'!AA20,'C3(1)-1管路'!AA20-'C10(1)-2管路(計画設定)'!AA20)))</f>
        <v>-</v>
      </c>
      <c r="AB20" s="472" t="str">
        <f>IF(IF('C3(1)-1管路'!AB20="-","-",IF('C10(1)-2管路(計画設定)'!AB20="-",'C3(1)-1管路'!AB20,'C3(1)-1管路'!AB20-'C10(1)-2管路(計画設定)'!AB20))=0,"-",IF('C3(1)-1管路'!AB20="-","-",IF('C10(1)-2管路(計画設定)'!AB20="-",'C3(1)-1管路'!AB20,'C3(1)-1管路'!AB20-'C10(1)-2管路(計画設定)'!AB20)))</f>
        <v>-</v>
      </c>
      <c r="AC20" s="486" t="str">
        <f t="shared" si="6"/>
        <v>-</v>
      </c>
      <c r="AD20" s="857" t="str">
        <f>IF(AND('C10(1)-1管路(計画設定)'!$V$8="○",'C10(1)-4,5管路(計画設定)'!$BX20="-"),"-",IF('C3(1)-1管路'!AD20="-",BX20,IF(BX20="-",'C3(1)-1管路'!AD20,'C3(1)-1管路'!AD20+BX20)))</f>
        <v>-</v>
      </c>
      <c r="AE20" s="472" t="str">
        <f>IF(IF('C3(1)-1管路'!AE20="-","-",IF('C10(1)-2管路(計画設定)'!AE20="-",'C3(1)-1管路'!AE20,'C3(1)-1管路'!AE20-'C10(1)-2管路(計画設定)'!AE20))=0,"-",IF('C3(1)-1管路'!AE20="-","-",IF('C10(1)-2管路(計画設定)'!AE20="-",'C3(1)-1管路'!AE20,'C3(1)-1管路'!AE20-'C10(1)-2管路(計画設定)'!AE20)))</f>
        <v>-</v>
      </c>
      <c r="AF20" s="486" t="str">
        <f t="shared" si="7"/>
        <v>-</v>
      </c>
      <c r="AG20" s="478" t="str">
        <f>IF(IF('C3(1)-1管路'!AG20="-","-",IF('C10(1)-2管路(計画設定)'!AG20="-",'C3(1)-1管路'!AG20,'C3(1)-1管路'!AG20-'C10(1)-2管路(計画設定)'!AG20))=0,"-",IF('C3(1)-1管路'!AG20="-","-",IF('C10(1)-2管路(計画設定)'!AG20="-",'C3(1)-1管路'!AG20,'C3(1)-1管路'!AG20-'C10(1)-2管路(計画設定)'!AG20)))</f>
        <v>-</v>
      </c>
      <c r="AH20" s="472" t="str">
        <f>IF(IF('C3(1)-1管路'!AH20="-","-",IF('C10(1)-2管路(計画設定)'!AH20="-",'C3(1)-1管路'!AH20,'C3(1)-1管路'!AH20-'C10(1)-2管路(計画設定)'!AH20))=0,"-",IF('C3(1)-1管路'!AH20="-","-",IF('C10(1)-2管路(計画設定)'!AH20="-",'C3(1)-1管路'!AH20,'C3(1)-1管路'!AH20-'C10(1)-2管路(計画設定)'!AH20)))</f>
        <v>-</v>
      </c>
      <c r="AI20" s="486" t="str">
        <f t="shared" si="8"/>
        <v>-</v>
      </c>
      <c r="AJ20" s="478" t="str">
        <f>IF(IF('C3(1)-1管路'!AJ20="-","-",IF('C10(1)-2管路(計画設定)'!AJ20="-",'C3(1)-1管路'!AJ20,'C3(1)-1管路'!AJ20-'C10(1)-2管路(計画設定)'!AJ20))=0,"-",IF('C3(1)-1管路'!AJ20="-","-",IF('C10(1)-2管路(計画設定)'!AJ20="-",'C3(1)-1管路'!AJ20,'C3(1)-1管路'!AJ20-'C10(1)-2管路(計画設定)'!AJ20)))</f>
        <v>-</v>
      </c>
      <c r="AK20" s="472" t="str">
        <f>IF(IF('C3(1)-1管路'!AK20="-","-",IF('C10(1)-2管路(計画設定)'!AK20="-",'C3(1)-1管路'!AK20,'C3(1)-1管路'!AK20-'C10(1)-2管路(計画設定)'!AK20))=0,"-",IF('C3(1)-1管路'!AK20="-","-",IF('C10(1)-2管路(計画設定)'!AK20="-",'C3(1)-1管路'!AK20,'C3(1)-1管路'!AK20-'C10(1)-2管路(計画設定)'!AK20)))</f>
        <v>-</v>
      </c>
      <c r="AL20" s="486" t="str">
        <f t="shared" si="9"/>
        <v>-</v>
      </c>
      <c r="AM20" s="478" t="str">
        <f>IF(IF('C3(1)-1管路'!AM20="-","-",IF('C10(1)-2管路(計画設定)'!AM20="-",'C3(1)-1管路'!AM20,'C3(1)-1管路'!AM20-'C10(1)-2管路(計画設定)'!AM20))=0,"-",IF('C3(1)-1管路'!AM20="-","-",IF('C10(1)-2管路(計画設定)'!AM20="-",'C3(1)-1管路'!AM20,'C3(1)-1管路'!AM20-'C10(1)-2管路(計画設定)'!AM20)))</f>
        <v>-</v>
      </c>
      <c r="AN20" s="472" t="str">
        <f>IF(IF('C3(1)-1管路'!AN20="-","-",IF('C10(1)-2管路(計画設定)'!AN20="-",'C3(1)-1管路'!AN20,'C3(1)-1管路'!AN20-'C10(1)-2管路(計画設定)'!AN20))=0,"-",IF('C3(1)-1管路'!AN20="-","-",IF('C10(1)-2管路(計画設定)'!AN20="-",'C3(1)-1管路'!AN20,'C3(1)-1管路'!AN20-'C10(1)-2管路(計画設定)'!AN20)))</f>
        <v>-</v>
      </c>
      <c r="AO20" s="486" t="str">
        <f t="shared" si="10"/>
        <v>-</v>
      </c>
      <c r="AP20" s="478" t="str">
        <f>IF(IF('C3(1)-1管路'!AP20="-","-",IF('C10(1)-2管路(計画設定)'!AP20="-",'C3(1)-1管路'!AP20,'C3(1)-1管路'!AP20-'C10(1)-2管路(計画設定)'!AP20))=0,"-",IF('C3(1)-1管路'!AP20="-","-",IF('C10(1)-2管路(計画設定)'!AP20="-",'C3(1)-1管路'!AP20,'C3(1)-1管路'!AP20-'C10(1)-2管路(計画設定)'!AP20)))</f>
        <v>-</v>
      </c>
      <c r="AQ20" s="472" t="str">
        <f>IF(IF('C3(1)-1管路'!AQ20="-","-",IF('C10(1)-2管路(計画設定)'!AQ20="-",'C3(1)-1管路'!AQ20,'C3(1)-1管路'!AQ20-'C10(1)-2管路(計画設定)'!AQ20))=0,"-",IF('C3(1)-1管路'!AQ20="-","-",IF('C10(1)-2管路(計画設定)'!AQ20="-",'C3(1)-1管路'!AQ20,'C3(1)-1管路'!AQ20-'C10(1)-2管路(計画設定)'!AQ20)))</f>
        <v>-</v>
      </c>
      <c r="AR20" s="483" t="str">
        <f t="shared" si="11"/>
        <v>-</v>
      </c>
      <c r="AS20" s="478" t="str">
        <f>IF(IF('C3(1)-1管路'!AS20="-","-",IF('C10(1)-2管路(計画設定)'!AS20="-",'C3(1)-1管路'!AS20,'C3(1)-1管路'!AS20-'C10(1)-2管路(計画設定)'!AS20))=0,"-",IF('C3(1)-1管路'!AS20="-","-",IF('C10(1)-2管路(計画設定)'!AS20="-",'C3(1)-1管路'!AS20,'C3(1)-1管路'!AS20-'C10(1)-2管路(計画設定)'!AS20)))</f>
        <v>-</v>
      </c>
      <c r="AT20" s="472" t="str">
        <f>IF(IF('C3(1)-1管路'!AT20="-","-",IF('C10(1)-2管路(計画設定)'!AT20="-",'C3(1)-1管路'!AT20,'C3(1)-1管路'!AT20-'C10(1)-2管路(計画設定)'!AT20))=0,"-",IF('C3(1)-1管路'!AT20="-","-",IF('C10(1)-2管路(計画設定)'!AT20="-",'C3(1)-1管路'!AT20,'C3(1)-1管路'!AT20-'C10(1)-2管路(計画設定)'!AT20)))</f>
        <v>-</v>
      </c>
      <c r="AU20" s="483" t="str">
        <f t="shared" si="12"/>
        <v>-</v>
      </c>
      <c r="AV20" s="1071" t="str">
        <f t="shared" si="13"/>
        <v>-</v>
      </c>
      <c r="AW20" s="1070"/>
      <c r="AX20" s="1069" t="str">
        <f t="shared" si="14"/>
        <v>-</v>
      </c>
      <c r="AY20" s="1070"/>
      <c r="AZ20" s="1071">
        <f t="shared" si="15"/>
        <v>0</v>
      </c>
      <c r="BA20" s="1070"/>
      <c r="BB20" s="1070">
        <f t="shared" si="16"/>
        <v>0</v>
      </c>
      <c r="BC20" s="1070"/>
      <c r="BD20" s="1070">
        <f t="shared" si="17"/>
        <v>0</v>
      </c>
      <c r="BE20" s="1070"/>
      <c r="BF20" s="1070">
        <f t="shared" si="18"/>
        <v>0</v>
      </c>
      <c r="BG20" s="1070"/>
      <c r="BH20" s="1070">
        <f t="shared" si="19"/>
        <v>0</v>
      </c>
      <c r="BI20" s="1070"/>
      <c r="BJ20" s="1069">
        <f t="shared" si="20"/>
        <v>0</v>
      </c>
      <c r="BK20" s="1070"/>
      <c r="BL20" s="1070">
        <f t="shared" si="21"/>
        <v>0</v>
      </c>
      <c r="BM20" s="1073"/>
      <c r="BN20" s="1070" t="str">
        <f t="shared" si="22"/>
        <v>-</v>
      </c>
      <c r="BO20" s="1073"/>
      <c r="BQ20" s="442" t="str">
        <f>IF('C10(1)-2管路(計画設定)'!AW20="","-",'C10(1)-2管路(計画設定)'!AW20)</f>
        <v>配水用ポリエチレン管(融着継手)</v>
      </c>
      <c r="BR20" s="441" t="str">
        <f>IF(BQ20=BR$4,IF('C10(1)-2管路(計画設定)'!AV20="-","-",IF('C10(1)-2管路(計画設定)'!I20="-",'C10(1)-2管路(計画設定)'!AV20,'C10(1)-2管路(計画設定)'!AV20-'C10(1)-2管路(計画設定)'!I20)),"-")</f>
        <v>-</v>
      </c>
      <c r="BS20" s="441" t="str">
        <f>IF(BQ20=BS$4,IF('C10(1)-2管路(計画設定)'!AV20="-","-",IF('C10(1)-2管路(計画設定)'!L20="-",'C10(1)-2管路(計画設定)'!AV20,'C10(1)-2管路(計画設定)'!AV20-'C10(1)-2管路(計画設定)'!L20)),"-")</f>
        <v>-</v>
      </c>
      <c r="BT20" s="441" t="str">
        <f>IF(BQ20=BT$4,IF('C10(1)-2管路(計画設定)'!AV20="-","-",IF('C10(1)-2管路(計画設定)'!O20="-",'C10(1)-2管路(計画設定)'!AV20,'C10(1)-2管路(計画設定)'!AV20-'C10(1)-2管路(計画設定)'!O20)),"-")</f>
        <v>-</v>
      </c>
      <c r="BU20" s="441" t="str">
        <f>IF($BQ20=BU$4,IF('C10(1)-2管路(計画設定)'!$AV20="-","-",IF('C10(1)-2管路(計画設定)'!R20="-",'C10(1)-2管路(計画設定)'!$AV20,'C10(1)-2管路(計画設定)'!$AV20-'C10(1)-2管路(計画設定)'!R20)),"-")</f>
        <v>-</v>
      </c>
      <c r="BV20" s="441" t="str">
        <f>IF($BQ20=BV$4,IF('C10(1)-2管路(計画設定)'!$AV20="-","-",IF('C10(1)-2管路(計画設定)'!W20="-",'C10(1)-2管路(計画設定)'!$AV20,'C10(1)-2管路(計画設定)'!$AV20-SUM('C10(1)-2管路(計画設定)'!S20,'C10(1)-2管路(計画設定)'!T20))),"-")</f>
        <v>-</v>
      </c>
      <c r="BW20" s="441" t="str">
        <f>IF($BQ20=BV$4,IF('C10(1)-2管路(計画設定)'!$AV20="-","-",IF('C10(1)-2管路(計画設定)'!W20="-",'C10(1)-2管路(計画設定)'!$AV20,'C10(1)-2管路(計画設定)'!$AV20-SUM('C10(1)-2管路(計画設定)'!U20,'C10(1)-2管路(計画設定)'!V20))),"-")</f>
        <v>-</v>
      </c>
      <c r="BX20" s="441" t="str">
        <f>IF($BQ20=BX$4,IF('C10(1)-2管路(計画設定)'!$AV20="-","-",IF('C10(1)-2管路(計画設定)'!AF20="-",'C10(1)-2管路(計画設定)'!$AV20,'C10(1)-2管路(計画設定)'!$AV20-'C10(1)-2管路(計画設定)'!AF20)),"-")</f>
        <v>-</v>
      </c>
    </row>
    <row r="21" spans="2:76" ht="13.5" customHeight="1">
      <c r="B21" s="1594"/>
      <c r="C21" s="1263"/>
      <c r="D21" s="1263"/>
      <c r="E21" s="1264"/>
      <c r="F21" s="772" t="s">
        <v>69</v>
      </c>
      <c r="G21" s="854">
        <f t="shared" ref="G21" si="23">IF(SUM(G10:G20)=0,"-",SUM(G10:G20))</f>
        <v>693.3</v>
      </c>
      <c r="H21" s="474" t="str">
        <f t="shared" ref="H21:AU21" si="24">IF(SUM(H10:H20)=0,"-",SUM(H10:H20))</f>
        <v>-</v>
      </c>
      <c r="I21" s="489">
        <f t="shared" si="24"/>
        <v>693.3</v>
      </c>
      <c r="J21" s="854" t="str">
        <f t="shared" si="24"/>
        <v>-</v>
      </c>
      <c r="K21" s="474" t="str">
        <f t="shared" si="24"/>
        <v>-</v>
      </c>
      <c r="L21" s="489" t="str">
        <f t="shared" si="24"/>
        <v>-</v>
      </c>
      <c r="M21" s="854" t="str">
        <f t="shared" si="24"/>
        <v>-</v>
      </c>
      <c r="N21" s="474" t="str">
        <f t="shared" si="24"/>
        <v>-</v>
      </c>
      <c r="O21" s="489" t="str">
        <f t="shared" si="24"/>
        <v>-</v>
      </c>
      <c r="P21" s="854" t="str">
        <f t="shared" si="24"/>
        <v>-</v>
      </c>
      <c r="Q21" s="474" t="str">
        <f t="shared" si="24"/>
        <v>-</v>
      </c>
      <c r="R21" s="489" t="str">
        <f t="shared" si="24"/>
        <v>-</v>
      </c>
      <c r="S21" s="854">
        <f t="shared" si="24"/>
        <v>23</v>
      </c>
      <c r="T21" s="473">
        <f t="shared" si="24"/>
        <v>2</v>
      </c>
      <c r="U21" s="855">
        <f t="shared" si="24"/>
        <v>93</v>
      </c>
      <c r="V21" s="474" t="str">
        <f t="shared" si="24"/>
        <v>-</v>
      </c>
      <c r="W21" s="489">
        <f t="shared" si="24"/>
        <v>118</v>
      </c>
      <c r="X21" s="479">
        <f t="shared" si="24"/>
        <v>1240.6999999999998</v>
      </c>
      <c r="Y21" s="474" t="str">
        <f t="shared" si="24"/>
        <v>-</v>
      </c>
      <c r="Z21" s="489">
        <f t="shared" si="24"/>
        <v>1240.6999999999998</v>
      </c>
      <c r="AA21" s="479" t="str">
        <f t="shared" si="24"/>
        <v>-</v>
      </c>
      <c r="AB21" s="474" t="str">
        <f t="shared" si="24"/>
        <v>-</v>
      </c>
      <c r="AC21" s="489" t="str">
        <f t="shared" si="24"/>
        <v>-</v>
      </c>
      <c r="AD21" s="854" t="str">
        <f t="shared" si="24"/>
        <v>-</v>
      </c>
      <c r="AE21" s="474" t="str">
        <f t="shared" si="24"/>
        <v>-</v>
      </c>
      <c r="AF21" s="489" t="str">
        <f t="shared" si="24"/>
        <v>-</v>
      </c>
      <c r="AG21" s="479" t="str">
        <f t="shared" si="24"/>
        <v>-</v>
      </c>
      <c r="AH21" s="474" t="str">
        <f t="shared" si="24"/>
        <v>-</v>
      </c>
      <c r="AI21" s="489" t="str">
        <f t="shared" si="24"/>
        <v>-</v>
      </c>
      <c r="AJ21" s="479" t="str">
        <f t="shared" si="24"/>
        <v>-</v>
      </c>
      <c r="AK21" s="474" t="str">
        <f t="shared" si="24"/>
        <v>-</v>
      </c>
      <c r="AL21" s="489" t="str">
        <f t="shared" si="24"/>
        <v>-</v>
      </c>
      <c r="AM21" s="479" t="str">
        <f t="shared" si="24"/>
        <v>-</v>
      </c>
      <c r="AN21" s="474" t="str">
        <f t="shared" si="24"/>
        <v>-</v>
      </c>
      <c r="AO21" s="489" t="str">
        <f t="shared" si="24"/>
        <v>-</v>
      </c>
      <c r="AP21" s="479" t="str">
        <f t="shared" si="24"/>
        <v>-</v>
      </c>
      <c r="AQ21" s="474" t="str">
        <f t="shared" si="24"/>
        <v>-</v>
      </c>
      <c r="AR21" s="487" t="str">
        <f t="shared" si="24"/>
        <v>-</v>
      </c>
      <c r="AS21" s="479" t="str">
        <f t="shared" si="24"/>
        <v>-</v>
      </c>
      <c r="AT21" s="474" t="str">
        <f t="shared" si="24"/>
        <v>-</v>
      </c>
      <c r="AU21" s="487" t="str">
        <f t="shared" si="24"/>
        <v>-</v>
      </c>
      <c r="AV21" s="1065">
        <f>IF(SUM(AV10:AW20)=0,"-",SUM(AV10:AW20))</f>
        <v>2049.9999999999995</v>
      </c>
      <c r="AW21" s="1066"/>
      <c r="AX21" s="1094">
        <f>IF(SUM(AX10:AY20)=0,"-",SUM(AX10:AY20))</f>
        <v>2</v>
      </c>
      <c r="AY21" s="1066"/>
      <c r="AZ21" s="1065">
        <f>IF(SUM(AZ10:BA20)=0,"-",SUM(AZ10:BA20))</f>
        <v>693.3</v>
      </c>
      <c r="BA21" s="1066"/>
      <c r="BB21" s="1066">
        <f>IF(SUM(BB10:BC20)=0,"-",SUM(BB10:BC20))</f>
        <v>25</v>
      </c>
      <c r="BC21" s="1066"/>
      <c r="BD21" s="1066">
        <f>IF(SUM(BD10:BE20)=0,"-",SUM(BD10:BE20))</f>
        <v>1333.6999999999998</v>
      </c>
      <c r="BE21" s="1066"/>
      <c r="BF21" s="1066" t="str">
        <f>IF(SUM(BF10:BG20)=0,"-",SUM(BF10:BG20))</f>
        <v>-</v>
      </c>
      <c r="BG21" s="1066"/>
      <c r="BH21" s="1066" t="str">
        <f>IF(SUM(BH10:BI20)=0,"-",SUM(BH10:BI20))</f>
        <v>-</v>
      </c>
      <c r="BI21" s="1066"/>
      <c r="BJ21" s="1094">
        <f>IF(SUM(BJ10:BK20)=0,"-",SUM(BJ10:BK20))</f>
        <v>718.30000000000007</v>
      </c>
      <c r="BK21" s="1066"/>
      <c r="BL21" s="1066">
        <f>IF(SUM(BL10:BM20)=0,"-",SUM(BL10:BM20))</f>
        <v>1333.6999999999998</v>
      </c>
      <c r="BM21" s="1068"/>
      <c r="BN21" s="1066">
        <f t="shared" si="22"/>
        <v>2051.9999999999995</v>
      </c>
      <c r="BO21" s="1068"/>
      <c r="BQ21" s="442" t="str">
        <f>IF('C10(1)-2管路(計画設定)'!AW21="","-",'C10(1)-2管路(計画設定)'!AW21)</f>
        <v>-</v>
      </c>
      <c r="BR21" s="441" t="str">
        <f>IF(BQ21=BR$4,IF('C10(1)-2管路(計画設定)'!AV21="-","-",IF('C10(1)-2管路(計画設定)'!I21="-",'C10(1)-2管路(計画設定)'!AV21,'C10(1)-2管路(計画設定)'!AV21-'C10(1)-2管路(計画設定)'!I21)),"-")</f>
        <v>-</v>
      </c>
      <c r="BS21" s="441" t="str">
        <f>IF(BQ21=BS$4,IF('C10(1)-2管路(計画設定)'!AV21="-","-",IF('C10(1)-2管路(計画設定)'!L21="-",'C10(1)-2管路(計画設定)'!AV21,'C10(1)-2管路(計画設定)'!AV21-'C10(1)-2管路(計画設定)'!L21)),"-")</f>
        <v>-</v>
      </c>
      <c r="BT21" s="441" t="str">
        <f>IF(BQ21=BT$4,IF('C10(1)-2管路(計画設定)'!AV21="-","-",IF('C10(1)-2管路(計画設定)'!O21="-",'C10(1)-2管路(計画設定)'!AV21,'C10(1)-2管路(計画設定)'!AV21-'C10(1)-2管路(計画設定)'!O21)),"-")</f>
        <v>-</v>
      </c>
      <c r="BU21" s="441" t="str">
        <f>IF($BQ21=BU$4,IF('C10(1)-2管路(計画設定)'!$AV21="-","-",IF('C10(1)-2管路(計画設定)'!R21="-",'C10(1)-2管路(計画設定)'!$AV21,'C10(1)-2管路(計画設定)'!$AV21-'C10(1)-2管路(計画設定)'!R21)),"-")</f>
        <v>-</v>
      </c>
      <c r="BV21" s="441" t="str">
        <f>IF($BQ21=BV$4,IF('C10(1)-2管路(計画設定)'!$AV21="-","-",IF('C10(1)-2管路(計画設定)'!W21="-",'C10(1)-2管路(計画設定)'!$AV21,'C10(1)-2管路(計画設定)'!$AV21-SUM('C10(1)-2管路(計画設定)'!S21,'C10(1)-2管路(計画設定)'!T21))),"-")</f>
        <v>-</v>
      </c>
      <c r="BW21" s="441" t="str">
        <f>IF($BQ21=BV$4,IF('C10(1)-2管路(計画設定)'!$AV21="-","-",IF('C10(1)-2管路(計画設定)'!W21="-",'C10(1)-2管路(計画設定)'!$AV21,'C10(1)-2管路(計画設定)'!$AV21-SUM('C10(1)-2管路(計画設定)'!U21,'C10(1)-2管路(計画設定)'!V21))),"-")</f>
        <v>-</v>
      </c>
      <c r="BX21" s="441" t="str">
        <f>IF($BQ21=BX$4,IF('C10(1)-2管路(計画設定)'!$AV21="-","-",IF('C10(1)-2管路(計画設定)'!AF21="-",'C10(1)-2管路(計画設定)'!$AV21,'C10(1)-2管路(計画設定)'!$AV21-'C10(1)-2管路(計画設定)'!AF21)),"-")</f>
        <v>-</v>
      </c>
    </row>
    <row r="22" spans="2:76" ht="13.5" customHeight="1">
      <c r="B22" s="1594"/>
      <c r="C22" s="1263"/>
      <c r="D22" s="1263"/>
      <c r="E22" s="1257" t="s">
        <v>56</v>
      </c>
      <c r="F22" s="74">
        <v>600</v>
      </c>
      <c r="G22" s="859" t="str">
        <f>IF(AND('C10(1)-1管路(計画設定)'!$F$9="○",'C10(1)-4,5管路(計画設定)'!$BR22="-"),"-",IF('C3(1)-1管路'!G22="-",BR22,IF(BR22="-",'C3(1)-1管路'!G22,'C3(1)-1管路'!G22+BR22)))</f>
        <v>-</v>
      </c>
      <c r="H22" s="477" t="str">
        <f>IF(IF('C3(1)-1管路'!H22="-","-",IF('C10(1)-2管路(計画設定)'!H22="-",'C3(1)-1管路'!H22,'C3(1)-1管路'!H22-'C10(1)-2管路(計画設定)'!H22))=0,"-",IF('C3(1)-1管路'!H22="-","-",IF('C10(1)-2管路(計画設定)'!H22="-",'C3(1)-1管路'!H22,'C3(1)-1管路'!H22-'C10(1)-2管路(計画設定)'!H22)))</f>
        <v>-</v>
      </c>
      <c r="I22" s="485" t="str">
        <f t="shared" ref="I22:I32" si="25">IF(SUM(G22:H22)=0,"-",SUM(G22:H22))</f>
        <v>-</v>
      </c>
      <c r="J22" s="859" t="str">
        <f>IF(AND('C10(1)-1管路(計画設定)'!$H$9="○",'C10(1)-4,5管路(計画設定)'!$BS22="-"),"-",IF('C3(1)-1管路'!J22="-",BS22,IF(BS22="-",'C3(1)-1管路'!J22,'C3(1)-1管路'!J22+BS22)))</f>
        <v>-</v>
      </c>
      <c r="K22" s="477" t="str">
        <f>IF(IF('C3(1)-1管路'!K22="-","-",IF('C10(1)-2管路(計画設定)'!K22="-",'C3(1)-1管路'!K22,'C3(1)-1管路'!K22-'C10(1)-2管路(計画設定)'!K22))=0,"-",IF('C3(1)-1管路'!K22="-","-",IF('C10(1)-2管路(計画設定)'!K22="-",'C3(1)-1管路'!K22,'C3(1)-1管路'!K22-'C10(1)-2管路(計画設定)'!K22)))</f>
        <v>-</v>
      </c>
      <c r="L22" s="485" t="str">
        <f t="shared" ref="L22:L32" si="26">IF(SUM(J22:K22)=0,"-",SUM(J22:K22))</f>
        <v>-</v>
      </c>
      <c r="M22" s="859" t="str">
        <f>IF(AND('C10(1)-1管路(計画設定)'!$J$9="○",'C10(1)-4,5管路(計画設定)'!$BT22="-"),"-",IF('C3(1)-1管路'!M22="-",BT22,IF(BT22="-",'C3(1)-1管路'!M22,'C3(1)-1管路'!M22+BT22)))</f>
        <v>-</v>
      </c>
      <c r="N22" s="477" t="str">
        <f>IF(IF('C3(1)-1管路'!N22="-","-",IF('C10(1)-2管路(計画設定)'!N22="-",'C3(1)-1管路'!N22,'C3(1)-1管路'!N22-'C10(1)-2管路(計画設定)'!N22))=0,"-",IF('C3(1)-1管路'!N22="-","-",IF('C10(1)-2管路(計画設定)'!N22="-",'C3(1)-1管路'!N22,'C3(1)-1管路'!N22-'C10(1)-2管路(計画設定)'!N22)))</f>
        <v>-</v>
      </c>
      <c r="O22" s="485" t="str">
        <f t="shared" ref="O22:O32" si="27">IF(SUM(M22:N22)=0,"-",SUM(M22:N22))</f>
        <v>-</v>
      </c>
      <c r="P22" s="859" t="str">
        <f>IF(AND('C10(1)-1管路(計画設定)'!$L$9="○",'C10(1)-4,5管路(計画設定)'!$BU22="-"),"-",IF('C3(1)-1管路'!P22="-",BU22,IF(BU22="-",'C3(1)-1管路'!P22,'C3(1)-1管路'!P22+BU22)))</f>
        <v>-</v>
      </c>
      <c r="Q22" s="477" t="str">
        <f>IF(IF('C3(1)-1管路'!Q22="-","-",IF('C10(1)-2管路(計画設定)'!Q22="-",'C3(1)-1管路'!Q22,'C3(1)-1管路'!Q22-'C10(1)-2管路(計画設定)'!Q22))=0,"-",IF('C3(1)-1管路'!Q22="-","-",IF('C10(1)-2管路(計画設定)'!Q22="-",'C3(1)-1管路'!Q22,'C3(1)-1管路'!Q22-'C10(1)-2管路(計画設定)'!Q22)))</f>
        <v>-</v>
      </c>
      <c r="R22" s="485" t="str">
        <f t="shared" ref="R22:R32" si="28">IF(SUM(P22:Q22)=0,"-",SUM(P22:Q22))</f>
        <v>-</v>
      </c>
      <c r="S22" s="859" t="str">
        <f>IF(AND('C10(1)-1管路(計画設定)'!$N$9="○",'C10(1)-4,5管路(計画設定)'!$BV22="-"),"-",IF('C3(1)-1管路'!S22="-",BV22,IF(BV22="-",'C3(1)-1管路'!S22,'C3(1)-1管路'!S22+BV22+BW22)))</f>
        <v>-</v>
      </c>
      <c r="T22" s="476" t="str">
        <f>IF(IF('C3(1)-1管路'!T22="-","-",IF('C10(1)-2管路(計画設定)'!T22="-",'C3(1)-1管路'!T22,'C3(1)-1管路'!T22-'C10(1)-2管路(計画設定)'!T22))=0,"-",IF('C3(1)-1管路'!T22="-","-",IF('C10(1)-2管路(計画設定)'!T22="-",'C3(1)-1管路'!T22,'C3(1)-1管路'!T22-'C10(1)-2管路(計画設定)'!T22)))</f>
        <v>-</v>
      </c>
      <c r="U22" s="858" t="str">
        <f>IF(AND('C10(1)-1管路(計画設定)'!$P$9="○",'C10(1)-4,5管路(計画設定)'!$BW22="-"),"-",IF('C3(1)-1管路'!U22="-",BW22,IF(BW22="-",'C3(1)-1管路'!U22,'C3(1)-1管路'!U22)))</f>
        <v>-</v>
      </c>
      <c r="V22" s="477" t="str">
        <f>IF(IF('C3(1)-1管路'!V22="-","-",IF('C10(1)-2管路(計画設定)'!V22="-",'C3(1)-1管路'!V22,'C3(1)-1管路'!V22-'C10(1)-2管路(計画設定)'!V22))=0,"-",IF('C3(1)-1管路'!V22="-","-",IF('C10(1)-2管路(計画設定)'!V22="-",'C3(1)-1管路'!V22,'C3(1)-1管路'!V22-'C10(1)-2管路(計画設定)'!V22)))</f>
        <v>-</v>
      </c>
      <c r="W22" s="485" t="str">
        <f t="shared" ref="W22:W32" si="29">IF(SUM(S22:V22)=0,"-",SUM(S22:V22))</f>
        <v>-</v>
      </c>
      <c r="X22" s="481" t="str">
        <f>IF(IF('C3(1)-1管路'!X22="-","-",IF('C10(1)-2管路(計画設定)'!X22="-",'C3(1)-1管路'!X22,'C3(1)-1管路'!X22-'C10(1)-2管路(計画設定)'!X22))=0,"-",IF('C3(1)-1管路'!X22="-","-",IF('C10(1)-2管路(計画設定)'!X22="-",'C3(1)-1管路'!X22,'C3(1)-1管路'!X22-'C10(1)-2管路(計画設定)'!X22)))</f>
        <v>-</v>
      </c>
      <c r="Y22" s="477" t="str">
        <f>IF(IF('C3(1)-1管路'!Y22="-","-",IF('C10(1)-2管路(計画設定)'!Y22="-",'C3(1)-1管路'!Y22,'C3(1)-1管路'!Y22-'C10(1)-2管路(計画設定)'!Y22))=0,"-",IF('C3(1)-1管路'!Y22="-","-",IF('C10(1)-2管路(計画設定)'!Y22="-",'C3(1)-1管路'!Y22,'C3(1)-1管路'!Y22-'C10(1)-2管路(計画設定)'!Y22)))</f>
        <v>-</v>
      </c>
      <c r="Z22" s="485" t="str">
        <f t="shared" ref="Z22:Z32" si="30">IF(SUM(X22:Y22)=0,"-",SUM(X22:Y22))</f>
        <v>-</v>
      </c>
      <c r="AA22" s="481" t="str">
        <f>IF(IF('C3(1)-1管路'!AA22="-","-",IF('C10(1)-2管路(計画設定)'!AA22="-",'C3(1)-1管路'!AA22,'C3(1)-1管路'!AA22-'C10(1)-2管路(計画設定)'!AA22))=0,"-",IF('C3(1)-1管路'!AA22="-","-",IF('C10(1)-2管路(計画設定)'!AA22="-",'C3(1)-1管路'!AA22,'C3(1)-1管路'!AA22-'C10(1)-2管路(計画設定)'!AA22)))</f>
        <v>-</v>
      </c>
      <c r="AB22" s="477" t="str">
        <f>IF(IF('C3(1)-1管路'!AB22="-","-",IF('C10(1)-2管路(計画設定)'!AB22="-",'C3(1)-1管路'!AB22,'C3(1)-1管路'!AB22-'C10(1)-2管路(計画設定)'!AB22))=0,"-",IF('C3(1)-1管路'!AB22="-","-",IF('C10(1)-2管路(計画設定)'!AB22="-",'C3(1)-1管路'!AB22,'C3(1)-1管路'!AB22-'C10(1)-2管路(計画設定)'!AB22)))</f>
        <v>-</v>
      </c>
      <c r="AC22" s="485" t="str">
        <f t="shared" ref="AC22:AC32" si="31">IF(SUM(AA22:AB22)=0,"-",SUM(AA22:AB22))</f>
        <v>-</v>
      </c>
      <c r="AD22" s="859" t="str">
        <f>IF(AND('C10(1)-1管路(計画設定)'!$V$9="○",'C10(1)-4,5管路(計画設定)'!$BX22="-"),"-",IF('C3(1)-1管路'!AD22="-",BX22,IF(BX22="-",'C3(1)-1管路'!AD22,'C3(1)-1管路'!AD22+BX22)))</f>
        <v>-</v>
      </c>
      <c r="AE22" s="477" t="str">
        <f>IF(IF('C3(1)-1管路'!AE22="-","-",IF('C10(1)-2管路(計画設定)'!AE22="-",'C3(1)-1管路'!AE22,'C3(1)-1管路'!AE22-'C10(1)-2管路(計画設定)'!AE22))=0,"-",IF('C3(1)-1管路'!AE22="-","-",IF('C10(1)-2管路(計画設定)'!AE22="-",'C3(1)-1管路'!AE22,'C3(1)-1管路'!AE22-'C10(1)-2管路(計画設定)'!AE22)))</f>
        <v>-</v>
      </c>
      <c r="AF22" s="485" t="str">
        <f t="shared" ref="AF22:AF32" si="32">IF(SUM(AD22:AE22)=0,"-",SUM(AD22:AE22))</f>
        <v>-</v>
      </c>
      <c r="AG22" s="481" t="str">
        <f>IF(IF('C3(1)-1管路'!AG22="-","-",IF('C10(1)-2管路(計画設定)'!AG22="-",'C3(1)-1管路'!AG22,'C3(1)-1管路'!AG22-'C10(1)-2管路(計画設定)'!AG22))=0,"-",IF('C3(1)-1管路'!AG22="-","-",IF('C10(1)-2管路(計画設定)'!AG22="-",'C3(1)-1管路'!AG22,'C3(1)-1管路'!AG22-'C10(1)-2管路(計画設定)'!AG22)))</f>
        <v>-</v>
      </c>
      <c r="AH22" s="477" t="str">
        <f>IF(IF('C3(1)-1管路'!AH22="-","-",IF('C10(1)-2管路(計画設定)'!AH22="-",'C3(1)-1管路'!AH22,'C3(1)-1管路'!AH22-'C10(1)-2管路(計画設定)'!AH22))=0,"-",IF('C3(1)-1管路'!AH22="-","-",IF('C10(1)-2管路(計画設定)'!AH22="-",'C3(1)-1管路'!AH22,'C3(1)-1管路'!AH22-'C10(1)-2管路(計画設定)'!AH22)))</f>
        <v>-</v>
      </c>
      <c r="AI22" s="485" t="str">
        <f t="shared" ref="AI22:AI32" si="33">IF(SUM(AG22:AH22)=0,"-",SUM(AG22:AH22))</f>
        <v>-</v>
      </c>
      <c r="AJ22" s="481" t="str">
        <f>IF(IF('C3(1)-1管路'!AJ22="-","-",IF('C10(1)-2管路(計画設定)'!AJ22="-",'C3(1)-1管路'!AJ22,'C3(1)-1管路'!AJ22-'C10(1)-2管路(計画設定)'!AJ22))=0,"-",IF('C3(1)-1管路'!AJ22="-","-",IF('C10(1)-2管路(計画設定)'!AJ22="-",'C3(1)-1管路'!AJ22,'C3(1)-1管路'!AJ22-'C10(1)-2管路(計画設定)'!AJ22)))</f>
        <v>-</v>
      </c>
      <c r="AK22" s="477" t="str">
        <f>IF(IF('C3(1)-1管路'!AK22="-","-",IF('C10(1)-2管路(計画設定)'!AK22="-",'C3(1)-1管路'!AK22,'C3(1)-1管路'!AK22-'C10(1)-2管路(計画設定)'!AK22))=0,"-",IF('C3(1)-1管路'!AK22="-","-",IF('C10(1)-2管路(計画設定)'!AK22="-",'C3(1)-1管路'!AK22,'C3(1)-1管路'!AK22-'C10(1)-2管路(計画設定)'!AK22)))</f>
        <v>-</v>
      </c>
      <c r="AL22" s="485" t="str">
        <f t="shared" ref="AL22:AL32" si="34">IF(SUM(AJ22:AK22)=0,"-",SUM(AJ22:AK22))</f>
        <v>-</v>
      </c>
      <c r="AM22" s="481" t="str">
        <f>IF(IF('C3(1)-1管路'!AM22="-","-",IF('C10(1)-2管路(計画設定)'!AM22="-",'C3(1)-1管路'!AM22,'C3(1)-1管路'!AM22-'C10(1)-2管路(計画設定)'!AM22))=0,"-",IF('C3(1)-1管路'!AM22="-","-",IF('C10(1)-2管路(計画設定)'!AM22="-",'C3(1)-1管路'!AM22,'C3(1)-1管路'!AM22-'C10(1)-2管路(計画設定)'!AM22)))</f>
        <v>-</v>
      </c>
      <c r="AN22" s="477" t="str">
        <f>IF(IF('C3(1)-1管路'!AN22="-","-",IF('C10(1)-2管路(計画設定)'!AN22="-",'C3(1)-1管路'!AN22,'C3(1)-1管路'!AN22-'C10(1)-2管路(計画設定)'!AN22))=0,"-",IF('C3(1)-1管路'!AN22="-","-",IF('C10(1)-2管路(計画設定)'!AN22="-",'C3(1)-1管路'!AN22,'C3(1)-1管路'!AN22-'C10(1)-2管路(計画設定)'!AN22)))</f>
        <v>-</v>
      </c>
      <c r="AO22" s="485" t="str">
        <f t="shared" ref="AO22:AO32" si="35">IF(SUM(AM22:AN22)=0,"-",SUM(AM22:AN22))</f>
        <v>-</v>
      </c>
      <c r="AP22" s="481" t="str">
        <f>IF(IF('C3(1)-1管路'!AP22="-","-",IF('C10(1)-2管路(計画設定)'!AP22="-",'C3(1)-1管路'!AP22,'C3(1)-1管路'!AP22-'C10(1)-2管路(計画設定)'!AP22))=0,"-",IF('C3(1)-1管路'!AP22="-","-",IF('C10(1)-2管路(計画設定)'!AP22="-",'C3(1)-1管路'!AP22,'C3(1)-1管路'!AP22-'C10(1)-2管路(計画設定)'!AP22)))</f>
        <v>-</v>
      </c>
      <c r="AQ22" s="477" t="str">
        <f>IF(IF('C3(1)-1管路'!AQ22="-","-",IF('C10(1)-2管路(計画設定)'!AQ22="-",'C3(1)-1管路'!AQ22,'C3(1)-1管路'!AQ22-'C10(1)-2管路(計画設定)'!AQ22))=0,"-",IF('C3(1)-1管路'!AQ22="-","-",IF('C10(1)-2管路(計画設定)'!AQ22="-",'C3(1)-1管路'!AQ22,'C3(1)-1管路'!AQ22-'C10(1)-2管路(計画設定)'!AQ22)))</f>
        <v>-</v>
      </c>
      <c r="AR22" s="484" t="str">
        <f t="shared" ref="AR22:AR32" si="36">IF(SUM(AP22:AQ22)=0,"-",SUM(AP22:AQ22))</f>
        <v>-</v>
      </c>
      <c r="AS22" s="481" t="str">
        <f>IF(IF('C3(1)-1管路'!AS22="-","-",IF('C10(1)-2管路(計画設定)'!AS22="-",'C3(1)-1管路'!AS22,'C3(1)-1管路'!AS22-'C10(1)-2管路(計画設定)'!AS22))=0,"-",IF('C3(1)-1管路'!AS22="-","-",IF('C10(1)-2管路(計画設定)'!AS22="-",'C3(1)-1管路'!AS22,'C3(1)-1管路'!AS22-'C10(1)-2管路(計画設定)'!AS22)))</f>
        <v>-</v>
      </c>
      <c r="AT22" s="477" t="str">
        <f>IF(IF('C3(1)-1管路'!AT22="-","-",IF('C10(1)-2管路(計画設定)'!AT22="-",'C3(1)-1管路'!AT22,'C3(1)-1管路'!AT22-'C10(1)-2管路(計画設定)'!AT22))=0,"-",IF('C3(1)-1管路'!AT22="-","-",IF('C10(1)-2管路(計画設定)'!AT22="-",'C3(1)-1管路'!AT22,'C3(1)-1管路'!AT22-'C10(1)-2管路(計画設定)'!AT22)))</f>
        <v>-</v>
      </c>
      <c r="AU22" s="484" t="str">
        <f t="shared" ref="AU22:AU32" si="37">IF(SUM(AS22:AT22)=0,"-",SUM(AS22:AT22))</f>
        <v>-</v>
      </c>
      <c r="AV22" s="1096" t="str">
        <f t="shared" ref="AV22:AV32" si="38">IF(SUM(G22,J22,M22,P22,S22,U22,X22,AA22,AD22,AG22,AJ22,AM22,AP22,AS22)=0,"-",SUM(G22,J22,M22,P22,S22,U22,X22,AA22,AD22,AG22,AJ22,AM22,AP22,AS22))</f>
        <v>-</v>
      </c>
      <c r="AW22" s="1093"/>
      <c r="AX22" s="1092" t="str">
        <f t="shared" ref="AX22:AX32" si="39">IF(SUM(H22,K22,N22,Q22,T22,V22,Y22,AB22,AE22,AH22,AK22,AN22,AQ22,AT22)=0,"-",SUM(H22,K22,N22,Q22,T22,V22,Y22,AB22,AE22,AH22,AK22,AN22,AQ22,AT22))</f>
        <v>-</v>
      </c>
      <c r="AY22" s="1093"/>
      <c r="AZ22" s="1096">
        <f t="shared" ref="AZ22:AZ32" si="40">SUMIF(G$88,"①",I22)+SUMIF(J$88,"①",L22)+SUMIF(M$88,"①",O22)+SUMIF(P$88,"①",R22)+SUMIF(S$88,"①",S22)+SUMIF(S$88,"①",T22)+SUMIF(U$88,"①",U22)+SUMIF(U$88,"①",V22)+SUMIF(X$88,"①",Z22)+SUMIF(AA$88,"①",AC22)+SUMIF(AD$88,"①",AF22)+SUMIF(AG$88,"①",AI22)+SUMIF(AJ$88,"①",AL22)+SUMIF(AM$88,"①",AO22)+SUMIF(AP$88,"①",AR22)+SUMIF(AS$88,"①",AU22)</f>
        <v>0</v>
      </c>
      <c r="BA22" s="1093"/>
      <c r="BB22" s="1093">
        <f t="shared" ref="BB22:BB32" si="41">SUMIF(G$88,"②",I22)+SUMIF(J$88,"②",L22)+SUMIF(M$88,"②",O22)+SUMIF(P$88,"②",R22)+SUMIF(S$88,"②",S22)+SUMIF(S$88,"②",T22)+SUMIF(U$88,"②",U22)+SUMIF(U$88,"②",V22)+SUMIF(X$88,"②",Z22)+SUMIF(AA$88,"②",AC22)+SUMIF(AD$88,"②",AF22)+SUMIF(AG$88,"②",AI22)+SUMIF(AJ$88,"②",AL22)+SUMIF(AM$88,"②",AO22)+SUMIF(AP$88,"②",AR22)+SUMIF(AS$88,"②",AU22)</f>
        <v>0</v>
      </c>
      <c r="BC22" s="1093"/>
      <c r="BD22" s="1093">
        <f t="shared" ref="BD22:BD32" si="42">SUMIF(G$88,"③",I22)+SUMIF(J$88,"③",L22)+SUMIF(M$88,"③",O22)+SUMIF(P$88,"③",R22)+SUMIF(S$88,"③",S22)+SUMIF(S$88,"③",T22)+SUMIF(U$88,"③",U22)+SUMIF(U$88,"③",V22)+SUMIF(X$88,"③",Z22)+SUMIF(AA$88,"③",AC22)+SUMIF(AD$88,"③",AF22)+SUMIF(AG$88,"③",AI22)+SUMIF(AJ$88,"③",AL22)+SUMIF(AM$88,"③",AO22)+SUMIF(AP$88,"③",AR22)+SUMIF(AS$88,"③",AU22)</f>
        <v>0</v>
      </c>
      <c r="BE22" s="1093"/>
      <c r="BF22" s="1093">
        <f t="shared" ref="BF22:BF32" si="43">SUMIF(G$88,"④",I22)+SUMIF(J$88,"④",L22)+SUMIF(M$88,"④",O22)+SUMIF(P$88,"④",R22)+SUMIF(S$88,"④",S22)+SUMIF(S$88,"④",T22)+SUMIF(U$88,"④",U22)+SUMIF(U$88,"④",V22)+SUMIF(X$88,"④",Z22)+SUMIF(AA$88,"④",AC22)+SUMIF(AD$88,"④",AF22)+SUMIF(AG$88,"④",AI22)+SUMIF(AJ$88,"④",AL22)+SUMIF(AM$88,"④",AO22)+SUMIF(AP$88,"④",AR22)+SUMIF(AS$88,"④",AU22)</f>
        <v>0</v>
      </c>
      <c r="BG22" s="1093"/>
      <c r="BH22" s="1093">
        <f t="shared" ref="BH22:BH32" si="44">SUMIF(G$88,"⑤",I22)+SUMIF(J$88,"⑤",L22)+SUMIF(M$88,"⑤",O22)+SUMIF(P$88,"⑤",R22)+SUMIF(S$88,"⑤",S22)+SUMIF(S$88,"⑤",T22)+SUMIF(U$88,"⑤",U22)+SUMIF(U$88,"⑤",V22)+SUMIF(X$88,"⑤",Z22)+SUMIF(AA$88,"⑤",AC22)+SUMIF(AD$88,"⑤",AF22)+SUMIF(AG$88,"⑤",AI22)+SUMIF(AJ$88,"⑤",AL22)+SUMIF(AM$88,"⑤",AO22)+SUMIF(AP$88,"⑤",AR22)+SUMIF(AS$88,"⑤",AU22)</f>
        <v>0</v>
      </c>
      <c r="BI22" s="1093"/>
      <c r="BJ22" s="1092">
        <f t="shared" ref="BJ22:BJ32" si="45">SUM(AZ22:BC22)</f>
        <v>0</v>
      </c>
      <c r="BK22" s="1093"/>
      <c r="BL22" s="1093">
        <f t="shared" ref="BL22:BL32" si="46">SUM(BD22:BI22)</f>
        <v>0</v>
      </c>
      <c r="BM22" s="1165"/>
      <c r="BN22" s="1093" t="str">
        <f t="shared" si="22"/>
        <v>-</v>
      </c>
      <c r="BO22" s="1165"/>
      <c r="BQ22" s="442" t="str">
        <f>IF('C10(1)-2管路(計画設定)'!AW22="","-",'C10(1)-2管路(計画設定)'!AW22)</f>
        <v>ダクタイル鋳鉄管(NS形継手等)</v>
      </c>
      <c r="BR22" s="441" t="str">
        <f>IF(BQ22=BR$4,IF('C10(1)-2管路(計画設定)'!AV22="-","-",IF('C10(1)-2管路(計画設定)'!I22="-",'C10(1)-2管路(計画設定)'!AV22,'C10(1)-2管路(計画設定)'!AV22-'C10(1)-2管路(計画設定)'!I22)),"-")</f>
        <v>-</v>
      </c>
      <c r="BS22" s="441" t="str">
        <f>IF(BQ22=BS$4,IF('C10(1)-2管路(計画設定)'!AV22="-","-",IF('C10(1)-2管路(計画設定)'!L22="-",'C10(1)-2管路(計画設定)'!AV22,'C10(1)-2管路(計画設定)'!AV22-'C10(1)-2管路(計画設定)'!L22)),"-")</f>
        <v>-</v>
      </c>
      <c r="BT22" s="441" t="str">
        <f>IF(BQ22=BT$4,IF('C10(1)-2管路(計画設定)'!AV22="-","-",IF('C10(1)-2管路(計画設定)'!O22="-",'C10(1)-2管路(計画設定)'!AV22,'C10(1)-2管路(計画設定)'!AV22-'C10(1)-2管路(計画設定)'!O22)),"-")</f>
        <v>-</v>
      </c>
      <c r="BU22" s="441" t="str">
        <f>IF($BQ22=BU$4,IF('C10(1)-2管路(計画設定)'!$AV22="-","-",IF('C10(1)-2管路(計画設定)'!R22="-",'C10(1)-2管路(計画設定)'!$AV22,'C10(1)-2管路(計画設定)'!$AV22-'C10(1)-2管路(計画設定)'!R22)),"-")</f>
        <v>-</v>
      </c>
      <c r="BV22" s="441" t="str">
        <f>IF($BQ22=BV$4,IF('C10(1)-2管路(計画設定)'!$AV22="-","-",IF('C10(1)-2管路(計画設定)'!W22="-",'C10(1)-2管路(計画設定)'!$AV22,'C10(1)-2管路(計画設定)'!$AV22-SUM('C10(1)-2管路(計画設定)'!S22,'C10(1)-2管路(計画設定)'!T22))),"-")</f>
        <v>-</v>
      </c>
      <c r="BW22" s="441" t="str">
        <f>IF($BQ22=BV$4,IF('C10(1)-2管路(計画設定)'!$AV22="-","-",IF('C10(1)-2管路(計画設定)'!W22="-",'C10(1)-2管路(計画設定)'!$AV22,'C10(1)-2管路(計画設定)'!$AV22-SUM('C10(1)-2管路(計画設定)'!U22,'C10(1)-2管路(計画設定)'!V22))),"-")</f>
        <v>-</v>
      </c>
      <c r="BX22" s="441" t="str">
        <f>IF($BQ22=BX$4,IF('C10(1)-2管路(計画設定)'!$AV22="-","-",IF('C10(1)-2管路(計画設定)'!AF22="-",'C10(1)-2管路(計画設定)'!$AV22,'C10(1)-2管路(計画設定)'!$AV22-'C10(1)-2管路(計画設定)'!AF22)),"-")</f>
        <v>-</v>
      </c>
    </row>
    <row r="23" spans="2:76" ht="13.5" customHeight="1">
      <c r="B23" s="1594"/>
      <c r="C23" s="1263"/>
      <c r="D23" s="1263"/>
      <c r="E23" s="1263"/>
      <c r="F23" s="795">
        <v>500</v>
      </c>
      <c r="G23" s="857" t="str">
        <f>IF(AND('C10(1)-1管路(計画設定)'!$F$9="○",'C10(1)-4,5管路(計画設定)'!$BR23="-"),"-",IF('C3(1)-1管路'!G23="-",BR23,IF(BR23="-",'C3(1)-1管路'!G23,'C3(1)-1管路'!G23+BR23)))</f>
        <v>-</v>
      </c>
      <c r="H23" s="472" t="str">
        <f>IF(IF('C3(1)-1管路'!H23="-","-",IF('C10(1)-2管路(計画設定)'!H23="-",'C3(1)-1管路'!H23,'C3(1)-1管路'!H23-'C10(1)-2管路(計画設定)'!H23))=0,"-",IF('C3(1)-1管路'!H23="-","-",IF('C10(1)-2管路(計画設定)'!H23="-",'C3(1)-1管路'!H23,'C3(1)-1管路'!H23-'C10(1)-2管路(計画設定)'!H23)))</f>
        <v>-</v>
      </c>
      <c r="I23" s="486" t="str">
        <f t="shared" si="25"/>
        <v>-</v>
      </c>
      <c r="J23" s="857" t="str">
        <f>IF(AND('C10(1)-1管路(計画設定)'!$H$9="○",'C10(1)-4,5管路(計画設定)'!$BS23="-"),"-",IF('C3(1)-1管路'!J23="-",BS23,IF(BS23="-",'C3(1)-1管路'!J23,'C3(1)-1管路'!J23+BS23)))</f>
        <v>-</v>
      </c>
      <c r="K23" s="472" t="str">
        <f>IF(IF('C3(1)-1管路'!K23="-","-",IF('C10(1)-2管路(計画設定)'!K23="-",'C3(1)-1管路'!K23,'C3(1)-1管路'!K23-'C10(1)-2管路(計画設定)'!K23))=0,"-",IF('C3(1)-1管路'!K23="-","-",IF('C10(1)-2管路(計画設定)'!K23="-",'C3(1)-1管路'!K23,'C3(1)-1管路'!K23-'C10(1)-2管路(計画設定)'!K23)))</f>
        <v>-</v>
      </c>
      <c r="L23" s="486" t="str">
        <f t="shared" si="26"/>
        <v>-</v>
      </c>
      <c r="M23" s="857" t="str">
        <f>IF(AND('C10(1)-1管路(計画設定)'!$J$9="○",'C10(1)-4,5管路(計画設定)'!$BT23="-"),"-",IF('C3(1)-1管路'!M23="-",BT23,IF(BT23="-",'C3(1)-1管路'!M23,'C3(1)-1管路'!M23+BT23)))</f>
        <v>-</v>
      </c>
      <c r="N23" s="472" t="str">
        <f>IF(IF('C3(1)-1管路'!N23="-","-",IF('C10(1)-2管路(計画設定)'!N23="-",'C3(1)-1管路'!N23,'C3(1)-1管路'!N23-'C10(1)-2管路(計画設定)'!N23))=0,"-",IF('C3(1)-1管路'!N23="-","-",IF('C10(1)-2管路(計画設定)'!N23="-",'C3(1)-1管路'!N23,'C3(1)-1管路'!N23-'C10(1)-2管路(計画設定)'!N23)))</f>
        <v>-</v>
      </c>
      <c r="O23" s="486" t="str">
        <f t="shared" si="27"/>
        <v>-</v>
      </c>
      <c r="P23" s="857" t="str">
        <f>IF(AND('C10(1)-1管路(計画設定)'!$L$9="○",'C10(1)-4,5管路(計画設定)'!$BU23="-"),"-",IF('C3(1)-1管路'!P23="-",BU23,IF(BU23="-",'C3(1)-1管路'!P23,'C3(1)-1管路'!P23+BU23)))</f>
        <v>-</v>
      </c>
      <c r="Q23" s="472" t="str">
        <f>IF(IF('C3(1)-1管路'!Q23="-","-",IF('C10(1)-2管路(計画設定)'!Q23="-",'C3(1)-1管路'!Q23,'C3(1)-1管路'!Q23-'C10(1)-2管路(計画設定)'!Q23))=0,"-",IF('C3(1)-1管路'!Q23="-","-",IF('C10(1)-2管路(計画設定)'!Q23="-",'C3(1)-1管路'!Q23,'C3(1)-1管路'!Q23-'C10(1)-2管路(計画設定)'!Q23)))</f>
        <v>-</v>
      </c>
      <c r="R23" s="486" t="str">
        <f t="shared" si="28"/>
        <v>-</v>
      </c>
      <c r="S23" s="857" t="str">
        <f>IF(AND('C10(1)-1管路(計画設定)'!$N$9="○",'C10(1)-4,5管路(計画設定)'!$BV23="-"),"-",IF('C3(1)-1管路'!S23="-",BV23,IF(BV23="-",'C3(1)-1管路'!S23,'C3(1)-1管路'!S23+BV23+BW23)))</f>
        <v>-</v>
      </c>
      <c r="T23" s="471" t="str">
        <f>IF(IF('C3(1)-1管路'!T23="-","-",IF('C10(1)-2管路(計画設定)'!T23="-",'C3(1)-1管路'!T23,'C3(1)-1管路'!T23-'C10(1)-2管路(計画設定)'!T23))=0,"-",IF('C3(1)-1管路'!T23="-","-",IF('C10(1)-2管路(計画設定)'!T23="-",'C3(1)-1管路'!T23,'C3(1)-1管路'!T23-'C10(1)-2管路(計画設定)'!T23)))</f>
        <v>-</v>
      </c>
      <c r="U23" s="856" t="str">
        <f>IF(AND('C10(1)-1管路(計画設定)'!$P$9="○",'C10(1)-4,5管路(計画設定)'!$BW23="-"),"-",IF('C3(1)-1管路'!U23="-",BW23,IF(BW23="-",'C3(1)-1管路'!U23,'C3(1)-1管路'!U23)))</f>
        <v>-</v>
      </c>
      <c r="V23" s="472" t="str">
        <f>IF(IF('C3(1)-1管路'!V23="-","-",IF('C10(1)-2管路(計画設定)'!V23="-",'C3(1)-1管路'!V23,'C3(1)-1管路'!V23-'C10(1)-2管路(計画設定)'!V23))=0,"-",IF('C3(1)-1管路'!V23="-","-",IF('C10(1)-2管路(計画設定)'!V23="-",'C3(1)-1管路'!V23,'C3(1)-1管路'!V23-'C10(1)-2管路(計画設定)'!V23)))</f>
        <v>-</v>
      </c>
      <c r="W23" s="486" t="str">
        <f t="shared" si="29"/>
        <v>-</v>
      </c>
      <c r="X23" s="478" t="str">
        <f>IF(IF('C3(1)-1管路'!X23="-","-",IF('C10(1)-2管路(計画設定)'!X23="-",'C3(1)-1管路'!X23,'C3(1)-1管路'!X23-'C10(1)-2管路(計画設定)'!X23))=0,"-",IF('C3(1)-1管路'!X23="-","-",IF('C10(1)-2管路(計画設定)'!X23="-",'C3(1)-1管路'!X23,'C3(1)-1管路'!X23-'C10(1)-2管路(計画設定)'!X23)))</f>
        <v>-</v>
      </c>
      <c r="Y23" s="472" t="str">
        <f>IF(IF('C3(1)-1管路'!Y23="-","-",IF('C10(1)-2管路(計画設定)'!Y23="-",'C3(1)-1管路'!Y23,'C3(1)-1管路'!Y23-'C10(1)-2管路(計画設定)'!Y23))=0,"-",IF('C3(1)-1管路'!Y23="-","-",IF('C10(1)-2管路(計画設定)'!Y23="-",'C3(1)-1管路'!Y23,'C3(1)-1管路'!Y23-'C10(1)-2管路(計画設定)'!Y23)))</f>
        <v>-</v>
      </c>
      <c r="Z23" s="486" t="str">
        <f t="shared" si="30"/>
        <v>-</v>
      </c>
      <c r="AA23" s="478" t="str">
        <f>IF(IF('C3(1)-1管路'!AA23="-","-",IF('C10(1)-2管路(計画設定)'!AA23="-",'C3(1)-1管路'!AA23,'C3(1)-1管路'!AA23-'C10(1)-2管路(計画設定)'!AA23))=0,"-",IF('C3(1)-1管路'!AA23="-","-",IF('C10(1)-2管路(計画設定)'!AA23="-",'C3(1)-1管路'!AA23,'C3(1)-1管路'!AA23-'C10(1)-2管路(計画設定)'!AA23)))</f>
        <v>-</v>
      </c>
      <c r="AB23" s="472" t="str">
        <f>IF(IF('C3(1)-1管路'!AB23="-","-",IF('C10(1)-2管路(計画設定)'!AB23="-",'C3(1)-1管路'!AB23,'C3(1)-1管路'!AB23-'C10(1)-2管路(計画設定)'!AB23))=0,"-",IF('C3(1)-1管路'!AB23="-","-",IF('C10(1)-2管路(計画設定)'!AB23="-",'C3(1)-1管路'!AB23,'C3(1)-1管路'!AB23-'C10(1)-2管路(計画設定)'!AB23)))</f>
        <v>-</v>
      </c>
      <c r="AC23" s="486" t="str">
        <f t="shared" si="31"/>
        <v>-</v>
      </c>
      <c r="AD23" s="857" t="str">
        <f>IF(AND('C10(1)-1管路(計画設定)'!$V$9="○",'C10(1)-4,5管路(計画設定)'!$BX23="-"),"-",IF('C3(1)-1管路'!AD23="-",BX23,IF(BX23="-",'C3(1)-1管路'!AD23,'C3(1)-1管路'!AD23+BX23)))</f>
        <v>-</v>
      </c>
      <c r="AE23" s="472" t="str">
        <f>IF(IF('C3(1)-1管路'!AE23="-","-",IF('C10(1)-2管路(計画設定)'!AE23="-",'C3(1)-1管路'!AE23,'C3(1)-1管路'!AE23-'C10(1)-2管路(計画設定)'!AE23))=0,"-",IF('C3(1)-1管路'!AE23="-","-",IF('C10(1)-2管路(計画設定)'!AE23="-",'C3(1)-1管路'!AE23,'C3(1)-1管路'!AE23-'C10(1)-2管路(計画設定)'!AE23)))</f>
        <v>-</v>
      </c>
      <c r="AF23" s="486" t="str">
        <f t="shared" si="32"/>
        <v>-</v>
      </c>
      <c r="AG23" s="478" t="str">
        <f>IF(IF('C3(1)-1管路'!AG23="-","-",IF('C10(1)-2管路(計画設定)'!AG23="-",'C3(1)-1管路'!AG23,'C3(1)-1管路'!AG23-'C10(1)-2管路(計画設定)'!AG23))=0,"-",IF('C3(1)-1管路'!AG23="-","-",IF('C10(1)-2管路(計画設定)'!AG23="-",'C3(1)-1管路'!AG23,'C3(1)-1管路'!AG23-'C10(1)-2管路(計画設定)'!AG23)))</f>
        <v>-</v>
      </c>
      <c r="AH23" s="472" t="str">
        <f>IF(IF('C3(1)-1管路'!AH23="-","-",IF('C10(1)-2管路(計画設定)'!AH23="-",'C3(1)-1管路'!AH23,'C3(1)-1管路'!AH23-'C10(1)-2管路(計画設定)'!AH23))=0,"-",IF('C3(1)-1管路'!AH23="-","-",IF('C10(1)-2管路(計画設定)'!AH23="-",'C3(1)-1管路'!AH23,'C3(1)-1管路'!AH23-'C10(1)-2管路(計画設定)'!AH23)))</f>
        <v>-</v>
      </c>
      <c r="AI23" s="486" t="str">
        <f t="shared" si="33"/>
        <v>-</v>
      </c>
      <c r="AJ23" s="478" t="str">
        <f>IF(IF('C3(1)-1管路'!AJ23="-","-",IF('C10(1)-2管路(計画設定)'!AJ23="-",'C3(1)-1管路'!AJ23,'C3(1)-1管路'!AJ23-'C10(1)-2管路(計画設定)'!AJ23))=0,"-",IF('C3(1)-1管路'!AJ23="-","-",IF('C10(1)-2管路(計画設定)'!AJ23="-",'C3(1)-1管路'!AJ23,'C3(1)-1管路'!AJ23-'C10(1)-2管路(計画設定)'!AJ23)))</f>
        <v>-</v>
      </c>
      <c r="AK23" s="472" t="str">
        <f>IF(IF('C3(1)-1管路'!AK23="-","-",IF('C10(1)-2管路(計画設定)'!AK23="-",'C3(1)-1管路'!AK23,'C3(1)-1管路'!AK23-'C10(1)-2管路(計画設定)'!AK23))=0,"-",IF('C3(1)-1管路'!AK23="-","-",IF('C10(1)-2管路(計画設定)'!AK23="-",'C3(1)-1管路'!AK23,'C3(1)-1管路'!AK23-'C10(1)-2管路(計画設定)'!AK23)))</f>
        <v>-</v>
      </c>
      <c r="AL23" s="486" t="str">
        <f t="shared" si="34"/>
        <v>-</v>
      </c>
      <c r="AM23" s="478" t="str">
        <f>IF(IF('C3(1)-1管路'!AM23="-","-",IF('C10(1)-2管路(計画設定)'!AM23="-",'C3(1)-1管路'!AM23,'C3(1)-1管路'!AM23-'C10(1)-2管路(計画設定)'!AM23))=0,"-",IF('C3(1)-1管路'!AM23="-","-",IF('C10(1)-2管路(計画設定)'!AM23="-",'C3(1)-1管路'!AM23,'C3(1)-1管路'!AM23-'C10(1)-2管路(計画設定)'!AM23)))</f>
        <v>-</v>
      </c>
      <c r="AN23" s="472" t="str">
        <f>IF(IF('C3(1)-1管路'!AN23="-","-",IF('C10(1)-2管路(計画設定)'!AN23="-",'C3(1)-1管路'!AN23,'C3(1)-1管路'!AN23-'C10(1)-2管路(計画設定)'!AN23))=0,"-",IF('C3(1)-1管路'!AN23="-","-",IF('C10(1)-2管路(計画設定)'!AN23="-",'C3(1)-1管路'!AN23,'C3(1)-1管路'!AN23-'C10(1)-2管路(計画設定)'!AN23)))</f>
        <v>-</v>
      </c>
      <c r="AO23" s="486" t="str">
        <f t="shared" si="35"/>
        <v>-</v>
      </c>
      <c r="AP23" s="478" t="str">
        <f>IF(IF('C3(1)-1管路'!AP23="-","-",IF('C10(1)-2管路(計画設定)'!AP23="-",'C3(1)-1管路'!AP23,'C3(1)-1管路'!AP23-'C10(1)-2管路(計画設定)'!AP23))=0,"-",IF('C3(1)-1管路'!AP23="-","-",IF('C10(1)-2管路(計画設定)'!AP23="-",'C3(1)-1管路'!AP23,'C3(1)-1管路'!AP23-'C10(1)-2管路(計画設定)'!AP23)))</f>
        <v>-</v>
      </c>
      <c r="AQ23" s="472" t="str">
        <f>IF(IF('C3(1)-1管路'!AQ23="-","-",IF('C10(1)-2管路(計画設定)'!AQ23="-",'C3(1)-1管路'!AQ23,'C3(1)-1管路'!AQ23-'C10(1)-2管路(計画設定)'!AQ23))=0,"-",IF('C3(1)-1管路'!AQ23="-","-",IF('C10(1)-2管路(計画設定)'!AQ23="-",'C3(1)-1管路'!AQ23,'C3(1)-1管路'!AQ23-'C10(1)-2管路(計画設定)'!AQ23)))</f>
        <v>-</v>
      </c>
      <c r="AR23" s="483" t="str">
        <f t="shared" si="36"/>
        <v>-</v>
      </c>
      <c r="AS23" s="478" t="str">
        <f>IF(IF('C3(1)-1管路'!AS23="-","-",IF('C10(1)-2管路(計画設定)'!AS23="-",'C3(1)-1管路'!AS23,'C3(1)-1管路'!AS23-'C10(1)-2管路(計画設定)'!AS23))=0,"-",IF('C3(1)-1管路'!AS23="-","-",IF('C10(1)-2管路(計画設定)'!AS23="-",'C3(1)-1管路'!AS23,'C3(1)-1管路'!AS23-'C10(1)-2管路(計画設定)'!AS23)))</f>
        <v>-</v>
      </c>
      <c r="AT23" s="472" t="str">
        <f>IF(IF('C3(1)-1管路'!AT23="-","-",IF('C10(1)-2管路(計画設定)'!AT23="-",'C3(1)-1管路'!AT23,'C3(1)-1管路'!AT23-'C10(1)-2管路(計画設定)'!AT23))=0,"-",IF('C3(1)-1管路'!AT23="-","-",IF('C10(1)-2管路(計画設定)'!AT23="-",'C3(1)-1管路'!AT23,'C3(1)-1管路'!AT23-'C10(1)-2管路(計画設定)'!AT23)))</f>
        <v>-</v>
      </c>
      <c r="AU23" s="483" t="str">
        <f t="shared" si="37"/>
        <v>-</v>
      </c>
      <c r="AV23" s="1071" t="str">
        <f t="shared" si="38"/>
        <v>-</v>
      </c>
      <c r="AW23" s="1070"/>
      <c r="AX23" s="1069" t="str">
        <f t="shared" si="39"/>
        <v>-</v>
      </c>
      <c r="AY23" s="1070"/>
      <c r="AZ23" s="1071">
        <f t="shared" si="40"/>
        <v>0</v>
      </c>
      <c r="BA23" s="1070"/>
      <c r="BB23" s="1070">
        <f t="shared" si="41"/>
        <v>0</v>
      </c>
      <c r="BC23" s="1070"/>
      <c r="BD23" s="1070">
        <f t="shared" si="42"/>
        <v>0</v>
      </c>
      <c r="BE23" s="1070"/>
      <c r="BF23" s="1070">
        <f t="shared" si="43"/>
        <v>0</v>
      </c>
      <c r="BG23" s="1070"/>
      <c r="BH23" s="1070">
        <f t="shared" si="44"/>
        <v>0</v>
      </c>
      <c r="BI23" s="1070"/>
      <c r="BJ23" s="1069">
        <f t="shared" si="45"/>
        <v>0</v>
      </c>
      <c r="BK23" s="1070"/>
      <c r="BL23" s="1070">
        <f t="shared" si="46"/>
        <v>0</v>
      </c>
      <c r="BM23" s="1073"/>
      <c r="BN23" s="1070" t="str">
        <f t="shared" si="22"/>
        <v>-</v>
      </c>
      <c r="BO23" s="1073"/>
      <c r="BQ23" s="442" t="str">
        <f>IF('C10(1)-2管路(計画設定)'!AW23="","-",'C10(1)-2管路(計画設定)'!AW23)</f>
        <v>ダクタイル鋳鉄管(NS形継手等)</v>
      </c>
      <c r="BR23" s="441" t="str">
        <f>IF(BQ23=BR$4,IF('C10(1)-2管路(計画設定)'!AV23="-","-",IF('C10(1)-2管路(計画設定)'!I23="-",'C10(1)-2管路(計画設定)'!AV23,'C10(1)-2管路(計画設定)'!AV23-'C10(1)-2管路(計画設定)'!I23)),"-")</f>
        <v>-</v>
      </c>
      <c r="BS23" s="441" t="str">
        <f>IF(BQ23=BS$4,IF('C10(1)-2管路(計画設定)'!AV23="-","-",IF('C10(1)-2管路(計画設定)'!L23="-",'C10(1)-2管路(計画設定)'!AV23,'C10(1)-2管路(計画設定)'!AV23-'C10(1)-2管路(計画設定)'!L23)),"-")</f>
        <v>-</v>
      </c>
      <c r="BT23" s="441" t="str">
        <f>IF(BQ23=BT$4,IF('C10(1)-2管路(計画設定)'!AV23="-","-",IF('C10(1)-2管路(計画設定)'!O23="-",'C10(1)-2管路(計画設定)'!AV23,'C10(1)-2管路(計画設定)'!AV23-'C10(1)-2管路(計画設定)'!O23)),"-")</f>
        <v>-</v>
      </c>
      <c r="BU23" s="441" t="str">
        <f>IF($BQ23=BU$4,IF('C10(1)-2管路(計画設定)'!$AV23="-","-",IF('C10(1)-2管路(計画設定)'!R23="-",'C10(1)-2管路(計画設定)'!$AV23,'C10(1)-2管路(計画設定)'!$AV23-'C10(1)-2管路(計画設定)'!R23)),"-")</f>
        <v>-</v>
      </c>
      <c r="BV23" s="441" t="str">
        <f>IF($BQ23=BV$4,IF('C10(1)-2管路(計画設定)'!$AV23="-","-",IF('C10(1)-2管路(計画設定)'!W23="-",'C10(1)-2管路(計画設定)'!$AV23,'C10(1)-2管路(計画設定)'!$AV23-SUM('C10(1)-2管路(計画設定)'!S23,'C10(1)-2管路(計画設定)'!T23))),"-")</f>
        <v>-</v>
      </c>
      <c r="BW23" s="441" t="str">
        <f>IF($BQ23=BV$4,IF('C10(1)-2管路(計画設定)'!$AV23="-","-",IF('C10(1)-2管路(計画設定)'!W23="-",'C10(1)-2管路(計画設定)'!$AV23,'C10(1)-2管路(計画設定)'!$AV23-SUM('C10(1)-2管路(計画設定)'!U23,'C10(1)-2管路(計画設定)'!V23))),"-")</f>
        <v>-</v>
      </c>
      <c r="BX23" s="441" t="str">
        <f>IF($BQ23=BX$4,IF('C10(1)-2管路(計画設定)'!$AV23="-","-",IF('C10(1)-2管路(計画設定)'!AF23="-",'C10(1)-2管路(計画設定)'!$AV23,'C10(1)-2管路(計画設定)'!$AV23-'C10(1)-2管路(計画設定)'!AF23)),"-")</f>
        <v>-</v>
      </c>
    </row>
    <row r="24" spans="2:76" ht="13.5" customHeight="1">
      <c r="B24" s="1594"/>
      <c r="C24" s="1263"/>
      <c r="D24" s="1263"/>
      <c r="E24" s="1263"/>
      <c r="F24" s="71">
        <v>450</v>
      </c>
      <c r="G24" s="857">
        <f>IF(AND('C10(1)-1管路(計画設定)'!$F$9="○",'C10(1)-4,5管路(計画設定)'!$BR24="-"),"-",IF('C3(1)-1管路'!G24="-",BR24,IF(BR24="-",'C3(1)-1管路'!G24,'C3(1)-1管路'!G24+BR24)))</f>
        <v>19</v>
      </c>
      <c r="H24" s="472" t="str">
        <f>IF(IF('C3(1)-1管路'!H24="-","-",IF('C10(1)-2管路(計画設定)'!H24="-",'C3(1)-1管路'!H24,'C3(1)-1管路'!H24-'C10(1)-2管路(計画設定)'!H24))=0,"-",IF('C3(1)-1管路'!H24="-","-",IF('C10(1)-2管路(計画設定)'!H24="-",'C3(1)-1管路'!H24,'C3(1)-1管路'!H24-'C10(1)-2管路(計画設定)'!H24)))</f>
        <v>-</v>
      </c>
      <c r="I24" s="486">
        <f t="shared" si="25"/>
        <v>19</v>
      </c>
      <c r="J24" s="857" t="str">
        <f>IF(AND('C10(1)-1管路(計画設定)'!$H$9="○",'C10(1)-4,5管路(計画設定)'!$BS24="-"),"-",IF('C3(1)-1管路'!J24="-",BS24,IF(BS24="-",'C3(1)-1管路'!J24,'C3(1)-1管路'!J24+BS24)))</f>
        <v>-</v>
      </c>
      <c r="K24" s="472" t="str">
        <f>IF(IF('C3(1)-1管路'!K24="-","-",IF('C10(1)-2管路(計画設定)'!K24="-",'C3(1)-1管路'!K24,'C3(1)-1管路'!K24-'C10(1)-2管路(計画設定)'!K24))=0,"-",IF('C3(1)-1管路'!K24="-","-",IF('C10(1)-2管路(計画設定)'!K24="-",'C3(1)-1管路'!K24,'C3(1)-1管路'!K24-'C10(1)-2管路(計画設定)'!K24)))</f>
        <v>-</v>
      </c>
      <c r="L24" s="486" t="str">
        <f t="shared" si="26"/>
        <v>-</v>
      </c>
      <c r="M24" s="857" t="str">
        <f>IF(AND('C10(1)-1管路(計画設定)'!$J$9="○",'C10(1)-4,5管路(計画設定)'!$BT24="-"),"-",IF('C3(1)-1管路'!M24="-",BT24,IF(BT24="-",'C3(1)-1管路'!M24,'C3(1)-1管路'!M24+BT24)))</f>
        <v>-</v>
      </c>
      <c r="N24" s="472" t="str">
        <f>IF(IF('C3(1)-1管路'!N24="-","-",IF('C10(1)-2管路(計画設定)'!N24="-",'C3(1)-1管路'!N24,'C3(1)-1管路'!N24-'C10(1)-2管路(計画設定)'!N24))=0,"-",IF('C3(1)-1管路'!N24="-","-",IF('C10(1)-2管路(計画設定)'!N24="-",'C3(1)-1管路'!N24,'C3(1)-1管路'!N24-'C10(1)-2管路(計画設定)'!N24)))</f>
        <v>-</v>
      </c>
      <c r="O24" s="486" t="str">
        <f t="shared" si="27"/>
        <v>-</v>
      </c>
      <c r="P24" s="857" t="str">
        <f>IF(AND('C10(1)-1管路(計画設定)'!$L$9="○",'C10(1)-4,5管路(計画設定)'!$BU24="-"),"-",IF('C3(1)-1管路'!P24="-",BU24,IF(BU24="-",'C3(1)-1管路'!P24,'C3(1)-1管路'!P24+BU24)))</f>
        <v>-</v>
      </c>
      <c r="Q24" s="472" t="str">
        <f>IF(IF('C3(1)-1管路'!Q24="-","-",IF('C10(1)-2管路(計画設定)'!Q24="-",'C3(1)-1管路'!Q24,'C3(1)-1管路'!Q24-'C10(1)-2管路(計画設定)'!Q24))=0,"-",IF('C3(1)-1管路'!Q24="-","-",IF('C10(1)-2管路(計画設定)'!Q24="-",'C3(1)-1管路'!Q24,'C3(1)-1管路'!Q24-'C10(1)-2管路(計画設定)'!Q24)))</f>
        <v>-</v>
      </c>
      <c r="R24" s="486" t="str">
        <f t="shared" si="28"/>
        <v>-</v>
      </c>
      <c r="S24" s="857" t="str">
        <f>IF(AND('C10(1)-1管路(計画設定)'!$N$9="○",'C10(1)-4,5管路(計画設定)'!$BV24="-"),"-",IF('C3(1)-1管路'!S24="-",BV24,IF(BV24="-",'C3(1)-1管路'!S24,'C3(1)-1管路'!S24+BV24+BW24)))</f>
        <v>-</v>
      </c>
      <c r="T24" s="471" t="str">
        <f>IF(IF('C3(1)-1管路'!T24="-","-",IF('C10(1)-2管路(計画設定)'!T24="-",'C3(1)-1管路'!T24,'C3(1)-1管路'!T24-'C10(1)-2管路(計画設定)'!T24))=0,"-",IF('C3(1)-1管路'!T24="-","-",IF('C10(1)-2管路(計画設定)'!T24="-",'C3(1)-1管路'!T24,'C3(1)-1管路'!T24-'C10(1)-2管路(計画設定)'!T24)))</f>
        <v>-</v>
      </c>
      <c r="U24" s="856" t="str">
        <f>IF(AND('C10(1)-1管路(計画設定)'!$P$9="○",'C10(1)-4,5管路(計画設定)'!$BW24="-"),"-",IF('C3(1)-1管路'!U24="-",BW24,IF(BW24="-",'C3(1)-1管路'!U24,'C3(1)-1管路'!U24)))</f>
        <v>-</v>
      </c>
      <c r="V24" s="472" t="str">
        <f>IF(IF('C3(1)-1管路'!V24="-","-",IF('C10(1)-2管路(計画設定)'!V24="-",'C3(1)-1管路'!V24,'C3(1)-1管路'!V24-'C10(1)-2管路(計画設定)'!V24))=0,"-",IF('C3(1)-1管路'!V24="-","-",IF('C10(1)-2管路(計画設定)'!V24="-",'C3(1)-1管路'!V24,'C3(1)-1管路'!V24-'C10(1)-2管路(計画設定)'!V24)))</f>
        <v>-</v>
      </c>
      <c r="W24" s="486" t="str">
        <f t="shared" si="29"/>
        <v>-</v>
      </c>
      <c r="X24" s="478">
        <f>IF(IF('C3(1)-1管路'!X24="-","-",IF('C10(1)-2管路(計画設定)'!X24="-",'C3(1)-1管路'!X24,'C3(1)-1管路'!X24-'C10(1)-2管路(計画設定)'!X24))=0,"-",IF('C3(1)-1管路'!X24="-","-",IF('C10(1)-2管路(計画設定)'!X24="-",'C3(1)-1管路'!X24,'C3(1)-1管路'!X24-'C10(1)-2管路(計画設定)'!X24)))</f>
        <v>175.8</v>
      </c>
      <c r="Y24" s="472" t="str">
        <f>IF(IF('C3(1)-1管路'!Y24="-","-",IF('C10(1)-2管路(計画設定)'!Y24="-",'C3(1)-1管路'!Y24,'C3(1)-1管路'!Y24-'C10(1)-2管路(計画設定)'!Y24))=0,"-",IF('C3(1)-1管路'!Y24="-","-",IF('C10(1)-2管路(計画設定)'!Y24="-",'C3(1)-1管路'!Y24,'C3(1)-1管路'!Y24-'C10(1)-2管路(計画設定)'!Y24)))</f>
        <v>-</v>
      </c>
      <c r="Z24" s="486">
        <f t="shared" si="30"/>
        <v>175.8</v>
      </c>
      <c r="AA24" s="478" t="str">
        <f>IF(IF('C3(1)-1管路'!AA24="-","-",IF('C10(1)-2管路(計画設定)'!AA24="-",'C3(1)-1管路'!AA24,'C3(1)-1管路'!AA24-'C10(1)-2管路(計画設定)'!AA24))=0,"-",IF('C3(1)-1管路'!AA24="-","-",IF('C10(1)-2管路(計画設定)'!AA24="-",'C3(1)-1管路'!AA24,'C3(1)-1管路'!AA24-'C10(1)-2管路(計画設定)'!AA24)))</f>
        <v>-</v>
      </c>
      <c r="AB24" s="472" t="str">
        <f>IF(IF('C3(1)-1管路'!AB24="-","-",IF('C10(1)-2管路(計画設定)'!AB24="-",'C3(1)-1管路'!AB24,'C3(1)-1管路'!AB24-'C10(1)-2管路(計画設定)'!AB24))=0,"-",IF('C3(1)-1管路'!AB24="-","-",IF('C10(1)-2管路(計画設定)'!AB24="-",'C3(1)-1管路'!AB24,'C3(1)-1管路'!AB24-'C10(1)-2管路(計画設定)'!AB24)))</f>
        <v>-</v>
      </c>
      <c r="AC24" s="486" t="str">
        <f t="shared" si="31"/>
        <v>-</v>
      </c>
      <c r="AD24" s="857" t="str">
        <f>IF(AND('C10(1)-1管路(計画設定)'!$V$9="○",'C10(1)-4,5管路(計画設定)'!$BX24="-"),"-",IF('C3(1)-1管路'!AD24="-",BX24,IF(BX24="-",'C3(1)-1管路'!AD24,'C3(1)-1管路'!AD24+BX24)))</f>
        <v>-</v>
      </c>
      <c r="AE24" s="472" t="str">
        <f>IF(IF('C3(1)-1管路'!AE24="-","-",IF('C10(1)-2管路(計画設定)'!AE24="-",'C3(1)-1管路'!AE24,'C3(1)-1管路'!AE24-'C10(1)-2管路(計画設定)'!AE24))=0,"-",IF('C3(1)-1管路'!AE24="-","-",IF('C10(1)-2管路(計画設定)'!AE24="-",'C3(1)-1管路'!AE24,'C3(1)-1管路'!AE24-'C10(1)-2管路(計画設定)'!AE24)))</f>
        <v>-</v>
      </c>
      <c r="AF24" s="486" t="str">
        <f t="shared" si="32"/>
        <v>-</v>
      </c>
      <c r="AG24" s="478" t="str">
        <f>IF(IF('C3(1)-1管路'!AG24="-","-",IF('C10(1)-2管路(計画設定)'!AG24="-",'C3(1)-1管路'!AG24,'C3(1)-1管路'!AG24-'C10(1)-2管路(計画設定)'!AG24))=0,"-",IF('C3(1)-1管路'!AG24="-","-",IF('C10(1)-2管路(計画設定)'!AG24="-",'C3(1)-1管路'!AG24,'C3(1)-1管路'!AG24-'C10(1)-2管路(計画設定)'!AG24)))</f>
        <v>-</v>
      </c>
      <c r="AH24" s="472" t="str">
        <f>IF(IF('C3(1)-1管路'!AH24="-","-",IF('C10(1)-2管路(計画設定)'!AH24="-",'C3(1)-1管路'!AH24,'C3(1)-1管路'!AH24-'C10(1)-2管路(計画設定)'!AH24))=0,"-",IF('C3(1)-1管路'!AH24="-","-",IF('C10(1)-2管路(計画設定)'!AH24="-",'C3(1)-1管路'!AH24,'C3(1)-1管路'!AH24-'C10(1)-2管路(計画設定)'!AH24)))</f>
        <v>-</v>
      </c>
      <c r="AI24" s="486" t="str">
        <f t="shared" si="33"/>
        <v>-</v>
      </c>
      <c r="AJ24" s="478" t="str">
        <f>IF(IF('C3(1)-1管路'!AJ24="-","-",IF('C10(1)-2管路(計画設定)'!AJ24="-",'C3(1)-1管路'!AJ24,'C3(1)-1管路'!AJ24-'C10(1)-2管路(計画設定)'!AJ24))=0,"-",IF('C3(1)-1管路'!AJ24="-","-",IF('C10(1)-2管路(計画設定)'!AJ24="-",'C3(1)-1管路'!AJ24,'C3(1)-1管路'!AJ24-'C10(1)-2管路(計画設定)'!AJ24)))</f>
        <v>-</v>
      </c>
      <c r="AK24" s="472" t="str">
        <f>IF(IF('C3(1)-1管路'!AK24="-","-",IF('C10(1)-2管路(計画設定)'!AK24="-",'C3(1)-1管路'!AK24,'C3(1)-1管路'!AK24-'C10(1)-2管路(計画設定)'!AK24))=0,"-",IF('C3(1)-1管路'!AK24="-","-",IF('C10(1)-2管路(計画設定)'!AK24="-",'C3(1)-1管路'!AK24,'C3(1)-1管路'!AK24-'C10(1)-2管路(計画設定)'!AK24)))</f>
        <v>-</v>
      </c>
      <c r="AL24" s="486" t="str">
        <f t="shared" si="34"/>
        <v>-</v>
      </c>
      <c r="AM24" s="478" t="str">
        <f>IF(IF('C3(1)-1管路'!AM24="-","-",IF('C10(1)-2管路(計画設定)'!AM24="-",'C3(1)-1管路'!AM24,'C3(1)-1管路'!AM24-'C10(1)-2管路(計画設定)'!AM24))=0,"-",IF('C3(1)-1管路'!AM24="-","-",IF('C10(1)-2管路(計画設定)'!AM24="-",'C3(1)-1管路'!AM24,'C3(1)-1管路'!AM24-'C10(1)-2管路(計画設定)'!AM24)))</f>
        <v>-</v>
      </c>
      <c r="AN24" s="472" t="str">
        <f>IF(IF('C3(1)-1管路'!AN24="-","-",IF('C10(1)-2管路(計画設定)'!AN24="-",'C3(1)-1管路'!AN24,'C3(1)-1管路'!AN24-'C10(1)-2管路(計画設定)'!AN24))=0,"-",IF('C3(1)-1管路'!AN24="-","-",IF('C10(1)-2管路(計画設定)'!AN24="-",'C3(1)-1管路'!AN24,'C3(1)-1管路'!AN24-'C10(1)-2管路(計画設定)'!AN24)))</f>
        <v>-</v>
      </c>
      <c r="AO24" s="486" t="str">
        <f t="shared" si="35"/>
        <v>-</v>
      </c>
      <c r="AP24" s="478" t="str">
        <f>IF(IF('C3(1)-1管路'!AP24="-","-",IF('C10(1)-2管路(計画設定)'!AP24="-",'C3(1)-1管路'!AP24,'C3(1)-1管路'!AP24-'C10(1)-2管路(計画設定)'!AP24))=0,"-",IF('C3(1)-1管路'!AP24="-","-",IF('C10(1)-2管路(計画設定)'!AP24="-",'C3(1)-1管路'!AP24,'C3(1)-1管路'!AP24-'C10(1)-2管路(計画設定)'!AP24)))</f>
        <v>-</v>
      </c>
      <c r="AQ24" s="472" t="str">
        <f>IF(IF('C3(1)-1管路'!AQ24="-","-",IF('C10(1)-2管路(計画設定)'!AQ24="-",'C3(1)-1管路'!AQ24,'C3(1)-1管路'!AQ24-'C10(1)-2管路(計画設定)'!AQ24))=0,"-",IF('C3(1)-1管路'!AQ24="-","-",IF('C10(1)-2管路(計画設定)'!AQ24="-",'C3(1)-1管路'!AQ24,'C3(1)-1管路'!AQ24-'C10(1)-2管路(計画設定)'!AQ24)))</f>
        <v>-</v>
      </c>
      <c r="AR24" s="483" t="str">
        <f t="shared" si="36"/>
        <v>-</v>
      </c>
      <c r="AS24" s="478" t="str">
        <f>IF(IF('C3(1)-1管路'!AS24="-","-",IF('C10(1)-2管路(計画設定)'!AS24="-",'C3(1)-1管路'!AS24,'C3(1)-1管路'!AS24-'C10(1)-2管路(計画設定)'!AS24))=0,"-",IF('C3(1)-1管路'!AS24="-","-",IF('C10(1)-2管路(計画設定)'!AS24="-",'C3(1)-1管路'!AS24,'C3(1)-1管路'!AS24-'C10(1)-2管路(計画設定)'!AS24)))</f>
        <v>-</v>
      </c>
      <c r="AT24" s="472" t="str">
        <f>IF(IF('C3(1)-1管路'!AT24="-","-",IF('C10(1)-2管路(計画設定)'!AT24="-",'C3(1)-1管路'!AT24,'C3(1)-1管路'!AT24-'C10(1)-2管路(計画設定)'!AT24))=0,"-",IF('C3(1)-1管路'!AT24="-","-",IF('C10(1)-2管路(計画設定)'!AT24="-",'C3(1)-1管路'!AT24,'C3(1)-1管路'!AT24-'C10(1)-2管路(計画設定)'!AT24)))</f>
        <v>-</v>
      </c>
      <c r="AU24" s="483" t="str">
        <f t="shared" si="37"/>
        <v>-</v>
      </c>
      <c r="AV24" s="1071">
        <f t="shared" si="38"/>
        <v>194.8</v>
      </c>
      <c r="AW24" s="1070"/>
      <c r="AX24" s="1069" t="str">
        <f t="shared" si="39"/>
        <v>-</v>
      </c>
      <c r="AY24" s="1070"/>
      <c r="AZ24" s="1071">
        <f t="shared" si="40"/>
        <v>19</v>
      </c>
      <c r="BA24" s="1070"/>
      <c r="BB24" s="1070">
        <f t="shared" si="41"/>
        <v>0</v>
      </c>
      <c r="BC24" s="1070"/>
      <c r="BD24" s="1070">
        <f t="shared" si="42"/>
        <v>175.8</v>
      </c>
      <c r="BE24" s="1070"/>
      <c r="BF24" s="1070">
        <f t="shared" si="43"/>
        <v>0</v>
      </c>
      <c r="BG24" s="1070"/>
      <c r="BH24" s="1070">
        <f t="shared" si="44"/>
        <v>0</v>
      </c>
      <c r="BI24" s="1070"/>
      <c r="BJ24" s="1069">
        <f t="shared" si="45"/>
        <v>19</v>
      </c>
      <c r="BK24" s="1070"/>
      <c r="BL24" s="1070">
        <f t="shared" si="46"/>
        <v>175.8</v>
      </c>
      <c r="BM24" s="1073"/>
      <c r="BN24" s="1070">
        <f t="shared" si="22"/>
        <v>194.8</v>
      </c>
      <c r="BO24" s="1073"/>
      <c r="BQ24" s="442" t="str">
        <f>IF('C10(1)-2管路(計画設定)'!AW24="","-",'C10(1)-2管路(計画設定)'!AW24)</f>
        <v>ダクタイル鋳鉄管(NS形継手等)</v>
      </c>
      <c r="BR24" s="441">
        <f>IF(BQ24=BR$4,IF('C10(1)-2管路(計画設定)'!AV24="-","-",IF('C10(1)-2管路(計画設定)'!I24="-",'C10(1)-2管路(計画設定)'!AV24,'C10(1)-2管路(計画設定)'!AV24-'C10(1)-2管路(計画設定)'!I24)),"-")</f>
        <v>19</v>
      </c>
      <c r="BS24" s="441" t="str">
        <f>IF(BQ24=BS$4,IF('C10(1)-2管路(計画設定)'!AV24="-","-",IF('C10(1)-2管路(計画設定)'!L24="-",'C10(1)-2管路(計画設定)'!AV24,'C10(1)-2管路(計画設定)'!AV24-'C10(1)-2管路(計画設定)'!L24)),"-")</f>
        <v>-</v>
      </c>
      <c r="BT24" s="441" t="str">
        <f>IF(BQ24=BT$4,IF('C10(1)-2管路(計画設定)'!AV24="-","-",IF('C10(1)-2管路(計画設定)'!O24="-",'C10(1)-2管路(計画設定)'!AV24,'C10(1)-2管路(計画設定)'!AV24-'C10(1)-2管路(計画設定)'!O24)),"-")</f>
        <v>-</v>
      </c>
      <c r="BU24" s="441" t="str">
        <f>IF($BQ24=BU$4,IF('C10(1)-2管路(計画設定)'!$AV24="-","-",IF('C10(1)-2管路(計画設定)'!R24="-",'C10(1)-2管路(計画設定)'!$AV24,'C10(1)-2管路(計画設定)'!$AV24-'C10(1)-2管路(計画設定)'!R24)),"-")</f>
        <v>-</v>
      </c>
      <c r="BV24" s="441" t="str">
        <f>IF($BQ24=BV$4,IF('C10(1)-2管路(計画設定)'!$AV24="-","-",IF('C10(1)-2管路(計画設定)'!W24="-",'C10(1)-2管路(計画設定)'!$AV24,'C10(1)-2管路(計画設定)'!$AV24-SUM('C10(1)-2管路(計画設定)'!S24,'C10(1)-2管路(計画設定)'!T24))),"-")</f>
        <v>-</v>
      </c>
      <c r="BW24" s="441" t="str">
        <f>IF($BQ24=BV$4,IF('C10(1)-2管路(計画設定)'!$AV24="-","-",IF('C10(1)-2管路(計画設定)'!W24="-",'C10(1)-2管路(計画設定)'!$AV24,'C10(1)-2管路(計画設定)'!$AV24-SUM('C10(1)-2管路(計画設定)'!U24,'C10(1)-2管路(計画設定)'!V24))),"-")</f>
        <v>-</v>
      </c>
      <c r="BX24" s="441" t="str">
        <f>IF($BQ24=BX$4,IF('C10(1)-2管路(計画設定)'!$AV24="-","-",IF('C10(1)-2管路(計画設定)'!AF24="-",'C10(1)-2管路(計画設定)'!$AV24,'C10(1)-2管路(計画設定)'!$AV24-'C10(1)-2管路(計画設定)'!AF24)),"-")</f>
        <v>-</v>
      </c>
    </row>
    <row r="25" spans="2:76" ht="13.5" customHeight="1">
      <c r="B25" s="1594"/>
      <c r="C25" s="1263"/>
      <c r="D25" s="1263"/>
      <c r="E25" s="1263"/>
      <c r="F25" s="795">
        <v>400</v>
      </c>
      <c r="G25" s="857">
        <f>IF(AND('C10(1)-1管路(計画設定)'!$F$9="○",'C10(1)-4,5管路(計画設定)'!$BR25="-"),"-",IF('C3(1)-1管路'!G25="-",BR25,IF(BR25="-",'C3(1)-1管路'!G25,'C3(1)-1管路'!G25+BR25)))</f>
        <v>172</v>
      </c>
      <c r="H25" s="472" t="str">
        <f>IF(IF('C3(1)-1管路'!H25="-","-",IF('C10(1)-2管路(計画設定)'!H25="-",'C3(1)-1管路'!H25,'C3(1)-1管路'!H25-'C10(1)-2管路(計画設定)'!H25))=0,"-",IF('C3(1)-1管路'!H25="-","-",IF('C10(1)-2管路(計画設定)'!H25="-",'C3(1)-1管路'!H25,'C3(1)-1管路'!H25-'C10(1)-2管路(計画設定)'!H25)))</f>
        <v>-</v>
      </c>
      <c r="I25" s="486">
        <f t="shared" si="25"/>
        <v>172</v>
      </c>
      <c r="J25" s="857" t="str">
        <f>IF(AND('C10(1)-1管路(計画設定)'!$H$9="○",'C10(1)-4,5管路(計画設定)'!$BS25="-"),"-",IF('C3(1)-1管路'!J25="-",BS25,IF(BS25="-",'C3(1)-1管路'!J25,'C3(1)-1管路'!J25+BS25)))</f>
        <v>-</v>
      </c>
      <c r="K25" s="472" t="str">
        <f>IF(IF('C3(1)-1管路'!K25="-","-",IF('C10(1)-2管路(計画設定)'!K25="-",'C3(1)-1管路'!K25,'C3(1)-1管路'!K25-'C10(1)-2管路(計画設定)'!K25))=0,"-",IF('C3(1)-1管路'!K25="-","-",IF('C10(1)-2管路(計画設定)'!K25="-",'C3(1)-1管路'!K25,'C3(1)-1管路'!K25-'C10(1)-2管路(計画設定)'!K25)))</f>
        <v>-</v>
      </c>
      <c r="L25" s="486" t="str">
        <f t="shared" si="26"/>
        <v>-</v>
      </c>
      <c r="M25" s="857" t="str">
        <f>IF(AND('C10(1)-1管路(計画設定)'!$J$9="○",'C10(1)-4,5管路(計画設定)'!$BT25="-"),"-",IF('C3(1)-1管路'!M25="-",BT25,IF(BT25="-",'C3(1)-1管路'!M25,'C3(1)-1管路'!M25+BT25)))</f>
        <v>-</v>
      </c>
      <c r="N25" s="472" t="str">
        <f>IF(IF('C3(1)-1管路'!N25="-","-",IF('C10(1)-2管路(計画設定)'!N25="-",'C3(1)-1管路'!N25,'C3(1)-1管路'!N25-'C10(1)-2管路(計画設定)'!N25))=0,"-",IF('C3(1)-1管路'!N25="-","-",IF('C10(1)-2管路(計画設定)'!N25="-",'C3(1)-1管路'!N25,'C3(1)-1管路'!N25-'C10(1)-2管路(計画設定)'!N25)))</f>
        <v>-</v>
      </c>
      <c r="O25" s="486" t="str">
        <f t="shared" si="27"/>
        <v>-</v>
      </c>
      <c r="P25" s="857" t="str">
        <f>IF(AND('C10(1)-1管路(計画設定)'!$L$9="○",'C10(1)-4,5管路(計画設定)'!$BU25="-"),"-",IF('C3(1)-1管路'!P25="-",BU25,IF(BU25="-",'C3(1)-1管路'!P25,'C3(1)-1管路'!P25+BU25)))</f>
        <v>-</v>
      </c>
      <c r="Q25" s="472" t="str">
        <f>IF(IF('C3(1)-1管路'!Q25="-","-",IF('C10(1)-2管路(計画設定)'!Q25="-",'C3(1)-1管路'!Q25,'C3(1)-1管路'!Q25-'C10(1)-2管路(計画設定)'!Q25))=0,"-",IF('C3(1)-1管路'!Q25="-","-",IF('C10(1)-2管路(計画設定)'!Q25="-",'C3(1)-1管路'!Q25,'C3(1)-1管路'!Q25-'C10(1)-2管路(計画設定)'!Q25)))</f>
        <v>-</v>
      </c>
      <c r="R25" s="486" t="str">
        <f t="shared" si="28"/>
        <v>-</v>
      </c>
      <c r="S25" s="857">
        <f>IF(AND('C10(1)-1管路(計画設定)'!$N$9="○",'C10(1)-4,5管路(計画設定)'!$BV25="-"),"-",IF('C3(1)-1管路'!S25="-",BV25,IF(BV25="-",'C3(1)-1管路'!S25,'C3(1)-1管路'!S25+BV25+BW25)))</f>
        <v>16.599999999999994</v>
      </c>
      <c r="T25" s="471">
        <f>IF(IF('C3(1)-1管路'!T25="-","-",IF('C10(1)-2管路(計画設定)'!T25="-",'C3(1)-1管路'!T25,'C3(1)-1管路'!T25-'C10(1)-2管路(計画設定)'!T25))=0,"-",IF('C3(1)-1管路'!T25="-","-",IF('C10(1)-2管路(計画設定)'!T25="-",'C3(1)-1管路'!T25,'C3(1)-1管路'!T25-'C10(1)-2管路(計画設定)'!T25)))</f>
        <v>2</v>
      </c>
      <c r="U25" s="856">
        <f>IF(AND('C10(1)-1管路(計画設定)'!$P$9="○",'C10(1)-4,5管路(計画設定)'!$BW25="-"),"-",IF('C3(1)-1管路'!U25="-",BW25,IF(BW25="-",'C3(1)-1管路'!U25,'C3(1)-1管路'!U25)))</f>
        <v>67</v>
      </c>
      <c r="V25" s="472" t="str">
        <f>IF(IF('C3(1)-1管路'!V25="-","-",IF('C10(1)-2管路(計画設定)'!V25="-",'C3(1)-1管路'!V25,'C3(1)-1管路'!V25-'C10(1)-2管路(計画設定)'!V25))=0,"-",IF('C3(1)-1管路'!V25="-","-",IF('C10(1)-2管路(計画設定)'!V25="-",'C3(1)-1管路'!V25,'C3(1)-1管路'!V25-'C10(1)-2管路(計画設定)'!V25)))</f>
        <v>-</v>
      </c>
      <c r="W25" s="486">
        <f t="shared" si="29"/>
        <v>85.6</v>
      </c>
      <c r="X25" s="478">
        <f>IF(IF('C3(1)-1管路'!X25="-","-",IF('C10(1)-2管路(計画設定)'!X25="-",'C3(1)-1管路'!X25,'C3(1)-1管路'!X25-'C10(1)-2管路(計画設定)'!X25))=0,"-",IF('C3(1)-1管路'!X25="-","-",IF('C10(1)-2管路(計画設定)'!X25="-",'C3(1)-1管路'!X25,'C3(1)-1管路'!X25-'C10(1)-2管路(計画設定)'!X25)))</f>
        <v>1508.6000000000004</v>
      </c>
      <c r="Y25" s="472" t="str">
        <f>IF(IF('C3(1)-1管路'!Y25="-","-",IF('C10(1)-2管路(計画設定)'!Y25="-",'C3(1)-1管路'!Y25,'C3(1)-1管路'!Y25-'C10(1)-2管路(計画設定)'!Y25))=0,"-",IF('C3(1)-1管路'!Y25="-","-",IF('C10(1)-2管路(計画設定)'!Y25="-",'C3(1)-1管路'!Y25,'C3(1)-1管路'!Y25-'C10(1)-2管路(計画設定)'!Y25)))</f>
        <v>-</v>
      </c>
      <c r="Z25" s="486">
        <f t="shared" si="30"/>
        <v>1508.6000000000004</v>
      </c>
      <c r="AA25" s="478" t="str">
        <f>IF(IF('C3(1)-1管路'!AA25="-","-",IF('C10(1)-2管路(計画設定)'!AA25="-",'C3(1)-1管路'!AA25,'C3(1)-1管路'!AA25-'C10(1)-2管路(計画設定)'!AA25))=0,"-",IF('C3(1)-1管路'!AA25="-","-",IF('C10(1)-2管路(計画設定)'!AA25="-",'C3(1)-1管路'!AA25,'C3(1)-1管路'!AA25-'C10(1)-2管路(計画設定)'!AA25)))</f>
        <v>-</v>
      </c>
      <c r="AB25" s="472" t="str">
        <f>IF(IF('C3(1)-1管路'!AB25="-","-",IF('C10(1)-2管路(計画設定)'!AB25="-",'C3(1)-1管路'!AB25,'C3(1)-1管路'!AB25-'C10(1)-2管路(計画設定)'!AB25))=0,"-",IF('C3(1)-1管路'!AB25="-","-",IF('C10(1)-2管路(計画設定)'!AB25="-",'C3(1)-1管路'!AB25,'C3(1)-1管路'!AB25-'C10(1)-2管路(計画設定)'!AB25)))</f>
        <v>-</v>
      </c>
      <c r="AC25" s="486" t="str">
        <f t="shared" si="31"/>
        <v>-</v>
      </c>
      <c r="AD25" s="857" t="str">
        <f>IF(AND('C10(1)-1管路(計画設定)'!$V$9="○",'C10(1)-4,5管路(計画設定)'!$BX25="-"),"-",IF('C3(1)-1管路'!AD25="-",BX25,IF(BX25="-",'C3(1)-1管路'!AD25,'C3(1)-1管路'!AD25+BX25)))</f>
        <v>-</v>
      </c>
      <c r="AE25" s="472" t="str">
        <f>IF(IF('C3(1)-1管路'!AE25="-","-",IF('C10(1)-2管路(計画設定)'!AE25="-",'C3(1)-1管路'!AE25,'C3(1)-1管路'!AE25-'C10(1)-2管路(計画設定)'!AE25))=0,"-",IF('C3(1)-1管路'!AE25="-","-",IF('C10(1)-2管路(計画設定)'!AE25="-",'C3(1)-1管路'!AE25,'C3(1)-1管路'!AE25-'C10(1)-2管路(計画設定)'!AE25)))</f>
        <v>-</v>
      </c>
      <c r="AF25" s="486" t="str">
        <f t="shared" si="32"/>
        <v>-</v>
      </c>
      <c r="AG25" s="478" t="str">
        <f>IF(IF('C3(1)-1管路'!AG25="-","-",IF('C10(1)-2管路(計画設定)'!AG25="-",'C3(1)-1管路'!AG25,'C3(1)-1管路'!AG25-'C10(1)-2管路(計画設定)'!AG25))=0,"-",IF('C3(1)-1管路'!AG25="-","-",IF('C10(1)-2管路(計画設定)'!AG25="-",'C3(1)-1管路'!AG25,'C3(1)-1管路'!AG25-'C10(1)-2管路(計画設定)'!AG25)))</f>
        <v>-</v>
      </c>
      <c r="AH25" s="472" t="str">
        <f>IF(IF('C3(1)-1管路'!AH25="-","-",IF('C10(1)-2管路(計画設定)'!AH25="-",'C3(1)-1管路'!AH25,'C3(1)-1管路'!AH25-'C10(1)-2管路(計画設定)'!AH25))=0,"-",IF('C3(1)-1管路'!AH25="-","-",IF('C10(1)-2管路(計画設定)'!AH25="-",'C3(1)-1管路'!AH25,'C3(1)-1管路'!AH25-'C10(1)-2管路(計画設定)'!AH25)))</f>
        <v>-</v>
      </c>
      <c r="AI25" s="486" t="str">
        <f t="shared" si="33"/>
        <v>-</v>
      </c>
      <c r="AJ25" s="478" t="str">
        <f>IF(IF('C3(1)-1管路'!AJ25="-","-",IF('C10(1)-2管路(計画設定)'!AJ25="-",'C3(1)-1管路'!AJ25,'C3(1)-1管路'!AJ25-'C10(1)-2管路(計画設定)'!AJ25))=0,"-",IF('C3(1)-1管路'!AJ25="-","-",IF('C10(1)-2管路(計画設定)'!AJ25="-",'C3(1)-1管路'!AJ25,'C3(1)-1管路'!AJ25-'C10(1)-2管路(計画設定)'!AJ25)))</f>
        <v>-</v>
      </c>
      <c r="AK25" s="472" t="str">
        <f>IF(IF('C3(1)-1管路'!AK25="-","-",IF('C10(1)-2管路(計画設定)'!AK25="-",'C3(1)-1管路'!AK25,'C3(1)-1管路'!AK25-'C10(1)-2管路(計画設定)'!AK25))=0,"-",IF('C3(1)-1管路'!AK25="-","-",IF('C10(1)-2管路(計画設定)'!AK25="-",'C3(1)-1管路'!AK25,'C3(1)-1管路'!AK25-'C10(1)-2管路(計画設定)'!AK25)))</f>
        <v>-</v>
      </c>
      <c r="AL25" s="486" t="str">
        <f t="shared" si="34"/>
        <v>-</v>
      </c>
      <c r="AM25" s="478" t="str">
        <f>IF(IF('C3(1)-1管路'!AM25="-","-",IF('C10(1)-2管路(計画設定)'!AM25="-",'C3(1)-1管路'!AM25,'C3(1)-1管路'!AM25-'C10(1)-2管路(計画設定)'!AM25))=0,"-",IF('C3(1)-1管路'!AM25="-","-",IF('C10(1)-2管路(計画設定)'!AM25="-",'C3(1)-1管路'!AM25,'C3(1)-1管路'!AM25-'C10(1)-2管路(計画設定)'!AM25)))</f>
        <v>-</v>
      </c>
      <c r="AN25" s="472" t="str">
        <f>IF(IF('C3(1)-1管路'!AN25="-","-",IF('C10(1)-2管路(計画設定)'!AN25="-",'C3(1)-1管路'!AN25,'C3(1)-1管路'!AN25-'C10(1)-2管路(計画設定)'!AN25))=0,"-",IF('C3(1)-1管路'!AN25="-","-",IF('C10(1)-2管路(計画設定)'!AN25="-",'C3(1)-1管路'!AN25,'C3(1)-1管路'!AN25-'C10(1)-2管路(計画設定)'!AN25)))</f>
        <v>-</v>
      </c>
      <c r="AO25" s="486" t="str">
        <f t="shared" si="35"/>
        <v>-</v>
      </c>
      <c r="AP25" s="478" t="str">
        <f>IF(IF('C3(1)-1管路'!AP25="-","-",IF('C10(1)-2管路(計画設定)'!AP25="-",'C3(1)-1管路'!AP25,'C3(1)-1管路'!AP25-'C10(1)-2管路(計画設定)'!AP25))=0,"-",IF('C3(1)-1管路'!AP25="-","-",IF('C10(1)-2管路(計画設定)'!AP25="-",'C3(1)-1管路'!AP25,'C3(1)-1管路'!AP25-'C10(1)-2管路(計画設定)'!AP25)))</f>
        <v>-</v>
      </c>
      <c r="AQ25" s="472" t="str">
        <f>IF(IF('C3(1)-1管路'!AQ25="-","-",IF('C10(1)-2管路(計画設定)'!AQ25="-",'C3(1)-1管路'!AQ25,'C3(1)-1管路'!AQ25-'C10(1)-2管路(計画設定)'!AQ25))=0,"-",IF('C3(1)-1管路'!AQ25="-","-",IF('C10(1)-2管路(計画設定)'!AQ25="-",'C3(1)-1管路'!AQ25,'C3(1)-1管路'!AQ25-'C10(1)-2管路(計画設定)'!AQ25)))</f>
        <v>-</v>
      </c>
      <c r="AR25" s="483" t="str">
        <f t="shared" si="36"/>
        <v>-</v>
      </c>
      <c r="AS25" s="478" t="str">
        <f>IF(IF('C3(1)-1管路'!AS25="-","-",IF('C10(1)-2管路(計画設定)'!AS25="-",'C3(1)-1管路'!AS25,'C3(1)-1管路'!AS25-'C10(1)-2管路(計画設定)'!AS25))=0,"-",IF('C3(1)-1管路'!AS25="-","-",IF('C10(1)-2管路(計画設定)'!AS25="-",'C3(1)-1管路'!AS25,'C3(1)-1管路'!AS25-'C10(1)-2管路(計画設定)'!AS25)))</f>
        <v>-</v>
      </c>
      <c r="AT25" s="472" t="str">
        <f>IF(IF('C3(1)-1管路'!AT25="-","-",IF('C10(1)-2管路(計画設定)'!AT25="-",'C3(1)-1管路'!AT25,'C3(1)-1管路'!AT25-'C10(1)-2管路(計画設定)'!AT25))=0,"-",IF('C3(1)-1管路'!AT25="-","-",IF('C10(1)-2管路(計画設定)'!AT25="-",'C3(1)-1管路'!AT25,'C3(1)-1管路'!AT25-'C10(1)-2管路(計画設定)'!AT25)))</f>
        <v>-</v>
      </c>
      <c r="AU25" s="483" t="str">
        <f t="shared" si="37"/>
        <v>-</v>
      </c>
      <c r="AV25" s="1071">
        <f t="shared" si="38"/>
        <v>1764.2000000000003</v>
      </c>
      <c r="AW25" s="1070"/>
      <c r="AX25" s="1069">
        <f t="shared" si="39"/>
        <v>2</v>
      </c>
      <c r="AY25" s="1070"/>
      <c r="AZ25" s="1071">
        <f t="shared" si="40"/>
        <v>172</v>
      </c>
      <c r="BA25" s="1070"/>
      <c r="BB25" s="1070">
        <f t="shared" si="41"/>
        <v>18.599999999999994</v>
      </c>
      <c r="BC25" s="1070"/>
      <c r="BD25" s="1070">
        <f t="shared" si="42"/>
        <v>1575.6000000000004</v>
      </c>
      <c r="BE25" s="1070"/>
      <c r="BF25" s="1070">
        <f t="shared" si="43"/>
        <v>0</v>
      </c>
      <c r="BG25" s="1070"/>
      <c r="BH25" s="1070">
        <f t="shared" si="44"/>
        <v>0</v>
      </c>
      <c r="BI25" s="1070"/>
      <c r="BJ25" s="1069">
        <f t="shared" si="45"/>
        <v>190.6</v>
      </c>
      <c r="BK25" s="1070"/>
      <c r="BL25" s="1070">
        <f t="shared" si="46"/>
        <v>1575.6000000000004</v>
      </c>
      <c r="BM25" s="1073"/>
      <c r="BN25" s="1070">
        <f t="shared" si="22"/>
        <v>1766.2000000000003</v>
      </c>
      <c r="BO25" s="1073"/>
      <c r="BQ25" s="442" t="str">
        <f>IF('C10(1)-2管路(計画設定)'!AW25="","-",'C10(1)-2管路(計画設定)'!AW25)</f>
        <v>ダクタイル鋳鉄管(NS形継手等)</v>
      </c>
      <c r="BR25" s="441">
        <f>IF(BQ25=BR$4,IF('C10(1)-2管路(計画設定)'!AV25="-","-",IF('C10(1)-2管路(計画設定)'!I25="-",'C10(1)-2管路(計画設定)'!AV25,'C10(1)-2管路(計画設定)'!AV25-'C10(1)-2管路(計画設定)'!I25)),"-")</f>
        <v>172</v>
      </c>
      <c r="BS25" s="441" t="str">
        <f>IF(BQ25=BS$4,IF('C10(1)-2管路(計画設定)'!AV25="-","-",IF('C10(1)-2管路(計画設定)'!L25="-",'C10(1)-2管路(計画設定)'!AV25,'C10(1)-2管路(計画設定)'!AV25-'C10(1)-2管路(計画設定)'!L25)),"-")</f>
        <v>-</v>
      </c>
      <c r="BT25" s="441" t="str">
        <f>IF(BQ25=BT$4,IF('C10(1)-2管路(計画設定)'!AV25="-","-",IF('C10(1)-2管路(計画設定)'!O25="-",'C10(1)-2管路(計画設定)'!AV25,'C10(1)-2管路(計画設定)'!AV25-'C10(1)-2管路(計画設定)'!O25)),"-")</f>
        <v>-</v>
      </c>
      <c r="BU25" s="441" t="str">
        <f>IF($BQ25=BU$4,IF('C10(1)-2管路(計画設定)'!$AV25="-","-",IF('C10(1)-2管路(計画設定)'!R25="-",'C10(1)-2管路(計画設定)'!$AV25,'C10(1)-2管路(計画設定)'!$AV25-'C10(1)-2管路(計画設定)'!R25)),"-")</f>
        <v>-</v>
      </c>
      <c r="BV25" s="441" t="str">
        <f>IF($BQ25=BV$4,IF('C10(1)-2管路(計画設定)'!$AV25="-","-",IF('C10(1)-2管路(計画設定)'!W25="-",'C10(1)-2管路(計画設定)'!$AV25,'C10(1)-2管路(計画設定)'!$AV25-SUM('C10(1)-2管路(計画設定)'!S25,'C10(1)-2管路(計画設定)'!T25))),"-")</f>
        <v>-</v>
      </c>
      <c r="BW25" s="441" t="str">
        <f>IF($BQ25=BV$4,IF('C10(1)-2管路(計画設定)'!$AV25="-","-",IF('C10(1)-2管路(計画設定)'!W25="-",'C10(1)-2管路(計画設定)'!$AV25,'C10(1)-2管路(計画設定)'!$AV25-SUM('C10(1)-2管路(計画設定)'!U25,'C10(1)-2管路(計画設定)'!V25))),"-")</f>
        <v>-</v>
      </c>
      <c r="BX25" s="441" t="str">
        <f>IF($BQ25=BX$4,IF('C10(1)-2管路(計画設定)'!$AV25="-","-",IF('C10(1)-2管路(計画設定)'!AF25="-",'C10(1)-2管路(計画設定)'!$AV25,'C10(1)-2管路(計画設定)'!$AV25-'C10(1)-2管路(計画設定)'!AF25)),"-")</f>
        <v>-</v>
      </c>
    </row>
    <row r="26" spans="2:76" ht="13.5" customHeight="1">
      <c r="B26" s="1594"/>
      <c r="C26" s="1263"/>
      <c r="D26" s="1263"/>
      <c r="E26" s="1263"/>
      <c r="F26" s="795">
        <v>350</v>
      </c>
      <c r="G26" s="857" t="str">
        <f>IF(AND('C10(1)-1管路(計画設定)'!$F$9="○",'C10(1)-4,5管路(計画設定)'!$BR26="-"),"-",IF('C3(1)-1管路'!G26="-",BR26,IF(BR26="-",'C3(1)-1管路'!G26,'C3(1)-1管路'!G26+BR26)))</f>
        <v>-</v>
      </c>
      <c r="H26" s="472" t="str">
        <f>IF(IF('C3(1)-1管路'!H26="-","-",IF('C10(1)-2管路(計画設定)'!H26="-",'C3(1)-1管路'!H26,'C3(1)-1管路'!H26-'C10(1)-2管路(計画設定)'!H26))=0,"-",IF('C3(1)-1管路'!H26="-","-",IF('C10(1)-2管路(計画設定)'!H26="-",'C3(1)-1管路'!H26,'C3(1)-1管路'!H26-'C10(1)-2管路(計画設定)'!H26)))</f>
        <v>-</v>
      </c>
      <c r="I26" s="486" t="str">
        <f t="shared" si="25"/>
        <v>-</v>
      </c>
      <c r="J26" s="857" t="str">
        <f>IF(AND('C10(1)-1管路(計画設定)'!$H$9="○",'C10(1)-4,5管路(計画設定)'!$BS26="-"),"-",IF('C3(1)-1管路'!J26="-",BS26,IF(BS26="-",'C3(1)-1管路'!J26,'C3(1)-1管路'!J26+BS26)))</f>
        <v>-</v>
      </c>
      <c r="K26" s="472" t="str">
        <f>IF(IF('C3(1)-1管路'!K26="-","-",IF('C10(1)-2管路(計画設定)'!K26="-",'C3(1)-1管路'!K26,'C3(1)-1管路'!K26-'C10(1)-2管路(計画設定)'!K26))=0,"-",IF('C3(1)-1管路'!K26="-","-",IF('C10(1)-2管路(計画設定)'!K26="-",'C3(1)-1管路'!K26,'C3(1)-1管路'!K26-'C10(1)-2管路(計画設定)'!K26)))</f>
        <v>-</v>
      </c>
      <c r="L26" s="486" t="str">
        <f t="shared" si="26"/>
        <v>-</v>
      </c>
      <c r="M26" s="857" t="str">
        <f>IF(AND('C10(1)-1管路(計画設定)'!$J$9="○",'C10(1)-4,5管路(計画設定)'!$BT26="-"),"-",IF('C3(1)-1管路'!M26="-",BT26,IF(BT26="-",'C3(1)-1管路'!M26,'C3(1)-1管路'!M26+BT26)))</f>
        <v>-</v>
      </c>
      <c r="N26" s="472" t="str">
        <f>IF(IF('C3(1)-1管路'!N26="-","-",IF('C10(1)-2管路(計画設定)'!N26="-",'C3(1)-1管路'!N26,'C3(1)-1管路'!N26-'C10(1)-2管路(計画設定)'!N26))=0,"-",IF('C3(1)-1管路'!N26="-","-",IF('C10(1)-2管路(計画設定)'!N26="-",'C3(1)-1管路'!N26,'C3(1)-1管路'!N26-'C10(1)-2管路(計画設定)'!N26)))</f>
        <v>-</v>
      </c>
      <c r="O26" s="486" t="str">
        <f t="shared" si="27"/>
        <v>-</v>
      </c>
      <c r="P26" s="857" t="str">
        <f>IF(AND('C10(1)-1管路(計画設定)'!$L$9="○",'C10(1)-4,5管路(計画設定)'!$BU26="-"),"-",IF('C3(1)-1管路'!P26="-",BU26,IF(BU26="-",'C3(1)-1管路'!P26,'C3(1)-1管路'!P26+BU26)))</f>
        <v>-</v>
      </c>
      <c r="Q26" s="472" t="str">
        <f>IF(IF('C3(1)-1管路'!Q26="-","-",IF('C10(1)-2管路(計画設定)'!Q26="-",'C3(1)-1管路'!Q26,'C3(1)-1管路'!Q26-'C10(1)-2管路(計画設定)'!Q26))=0,"-",IF('C3(1)-1管路'!Q26="-","-",IF('C10(1)-2管路(計画設定)'!Q26="-",'C3(1)-1管路'!Q26,'C3(1)-1管路'!Q26-'C10(1)-2管路(計画設定)'!Q26)))</f>
        <v>-</v>
      </c>
      <c r="R26" s="486" t="str">
        <f t="shared" si="28"/>
        <v>-</v>
      </c>
      <c r="S26" s="857" t="str">
        <f>IF(AND('C10(1)-1管路(計画設定)'!$N$9="○",'C10(1)-4,5管路(計画設定)'!$BV26="-"),"-",IF('C3(1)-1管路'!S26="-",BV26,IF(BV26="-",'C3(1)-1管路'!S26,'C3(1)-1管路'!S26+BV26+BW26)))</f>
        <v>-</v>
      </c>
      <c r="T26" s="471" t="str">
        <f>IF(IF('C3(1)-1管路'!T26="-","-",IF('C10(1)-2管路(計画設定)'!T26="-",'C3(1)-1管路'!T26,'C3(1)-1管路'!T26-'C10(1)-2管路(計画設定)'!T26))=0,"-",IF('C3(1)-1管路'!T26="-","-",IF('C10(1)-2管路(計画設定)'!T26="-",'C3(1)-1管路'!T26,'C3(1)-1管路'!T26-'C10(1)-2管路(計画設定)'!T26)))</f>
        <v>-</v>
      </c>
      <c r="U26" s="856" t="str">
        <f>IF(AND('C10(1)-1管路(計画設定)'!$P$9="○",'C10(1)-4,5管路(計画設定)'!$BW26="-"),"-",IF('C3(1)-1管路'!U26="-",BW26,IF(BW26="-",'C3(1)-1管路'!U26,'C3(1)-1管路'!U26)))</f>
        <v>-</v>
      </c>
      <c r="V26" s="472" t="str">
        <f>IF(IF('C3(1)-1管路'!V26="-","-",IF('C10(1)-2管路(計画設定)'!V26="-",'C3(1)-1管路'!V26,'C3(1)-1管路'!V26-'C10(1)-2管路(計画設定)'!V26))=0,"-",IF('C3(1)-1管路'!V26="-","-",IF('C10(1)-2管路(計画設定)'!V26="-",'C3(1)-1管路'!V26,'C3(1)-1管路'!V26-'C10(1)-2管路(計画設定)'!V26)))</f>
        <v>-</v>
      </c>
      <c r="W26" s="486" t="str">
        <f t="shared" si="29"/>
        <v>-</v>
      </c>
      <c r="X26" s="478" t="str">
        <f>IF(IF('C3(1)-1管路'!X26="-","-",IF('C10(1)-2管路(計画設定)'!X26="-",'C3(1)-1管路'!X26,'C3(1)-1管路'!X26-'C10(1)-2管路(計画設定)'!X26))=0,"-",IF('C3(1)-1管路'!X26="-","-",IF('C10(1)-2管路(計画設定)'!X26="-",'C3(1)-1管路'!X26,'C3(1)-1管路'!X26-'C10(1)-2管路(計画設定)'!X26)))</f>
        <v>-</v>
      </c>
      <c r="Y26" s="472" t="str">
        <f>IF(IF('C3(1)-1管路'!Y26="-","-",IF('C10(1)-2管路(計画設定)'!Y26="-",'C3(1)-1管路'!Y26,'C3(1)-1管路'!Y26-'C10(1)-2管路(計画設定)'!Y26))=0,"-",IF('C3(1)-1管路'!Y26="-","-",IF('C10(1)-2管路(計画設定)'!Y26="-",'C3(1)-1管路'!Y26,'C3(1)-1管路'!Y26-'C10(1)-2管路(計画設定)'!Y26)))</f>
        <v>-</v>
      </c>
      <c r="Z26" s="486" t="str">
        <f t="shared" si="30"/>
        <v>-</v>
      </c>
      <c r="AA26" s="478" t="str">
        <f>IF(IF('C3(1)-1管路'!AA26="-","-",IF('C10(1)-2管路(計画設定)'!AA26="-",'C3(1)-1管路'!AA26,'C3(1)-1管路'!AA26-'C10(1)-2管路(計画設定)'!AA26))=0,"-",IF('C3(1)-1管路'!AA26="-","-",IF('C10(1)-2管路(計画設定)'!AA26="-",'C3(1)-1管路'!AA26,'C3(1)-1管路'!AA26-'C10(1)-2管路(計画設定)'!AA26)))</f>
        <v>-</v>
      </c>
      <c r="AB26" s="472" t="str">
        <f>IF(IF('C3(1)-1管路'!AB26="-","-",IF('C10(1)-2管路(計画設定)'!AB26="-",'C3(1)-1管路'!AB26,'C3(1)-1管路'!AB26-'C10(1)-2管路(計画設定)'!AB26))=0,"-",IF('C3(1)-1管路'!AB26="-","-",IF('C10(1)-2管路(計画設定)'!AB26="-",'C3(1)-1管路'!AB26,'C3(1)-1管路'!AB26-'C10(1)-2管路(計画設定)'!AB26)))</f>
        <v>-</v>
      </c>
      <c r="AC26" s="486" t="str">
        <f t="shared" si="31"/>
        <v>-</v>
      </c>
      <c r="AD26" s="857" t="str">
        <f>IF(AND('C10(1)-1管路(計画設定)'!$V$9="○",'C10(1)-4,5管路(計画設定)'!$BX26="-"),"-",IF('C3(1)-1管路'!AD26="-",BX26,IF(BX26="-",'C3(1)-1管路'!AD26,'C3(1)-1管路'!AD26+BX26)))</f>
        <v>-</v>
      </c>
      <c r="AE26" s="472" t="str">
        <f>IF(IF('C3(1)-1管路'!AE26="-","-",IF('C10(1)-2管路(計画設定)'!AE26="-",'C3(1)-1管路'!AE26,'C3(1)-1管路'!AE26-'C10(1)-2管路(計画設定)'!AE26))=0,"-",IF('C3(1)-1管路'!AE26="-","-",IF('C10(1)-2管路(計画設定)'!AE26="-",'C3(1)-1管路'!AE26,'C3(1)-1管路'!AE26-'C10(1)-2管路(計画設定)'!AE26)))</f>
        <v>-</v>
      </c>
      <c r="AF26" s="486" t="str">
        <f t="shared" si="32"/>
        <v>-</v>
      </c>
      <c r="AG26" s="478" t="str">
        <f>IF(IF('C3(1)-1管路'!AG26="-","-",IF('C10(1)-2管路(計画設定)'!AG26="-",'C3(1)-1管路'!AG26,'C3(1)-1管路'!AG26-'C10(1)-2管路(計画設定)'!AG26))=0,"-",IF('C3(1)-1管路'!AG26="-","-",IF('C10(1)-2管路(計画設定)'!AG26="-",'C3(1)-1管路'!AG26,'C3(1)-1管路'!AG26-'C10(1)-2管路(計画設定)'!AG26)))</f>
        <v>-</v>
      </c>
      <c r="AH26" s="472" t="str">
        <f>IF(IF('C3(1)-1管路'!AH26="-","-",IF('C10(1)-2管路(計画設定)'!AH26="-",'C3(1)-1管路'!AH26,'C3(1)-1管路'!AH26-'C10(1)-2管路(計画設定)'!AH26))=0,"-",IF('C3(1)-1管路'!AH26="-","-",IF('C10(1)-2管路(計画設定)'!AH26="-",'C3(1)-1管路'!AH26,'C3(1)-1管路'!AH26-'C10(1)-2管路(計画設定)'!AH26)))</f>
        <v>-</v>
      </c>
      <c r="AI26" s="486" t="str">
        <f t="shared" si="33"/>
        <v>-</v>
      </c>
      <c r="AJ26" s="478" t="str">
        <f>IF(IF('C3(1)-1管路'!AJ26="-","-",IF('C10(1)-2管路(計画設定)'!AJ26="-",'C3(1)-1管路'!AJ26,'C3(1)-1管路'!AJ26-'C10(1)-2管路(計画設定)'!AJ26))=0,"-",IF('C3(1)-1管路'!AJ26="-","-",IF('C10(1)-2管路(計画設定)'!AJ26="-",'C3(1)-1管路'!AJ26,'C3(1)-1管路'!AJ26-'C10(1)-2管路(計画設定)'!AJ26)))</f>
        <v>-</v>
      </c>
      <c r="AK26" s="472" t="str">
        <f>IF(IF('C3(1)-1管路'!AK26="-","-",IF('C10(1)-2管路(計画設定)'!AK26="-",'C3(1)-1管路'!AK26,'C3(1)-1管路'!AK26-'C10(1)-2管路(計画設定)'!AK26))=0,"-",IF('C3(1)-1管路'!AK26="-","-",IF('C10(1)-2管路(計画設定)'!AK26="-",'C3(1)-1管路'!AK26,'C3(1)-1管路'!AK26-'C10(1)-2管路(計画設定)'!AK26)))</f>
        <v>-</v>
      </c>
      <c r="AL26" s="486" t="str">
        <f t="shared" si="34"/>
        <v>-</v>
      </c>
      <c r="AM26" s="478" t="str">
        <f>IF(IF('C3(1)-1管路'!AM26="-","-",IF('C10(1)-2管路(計画設定)'!AM26="-",'C3(1)-1管路'!AM26,'C3(1)-1管路'!AM26-'C10(1)-2管路(計画設定)'!AM26))=0,"-",IF('C3(1)-1管路'!AM26="-","-",IF('C10(1)-2管路(計画設定)'!AM26="-",'C3(1)-1管路'!AM26,'C3(1)-1管路'!AM26-'C10(1)-2管路(計画設定)'!AM26)))</f>
        <v>-</v>
      </c>
      <c r="AN26" s="472" t="str">
        <f>IF(IF('C3(1)-1管路'!AN26="-","-",IF('C10(1)-2管路(計画設定)'!AN26="-",'C3(1)-1管路'!AN26,'C3(1)-1管路'!AN26-'C10(1)-2管路(計画設定)'!AN26))=0,"-",IF('C3(1)-1管路'!AN26="-","-",IF('C10(1)-2管路(計画設定)'!AN26="-",'C3(1)-1管路'!AN26,'C3(1)-1管路'!AN26-'C10(1)-2管路(計画設定)'!AN26)))</f>
        <v>-</v>
      </c>
      <c r="AO26" s="486" t="str">
        <f t="shared" si="35"/>
        <v>-</v>
      </c>
      <c r="AP26" s="478" t="str">
        <f>IF(IF('C3(1)-1管路'!AP26="-","-",IF('C10(1)-2管路(計画設定)'!AP26="-",'C3(1)-1管路'!AP26,'C3(1)-1管路'!AP26-'C10(1)-2管路(計画設定)'!AP26))=0,"-",IF('C3(1)-1管路'!AP26="-","-",IF('C10(1)-2管路(計画設定)'!AP26="-",'C3(1)-1管路'!AP26,'C3(1)-1管路'!AP26-'C10(1)-2管路(計画設定)'!AP26)))</f>
        <v>-</v>
      </c>
      <c r="AQ26" s="472" t="str">
        <f>IF(IF('C3(1)-1管路'!AQ26="-","-",IF('C10(1)-2管路(計画設定)'!AQ26="-",'C3(1)-1管路'!AQ26,'C3(1)-1管路'!AQ26-'C10(1)-2管路(計画設定)'!AQ26))=0,"-",IF('C3(1)-1管路'!AQ26="-","-",IF('C10(1)-2管路(計画設定)'!AQ26="-",'C3(1)-1管路'!AQ26,'C3(1)-1管路'!AQ26-'C10(1)-2管路(計画設定)'!AQ26)))</f>
        <v>-</v>
      </c>
      <c r="AR26" s="483" t="str">
        <f t="shared" si="36"/>
        <v>-</v>
      </c>
      <c r="AS26" s="478" t="str">
        <f>IF(IF('C3(1)-1管路'!AS26="-","-",IF('C10(1)-2管路(計画設定)'!AS26="-",'C3(1)-1管路'!AS26,'C3(1)-1管路'!AS26-'C10(1)-2管路(計画設定)'!AS26))=0,"-",IF('C3(1)-1管路'!AS26="-","-",IF('C10(1)-2管路(計画設定)'!AS26="-",'C3(1)-1管路'!AS26,'C3(1)-1管路'!AS26-'C10(1)-2管路(計画設定)'!AS26)))</f>
        <v>-</v>
      </c>
      <c r="AT26" s="472" t="str">
        <f>IF(IF('C3(1)-1管路'!AT26="-","-",IF('C10(1)-2管路(計画設定)'!AT26="-",'C3(1)-1管路'!AT26,'C3(1)-1管路'!AT26-'C10(1)-2管路(計画設定)'!AT26))=0,"-",IF('C3(1)-1管路'!AT26="-","-",IF('C10(1)-2管路(計画設定)'!AT26="-",'C3(1)-1管路'!AT26,'C3(1)-1管路'!AT26-'C10(1)-2管路(計画設定)'!AT26)))</f>
        <v>-</v>
      </c>
      <c r="AU26" s="483" t="str">
        <f t="shared" si="37"/>
        <v>-</v>
      </c>
      <c r="AV26" s="1071" t="str">
        <f t="shared" si="38"/>
        <v>-</v>
      </c>
      <c r="AW26" s="1070"/>
      <c r="AX26" s="1069" t="str">
        <f t="shared" si="39"/>
        <v>-</v>
      </c>
      <c r="AY26" s="1070"/>
      <c r="AZ26" s="1071">
        <f t="shared" si="40"/>
        <v>0</v>
      </c>
      <c r="BA26" s="1070"/>
      <c r="BB26" s="1070">
        <f t="shared" si="41"/>
        <v>0</v>
      </c>
      <c r="BC26" s="1070"/>
      <c r="BD26" s="1070">
        <f t="shared" si="42"/>
        <v>0</v>
      </c>
      <c r="BE26" s="1070"/>
      <c r="BF26" s="1070">
        <f t="shared" si="43"/>
        <v>0</v>
      </c>
      <c r="BG26" s="1070"/>
      <c r="BH26" s="1070">
        <f t="shared" si="44"/>
        <v>0</v>
      </c>
      <c r="BI26" s="1070"/>
      <c r="BJ26" s="1069">
        <f t="shared" si="45"/>
        <v>0</v>
      </c>
      <c r="BK26" s="1070"/>
      <c r="BL26" s="1070">
        <f t="shared" si="46"/>
        <v>0</v>
      </c>
      <c r="BM26" s="1073"/>
      <c r="BN26" s="1070" t="str">
        <f t="shared" si="22"/>
        <v>-</v>
      </c>
      <c r="BO26" s="1073"/>
      <c r="BQ26" s="442" t="str">
        <f>IF('C10(1)-2管路(計画設定)'!AW26="","-",'C10(1)-2管路(計画設定)'!AW26)</f>
        <v>ダクタイル鋳鉄管(NS形継手等)</v>
      </c>
      <c r="BR26" s="441" t="str">
        <f>IF(BQ26=BR$4,IF('C10(1)-2管路(計画設定)'!AV26="-","-",IF('C10(1)-2管路(計画設定)'!I26="-",'C10(1)-2管路(計画設定)'!AV26,'C10(1)-2管路(計画設定)'!AV26-'C10(1)-2管路(計画設定)'!I26)),"-")</f>
        <v>-</v>
      </c>
      <c r="BS26" s="441" t="str">
        <f>IF(BQ26=BS$4,IF('C10(1)-2管路(計画設定)'!AV26="-","-",IF('C10(1)-2管路(計画設定)'!L26="-",'C10(1)-2管路(計画設定)'!AV26,'C10(1)-2管路(計画設定)'!AV26-'C10(1)-2管路(計画設定)'!L26)),"-")</f>
        <v>-</v>
      </c>
      <c r="BT26" s="441" t="str">
        <f>IF(BQ26=BT$4,IF('C10(1)-2管路(計画設定)'!AV26="-","-",IF('C10(1)-2管路(計画設定)'!O26="-",'C10(1)-2管路(計画設定)'!AV26,'C10(1)-2管路(計画設定)'!AV26-'C10(1)-2管路(計画設定)'!O26)),"-")</f>
        <v>-</v>
      </c>
      <c r="BU26" s="441" t="str">
        <f>IF($BQ26=BU$4,IF('C10(1)-2管路(計画設定)'!$AV26="-","-",IF('C10(1)-2管路(計画設定)'!R26="-",'C10(1)-2管路(計画設定)'!$AV26,'C10(1)-2管路(計画設定)'!$AV26-'C10(1)-2管路(計画設定)'!R26)),"-")</f>
        <v>-</v>
      </c>
      <c r="BV26" s="441" t="str">
        <f>IF($BQ26=BV$4,IF('C10(1)-2管路(計画設定)'!$AV26="-","-",IF('C10(1)-2管路(計画設定)'!W26="-",'C10(1)-2管路(計画設定)'!$AV26,'C10(1)-2管路(計画設定)'!$AV26-SUM('C10(1)-2管路(計画設定)'!S26,'C10(1)-2管路(計画設定)'!T26))),"-")</f>
        <v>-</v>
      </c>
      <c r="BW26" s="441" t="str">
        <f>IF($BQ26=BV$4,IF('C10(1)-2管路(計画設定)'!$AV26="-","-",IF('C10(1)-2管路(計画設定)'!W26="-",'C10(1)-2管路(計画設定)'!$AV26,'C10(1)-2管路(計画設定)'!$AV26-SUM('C10(1)-2管路(計画設定)'!U26,'C10(1)-2管路(計画設定)'!V26))),"-")</f>
        <v>-</v>
      </c>
      <c r="BX26" s="441" t="str">
        <f>IF($BQ26=BX$4,IF('C10(1)-2管路(計画設定)'!$AV26="-","-",IF('C10(1)-2管路(計画設定)'!AF26="-",'C10(1)-2管路(計画設定)'!$AV26,'C10(1)-2管路(計画設定)'!$AV26-'C10(1)-2管路(計画設定)'!AF26)),"-")</f>
        <v>-</v>
      </c>
    </row>
    <row r="27" spans="2:76" ht="13.5" customHeight="1">
      <c r="B27" s="1594"/>
      <c r="C27" s="1263"/>
      <c r="D27" s="1263"/>
      <c r="E27" s="1263"/>
      <c r="F27" s="795">
        <v>300</v>
      </c>
      <c r="G27" s="857" t="str">
        <f>IF(AND('C10(1)-1管路(計画設定)'!$F$9="○",'C10(1)-4,5管路(計画設定)'!$BR27="-"),"-",IF('C3(1)-1管路'!G27="-",BR27,IF(BR27="-",'C3(1)-1管路'!G27,'C3(1)-1管路'!G27+BR27)))</f>
        <v>-</v>
      </c>
      <c r="H27" s="472" t="str">
        <f>IF(IF('C3(1)-1管路'!H27="-","-",IF('C10(1)-2管路(計画設定)'!H27="-",'C3(1)-1管路'!H27,'C3(1)-1管路'!H27-'C10(1)-2管路(計画設定)'!H27))=0,"-",IF('C3(1)-1管路'!H27="-","-",IF('C10(1)-2管路(計画設定)'!H27="-",'C3(1)-1管路'!H27,'C3(1)-1管路'!H27-'C10(1)-2管路(計画設定)'!H27)))</f>
        <v>-</v>
      </c>
      <c r="I27" s="486" t="str">
        <f t="shared" si="25"/>
        <v>-</v>
      </c>
      <c r="J27" s="857" t="str">
        <f>IF(AND('C10(1)-1管路(計画設定)'!$H$9="○",'C10(1)-4,5管路(計画設定)'!$BS27="-"),"-",IF('C3(1)-1管路'!J27="-",BS27,IF(BS27="-",'C3(1)-1管路'!J27,'C3(1)-1管路'!J27+BS27)))</f>
        <v>-</v>
      </c>
      <c r="K27" s="472" t="str">
        <f>IF(IF('C3(1)-1管路'!K27="-","-",IF('C10(1)-2管路(計画設定)'!K27="-",'C3(1)-1管路'!K27,'C3(1)-1管路'!K27-'C10(1)-2管路(計画設定)'!K27))=0,"-",IF('C3(1)-1管路'!K27="-","-",IF('C10(1)-2管路(計画設定)'!K27="-",'C3(1)-1管路'!K27,'C3(1)-1管路'!K27-'C10(1)-2管路(計画設定)'!K27)))</f>
        <v>-</v>
      </c>
      <c r="L27" s="486" t="str">
        <f t="shared" si="26"/>
        <v>-</v>
      </c>
      <c r="M27" s="857" t="str">
        <f>IF(AND('C10(1)-1管路(計画設定)'!$J$9="○",'C10(1)-4,5管路(計画設定)'!$BT27="-"),"-",IF('C3(1)-1管路'!M27="-",BT27,IF(BT27="-",'C3(1)-1管路'!M27,'C3(1)-1管路'!M27+BT27)))</f>
        <v>-</v>
      </c>
      <c r="N27" s="472" t="str">
        <f>IF(IF('C3(1)-1管路'!N27="-","-",IF('C10(1)-2管路(計画設定)'!N27="-",'C3(1)-1管路'!N27,'C3(1)-1管路'!N27-'C10(1)-2管路(計画設定)'!N27))=0,"-",IF('C3(1)-1管路'!N27="-","-",IF('C10(1)-2管路(計画設定)'!N27="-",'C3(1)-1管路'!N27,'C3(1)-1管路'!N27-'C10(1)-2管路(計画設定)'!N27)))</f>
        <v>-</v>
      </c>
      <c r="O27" s="486" t="str">
        <f t="shared" si="27"/>
        <v>-</v>
      </c>
      <c r="P27" s="857" t="str">
        <f>IF(AND('C10(1)-1管路(計画設定)'!$L$9="○",'C10(1)-4,5管路(計画設定)'!$BU27="-"),"-",IF('C3(1)-1管路'!P27="-",BU27,IF(BU27="-",'C3(1)-1管路'!P27,'C3(1)-1管路'!P27+BU27)))</f>
        <v>-</v>
      </c>
      <c r="Q27" s="472" t="str">
        <f>IF(IF('C3(1)-1管路'!Q27="-","-",IF('C10(1)-2管路(計画設定)'!Q27="-",'C3(1)-1管路'!Q27,'C3(1)-1管路'!Q27-'C10(1)-2管路(計画設定)'!Q27))=0,"-",IF('C3(1)-1管路'!Q27="-","-",IF('C10(1)-2管路(計画設定)'!Q27="-",'C3(1)-1管路'!Q27,'C3(1)-1管路'!Q27-'C10(1)-2管路(計画設定)'!Q27)))</f>
        <v>-</v>
      </c>
      <c r="R27" s="486" t="str">
        <f t="shared" si="28"/>
        <v>-</v>
      </c>
      <c r="S27" s="857" t="str">
        <f>IF(AND('C10(1)-1管路(計画設定)'!$N$9="○",'C10(1)-4,5管路(計画設定)'!$BV27="-"),"-",IF('C3(1)-1管路'!S27="-",BV27,IF(BV27="-",'C3(1)-1管路'!S27,'C3(1)-1管路'!S27+BV27+BW27)))</f>
        <v>-</v>
      </c>
      <c r="T27" s="471" t="str">
        <f>IF(IF('C3(1)-1管路'!T27="-","-",IF('C10(1)-2管路(計画設定)'!T27="-",'C3(1)-1管路'!T27,'C3(1)-1管路'!T27-'C10(1)-2管路(計画設定)'!T27))=0,"-",IF('C3(1)-1管路'!T27="-","-",IF('C10(1)-2管路(計画設定)'!T27="-",'C3(1)-1管路'!T27,'C3(1)-1管路'!T27-'C10(1)-2管路(計画設定)'!T27)))</f>
        <v>-</v>
      </c>
      <c r="U27" s="856" t="str">
        <f>IF(AND('C10(1)-1管路(計画設定)'!$P$9="○",'C10(1)-4,5管路(計画設定)'!$BW27="-"),"-",IF('C3(1)-1管路'!U27="-",BW27,IF(BW27="-",'C3(1)-1管路'!U27,'C3(1)-1管路'!U27)))</f>
        <v>-</v>
      </c>
      <c r="V27" s="472" t="str">
        <f>IF(IF('C3(1)-1管路'!V27="-","-",IF('C10(1)-2管路(計画設定)'!V27="-",'C3(1)-1管路'!V27,'C3(1)-1管路'!V27-'C10(1)-2管路(計画設定)'!V27))=0,"-",IF('C3(1)-1管路'!V27="-","-",IF('C10(1)-2管路(計画設定)'!V27="-",'C3(1)-1管路'!V27,'C3(1)-1管路'!V27-'C10(1)-2管路(計画設定)'!V27)))</f>
        <v>-</v>
      </c>
      <c r="W27" s="486" t="str">
        <f t="shared" si="29"/>
        <v>-</v>
      </c>
      <c r="X27" s="478" t="str">
        <f>IF(IF('C3(1)-1管路'!X27="-","-",IF('C10(1)-2管路(計画設定)'!X27="-",'C3(1)-1管路'!X27,'C3(1)-1管路'!X27-'C10(1)-2管路(計画設定)'!X27))=0,"-",IF('C3(1)-1管路'!X27="-","-",IF('C10(1)-2管路(計画設定)'!X27="-",'C3(1)-1管路'!X27,'C3(1)-1管路'!X27-'C10(1)-2管路(計画設定)'!X27)))</f>
        <v>-</v>
      </c>
      <c r="Y27" s="472" t="str">
        <f>IF(IF('C3(1)-1管路'!Y27="-","-",IF('C10(1)-2管路(計画設定)'!Y27="-",'C3(1)-1管路'!Y27,'C3(1)-1管路'!Y27-'C10(1)-2管路(計画設定)'!Y27))=0,"-",IF('C3(1)-1管路'!Y27="-","-",IF('C10(1)-2管路(計画設定)'!Y27="-",'C3(1)-1管路'!Y27,'C3(1)-1管路'!Y27-'C10(1)-2管路(計画設定)'!Y27)))</f>
        <v>-</v>
      </c>
      <c r="Z27" s="486" t="str">
        <f t="shared" si="30"/>
        <v>-</v>
      </c>
      <c r="AA27" s="478" t="str">
        <f>IF(IF('C3(1)-1管路'!AA27="-","-",IF('C10(1)-2管路(計画設定)'!AA27="-",'C3(1)-1管路'!AA27,'C3(1)-1管路'!AA27-'C10(1)-2管路(計画設定)'!AA27))=0,"-",IF('C3(1)-1管路'!AA27="-","-",IF('C10(1)-2管路(計画設定)'!AA27="-",'C3(1)-1管路'!AA27,'C3(1)-1管路'!AA27-'C10(1)-2管路(計画設定)'!AA27)))</f>
        <v>-</v>
      </c>
      <c r="AB27" s="472" t="str">
        <f>IF(IF('C3(1)-1管路'!AB27="-","-",IF('C10(1)-2管路(計画設定)'!AB27="-",'C3(1)-1管路'!AB27,'C3(1)-1管路'!AB27-'C10(1)-2管路(計画設定)'!AB27))=0,"-",IF('C3(1)-1管路'!AB27="-","-",IF('C10(1)-2管路(計画設定)'!AB27="-",'C3(1)-1管路'!AB27,'C3(1)-1管路'!AB27-'C10(1)-2管路(計画設定)'!AB27)))</f>
        <v>-</v>
      </c>
      <c r="AC27" s="486" t="str">
        <f t="shared" si="31"/>
        <v>-</v>
      </c>
      <c r="AD27" s="857" t="str">
        <f>IF(AND('C10(1)-1管路(計画設定)'!$V$9="○",'C10(1)-4,5管路(計画設定)'!$BX27="-"),"-",IF('C3(1)-1管路'!AD27="-",BX27,IF(BX27="-",'C3(1)-1管路'!AD27,'C3(1)-1管路'!AD27+BX27)))</f>
        <v>-</v>
      </c>
      <c r="AE27" s="472" t="str">
        <f>IF(IF('C3(1)-1管路'!AE27="-","-",IF('C10(1)-2管路(計画設定)'!AE27="-",'C3(1)-1管路'!AE27,'C3(1)-1管路'!AE27-'C10(1)-2管路(計画設定)'!AE27))=0,"-",IF('C3(1)-1管路'!AE27="-","-",IF('C10(1)-2管路(計画設定)'!AE27="-",'C3(1)-1管路'!AE27,'C3(1)-1管路'!AE27-'C10(1)-2管路(計画設定)'!AE27)))</f>
        <v>-</v>
      </c>
      <c r="AF27" s="486" t="str">
        <f t="shared" si="32"/>
        <v>-</v>
      </c>
      <c r="AG27" s="478" t="str">
        <f>IF(IF('C3(1)-1管路'!AG27="-","-",IF('C10(1)-2管路(計画設定)'!AG27="-",'C3(1)-1管路'!AG27,'C3(1)-1管路'!AG27-'C10(1)-2管路(計画設定)'!AG27))=0,"-",IF('C3(1)-1管路'!AG27="-","-",IF('C10(1)-2管路(計画設定)'!AG27="-",'C3(1)-1管路'!AG27,'C3(1)-1管路'!AG27-'C10(1)-2管路(計画設定)'!AG27)))</f>
        <v>-</v>
      </c>
      <c r="AH27" s="472" t="str">
        <f>IF(IF('C3(1)-1管路'!AH27="-","-",IF('C10(1)-2管路(計画設定)'!AH27="-",'C3(1)-1管路'!AH27,'C3(1)-1管路'!AH27-'C10(1)-2管路(計画設定)'!AH27))=0,"-",IF('C3(1)-1管路'!AH27="-","-",IF('C10(1)-2管路(計画設定)'!AH27="-",'C3(1)-1管路'!AH27,'C3(1)-1管路'!AH27-'C10(1)-2管路(計画設定)'!AH27)))</f>
        <v>-</v>
      </c>
      <c r="AI27" s="486" t="str">
        <f t="shared" si="33"/>
        <v>-</v>
      </c>
      <c r="AJ27" s="478" t="str">
        <f>IF(IF('C3(1)-1管路'!AJ27="-","-",IF('C10(1)-2管路(計画設定)'!AJ27="-",'C3(1)-1管路'!AJ27,'C3(1)-1管路'!AJ27-'C10(1)-2管路(計画設定)'!AJ27))=0,"-",IF('C3(1)-1管路'!AJ27="-","-",IF('C10(1)-2管路(計画設定)'!AJ27="-",'C3(1)-1管路'!AJ27,'C3(1)-1管路'!AJ27-'C10(1)-2管路(計画設定)'!AJ27)))</f>
        <v>-</v>
      </c>
      <c r="AK27" s="472" t="str">
        <f>IF(IF('C3(1)-1管路'!AK27="-","-",IF('C10(1)-2管路(計画設定)'!AK27="-",'C3(1)-1管路'!AK27,'C3(1)-1管路'!AK27-'C10(1)-2管路(計画設定)'!AK27))=0,"-",IF('C3(1)-1管路'!AK27="-","-",IF('C10(1)-2管路(計画設定)'!AK27="-",'C3(1)-1管路'!AK27,'C3(1)-1管路'!AK27-'C10(1)-2管路(計画設定)'!AK27)))</f>
        <v>-</v>
      </c>
      <c r="AL27" s="486" t="str">
        <f t="shared" si="34"/>
        <v>-</v>
      </c>
      <c r="AM27" s="478" t="str">
        <f>IF(IF('C3(1)-1管路'!AM27="-","-",IF('C10(1)-2管路(計画設定)'!AM27="-",'C3(1)-1管路'!AM27,'C3(1)-1管路'!AM27-'C10(1)-2管路(計画設定)'!AM27))=0,"-",IF('C3(1)-1管路'!AM27="-","-",IF('C10(1)-2管路(計画設定)'!AM27="-",'C3(1)-1管路'!AM27,'C3(1)-1管路'!AM27-'C10(1)-2管路(計画設定)'!AM27)))</f>
        <v>-</v>
      </c>
      <c r="AN27" s="472" t="str">
        <f>IF(IF('C3(1)-1管路'!AN27="-","-",IF('C10(1)-2管路(計画設定)'!AN27="-",'C3(1)-1管路'!AN27,'C3(1)-1管路'!AN27-'C10(1)-2管路(計画設定)'!AN27))=0,"-",IF('C3(1)-1管路'!AN27="-","-",IF('C10(1)-2管路(計画設定)'!AN27="-",'C3(1)-1管路'!AN27,'C3(1)-1管路'!AN27-'C10(1)-2管路(計画設定)'!AN27)))</f>
        <v>-</v>
      </c>
      <c r="AO27" s="486" t="str">
        <f t="shared" si="35"/>
        <v>-</v>
      </c>
      <c r="AP27" s="478" t="str">
        <f>IF(IF('C3(1)-1管路'!AP27="-","-",IF('C10(1)-2管路(計画設定)'!AP27="-",'C3(1)-1管路'!AP27,'C3(1)-1管路'!AP27-'C10(1)-2管路(計画設定)'!AP27))=0,"-",IF('C3(1)-1管路'!AP27="-","-",IF('C10(1)-2管路(計画設定)'!AP27="-",'C3(1)-1管路'!AP27,'C3(1)-1管路'!AP27-'C10(1)-2管路(計画設定)'!AP27)))</f>
        <v>-</v>
      </c>
      <c r="AQ27" s="472" t="str">
        <f>IF(IF('C3(1)-1管路'!AQ27="-","-",IF('C10(1)-2管路(計画設定)'!AQ27="-",'C3(1)-1管路'!AQ27,'C3(1)-1管路'!AQ27-'C10(1)-2管路(計画設定)'!AQ27))=0,"-",IF('C3(1)-1管路'!AQ27="-","-",IF('C10(1)-2管路(計画設定)'!AQ27="-",'C3(1)-1管路'!AQ27,'C3(1)-1管路'!AQ27-'C10(1)-2管路(計画設定)'!AQ27)))</f>
        <v>-</v>
      </c>
      <c r="AR27" s="483" t="str">
        <f t="shared" si="36"/>
        <v>-</v>
      </c>
      <c r="AS27" s="478" t="str">
        <f>IF(IF('C3(1)-1管路'!AS27="-","-",IF('C10(1)-2管路(計画設定)'!AS27="-",'C3(1)-1管路'!AS27,'C3(1)-1管路'!AS27-'C10(1)-2管路(計画設定)'!AS27))=0,"-",IF('C3(1)-1管路'!AS27="-","-",IF('C10(1)-2管路(計画設定)'!AS27="-",'C3(1)-1管路'!AS27,'C3(1)-1管路'!AS27-'C10(1)-2管路(計画設定)'!AS27)))</f>
        <v>-</v>
      </c>
      <c r="AT27" s="472" t="str">
        <f>IF(IF('C3(1)-1管路'!AT27="-","-",IF('C10(1)-2管路(計画設定)'!AT27="-",'C3(1)-1管路'!AT27,'C3(1)-1管路'!AT27-'C10(1)-2管路(計画設定)'!AT27))=0,"-",IF('C3(1)-1管路'!AT27="-","-",IF('C10(1)-2管路(計画設定)'!AT27="-",'C3(1)-1管路'!AT27,'C3(1)-1管路'!AT27-'C10(1)-2管路(計画設定)'!AT27)))</f>
        <v>-</v>
      </c>
      <c r="AU27" s="483" t="str">
        <f t="shared" si="37"/>
        <v>-</v>
      </c>
      <c r="AV27" s="1071" t="str">
        <f t="shared" si="38"/>
        <v>-</v>
      </c>
      <c r="AW27" s="1070"/>
      <c r="AX27" s="1069" t="str">
        <f t="shared" si="39"/>
        <v>-</v>
      </c>
      <c r="AY27" s="1070"/>
      <c r="AZ27" s="1071">
        <f t="shared" si="40"/>
        <v>0</v>
      </c>
      <c r="BA27" s="1070"/>
      <c r="BB27" s="1070">
        <f t="shared" si="41"/>
        <v>0</v>
      </c>
      <c r="BC27" s="1070"/>
      <c r="BD27" s="1070">
        <f t="shared" si="42"/>
        <v>0</v>
      </c>
      <c r="BE27" s="1070"/>
      <c r="BF27" s="1070">
        <f t="shared" si="43"/>
        <v>0</v>
      </c>
      <c r="BG27" s="1070"/>
      <c r="BH27" s="1070">
        <f t="shared" si="44"/>
        <v>0</v>
      </c>
      <c r="BI27" s="1070"/>
      <c r="BJ27" s="1069">
        <f t="shared" si="45"/>
        <v>0</v>
      </c>
      <c r="BK27" s="1070"/>
      <c r="BL27" s="1070">
        <f t="shared" si="46"/>
        <v>0</v>
      </c>
      <c r="BM27" s="1073"/>
      <c r="BN27" s="1070" t="str">
        <f t="shared" si="22"/>
        <v>-</v>
      </c>
      <c r="BO27" s="1073"/>
      <c r="BQ27" s="442" t="str">
        <f>IF('C10(1)-2管路(計画設定)'!AW27="","-",'C10(1)-2管路(計画設定)'!AW27)</f>
        <v>ダクタイル鋳鉄管(NS形継手等)</v>
      </c>
      <c r="BR27" s="441" t="str">
        <f>IF(BQ27=BR$4,IF('C10(1)-2管路(計画設定)'!AV27="-","-",IF('C10(1)-2管路(計画設定)'!I27="-",'C10(1)-2管路(計画設定)'!AV27,'C10(1)-2管路(計画設定)'!AV27-'C10(1)-2管路(計画設定)'!I27)),"-")</f>
        <v>-</v>
      </c>
      <c r="BS27" s="441" t="str">
        <f>IF(BQ27=BS$4,IF('C10(1)-2管路(計画設定)'!AV27="-","-",IF('C10(1)-2管路(計画設定)'!L27="-",'C10(1)-2管路(計画設定)'!AV27,'C10(1)-2管路(計画設定)'!AV27-'C10(1)-2管路(計画設定)'!L27)),"-")</f>
        <v>-</v>
      </c>
      <c r="BT27" s="441" t="str">
        <f>IF(BQ27=BT$4,IF('C10(1)-2管路(計画設定)'!AV27="-","-",IF('C10(1)-2管路(計画設定)'!O27="-",'C10(1)-2管路(計画設定)'!AV27,'C10(1)-2管路(計画設定)'!AV27-'C10(1)-2管路(計画設定)'!O27)),"-")</f>
        <v>-</v>
      </c>
      <c r="BU27" s="441" t="str">
        <f>IF($BQ27=BU$4,IF('C10(1)-2管路(計画設定)'!$AV27="-","-",IF('C10(1)-2管路(計画設定)'!R27="-",'C10(1)-2管路(計画設定)'!$AV27,'C10(1)-2管路(計画設定)'!$AV27-'C10(1)-2管路(計画設定)'!R27)),"-")</f>
        <v>-</v>
      </c>
      <c r="BV27" s="441" t="str">
        <f>IF($BQ27=BV$4,IF('C10(1)-2管路(計画設定)'!$AV27="-","-",IF('C10(1)-2管路(計画設定)'!W27="-",'C10(1)-2管路(計画設定)'!$AV27,'C10(1)-2管路(計画設定)'!$AV27-SUM('C10(1)-2管路(計画設定)'!S27,'C10(1)-2管路(計画設定)'!T27))),"-")</f>
        <v>-</v>
      </c>
      <c r="BW27" s="441" t="str">
        <f>IF($BQ27=BV$4,IF('C10(1)-2管路(計画設定)'!$AV27="-","-",IF('C10(1)-2管路(計画設定)'!W27="-",'C10(1)-2管路(計画設定)'!$AV27,'C10(1)-2管路(計画設定)'!$AV27-SUM('C10(1)-2管路(計画設定)'!U27,'C10(1)-2管路(計画設定)'!V27))),"-")</f>
        <v>-</v>
      </c>
      <c r="BX27" s="441" t="str">
        <f>IF($BQ27=BX$4,IF('C10(1)-2管路(計画設定)'!$AV27="-","-",IF('C10(1)-2管路(計画設定)'!AF27="-",'C10(1)-2管路(計画設定)'!$AV27,'C10(1)-2管路(計画設定)'!$AV27-'C10(1)-2管路(計画設定)'!AF27)),"-")</f>
        <v>-</v>
      </c>
    </row>
    <row r="28" spans="2:76" ht="13.5" customHeight="1">
      <c r="B28" s="1594"/>
      <c r="C28" s="1263"/>
      <c r="D28" s="1263"/>
      <c r="E28" s="1263"/>
      <c r="F28" s="795">
        <v>250</v>
      </c>
      <c r="G28" s="857">
        <f>IF(AND('C10(1)-1管路(計画設定)'!$F$9="○",'C10(1)-4,5管路(計画設定)'!$BR28="-"),"-",IF('C3(1)-1管路'!G28="-",BR28,IF(BR28="-",'C3(1)-1管路'!G28,'C3(1)-1管路'!G28+BR28)))</f>
        <v>438.99999999999994</v>
      </c>
      <c r="H28" s="472" t="str">
        <f>IF(IF('C3(1)-1管路'!H28="-","-",IF('C10(1)-2管路(計画設定)'!H28="-",'C3(1)-1管路'!H28,'C3(1)-1管路'!H28-'C10(1)-2管路(計画設定)'!H28))=0,"-",IF('C3(1)-1管路'!H28="-","-",IF('C10(1)-2管路(計画設定)'!H28="-",'C3(1)-1管路'!H28,'C3(1)-1管路'!H28-'C10(1)-2管路(計画設定)'!H28)))</f>
        <v>-</v>
      </c>
      <c r="I28" s="486">
        <f t="shared" si="25"/>
        <v>438.99999999999994</v>
      </c>
      <c r="J28" s="857" t="str">
        <f>IF(AND('C10(1)-1管路(計画設定)'!$H$9="○",'C10(1)-4,5管路(計画設定)'!$BS28="-"),"-",IF('C3(1)-1管路'!J28="-",BS28,IF(BS28="-",'C3(1)-1管路'!J28,'C3(1)-1管路'!J28+BS28)))</f>
        <v>-</v>
      </c>
      <c r="K28" s="472" t="str">
        <f>IF(IF('C3(1)-1管路'!K28="-","-",IF('C10(1)-2管路(計画設定)'!K28="-",'C3(1)-1管路'!K28,'C3(1)-1管路'!K28-'C10(1)-2管路(計画設定)'!K28))=0,"-",IF('C3(1)-1管路'!K28="-","-",IF('C10(1)-2管路(計画設定)'!K28="-",'C3(1)-1管路'!K28,'C3(1)-1管路'!K28-'C10(1)-2管路(計画設定)'!K28)))</f>
        <v>-</v>
      </c>
      <c r="L28" s="486" t="str">
        <f t="shared" si="26"/>
        <v>-</v>
      </c>
      <c r="M28" s="857" t="str">
        <f>IF(AND('C10(1)-1管路(計画設定)'!$J$9="○",'C10(1)-4,5管路(計画設定)'!$BT28="-"),"-",IF('C3(1)-1管路'!M28="-",BT28,IF(BT28="-",'C3(1)-1管路'!M28,'C3(1)-1管路'!M28+BT28)))</f>
        <v>-</v>
      </c>
      <c r="N28" s="472" t="str">
        <f>IF(IF('C3(1)-1管路'!N28="-","-",IF('C10(1)-2管路(計画設定)'!N28="-",'C3(1)-1管路'!N28,'C3(1)-1管路'!N28-'C10(1)-2管路(計画設定)'!N28))=0,"-",IF('C3(1)-1管路'!N28="-","-",IF('C10(1)-2管路(計画設定)'!N28="-",'C3(1)-1管路'!N28,'C3(1)-1管路'!N28-'C10(1)-2管路(計画設定)'!N28)))</f>
        <v>-</v>
      </c>
      <c r="O28" s="486" t="str">
        <f t="shared" si="27"/>
        <v>-</v>
      </c>
      <c r="P28" s="857" t="str">
        <f>IF(AND('C10(1)-1管路(計画設定)'!$L$9="○",'C10(1)-4,5管路(計画設定)'!$BU28="-"),"-",IF('C3(1)-1管路'!P28="-",BU28,IF(BU28="-",'C3(1)-1管路'!P28,'C3(1)-1管路'!P28+BU28)))</f>
        <v>-</v>
      </c>
      <c r="Q28" s="472" t="str">
        <f>IF(IF('C3(1)-1管路'!Q28="-","-",IF('C10(1)-2管路(計画設定)'!Q28="-",'C3(1)-1管路'!Q28,'C3(1)-1管路'!Q28-'C10(1)-2管路(計画設定)'!Q28))=0,"-",IF('C3(1)-1管路'!Q28="-","-",IF('C10(1)-2管路(計画設定)'!Q28="-",'C3(1)-1管路'!Q28,'C3(1)-1管路'!Q28-'C10(1)-2管路(計画設定)'!Q28)))</f>
        <v>-</v>
      </c>
      <c r="R28" s="486" t="str">
        <f t="shared" si="28"/>
        <v>-</v>
      </c>
      <c r="S28" s="857">
        <f>IF(AND('C10(1)-1管路(計画設定)'!$N$9="○",'C10(1)-4,5管路(計画設定)'!$BV28="-"),"-",IF('C3(1)-1管路'!S28="-",BV28,IF(BV28="-",'C3(1)-1管路'!S28,'C3(1)-1管路'!S28+BV28+BW28)))</f>
        <v>2.0999999999999996</v>
      </c>
      <c r="T28" s="471" t="str">
        <f>IF(IF('C3(1)-1管路'!T28="-","-",IF('C10(1)-2管路(計画設定)'!T28="-",'C3(1)-1管路'!T28,'C3(1)-1管路'!T28-'C10(1)-2管路(計画設定)'!T28))=0,"-",IF('C3(1)-1管路'!T28="-","-",IF('C10(1)-2管路(計画設定)'!T28="-",'C3(1)-1管路'!T28,'C3(1)-1管路'!T28-'C10(1)-2管路(計画設定)'!T28)))</f>
        <v>-</v>
      </c>
      <c r="U28" s="856">
        <f>IF(AND('C10(1)-1管路(計画設定)'!$P$9="○",'C10(1)-4,5管路(計画設定)'!$BW28="-"),"-",IF('C3(1)-1管路'!U28="-",BW28,IF(BW28="-",'C3(1)-1管路'!U28,'C3(1)-1管路'!U28)))</f>
        <v>6</v>
      </c>
      <c r="V28" s="472" t="str">
        <f>IF(IF('C3(1)-1管路'!V28="-","-",IF('C10(1)-2管路(計画設定)'!V28="-",'C3(1)-1管路'!V28,'C3(1)-1管路'!V28-'C10(1)-2管路(計画設定)'!V28))=0,"-",IF('C3(1)-1管路'!V28="-","-",IF('C10(1)-2管路(計画設定)'!V28="-",'C3(1)-1管路'!V28,'C3(1)-1管路'!V28-'C10(1)-2管路(計画設定)'!V28)))</f>
        <v>-</v>
      </c>
      <c r="W28" s="486">
        <f t="shared" si="29"/>
        <v>8.1</v>
      </c>
      <c r="X28" s="478" t="str">
        <f>IF(IF('C3(1)-1管路'!X28="-","-",IF('C10(1)-2管路(計画設定)'!X28="-",'C3(1)-1管路'!X28,'C3(1)-1管路'!X28-'C10(1)-2管路(計画設定)'!X28))=0,"-",IF('C3(1)-1管路'!X28="-","-",IF('C10(1)-2管路(計画設定)'!X28="-",'C3(1)-1管路'!X28,'C3(1)-1管路'!X28-'C10(1)-2管路(計画設定)'!X28)))</f>
        <v>-</v>
      </c>
      <c r="Y28" s="472" t="str">
        <f>IF(IF('C3(1)-1管路'!Y28="-","-",IF('C10(1)-2管路(計画設定)'!Y28="-",'C3(1)-1管路'!Y28,'C3(1)-1管路'!Y28-'C10(1)-2管路(計画設定)'!Y28))=0,"-",IF('C3(1)-1管路'!Y28="-","-",IF('C10(1)-2管路(計画設定)'!Y28="-",'C3(1)-1管路'!Y28,'C3(1)-1管路'!Y28-'C10(1)-2管路(計画設定)'!Y28)))</f>
        <v>-</v>
      </c>
      <c r="Z28" s="486" t="str">
        <f t="shared" si="30"/>
        <v>-</v>
      </c>
      <c r="AA28" s="478" t="str">
        <f>IF(IF('C3(1)-1管路'!AA28="-","-",IF('C10(1)-2管路(計画設定)'!AA28="-",'C3(1)-1管路'!AA28,'C3(1)-1管路'!AA28-'C10(1)-2管路(計画設定)'!AA28))=0,"-",IF('C3(1)-1管路'!AA28="-","-",IF('C10(1)-2管路(計画設定)'!AA28="-",'C3(1)-1管路'!AA28,'C3(1)-1管路'!AA28-'C10(1)-2管路(計画設定)'!AA28)))</f>
        <v>-</v>
      </c>
      <c r="AB28" s="472" t="str">
        <f>IF(IF('C3(1)-1管路'!AB28="-","-",IF('C10(1)-2管路(計画設定)'!AB28="-",'C3(1)-1管路'!AB28,'C3(1)-1管路'!AB28-'C10(1)-2管路(計画設定)'!AB28))=0,"-",IF('C3(1)-1管路'!AB28="-","-",IF('C10(1)-2管路(計画設定)'!AB28="-",'C3(1)-1管路'!AB28,'C3(1)-1管路'!AB28-'C10(1)-2管路(計画設定)'!AB28)))</f>
        <v>-</v>
      </c>
      <c r="AC28" s="486" t="str">
        <f t="shared" si="31"/>
        <v>-</v>
      </c>
      <c r="AD28" s="857" t="str">
        <f>IF(AND('C10(1)-1管路(計画設定)'!$V$9="○",'C10(1)-4,5管路(計画設定)'!$BX28="-"),"-",IF('C3(1)-1管路'!AD28="-",BX28,IF(BX28="-",'C3(1)-1管路'!AD28,'C3(1)-1管路'!AD28+BX28)))</f>
        <v>-</v>
      </c>
      <c r="AE28" s="472" t="str">
        <f>IF(IF('C3(1)-1管路'!AE28="-","-",IF('C10(1)-2管路(計画設定)'!AE28="-",'C3(1)-1管路'!AE28,'C3(1)-1管路'!AE28-'C10(1)-2管路(計画設定)'!AE28))=0,"-",IF('C3(1)-1管路'!AE28="-","-",IF('C10(1)-2管路(計画設定)'!AE28="-",'C3(1)-1管路'!AE28,'C3(1)-1管路'!AE28-'C10(1)-2管路(計画設定)'!AE28)))</f>
        <v>-</v>
      </c>
      <c r="AF28" s="486" t="str">
        <f t="shared" si="32"/>
        <v>-</v>
      </c>
      <c r="AG28" s="478" t="str">
        <f>IF(IF('C3(1)-1管路'!AG28="-","-",IF('C10(1)-2管路(計画設定)'!AG28="-",'C3(1)-1管路'!AG28,'C3(1)-1管路'!AG28-'C10(1)-2管路(計画設定)'!AG28))=0,"-",IF('C3(1)-1管路'!AG28="-","-",IF('C10(1)-2管路(計画設定)'!AG28="-",'C3(1)-1管路'!AG28,'C3(1)-1管路'!AG28-'C10(1)-2管路(計画設定)'!AG28)))</f>
        <v>-</v>
      </c>
      <c r="AH28" s="472" t="str">
        <f>IF(IF('C3(1)-1管路'!AH28="-","-",IF('C10(1)-2管路(計画設定)'!AH28="-",'C3(1)-1管路'!AH28,'C3(1)-1管路'!AH28-'C10(1)-2管路(計画設定)'!AH28))=0,"-",IF('C3(1)-1管路'!AH28="-","-",IF('C10(1)-2管路(計画設定)'!AH28="-",'C3(1)-1管路'!AH28,'C3(1)-1管路'!AH28-'C10(1)-2管路(計画設定)'!AH28)))</f>
        <v>-</v>
      </c>
      <c r="AI28" s="486" t="str">
        <f t="shared" si="33"/>
        <v>-</v>
      </c>
      <c r="AJ28" s="478" t="str">
        <f>IF(IF('C3(1)-1管路'!AJ28="-","-",IF('C10(1)-2管路(計画設定)'!AJ28="-",'C3(1)-1管路'!AJ28,'C3(1)-1管路'!AJ28-'C10(1)-2管路(計画設定)'!AJ28))=0,"-",IF('C3(1)-1管路'!AJ28="-","-",IF('C10(1)-2管路(計画設定)'!AJ28="-",'C3(1)-1管路'!AJ28,'C3(1)-1管路'!AJ28-'C10(1)-2管路(計画設定)'!AJ28)))</f>
        <v>-</v>
      </c>
      <c r="AK28" s="472" t="str">
        <f>IF(IF('C3(1)-1管路'!AK28="-","-",IF('C10(1)-2管路(計画設定)'!AK28="-",'C3(1)-1管路'!AK28,'C3(1)-1管路'!AK28-'C10(1)-2管路(計画設定)'!AK28))=0,"-",IF('C3(1)-1管路'!AK28="-","-",IF('C10(1)-2管路(計画設定)'!AK28="-",'C3(1)-1管路'!AK28,'C3(1)-1管路'!AK28-'C10(1)-2管路(計画設定)'!AK28)))</f>
        <v>-</v>
      </c>
      <c r="AL28" s="486" t="str">
        <f t="shared" si="34"/>
        <v>-</v>
      </c>
      <c r="AM28" s="478" t="str">
        <f>IF(IF('C3(1)-1管路'!AM28="-","-",IF('C10(1)-2管路(計画設定)'!AM28="-",'C3(1)-1管路'!AM28,'C3(1)-1管路'!AM28-'C10(1)-2管路(計画設定)'!AM28))=0,"-",IF('C3(1)-1管路'!AM28="-","-",IF('C10(1)-2管路(計画設定)'!AM28="-",'C3(1)-1管路'!AM28,'C3(1)-1管路'!AM28-'C10(1)-2管路(計画設定)'!AM28)))</f>
        <v>-</v>
      </c>
      <c r="AN28" s="472" t="str">
        <f>IF(IF('C3(1)-1管路'!AN28="-","-",IF('C10(1)-2管路(計画設定)'!AN28="-",'C3(1)-1管路'!AN28,'C3(1)-1管路'!AN28-'C10(1)-2管路(計画設定)'!AN28))=0,"-",IF('C3(1)-1管路'!AN28="-","-",IF('C10(1)-2管路(計画設定)'!AN28="-",'C3(1)-1管路'!AN28,'C3(1)-1管路'!AN28-'C10(1)-2管路(計画設定)'!AN28)))</f>
        <v>-</v>
      </c>
      <c r="AO28" s="486" t="str">
        <f t="shared" si="35"/>
        <v>-</v>
      </c>
      <c r="AP28" s="478" t="str">
        <f>IF(IF('C3(1)-1管路'!AP28="-","-",IF('C10(1)-2管路(計画設定)'!AP28="-",'C3(1)-1管路'!AP28,'C3(1)-1管路'!AP28-'C10(1)-2管路(計画設定)'!AP28))=0,"-",IF('C3(1)-1管路'!AP28="-","-",IF('C10(1)-2管路(計画設定)'!AP28="-",'C3(1)-1管路'!AP28,'C3(1)-1管路'!AP28-'C10(1)-2管路(計画設定)'!AP28)))</f>
        <v>-</v>
      </c>
      <c r="AQ28" s="472" t="str">
        <f>IF(IF('C3(1)-1管路'!AQ28="-","-",IF('C10(1)-2管路(計画設定)'!AQ28="-",'C3(1)-1管路'!AQ28,'C3(1)-1管路'!AQ28-'C10(1)-2管路(計画設定)'!AQ28))=0,"-",IF('C3(1)-1管路'!AQ28="-","-",IF('C10(1)-2管路(計画設定)'!AQ28="-",'C3(1)-1管路'!AQ28,'C3(1)-1管路'!AQ28-'C10(1)-2管路(計画設定)'!AQ28)))</f>
        <v>-</v>
      </c>
      <c r="AR28" s="483" t="str">
        <f t="shared" si="36"/>
        <v>-</v>
      </c>
      <c r="AS28" s="478" t="str">
        <f>IF(IF('C3(1)-1管路'!AS28="-","-",IF('C10(1)-2管路(計画設定)'!AS28="-",'C3(1)-1管路'!AS28,'C3(1)-1管路'!AS28-'C10(1)-2管路(計画設定)'!AS28))=0,"-",IF('C3(1)-1管路'!AS28="-","-",IF('C10(1)-2管路(計画設定)'!AS28="-",'C3(1)-1管路'!AS28,'C3(1)-1管路'!AS28-'C10(1)-2管路(計画設定)'!AS28)))</f>
        <v>-</v>
      </c>
      <c r="AT28" s="472" t="str">
        <f>IF(IF('C3(1)-1管路'!AT28="-","-",IF('C10(1)-2管路(計画設定)'!AT28="-",'C3(1)-1管路'!AT28,'C3(1)-1管路'!AT28-'C10(1)-2管路(計画設定)'!AT28))=0,"-",IF('C3(1)-1管路'!AT28="-","-",IF('C10(1)-2管路(計画設定)'!AT28="-",'C3(1)-1管路'!AT28,'C3(1)-1管路'!AT28-'C10(1)-2管路(計画設定)'!AT28)))</f>
        <v>-</v>
      </c>
      <c r="AU28" s="483" t="str">
        <f t="shared" si="37"/>
        <v>-</v>
      </c>
      <c r="AV28" s="1071">
        <f t="shared" si="38"/>
        <v>447.09999999999997</v>
      </c>
      <c r="AW28" s="1070"/>
      <c r="AX28" s="1069" t="str">
        <f t="shared" si="39"/>
        <v>-</v>
      </c>
      <c r="AY28" s="1070"/>
      <c r="AZ28" s="1071">
        <f t="shared" si="40"/>
        <v>438.99999999999994</v>
      </c>
      <c r="BA28" s="1070"/>
      <c r="BB28" s="1070">
        <f t="shared" si="41"/>
        <v>2.0999999999999996</v>
      </c>
      <c r="BC28" s="1070"/>
      <c r="BD28" s="1070">
        <f t="shared" si="42"/>
        <v>6</v>
      </c>
      <c r="BE28" s="1070"/>
      <c r="BF28" s="1070">
        <f t="shared" si="43"/>
        <v>0</v>
      </c>
      <c r="BG28" s="1070"/>
      <c r="BH28" s="1070">
        <f t="shared" si="44"/>
        <v>0</v>
      </c>
      <c r="BI28" s="1070"/>
      <c r="BJ28" s="1069">
        <f t="shared" si="45"/>
        <v>441.09999999999997</v>
      </c>
      <c r="BK28" s="1070"/>
      <c r="BL28" s="1070">
        <f t="shared" si="46"/>
        <v>6</v>
      </c>
      <c r="BM28" s="1073"/>
      <c r="BN28" s="1070">
        <f t="shared" si="22"/>
        <v>447.09999999999997</v>
      </c>
      <c r="BO28" s="1073"/>
      <c r="BQ28" s="442" t="str">
        <f>IF('C10(1)-2管路(計画設定)'!AW28="","-",'C10(1)-2管路(計画設定)'!AW28)</f>
        <v>ダクタイル鋳鉄管(NS形継手等)</v>
      </c>
      <c r="BR28" s="441">
        <f>IF(BQ28=BR$4,IF('C10(1)-2管路(計画設定)'!AV28="-","-",IF('C10(1)-2管路(計画設定)'!I28="-",'C10(1)-2管路(計画設定)'!AV28,'C10(1)-2管路(計画設定)'!AV28-'C10(1)-2管路(計画設定)'!I28)),"-")</f>
        <v>9.4</v>
      </c>
      <c r="BS28" s="441" t="str">
        <f>IF(BQ28=BS$4,IF('C10(1)-2管路(計画設定)'!AV28="-","-",IF('C10(1)-2管路(計画設定)'!L28="-",'C10(1)-2管路(計画設定)'!AV28,'C10(1)-2管路(計画設定)'!AV28-'C10(1)-2管路(計画設定)'!L28)),"-")</f>
        <v>-</v>
      </c>
      <c r="BT28" s="441" t="str">
        <f>IF(BQ28=BT$4,IF('C10(1)-2管路(計画設定)'!AV28="-","-",IF('C10(1)-2管路(計画設定)'!O28="-",'C10(1)-2管路(計画設定)'!AV28,'C10(1)-2管路(計画設定)'!AV28-'C10(1)-2管路(計画設定)'!O28)),"-")</f>
        <v>-</v>
      </c>
      <c r="BU28" s="441" t="str">
        <f>IF($BQ28=BU$4,IF('C10(1)-2管路(計画設定)'!$AV28="-","-",IF('C10(1)-2管路(計画設定)'!R28="-",'C10(1)-2管路(計画設定)'!$AV28,'C10(1)-2管路(計画設定)'!$AV28-'C10(1)-2管路(計画設定)'!R28)),"-")</f>
        <v>-</v>
      </c>
      <c r="BV28" s="441" t="str">
        <f>IF($BQ28=BV$4,IF('C10(1)-2管路(計画設定)'!$AV28="-","-",IF('C10(1)-2管路(計画設定)'!W28="-",'C10(1)-2管路(計画設定)'!$AV28,'C10(1)-2管路(計画設定)'!$AV28-SUM('C10(1)-2管路(計画設定)'!S28,'C10(1)-2管路(計画設定)'!T28))),"-")</f>
        <v>-</v>
      </c>
      <c r="BW28" s="441" t="str">
        <f>IF($BQ28=BV$4,IF('C10(1)-2管路(計画設定)'!$AV28="-","-",IF('C10(1)-2管路(計画設定)'!W28="-",'C10(1)-2管路(計画設定)'!$AV28,'C10(1)-2管路(計画設定)'!$AV28-SUM('C10(1)-2管路(計画設定)'!U28,'C10(1)-2管路(計画設定)'!V28))),"-")</f>
        <v>-</v>
      </c>
      <c r="BX28" s="441" t="str">
        <f>IF($BQ28=BX$4,IF('C10(1)-2管路(計画設定)'!$AV28="-","-",IF('C10(1)-2管路(計画設定)'!AF28="-",'C10(1)-2管路(計画設定)'!$AV28,'C10(1)-2管路(計画設定)'!$AV28-'C10(1)-2管路(計画設定)'!AF28)),"-")</f>
        <v>-</v>
      </c>
    </row>
    <row r="29" spans="2:76" ht="13.5" customHeight="1">
      <c r="B29" s="1594"/>
      <c r="C29" s="1263"/>
      <c r="D29" s="1263"/>
      <c r="E29" s="1263"/>
      <c r="F29" s="795">
        <v>200</v>
      </c>
      <c r="G29" s="857">
        <f>IF(AND('C10(1)-1管路(計画設定)'!$F$9="○",'C10(1)-4,5管路(計画設定)'!$BR29="-"),"-",IF('C3(1)-1管路'!G29="-",BR29,IF(BR29="-",'C3(1)-1管路'!G29,'C3(1)-1管路'!G29+BR29)))</f>
        <v>265.5</v>
      </c>
      <c r="H29" s="472" t="str">
        <f>IF(IF('C3(1)-1管路'!H29="-","-",IF('C10(1)-2管路(計画設定)'!H29="-",'C3(1)-1管路'!H29,'C3(1)-1管路'!H29-'C10(1)-2管路(計画設定)'!H29))=0,"-",IF('C3(1)-1管路'!H29="-","-",IF('C10(1)-2管路(計画設定)'!H29="-",'C3(1)-1管路'!H29,'C3(1)-1管路'!H29-'C10(1)-2管路(計画設定)'!H29)))</f>
        <v>-</v>
      </c>
      <c r="I29" s="486">
        <f t="shared" si="25"/>
        <v>265.5</v>
      </c>
      <c r="J29" s="857" t="str">
        <f>IF(AND('C10(1)-1管路(計画設定)'!$H$9="○",'C10(1)-4,5管路(計画設定)'!$BS29="-"),"-",IF('C3(1)-1管路'!J29="-",BS29,IF(BS29="-",'C3(1)-1管路'!J29,'C3(1)-1管路'!J29+BS29)))</f>
        <v>-</v>
      </c>
      <c r="K29" s="472" t="str">
        <f>IF(IF('C3(1)-1管路'!K29="-","-",IF('C10(1)-2管路(計画設定)'!K29="-",'C3(1)-1管路'!K29,'C3(1)-1管路'!K29-'C10(1)-2管路(計画設定)'!K29))=0,"-",IF('C3(1)-1管路'!K29="-","-",IF('C10(1)-2管路(計画設定)'!K29="-",'C3(1)-1管路'!K29,'C3(1)-1管路'!K29-'C10(1)-2管路(計画設定)'!K29)))</f>
        <v>-</v>
      </c>
      <c r="L29" s="486" t="str">
        <f t="shared" si="26"/>
        <v>-</v>
      </c>
      <c r="M29" s="857" t="str">
        <f>IF(AND('C10(1)-1管路(計画設定)'!$J$9="○",'C10(1)-4,5管路(計画設定)'!$BT29="-"),"-",IF('C3(1)-1管路'!M29="-",BT29,IF(BT29="-",'C3(1)-1管路'!M29,'C3(1)-1管路'!M29+BT29)))</f>
        <v>-</v>
      </c>
      <c r="N29" s="472" t="str">
        <f>IF(IF('C3(1)-1管路'!N29="-","-",IF('C10(1)-2管路(計画設定)'!N29="-",'C3(1)-1管路'!N29,'C3(1)-1管路'!N29-'C10(1)-2管路(計画設定)'!N29))=0,"-",IF('C3(1)-1管路'!N29="-","-",IF('C10(1)-2管路(計画設定)'!N29="-",'C3(1)-1管路'!N29,'C3(1)-1管路'!N29-'C10(1)-2管路(計画設定)'!N29)))</f>
        <v>-</v>
      </c>
      <c r="O29" s="486" t="str">
        <f t="shared" si="27"/>
        <v>-</v>
      </c>
      <c r="P29" s="857" t="str">
        <f>IF(AND('C10(1)-1管路(計画設定)'!$L$9="○",'C10(1)-4,5管路(計画設定)'!$BU29="-"),"-",IF('C3(1)-1管路'!P29="-",BU29,IF(BU29="-",'C3(1)-1管路'!P29,'C3(1)-1管路'!P29+BU29)))</f>
        <v>-</v>
      </c>
      <c r="Q29" s="472" t="str">
        <f>IF(IF('C3(1)-1管路'!Q29="-","-",IF('C10(1)-2管路(計画設定)'!Q29="-",'C3(1)-1管路'!Q29,'C3(1)-1管路'!Q29-'C10(1)-2管路(計画設定)'!Q29))=0,"-",IF('C3(1)-1管路'!Q29="-","-",IF('C10(1)-2管路(計画設定)'!Q29="-",'C3(1)-1管路'!Q29,'C3(1)-1管路'!Q29-'C10(1)-2管路(計画設定)'!Q29)))</f>
        <v>-</v>
      </c>
      <c r="R29" s="486" t="str">
        <f t="shared" si="28"/>
        <v>-</v>
      </c>
      <c r="S29" s="857">
        <f>IF(AND('C10(1)-1管路(計画設定)'!$N$9="○",'C10(1)-4,5管路(計画設定)'!$BV29="-"),"-",IF('C3(1)-1管路'!S29="-",BV29,IF(BV29="-",'C3(1)-1管路'!S29,'C3(1)-1管路'!S29+BV29+BW29)))</f>
        <v>2.0999999999999996</v>
      </c>
      <c r="T29" s="471" t="str">
        <f>IF(IF('C3(1)-1管路'!T29="-","-",IF('C10(1)-2管路(計画設定)'!T29="-",'C3(1)-1管路'!T29,'C3(1)-1管路'!T29-'C10(1)-2管路(計画設定)'!T29))=0,"-",IF('C3(1)-1管路'!T29="-","-",IF('C10(1)-2管路(計画設定)'!T29="-",'C3(1)-1管路'!T29,'C3(1)-1管路'!T29-'C10(1)-2管路(計画設定)'!T29)))</f>
        <v>-</v>
      </c>
      <c r="U29" s="856">
        <f>IF(AND('C10(1)-1管路(計画設定)'!$P$9="○",'C10(1)-4,5管路(計画設定)'!$BW29="-"),"-",IF('C3(1)-1管路'!U29="-",BW29,IF(BW29="-",'C3(1)-1管路'!U29,'C3(1)-1管路'!U29)))</f>
        <v>5</v>
      </c>
      <c r="V29" s="472" t="str">
        <f>IF(IF('C3(1)-1管路'!V29="-","-",IF('C10(1)-2管路(計画設定)'!V29="-",'C3(1)-1管路'!V29,'C3(1)-1管路'!V29-'C10(1)-2管路(計画設定)'!V29))=0,"-",IF('C3(1)-1管路'!V29="-","-",IF('C10(1)-2管路(計画設定)'!V29="-",'C3(1)-1管路'!V29,'C3(1)-1管路'!V29-'C10(1)-2管路(計画設定)'!V29)))</f>
        <v>-</v>
      </c>
      <c r="W29" s="486">
        <f t="shared" si="29"/>
        <v>7.1</v>
      </c>
      <c r="X29" s="478">
        <f>IF(IF('C3(1)-1管路'!X29="-","-",IF('C10(1)-2管路(計画設定)'!X29="-",'C3(1)-1管路'!X29,'C3(1)-1管路'!X29-'C10(1)-2管路(計画設定)'!X29))=0,"-",IF('C3(1)-1管路'!X29="-","-",IF('C10(1)-2管路(計画設定)'!X29="-",'C3(1)-1管路'!X29,'C3(1)-1管路'!X29-'C10(1)-2管路(計画設定)'!X29)))</f>
        <v>1761.4</v>
      </c>
      <c r="Y29" s="472" t="str">
        <f>IF(IF('C3(1)-1管路'!Y29="-","-",IF('C10(1)-2管路(計画設定)'!Y29="-",'C3(1)-1管路'!Y29,'C3(1)-1管路'!Y29-'C10(1)-2管路(計画設定)'!Y29))=0,"-",IF('C3(1)-1管路'!Y29="-","-",IF('C10(1)-2管路(計画設定)'!Y29="-",'C3(1)-1管路'!Y29,'C3(1)-1管路'!Y29-'C10(1)-2管路(計画設定)'!Y29)))</f>
        <v>-</v>
      </c>
      <c r="Z29" s="486">
        <f t="shared" si="30"/>
        <v>1761.4</v>
      </c>
      <c r="AA29" s="478" t="str">
        <f>IF(IF('C3(1)-1管路'!AA29="-","-",IF('C10(1)-2管路(計画設定)'!AA29="-",'C3(1)-1管路'!AA29,'C3(1)-1管路'!AA29-'C10(1)-2管路(計画設定)'!AA29))=0,"-",IF('C3(1)-1管路'!AA29="-","-",IF('C10(1)-2管路(計画設定)'!AA29="-",'C3(1)-1管路'!AA29,'C3(1)-1管路'!AA29-'C10(1)-2管路(計画設定)'!AA29)))</f>
        <v>-</v>
      </c>
      <c r="AB29" s="472" t="str">
        <f>IF(IF('C3(1)-1管路'!AB29="-","-",IF('C10(1)-2管路(計画設定)'!AB29="-",'C3(1)-1管路'!AB29,'C3(1)-1管路'!AB29-'C10(1)-2管路(計画設定)'!AB29))=0,"-",IF('C3(1)-1管路'!AB29="-","-",IF('C10(1)-2管路(計画設定)'!AB29="-",'C3(1)-1管路'!AB29,'C3(1)-1管路'!AB29-'C10(1)-2管路(計画設定)'!AB29)))</f>
        <v>-</v>
      </c>
      <c r="AC29" s="486" t="str">
        <f t="shared" si="31"/>
        <v>-</v>
      </c>
      <c r="AD29" s="857" t="str">
        <f>IF(AND('C10(1)-1管路(計画設定)'!$V$9="○",'C10(1)-4,5管路(計画設定)'!$BX29="-"),"-",IF('C3(1)-1管路'!AD29="-",BX29,IF(BX29="-",'C3(1)-1管路'!AD29,'C3(1)-1管路'!AD29+BX29)))</f>
        <v>-</v>
      </c>
      <c r="AE29" s="472" t="str">
        <f>IF(IF('C3(1)-1管路'!AE29="-","-",IF('C10(1)-2管路(計画設定)'!AE29="-",'C3(1)-1管路'!AE29,'C3(1)-1管路'!AE29-'C10(1)-2管路(計画設定)'!AE29))=0,"-",IF('C3(1)-1管路'!AE29="-","-",IF('C10(1)-2管路(計画設定)'!AE29="-",'C3(1)-1管路'!AE29,'C3(1)-1管路'!AE29-'C10(1)-2管路(計画設定)'!AE29)))</f>
        <v>-</v>
      </c>
      <c r="AF29" s="486" t="str">
        <f t="shared" si="32"/>
        <v>-</v>
      </c>
      <c r="AG29" s="478" t="str">
        <f>IF(IF('C3(1)-1管路'!AG29="-","-",IF('C10(1)-2管路(計画設定)'!AG29="-",'C3(1)-1管路'!AG29,'C3(1)-1管路'!AG29-'C10(1)-2管路(計画設定)'!AG29))=0,"-",IF('C3(1)-1管路'!AG29="-","-",IF('C10(1)-2管路(計画設定)'!AG29="-",'C3(1)-1管路'!AG29,'C3(1)-1管路'!AG29-'C10(1)-2管路(計画設定)'!AG29)))</f>
        <v>-</v>
      </c>
      <c r="AH29" s="472" t="str">
        <f>IF(IF('C3(1)-1管路'!AH29="-","-",IF('C10(1)-2管路(計画設定)'!AH29="-",'C3(1)-1管路'!AH29,'C3(1)-1管路'!AH29-'C10(1)-2管路(計画設定)'!AH29))=0,"-",IF('C3(1)-1管路'!AH29="-","-",IF('C10(1)-2管路(計画設定)'!AH29="-",'C3(1)-1管路'!AH29,'C3(1)-1管路'!AH29-'C10(1)-2管路(計画設定)'!AH29)))</f>
        <v>-</v>
      </c>
      <c r="AI29" s="486" t="str">
        <f t="shared" si="33"/>
        <v>-</v>
      </c>
      <c r="AJ29" s="478" t="str">
        <f>IF(IF('C3(1)-1管路'!AJ29="-","-",IF('C10(1)-2管路(計画設定)'!AJ29="-",'C3(1)-1管路'!AJ29,'C3(1)-1管路'!AJ29-'C10(1)-2管路(計画設定)'!AJ29))=0,"-",IF('C3(1)-1管路'!AJ29="-","-",IF('C10(1)-2管路(計画設定)'!AJ29="-",'C3(1)-1管路'!AJ29,'C3(1)-1管路'!AJ29-'C10(1)-2管路(計画設定)'!AJ29)))</f>
        <v>-</v>
      </c>
      <c r="AK29" s="472" t="str">
        <f>IF(IF('C3(1)-1管路'!AK29="-","-",IF('C10(1)-2管路(計画設定)'!AK29="-",'C3(1)-1管路'!AK29,'C3(1)-1管路'!AK29-'C10(1)-2管路(計画設定)'!AK29))=0,"-",IF('C3(1)-1管路'!AK29="-","-",IF('C10(1)-2管路(計画設定)'!AK29="-",'C3(1)-1管路'!AK29,'C3(1)-1管路'!AK29-'C10(1)-2管路(計画設定)'!AK29)))</f>
        <v>-</v>
      </c>
      <c r="AL29" s="486" t="str">
        <f t="shared" si="34"/>
        <v>-</v>
      </c>
      <c r="AM29" s="478" t="str">
        <f>IF(IF('C3(1)-1管路'!AM29="-","-",IF('C10(1)-2管路(計画設定)'!AM29="-",'C3(1)-1管路'!AM29,'C3(1)-1管路'!AM29-'C10(1)-2管路(計画設定)'!AM29))=0,"-",IF('C3(1)-1管路'!AM29="-","-",IF('C10(1)-2管路(計画設定)'!AM29="-",'C3(1)-1管路'!AM29,'C3(1)-1管路'!AM29-'C10(1)-2管路(計画設定)'!AM29)))</f>
        <v>-</v>
      </c>
      <c r="AN29" s="472" t="str">
        <f>IF(IF('C3(1)-1管路'!AN29="-","-",IF('C10(1)-2管路(計画設定)'!AN29="-",'C3(1)-1管路'!AN29,'C3(1)-1管路'!AN29-'C10(1)-2管路(計画設定)'!AN29))=0,"-",IF('C3(1)-1管路'!AN29="-","-",IF('C10(1)-2管路(計画設定)'!AN29="-",'C3(1)-1管路'!AN29,'C3(1)-1管路'!AN29-'C10(1)-2管路(計画設定)'!AN29)))</f>
        <v>-</v>
      </c>
      <c r="AO29" s="486" t="str">
        <f t="shared" si="35"/>
        <v>-</v>
      </c>
      <c r="AP29" s="478" t="str">
        <f>IF(IF('C3(1)-1管路'!AP29="-","-",IF('C10(1)-2管路(計画設定)'!AP29="-",'C3(1)-1管路'!AP29,'C3(1)-1管路'!AP29-'C10(1)-2管路(計画設定)'!AP29))=0,"-",IF('C3(1)-1管路'!AP29="-","-",IF('C10(1)-2管路(計画設定)'!AP29="-",'C3(1)-1管路'!AP29,'C3(1)-1管路'!AP29-'C10(1)-2管路(計画設定)'!AP29)))</f>
        <v>-</v>
      </c>
      <c r="AQ29" s="472" t="str">
        <f>IF(IF('C3(1)-1管路'!AQ29="-","-",IF('C10(1)-2管路(計画設定)'!AQ29="-",'C3(1)-1管路'!AQ29,'C3(1)-1管路'!AQ29-'C10(1)-2管路(計画設定)'!AQ29))=0,"-",IF('C3(1)-1管路'!AQ29="-","-",IF('C10(1)-2管路(計画設定)'!AQ29="-",'C3(1)-1管路'!AQ29,'C3(1)-1管路'!AQ29-'C10(1)-2管路(計画設定)'!AQ29)))</f>
        <v>-</v>
      </c>
      <c r="AR29" s="483" t="str">
        <f t="shared" si="36"/>
        <v>-</v>
      </c>
      <c r="AS29" s="478" t="str">
        <f>IF(IF('C3(1)-1管路'!AS29="-","-",IF('C10(1)-2管路(計画設定)'!AS29="-",'C3(1)-1管路'!AS29,'C3(1)-1管路'!AS29-'C10(1)-2管路(計画設定)'!AS29))=0,"-",IF('C3(1)-1管路'!AS29="-","-",IF('C10(1)-2管路(計画設定)'!AS29="-",'C3(1)-1管路'!AS29,'C3(1)-1管路'!AS29-'C10(1)-2管路(計画設定)'!AS29)))</f>
        <v>-</v>
      </c>
      <c r="AT29" s="472" t="str">
        <f>IF(IF('C3(1)-1管路'!AT29="-","-",IF('C10(1)-2管路(計画設定)'!AT29="-",'C3(1)-1管路'!AT29,'C3(1)-1管路'!AT29-'C10(1)-2管路(計画設定)'!AT29))=0,"-",IF('C3(1)-1管路'!AT29="-","-",IF('C10(1)-2管路(計画設定)'!AT29="-",'C3(1)-1管路'!AT29,'C3(1)-1管路'!AT29-'C10(1)-2管路(計画設定)'!AT29)))</f>
        <v>-</v>
      </c>
      <c r="AU29" s="483" t="str">
        <f t="shared" si="37"/>
        <v>-</v>
      </c>
      <c r="AV29" s="1071">
        <f t="shared" si="38"/>
        <v>2034</v>
      </c>
      <c r="AW29" s="1070"/>
      <c r="AX29" s="1069" t="str">
        <f t="shared" si="39"/>
        <v>-</v>
      </c>
      <c r="AY29" s="1070"/>
      <c r="AZ29" s="1071">
        <f t="shared" si="40"/>
        <v>265.5</v>
      </c>
      <c r="BA29" s="1070"/>
      <c r="BB29" s="1070">
        <f t="shared" si="41"/>
        <v>2.0999999999999996</v>
      </c>
      <c r="BC29" s="1070"/>
      <c r="BD29" s="1070">
        <f t="shared" si="42"/>
        <v>1766.4</v>
      </c>
      <c r="BE29" s="1070"/>
      <c r="BF29" s="1070">
        <f t="shared" si="43"/>
        <v>0</v>
      </c>
      <c r="BG29" s="1070"/>
      <c r="BH29" s="1070">
        <f t="shared" si="44"/>
        <v>0</v>
      </c>
      <c r="BI29" s="1070"/>
      <c r="BJ29" s="1069">
        <f t="shared" si="45"/>
        <v>267.60000000000002</v>
      </c>
      <c r="BK29" s="1070"/>
      <c r="BL29" s="1070">
        <f t="shared" si="46"/>
        <v>1766.4</v>
      </c>
      <c r="BM29" s="1073"/>
      <c r="BN29" s="1070">
        <f t="shared" si="22"/>
        <v>2034</v>
      </c>
      <c r="BO29" s="1073"/>
      <c r="BQ29" s="442" t="str">
        <f>IF('C10(1)-2管路(計画設定)'!AW29="","-",'C10(1)-2管路(計画設定)'!AW29)</f>
        <v>ダクタイル鋳鉄管(NS形継手等)</v>
      </c>
      <c r="BR29" s="441">
        <f>IF(BQ29=BR$4,IF('C10(1)-2管路(計画設定)'!AV29="-","-",IF('C10(1)-2管路(計画設定)'!I29="-",'C10(1)-2管路(計画設定)'!AV29,'C10(1)-2管路(計画設定)'!AV29-'C10(1)-2管路(計画設定)'!I29)),"-")</f>
        <v>196</v>
      </c>
      <c r="BS29" s="441" t="str">
        <f>IF(BQ29=BS$4,IF('C10(1)-2管路(計画設定)'!AV29="-","-",IF('C10(1)-2管路(計画設定)'!L29="-",'C10(1)-2管路(計画設定)'!AV29,'C10(1)-2管路(計画設定)'!AV29-'C10(1)-2管路(計画設定)'!L29)),"-")</f>
        <v>-</v>
      </c>
      <c r="BT29" s="441" t="str">
        <f>IF(BQ29=BT$4,IF('C10(1)-2管路(計画設定)'!AV29="-","-",IF('C10(1)-2管路(計画設定)'!O29="-",'C10(1)-2管路(計画設定)'!AV29,'C10(1)-2管路(計画設定)'!AV29-'C10(1)-2管路(計画設定)'!O29)),"-")</f>
        <v>-</v>
      </c>
      <c r="BU29" s="441" t="str">
        <f>IF($BQ29=BU$4,IF('C10(1)-2管路(計画設定)'!$AV29="-","-",IF('C10(1)-2管路(計画設定)'!R29="-",'C10(1)-2管路(計画設定)'!$AV29,'C10(1)-2管路(計画設定)'!$AV29-'C10(1)-2管路(計画設定)'!R29)),"-")</f>
        <v>-</v>
      </c>
      <c r="BV29" s="441" t="str">
        <f>IF($BQ29=BV$4,IF('C10(1)-2管路(計画設定)'!$AV29="-","-",IF('C10(1)-2管路(計画設定)'!W29="-",'C10(1)-2管路(計画設定)'!$AV29,'C10(1)-2管路(計画設定)'!$AV29-SUM('C10(1)-2管路(計画設定)'!S29,'C10(1)-2管路(計画設定)'!T29))),"-")</f>
        <v>-</v>
      </c>
      <c r="BW29" s="441" t="str">
        <f>IF($BQ29=BV$4,IF('C10(1)-2管路(計画設定)'!$AV29="-","-",IF('C10(1)-2管路(計画設定)'!W29="-",'C10(1)-2管路(計画設定)'!$AV29,'C10(1)-2管路(計画設定)'!$AV29-SUM('C10(1)-2管路(計画設定)'!U29,'C10(1)-2管路(計画設定)'!V29))),"-")</f>
        <v>-</v>
      </c>
      <c r="BX29" s="441" t="str">
        <f>IF($BQ29=BX$4,IF('C10(1)-2管路(計画設定)'!$AV29="-","-",IF('C10(1)-2管路(計画設定)'!AF29="-",'C10(1)-2管路(計画設定)'!$AV29,'C10(1)-2管路(計画設定)'!$AV29-'C10(1)-2管路(計画設定)'!AF29)),"-")</f>
        <v>-</v>
      </c>
    </row>
    <row r="30" spans="2:76" ht="13.5" customHeight="1">
      <c r="B30" s="1594"/>
      <c r="C30" s="1263"/>
      <c r="D30" s="1263"/>
      <c r="E30" s="1263"/>
      <c r="F30" s="795">
        <v>150</v>
      </c>
      <c r="G30" s="857">
        <f>IF(AND('C10(1)-1管路(計画設定)'!$F$9="○",'C10(1)-4,5管路(計画設定)'!$BR30="-"),"-",IF('C3(1)-1管路'!G30="-",BR30,IF(BR30="-",'C3(1)-1管路'!G30,'C3(1)-1管路'!G30+BR30)))</f>
        <v>176</v>
      </c>
      <c r="H30" s="472" t="str">
        <f>IF(IF('C3(1)-1管路'!H30="-","-",IF('C10(1)-2管路(計画設定)'!H30="-",'C3(1)-1管路'!H30,'C3(1)-1管路'!H30-'C10(1)-2管路(計画設定)'!H30))=0,"-",IF('C3(1)-1管路'!H30="-","-",IF('C10(1)-2管路(計画設定)'!H30="-",'C3(1)-1管路'!H30,'C3(1)-1管路'!H30-'C10(1)-2管路(計画設定)'!H30)))</f>
        <v>-</v>
      </c>
      <c r="I30" s="486">
        <f t="shared" si="25"/>
        <v>176</v>
      </c>
      <c r="J30" s="857" t="str">
        <f>IF(AND('C10(1)-1管路(計画設定)'!$H$9="○",'C10(1)-4,5管路(計画設定)'!$BS30="-"),"-",IF('C3(1)-1管路'!J30="-",BS30,IF(BS30="-",'C3(1)-1管路'!J30,'C3(1)-1管路'!J30+BS30)))</f>
        <v>-</v>
      </c>
      <c r="K30" s="472" t="str">
        <f>IF(IF('C3(1)-1管路'!K30="-","-",IF('C10(1)-2管路(計画設定)'!K30="-",'C3(1)-1管路'!K30,'C3(1)-1管路'!K30-'C10(1)-2管路(計画設定)'!K30))=0,"-",IF('C3(1)-1管路'!K30="-","-",IF('C10(1)-2管路(計画設定)'!K30="-",'C3(1)-1管路'!K30,'C3(1)-1管路'!K30-'C10(1)-2管路(計画設定)'!K30)))</f>
        <v>-</v>
      </c>
      <c r="L30" s="486" t="str">
        <f t="shared" si="26"/>
        <v>-</v>
      </c>
      <c r="M30" s="857" t="str">
        <f>IF(AND('C10(1)-1管路(計画設定)'!$J$9="○",'C10(1)-4,5管路(計画設定)'!$BT30="-"),"-",IF('C3(1)-1管路'!M30="-",BT30,IF(BT30="-",'C3(1)-1管路'!M30,'C3(1)-1管路'!M30+BT30)))</f>
        <v>-</v>
      </c>
      <c r="N30" s="472" t="str">
        <f>IF(IF('C3(1)-1管路'!N30="-","-",IF('C10(1)-2管路(計画設定)'!N30="-",'C3(1)-1管路'!N30,'C3(1)-1管路'!N30-'C10(1)-2管路(計画設定)'!N30))=0,"-",IF('C3(1)-1管路'!N30="-","-",IF('C10(1)-2管路(計画設定)'!N30="-",'C3(1)-1管路'!N30,'C3(1)-1管路'!N30-'C10(1)-2管路(計画設定)'!N30)))</f>
        <v>-</v>
      </c>
      <c r="O30" s="486" t="str">
        <f t="shared" si="27"/>
        <v>-</v>
      </c>
      <c r="P30" s="857" t="str">
        <f>IF(AND('C10(1)-1管路(計画設定)'!$L$9="○",'C10(1)-4,5管路(計画設定)'!$BU30="-"),"-",IF('C3(1)-1管路'!P30="-",BU30,IF(BU30="-",'C3(1)-1管路'!P30,'C3(1)-1管路'!P30+BU30)))</f>
        <v>-</v>
      </c>
      <c r="Q30" s="472" t="str">
        <f>IF(IF('C3(1)-1管路'!Q30="-","-",IF('C10(1)-2管路(計画設定)'!Q30="-",'C3(1)-1管路'!Q30,'C3(1)-1管路'!Q30-'C10(1)-2管路(計画設定)'!Q30))=0,"-",IF('C3(1)-1管路'!Q30="-","-",IF('C10(1)-2管路(計画設定)'!Q30="-",'C3(1)-1管路'!Q30,'C3(1)-1管路'!Q30-'C10(1)-2管路(計画設定)'!Q30)))</f>
        <v>-</v>
      </c>
      <c r="R30" s="486" t="str">
        <f t="shared" si="28"/>
        <v>-</v>
      </c>
      <c r="S30" s="857">
        <f>IF(AND('C10(1)-1管路(計画設定)'!$N$9="○",'C10(1)-4,5管路(計画設定)'!$BV30="-"),"-",IF('C3(1)-1管路'!S30="-",BV30,IF(BV30="-",'C3(1)-1管路'!S30,'C3(1)-1管路'!S30+BV30+BW30)))</f>
        <v>183.69999999999993</v>
      </c>
      <c r="T30" s="471">
        <f>IF(IF('C3(1)-1管路'!T30="-","-",IF('C10(1)-2管路(計画設定)'!T30="-",'C3(1)-1管路'!T30,'C3(1)-1管路'!T30-'C10(1)-2管路(計画設定)'!T30))=0,"-",IF('C3(1)-1管路'!T30="-","-",IF('C10(1)-2管路(計画設定)'!T30="-",'C3(1)-1管路'!T30,'C3(1)-1管路'!T30-'C10(1)-2管路(計画設定)'!T30)))</f>
        <v>20</v>
      </c>
      <c r="U30" s="856">
        <f>IF(AND('C10(1)-1管路(計画設定)'!$P$9="○",'C10(1)-4,5管路(計画設定)'!$BW30="-"),"-",IF('C3(1)-1管路'!U30="-",BW30,IF(BW30="-",'C3(1)-1管路'!U30,'C3(1)-1管路'!U30)))</f>
        <v>765</v>
      </c>
      <c r="V30" s="472" t="str">
        <f>IF(IF('C3(1)-1管路'!V30="-","-",IF('C10(1)-2管路(計画設定)'!V30="-",'C3(1)-1管路'!V30,'C3(1)-1管路'!V30-'C10(1)-2管路(計画設定)'!V30))=0,"-",IF('C3(1)-1管路'!V30="-","-",IF('C10(1)-2管路(計画設定)'!V30="-",'C3(1)-1管路'!V30,'C3(1)-1管路'!V30-'C10(1)-2管路(計画設定)'!V30)))</f>
        <v>-</v>
      </c>
      <c r="W30" s="486">
        <f t="shared" si="29"/>
        <v>968.69999999999993</v>
      </c>
      <c r="X30" s="478">
        <f>IF(IF('C3(1)-1管路'!X30="-","-",IF('C10(1)-2管路(計画設定)'!X30="-",'C3(1)-1管路'!X30,'C3(1)-1管路'!X30-'C10(1)-2管路(計画設定)'!X30))=0,"-",IF('C3(1)-1管路'!X30="-","-",IF('C10(1)-2管路(計画設定)'!X30="-",'C3(1)-1管路'!X30,'C3(1)-1管路'!X30-'C10(1)-2管路(計画設定)'!X30)))</f>
        <v>1123</v>
      </c>
      <c r="Y30" s="472" t="str">
        <f>IF(IF('C3(1)-1管路'!Y30="-","-",IF('C10(1)-2管路(計画設定)'!Y30="-",'C3(1)-1管路'!Y30,'C3(1)-1管路'!Y30-'C10(1)-2管路(計画設定)'!Y30))=0,"-",IF('C3(1)-1管路'!Y30="-","-",IF('C10(1)-2管路(計画設定)'!Y30="-",'C3(1)-1管路'!Y30,'C3(1)-1管路'!Y30-'C10(1)-2管路(計画設定)'!Y30)))</f>
        <v>-</v>
      </c>
      <c r="Z30" s="486">
        <f t="shared" si="30"/>
        <v>1123</v>
      </c>
      <c r="AA30" s="478" t="str">
        <f>IF(IF('C3(1)-1管路'!AA30="-","-",IF('C10(1)-2管路(計画設定)'!AA30="-",'C3(1)-1管路'!AA30,'C3(1)-1管路'!AA30-'C10(1)-2管路(計画設定)'!AA30))=0,"-",IF('C3(1)-1管路'!AA30="-","-",IF('C10(1)-2管路(計画設定)'!AA30="-",'C3(1)-1管路'!AA30,'C3(1)-1管路'!AA30-'C10(1)-2管路(計画設定)'!AA30)))</f>
        <v>-</v>
      </c>
      <c r="AB30" s="472" t="str">
        <f>IF(IF('C3(1)-1管路'!AB30="-","-",IF('C10(1)-2管路(計画設定)'!AB30="-",'C3(1)-1管路'!AB30,'C3(1)-1管路'!AB30-'C10(1)-2管路(計画設定)'!AB30))=0,"-",IF('C3(1)-1管路'!AB30="-","-",IF('C10(1)-2管路(計画設定)'!AB30="-",'C3(1)-1管路'!AB30,'C3(1)-1管路'!AB30-'C10(1)-2管路(計画設定)'!AB30)))</f>
        <v>-</v>
      </c>
      <c r="AC30" s="486" t="str">
        <f t="shared" si="31"/>
        <v>-</v>
      </c>
      <c r="AD30" s="857" t="str">
        <f>IF(AND('C10(1)-1管路(計画設定)'!$V$9="○",'C10(1)-4,5管路(計画設定)'!$BX30="-"),"-",IF('C3(1)-1管路'!AD30="-",BX30,IF(BX30="-",'C3(1)-1管路'!AD30,'C3(1)-1管路'!AD30+BX30)))</f>
        <v>-</v>
      </c>
      <c r="AE30" s="472" t="str">
        <f>IF(IF('C3(1)-1管路'!AE30="-","-",IF('C10(1)-2管路(計画設定)'!AE30="-",'C3(1)-1管路'!AE30,'C3(1)-1管路'!AE30-'C10(1)-2管路(計画設定)'!AE30))=0,"-",IF('C3(1)-1管路'!AE30="-","-",IF('C10(1)-2管路(計画設定)'!AE30="-",'C3(1)-1管路'!AE30,'C3(1)-1管路'!AE30-'C10(1)-2管路(計画設定)'!AE30)))</f>
        <v>-</v>
      </c>
      <c r="AF30" s="486" t="str">
        <f t="shared" si="32"/>
        <v>-</v>
      </c>
      <c r="AG30" s="478" t="str">
        <f>IF(IF('C3(1)-1管路'!AG30="-","-",IF('C10(1)-2管路(計画設定)'!AG30="-",'C3(1)-1管路'!AG30,'C3(1)-1管路'!AG30-'C10(1)-2管路(計画設定)'!AG30))=0,"-",IF('C3(1)-1管路'!AG30="-","-",IF('C10(1)-2管路(計画設定)'!AG30="-",'C3(1)-1管路'!AG30,'C3(1)-1管路'!AG30-'C10(1)-2管路(計画設定)'!AG30)))</f>
        <v>-</v>
      </c>
      <c r="AH30" s="472" t="str">
        <f>IF(IF('C3(1)-1管路'!AH30="-","-",IF('C10(1)-2管路(計画設定)'!AH30="-",'C3(1)-1管路'!AH30,'C3(1)-1管路'!AH30-'C10(1)-2管路(計画設定)'!AH30))=0,"-",IF('C3(1)-1管路'!AH30="-","-",IF('C10(1)-2管路(計画設定)'!AH30="-",'C3(1)-1管路'!AH30,'C3(1)-1管路'!AH30-'C10(1)-2管路(計画設定)'!AH30)))</f>
        <v>-</v>
      </c>
      <c r="AI30" s="486" t="str">
        <f t="shared" si="33"/>
        <v>-</v>
      </c>
      <c r="AJ30" s="478" t="str">
        <f>IF(IF('C3(1)-1管路'!AJ30="-","-",IF('C10(1)-2管路(計画設定)'!AJ30="-",'C3(1)-1管路'!AJ30,'C3(1)-1管路'!AJ30-'C10(1)-2管路(計画設定)'!AJ30))=0,"-",IF('C3(1)-1管路'!AJ30="-","-",IF('C10(1)-2管路(計画設定)'!AJ30="-",'C3(1)-1管路'!AJ30,'C3(1)-1管路'!AJ30-'C10(1)-2管路(計画設定)'!AJ30)))</f>
        <v>-</v>
      </c>
      <c r="AK30" s="472" t="str">
        <f>IF(IF('C3(1)-1管路'!AK30="-","-",IF('C10(1)-2管路(計画設定)'!AK30="-",'C3(1)-1管路'!AK30,'C3(1)-1管路'!AK30-'C10(1)-2管路(計画設定)'!AK30))=0,"-",IF('C3(1)-1管路'!AK30="-","-",IF('C10(1)-2管路(計画設定)'!AK30="-",'C3(1)-1管路'!AK30,'C3(1)-1管路'!AK30-'C10(1)-2管路(計画設定)'!AK30)))</f>
        <v>-</v>
      </c>
      <c r="AL30" s="486" t="str">
        <f t="shared" si="34"/>
        <v>-</v>
      </c>
      <c r="AM30" s="478" t="str">
        <f>IF(IF('C3(1)-1管路'!AM30="-","-",IF('C10(1)-2管路(計画設定)'!AM30="-",'C3(1)-1管路'!AM30,'C3(1)-1管路'!AM30-'C10(1)-2管路(計画設定)'!AM30))=0,"-",IF('C3(1)-1管路'!AM30="-","-",IF('C10(1)-2管路(計画設定)'!AM30="-",'C3(1)-1管路'!AM30,'C3(1)-1管路'!AM30-'C10(1)-2管路(計画設定)'!AM30)))</f>
        <v>-</v>
      </c>
      <c r="AN30" s="472" t="str">
        <f>IF(IF('C3(1)-1管路'!AN30="-","-",IF('C10(1)-2管路(計画設定)'!AN30="-",'C3(1)-1管路'!AN30,'C3(1)-1管路'!AN30-'C10(1)-2管路(計画設定)'!AN30))=0,"-",IF('C3(1)-1管路'!AN30="-","-",IF('C10(1)-2管路(計画設定)'!AN30="-",'C3(1)-1管路'!AN30,'C3(1)-1管路'!AN30-'C10(1)-2管路(計画設定)'!AN30)))</f>
        <v>-</v>
      </c>
      <c r="AO30" s="486" t="str">
        <f t="shared" si="35"/>
        <v>-</v>
      </c>
      <c r="AP30" s="478" t="str">
        <f>IF(IF('C3(1)-1管路'!AP30="-","-",IF('C10(1)-2管路(計画設定)'!AP30="-",'C3(1)-1管路'!AP30,'C3(1)-1管路'!AP30-'C10(1)-2管路(計画設定)'!AP30))=0,"-",IF('C3(1)-1管路'!AP30="-","-",IF('C10(1)-2管路(計画設定)'!AP30="-",'C3(1)-1管路'!AP30,'C3(1)-1管路'!AP30-'C10(1)-2管路(計画設定)'!AP30)))</f>
        <v>-</v>
      </c>
      <c r="AQ30" s="472" t="str">
        <f>IF(IF('C3(1)-1管路'!AQ30="-","-",IF('C10(1)-2管路(計画設定)'!AQ30="-",'C3(1)-1管路'!AQ30,'C3(1)-1管路'!AQ30-'C10(1)-2管路(計画設定)'!AQ30))=0,"-",IF('C3(1)-1管路'!AQ30="-","-",IF('C10(1)-2管路(計画設定)'!AQ30="-",'C3(1)-1管路'!AQ30,'C3(1)-1管路'!AQ30-'C10(1)-2管路(計画設定)'!AQ30)))</f>
        <v>-</v>
      </c>
      <c r="AR30" s="483" t="str">
        <f t="shared" si="36"/>
        <v>-</v>
      </c>
      <c r="AS30" s="478" t="str">
        <f>IF(IF('C3(1)-1管路'!AS30="-","-",IF('C10(1)-2管路(計画設定)'!AS30="-",'C3(1)-1管路'!AS30,'C3(1)-1管路'!AS30-'C10(1)-2管路(計画設定)'!AS30))=0,"-",IF('C3(1)-1管路'!AS30="-","-",IF('C10(1)-2管路(計画設定)'!AS30="-",'C3(1)-1管路'!AS30,'C3(1)-1管路'!AS30-'C10(1)-2管路(計画設定)'!AS30)))</f>
        <v>-</v>
      </c>
      <c r="AT30" s="472" t="str">
        <f>IF(IF('C3(1)-1管路'!AT30="-","-",IF('C10(1)-2管路(計画設定)'!AT30="-",'C3(1)-1管路'!AT30,'C3(1)-1管路'!AT30-'C10(1)-2管路(計画設定)'!AT30))=0,"-",IF('C3(1)-1管路'!AT30="-","-",IF('C10(1)-2管路(計画設定)'!AT30="-",'C3(1)-1管路'!AT30,'C3(1)-1管路'!AT30-'C10(1)-2管路(計画設定)'!AT30)))</f>
        <v>-</v>
      </c>
      <c r="AU30" s="483" t="str">
        <f t="shared" si="37"/>
        <v>-</v>
      </c>
      <c r="AV30" s="1071">
        <f t="shared" si="38"/>
        <v>2247.6999999999998</v>
      </c>
      <c r="AW30" s="1070"/>
      <c r="AX30" s="1069">
        <f t="shared" si="39"/>
        <v>20</v>
      </c>
      <c r="AY30" s="1070"/>
      <c r="AZ30" s="1071">
        <f t="shared" si="40"/>
        <v>176</v>
      </c>
      <c r="BA30" s="1070"/>
      <c r="BB30" s="1070">
        <f t="shared" si="41"/>
        <v>203.69999999999993</v>
      </c>
      <c r="BC30" s="1070"/>
      <c r="BD30" s="1070">
        <f t="shared" si="42"/>
        <v>1888</v>
      </c>
      <c r="BE30" s="1070"/>
      <c r="BF30" s="1070">
        <f t="shared" si="43"/>
        <v>0</v>
      </c>
      <c r="BG30" s="1070"/>
      <c r="BH30" s="1070">
        <f t="shared" si="44"/>
        <v>0</v>
      </c>
      <c r="BI30" s="1070"/>
      <c r="BJ30" s="1069">
        <f t="shared" si="45"/>
        <v>379.69999999999993</v>
      </c>
      <c r="BK30" s="1070"/>
      <c r="BL30" s="1070">
        <f t="shared" si="46"/>
        <v>1888</v>
      </c>
      <c r="BM30" s="1073"/>
      <c r="BN30" s="1070">
        <f t="shared" si="22"/>
        <v>2267.6999999999998</v>
      </c>
      <c r="BO30" s="1073"/>
      <c r="BQ30" s="442" t="str">
        <f>IF('C10(1)-2管路(計画設定)'!AW30="","-",'C10(1)-2管路(計画設定)'!AW30)</f>
        <v>ダクタイル鋳鉄管(NS形継手等)</v>
      </c>
      <c r="BR30" s="441">
        <f>IF(BQ30=BR$4,IF('C10(1)-2管路(計画設定)'!AV30="-","-",IF('C10(1)-2管路(計画設定)'!I30="-",'C10(1)-2管路(計画設定)'!AV30,'C10(1)-2管路(計画設定)'!AV30-'C10(1)-2管路(計画設定)'!I30)),"-")</f>
        <v>176</v>
      </c>
      <c r="BS30" s="441" t="str">
        <f>IF(BQ30=BS$4,IF('C10(1)-2管路(計画設定)'!AV30="-","-",IF('C10(1)-2管路(計画設定)'!L30="-",'C10(1)-2管路(計画設定)'!AV30,'C10(1)-2管路(計画設定)'!AV30-'C10(1)-2管路(計画設定)'!L30)),"-")</f>
        <v>-</v>
      </c>
      <c r="BT30" s="441" t="str">
        <f>IF(BQ30=BT$4,IF('C10(1)-2管路(計画設定)'!AV30="-","-",IF('C10(1)-2管路(計画設定)'!O30="-",'C10(1)-2管路(計画設定)'!AV30,'C10(1)-2管路(計画設定)'!AV30-'C10(1)-2管路(計画設定)'!O30)),"-")</f>
        <v>-</v>
      </c>
      <c r="BU30" s="441" t="str">
        <f>IF($BQ30=BU$4,IF('C10(1)-2管路(計画設定)'!$AV30="-","-",IF('C10(1)-2管路(計画設定)'!R30="-",'C10(1)-2管路(計画設定)'!$AV30,'C10(1)-2管路(計画設定)'!$AV30-'C10(1)-2管路(計画設定)'!R30)),"-")</f>
        <v>-</v>
      </c>
      <c r="BV30" s="441" t="str">
        <f>IF($BQ30=BV$4,IF('C10(1)-2管路(計画設定)'!$AV30="-","-",IF('C10(1)-2管路(計画設定)'!W30="-",'C10(1)-2管路(計画設定)'!$AV30,'C10(1)-2管路(計画設定)'!$AV30-SUM('C10(1)-2管路(計画設定)'!S30,'C10(1)-2管路(計画設定)'!T30))),"-")</f>
        <v>-</v>
      </c>
      <c r="BW30" s="441" t="str">
        <f>IF($BQ30=BV$4,IF('C10(1)-2管路(計画設定)'!$AV30="-","-",IF('C10(1)-2管路(計画設定)'!W30="-",'C10(1)-2管路(計画設定)'!$AV30,'C10(1)-2管路(計画設定)'!$AV30-SUM('C10(1)-2管路(計画設定)'!U30,'C10(1)-2管路(計画設定)'!V30))),"-")</f>
        <v>-</v>
      </c>
      <c r="BX30" s="441" t="str">
        <f>IF($BQ30=BX$4,IF('C10(1)-2管路(計画設定)'!$AV30="-","-",IF('C10(1)-2管路(計画設定)'!AF30="-",'C10(1)-2管路(計画設定)'!$AV30,'C10(1)-2管路(計画設定)'!$AV30-'C10(1)-2管路(計画設定)'!AF30)),"-")</f>
        <v>-</v>
      </c>
    </row>
    <row r="31" spans="2:76" ht="13.5" customHeight="1">
      <c r="B31" s="1594"/>
      <c r="C31" s="1263"/>
      <c r="D31" s="1263"/>
      <c r="E31" s="1263"/>
      <c r="F31" s="795">
        <v>100</v>
      </c>
      <c r="G31" s="857">
        <f>IF(AND('C10(1)-1管路(計画設定)'!$F$9="○",'C10(1)-4,5管路(計画設定)'!$BR31="-"),"-",IF('C3(1)-1管路'!G31="-",BR31,IF(BR31="-",'C3(1)-1管路'!G31,'C3(1)-1管路'!G31+BR31)))</f>
        <v>454</v>
      </c>
      <c r="H31" s="472" t="str">
        <f>IF(IF('C3(1)-1管路'!H31="-","-",IF('C10(1)-2管路(計画設定)'!H31="-",'C3(1)-1管路'!H31,'C3(1)-1管路'!H31-'C10(1)-2管路(計画設定)'!H31))=0,"-",IF('C3(1)-1管路'!H31="-","-",IF('C10(1)-2管路(計画設定)'!H31="-",'C3(1)-1管路'!H31,'C3(1)-1管路'!H31-'C10(1)-2管路(計画設定)'!H31)))</f>
        <v>-</v>
      </c>
      <c r="I31" s="486">
        <f t="shared" si="25"/>
        <v>454</v>
      </c>
      <c r="J31" s="857" t="str">
        <f>IF(AND('C10(1)-1管路(計画設定)'!$H$9="○",'C10(1)-4,5管路(計画設定)'!$BS31="-"),"-",IF('C3(1)-1管路'!J31="-",BS31,IF(BS31="-",'C3(1)-1管路'!J31,'C3(1)-1管路'!J31+BS31)))</f>
        <v>-</v>
      </c>
      <c r="K31" s="472" t="str">
        <f>IF(IF('C3(1)-1管路'!K31="-","-",IF('C10(1)-2管路(計画設定)'!K31="-",'C3(1)-1管路'!K31,'C3(1)-1管路'!K31-'C10(1)-2管路(計画設定)'!K31))=0,"-",IF('C3(1)-1管路'!K31="-","-",IF('C10(1)-2管路(計画設定)'!K31="-",'C3(1)-1管路'!K31,'C3(1)-1管路'!K31-'C10(1)-2管路(計画設定)'!K31)))</f>
        <v>-</v>
      </c>
      <c r="L31" s="486" t="str">
        <f t="shared" si="26"/>
        <v>-</v>
      </c>
      <c r="M31" s="857" t="str">
        <f>IF(AND('C10(1)-1管路(計画設定)'!$J$9="○",'C10(1)-4,5管路(計画設定)'!$BT31="-"),"-",IF('C3(1)-1管路'!M31="-",BT31,IF(BT31="-",'C3(1)-1管路'!M31,'C3(1)-1管路'!M31+BT31)))</f>
        <v>-</v>
      </c>
      <c r="N31" s="472" t="str">
        <f>IF(IF('C3(1)-1管路'!N31="-","-",IF('C10(1)-2管路(計画設定)'!N31="-",'C3(1)-1管路'!N31,'C3(1)-1管路'!N31-'C10(1)-2管路(計画設定)'!N31))=0,"-",IF('C3(1)-1管路'!N31="-","-",IF('C10(1)-2管路(計画設定)'!N31="-",'C3(1)-1管路'!N31,'C3(1)-1管路'!N31-'C10(1)-2管路(計画設定)'!N31)))</f>
        <v>-</v>
      </c>
      <c r="O31" s="486" t="str">
        <f t="shared" si="27"/>
        <v>-</v>
      </c>
      <c r="P31" s="857" t="str">
        <f>IF(AND('C10(1)-1管路(計画設定)'!$L$9="○",'C10(1)-4,5管路(計画設定)'!$BU31="-"),"-",IF('C3(1)-1管路'!P31="-",BU31,IF(BU31="-",'C3(1)-1管路'!P31,'C3(1)-1管路'!P31+BU31)))</f>
        <v>-</v>
      </c>
      <c r="Q31" s="472" t="str">
        <f>IF(IF('C3(1)-1管路'!Q31="-","-",IF('C10(1)-2管路(計画設定)'!Q31="-",'C3(1)-1管路'!Q31,'C3(1)-1管路'!Q31-'C10(1)-2管路(計画設定)'!Q31))=0,"-",IF('C3(1)-1管路'!Q31="-","-",IF('C10(1)-2管路(計画設定)'!Q31="-",'C3(1)-1管路'!Q31,'C3(1)-1管路'!Q31-'C10(1)-2管路(計画設定)'!Q31)))</f>
        <v>-</v>
      </c>
      <c r="R31" s="486" t="str">
        <f t="shared" si="28"/>
        <v>-</v>
      </c>
      <c r="S31" s="857" t="str">
        <f>IF(AND('C10(1)-1管路(計画設定)'!$N$9="○",'C10(1)-4,5管路(計画設定)'!$BV31="-"),"-",IF('C3(1)-1管路'!S31="-",BV31,IF(BV31="-",'C3(1)-1管路'!S31,'C3(1)-1管路'!S31+BV31+BW31)))</f>
        <v>-</v>
      </c>
      <c r="T31" s="471" t="str">
        <f>IF(IF('C3(1)-1管路'!T31="-","-",IF('C10(1)-2管路(計画設定)'!T31="-",'C3(1)-1管路'!T31,'C3(1)-1管路'!T31-'C10(1)-2管路(計画設定)'!T31))=0,"-",IF('C3(1)-1管路'!T31="-","-",IF('C10(1)-2管路(計画設定)'!T31="-",'C3(1)-1管路'!T31,'C3(1)-1管路'!T31-'C10(1)-2管路(計画設定)'!T31)))</f>
        <v>-</v>
      </c>
      <c r="U31" s="856" t="str">
        <f>IF(AND('C10(1)-1管路(計画設定)'!$P$9="○",'C10(1)-4,5管路(計画設定)'!$BW31="-"),"-",IF('C3(1)-1管路'!U31="-",BW31,IF(BW31="-",'C3(1)-1管路'!U31,'C3(1)-1管路'!U31)))</f>
        <v>-</v>
      </c>
      <c r="V31" s="472" t="str">
        <f>IF(IF('C3(1)-1管路'!V31="-","-",IF('C10(1)-2管路(計画設定)'!V31="-",'C3(1)-1管路'!V31,'C3(1)-1管路'!V31-'C10(1)-2管路(計画設定)'!V31))=0,"-",IF('C3(1)-1管路'!V31="-","-",IF('C10(1)-2管路(計画設定)'!V31="-",'C3(1)-1管路'!V31,'C3(1)-1管路'!V31-'C10(1)-2管路(計画設定)'!V31)))</f>
        <v>-</v>
      </c>
      <c r="W31" s="486" t="str">
        <f t="shared" si="29"/>
        <v>-</v>
      </c>
      <c r="X31" s="478">
        <f>IF(IF('C3(1)-1管路'!X31="-","-",IF('C10(1)-2管路(計画設定)'!X31="-",'C3(1)-1管路'!X31,'C3(1)-1管路'!X31-'C10(1)-2管路(計画設定)'!X31))=0,"-",IF('C3(1)-1管路'!X31="-","-",IF('C10(1)-2管路(計画設定)'!X31="-",'C3(1)-1管路'!X31,'C3(1)-1管路'!X31-'C10(1)-2管路(計画設定)'!X31)))</f>
        <v>786.39999999999986</v>
      </c>
      <c r="Y31" s="472" t="str">
        <f>IF(IF('C3(1)-1管路'!Y31="-","-",IF('C10(1)-2管路(計画設定)'!Y31="-",'C3(1)-1管路'!Y31,'C3(1)-1管路'!Y31-'C10(1)-2管路(計画設定)'!Y31))=0,"-",IF('C3(1)-1管路'!Y31="-","-",IF('C10(1)-2管路(計画設定)'!Y31="-",'C3(1)-1管路'!Y31,'C3(1)-1管路'!Y31-'C10(1)-2管路(計画設定)'!Y31)))</f>
        <v>-</v>
      </c>
      <c r="Z31" s="486">
        <f t="shared" si="30"/>
        <v>786.39999999999986</v>
      </c>
      <c r="AA31" s="478" t="str">
        <f>IF(IF('C3(1)-1管路'!AA31="-","-",IF('C10(1)-2管路(計画設定)'!AA31="-",'C3(1)-1管路'!AA31,'C3(1)-1管路'!AA31-'C10(1)-2管路(計画設定)'!AA31))=0,"-",IF('C3(1)-1管路'!AA31="-","-",IF('C10(1)-2管路(計画設定)'!AA31="-",'C3(1)-1管路'!AA31,'C3(1)-1管路'!AA31-'C10(1)-2管路(計画設定)'!AA31)))</f>
        <v>-</v>
      </c>
      <c r="AB31" s="472" t="str">
        <f>IF(IF('C3(1)-1管路'!AB31="-","-",IF('C10(1)-2管路(計画設定)'!AB31="-",'C3(1)-1管路'!AB31,'C3(1)-1管路'!AB31-'C10(1)-2管路(計画設定)'!AB31))=0,"-",IF('C3(1)-1管路'!AB31="-","-",IF('C10(1)-2管路(計画設定)'!AB31="-",'C3(1)-1管路'!AB31,'C3(1)-1管路'!AB31-'C10(1)-2管路(計画設定)'!AB31)))</f>
        <v>-</v>
      </c>
      <c r="AC31" s="486" t="str">
        <f t="shared" si="31"/>
        <v>-</v>
      </c>
      <c r="AD31" s="857">
        <f>IF(AND('C10(1)-1管路(計画設定)'!$V$9="○",'C10(1)-4,5管路(計画設定)'!$BX31="-"),"-",IF('C3(1)-1管路'!AD31="-",BX31,IF(BX31="-",'C3(1)-1管路'!AD31,'C3(1)-1管路'!AD31+BX31)))</f>
        <v>851.19999999999982</v>
      </c>
      <c r="AE31" s="472" t="str">
        <f>IF(IF('C3(1)-1管路'!AE31="-","-",IF('C10(1)-2管路(計画設定)'!AE31="-",'C3(1)-1管路'!AE31,'C3(1)-1管路'!AE31-'C10(1)-2管路(計画設定)'!AE31))=0,"-",IF('C3(1)-1管路'!AE31="-","-",IF('C10(1)-2管路(計画設定)'!AE31="-",'C3(1)-1管路'!AE31,'C3(1)-1管路'!AE31-'C10(1)-2管路(計画設定)'!AE31)))</f>
        <v>-</v>
      </c>
      <c r="AF31" s="486">
        <f t="shared" si="32"/>
        <v>851.19999999999982</v>
      </c>
      <c r="AG31" s="478">
        <f>IF(IF('C3(1)-1管路'!AG31="-","-",IF('C10(1)-2管路(計画設定)'!AG31="-",'C3(1)-1管路'!AG31,'C3(1)-1管路'!AG31-'C10(1)-2管路(計画設定)'!AG31))=0,"-",IF('C3(1)-1管路'!AG31="-","-",IF('C10(1)-2管路(計画設定)'!AG31="-",'C3(1)-1管路'!AG31,'C3(1)-1管路'!AG31-'C10(1)-2管路(計画設定)'!AG31)))</f>
        <v>1.4</v>
      </c>
      <c r="AH31" s="472" t="str">
        <f>IF(IF('C3(1)-1管路'!AH31="-","-",IF('C10(1)-2管路(計画設定)'!AH31="-",'C3(1)-1管路'!AH31,'C3(1)-1管路'!AH31-'C10(1)-2管路(計画設定)'!AH31))=0,"-",IF('C3(1)-1管路'!AH31="-","-",IF('C10(1)-2管路(計画設定)'!AH31="-",'C3(1)-1管路'!AH31,'C3(1)-1管路'!AH31-'C10(1)-2管路(計画設定)'!AH31)))</f>
        <v>-</v>
      </c>
      <c r="AI31" s="486">
        <f t="shared" si="33"/>
        <v>1.4</v>
      </c>
      <c r="AJ31" s="478" t="str">
        <f>IF(IF('C3(1)-1管路'!AJ31="-","-",IF('C10(1)-2管路(計画設定)'!AJ31="-",'C3(1)-1管路'!AJ31,'C3(1)-1管路'!AJ31-'C10(1)-2管路(計画設定)'!AJ31))=0,"-",IF('C3(1)-1管路'!AJ31="-","-",IF('C10(1)-2管路(計画設定)'!AJ31="-",'C3(1)-1管路'!AJ31,'C3(1)-1管路'!AJ31-'C10(1)-2管路(計画設定)'!AJ31)))</f>
        <v>-</v>
      </c>
      <c r="AK31" s="472" t="str">
        <f>IF(IF('C3(1)-1管路'!AK31="-","-",IF('C10(1)-2管路(計画設定)'!AK31="-",'C3(1)-1管路'!AK31,'C3(1)-1管路'!AK31-'C10(1)-2管路(計画設定)'!AK31))=0,"-",IF('C3(1)-1管路'!AK31="-","-",IF('C10(1)-2管路(計画設定)'!AK31="-",'C3(1)-1管路'!AK31,'C3(1)-1管路'!AK31-'C10(1)-2管路(計画設定)'!AK31)))</f>
        <v>-</v>
      </c>
      <c r="AL31" s="486" t="str">
        <f t="shared" si="34"/>
        <v>-</v>
      </c>
      <c r="AM31" s="478" t="str">
        <f>IF(IF('C3(1)-1管路'!AM31="-","-",IF('C10(1)-2管路(計画設定)'!AM31="-",'C3(1)-1管路'!AM31,'C3(1)-1管路'!AM31-'C10(1)-2管路(計画設定)'!AM31))=0,"-",IF('C3(1)-1管路'!AM31="-","-",IF('C10(1)-2管路(計画設定)'!AM31="-",'C3(1)-1管路'!AM31,'C3(1)-1管路'!AM31-'C10(1)-2管路(計画設定)'!AM31)))</f>
        <v>-</v>
      </c>
      <c r="AN31" s="472" t="str">
        <f>IF(IF('C3(1)-1管路'!AN31="-","-",IF('C10(1)-2管路(計画設定)'!AN31="-",'C3(1)-1管路'!AN31,'C3(1)-1管路'!AN31-'C10(1)-2管路(計画設定)'!AN31))=0,"-",IF('C3(1)-1管路'!AN31="-","-",IF('C10(1)-2管路(計画設定)'!AN31="-",'C3(1)-1管路'!AN31,'C3(1)-1管路'!AN31-'C10(1)-2管路(計画設定)'!AN31)))</f>
        <v>-</v>
      </c>
      <c r="AO31" s="486" t="str">
        <f t="shared" si="35"/>
        <v>-</v>
      </c>
      <c r="AP31" s="478" t="str">
        <f>IF(IF('C3(1)-1管路'!AP31="-","-",IF('C10(1)-2管路(計画設定)'!AP31="-",'C3(1)-1管路'!AP31,'C3(1)-1管路'!AP31-'C10(1)-2管路(計画設定)'!AP31))=0,"-",IF('C3(1)-1管路'!AP31="-","-",IF('C10(1)-2管路(計画設定)'!AP31="-",'C3(1)-1管路'!AP31,'C3(1)-1管路'!AP31-'C10(1)-2管路(計画設定)'!AP31)))</f>
        <v>-</v>
      </c>
      <c r="AQ31" s="472" t="str">
        <f>IF(IF('C3(1)-1管路'!AQ31="-","-",IF('C10(1)-2管路(計画設定)'!AQ31="-",'C3(1)-1管路'!AQ31,'C3(1)-1管路'!AQ31-'C10(1)-2管路(計画設定)'!AQ31))=0,"-",IF('C3(1)-1管路'!AQ31="-","-",IF('C10(1)-2管路(計画設定)'!AQ31="-",'C3(1)-1管路'!AQ31,'C3(1)-1管路'!AQ31-'C10(1)-2管路(計画設定)'!AQ31)))</f>
        <v>-</v>
      </c>
      <c r="AR31" s="483" t="str">
        <f t="shared" si="36"/>
        <v>-</v>
      </c>
      <c r="AS31" s="478" t="str">
        <f>IF(IF('C3(1)-1管路'!AS31="-","-",IF('C10(1)-2管路(計画設定)'!AS31="-",'C3(1)-1管路'!AS31,'C3(1)-1管路'!AS31-'C10(1)-2管路(計画設定)'!AS31))=0,"-",IF('C3(1)-1管路'!AS31="-","-",IF('C10(1)-2管路(計画設定)'!AS31="-",'C3(1)-1管路'!AS31,'C3(1)-1管路'!AS31-'C10(1)-2管路(計画設定)'!AS31)))</f>
        <v>-</v>
      </c>
      <c r="AT31" s="472" t="str">
        <f>IF(IF('C3(1)-1管路'!AT31="-","-",IF('C10(1)-2管路(計画設定)'!AT31="-",'C3(1)-1管路'!AT31,'C3(1)-1管路'!AT31-'C10(1)-2管路(計画設定)'!AT31))=0,"-",IF('C3(1)-1管路'!AT31="-","-",IF('C10(1)-2管路(計画設定)'!AT31="-",'C3(1)-1管路'!AT31,'C3(1)-1管路'!AT31-'C10(1)-2管路(計画設定)'!AT31)))</f>
        <v>-</v>
      </c>
      <c r="AU31" s="483" t="str">
        <f t="shared" si="37"/>
        <v>-</v>
      </c>
      <c r="AV31" s="1071">
        <f t="shared" si="38"/>
        <v>2092.9999999999995</v>
      </c>
      <c r="AW31" s="1070"/>
      <c r="AX31" s="1069" t="str">
        <f t="shared" si="39"/>
        <v>-</v>
      </c>
      <c r="AY31" s="1070"/>
      <c r="AZ31" s="1071">
        <f t="shared" si="40"/>
        <v>454</v>
      </c>
      <c r="BA31" s="1070"/>
      <c r="BB31" s="1070">
        <f t="shared" si="41"/>
        <v>0</v>
      </c>
      <c r="BC31" s="1070"/>
      <c r="BD31" s="1070">
        <f t="shared" si="42"/>
        <v>1637.5999999999997</v>
      </c>
      <c r="BE31" s="1070"/>
      <c r="BF31" s="1070">
        <f t="shared" si="43"/>
        <v>1.4</v>
      </c>
      <c r="BG31" s="1070"/>
      <c r="BH31" s="1070">
        <f t="shared" si="44"/>
        <v>0</v>
      </c>
      <c r="BI31" s="1070"/>
      <c r="BJ31" s="1069">
        <f t="shared" si="45"/>
        <v>454</v>
      </c>
      <c r="BK31" s="1070"/>
      <c r="BL31" s="1070">
        <f t="shared" si="46"/>
        <v>1638.9999999999998</v>
      </c>
      <c r="BM31" s="1073"/>
      <c r="BN31" s="1070">
        <f t="shared" si="22"/>
        <v>2092.9999999999995</v>
      </c>
      <c r="BO31" s="1073"/>
      <c r="BQ31" s="442" t="str">
        <f>IF('C10(1)-2管路(計画設定)'!AW31="","-",'C10(1)-2管路(計画設定)'!AW31)</f>
        <v>ダクタイル鋳鉄管(NS形継手等)</v>
      </c>
      <c r="BR31" s="441">
        <f>IF(BQ31=BR$4,IF('C10(1)-2管路(計画設定)'!AV31="-","-",IF('C10(1)-2管路(計画設定)'!I31="-",'C10(1)-2管路(計画設定)'!AV31,'C10(1)-2管路(計画設定)'!AV31-'C10(1)-2管路(計画設定)'!I31)),"-")</f>
        <v>454</v>
      </c>
      <c r="BS31" s="441" t="str">
        <f>IF(BQ31=BS$4,IF('C10(1)-2管路(計画設定)'!AV31="-","-",IF('C10(1)-2管路(計画設定)'!L31="-",'C10(1)-2管路(計画設定)'!AV31,'C10(1)-2管路(計画設定)'!AV31-'C10(1)-2管路(計画設定)'!L31)),"-")</f>
        <v>-</v>
      </c>
      <c r="BT31" s="441" t="str">
        <f>IF(BQ31=BT$4,IF('C10(1)-2管路(計画設定)'!AV31="-","-",IF('C10(1)-2管路(計画設定)'!O31="-",'C10(1)-2管路(計画設定)'!AV31,'C10(1)-2管路(計画設定)'!AV31-'C10(1)-2管路(計画設定)'!O31)),"-")</f>
        <v>-</v>
      </c>
      <c r="BU31" s="441" t="str">
        <f>IF($BQ31=BU$4,IF('C10(1)-2管路(計画設定)'!$AV31="-","-",IF('C10(1)-2管路(計画設定)'!R31="-",'C10(1)-2管路(計画設定)'!$AV31,'C10(1)-2管路(計画設定)'!$AV31-'C10(1)-2管路(計画設定)'!R31)),"-")</f>
        <v>-</v>
      </c>
      <c r="BV31" s="441" t="str">
        <f>IF($BQ31=BV$4,IF('C10(1)-2管路(計画設定)'!$AV31="-","-",IF('C10(1)-2管路(計画設定)'!W31="-",'C10(1)-2管路(計画設定)'!$AV31,'C10(1)-2管路(計画設定)'!$AV31-SUM('C10(1)-2管路(計画設定)'!S31,'C10(1)-2管路(計画設定)'!T31))),"-")</f>
        <v>-</v>
      </c>
      <c r="BW31" s="441" t="str">
        <f>IF($BQ31=BV$4,IF('C10(1)-2管路(計画設定)'!$AV31="-","-",IF('C10(1)-2管路(計画設定)'!W31="-",'C10(1)-2管路(計画設定)'!$AV31,'C10(1)-2管路(計画設定)'!$AV31-SUM('C10(1)-2管路(計画設定)'!U31,'C10(1)-2管路(計画設定)'!V31))),"-")</f>
        <v>-</v>
      </c>
      <c r="BX31" s="441" t="str">
        <f>IF($BQ31=BX$4,IF('C10(1)-2管路(計画設定)'!$AV31="-","-",IF('C10(1)-2管路(計画設定)'!AF31="-",'C10(1)-2管路(計画設定)'!$AV31,'C10(1)-2管路(計画設定)'!$AV31-'C10(1)-2管路(計画設定)'!AF31)),"-")</f>
        <v>-</v>
      </c>
    </row>
    <row r="32" spans="2:76" ht="13.5" customHeight="1">
      <c r="B32" s="1594"/>
      <c r="C32" s="1263"/>
      <c r="D32" s="1263"/>
      <c r="E32" s="1263"/>
      <c r="F32" s="77" t="s">
        <v>136</v>
      </c>
      <c r="G32" s="857">
        <f>IF(AND('C10(1)-1管路(計画設定)'!$F$9="○",'C10(1)-4,5管路(計画設定)'!$BR32="-"),"-",IF('C3(1)-1管路'!G32="-",BR32,IF(BR32="-",'C3(1)-1管路'!G32,'C3(1)-1管路'!G32+BR32)))</f>
        <v>734.4</v>
      </c>
      <c r="H32" s="472" t="str">
        <f>IF(IF('C3(1)-1管路'!H32="-","-",IF('C10(1)-2管路(計画設定)'!H32="-",'C3(1)-1管路'!H32,'C3(1)-1管路'!H32-'C10(1)-2管路(計画設定)'!H32))=0,"-",IF('C3(1)-1管路'!H32="-","-",IF('C10(1)-2管路(計画設定)'!H32="-",'C3(1)-1管路'!H32,'C3(1)-1管路'!H32-'C10(1)-2管路(計画設定)'!H32)))</f>
        <v>-</v>
      </c>
      <c r="I32" s="486">
        <f t="shared" si="25"/>
        <v>734.4</v>
      </c>
      <c r="J32" s="857" t="str">
        <f>IF(AND('C10(1)-1管路(計画設定)'!$H$9="○",'C10(1)-4,5管路(計画設定)'!$BS32="-"),"-",IF('C3(1)-1管路'!J32="-",BS32,IF(BS32="-",'C3(1)-1管路'!J32,'C3(1)-1管路'!J32+BS32)))</f>
        <v>-</v>
      </c>
      <c r="K32" s="472" t="str">
        <f>IF(IF('C3(1)-1管路'!K32="-","-",IF('C10(1)-2管路(計画設定)'!K32="-",'C3(1)-1管路'!K32,'C3(1)-1管路'!K32-'C10(1)-2管路(計画設定)'!K32))=0,"-",IF('C3(1)-1管路'!K32="-","-",IF('C10(1)-2管路(計画設定)'!K32="-",'C3(1)-1管路'!K32,'C3(1)-1管路'!K32-'C10(1)-2管路(計画設定)'!K32)))</f>
        <v>-</v>
      </c>
      <c r="L32" s="486" t="str">
        <f t="shared" si="26"/>
        <v>-</v>
      </c>
      <c r="M32" s="857">
        <f>IF(AND('C10(1)-1管路(計画設定)'!$J$9="○",'C10(1)-4,5管路(計画設定)'!$BT32="-"),"-",IF('C3(1)-1管路'!M32="-",BT32,IF(BT32="-",'C3(1)-1管路'!M32,'C3(1)-1管路'!M32+BT32)))</f>
        <v>759.19999999999993</v>
      </c>
      <c r="N32" s="472" t="str">
        <f>IF(IF('C3(1)-1管路'!N32="-","-",IF('C10(1)-2管路(計画設定)'!N32="-",'C3(1)-1管路'!N32,'C3(1)-1管路'!N32-'C10(1)-2管路(計画設定)'!N32))=0,"-",IF('C3(1)-1管路'!N32="-","-",IF('C10(1)-2管路(計画設定)'!N32="-",'C3(1)-1管路'!N32,'C3(1)-1管路'!N32-'C10(1)-2管路(計画設定)'!N32)))</f>
        <v>-</v>
      </c>
      <c r="O32" s="486">
        <f t="shared" si="27"/>
        <v>759.19999999999993</v>
      </c>
      <c r="P32" s="857" t="str">
        <f>IF(AND('C10(1)-1管路(計画設定)'!$L$9="○",'C10(1)-4,5管路(計画設定)'!$BU32="-"),"-",IF('C3(1)-1管路'!P32="-",BU32,IF(BU32="-",'C3(1)-1管路'!P32,'C3(1)-1管路'!P32+BU32)))</f>
        <v>-</v>
      </c>
      <c r="Q32" s="472" t="str">
        <f>IF(IF('C3(1)-1管路'!Q32="-","-",IF('C10(1)-2管路(計画設定)'!Q32="-",'C3(1)-1管路'!Q32,'C3(1)-1管路'!Q32-'C10(1)-2管路(計画設定)'!Q32))=0,"-",IF('C3(1)-1管路'!Q32="-","-",IF('C10(1)-2管路(計画設定)'!Q32="-",'C3(1)-1管路'!Q32,'C3(1)-1管路'!Q32-'C10(1)-2管路(計画設定)'!Q32)))</f>
        <v>-</v>
      </c>
      <c r="R32" s="486" t="str">
        <f t="shared" si="28"/>
        <v>-</v>
      </c>
      <c r="S32" s="857" t="str">
        <f>IF(AND('C10(1)-1管路(計画設定)'!$N$9="○",'C10(1)-4,5管路(計画設定)'!$BV32="-"),"-",IF('C3(1)-1管路'!S32="-",BV32,IF(BV32="-",'C3(1)-1管路'!S32,'C3(1)-1管路'!S32+BV32+BW32)))</f>
        <v>-</v>
      </c>
      <c r="T32" s="471" t="str">
        <f>IF(IF('C3(1)-1管路'!T32="-","-",IF('C10(1)-2管路(計画設定)'!T32="-",'C3(1)-1管路'!T32,'C3(1)-1管路'!T32-'C10(1)-2管路(計画設定)'!T32))=0,"-",IF('C3(1)-1管路'!T32="-","-",IF('C10(1)-2管路(計画設定)'!T32="-",'C3(1)-1管路'!T32,'C3(1)-1管路'!T32-'C10(1)-2管路(計画設定)'!T32)))</f>
        <v>-</v>
      </c>
      <c r="U32" s="856" t="str">
        <f>IF(AND('C10(1)-1管路(計画設定)'!$P$9="○",'C10(1)-4,5管路(計画設定)'!$BW32="-"),"-",IF('C3(1)-1管路'!U32="-",BW32,IF(BW32="-",'C3(1)-1管路'!U32,'C3(1)-1管路'!U32)))</f>
        <v>-</v>
      </c>
      <c r="V32" s="472" t="str">
        <f>IF(IF('C3(1)-1管路'!V32="-","-",IF('C10(1)-2管路(計画設定)'!V32="-",'C3(1)-1管路'!V32,'C3(1)-1管路'!V32-'C10(1)-2管路(計画設定)'!V32))=0,"-",IF('C3(1)-1管路'!V32="-","-",IF('C10(1)-2管路(計画設定)'!V32="-",'C3(1)-1管路'!V32,'C3(1)-1管路'!V32-'C10(1)-2管路(計画設定)'!V32)))</f>
        <v>-</v>
      </c>
      <c r="W32" s="486" t="str">
        <f t="shared" si="29"/>
        <v>-</v>
      </c>
      <c r="X32" s="478" t="str">
        <f>IF(IF('C3(1)-1管路'!X32="-","-",IF('C10(1)-2管路(計画設定)'!X32="-",'C3(1)-1管路'!X32,'C3(1)-1管路'!X32-'C10(1)-2管路(計画設定)'!X32))=0,"-",IF('C3(1)-1管路'!X32="-","-",IF('C10(1)-2管路(計画設定)'!X32="-",'C3(1)-1管路'!X32,'C3(1)-1管路'!X32-'C10(1)-2管路(計画設定)'!X32)))</f>
        <v>-</v>
      </c>
      <c r="Y32" s="472" t="str">
        <f>IF(IF('C3(1)-1管路'!Y32="-","-",IF('C10(1)-2管路(計画設定)'!Y32="-",'C3(1)-1管路'!Y32,'C3(1)-1管路'!Y32-'C10(1)-2管路(計画設定)'!Y32))=0,"-",IF('C3(1)-1管路'!Y32="-","-",IF('C10(1)-2管路(計画設定)'!Y32="-",'C3(1)-1管路'!Y32,'C3(1)-1管路'!Y32-'C10(1)-2管路(計画設定)'!Y32)))</f>
        <v>-</v>
      </c>
      <c r="Z32" s="486" t="str">
        <f t="shared" si="30"/>
        <v>-</v>
      </c>
      <c r="AA32" s="478" t="str">
        <f>IF(IF('C3(1)-1管路'!AA32="-","-",IF('C10(1)-2管路(計画設定)'!AA32="-",'C3(1)-1管路'!AA32,'C3(1)-1管路'!AA32-'C10(1)-2管路(計画設定)'!AA32))=0,"-",IF('C3(1)-1管路'!AA32="-","-",IF('C10(1)-2管路(計画設定)'!AA32="-",'C3(1)-1管路'!AA32,'C3(1)-1管路'!AA32-'C10(1)-2管路(計画設定)'!AA32)))</f>
        <v>-</v>
      </c>
      <c r="AB32" s="472" t="str">
        <f>IF(IF('C3(1)-1管路'!AB32="-","-",IF('C10(1)-2管路(計画設定)'!AB32="-",'C3(1)-1管路'!AB32,'C3(1)-1管路'!AB32-'C10(1)-2管路(計画設定)'!AB32))=0,"-",IF('C3(1)-1管路'!AB32="-","-",IF('C10(1)-2管路(計画設定)'!AB32="-",'C3(1)-1管路'!AB32,'C3(1)-1管路'!AB32-'C10(1)-2管路(計画設定)'!AB32)))</f>
        <v>-</v>
      </c>
      <c r="AC32" s="486" t="str">
        <f t="shared" si="31"/>
        <v>-</v>
      </c>
      <c r="AD32" s="857">
        <f>IF(AND('C10(1)-1管路(計画設定)'!$V$9="○",'C10(1)-4,5管路(計画設定)'!$BX32="-"),"-",IF('C3(1)-1管路'!AD32="-",BX32,IF(BX32="-",'C3(1)-1管路'!AD32,'C3(1)-1管路'!AD32+BX32)))</f>
        <v>3.4000000000000004</v>
      </c>
      <c r="AE32" s="472" t="str">
        <f>IF(IF('C3(1)-1管路'!AE32="-","-",IF('C10(1)-2管路(計画設定)'!AE32="-",'C3(1)-1管路'!AE32,'C3(1)-1管路'!AE32-'C10(1)-2管路(計画設定)'!AE32))=0,"-",IF('C3(1)-1管路'!AE32="-","-",IF('C10(1)-2管路(計画設定)'!AE32="-",'C3(1)-1管路'!AE32,'C3(1)-1管路'!AE32-'C10(1)-2管路(計画設定)'!AE32)))</f>
        <v>-</v>
      </c>
      <c r="AF32" s="486">
        <f t="shared" si="32"/>
        <v>3.4000000000000004</v>
      </c>
      <c r="AG32" s="478">
        <f>IF(IF('C3(1)-1管路'!AG32="-","-",IF('C10(1)-2管路(計画設定)'!AG32="-",'C3(1)-1管路'!AG32,'C3(1)-1管路'!AG32-'C10(1)-2管路(計画設定)'!AG32))=0,"-",IF('C3(1)-1管路'!AG32="-","-",IF('C10(1)-2管路(計画設定)'!AG32="-",'C3(1)-1管路'!AG32,'C3(1)-1管路'!AG32-'C10(1)-2管路(計画設定)'!AG32)))</f>
        <v>67.5</v>
      </c>
      <c r="AH32" s="472" t="str">
        <f>IF(IF('C3(1)-1管路'!AH32="-","-",IF('C10(1)-2管路(計画設定)'!AH32="-",'C3(1)-1管路'!AH32,'C3(1)-1管路'!AH32-'C10(1)-2管路(計画設定)'!AH32))=0,"-",IF('C3(1)-1管路'!AH32="-","-",IF('C10(1)-2管路(計画設定)'!AH32="-",'C3(1)-1管路'!AH32,'C3(1)-1管路'!AH32-'C10(1)-2管路(計画設定)'!AH32)))</f>
        <v>-</v>
      </c>
      <c r="AI32" s="486">
        <f t="shared" si="33"/>
        <v>67.5</v>
      </c>
      <c r="AJ32" s="478" t="str">
        <f>IF(IF('C3(1)-1管路'!AJ32="-","-",IF('C10(1)-2管路(計画設定)'!AJ32="-",'C3(1)-1管路'!AJ32,'C3(1)-1管路'!AJ32-'C10(1)-2管路(計画設定)'!AJ32))=0,"-",IF('C3(1)-1管路'!AJ32="-","-",IF('C10(1)-2管路(計画設定)'!AJ32="-",'C3(1)-1管路'!AJ32,'C3(1)-1管路'!AJ32-'C10(1)-2管路(計画設定)'!AJ32)))</f>
        <v>-</v>
      </c>
      <c r="AK32" s="472" t="str">
        <f>IF(IF('C3(1)-1管路'!AK32="-","-",IF('C10(1)-2管路(計画設定)'!AK32="-",'C3(1)-1管路'!AK32,'C3(1)-1管路'!AK32-'C10(1)-2管路(計画設定)'!AK32))=0,"-",IF('C3(1)-1管路'!AK32="-","-",IF('C10(1)-2管路(計画設定)'!AK32="-",'C3(1)-1管路'!AK32,'C3(1)-1管路'!AK32-'C10(1)-2管路(計画設定)'!AK32)))</f>
        <v>-</v>
      </c>
      <c r="AL32" s="486" t="str">
        <f t="shared" si="34"/>
        <v>-</v>
      </c>
      <c r="AM32" s="478" t="str">
        <f>IF(IF('C3(1)-1管路'!AM32="-","-",IF('C10(1)-2管路(計画設定)'!AM32="-",'C3(1)-1管路'!AM32,'C3(1)-1管路'!AM32-'C10(1)-2管路(計画設定)'!AM32))=0,"-",IF('C3(1)-1管路'!AM32="-","-",IF('C10(1)-2管路(計画設定)'!AM32="-",'C3(1)-1管路'!AM32,'C3(1)-1管路'!AM32-'C10(1)-2管路(計画設定)'!AM32)))</f>
        <v>-</v>
      </c>
      <c r="AN32" s="472" t="str">
        <f>IF(IF('C3(1)-1管路'!AN32="-","-",IF('C10(1)-2管路(計画設定)'!AN32="-",'C3(1)-1管路'!AN32,'C3(1)-1管路'!AN32-'C10(1)-2管路(計画設定)'!AN32))=0,"-",IF('C3(1)-1管路'!AN32="-","-",IF('C10(1)-2管路(計画設定)'!AN32="-",'C3(1)-1管路'!AN32,'C3(1)-1管路'!AN32-'C10(1)-2管路(計画設定)'!AN32)))</f>
        <v>-</v>
      </c>
      <c r="AO32" s="486" t="str">
        <f t="shared" si="35"/>
        <v>-</v>
      </c>
      <c r="AP32" s="478" t="str">
        <f>IF(IF('C3(1)-1管路'!AP32="-","-",IF('C10(1)-2管路(計画設定)'!AP32="-",'C3(1)-1管路'!AP32,'C3(1)-1管路'!AP32-'C10(1)-2管路(計画設定)'!AP32))=0,"-",IF('C3(1)-1管路'!AP32="-","-",IF('C10(1)-2管路(計画設定)'!AP32="-",'C3(1)-1管路'!AP32,'C3(1)-1管路'!AP32-'C10(1)-2管路(計画設定)'!AP32)))</f>
        <v>-</v>
      </c>
      <c r="AQ32" s="472" t="str">
        <f>IF(IF('C3(1)-1管路'!AQ32="-","-",IF('C10(1)-2管路(計画設定)'!AQ32="-",'C3(1)-1管路'!AQ32,'C3(1)-1管路'!AQ32-'C10(1)-2管路(計画設定)'!AQ32))=0,"-",IF('C3(1)-1管路'!AQ32="-","-",IF('C10(1)-2管路(計画設定)'!AQ32="-",'C3(1)-1管路'!AQ32,'C3(1)-1管路'!AQ32-'C10(1)-2管路(計画設定)'!AQ32)))</f>
        <v>-</v>
      </c>
      <c r="AR32" s="483" t="str">
        <f t="shared" si="36"/>
        <v>-</v>
      </c>
      <c r="AS32" s="478" t="str">
        <f>IF(IF('C3(1)-1管路'!AS32="-","-",IF('C10(1)-2管路(計画設定)'!AS32="-",'C3(1)-1管路'!AS32,'C3(1)-1管路'!AS32-'C10(1)-2管路(計画設定)'!AS32))=0,"-",IF('C3(1)-1管路'!AS32="-","-",IF('C10(1)-2管路(計画設定)'!AS32="-",'C3(1)-1管路'!AS32,'C3(1)-1管路'!AS32-'C10(1)-2管路(計画設定)'!AS32)))</f>
        <v>-</v>
      </c>
      <c r="AT32" s="472" t="str">
        <f>IF(IF('C3(1)-1管路'!AT32="-","-",IF('C10(1)-2管路(計画設定)'!AT32="-",'C3(1)-1管路'!AT32,'C3(1)-1管路'!AT32-'C10(1)-2管路(計画設定)'!AT32))=0,"-",IF('C3(1)-1管路'!AT32="-","-",IF('C10(1)-2管路(計画設定)'!AT32="-",'C3(1)-1管路'!AT32,'C3(1)-1管路'!AT32-'C10(1)-2管路(計画設定)'!AT32)))</f>
        <v>-</v>
      </c>
      <c r="AU32" s="483" t="str">
        <f t="shared" si="37"/>
        <v>-</v>
      </c>
      <c r="AV32" s="1071">
        <f t="shared" si="38"/>
        <v>1564.5</v>
      </c>
      <c r="AW32" s="1070"/>
      <c r="AX32" s="1069" t="str">
        <f t="shared" si="39"/>
        <v>-</v>
      </c>
      <c r="AY32" s="1070"/>
      <c r="AZ32" s="1071">
        <f t="shared" si="40"/>
        <v>1493.6</v>
      </c>
      <c r="BA32" s="1070"/>
      <c r="BB32" s="1070">
        <f t="shared" si="41"/>
        <v>0</v>
      </c>
      <c r="BC32" s="1070"/>
      <c r="BD32" s="1070">
        <f t="shared" si="42"/>
        <v>3.4000000000000004</v>
      </c>
      <c r="BE32" s="1070"/>
      <c r="BF32" s="1070">
        <f t="shared" si="43"/>
        <v>67.5</v>
      </c>
      <c r="BG32" s="1070"/>
      <c r="BH32" s="1070">
        <f t="shared" si="44"/>
        <v>0</v>
      </c>
      <c r="BI32" s="1070"/>
      <c r="BJ32" s="1069">
        <f t="shared" si="45"/>
        <v>1493.6</v>
      </c>
      <c r="BK32" s="1070"/>
      <c r="BL32" s="1070">
        <f t="shared" si="46"/>
        <v>70.900000000000006</v>
      </c>
      <c r="BM32" s="1073"/>
      <c r="BN32" s="1070">
        <f t="shared" si="22"/>
        <v>1564.5</v>
      </c>
      <c r="BO32" s="1073"/>
      <c r="BQ32" s="442" t="str">
        <f>IF('C10(1)-2管路(計画設定)'!AW32="","-",'C10(1)-2管路(計画設定)'!AW32)</f>
        <v>配水用ポリエチレン管(融着継手)</v>
      </c>
      <c r="BR32" s="441" t="str">
        <f>IF(BQ32=BR$4,IF('C10(1)-2管路(計画設定)'!AV32="-","-",IF('C10(1)-2管路(計画設定)'!I32="-",'C10(1)-2管路(計画設定)'!AV32,'C10(1)-2管路(計画設定)'!AV32-'C10(1)-2管路(計画設定)'!I32)),"-")</f>
        <v>-</v>
      </c>
      <c r="BS32" s="441" t="str">
        <f>IF(BQ32=BS$4,IF('C10(1)-2管路(計画設定)'!AV32="-","-",IF('C10(1)-2管路(計画設定)'!L32="-",'C10(1)-2管路(計画設定)'!AV32,'C10(1)-2管路(計画設定)'!AV32-'C10(1)-2管路(計画設定)'!L32)),"-")</f>
        <v>-</v>
      </c>
      <c r="BT32" s="441">
        <f>IF(BQ32=BT$4,IF('C10(1)-2管路(計画設定)'!AV32="-","-",IF('C10(1)-2管路(計画設定)'!O32="-",'C10(1)-2管路(計画設定)'!AV32,'C10(1)-2管路(計画設定)'!AV32-'C10(1)-2管路(計画設定)'!O32)),"-")</f>
        <v>759.19999999999993</v>
      </c>
      <c r="BU32" s="441" t="str">
        <f>IF($BQ32=BU$4,IF('C10(1)-2管路(計画設定)'!$AV32="-","-",IF('C10(1)-2管路(計画設定)'!R32="-",'C10(1)-2管路(計画設定)'!$AV32,'C10(1)-2管路(計画設定)'!$AV32-'C10(1)-2管路(計画設定)'!R32)),"-")</f>
        <v>-</v>
      </c>
      <c r="BV32" s="441" t="str">
        <f>IF($BQ32=BV$4,IF('C10(1)-2管路(計画設定)'!$AV32="-","-",IF('C10(1)-2管路(計画設定)'!W32="-",'C10(1)-2管路(計画設定)'!$AV32,'C10(1)-2管路(計画設定)'!$AV32-SUM('C10(1)-2管路(計画設定)'!S32,'C10(1)-2管路(計画設定)'!T32))),"-")</f>
        <v>-</v>
      </c>
      <c r="BW32" s="441" t="str">
        <f>IF($BQ32=BV$4,IF('C10(1)-2管路(計画設定)'!$AV32="-","-",IF('C10(1)-2管路(計画設定)'!W32="-",'C10(1)-2管路(計画設定)'!$AV32,'C10(1)-2管路(計画設定)'!$AV32-SUM('C10(1)-2管路(計画設定)'!U32,'C10(1)-2管路(計画設定)'!V32))),"-")</f>
        <v>-</v>
      </c>
      <c r="BX32" s="441" t="str">
        <f>IF($BQ32=BX$4,IF('C10(1)-2管路(計画設定)'!$AV32="-","-",IF('C10(1)-2管路(計画設定)'!AF32="-",'C10(1)-2管路(計画設定)'!$AV32,'C10(1)-2管路(計画設定)'!$AV32-'C10(1)-2管路(計画設定)'!AF32)),"-")</f>
        <v>-</v>
      </c>
    </row>
    <row r="33" spans="2:76" ht="13.5" customHeight="1">
      <c r="B33" s="1594"/>
      <c r="C33" s="1263"/>
      <c r="D33" s="1263"/>
      <c r="E33" s="1264"/>
      <c r="F33" s="772" t="s">
        <v>69</v>
      </c>
      <c r="G33" s="854">
        <f t="shared" ref="G33" si="47">IF(SUM(G22:G32)=0,"-",SUM(G22:G32))</f>
        <v>2259.9</v>
      </c>
      <c r="H33" s="474" t="str">
        <f t="shared" ref="H33:AU33" si="48">IF(SUM(H22:H32)=0,"-",SUM(H22:H32))</f>
        <v>-</v>
      </c>
      <c r="I33" s="489">
        <f t="shared" si="48"/>
        <v>2259.9</v>
      </c>
      <c r="J33" s="854" t="str">
        <f t="shared" si="48"/>
        <v>-</v>
      </c>
      <c r="K33" s="474" t="str">
        <f t="shared" si="48"/>
        <v>-</v>
      </c>
      <c r="L33" s="489" t="str">
        <f t="shared" si="48"/>
        <v>-</v>
      </c>
      <c r="M33" s="854">
        <f t="shared" si="48"/>
        <v>759.19999999999993</v>
      </c>
      <c r="N33" s="474" t="str">
        <f t="shared" si="48"/>
        <v>-</v>
      </c>
      <c r="O33" s="489">
        <f t="shared" si="48"/>
        <v>759.19999999999993</v>
      </c>
      <c r="P33" s="854" t="str">
        <f t="shared" si="48"/>
        <v>-</v>
      </c>
      <c r="Q33" s="474" t="str">
        <f t="shared" si="48"/>
        <v>-</v>
      </c>
      <c r="R33" s="489" t="str">
        <f t="shared" si="48"/>
        <v>-</v>
      </c>
      <c r="S33" s="854">
        <f t="shared" si="48"/>
        <v>204.49999999999994</v>
      </c>
      <c r="T33" s="473">
        <f t="shared" si="48"/>
        <v>22</v>
      </c>
      <c r="U33" s="855">
        <f t="shared" si="48"/>
        <v>843</v>
      </c>
      <c r="V33" s="474" t="str">
        <f t="shared" si="48"/>
        <v>-</v>
      </c>
      <c r="W33" s="489">
        <f t="shared" si="48"/>
        <v>1069.5</v>
      </c>
      <c r="X33" s="479">
        <f t="shared" si="48"/>
        <v>5355.2</v>
      </c>
      <c r="Y33" s="474" t="str">
        <f t="shared" si="48"/>
        <v>-</v>
      </c>
      <c r="Z33" s="489">
        <f t="shared" si="48"/>
        <v>5355.2</v>
      </c>
      <c r="AA33" s="479" t="str">
        <f t="shared" si="48"/>
        <v>-</v>
      </c>
      <c r="AB33" s="474" t="str">
        <f t="shared" si="48"/>
        <v>-</v>
      </c>
      <c r="AC33" s="489" t="str">
        <f t="shared" si="48"/>
        <v>-</v>
      </c>
      <c r="AD33" s="854">
        <f t="shared" si="48"/>
        <v>854.5999999999998</v>
      </c>
      <c r="AE33" s="474" t="str">
        <f t="shared" si="48"/>
        <v>-</v>
      </c>
      <c r="AF33" s="489">
        <f t="shared" si="48"/>
        <v>854.5999999999998</v>
      </c>
      <c r="AG33" s="479">
        <f t="shared" si="48"/>
        <v>68.900000000000006</v>
      </c>
      <c r="AH33" s="474" t="str">
        <f t="shared" si="48"/>
        <v>-</v>
      </c>
      <c r="AI33" s="489">
        <f t="shared" si="48"/>
        <v>68.900000000000006</v>
      </c>
      <c r="AJ33" s="479" t="str">
        <f t="shared" si="48"/>
        <v>-</v>
      </c>
      <c r="AK33" s="474" t="str">
        <f t="shared" si="48"/>
        <v>-</v>
      </c>
      <c r="AL33" s="489" t="str">
        <f t="shared" si="48"/>
        <v>-</v>
      </c>
      <c r="AM33" s="479" t="str">
        <f t="shared" si="48"/>
        <v>-</v>
      </c>
      <c r="AN33" s="474" t="str">
        <f t="shared" si="48"/>
        <v>-</v>
      </c>
      <c r="AO33" s="489" t="str">
        <f t="shared" si="48"/>
        <v>-</v>
      </c>
      <c r="AP33" s="479" t="str">
        <f t="shared" si="48"/>
        <v>-</v>
      </c>
      <c r="AQ33" s="474" t="str">
        <f t="shared" si="48"/>
        <v>-</v>
      </c>
      <c r="AR33" s="487" t="str">
        <f t="shared" si="48"/>
        <v>-</v>
      </c>
      <c r="AS33" s="479" t="str">
        <f t="shared" si="48"/>
        <v>-</v>
      </c>
      <c r="AT33" s="474" t="str">
        <f t="shared" si="48"/>
        <v>-</v>
      </c>
      <c r="AU33" s="487" t="str">
        <f t="shared" si="48"/>
        <v>-</v>
      </c>
      <c r="AV33" s="1065">
        <f>IF(SUM(AV22:AW32)=0,"-",SUM(AV22:AW32))</f>
        <v>10345.299999999999</v>
      </c>
      <c r="AW33" s="1066"/>
      <c r="AX33" s="1094">
        <f>IF(SUM(AX22:AY32)=0,"-",SUM(AX22:AY32))</f>
        <v>22</v>
      </c>
      <c r="AY33" s="1066"/>
      <c r="AZ33" s="1065">
        <f>IF(SUM(AZ22:BA32)=0,"-",SUM(AZ22:BA32))</f>
        <v>3019.1</v>
      </c>
      <c r="BA33" s="1066"/>
      <c r="BB33" s="1066">
        <f>IF(SUM(BB22:BC32)=0,"-",SUM(BB22:BC32))</f>
        <v>226.49999999999994</v>
      </c>
      <c r="BC33" s="1066"/>
      <c r="BD33" s="1066">
        <f>IF(SUM(BD22:BE32)=0,"-",SUM(BD22:BE32))</f>
        <v>7052.7999999999993</v>
      </c>
      <c r="BE33" s="1066"/>
      <c r="BF33" s="1066">
        <f>IF(SUM(BF22:BG32)=0,"-",SUM(BF22:BG32))</f>
        <v>68.900000000000006</v>
      </c>
      <c r="BG33" s="1066"/>
      <c r="BH33" s="1066" t="str">
        <f>IF(SUM(BH22:BI32)=0,"-",SUM(BH22:BI32))</f>
        <v>-</v>
      </c>
      <c r="BI33" s="1066"/>
      <c r="BJ33" s="1094">
        <f>IF(SUM(BJ22:BK32)=0,"-",SUM(BJ22:BK32))</f>
        <v>3245.6</v>
      </c>
      <c r="BK33" s="1066"/>
      <c r="BL33" s="1066">
        <f>IF(SUM(BL22:BM32)=0,"-",SUM(BL22:BM32))</f>
        <v>7121.7</v>
      </c>
      <c r="BM33" s="1068"/>
      <c r="BN33" s="1066">
        <f t="shared" si="22"/>
        <v>10367.299999999999</v>
      </c>
      <c r="BO33" s="1068"/>
      <c r="BQ33" s="442" t="str">
        <f>IF('C10(1)-2管路(計画設定)'!AW33="","-",'C10(1)-2管路(計画設定)'!AW33)</f>
        <v>-</v>
      </c>
      <c r="BR33" s="441" t="str">
        <f>IF(BQ33=BR$4,IF('C10(1)-2管路(計画設定)'!AV33="-","-",IF('C10(1)-2管路(計画設定)'!I33="-",'C10(1)-2管路(計画設定)'!AV33,'C10(1)-2管路(計画設定)'!AV33-'C10(1)-2管路(計画設定)'!I33)),"-")</f>
        <v>-</v>
      </c>
      <c r="BS33" s="441" t="str">
        <f>IF(BQ33=BS$4,IF('C10(1)-2管路(計画設定)'!AV33="-","-",IF('C10(1)-2管路(計画設定)'!L33="-",'C10(1)-2管路(計画設定)'!AV33,'C10(1)-2管路(計画設定)'!AV33-'C10(1)-2管路(計画設定)'!L33)),"-")</f>
        <v>-</v>
      </c>
      <c r="BT33" s="441" t="str">
        <f>IF(BQ33=BT$4,IF('C10(1)-2管路(計画設定)'!AV33="-","-",IF('C10(1)-2管路(計画設定)'!O33="-",'C10(1)-2管路(計画設定)'!AV33,'C10(1)-2管路(計画設定)'!AV33-'C10(1)-2管路(計画設定)'!O33)),"-")</f>
        <v>-</v>
      </c>
      <c r="BU33" s="441" t="str">
        <f>IF($BQ33=BU$4,IF('C10(1)-2管路(計画設定)'!$AV33="-","-",IF('C10(1)-2管路(計画設定)'!R33="-",'C10(1)-2管路(計画設定)'!$AV33,'C10(1)-2管路(計画設定)'!$AV33-'C10(1)-2管路(計画設定)'!R33)),"-")</f>
        <v>-</v>
      </c>
      <c r="BV33" s="441" t="str">
        <f>IF($BQ33=BV$4,IF('C10(1)-2管路(計画設定)'!$AV33="-","-",IF('C10(1)-2管路(計画設定)'!W33="-",'C10(1)-2管路(計画設定)'!$AV33,'C10(1)-2管路(計画設定)'!$AV33-SUM('C10(1)-2管路(計画設定)'!S33,'C10(1)-2管路(計画設定)'!T33))),"-")</f>
        <v>-</v>
      </c>
      <c r="BW33" s="441" t="str">
        <f>IF($BQ33=BV$4,IF('C10(1)-2管路(計画設定)'!$AV33="-","-",IF('C10(1)-2管路(計画設定)'!W33="-",'C10(1)-2管路(計画設定)'!$AV33,'C10(1)-2管路(計画設定)'!$AV33-SUM('C10(1)-2管路(計画設定)'!U33,'C10(1)-2管路(計画設定)'!V33))),"-")</f>
        <v>-</v>
      </c>
      <c r="BX33" s="441" t="str">
        <f>IF($BQ33=BX$4,IF('C10(1)-2管路(計画設定)'!$AV33="-","-",IF('C10(1)-2管路(計画設定)'!AF33="-",'C10(1)-2管路(計画設定)'!$AV33,'C10(1)-2管路(計画設定)'!$AV33-'C10(1)-2管路(計画設定)'!AF33)),"-")</f>
        <v>-</v>
      </c>
    </row>
    <row r="34" spans="2:76" ht="13.5" customHeight="1">
      <c r="B34" s="1594"/>
      <c r="C34" s="1263"/>
      <c r="D34" s="1263"/>
      <c r="E34" s="1257" t="s">
        <v>65</v>
      </c>
      <c r="F34" s="75">
        <v>600</v>
      </c>
      <c r="G34" s="859">
        <f>IF(AND('C10(1)-1管路(計画設定)'!$F$10="○",'C10(1)-4,5管路(計画設定)'!$BR34="-"),"-",IF('C3(1)-1管路'!G34="-",BR34,IF(BR34="-",'C3(1)-1管路'!G34,'C3(1)-1管路'!G34+BR34)))</f>
        <v>73</v>
      </c>
      <c r="H34" s="477" t="str">
        <f>IF(IF('C3(1)-1管路'!H34="-","-",IF('C10(1)-2管路(計画設定)'!H34="-",'C3(1)-1管路'!H34,'C3(1)-1管路'!H34-'C10(1)-2管路(計画設定)'!H34))=0,"-",IF('C3(1)-1管路'!H34="-","-",IF('C10(1)-2管路(計画設定)'!H34="-",'C3(1)-1管路'!H34,'C3(1)-1管路'!H34-'C10(1)-2管路(計画設定)'!H34)))</f>
        <v>-</v>
      </c>
      <c r="I34" s="485">
        <f t="shared" ref="I34:I44" si="49">IF(SUM(G34:H34)=0,"-",SUM(G34:H34))</f>
        <v>73</v>
      </c>
      <c r="J34" s="859" t="str">
        <f>IF(AND('C10(1)-1管路(計画設定)'!$H$10="○",'C10(1)-4,5管路(計画設定)'!$BS34="-"),"-",IF('C3(1)-1管路'!J34="-",BS34,IF(BS34="-",'C3(1)-1管路'!J34,'C3(1)-1管路'!J34+BS34)))</f>
        <v>-</v>
      </c>
      <c r="K34" s="477" t="str">
        <f>IF(IF('C3(1)-1管路'!K34="-","-",IF('C10(1)-2管路(計画設定)'!K34="-",'C3(1)-1管路'!K34,'C3(1)-1管路'!K34-'C10(1)-2管路(計画設定)'!K34))=0,"-",IF('C3(1)-1管路'!K34="-","-",IF('C10(1)-2管路(計画設定)'!K34="-",'C3(1)-1管路'!K34,'C3(1)-1管路'!K34-'C10(1)-2管路(計画設定)'!K34)))</f>
        <v>-</v>
      </c>
      <c r="L34" s="485" t="str">
        <f t="shared" ref="L34:L44" si="50">IF(SUM(J34:K34)=0,"-",SUM(J34:K34))</f>
        <v>-</v>
      </c>
      <c r="M34" s="859" t="str">
        <f>IF(AND('C10(1)-1管路(計画設定)'!$J$10="○",'C10(1)-4,5管路(計画設定)'!$BT34="-"),"-",IF('C3(1)-1管路'!M34="-",BT34,IF(BT34="-",'C3(1)-1管路'!M34,'C3(1)-1管路'!M34+BT34)))</f>
        <v>-</v>
      </c>
      <c r="N34" s="477" t="str">
        <f>IF(IF('C3(1)-1管路'!N34="-","-",IF('C10(1)-2管路(計画設定)'!N34="-",'C3(1)-1管路'!N34,'C3(1)-1管路'!N34-'C10(1)-2管路(計画設定)'!N34))=0,"-",IF('C3(1)-1管路'!N34="-","-",IF('C10(1)-2管路(計画設定)'!N34="-",'C3(1)-1管路'!N34,'C3(1)-1管路'!N34-'C10(1)-2管路(計画設定)'!N34)))</f>
        <v>-</v>
      </c>
      <c r="O34" s="485" t="str">
        <f t="shared" ref="O34:O44" si="51">IF(SUM(M34:N34)=0,"-",SUM(M34:N34))</f>
        <v>-</v>
      </c>
      <c r="P34" s="859" t="str">
        <f>IF(AND('C10(1)-1管路(計画設定)'!$L$10="○",'C10(1)-4,5管路(計画設定)'!$BU34="-"),"-",IF('C3(1)-1管路'!P34="-",BU34,IF(BU34="-",'C3(1)-1管路'!P34,'C3(1)-1管路'!P34+BU34)))</f>
        <v>-</v>
      </c>
      <c r="Q34" s="477" t="str">
        <f>IF(IF('C3(1)-1管路'!Q34="-","-",IF('C10(1)-2管路(計画設定)'!Q34="-",'C3(1)-1管路'!Q34,'C3(1)-1管路'!Q34-'C10(1)-2管路(計画設定)'!Q34))=0,"-",IF('C3(1)-1管路'!Q34="-","-",IF('C10(1)-2管路(計画設定)'!Q34="-",'C3(1)-1管路'!Q34,'C3(1)-1管路'!Q34-'C10(1)-2管路(計画設定)'!Q34)))</f>
        <v>-</v>
      </c>
      <c r="R34" s="485" t="str">
        <f t="shared" ref="R34:R44" si="52">IF(SUM(P34:Q34)=0,"-",SUM(P34:Q34))</f>
        <v>-</v>
      </c>
      <c r="S34" s="859" t="str">
        <f>IF(AND('C10(1)-1管路(計画設定)'!$N$10="○",'C10(1)-4,5管路(計画設定)'!$BV34="-"),"-",IF('C3(1)-1管路'!S34="-",BV34,IF(BV34="-",'C3(1)-1管路'!S34,'C3(1)-1管路'!S34+BV34+BW34)))</f>
        <v>-</v>
      </c>
      <c r="T34" s="476" t="str">
        <f>IF(IF('C3(1)-1管路'!T34="-","-",IF('C10(1)-2管路(計画設定)'!T34="-",'C3(1)-1管路'!T34,'C3(1)-1管路'!T34-'C10(1)-2管路(計画設定)'!T34))=0,"-",IF('C3(1)-1管路'!T34="-","-",IF('C10(1)-2管路(計画設定)'!T34="-",'C3(1)-1管路'!T34,'C3(1)-1管路'!T34-'C10(1)-2管路(計画設定)'!T34)))</f>
        <v>-</v>
      </c>
      <c r="U34" s="858" t="str">
        <f>IF(AND('C10(1)-1管路(計画設定)'!$P$10="○",'C10(1)-4,5管路(計画設定)'!$BW34="-"),"-",IF('C3(1)-1管路'!U34="-",BW34,IF(BW34="-",'C3(1)-1管路'!U34,'C3(1)-1管路'!U34)))</f>
        <v>-</v>
      </c>
      <c r="V34" s="477" t="str">
        <f>IF(IF('C3(1)-1管路'!V34="-","-",IF('C10(1)-2管路(計画設定)'!V34="-",'C3(1)-1管路'!V34,'C3(1)-1管路'!V34-'C10(1)-2管路(計画設定)'!V34))=0,"-",IF('C3(1)-1管路'!V34="-","-",IF('C10(1)-2管路(計画設定)'!V34="-",'C3(1)-1管路'!V34,'C3(1)-1管路'!V34-'C10(1)-2管路(計画設定)'!V34)))</f>
        <v>-</v>
      </c>
      <c r="W34" s="485" t="str">
        <f t="shared" ref="W34:W44" si="53">IF(SUM(S34:V34)=0,"-",SUM(S34:V34))</f>
        <v>-</v>
      </c>
      <c r="X34" s="481">
        <f>IF(IF('C3(1)-1管路'!X34="-","-",IF('C10(1)-2管路(計画設定)'!X34="-",'C3(1)-1管路'!X34,'C3(1)-1管路'!X34-'C10(1)-2管路(計画設定)'!X34))=0,"-",IF('C3(1)-1管路'!X34="-","-",IF('C10(1)-2管路(計画設定)'!X34="-",'C3(1)-1管路'!X34,'C3(1)-1管路'!X34-'C10(1)-2管路(計画設定)'!X34)))</f>
        <v>661.6</v>
      </c>
      <c r="Y34" s="477" t="str">
        <f>IF(IF('C3(1)-1管路'!Y34="-","-",IF('C10(1)-2管路(計画設定)'!Y34="-",'C3(1)-1管路'!Y34,'C3(1)-1管路'!Y34-'C10(1)-2管路(計画設定)'!Y34))=0,"-",IF('C3(1)-1管路'!Y34="-","-",IF('C10(1)-2管路(計画設定)'!Y34="-",'C3(1)-1管路'!Y34,'C3(1)-1管路'!Y34-'C10(1)-2管路(計画設定)'!Y34)))</f>
        <v>-</v>
      </c>
      <c r="Z34" s="485">
        <f t="shared" ref="Z34:Z44" si="54">IF(SUM(X34:Y34)=0,"-",SUM(X34:Y34))</f>
        <v>661.6</v>
      </c>
      <c r="AA34" s="481" t="str">
        <f>IF(IF('C3(1)-1管路'!AA34="-","-",IF('C10(1)-2管路(計画設定)'!AA34="-",'C3(1)-1管路'!AA34,'C3(1)-1管路'!AA34-'C10(1)-2管路(計画設定)'!AA34))=0,"-",IF('C3(1)-1管路'!AA34="-","-",IF('C10(1)-2管路(計画設定)'!AA34="-",'C3(1)-1管路'!AA34,'C3(1)-1管路'!AA34-'C10(1)-2管路(計画設定)'!AA34)))</f>
        <v>-</v>
      </c>
      <c r="AB34" s="477" t="str">
        <f>IF(IF('C3(1)-1管路'!AB34="-","-",IF('C10(1)-2管路(計画設定)'!AB34="-",'C3(1)-1管路'!AB34,'C3(1)-1管路'!AB34-'C10(1)-2管路(計画設定)'!AB34))=0,"-",IF('C3(1)-1管路'!AB34="-","-",IF('C10(1)-2管路(計画設定)'!AB34="-",'C3(1)-1管路'!AB34,'C3(1)-1管路'!AB34-'C10(1)-2管路(計画設定)'!AB34)))</f>
        <v>-</v>
      </c>
      <c r="AC34" s="485" t="str">
        <f t="shared" ref="AC34:AC44" si="55">IF(SUM(AA34:AB34)=0,"-",SUM(AA34:AB34))</f>
        <v>-</v>
      </c>
      <c r="AD34" s="859" t="str">
        <f>IF(AND('C10(1)-1管路(計画設定)'!$V$10="○",'C10(1)-4,5管路(計画設定)'!$BX34="-"),"-",IF('C3(1)-1管路'!AD34="-",BX34,IF(BX34="-",'C3(1)-1管路'!AD34,'C3(1)-1管路'!AD34+BX34)))</f>
        <v>-</v>
      </c>
      <c r="AE34" s="477" t="str">
        <f>IF(IF('C3(1)-1管路'!AE34="-","-",IF('C10(1)-2管路(計画設定)'!AE34="-",'C3(1)-1管路'!AE34,'C3(1)-1管路'!AE34-'C10(1)-2管路(計画設定)'!AE34))=0,"-",IF('C3(1)-1管路'!AE34="-","-",IF('C10(1)-2管路(計画設定)'!AE34="-",'C3(1)-1管路'!AE34,'C3(1)-1管路'!AE34-'C10(1)-2管路(計画設定)'!AE34)))</f>
        <v>-</v>
      </c>
      <c r="AF34" s="485" t="str">
        <f t="shared" ref="AF34:AF44" si="56">IF(SUM(AD34:AE34)=0,"-",SUM(AD34:AE34))</f>
        <v>-</v>
      </c>
      <c r="AG34" s="481" t="str">
        <f>IF(IF('C3(1)-1管路'!AG34="-","-",IF('C10(1)-2管路(計画設定)'!AG34="-",'C3(1)-1管路'!AG34,'C3(1)-1管路'!AG34-'C10(1)-2管路(計画設定)'!AG34))=0,"-",IF('C3(1)-1管路'!AG34="-","-",IF('C10(1)-2管路(計画設定)'!AG34="-",'C3(1)-1管路'!AG34,'C3(1)-1管路'!AG34-'C10(1)-2管路(計画設定)'!AG34)))</f>
        <v>-</v>
      </c>
      <c r="AH34" s="477" t="str">
        <f>IF(IF('C3(1)-1管路'!AH34="-","-",IF('C10(1)-2管路(計画設定)'!AH34="-",'C3(1)-1管路'!AH34,'C3(1)-1管路'!AH34-'C10(1)-2管路(計画設定)'!AH34))=0,"-",IF('C3(1)-1管路'!AH34="-","-",IF('C10(1)-2管路(計画設定)'!AH34="-",'C3(1)-1管路'!AH34,'C3(1)-1管路'!AH34-'C10(1)-2管路(計画設定)'!AH34)))</f>
        <v>-</v>
      </c>
      <c r="AI34" s="485" t="str">
        <f t="shared" ref="AI34:AI44" si="57">IF(SUM(AG34:AH34)=0,"-",SUM(AG34:AH34))</f>
        <v>-</v>
      </c>
      <c r="AJ34" s="481" t="str">
        <f>IF(IF('C3(1)-1管路'!AJ34="-","-",IF('C10(1)-2管路(計画設定)'!AJ34="-",'C3(1)-1管路'!AJ34,'C3(1)-1管路'!AJ34-'C10(1)-2管路(計画設定)'!AJ34))=0,"-",IF('C3(1)-1管路'!AJ34="-","-",IF('C10(1)-2管路(計画設定)'!AJ34="-",'C3(1)-1管路'!AJ34,'C3(1)-1管路'!AJ34-'C10(1)-2管路(計画設定)'!AJ34)))</f>
        <v>-</v>
      </c>
      <c r="AK34" s="477" t="str">
        <f>IF(IF('C3(1)-1管路'!AK34="-","-",IF('C10(1)-2管路(計画設定)'!AK34="-",'C3(1)-1管路'!AK34,'C3(1)-1管路'!AK34-'C10(1)-2管路(計画設定)'!AK34))=0,"-",IF('C3(1)-1管路'!AK34="-","-",IF('C10(1)-2管路(計画設定)'!AK34="-",'C3(1)-1管路'!AK34,'C3(1)-1管路'!AK34-'C10(1)-2管路(計画設定)'!AK34)))</f>
        <v>-</v>
      </c>
      <c r="AL34" s="485" t="str">
        <f t="shared" ref="AL34:AL44" si="58">IF(SUM(AJ34:AK34)=0,"-",SUM(AJ34:AK34))</f>
        <v>-</v>
      </c>
      <c r="AM34" s="481" t="str">
        <f>IF(IF('C3(1)-1管路'!AM34="-","-",IF('C10(1)-2管路(計画設定)'!AM34="-",'C3(1)-1管路'!AM34,'C3(1)-1管路'!AM34-'C10(1)-2管路(計画設定)'!AM34))=0,"-",IF('C3(1)-1管路'!AM34="-","-",IF('C10(1)-2管路(計画設定)'!AM34="-",'C3(1)-1管路'!AM34,'C3(1)-1管路'!AM34-'C10(1)-2管路(計画設定)'!AM34)))</f>
        <v>-</v>
      </c>
      <c r="AN34" s="477" t="str">
        <f>IF(IF('C3(1)-1管路'!AN34="-","-",IF('C10(1)-2管路(計画設定)'!AN34="-",'C3(1)-1管路'!AN34,'C3(1)-1管路'!AN34-'C10(1)-2管路(計画設定)'!AN34))=0,"-",IF('C3(1)-1管路'!AN34="-","-",IF('C10(1)-2管路(計画設定)'!AN34="-",'C3(1)-1管路'!AN34,'C3(1)-1管路'!AN34-'C10(1)-2管路(計画設定)'!AN34)))</f>
        <v>-</v>
      </c>
      <c r="AO34" s="485" t="str">
        <f t="shared" ref="AO34:AO44" si="59">IF(SUM(AM34:AN34)=0,"-",SUM(AM34:AN34))</f>
        <v>-</v>
      </c>
      <c r="AP34" s="481" t="str">
        <f>IF(IF('C3(1)-1管路'!AP34="-","-",IF('C10(1)-2管路(計画設定)'!AP34="-",'C3(1)-1管路'!AP34,'C3(1)-1管路'!AP34-'C10(1)-2管路(計画設定)'!AP34))=0,"-",IF('C3(1)-1管路'!AP34="-","-",IF('C10(1)-2管路(計画設定)'!AP34="-",'C3(1)-1管路'!AP34,'C3(1)-1管路'!AP34-'C10(1)-2管路(計画設定)'!AP34)))</f>
        <v>-</v>
      </c>
      <c r="AQ34" s="477" t="str">
        <f>IF(IF('C3(1)-1管路'!AQ34="-","-",IF('C10(1)-2管路(計画設定)'!AQ34="-",'C3(1)-1管路'!AQ34,'C3(1)-1管路'!AQ34-'C10(1)-2管路(計画設定)'!AQ34))=0,"-",IF('C3(1)-1管路'!AQ34="-","-",IF('C10(1)-2管路(計画設定)'!AQ34="-",'C3(1)-1管路'!AQ34,'C3(1)-1管路'!AQ34-'C10(1)-2管路(計画設定)'!AQ34)))</f>
        <v>-</v>
      </c>
      <c r="AR34" s="484" t="str">
        <f t="shared" ref="AR34:AR44" si="60">IF(SUM(AP34:AQ34)=0,"-",SUM(AP34:AQ34))</f>
        <v>-</v>
      </c>
      <c r="AS34" s="481" t="str">
        <f>IF(IF('C3(1)-1管路'!AS34="-","-",IF('C10(1)-2管路(計画設定)'!AS34="-",'C3(1)-1管路'!AS34,'C3(1)-1管路'!AS34-'C10(1)-2管路(計画設定)'!AS34))=0,"-",IF('C3(1)-1管路'!AS34="-","-",IF('C10(1)-2管路(計画設定)'!AS34="-",'C3(1)-1管路'!AS34,'C3(1)-1管路'!AS34-'C10(1)-2管路(計画設定)'!AS34)))</f>
        <v>-</v>
      </c>
      <c r="AT34" s="477" t="str">
        <f>IF(IF('C3(1)-1管路'!AT34="-","-",IF('C10(1)-2管路(計画設定)'!AT34="-",'C3(1)-1管路'!AT34,'C3(1)-1管路'!AT34-'C10(1)-2管路(計画設定)'!AT34))=0,"-",IF('C3(1)-1管路'!AT34="-","-",IF('C10(1)-2管路(計画設定)'!AT34="-",'C3(1)-1管路'!AT34,'C3(1)-1管路'!AT34-'C10(1)-2管路(計画設定)'!AT34)))</f>
        <v>-</v>
      </c>
      <c r="AU34" s="484" t="str">
        <f t="shared" ref="AU34:AU44" si="61">IF(SUM(AS34:AT34)=0,"-",SUM(AS34:AT34))</f>
        <v>-</v>
      </c>
      <c r="AV34" s="1096">
        <f t="shared" ref="AV34:AV44" si="62">IF(SUM(G34,J34,M34,P34,S34,U34,X34,AA34,AD34,AG34,AJ34,AM34,AP34,AS34)=0,"-",SUM(G34,J34,M34,P34,S34,U34,X34,AA34,AD34,AG34,AJ34,AM34,AP34,AS34))</f>
        <v>734.6</v>
      </c>
      <c r="AW34" s="1093"/>
      <c r="AX34" s="1092" t="str">
        <f t="shared" ref="AX34:AX44" si="63">IF(SUM(H34,K34,N34,Q34,T34,V34,Y34,AB34,AE34,AH34,AK34,AN34,AQ34,AT34)=0,"-",SUM(H34,K34,N34,Q34,T34,V34,Y34,AB34,AE34,AH34,AK34,AN34,AQ34,AT34))</f>
        <v>-</v>
      </c>
      <c r="AY34" s="1093"/>
      <c r="AZ34" s="1096">
        <f t="shared" ref="AZ34:AZ44" si="64">SUMIF(G$88,"①",I34)+SUMIF(J$88,"①",L34)+SUMIF(M$88,"①",O34)+SUMIF(P$88,"①",R34)+SUMIF(S$88,"①",S34)+SUMIF(S$88,"①",T34)+SUMIF(U$88,"①",U34)+SUMIF(U$88,"①",V34)+SUMIF(X$88,"①",Z34)+SUMIF(AA$88,"①",AC34)+SUMIF(AD$88,"①",AF34)+SUMIF(AG$88,"①",AI34)+SUMIF(AJ$88,"①",AL34)+SUMIF(AM$88,"①",AO34)+SUMIF(AP$88,"①",AR34)+SUMIF(AS$88,"①",AU34)</f>
        <v>73</v>
      </c>
      <c r="BA34" s="1093"/>
      <c r="BB34" s="1093">
        <f t="shared" ref="BB34:BB44" si="65">SUMIF(G$88,"②",I34)+SUMIF(J$88,"②",L34)+SUMIF(M$88,"②",O34)+SUMIF(P$88,"②",R34)+SUMIF(S$88,"②",S34)+SUMIF(S$88,"②",T34)+SUMIF(U$88,"②",U34)+SUMIF(U$88,"②",V34)+SUMIF(X$88,"②",Z34)+SUMIF(AA$88,"②",AC34)+SUMIF(AD$88,"②",AF34)+SUMIF(AG$88,"②",AI34)+SUMIF(AJ$88,"②",AL34)+SUMIF(AM$88,"②",AO34)+SUMIF(AP$88,"②",AR34)+SUMIF(AS$88,"②",AU34)</f>
        <v>0</v>
      </c>
      <c r="BC34" s="1093"/>
      <c r="BD34" s="1093">
        <f t="shared" ref="BD34:BD44" si="66">SUMIF(G$88,"③",I34)+SUMIF(J$88,"③",L34)+SUMIF(M$88,"③",O34)+SUMIF(P$88,"③",R34)+SUMIF(S$88,"③",S34)+SUMIF(S$88,"③",T34)+SUMIF(U$88,"③",U34)+SUMIF(U$88,"③",V34)+SUMIF(X$88,"③",Z34)+SUMIF(AA$88,"③",AC34)+SUMIF(AD$88,"③",AF34)+SUMIF(AG$88,"③",AI34)+SUMIF(AJ$88,"③",AL34)+SUMIF(AM$88,"③",AO34)+SUMIF(AP$88,"③",AR34)+SUMIF(AS$88,"③",AU34)</f>
        <v>661.6</v>
      </c>
      <c r="BE34" s="1093"/>
      <c r="BF34" s="1093">
        <f t="shared" ref="BF34:BF44" si="67">SUMIF(G$88,"④",I34)+SUMIF(J$88,"④",L34)+SUMIF(M$88,"④",O34)+SUMIF(P$88,"④",R34)+SUMIF(S$88,"④",S34)+SUMIF(S$88,"④",T34)+SUMIF(U$88,"④",U34)+SUMIF(U$88,"④",V34)+SUMIF(X$88,"④",Z34)+SUMIF(AA$88,"④",AC34)+SUMIF(AD$88,"④",AF34)+SUMIF(AG$88,"④",AI34)+SUMIF(AJ$88,"④",AL34)+SUMIF(AM$88,"④",AO34)+SUMIF(AP$88,"④",AR34)+SUMIF(AS$88,"④",AU34)</f>
        <v>0</v>
      </c>
      <c r="BG34" s="1093"/>
      <c r="BH34" s="1093">
        <f t="shared" ref="BH34:BH44" si="68">SUMIF(G$88,"⑤",I34)+SUMIF(J$88,"⑤",L34)+SUMIF(M$88,"⑤",O34)+SUMIF(P$88,"⑤",R34)+SUMIF(S$88,"⑤",S34)+SUMIF(S$88,"⑤",T34)+SUMIF(U$88,"⑤",U34)+SUMIF(U$88,"⑤",V34)+SUMIF(X$88,"⑤",Z34)+SUMIF(AA$88,"⑤",AC34)+SUMIF(AD$88,"⑤",AF34)+SUMIF(AG$88,"⑤",AI34)+SUMIF(AJ$88,"⑤",AL34)+SUMIF(AM$88,"⑤",AO34)+SUMIF(AP$88,"⑤",AR34)+SUMIF(AS$88,"⑤",AU34)</f>
        <v>0</v>
      </c>
      <c r="BI34" s="1093"/>
      <c r="BJ34" s="1092">
        <f t="shared" ref="BJ34:BJ44" si="69">SUM(AZ34:BC34)</f>
        <v>73</v>
      </c>
      <c r="BK34" s="1093"/>
      <c r="BL34" s="1093">
        <f t="shared" ref="BL34:BL44" si="70">SUM(BD34:BI34)</f>
        <v>661.6</v>
      </c>
      <c r="BM34" s="1165"/>
      <c r="BN34" s="1093">
        <f t="shared" si="22"/>
        <v>734.6</v>
      </c>
      <c r="BO34" s="1165"/>
      <c r="BQ34" s="442" t="str">
        <f>IF('C10(1)-2管路(計画設定)'!AW34="","-",'C10(1)-2管路(計画設定)'!AW34)</f>
        <v>ダクタイル鋳鉄管(NS形継手等)</v>
      </c>
      <c r="BR34" s="441">
        <f>IF(BQ34=BR$4,IF('C10(1)-2管路(計画設定)'!AV34="-","-",IF('C10(1)-2管路(計画設定)'!I34="-",'C10(1)-2管路(計画設定)'!AV34,'C10(1)-2管路(計画設定)'!AV34-'C10(1)-2管路(計画設定)'!I34)),"-")</f>
        <v>73</v>
      </c>
      <c r="BS34" s="441" t="str">
        <f>IF(BQ34=BS$4,IF('C10(1)-2管路(計画設定)'!AV34="-","-",IF('C10(1)-2管路(計画設定)'!L34="-",'C10(1)-2管路(計画設定)'!AV34,'C10(1)-2管路(計画設定)'!AV34-'C10(1)-2管路(計画設定)'!L34)),"-")</f>
        <v>-</v>
      </c>
      <c r="BT34" s="441" t="str">
        <f>IF(BQ34=BT$4,IF('C10(1)-2管路(計画設定)'!AV34="-","-",IF('C10(1)-2管路(計画設定)'!O34="-",'C10(1)-2管路(計画設定)'!AV34,'C10(1)-2管路(計画設定)'!AV34-'C10(1)-2管路(計画設定)'!O34)),"-")</f>
        <v>-</v>
      </c>
      <c r="BU34" s="441" t="str">
        <f>IF($BQ34=BU$4,IF('C10(1)-2管路(計画設定)'!$AV34="-","-",IF('C10(1)-2管路(計画設定)'!R34="-",'C10(1)-2管路(計画設定)'!$AV34,'C10(1)-2管路(計画設定)'!$AV34-'C10(1)-2管路(計画設定)'!R34)),"-")</f>
        <v>-</v>
      </c>
      <c r="BV34" s="441" t="str">
        <f>IF($BQ34=BV$4,IF('C10(1)-2管路(計画設定)'!$AV34="-","-",IF('C10(1)-2管路(計画設定)'!W34="-",'C10(1)-2管路(計画設定)'!$AV34,'C10(1)-2管路(計画設定)'!$AV34-SUM('C10(1)-2管路(計画設定)'!S34,'C10(1)-2管路(計画設定)'!T34))),"-")</f>
        <v>-</v>
      </c>
      <c r="BW34" s="441" t="str">
        <f>IF($BQ34=BV$4,IF('C10(1)-2管路(計画設定)'!$AV34="-","-",IF('C10(1)-2管路(計画設定)'!W34="-",'C10(1)-2管路(計画設定)'!$AV34,'C10(1)-2管路(計画設定)'!$AV34-SUM('C10(1)-2管路(計画設定)'!U34,'C10(1)-2管路(計画設定)'!V34))),"-")</f>
        <v>-</v>
      </c>
      <c r="BX34" s="441" t="str">
        <f>IF($BQ34=BX$4,IF('C10(1)-2管路(計画設定)'!$AV34="-","-",IF('C10(1)-2管路(計画設定)'!AF34="-",'C10(1)-2管路(計画設定)'!$AV34,'C10(1)-2管路(計画設定)'!$AV34-'C10(1)-2管路(計画設定)'!AF34)),"-")</f>
        <v>-</v>
      </c>
    </row>
    <row r="35" spans="2:76" ht="13.5" customHeight="1">
      <c r="B35" s="1594"/>
      <c r="C35" s="1263"/>
      <c r="D35" s="1263"/>
      <c r="E35" s="1263"/>
      <c r="F35" s="76">
        <v>500</v>
      </c>
      <c r="G35" s="857">
        <f>IF(AND('C10(1)-1管路(計画設定)'!$F$10="○",'C10(1)-4,5管路(計画設定)'!$BR35="-"),"-",IF('C3(1)-1管路'!G35="-",BR35,IF(BR35="-",'C3(1)-1管路'!G35,'C3(1)-1管路'!G35+BR35)))</f>
        <v>71</v>
      </c>
      <c r="H35" s="472" t="str">
        <f>IF(IF('C3(1)-1管路'!H35="-","-",IF('C10(1)-2管路(計画設定)'!H35="-",'C3(1)-1管路'!H35,'C3(1)-1管路'!H35-'C10(1)-2管路(計画設定)'!H35))=0,"-",IF('C3(1)-1管路'!H35="-","-",IF('C10(1)-2管路(計画設定)'!H35="-",'C3(1)-1管路'!H35,'C3(1)-1管路'!H35-'C10(1)-2管路(計画設定)'!H35)))</f>
        <v>-</v>
      </c>
      <c r="I35" s="486">
        <f t="shared" si="49"/>
        <v>71</v>
      </c>
      <c r="J35" s="857">
        <f>IF(AND('C10(1)-1管路(計画設定)'!$H$10="○",'C10(1)-4,5管路(計画設定)'!$BS35="-"),"-",IF('C3(1)-1管路'!J35="-",BS35,IF(BS35="-",'C3(1)-1管路'!J35,'C3(1)-1管路'!J35+BS35)))</f>
        <v>77.5</v>
      </c>
      <c r="K35" s="472" t="str">
        <f>IF(IF('C3(1)-1管路'!K35="-","-",IF('C10(1)-2管路(計画設定)'!K35="-",'C3(1)-1管路'!K35,'C3(1)-1管路'!K35-'C10(1)-2管路(計画設定)'!K35))=0,"-",IF('C3(1)-1管路'!K35="-","-",IF('C10(1)-2管路(計画設定)'!K35="-",'C3(1)-1管路'!K35,'C3(1)-1管路'!K35-'C10(1)-2管路(計画設定)'!K35)))</f>
        <v>-</v>
      </c>
      <c r="L35" s="486">
        <f t="shared" si="50"/>
        <v>77.5</v>
      </c>
      <c r="M35" s="857" t="str">
        <f>IF(AND('C10(1)-1管路(計画設定)'!$J$10="○",'C10(1)-4,5管路(計画設定)'!$BT35="-"),"-",IF('C3(1)-1管路'!M35="-",BT35,IF(BT35="-",'C3(1)-1管路'!M35,'C3(1)-1管路'!M35+BT35)))</f>
        <v>-</v>
      </c>
      <c r="N35" s="472" t="str">
        <f>IF(IF('C3(1)-1管路'!N35="-","-",IF('C10(1)-2管路(計画設定)'!N35="-",'C3(1)-1管路'!N35,'C3(1)-1管路'!N35-'C10(1)-2管路(計画設定)'!N35))=0,"-",IF('C3(1)-1管路'!N35="-","-",IF('C10(1)-2管路(計画設定)'!N35="-",'C3(1)-1管路'!N35,'C3(1)-1管路'!N35-'C10(1)-2管路(計画設定)'!N35)))</f>
        <v>-</v>
      </c>
      <c r="O35" s="486" t="str">
        <f t="shared" si="51"/>
        <v>-</v>
      </c>
      <c r="P35" s="857" t="str">
        <f>IF(AND('C10(1)-1管路(計画設定)'!$L$10="○",'C10(1)-4,5管路(計画設定)'!$BU35="-"),"-",IF('C3(1)-1管路'!P35="-",BU35,IF(BU35="-",'C3(1)-1管路'!P35,'C3(1)-1管路'!P35+BU35)))</f>
        <v>-</v>
      </c>
      <c r="Q35" s="472" t="str">
        <f>IF(IF('C3(1)-1管路'!Q35="-","-",IF('C10(1)-2管路(計画設定)'!Q35="-",'C3(1)-1管路'!Q35,'C3(1)-1管路'!Q35-'C10(1)-2管路(計画設定)'!Q35))=0,"-",IF('C3(1)-1管路'!Q35="-","-",IF('C10(1)-2管路(計画設定)'!Q35="-",'C3(1)-1管路'!Q35,'C3(1)-1管路'!Q35-'C10(1)-2管路(計画設定)'!Q35)))</f>
        <v>-</v>
      </c>
      <c r="R35" s="486" t="str">
        <f t="shared" si="52"/>
        <v>-</v>
      </c>
      <c r="S35" s="857" t="str">
        <f>IF(AND('C10(1)-1管路(計画設定)'!$N$10="○",'C10(1)-4,5管路(計画設定)'!$BV35="-"),"-",IF('C3(1)-1管路'!S35="-",BV35,IF(BV35="-",'C3(1)-1管路'!S35,'C3(1)-1管路'!S35+BV35+BW35)))</f>
        <v>-</v>
      </c>
      <c r="T35" s="471" t="str">
        <f>IF(IF('C3(1)-1管路'!T35="-","-",IF('C10(1)-2管路(計画設定)'!T35="-",'C3(1)-1管路'!T35,'C3(1)-1管路'!T35-'C10(1)-2管路(計画設定)'!T35))=0,"-",IF('C3(1)-1管路'!T35="-","-",IF('C10(1)-2管路(計画設定)'!T35="-",'C3(1)-1管路'!T35,'C3(1)-1管路'!T35-'C10(1)-2管路(計画設定)'!T35)))</f>
        <v>-</v>
      </c>
      <c r="U35" s="856" t="str">
        <f>IF(AND('C10(1)-1管路(計画設定)'!$P$10="○",'C10(1)-4,5管路(計画設定)'!$BW35="-"),"-",IF('C3(1)-1管路'!U35="-",BW35,IF(BW35="-",'C3(1)-1管路'!U35,'C3(1)-1管路'!U35)))</f>
        <v>-</v>
      </c>
      <c r="V35" s="472" t="str">
        <f>IF(IF('C3(1)-1管路'!V35="-","-",IF('C10(1)-2管路(計画設定)'!V35="-",'C3(1)-1管路'!V35,'C3(1)-1管路'!V35-'C10(1)-2管路(計画設定)'!V35))=0,"-",IF('C3(1)-1管路'!V35="-","-",IF('C10(1)-2管路(計画設定)'!V35="-",'C3(1)-1管路'!V35,'C3(1)-1管路'!V35-'C10(1)-2管路(計画設定)'!V35)))</f>
        <v>-</v>
      </c>
      <c r="W35" s="486" t="str">
        <f t="shared" si="53"/>
        <v>-</v>
      </c>
      <c r="X35" s="478">
        <f>IF(IF('C3(1)-1管路'!X35="-","-",IF('C10(1)-2管路(計画設定)'!X35="-",'C3(1)-1管路'!X35,'C3(1)-1管路'!X35-'C10(1)-2管路(計画設定)'!X35))=0,"-",IF('C3(1)-1管路'!X35="-","-",IF('C10(1)-2管路(計画設定)'!X35="-",'C3(1)-1管路'!X35,'C3(1)-1管路'!X35-'C10(1)-2管路(計画設定)'!X35)))</f>
        <v>642.1</v>
      </c>
      <c r="Y35" s="472" t="str">
        <f>IF(IF('C3(1)-1管路'!Y35="-","-",IF('C10(1)-2管路(計画設定)'!Y35="-",'C3(1)-1管路'!Y35,'C3(1)-1管路'!Y35-'C10(1)-2管路(計画設定)'!Y35))=0,"-",IF('C3(1)-1管路'!Y35="-","-",IF('C10(1)-2管路(計画設定)'!Y35="-",'C3(1)-1管路'!Y35,'C3(1)-1管路'!Y35-'C10(1)-2管路(計画設定)'!Y35)))</f>
        <v>-</v>
      </c>
      <c r="Z35" s="486">
        <f t="shared" si="54"/>
        <v>642.1</v>
      </c>
      <c r="AA35" s="478" t="str">
        <f>IF(IF('C3(1)-1管路'!AA35="-","-",IF('C10(1)-2管路(計画設定)'!AA35="-",'C3(1)-1管路'!AA35,'C3(1)-1管路'!AA35-'C10(1)-2管路(計画設定)'!AA35))=0,"-",IF('C3(1)-1管路'!AA35="-","-",IF('C10(1)-2管路(計画設定)'!AA35="-",'C3(1)-1管路'!AA35,'C3(1)-1管路'!AA35-'C10(1)-2管路(計画設定)'!AA35)))</f>
        <v>-</v>
      </c>
      <c r="AB35" s="472" t="str">
        <f>IF(IF('C3(1)-1管路'!AB35="-","-",IF('C10(1)-2管路(計画設定)'!AB35="-",'C3(1)-1管路'!AB35,'C3(1)-1管路'!AB35-'C10(1)-2管路(計画設定)'!AB35))=0,"-",IF('C3(1)-1管路'!AB35="-","-",IF('C10(1)-2管路(計画設定)'!AB35="-",'C3(1)-1管路'!AB35,'C3(1)-1管路'!AB35-'C10(1)-2管路(計画設定)'!AB35)))</f>
        <v>-</v>
      </c>
      <c r="AC35" s="486" t="str">
        <f t="shared" si="55"/>
        <v>-</v>
      </c>
      <c r="AD35" s="857" t="str">
        <f>IF(AND('C10(1)-1管路(計画設定)'!$V$10="○",'C10(1)-4,5管路(計画設定)'!$BX35="-"),"-",IF('C3(1)-1管路'!AD35="-",BX35,IF(BX35="-",'C3(1)-1管路'!AD35,'C3(1)-1管路'!AD35+BX35)))</f>
        <v>-</v>
      </c>
      <c r="AE35" s="472" t="str">
        <f>IF(IF('C3(1)-1管路'!AE35="-","-",IF('C10(1)-2管路(計画設定)'!AE35="-",'C3(1)-1管路'!AE35,'C3(1)-1管路'!AE35-'C10(1)-2管路(計画設定)'!AE35))=0,"-",IF('C3(1)-1管路'!AE35="-","-",IF('C10(1)-2管路(計画設定)'!AE35="-",'C3(1)-1管路'!AE35,'C3(1)-1管路'!AE35-'C10(1)-2管路(計画設定)'!AE35)))</f>
        <v>-</v>
      </c>
      <c r="AF35" s="486" t="str">
        <f t="shared" si="56"/>
        <v>-</v>
      </c>
      <c r="AG35" s="478" t="str">
        <f>IF(IF('C3(1)-1管路'!AG35="-","-",IF('C10(1)-2管路(計画設定)'!AG35="-",'C3(1)-1管路'!AG35,'C3(1)-1管路'!AG35-'C10(1)-2管路(計画設定)'!AG35))=0,"-",IF('C3(1)-1管路'!AG35="-","-",IF('C10(1)-2管路(計画設定)'!AG35="-",'C3(1)-1管路'!AG35,'C3(1)-1管路'!AG35-'C10(1)-2管路(計画設定)'!AG35)))</f>
        <v>-</v>
      </c>
      <c r="AH35" s="472" t="str">
        <f>IF(IF('C3(1)-1管路'!AH35="-","-",IF('C10(1)-2管路(計画設定)'!AH35="-",'C3(1)-1管路'!AH35,'C3(1)-1管路'!AH35-'C10(1)-2管路(計画設定)'!AH35))=0,"-",IF('C3(1)-1管路'!AH35="-","-",IF('C10(1)-2管路(計画設定)'!AH35="-",'C3(1)-1管路'!AH35,'C3(1)-1管路'!AH35-'C10(1)-2管路(計画設定)'!AH35)))</f>
        <v>-</v>
      </c>
      <c r="AI35" s="486" t="str">
        <f t="shared" si="57"/>
        <v>-</v>
      </c>
      <c r="AJ35" s="478" t="str">
        <f>IF(IF('C3(1)-1管路'!AJ35="-","-",IF('C10(1)-2管路(計画設定)'!AJ35="-",'C3(1)-1管路'!AJ35,'C3(1)-1管路'!AJ35-'C10(1)-2管路(計画設定)'!AJ35))=0,"-",IF('C3(1)-1管路'!AJ35="-","-",IF('C10(1)-2管路(計画設定)'!AJ35="-",'C3(1)-1管路'!AJ35,'C3(1)-1管路'!AJ35-'C10(1)-2管路(計画設定)'!AJ35)))</f>
        <v>-</v>
      </c>
      <c r="AK35" s="472" t="str">
        <f>IF(IF('C3(1)-1管路'!AK35="-","-",IF('C10(1)-2管路(計画設定)'!AK35="-",'C3(1)-1管路'!AK35,'C3(1)-1管路'!AK35-'C10(1)-2管路(計画設定)'!AK35))=0,"-",IF('C3(1)-1管路'!AK35="-","-",IF('C10(1)-2管路(計画設定)'!AK35="-",'C3(1)-1管路'!AK35,'C3(1)-1管路'!AK35-'C10(1)-2管路(計画設定)'!AK35)))</f>
        <v>-</v>
      </c>
      <c r="AL35" s="486" t="str">
        <f t="shared" si="58"/>
        <v>-</v>
      </c>
      <c r="AM35" s="478" t="str">
        <f>IF(IF('C3(1)-1管路'!AM35="-","-",IF('C10(1)-2管路(計画設定)'!AM35="-",'C3(1)-1管路'!AM35,'C3(1)-1管路'!AM35-'C10(1)-2管路(計画設定)'!AM35))=0,"-",IF('C3(1)-1管路'!AM35="-","-",IF('C10(1)-2管路(計画設定)'!AM35="-",'C3(1)-1管路'!AM35,'C3(1)-1管路'!AM35-'C10(1)-2管路(計画設定)'!AM35)))</f>
        <v>-</v>
      </c>
      <c r="AN35" s="472" t="str">
        <f>IF(IF('C3(1)-1管路'!AN35="-","-",IF('C10(1)-2管路(計画設定)'!AN35="-",'C3(1)-1管路'!AN35,'C3(1)-1管路'!AN35-'C10(1)-2管路(計画設定)'!AN35))=0,"-",IF('C3(1)-1管路'!AN35="-","-",IF('C10(1)-2管路(計画設定)'!AN35="-",'C3(1)-1管路'!AN35,'C3(1)-1管路'!AN35-'C10(1)-2管路(計画設定)'!AN35)))</f>
        <v>-</v>
      </c>
      <c r="AO35" s="486" t="str">
        <f t="shared" si="59"/>
        <v>-</v>
      </c>
      <c r="AP35" s="478" t="str">
        <f>IF(IF('C3(1)-1管路'!AP35="-","-",IF('C10(1)-2管路(計画設定)'!AP35="-",'C3(1)-1管路'!AP35,'C3(1)-1管路'!AP35-'C10(1)-2管路(計画設定)'!AP35))=0,"-",IF('C3(1)-1管路'!AP35="-","-",IF('C10(1)-2管路(計画設定)'!AP35="-",'C3(1)-1管路'!AP35,'C3(1)-1管路'!AP35-'C10(1)-2管路(計画設定)'!AP35)))</f>
        <v>-</v>
      </c>
      <c r="AQ35" s="472" t="str">
        <f>IF(IF('C3(1)-1管路'!AQ35="-","-",IF('C10(1)-2管路(計画設定)'!AQ35="-",'C3(1)-1管路'!AQ35,'C3(1)-1管路'!AQ35-'C10(1)-2管路(計画設定)'!AQ35))=0,"-",IF('C3(1)-1管路'!AQ35="-","-",IF('C10(1)-2管路(計画設定)'!AQ35="-",'C3(1)-1管路'!AQ35,'C3(1)-1管路'!AQ35-'C10(1)-2管路(計画設定)'!AQ35)))</f>
        <v>-</v>
      </c>
      <c r="AR35" s="483" t="str">
        <f t="shared" si="60"/>
        <v>-</v>
      </c>
      <c r="AS35" s="478" t="str">
        <f>IF(IF('C3(1)-1管路'!AS35="-","-",IF('C10(1)-2管路(計画設定)'!AS35="-",'C3(1)-1管路'!AS35,'C3(1)-1管路'!AS35-'C10(1)-2管路(計画設定)'!AS35))=0,"-",IF('C3(1)-1管路'!AS35="-","-",IF('C10(1)-2管路(計画設定)'!AS35="-",'C3(1)-1管路'!AS35,'C3(1)-1管路'!AS35-'C10(1)-2管路(計画設定)'!AS35)))</f>
        <v>-</v>
      </c>
      <c r="AT35" s="472" t="str">
        <f>IF(IF('C3(1)-1管路'!AT35="-","-",IF('C10(1)-2管路(計画設定)'!AT35="-",'C3(1)-1管路'!AT35,'C3(1)-1管路'!AT35-'C10(1)-2管路(計画設定)'!AT35))=0,"-",IF('C3(1)-1管路'!AT35="-","-",IF('C10(1)-2管路(計画設定)'!AT35="-",'C3(1)-1管路'!AT35,'C3(1)-1管路'!AT35-'C10(1)-2管路(計画設定)'!AT35)))</f>
        <v>-</v>
      </c>
      <c r="AU35" s="483" t="str">
        <f t="shared" si="61"/>
        <v>-</v>
      </c>
      <c r="AV35" s="1071">
        <f t="shared" si="62"/>
        <v>790.6</v>
      </c>
      <c r="AW35" s="1070"/>
      <c r="AX35" s="1069" t="str">
        <f t="shared" si="63"/>
        <v>-</v>
      </c>
      <c r="AY35" s="1070"/>
      <c r="AZ35" s="1071">
        <f t="shared" si="64"/>
        <v>148.5</v>
      </c>
      <c r="BA35" s="1070"/>
      <c r="BB35" s="1070">
        <f t="shared" si="65"/>
        <v>0</v>
      </c>
      <c r="BC35" s="1070"/>
      <c r="BD35" s="1070">
        <f t="shared" si="66"/>
        <v>642.1</v>
      </c>
      <c r="BE35" s="1070"/>
      <c r="BF35" s="1070">
        <f t="shared" si="67"/>
        <v>0</v>
      </c>
      <c r="BG35" s="1070"/>
      <c r="BH35" s="1070">
        <f t="shared" si="68"/>
        <v>0</v>
      </c>
      <c r="BI35" s="1070"/>
      <c r="BJ35" s="1069">
        <f t="shared" si="69"/>
        <v>148.5</v>
      </c>
      <c r="BK35" s="1070"/>
      <c r="BL35" s="1070">
        <f t="shared" si="70"/>
        <v>642.1</v>
      </c>
      <c r="BM35" s="1073"/>
      <c r="BN35" s="1070">
        <f t="shared" si="22"/>
        <v>790.6</v>
      </c>
      <c r="BO35" s="1073"/>
      <c r="BQ35" s="442" t="str">
        <f>IF('C10(1)-2管路(計画設定)'!AW35="","-",'C10(1)-2管路(計画設定)'!AW35)</f>
        <v>ダクタイル鋳鉄管(NS形継手等)</v>
      </c>
      <c r="BR35" s="441">
        <f>IF(BQ35=BR$4,IF('C10(1)-2管路(計画設定)'!AV35="-","-",IF('C10(1)-2管路(計画設定)'!I35="-",'C10(1)-2管路(計画設定)'!AV35,'C10(1)-2管路(計画設定)'!AV35-'C10(1)-2管路(計画設定)'!I35)),"-")</f>
        <v>71</v>
      </c>
      <c r="BS35" s="441" t="str">
        <f>IF(BQ35=BS$4,IF('C10(1)-2管路(計画設定)'!AV35="-","-",IF('C10(1)-2管路(計画設定)'!L35="-",'C10(1)-2管路(計画設定)'!AV35,'C10(1)-2管路(計画設定)'!AV35-'C10(1)-2管路(計画設定)'!L35)),"-")</f>
        <v>-</v>
      </c>
      <c r="BT35" s="441" t="str">
        <f>IF(BQ35=BT$4,IF('C10(1)-2管路(計画設定)'!AV35="-","-",IF('C10(1)-2管路(計画設定)'!O35="-",'C10(1)-2管路(計画設定)'!AV35,'C10(1)-2管路(計画設定)'!AV35-'C10(1)-2管路(計画設定)'!O35)),"-")</f>
        <v>-</v>
      </c>
      <c r="BU35" s="441" t="str">
        <f>IF($BQ35=BU$4,IF('C10(1)-2管路(計画設定)'!$AV35="-","-",IF('C10(1)-2管路(計画設定)'!R35="-",'C10(1)-2管路(計画設定)'!$AV35,'C10(1)-2管路(計画設定)'!$AV35-'C10(1)-2管路(計画設定)'!R35)),"-")</f>
        <v>-</v>
      </c>
      <c r="BV35" s="441" t="str">
        <f>IF($BQ35=BV$4,IF('C10(1)-2管路(計画設定)'!$AV35="-","-",IF('C10(1)-2管路(計画設定)'!W35="-",'C10(1)-2管路(計画設定)'!$AV35,'C10(1)-2管路(計画設定)'!$AV35-SUM('C10(1)-2管路(計画設定)'!S35,'C10(1)-2管路(計画設定)'!T35))),"-")</f>
        <v>-</v>
      </c>
      <c r="BW35" s="441" t="str">
        <f>IF($BQ35=BV$4,IF('C10(1)-2管路(計画設定)'!$AV35="-","-",IF('C10(1)-2管路(計画設定)'!W35="-",'C10(1)-2管路(計画設定)'!$AV35,'C10(1)-2管路(計画設定)'!$AV35-SUM('C10(1)-2管路(計画設定)'!U35,'C10(1)-2管路(計画設定)'!V35))),"-")</f>
        <v>-</v>
      </c>
      <c r="BX35" s="441" t="str">
        <f>IF($BQ35=BX$4,IF('C10(1)-2管路(計画設定)'!$AV35="-","-",IF('C10(1)-2管路(計画設定)'!AF35="-",'C10(1)-2管路(計画設定)'!$AV35,'C10(1)-2管路(計画設定)'!$AV35-'C10(1)-2管路(計画設定)'!AF35)),"-")</f>
        <v>-</v>
      </c>
    </row>
    <row r="36" spans="2:76" ht="13.5" customHeight="1">
      <c r="B36" s="1594"/>
      <c r="C36" s="1263"/>
      <c r="D36" s="1263"/>
      <c r="E36" s="1263"/>
      <c r="F36" s="76">
        <v>450</v>
      </c>
      <c r="G36" s="857">
        <f>IF(AND('C10(1)-1管路(計画設定)'!$F$10="○",'C10(1)-4,5管路(計画設定)'!$BR36="-"),"-",IF('C3(1)-1管路'!G36="-",BR36,IF(BR36="-",'C3(1)-1管路'!G36,'C3(1)-1管路'!G36+BR36)))</f>
        <v>342</v>
      </c>
      <c r="H36" s="472" t="str">
        <f>IF(IF('C3(1)-1管路'!H36="-","-",IF('C10(1)-2管路(計画設定)'!H36="-",'C3(1)-1管路'!H36,'C3(1)-1管路'!H36-'C10(1)-2管路(計画設定)'!H36))=0,"-",IF('C3(1)-1管路'!H36="-","-",IF('C10(1)-2管路(計画設定)'!H36="-",'C3(1)-1管路'!H36,'C3(1)-1管路'!H36-'C10(1)-2管路(計画設定)'!H36)))</f>
        <v>-</v>
      </c>
      <c r="I36" s="486">
        <f t="shared" si="49"/>
        <v>342</v>
      </c>
      <c r="J36" s="857" t="str">
        <f>IF(AND('C10(1)-1管路(計画設定)'!$H$10="○",'C10(1)-4,5管路(計画設定)'!$BS36="-"),"-",IF('C3(1)-1管路'!J36="-",BS36,IF(BS36="-",'C3(1)-1管路'!J36,'C3(1)-1管路'!J36+BS36)))</f>
        <v>-</v>
      </c>
      <c r="K36" s="472" t="str">
        <f>IF(IF('C3(1)-1管路'!K36="-","-",IF('C10(1)-2管路(計画設定)'!K36="-",'C3(1)-1管路'!K36,'C3(1)-1管路'!K36-'C10(1)-2管路(計画設定)'!K36))=0,"-",IF('C3(1)-1管路'!K36="-","-",IF('C10(1)-2管路(計画設定)'!K36="-",'C3(1)-1管路'!K36,'C3(1)-1管路'!K36-'C10(1)-2管路(計画設定)'!K36)))</f>
        <v>-</v>
      </c>
      <c r="L36" s="486" t="str">
        <f t="shared" si="50"/>
        <v>-</v>
      </c>
      <c r="M36" s="857" t="str">
        <f>IF(AND('C10(1)-1管路(計画設定)'!$J$10="○",'C10(1)-4,5管路(計画設定)'!$BT36="-"),"-",IF('C3(1)-1管路'!M36="-",BT36,IF(BT36="-",'C3(1)-1管路'!M36,'C3(1)-1管路'!M36+BT36)))</f>
        <v>-</v>
      </c>
      <c r="N36" s="472" t="str">
        <f>IF(IF('C3(1)-1管路'!N36="-","-",IF('C10(1)-2管路(計画設定)'!N36="-",'C3(1)-1管路'!N36,'C3(1)-1管路'!N36-'C10(1)-2管路(計画設定)'!N36))=0,"-",IF('C3(1)-1管路'!N36="-","-",IF('C10(1)-2管路(計画設定)'!N36="-",'C3(1)-1管路'!N36,'C3(1)-1管路'!N36-'C10(1)-2管路(計画設定)'!N36)))</f>
        <v>-</v>
      </c>
      <c r="O36" s="486" t="str">
        <f t="shared" si="51"/>
        <v>-</v>
      </c>
      <c r="P36" s="857" t="str">
        <f>IF(AND('C10(1)-1管路(計画設定)'!$L$10="○",'C10(1)-4,5管路(計画設定)'!$BU36="-"),"-",IF('C3(1)-1管路'!P36="-",BU36,IF(BU36="-",'C3(1)-1管路'!P36,'C3(1)-1管路'!P36+BU36)))</f>
        <v>-</v>
      </c>
      <c r="Q36" s="472" t="str">
        <f>IF(IF('C3(1)-1管路'!Q36="-","-",IF('C10(1)-2管路(計画設定)'!Q36="-",'C3(1)-1管路'!Q36,'C3(1)-1管路'!Q36-'C10(1)-2管路(計画設定)'!Q36))=0,"-",IF('C3(1)-1管路'!Q36="-","-",IF('C10(1)-2管路(計画設定)'!Q36="-",'C3(1)-1管路'!Q36,'C3(1)-1管路'!Q36-'C10(1)-2管路(計画設定)'!Q36)))</f>
        <v>-</v>
      </c>
      <c r="R36" s="486" t="str">
        <f t="shared" si="52"/>
        <v>-</v>
      </c>
      <c r="S36" s="857" t="str">
        <f>IF(AND('C10(1)-1管路(計画設定)'!$N$10="○",'C10(1)-4,5管路(計画設定)'!$BV36="-"),"-",IF('C3(1)-1管路'!S36="-",BV36,IF(BV36="-",'C3(1)-1管路'!S36,'C3(1)-1管路'!S36+BV36+BW36)))</f>
        <v>-</v>
      </c>
      <c r="T36" s="471" t="str">
        <f>IF(IF('C3(1)-1管路'!T36="-","-",IF('C10(1)-2管路(計画設定)'!T36="-",'C3(1)-1管路'!T36,'C3(1)-1管路'!T36-'C10(1)-2管路(計画設定)'!T36))=0,"-",IF('C3(1)-1管路'!T36="-","-",IF('C10(1)-2管路(計画設定)'!T36="-",'C3(1)-1管路'!T36,'C3(1)-1管路'!T36-'C10(1)-2管路(計画設定)'!T36)))</f>
        <v>-</v>
      </c>
      <c r="U36" s="856" t="str">
        <f>IF(AND('C10(1)-1管路(計画設定)'!$P$10="○",'C10(1)-4,5管路(計画設定)'!$BW36="-"),"-",IF('C3(1)-1管路'!U36="-",BW36,IF(BW36="-",'C3(1)-1管路'!U36,'C3(1)-1管路'!U36)))</f>
        <v>-</v>
      </c>
      <c r="V36" s="472" t="str">
        <f>IF(IF('C3(1)-1管路'!V36="-","-",IF('C10(1)-2管路(計画設定)'!V36="-",'C3(1)-1管路'!V36,'C3(1)-1管路'!V36-'C10(1)-2管路(計画設定)'!V36))=0,"-",IF('C3(1)-1管路'!V36="-","-",IF('C10(1)-2管路(計画設定)'!V36="-",'C3(1)-1管路'!V36,'C3(1)-1管路'!V36-'C10(1)-2管路(計画設定)'!V36)))</f>
        <v>-</v>
      </c>
      <c r="W36" s="486" t="str">
        <f t="shared" si="53"/>
        <v>-</v>
      </c>
      <c r="X36" s="478">
        <f>IF(IF('C3(1)-1管路'!X36="-","-",IF('C10(1)-2管路(計画設定)'!X36="-",'C3(1)-1管路'!X36,'C3(1)-1管路'!X36-'C10(1)-2管路(計画設定)'!X36))=0,"-",IF('C3(1)-1管路'!X36="-","-",IF('C10(1)-2管路(計画設定)'!X36="-",'C3(1)-1管路'!X36,'C3(1)-1管路'!X36-'C10(1)-2管路(計画設定)'!X36)))</f>
        <v>3077.6</v>
      </c>
      <c r="Y36" s="472" t="str">
        <f>IF(IF('C3(1)-1管路'!Y36="-","-",IF('C10(1)-2管路(計画設定)'!Y36="-",'C3(1)-1管路'!Y36,'C3(1)-1管路'!Y36-'C10(1)-2管路(計画設定)'!Y36))=0,"-",IF('C3(1)-1管路'!Y36="-","-",IF('C10(1)-2管路(計画設定)'!Y36="-",'C3(1)-1管路'!Y36,'C3(1)-1管路'!Y36-'C10(1)-2管路(計画設定)'!Y36)))</f>
        <v>-</v>
      </c>
      <c r="Z36" s="486">
        <f t="shared" si="54"/>
        <v>3077.6</v>
      </c>
      <c r="AA36" s="478" t="str">
        <f>IF(IF('C3(1)-1管路'!AA36="-","-",IF('C10(1)-2管路(計画設定)'!AA36="-",'C3(1)-1管路'!AA36,'C3(1)-1管路'!AA36-'C10(1)-2管路(計画設定)'!AA36))=0,"-",IF('C3(1)-1管路'!AA36="-","-",IF('C10(1)-2管路(計画設定)'!AA36="-",'C3(1)-1管路'!AA36,'C3(1)-1管路'!AA36-'C10(1)-2管路(計画設定)'!AA36)))</f>
        <v>-</v>
      </c>
      <c r="AB36" s="472" t="str">
        <f>IF(IF('C3(1)-1管路'!AB36="-","-",IF('C10(1)-2管路(計画設定)'!AB36="-",'C3(1)-1管路'!AB36,'C3(1)-1管路'!AB36-'C10(1)-2管路(計画設定)'!AB36))=0,"-",IF('C3(1)-1管路'!AB36="-","-",IF('C10(1)-2管路(計画設定)'!AB36="-",'C3(1)-1管路'!AB36,'C3(1)-1管路'!AB36-'C10(1)-2管路(計画設定)'!AB36)))</f>
        <v>-</v>
      </c>
      <c r="AC36" s="486" t="str">
        <f t="shared" si="55"/>
        <v>-</v>
      </c>
      <c r="AD36" s="857" t="str">
        <f>IF(AND('C10(1)-1管路(計画設定)'!$V$10="○",'C10(1)-4,5管路(計画設定)'!$BX36="-"),"-",IF('C3(1)-1管路'!AD36="-",BX36,IF(BX36="-",'C3(1)-1管路'!AD36,'C3(1)-1管路'!AD36+BX36)))</f>
        <v>-</v>
      </c>
      <c r="AE36" s="472" t="str">
        <f>IF(IF('C3(1)-1管路'!AE36="-","-",IF('C10(1)-2管路(計画設定)'!AE36="-",'C3(1)-1管路'!AE36,'C3(1)-1管路'!AE36-'C10(1)-2管路(計画設定)'!AE36))=0,"-",IF('C3(1)-1管路'!AE36="-","-",IF('C10(1)-2管路(計画設定)'!AE36="-",'C3(1)-1管路'!AE36,'C3(1)-1管路'!AE36-'C10(1)-2管路(計画設定)'!AE36)))</f>
        <v>-</v>
      </c>
      <c r="AF36" s="486" t="str">
        <f t="shared" si="56"/>
        <v>-</v>
      </c>
      <c r="AG36" s="478" t="str">
        <f>IF(IF('C3(1)-1管路'!AG36="-","-",IF('C10(1)-2管路(計画設定)'!AG36="-",'C3(1)-1管路'!AG36,'C3(1)-1管路'!AG36-'C10(1)-2管路(計画設定)'!AG36))=0,"-",IF('C3(1)-1管路'!AG36="-","-",IF('C10(1)-2管路(計画設定)'!AG36="-",'C3(1)-1管路'!AG36,'C3(1)-1管路'!AG36-'C10(1)-2管路(計画設定)'!AG36)))</f>
        <v>-</v>
      </c>
      <c r="AH36" s="472" t="str">
        <f>IF(IF('C3(1)-1管路'!AH36="-","-",IF('C10(1)-2管路(計画設定)'!AH36="-",'C3(1)-1管路'!AH36,'C3(1)-1管路'!AH36-'C10(1)-2管路(計画設定)'!AH36))=0,"-",IF('C3(1)-1管路'!AH36="-","-",IF('C10(1)-2管路(計画設定)'!AH36="-",'C3(1)-1管路'!AH36,'C3(1)-1管路'!AH36-'C10(1)-2管路(計画設定)'!AH36)))</f>
        <v>-</v>
      </c>
      <c r="AI36" s="486" t="str">
        <f t="shared" si="57"/>
        <v>-</v>
      </c>
      <c r="AJ36" s="478" t="str">
        <f>IF(IF('C3(1)-1管路'!AJ36="-","-",IF('C10(1)-2管路(計画設定)'!AJ36="-",'C3(1)-1管路'!AJ36,'C3(1)-1管路'!AJ36-'C10(1)-2管路(計画設定)'!AJ36))=0,"-",IF('C3(1)-1管路'!AJ36="-","-",IF('C10(1)-2管路(計画設定)'!AJ36="-",'C3(1)-1管路'!AJ36,'C3(1)-1管路'!AJ36-'C10(1)-2管路(計画設定)'!AJ36)))</f>
        <v>-</v>
      </c>
      <c r="AK36" s="472" t="str">
        <f>IF(IF('C3(1)-1管路'!AK36="-","-",IF('C10(1)-2管路(計画設定)'!AK36="-",'C3(1)-1管路'!AK36,'C3(1)-1管路'!AK36-'C10(1)-2管路(計画設定)'!AK36))=0,"-",IF('C3(1)-1管路'!AK36="-","-",IF('C10(1)-2管路(計画設定)'!AK36="-",'C3(1)-1管路'!AK36,'C3(1)-1管路'!AK36-'C10(1)-2管路(計画設定)'!AK36)))</f>
        <v>-</v>
      </c>
      <c r="AL36" s="486" t="str">
        <f t="shared" si="58"/>
        <v>-</v>
      </c>
      <c r="AM36" s="478" t="str">
        <f>IF(IF('C3(1)-1管路'!AM36="-","-",IF('C10(1)-2管路(計画設定)'!AM36="-",'C3(1)-1管路'!AM36,'C3(1)-1管路'!AM36-'C10(1)-2管路(計画設定)'!AM36))=0,"-",IF('C3(1)-1管路'!AM36="-","-",IF('C10(1)-2管路(計画設定)'!AM36="-",'C3(1)-1管路'!AM36,'C3(1)-1管路'!AM36-'C10(1)-2管路(計画設定)'!AM36)))</f>
        <v>-</v>
      </c>
      <c r="AN36" s="472" t="str">
        <f>IF(IF('C3(1)-1管路'!AN36="-","-",IF('C10(1)-2管路(計画設定)'!AN36="-",'C3(1)-1管路'!AN36,'C3(1)-1管路'!AN36-'C10(1)-2管路(計画設定)'!AN36))=0,"-",IF('C3(1)-1管路'!AN36="-","-",IF('C10(1)-2管路(計画設定)'!AN36="-",'C3(1)-1管路'!AN36,'C3(1)-1管路'!AN36-'C10(1)-2管路(計画設定)'!AN36)))</f>
        <v>-</v>
      </c>
      <c r="AO36" s="486" t="str">
        <f t="shared" si="59"/>
        <v>-</v>
      </c>
      <c r="AP36" s="478" t="str">
        <f>IF(IF('C3(1)-1管路'!AP36="-","-",IF('C10(1)-2管路(計画設定)'!AP36="-",'C3(1)-1管路'!AP36,'C3(1)-1管路'!AP36-'C10(1)-2管路(計画設定)'!AP36))=0,"-",IF('C3(1)-1管路'!AP36="-","-",IF('C10(1)-2管路(計画設定)'!AP36="-",'C3(1)-1管路'!AP36,'C3(1)-1管路'!AP36-'C10(1)-2管路(計画設定)'!AP36)))</f>
        <v>-</v>
      </c>
      <c r="AQ36" s="472" t="str">
        <f>IF(IF('C3(1)-1管路'!AQ36="-","-",IF('C10(1)-2管路(計画設定)'!AQ36="-",'C3(1)-1管路'!AQ36,'C3(1)-1管路'!AQ36-'C10(1)-2管路(計画設定)'!AQ36))=0,"-",IF('C3(1)-1管路'!AQ36="-","-",IF('C10(1)-2管路(計画設定)'!AQ36="-",'C3(1)-1管路'!AQ36,'C3(1)-1管路'!AQ36-'C10(1)-2管路(計画設定)'!AQ36)))</f>
        <v>-</v>
      </c>
      <c r="AR36" s="483" t="str">
        <f t="shared" si="60"/>
        <v>-</v>
      </c>
      <c r="AS36" s="478" t="str">
        <f>IF(IF('C3(1)-1管路'!AS36="-","-",IF('C10(1)-2管路(計画設定)'!AS36="-",'C3(1)-1管路'!AS36,'C3(1)-1管路'!AS36-'C10(1)-2管路(計画設定)'!AS36))=0,"-",IF('C3(1)-1管路'!AS36="-","-",IF('C10(1)-2管路(計画設定)'!AS36="-",'C3(1)-1管路'!AS36,'C3(1)-1管路'!AS36-'C10(1)-2管路(計画設定)'!AS36)))</f>
        <v>-</v>
      </c>
      <c r="AT36" s="472" t="str">
        <f>IF(IF('C3(1)-1管路'!AT36="-","-",IF('C10(1)-2管路(計画設定)'!AT36="-",'C3(1)-1管路'!AT36,'C3(1)-1管路'!AT36-'C10(1)-2管路(計画設定)'!AT36))=0,"-",IF('C3(1)-1管路'!AT36="-","-",IF('C10(1)-2管路(計画設定)'!AT36="-",'C3(1)-1管路'!AT36,'C3(1)-1管路'!AT36-'C10(1)-2管路(計画設定)'!AT36)))</f>
        <v>-</v>
      </c>
      <c r="AU36" s="483" t="str">
        <f t="shared" si="61"/>
        <v>-</v>
      </c>
      <c r="AV36" s="1071">
        <f t="shared" si="62"/>
        <v>3419.6</v>
      </c>
      <c r="AW36" s="1070"/>
      <c r="AX36" s="1069" t="str">
        <f t="shared" si="63"/>
        <v>-</v>
      </c>
      <c r="AY36" s="1070"/>
      <c r="AZ36" s="1071">
        <f t="shared" si="64"/>
        <v>342</v>
      </c>
      <c r="BA36" s="1070"/>
      <c r="BB36" s="1070">
        <f t="shared" si="65"/>
        <v>0</v>
      </c>
      <c r="BC36" s="1070"/>
      <c r="BD36" s="1070">
        <f t="shared" si="66"/>
        <v>3077.6</v>
      </c>
      <c r="BE36" s="1070"/>
      <c r="BF36" s="1070">
        <f t="shared" si="67"/>
        <v>0</v>
      </c>
      <c r="BG36" s="1070"/>
      <c r="BH36" s="1070">
        <f t="shared" si="68"/>
        <v>0</v>
      </c>
      <c r="BI36" s="1070"/>
      <c r="BJ36" s="1069">
        <f t="shared" si="69"/>
        <v>342</v>
      </c>
      <c r="BK36" s="1070"/>
      <c r="BL36" s="1070">
        <f t="shared" si="70"/>
        <v>3077.6</v>
      </c>
      <c r="BM36" s="1073"/>
      <c r="BN36" s="1070">
        <f t="shared" si="22"/>
        <v>3419.6</v>
      </c>
      <c r="BO36" s="1073"/>
      <c r="BQ36" s="442" t="str">
        <f>IF('C10(1)-2管路(計画設定)'!AW36="","-",'C10(1)-2管路(計画設定)'!AW36)</f>
        <v>ダクタイル鋳鉄管(NS形継手等)</v>
      </c>
      <c r="BR36" s="441">
        <f>IF(BQ36=BR$4,IF('C10(1)-2管路(計画設定)'!AV36="-","-",IF('C10(1)-2管路(計画設定)'!I36="-",'C10(1)-2管路(計画設定)'!AV36,'C10(1)-2管路(計画設定)'!AV36-'C10(1)-2管路(計画設定)'!I36)),"-")</f>
        <v>342</v>
      </c>
      <c r="BS36" s="441" t="str">
        <f>IF(BQ36=BS$4,IF('C10(1)-2管路(計画設定)'!AV36="-","-",IF('C10(1)-2管路(計画設定)'!L36="-",'C10(1)-2管路(計画設定)'!AV36,'C10(1)-2管路(計画設定)'!AV36-'C10(1)-2管路(計画設定)'!L36)),"-")</f>
        <v>-</v>
      </c>
      <c r="BT36" s="441" t="str">
        <f>IF(BQ36=BT$4,IF('C10(1)-2管路(計画設定)'!AV36="-","-",IF('C10(1)-2管路(計画設定)'!O36="-",'C10(1)-2管路(計画設定)'!AV36,'C10(1)-2管路(計画設定)'!AV36-'C10(1)-2管路(計画設定)'!O36)),"-")</f>
        <v>-</v>
      </c>
      <c r="BU36" s="441" t="str">
        <f>IF($BQ36=BU$4,IF('C10(1)-2管路(計画設定)'!$AV36="-","-",IF('C10(1)-2管路(計画設定)'!R36="-",'C10(1)-2管路(計画設定)'!$AV36,'C10(1)-2管路(計画設定)'!$AV36-'C10(1)-2管路(計画設定)'!R36)),"-")</f>
        <v>-</v>
      </c>
      <c r="BV36" s="441" t="str">
        <f>IF($BQ36=BV$4,IF('C10(1)-2管路(計画設定)'!$AV36="-","-",IF('C10(1)-2管路(計画設定)'!W36="-",'C10(1)-2管路(計画設定)'!$AV36,'C10(1)-2管路(計画設定)'!$AV36-SUM('C10(1)-2管路(計画設定)'!S36,'C10(1)-2管路(計画設定)'!T36))),"-")</f>
        <v>-</v>
      </c>
      <c r="BW36" s="441" t="str">
        <f>IF($BQ36=BV$4,IF('C10(1)-2管路(計画設定)'!$AV36="-","-",IF('C10(1)-2管路(計画設定)'!W36="-",'C10(1)-2管路(計画設定)'!$AV36,'C10(1)-2管路(計画設定)'!$AV36-SUM('C10(1)-2管路(計画設定)'!U36,'C10(1)-2管路(計画設定)'!V36))),"-")</f>
        <v>-</v>
      </c>
      <c r="BX36" s="441" t="str">
        <f>IF($BQ36=BX$4,IF('C10(1)-2管路(計画設定)'!$AV36="-","-",IF('C10(1)-2管路(計画設定)'!AF36="-",'C10(1)-2管路(計画設定)'!$AV36,'C10(1)-2管路(計画設定)'!$AV36-'C10(1)-2管路(計画設定)'!AF36)),"-")</f>
        <v>-</v>
      </c>
    </row>
    <row r="37" spans="2:76" ht="13.5" customHeight="1">
      <c r="B37" s="1594"/>
      <c r="C37" s="1263"/>
      <c r="D37" s="1263"/>
      <c r="E37" s="1263"/>
      <c r="F37" s="76">
        <v>400</v>
      </c>
      <c r="G37" s="857">
        <f>IF(AND('C10(1)-1管路(計画設定)'!$F$10="○",'C10(1)-4,5管路(計画設定)'!$BR37="-"),"-",IF('C3(1)-1管路'!G37="-",BR37,IF(BR37="-",'C3(1)-1管路'!G37,'C3(1)-1管路'!G37+BR37)))</f>
        <v>12</v>
      </c>
      <c r="H37" s="472" t="str">
        <f>IF(IF('C3(1)-1管路'!H37="-","-",IF('C10(1)-2管路(計画設定)'!H37="-",'C3(1)-1管路'!H37,'C3(1)-1管路'!H37-'C10(1)-2管路(計画設定)'!H37))=0,"-",IF('C3(1)-1管路'!H37="-","-",IF('C10(1)-2管路(計画設定)'!H37="-",'C3(1)-1管路'!H37,'C3(1)-1管路'!H37-'C10(1)-2管路(計画設定)'!H37)))</f>
        <v>-</v>
      </c>
      <c r="I37" s="486">
        <f t="shared" si="49"/>
        <v>12</v>
      </c>
      <c r="J37" s="857" t="str">
        <f>IF(AND('C10(1)-1管路(計画設定)'!$H$10="○",'C10(1)-4,5管路(計画設定)'!$BS37="-"),"-",IF('C3(1)-1管路'!J37="-",BS37,IF(BS37="-",'C3(1)-1管路'!J37,'C3(1)-1管路'!J37+BS37)))</f>
        <v>-</v>
      </c>
      <c r="K37" s="472" t="str">
        <f>IF(IF('C3(1)-1管路'!K37="-","-",IF('C10(1)-2管路(計画設定)'!K37="-",'C3(1)-1管路'!K37,'C3(1)-1管路'!K37-'C10(1)-2管路(計画設定)'!K37))=0,"-",IF('C3(1)-1管路'!K37="-","-",IF('C10(1)-2管路(計画設定)'!K37="-",'C3(1)-1管路'!K37,'C3(1)-1管路'!K37-'C10(1)-2管路(計画設定)'!K37)))</f>
        <v>-</v>
      </c>
      <c r="L37" s="486" t="str">
        <f t="shared" si="50"/>
        <v>-</v>
      </c>
      <c r="M37" s="857" t="str">
        <f>IF(AND('C10(1)-1管路(計画設定)'!$J$10="○",'C10(1)-4,5管路(計画設定)'!$BT37="-"),"-",IF('C3(1)-1管路'!M37="-",BT37,IF(BT37="-",'C3(1)-1管路'!M37,'C3(1)-1管路'!M37+BT37)))</f>
        <v>-</v>
      </c>
      <c r="N37" s="472" t="str">
        <f>IF(IF('C3(1)-1管路'!N37="-","-",IF('C10(1)-2管路(計画設定)'!N37="-",'C3(1)-1管路'!N37,'C3(1)-1管路'!N37-'C10(1)-2管路(計画設定)'!N37))=0,"-",IF('C3(1)-1管路'!N37="-","-",IF('C10(1)-2管路(計画設定)'!N37="-",'C3(1)-1管路'!N37,'C3(1)-1管路'!N37-'C10(1)-2管路(計画設定)'!N37)))</f>
        <v>-</v>
      </c>
      <c r="O37" s="486" t="str">
        <f t="shared" si="51"/>
        <v>-</v>
      </c>
      <c r="P37" s="857" t="str">
        <f>IF(AND('C10(1)-1管路(計画設定)'!$L$10="○",'C10(1)-4,5管路(計画設定)'!$BU37="-"),"-",IF('C3(1)-1管路'!P37="-",BU37,IF(BU37="-",'C3(1)-1管路'!P37,'C3(1)-1管路'!P37+BU37)))</f>
        <v>-</v>
      </c>
      <c r="Q37" s="472" t="str">
        <f>IF(IF('C3(1)-1管路'!Q37="-","-",IF('C10(1)-2管路(計画設定)'!Q37="-",'C3(1)-1管路'!Q37,'C3(1)-1管路'!Q37-'C10(1)-2管路(計画設定)'!Q37))=0,"-",IF('C3(1)-1管路'!Q37="-","-",IF('C10(1)-2管路(計画設定)'!Q37="-",'C3(1)-1管路'!Q37,'C3(1)-1管路'!Q37-'C10(1)-2管路(計画設定)'!Q37)))</f>
        <v>-</v>
      </c>
      <c r="R37" s="486" t="str">
        <f t="shared" si="52"/>
        <v>-</v>
      </c>
      <c r="S37" s="857" t="str">
        <f>IF(AND('C10(1)-1管路(計画設定)'!$N$10="○",'C10(1)-4,5管路(計画設定)'!$BV37="-"),"-",IF('C3(1)-1管路'!S37="-",BV37,IF(BV37="-",'C3(1)-1管路'!S37,'C3(1)-1管路'!S37+BV37+BW37)))</f>
        <v>-</v>
      </c>
      <c r="T37" s="471" t="str">
        <f>IF(IF('C3(1)-1管路'!T37="-","-",IF('C10(1)-2管路(計画設定)'!T37="-",'C3(1)-1管路'!T37,'C3(1)-1管路'!T37-'C10(1)-2管路(計画設定)'!T37))=0,"-",IF('C3(1)-1管路'!T37="-","-",IF('C10(1)-2管路(計画設定)'!T37="-",'C3(1)-1管路'!T37,'C3(1)-1管路'!T37-'C10(1)-2管路(計画設定)'!T37)))</f>
        <v>-</v>
      </c>
      <c r="U37" s="856" t="str">
        <f>IF(AND('C10(1)-1管路(計画設定)'!$P$10="○",'C10(1)-4,5管路(計画設定)'!$BW37="-"),"-",IF('C3(1)-1管路'!U37="-",BW37,IF(BW37="-",'C3(1)-1管路'!U37,'C3(1)-1管路'!U37)))</f>
        <v>-</v>
      </c>
      <c r="V37" s="472" t="str">
        <f>IF(IF('C3(1)-1管路'!V37="-","-",IF('C10(1)-2管路(計画設定)'!V37="-",'C3(1)-1管路'!V37,'C3(1)-1管路'!V37-'C10(1)-2管路(計画設定)'!V37))=0,"-",IF('C3(1)-1管路'!V37="-","-",IF('C10(1)-2管路(計画設定)'!V37="-",'C3(1)-1管路'!V37,'C3(1)-1管路'!V37-'C10(1)-2管路(計画設定)'!V37)))</f>
        <v>-</v>
      </c>
      <c r="W37" s="486" t="str">
        <f t="shared" si="53"/>
        <v>-</v>
      </c>
      <c r="X37" s="478">
        <f>IF(IF('C3(1)-1管路'!X37="-","-",IF('C10(1)-2管路(計画設定)'!X37="-",'C3(1)-1管路'!X37,'C3(1)-1管路'!X37-'C10(1)-2管路(計画設定)'!X37))=0,"-",IF('C3(1)-1管路'!X37="-","-",IF('C10(1)-2管路(計画設定)'!X37="-",'C3(1)-1管路'!X37,'C3(1)-1管路'!X37-'C10(1)-2管路(計画設定)'!X37)))</f>
        <v>104.80000000000001</v>
      </c>
      <c r="Y37" s="472" t="str">
        <f>IF(IF('C3(1)-1管路'!Y37="-","-",IF('C10(1)-2管路(計画設定)'!Y37="-",'C3(1)-1管路'!Y37,'C3(1)-1管路'!Y37-'C10(1)-2管路(計画設定)'!Y37))=0,"-",IF('C3(1)-1管路'!Y37="-","-",IF('C10(1)-2管路(計画設定)'!Y37="-",'C3(1)-1管路'!Y37,'C3(1)-1管路'!Y37-'C10(1)-2管路(計画設定)'!Y37)))</f>
        <v>-</v>
      </c>
      <c r="Z37" s="486">
        <f t="shared" si="54"/>
        <v>104.80000000000001</v>
      </c>
      <c r="AA37" s="478" t="str">
        <f>IF(IF('C3(1)-1管路'!AA37="-","-",IF('C10(1)-2管路(計画設定)'!AA37="-",'C3(1)-1管路'!AA37,'C3(1)-1管路'!AA37-'C10(1)-2管路(計画設定)'!AA37))=0,"-",IF('C3(1)-1管路'!AA37="-","-",IF('C10(1)-2管路(計画設定)'!AA37="-",'C3(1)-1管路'!AA37,'C3(1)-1管路'!AA37-'C10(1)-2管路(計画設定)'!AA37)))</f>
        <v>-</v>
      </c>
      <c r="AB37" s="472" t="str">
        <f>IF(IF('C3(1)-1管路'!AB37="-","-",IF('C10(1)-2管路(計画設定)'!AB37="-",'C3(1)-1管路'!AB37,'C3(1)-1管路'!AB37-'C10(1)-2管路(計画設定)'!AB37))=0,"-",IF('C3(1)-1管路'!AB37="-","-",IF('C10(1)-2管路(計画設定)'!AB37="-",'C3(1)-1管路'!AB37,'C3(1)-1管路'!AB37-'C10(1)-2管路(計画設定)'!AB37)))</f>
        <v>-</v>
      </c>
      <c r="AC37" s="486" t="str">
        <f t="shared" si="55"/>
        <v>-</v>
      </c>
      <c r="AD37" s="857" t="str">
        <f>IF(AND('C10(1)-1管路(計画設定)'!$V$10="○",'C10(1)-4,5管路(計画設定)'!$BX37="-"),"-",IF('C3(1)-1管路'!AD37="-",BX37,IF(BX37="-",'C3(1)-1管路'!AD37,'C3(1)-1管路'!AD37+BX37)))</f>
        <v>-</v>
      </c>
      <c r="AE37" s="472" t="str">
        <f>IF(IF('C3(1)-1管路'!AE37="-","-",IF('C10(1)-2管路(計画設定)'!AE37="-",'C3(1)-1管路'!AE37,'C3(1)-1管路'!AE37-'C10(1)-2管路(計画設定)'!AE37))=0,"-",IF('C3(1)-1管路'!AE37="-","-",IF('C10(1)-2管路(計画設定)'!AE37="-",'C3(1)-1管路'!AE37,'C3(1)-1管路'!AE37-'C10(1)-2管路(計画設定)'!AE37)))</f>
        <v>-</v>
      </c>
      <c r="AF37" s="486" t="str">
        <f t="shared" si="56"/>
        <v>-</v>
      </c>
      <c r="AG37" s="478" t="str">
        <f>IF(IF('C3(1)-1管路'!AG37="-","-",IF('C10(1)-2管路(計画設定)'!AG37="-",'C3(1)-1管路'!AG37,'C3(1)-1管路'!AG37-'C10(1)-2管路(計画設定)'!AG37))=0,"-",IF('C3(1)-1管路'!AG37="-","-",IF('C10(1)-2管路(計画設定)'!AG37="-",'C3(1)-1管路'!AG37,'C3(1)-1管路'!AG37-'C10(1)-2管路(計画設定)'!AG37)))</f>
        <v>-</v>
      </c>
      <c r="AH37" s="472" t="str">
        <f>IF(IF('C3(1)-1管路'!AH37="-","-",IF('C10(1)-2管路(計画設定)'!AH37="-",'C3(1)-1管路'!AH37,'C3(1)-1管路'!AH37-'C10(1)-2管路(計画設定)'!AH37))=0,"-",IF('C3(1)-1管路'!AH37="-","-",IF('C10(1)-2管路(計画設定)'!AH37="-",'C3(1)-1管路'!AH37,'C3(1)-1管路'!AH37-'C10(1)-2管路(計画設定)'!AH37)))</f>
        <v>-</v>
      </c>
      <c r="AI37" s="486" t="str">
        <f t="shared" si="57"/>
        <v>-</v>
      </c>
      <c r="AJ37" s="478" t="str">
        <f>IF(IF('C3(1)-1管路'!AJ37="-","-",IF('C10(1)-2管路(計画設定)'!AJ37="-",'C3(1)-1管路'!AJ37,'C3(1)-1管路'!AJ37-'C10(1)-2管路(計画設定)'!AJ37))=0,"-",IF('C3(1)-1管路'!AJ37="-","-",IF('C10(1)-2管路(計画設定)'!AJ37="-",'C3(1)-1管路'!AJ37,'C3(1)-1管路'!AJ37-'C10(1)-2管路(計画設定)'!AJ37)))</f>
        <v>-</v>
      </c>
      <c r="AK37" s="472" t="str">
        <f>IF(IF('C3(1)-1管路'!AK37="-","-",IF('C10(1)-2管路(計画設定)'!AK37="-",'C3(1)-1管路'!AK37,'C3(1)-1管路'!AK37-'C10(1)-2管路(計画設定)'!AK37))=0,"-",IF('C3(1)-1管路'!AK37="-","-",IF('C10(1)-2管路(計画設定)'!AK37="-",'C3(1)-1管路'!AK37,'C3(1)-1管路'!AK37-'C10(1)-2管路(計画設定)'!AK37)))</f>
        <v>-</v>
      </c>
      <c r="AL37" s="486" t="str">
        <f t="shared" si="58"/>
        <v>-</v>
      </c>
      <c r="AM37" s="478" t="str">
        <f>IF(IF('C3(1)-1管路'!AM37="-","-",IF('C10(1)-2管路(計画設定)'!AM37="-",'C3(1)-1管路'!AM37,'C3(1)-1管路'!AM37-'C10(1)-2管路(計画設定)'!AM37))=0,"-",IF('C3(1)-1管路'!AM37="-","-",IF('C10(1)-2管路(計画設定)'!AM37="-",'C3(1)-1管路'!AM37,'C3(1)-1管路'!AM37-'C10(1)-2管路(計画設定)'!AM37)))</f>
        <v>-</v>
      </c>
      <c r="AN37" s="472" t="str">
        <f>IF(IF('C3(1)-1管路'!AN37="-","-",IF('C10(1)-2管路(計画設定)'!AN37="-",'C3(1)-1管路'!AN37,'C3(1)-1管路'!AN37-'C10(1)-2管路(計画設定)'!AN37))=0,"-",IF('C3(1)-1管路'!AN37="-","-",IF('C10(1)-2管路(計画設定)'!AN37="-",'C3(1)-1管路'!AN37,'C3(1)-1管路'!AN37-'C10(1)-2管路(計画設定)'!AN37)))</f>
        <v>-</v>
      </c>
      <c r="AO37" s="486" t="str">
        <f t="shared" si="59"/>
        <v>-</v>
      </c>
      <c r="AP37" s="478" t="str">
        <f>IF(IF('C3(1)-1管路'!AP37="-","-",IF('C10(1)-2管路(計画設定)'!AP37="-",'C3(1)-1管路'!AP37,'C3(1)-1管路'!AP37-'C10(1)-2管路(計画設定)'!AP37))=0,"-",IF('C3(1)-1管路'!AP37="-","-",IF('C10(1)-2管路(計画設定)'!AP37="-",'C3(1)-1管路'!AP37,'C3(1)-1管路'!AP37-'C10(1)-2管路(計画設定)'!AP37)))</f>
        <v>-</v>
      </c>
      <c r="AQ37" s="472" t="str">
        <f>IF(IF('C3(1)-1管路'!AQ37="-","-",IF('C10(1)-2管路(計画設定)'!AQ37="-",'C3(1)-1管路'!AQ37,'C3(1)-1管路'!AQ37-'C10(1)-2管路(計画設定)'!AQ37))=0,"-",IF('C3(1)-1管路'!AQ37="-","-",IF('C10(1)-2管路(計画設定)'!AQ37="-",'C3(1)-1管路'!AQ37,'C3(1)-1管路'!AQ37-'C10(1)-2管路(計画設定)'!AQ37)))</f>
        <v>-</v>
      </c>
      <c r="AR37" s="483" t="str">
        <f t="shared" si="60"/>
        <v>-</v>
      </c>
      <c r="AS37" s="478" t="str">
        <f>IF(IF('C3(1)-1管路'!AS37="-","-",IF('C10(1)-2管路(計画設定)'!AS37="-",'C3(1)-1管路'!AS37,'C3(1)-1管路'!AS37-'C10(1)-2管路(計画設定)'!AS37))=0,"-",IF('C3(1)-1管路'!AS37="-","-",IF('C10(1)-2管路(計画設定)'!AS37="-",'C3(1)-1管路'!AS37,'C3(1)-1管路'!AS37-'C10(1)-2管路(計画設定)'!AS37)))</f>
        <v>-</v>
      </c>
      <c r="AT37" s="472" t="str">
        <f>IF(IF('C3(1)-1管路'!AT37="-","-",IF('C10(1)-2管路(計画設定)'!AT37="-",'C3(1)-1管路'!AT37,'C3(1)-1管路'!AT37-'C10(1)-2管路(計画設定)'!AT37))=0,"-",IF('C3(1)-1管路'!AT37="-","-",IF('C10(1)-2管路(計画設定)'!AT37="-",'C3(1)-1管路'!AT37,'C3(1)-1管路'!AT37-'C10(1)-2管路(計画設定)'!AT37)))</f>
        <v>-</v>
      </c>
      <c r="AU37" s="483" t="str">
        <f t="shared" si="61"/>
        <v>-</v>
      </c>
      <c r="AV37" s="1071">
        <f t="shared" si="62"/>
        <v>116.80000000000001</v>
      </c>
      <c r="AW37" s="1070"/>
      <c r="AX37" s="1069" t="str">
        <f t="shared" si="63"/>
        <v>-</v>
      </c>
      <c r="AY37" s="1070"/>
      <c r="AZ37" s="1071">
        <f t="shared" si="64"/>
        <v>12</v>
      </c>
      <c r="BA37" s="1070"/>
      <c r="BB37" s="1070">
        <f t="shared" si="65"/>
        <v>0</v>
      </c>
      <c r="BC37" s="1070"/>
      <c r="BD37" s="1070">
        <f t="shared" si="66"/>
        <v>104.80000000000001</v>
      </c>
      <c r="BE37" s="1070"/>
      <c r="BF37" s="1070">
        <f t="shared" si="67"/>
        <v>0</v>
      </c>
      <c r="BG37" s="1070"/>
      <c r="BH37" s="1070">
        <f t="shared" si="68"/>
        <v>0</v>
      </c>
      <c r="BI37" s="1070"/>
      <c r="BJ37" s="1069">
        <f t="shared" si="69"/>
        <v>12</v>
      </c>
      <c r="BK37" s="1070"/>
      <c r="BL37" s="1070">
        <f t="shared" si="70"/>
        <v>104.80000000000001</v>
      </c>
      <c r="BM37" s="1073"/>
      <c r="BN37" s="1070">
        <f t="shared" si="22"/>
        <v>116.80000000000001</v>
      </c>
      <c r="BO37" s="1073"/>
      <c r="BQ37" s="442" t="str">
        <f>IF('C10(1)-2管路(計画設定)'!AW37="","-",'C10(1)-2管路(計画設定)'!AW37)</f>
        <v>ダクタイル鋳鉄管(NS形継手等)</v>
      </c>
      <c r="BR37" s="441">
        <f>IF(BQ37=BR$4,IF('C10(1)-2管路(計画設定)'!AV37="-","-",IF('C10(1)-2管路(計画設定)'!I37="-",'C10(1)-2管路(計画設定)'!AV37,'C10(1)-2管路(計画設定)'!AV37-'C10(1)-2管路(計画設定)'!I37)),"-")</f>
        <v>12</v>
      </c>
      <c r="BS37" s="441" t="str">
        <f>IF(BQ37=BS$4,IF('C10(1)-2管路(計画設定)'!AV37="-","-",IF('C10(1)-2管路(計画設定)'!L37="-",'C10(1)-2管路(計画設定)'!AV37,'C10(1)-2管路(計画設定)'!AV37-'C10(1)-2管路(計画設定)'!L37)),"-")</f>
        <v>-</v>
      </c>
      <c r="BT37" s="441" t="str">
        <f>IF(BQ37=BT$4,IF('C10(1)-2管路(計画設定)'!AV37="-","-",IF('C10(1)-2管路(計画設定)'!O37="-",'C10(1)-2管路(計画設定)'!AV37,'C10(1)-2管路(計画設定)'!AV37-'C10(1)-2管路(計画設定)'!O37)),"-")</f>
        <v>-</v>
      </c>
      <c r="BU37" s="441" t="str">
        <f>IF($BQ37=BU$4,IF('C10(1)-2管路(計画設定)'!$AV37="-","-",IF('C10(1)-2管路(計画設定)'!R37="-",'C10(1)-2管路(計画設定)'!$AV37,'C10(1)-2管路(計画設定)'!$AV37-'C10(1)-2管路(計画設定)'!R37)),"-")</f>
        <v>-</v>
      </c>
      <c r="BV37" s="441" t="str">
        <f>IF($BQ37=BV$4,IF('C10(1)-2管路(計画設定)'!$AV37="-","-",IF('C10(1)-2管路(計画設定)'!W37="-",'C10(1)-2管路(計画設定)'!$AV37,'C10(1)-2管路(計画設定)'!$AV37-SUM('C10(1)-2管路(計画設定)'!S37,'C10(1)-2管路(計画設定)'!T37))),"-")</f>
        <v>-</v>
      </c>
      <c r="BW37" s="441" t="str">
        <f>IF($BQ37=BV$4,IF('C10(1)-2管路(計画設定)'!$AV37="-","-",IF('C10(1)-2管路(計画設定)'!W37="-",'C10(1)-2管路(計画設定)'!$AV37,'C10(1)-2管路(計画設定)'!$AV37-SUM('C10(1)-2管路(計画設定)'!U37,'C10(1)-2管路(計画設定)'!V37))),"-")</f>
        <v>-</v>
      </c>
      <c r="BX37" s="441" t="str">
        <f>IF($BQ37=BX$4,IF('C10(1)-2管路(計画設定)'!$AV37="-","-",IF('C10(1)-2管路(計画設定)'!AF37="-",'C10(1)-2管路(計画設定)'!$AV37,'C10(1)-2管路(計画設定)'!$AV37-'C10(1)-2管路(計画設定)'!AF37)),"-")</f>
        <v>-</v>
      </c>
    </row>
    <row r="38" spans="2:76" ht="13.5" customHeight="1">
      <c r="B38" s="1594"/>
      <c r="C38" s="1263"/>
      <c r="D38" s="1263"/>
      <c r="E38" s="1263"/>
      <c r="F38" s="76">
        <v>350</v>
      </c>
      <c r="G38" s="857">
        <f>IF(AND('C10(1)-1管路(計画設定)'!$F$10="○",'C10(1)-4,5管路(計画設定)'!$BR38="-"),"-",IF('C3(1)-1管路'!G38="-",BR38,IF(BR38="-",'C3(1)-1管路'!G38,'C3(1)-1管路'!G38+BR38)))</f>
        <v>29</v>
      </c>
      <c r="H38" s="472" t="str">
        <f>IF(IF('C3(1)-1管路'!H38="-","-",IF('C10(1)-2管路(計画設定)'!H38="-",'C3(1)-1管路'!H38,'C3(1)-1管路'!H38-'C10(1)-2管路(計画設定)'!H38))=0,"-",IF('C3(1)-1管路'!H38="-","-",IF('C10(1)-2管路(計画設定)'!H38="-",'C3(1)-1管路'!H38,'C3(1)-1管路'!H38-'C10(1)-2管路(計画設定)'!H38)))</f>
        <v>-</v>
      </c>
      <c r="I38" s="486">
        <f t="shared" si="49"/>
        <v>29</v>
      </c>
      <c r="J38" s="857" t="str">
        <f>IF(AND('C10(1)-1管路(計画設定)'!$H$10="○",'C10(1)-4,5管路(計画設定)'!$BS38="-"),"-",IF('C3(1)-1管路'!J38="-",BS38,IF(BS38="-",'C3(1)-1管路'!J38,'C3(1)-1管路'!J38+BS38)))</f>
        <v>-</v>
      </c>
      <c r="K38" s="472" t="str">
        <f>IF(IF('C3(1)-1管路'!K38="-","-",IF('C10(1)-2管路(計画設定)'!K38="-",'C3(1)-1管路'!K38,'C3(1)-1管路'!K38-'C10(1)-2管路(計画設定)'!K38))=0,"-",IF('C3(1)-1管路'!K38="-","-",IF('C10(1)-2管路(計画設定)'!K38="-",'C3(1)-1管路'!K38,'C3(1)-1管路'!K38-'C10(1)-2管路(計画設定)'!K38)))</f>
        <v>-</v>
      </c>
      <c r="L38" s="486" t="str">
        <f t="shared" si="50"/>
        <v>-</v>
      </c>
      <c r="M38" s="857" t="str">
        <f>IF(AND('C10(1)-1管路(計画設定)'!$J$10="○",'C10(1)-4,5管路(計画設定)'!$BT38="-"),"-",IF('C3(1)-1管路'!M38="-",BT38,IF(BT38="-",'C3(1)-1管路'!M38,'C3(1)-1管路'!M38+BT38)))</f>
        <v>-</v>
      </c>
      <c r="N38" s="472" t="str">
        <f>IF(IF('C3(1)-1管路'!N38="-","-",IF('C10(1)-2管路(計画設定)'!N38="-",'C3(1)-1管路'!N38,'C3(1)-1管路'!N38-'C10(1)-2管路(計画設定)'!N38))=0,"-",IF('C3(1)-1管路'!N38="-","-",IF('C10(1)-2管路(計画設定)'!N38="-",'C3(1)-1管路'!N38,'C3(1)-1管路'!N38-'C10(1)-2管路(計画設定)'!N38)))</f>
        <v>-</v>
      </c>
      <c r="O38" s="486" t="str">
        <f t="shared" si="51"/>
        <v>-</v>
      </c>
      <c r="P38" s="857" t="str">
        <f>IF(AND('C10(1)-1管路(計画設定)'!$L$10="○",'C10(1)-4,5管路(計画設定)'!$BU38="-"),"-",IF('C3(1)-1管路'!P38="-",BU38,IF(BU38="-",'C3(1)-1管路'!P38,'C3(1)-1管路'!P38+BU38)))</f>
        <v>-</v>
      </c>
      <c r="Q38" s="472" t="str">
        <f>IF(IF('C3(1)-1管路'!Q38="-","-",IF('C10(1)-2管路(計画設定)'!Q38="-",'C3(1)-1管路'!Q38,'C3(1)-1管路'!Q38-'C10(1)-2管路(計画設定)'!Q38))=0,"-",IF('C3(1)-1管路'!Q38="-","-",IF('C10(1)-2管路(計画設定)'!Q38="-",'C3(1)-1管路'!Q38,'C3(1)-1管路'!Q38-'C10(1)-2管路(計画設定)'!Q38)))</f>
        <v>-</v>
      </c>
      <c r="R38" s="486" t="str">
        <f t="shared" si="52"/>
        <v>-</v>
      </c>
      <c r="S38" s="857" t="str">
        <f>IF(AND('C10(1)-1管路(計画設定)'!$N$10="○",'C10(1)-4,5管路(計画設定)'!$BV38="-"),"-",IF('C3(1)-1管路'!S38="-",BV38,IF(BV38="-",'C3(1)-1管路'!S38,'C3(1)-1管路'!S38+BV38+BW38)))</f>
        <v>-</v>
      </c>
      <c r="T38" s="471" t="str">
        <f>IF(IF('C3(1)-1管路'!T38="-","-",IF('C10(1)-2管路(計画設定)'!T38="-",'C3(1)-1管路'!T38,'C3(1)-1管路'!T38-'C10(1)-2管路(計画設定)'!T38))=0,"-",IF('C3(1)-1管路'!T38="-","-",IF('C10(1)-2管路(計画設定)'!T38="-",'C3(1)-1管路'!T38,'C3(1)-1管路'!T38-'C10(1)-2管路(計画設定)'!T38)))</f>
        <v>-</v>
      </c>
      <c r="U38" s="856" t="str">
        <f>IF(AND('C10(1)-1管路(計画設定)'!$P$10="○",'C10(1)-4,5管路(計画設定)'!$BW38="-"),"-",IF('C3(1)-1管路'!U38="-",BW38,IF(BW38="-",'C3(1)-1管路'!U38,'C3(1)-1管路'!U38)))</f>
        <v>-</v>
      </c>
      <c r="V38" s="472" t="str">
        <f>IF(IF('C3(1)-1管路'!V38="-","-",IF('C10(1)-2管路(計画設定)'!V38="-",'C3(1)-1管路'!V38,'C3(1)-1管路'!V38-'C10(1)-2管路(計画設定)'!V38))=0,"-",IF('C3(1)-1管路'!V38="-","-",IF('C10(1)-2管路(計画設定)'!V38="-",'C3(1)-1管路'!V38,'C3(1)-1管路'!V38-'C10(1)-2管路(計画設定)'!V38)))</f>
        <v>-</v>
      </c>
      <c r="W38" s="486" t="str">
        <f t="shared" si="53"/>
        <v>-</v>
      </c>
      <c r="X38" s="478">
        <f>IF(IF('C3(1)-1管路'!X38="-","-",IF('C10(1)-2管路(計画設定)'!X38="-",'C3(1)-1管路'!X38,'C3(1)-1管路'!X38-'C10(1)-2管路(計画設定)'!X38))=0,"-",IF('C3(1)-1管路'!X38="-","-",IF('C10(1)-2管路(計画設定)'!X38="-",'C3(1)-1管路'!X38,'C3(1)-1管路'!X38-'C10(1)-2管路(計画設定)'!X38)))</f>
        <v>264.39999999999998</v>
      </c>
      <c r="Y38" s="472" t="str">
        <f>IF(IF('C3(1)-1管路'!Y38="-","-",IF('C10(1)-2管路(計画設定)'!Y38="-",'C3(1)-1管路'!Y38,'C3(1)-1管路'!Y38-'C10(1)-2管路(計画設定)'!Y38))=0,"-",IF('C3(1)-1管路'!Y38="-","-",IF('C10(1)-2管路(計画設定)'!Y38="-",'C3(1)-1管路'!Y38,'C3(1)-1管路'!Y38-'C10(1)-2管路(計画設定)'!Y38)))</f>
        <v>-</v>
      </c>
      <c r="Z38" s="486">
        <f t="shared" si="54"/>
        <v>264.39999999999998</v>
      </c>
      <c r="AA38" s="478" t="str">
        <f>IF(IF('C3(1)-1管路'!AA38="-","-",IF('C10(1)-2管路(計画設定)'!AA38="-",'C3(1)-1管路'!AA38,'C3(1)-1管路'!AA38-'C10(1)-2管路(計画設定)'!AA38))=0,"-",IF('C3(1)-1管路'!AA38="-","-",IF('C10(1)-2管路(計画設定)'!AA38="-",'C3(1)-1管路'!AA38,'C3(1)-1管路'!AA38-'C10(1)-2管路(計画設定)'!AA38)))</f>
        <v>-</v>
      </c>
      <c r="AB38" s="472" t="str">
        <f>IF(IF('C3(1)-1管路'!AB38="-","-",IF('C10(1)-2管路(計画設定)'!AB38="-",'C3(1)-1管路'!AB38,'C3(1)-1管路'!AB38-'C10(1)-2管路(計画設定)'!AB38))=0,"-",IF('C3(1)-1管路'!AB38="-","-",IF('C10(1)-2管路(計画設定)'!AB38="-",'C3(1)-1管路'!AB38,'C3(1)-1管路'!AB38-'C10(1)-2管路(計画設定)'!AB38)))</f>
        <v>-</v>
      </c>
      <c r="AC38" s="486" t="str">
        <f t="shared" si="55"/>
        <v>-</v>
      </c>
      <c r="AD38" s="857" t="str">
        <f>IF(AND('C10(1)-1管路(計画設定)'!$V$10="○",'C10(1)-4,5管路(計画設定)'!$BX38="-"),"-",IF('C3(1)-1管路'!AD38="-",BX38,IF(BX38="-",'C3(1)-1管路'!AD38,'C3(1)-1管路'!AD38+BX38)))</f>
        <v>-</v>
      </c>
      <c r="AE38" s="472" t="str">
        <f>IF(IF('C3(1)-1管路'!AE38="-","-",IF('C10(1)-2管路(計画設定)'!AE38="-",'C3(1)-1管路'!AE38,'C3(1)-1管路'!AE38-'C10(1)-2管路(計画設定)'!AE38))=0,"-",IF('C3(1)-1管路'!AE38="-","-",IF('C10(1)-2管路(計画設定)'!AE38="-",'C3(1)-1管路'!AE38,'C3(1)-1管路'!AE38-'C10(1)-2管路(計画設定)'!AE38)))</f>
        <v>-</v>
      </c>
      <c r="AF38" s="486" t="str">
        <f t="shared" si="56"/>
        <v>-</v>
      </c>
      <c r="AG38" s="478" t="str">
        <f>IF(IF('C3(1)-1管路'!AG38="-","-",IF('C10(1)-2管路(計画設定)'!AG38="-",'C3(1)-1管路'!AG38,'C3(1)-1管路'!AG38-'C10(1)-2管路(計画設定)'!AG38))=0,"-",IF('C3(1)-1管路'!AG38="-","-",IF('C10(1)-2管路(計画設定)'!AG38="-",'C3(1)-1管路'!AG38,'C3(1)-1管路'!AG38-'C10(1)-2管路(計画設定)'!AG38)))</f>
        <v>-</v>
      </c>
      <c r="AH38" s="472" t="str">
        <f>IF(IF('C3(1)-1管路'!AH38="-","-",IF('C10(1)-2管路(計画設定)'!AH38="-",'C3(1)-1管路'!AH38,'C3(1)-1管路'!AH38-'C10(1)-2管路(計画設定)'!AH38))=0,"-",IF('C3(1)-1管路'!AH38="-","-",IF('C10(1)-2管路(計画設定)'!AH38="-",'C3(1)-1管路'!AH38,'C3(1)-1管路'!AH38-'C10(1)-2管路(計画設定)'!AH38)))</f>
        <v>-</v>
      </c>
      <c r="AI38" s="486" t="str">
        <f t="shared" si="57"/>
        <v>-</v>
      </c>
      <c r="AJ38" s="478" t="str">
        <f>IF(IF('C3(1)-1管路'!AJ38="-","-",IF('C10(1)-2管路(計画設定)'!AJ38="-",'C3(1)-1管路'!AJ38,'C3(1)-1管路'!AJ38-'C10(1)-2管路(計画設定)'!AJ38))=0,"-",IF('C3(1)-1管路'!AJ38="-","-",IF('C10(1)-2管路(計画設定)'!AJ38="-",'C3(1)-1管路'!AJ38,'C3(1)-1管路'!AJ38-'C10(1)-2管路(計画設定)'!AJ38)))</f>
        <v>-</v>
      </c>
      <c r="AK38" s="472" t="str">
        <f>IF(IF('C3(1)-1管路'!AK38="-","-",IF('C10(1)-2管路(計画設定)'!AK38="-",'C3(1)-1管路'!AK38,'C3(1)-1管路'!AK38-'C10(1)-2管路(計画設定)'!AK38))=0,"-",IF('C3(1)-1管路'!AK38="-","-",IF('C10(1)-2管路(計画設定)'!AK38="-",'C3(1)-1管路'!AK38,'C3(1)-1管路'!AK38-'C10(1)-2管路(計画設定)'!AK38)))</f>
        <v>-</v>
      </c>
      <c r="AL38" s="486" t="str">
        <f t="shared" si="58"/>
        <v>-</v>
      </c>
      <c r="AM38" s="478" t="str">
        <f>IF(IF('C3(1)-1管路'!AM38="-","-",IF('C10(1)-2管路(計画設定)'!AM38="-",'C3(1)-1管路'!AM38,'C3(1)-1管路'!AM38-'C10(1)-2管路(計画設定)'!AM38))=0,"-",IF('C3(1)-1管路'!AM38="-","-",IF('C10(1)-2管路(計画設定)'!AM38="-",'C3(1)-1管路'!AM38,'C3(1)-1管路'!AM38-'C10(1)-2管路(計画設定)'!AM38)))</f>
        <v>-</v>
      </c>
      <c r="AN38" s="472" t="str">
        <f>IF(IF('C3(1)-1管路'!AN38="-","-",IF('C10(1)-2管路(計画設定)'!AN38="-",'C3(1)-1管路'!AN38,'C3(1)-1管路'!AN38-'C10(1)-2管路(計画設定)'!AN38))=0,"-",IF('C3(1)-1管路'!AN38="-","-",IF('C10(1)-2管路(計画設定)'!AN38="-",'C3(1)-1管路'!AN38,'C3(1)-1管路'!AN38-'C10(1)-2管路(計画設定)'!AN38)))</f>
        <v>-</v>
      </c>
      <c r="AO38" s="486" t="str">
        <f t="shared" si="59"/>
        <v>-</v>
      </c>
      <c r="AP38" s="478" t="str">
        <f>IF(IF('C3(1)-1管路'!AP38="-","-",IF('C10(1)-2管路(計画設定)'!AP38="-",'C3(1)-1管路'!AP38,'C3(1)-1管路'!AP38-'C10(1)-2管路(計画設定)'!AP38))=0,"-",IF('C3(1)-1管路'!AP38="-","-",IF('C10(1)-2管路(計画設定)'!AP38="-",'C3(1)-1管路'!AP38,'C3(1)-1管路'!AP38-'C10(1)-2管路(計画設定)'!AP38)))</f>
        <v>-</v>
      </c>
      <c r="AQ38" s="472" t="str">
        <f>IF(IF('C3(1)-1管路'!AQ38="-","-",IF('C10(1)-2管路(計画設定)'!AQ38="-",'C3(1)-1管路'!AQ38,'C3(1)-1管路'!AQ38-'C10(1)-2管路(計画設定)'!AQ38))=0,"-",IF('C3(1)-1管路'!AQ38="-","-",IF('C10(1)-2管路(計画設定)'!AQ38="-",'C3(1)-1管路'!AQ38,'C3(1)-1管路'!AQ38-'C10(1)-2管路(計画設定)'!AQ38)))</f>
        <v>-</v>
      </c>
      <c r="AR38" s="483" t="str">
        <f t="shared" si="60"/>
        <v>-</v>
      </c>
      <c r="AS38" s="478" t="str">
        <f>IF(IF('C3(1)-1管路'!AS38="-","-",IF('C10(1)-2管路(計画設定)'!AS38="-",'C3(1)-1管路'!AS38,'C3(1)-1管路'!AS38-'C10(1)-2管路(計画設定)'!AS38))=0,"-",IF('C3(1)-1管路'!AS38="-","-",IF('C10(1)-2管路(計画設定)'!AS38="-",'C3(1)-1管路'!AS38,'C3(1)-1管路'!AS38-'C10(1)-2管路(計画設定)'!AS38)))</f>
        <v>-</v>
      </c>
      <c r="AT38" s="472" t="str">
        <f>IF(IF('C3(1)-1管路'!AT38="-","-",IF('C10(1)-2管路(計画設定)'!AT38="-",'C3(1)-1管路'!AT38,'C3(1)-1管路'!AT38-'C10(1)-2管路(計画設定)'!AT38))=0,"-",IF('C3(1)-1管路'!AT38="-","-",IF('C10(1)-2管路(計画設定)'!AT38="-",'C3(1)-1管路'!AT38,'C3(1)-1管路'!AT38-'C10(1)-2管路(計画設定)'!AT38)))</f>
        <v>-</v>
      </c>
      <c r="AU38" s="483" t="str">
        <f t="shared" si="61"/>
        <v>-</v>
      </c>
      <c r="AV38" s="1071">
        <f t="shared" si="62"/>
        <v>293.39999999999998</v>
      </c>
      <c r="AW38" s="1070"/>
      <c r="AX38" s="1069" t="str">
        <f t="shared" si="63"/>
        <v>-</v>
      </c>
      <c r="AY38" s="1070"/>
      <c r="AZ38" s="1071">
        <f t="shared" si="64"/>
        <v>29</v>
      </c>
      <c r="BA38" s="1070"/>
      <c r="BB38" s="1070">
        <f t="shared" si="65"/>
        <v>0</v>
      </c>
      <c r="BC38" s="1070"/>
      <c r="BD38" s="1070">
        <f t="shared" si="66"/>
        <v>264.39999999999998</v>
      </c>
      <c r="BE38" s="1070"/>
      <c r="BF38" s="1070">
        <f t="shared" si="67"/>
        <v>0</v>
      </c>
      <c r="BG38" s="1070"/>
      <c r="BH38" s="1070">
        <f t="shared" si="68"/>
        <v>0</v>
      </c>
      <c r="BI38" s="1070"/>
      <c r="BJ38" s="1069">
        <f t="shared" si="69"/>
        <v>29</v>
      </c>
      <c r="BK38" s="1070"/>
      <c r="BL38" s="1070">
        <f t="shared" si="70"/>
        <v>264.39999999999998</v>
      </c>
      <c r="BM38" s="1073"/>
      <c r="BN38" s="1070">
        <f t="shared" si="22"/>
        <v>293.39999999999998</v>
      </c>
      <c r="BO38" s="1073"/>
      <c r="BQ38" s="442" t="str">
        <f>IF('C10(1)-2管路(計画設定)'!AW38="","-",'C10(1)-2管路(計画設定)'!AW38)</f>
        <v>ダクタイル鋳鉄管(NS形継手等)</v>
      </c>
      <c r="BR38" s="441">
        <f>IF(BQ38=BR$4,IF('C10(1)-2管路(計画設定)'!AV38="-","-",IF('C10(1)-2管路(計画設定)'!I38="-",'C10(1)-2管路(計画設定)'!AV38,'C10(1)-2管路(計画設定)'!AV38-'C10(1)-2管路(計画設定)'!I38)),"-")</f>
        <v>29</v>
      </c>
      <c r="BS38" s="441" t="str">
        <f>IF(BQ38=BS$4,IF('C10(1)-2管路(計画設定)'!AV38="-","-",IF('C10(1)-2管路(計画設定)'!L38="-",'C10(1)-2管路(計画設定)'!AV38,'C10(1)-2管路(計画設定)'!AV38-'C10(1)-2管路(計画設定)'!L38)),"-")</f>
        <v>-</v>
      </c>
      <c r="BT38" s="441" t="str">
        <f>IF(BQ38=BT$4,IF('C10(1)-2管路(計画設定)'!AV38="-","-",IF('C10(1)-2管路(計画設定)'!O38="-",'C10(1)-2管路(計画設定)'!AV38,'C10(1)-2管路(計画設定)'!AV38-'C10(1)-2管路(計画設定)'!O38)),"-")</f>
        <v>-</v>
      </c>
      <c r="BU38" s="441" t="str">
        <f>IF($BQ38=BU$4,IF('C10(1)-2管路(計画設定)'!$AV38="-","-",IF('C10(1)-2管路(計画設定)'!R38="-",'C10(1)-2管路(計画設定)'!$AV38,'C10(1)-2管路(計画設定)'!$AV38-'C10(1)-2管路(計画設定)'!R38)),"-")</f>
        <v>-</v>
      </c>
      <c r="BV38" s="441" t="str">
        <f>IF($BQ38=BV$4,IF('C10(1)-2管路(計画設定)'!$AV38="-","-",IF('C10(1)-2管路(計画設定)'!W38="-",'C10(1)-2管路(計画設定)'!$AV38,'C10(1)-2管路(計画設定)'!$AV38-SUM('C10(1)-2管路(計画設定)'!S38,'C10(1)-2管路(計画設定)'!T38))),"-")</f>
        <v>-</v>
      </c>
      <c r="BW38" s="441" t="str">
        <f>IF($BQ38=BV$4,IF('C10(1)-2管路(計画設定)'!$AV38="-","-",IF('C10(1)-2管路(計画設定)'!W38="-",'C10(1)-2管路(計画設定)'!$AV38,'C10(1)-2管路(計画設定)'!$AV38-SUM('C10(1)-2管路(計画設定)'!U38,'C10(1)-2管路(計画設定)'!V38))),"-")</f>
        <v>-</v>
      </c>
      <c r="BX38" s="441" t="str">
        <f>IF($BQ38=BX$4,IF('C10(1)-2管路(計画設定)'!$AV38="-","-",IF('C10(1)-2管路(計画設定)'!AF38="-",'C10(1)-2管路(計画設定)'!$AV38,'C10(1)-2管路(計画設定)'!$AV38-'C10(1)-2管路(計画設定)'!AF38)),"-")</f>
        <v>-</v>
      </c>
    </row>
    <row r="39" spans="2:76" ht="13.5" customHeight="1">
      <c r="B39" s="1594"/>
      <c r="C39" s="1263"/>
      <c r="D39" s="1263"/>
      <c r="E39" s="1263"/>
      <c r="F39" s="76">
        <v>300</v>
      </c>
      <c r="G39" s="857">
        <f>IF(AND('C10(1)-1管路(計画設定)'!$F$10="○",'C10(1)-4,5管路(計画設定)'!$BR39="-"),"-",IF('C3(1)-1管路'!G39="-",BR39,IF(BR39="-",'C3(1)-1管路'!G39,'C3(1)-1管路'!G39+BR39)))</f>
        <v>460.5</v>
      </c>
      <c r="H39" s="472" t="str">
        <f>IF(IF('C3(1)-1管路'!H39="-","-",IF('C10(1)-2管路(計画設定)'!H39="-",'C3(1)-1管路'!H39,'C3(1)-1管路'!H39-'C10(1)-2管路(計画設定)'!H39))=0,"-",IF('C3(1)-1管路'!H39="-","-",IF('C10(1)-2管路(計画設定)'!H39="-",'C3(1)-1管路'!H39,'C3(1)-1管路'!H39-'C10(1)-2管路(計画設定)'!H39)))</f>
        <v>-</v>
      </c>
      <c r="I39" s="486">
        <f t="shared" si="49"/>
        <v>460.5</v>
      </c>
      <c r="J39" s="857" t="str">
        <f>IF(AND('C10(1)-1管路(計画設定)'!$H$10="○",'C10(1)-4,5管路(計画設定)'!$BS39="-"),"-",IF('C3(1)-1管路'!J39="-",BS39,IF(BS39="-",'C3(1)-1管路'!J39,'C3(1)-1管路'!J39+BS39)))</f>
        <v>-</v>
      </c>
      <c r="K39" s="472" t="str">
        <f>IF(IF('C3(1)-1管路'!K39="-","-",IF('C10(1)-2管路(計画設定)'!K39="-",'C3(1)-1管路'!K39,'C3(1)-1管路'!K39-'C10(1)-2管路(計画設定)'!K39))=0,"-",IF('C3(1)-1管路'!K39="-","-",IF('C10(1)-2管路(計画設定)'!K39="-",'C3(1)-1管路'!K39,'C3(1)-1管路'!K39-'C10(1)-2管路(計画設定)'!K39)))</f>
        <v>-</v>
      </c>
      <c r="L39" s="486" t="str">
        <f t="shared" si="50"/>
        <v>-</v>
      </c>
      <c r="M39" s="857" t="str">
        <f>IF(AND('C10(1)-1管路(計画設定)'!$J$10="○",'C10(1)-4,5管路(計画設定)'!$BT39="-"),"-",IF('C3(1)-1管路'!M39="-",BT39,IF(BT39="-",'C3(1)-1管路'!M39,'C3(1)-1管路'!M39+BT39)))</f>
        <v>-</v>
      </c>
      <c r="N39" s="472" t="str">
        <f>IF(IF('C3(1)-1管路'!N39="-","-",IF('C10(1)-2管路(計画設定)'!N39="-",'C3(1)-1管路'!N39,'C3(1)-1管路'!N39-'C10(1)-2管路(計画設定)'!N39))=0,"-",IF('C3(1)-1管路'!N39="-","-",IF('C10(1)-2管路(計画設定)'!N39="-",'C3(1)-1管路'!N39,'C3(1)-1管路'!N39-'C10(1)-2管路(計画設定)'!N39)))</f>
        <v>-</v>
      </c>
      <c r="O39" s="486" t="str">
        <f t="shared" si="51"/>
        <v>-</v>
      </c>
      <c r="P39" s="857" t="str">
        <f>IF(AND('C10(1)-1管路(計画設定)'!$L$10="○",'C10(1)-4,5管路(計画設定)'!$BU39="-"),"-",IF('C3(1)-1管路'!P39="-",BU39,IF(BU39="-",'C3(1)-1管路'!P39,'C3(1)-1管路'!P39+BU39)))</f>
        <v>-</v>
      </c>
      <c r="Q39" s="472" t="str">
        <f>IF(IF('C3(1)-1管路'!Q39="-","-",IF('C10(1)-2管路(計画設定)'!Q39="-",'C3(1)-1管路'!Q39,'C3(1)-1管路'!Q39-'C10(1)-2管路(計画設定)'!Q39))=0,"-",IF('C3(1)-1管路'!Q39="-","-",IF('C10(1)-2管路(計画設定)'!Q39="-",'C3(1)-1管路'!Q39,'C3(1)-1管路'!Q39-'C10(1)-2管路(計画設定)'!Q39)))</f>
        <v>-</v>
      </c>
      <c r="R39" s="486" t="str">
        <f t="shared" si="52"/>
        <v>-</v>
      </c>
      <c r="S39" s="857" t="str">
        <f>IF(AND('C10(1)-1管路(計画設定)'!$N$10="○",'C10(1)-4,5管路(計画設定)'!$BV39="-"),"-",IF('C3(1)-1管路'!S39="-",BV39,IF(BV39="-",'C3(1)-1管路'!S39,'C3(1)-1管路'!S39+BV39+BW39)))</f>
        <v>-</v>
      </c>
      <c r="T39" s="471" t="str">
        <f>IF(IF('C3(1)-1管路'!T39="-","-",IF('C10(1)-2管路(計画設定)'!T39="-",'C3(1)-1管路'!T39,'C3(1)-1管路'!T39-'C10(1)-2管路(計画設定)'!T39))=0,"-",IF('C3(1)-1管路'!T39="-","-",IF('C10(1)-2管路(計画設定)'!T39="-",'C3(1)-1管路'!T39,'C3(1)-1管路'!T39-'C10(1)-2管路(計画設定)'!T39)))</f>
        <v>-</v>
      </c>
      <c r="U39" s="856" t="str">
        <f>IF(AND('C10(1)-1管路(計画設定)'!$P$10="○",'C10(1)-4,5管路(計画設定)'!$BW39="-"),"-",IF('C3(1)-1管路'!U39="-",BW39,IF(BW39="-",'C3(1)-1管路'!U39,'C3(1)-1管路'!U39)))</f>
        <v>-</v>
      </c>
      <c r="V39" s="472" t="str">
        <f>IF(IF('C3(1)-1管路'!V39="-","-",IF('C10(1)-2管路(計画設定)'!V39="-",'C3(1)-1管路'!V39,'C3(1)-1管路'!V39-'C10(1)-2管路(計画設定)'!V39))=0,"-",IF('C3(1)-1管路'!V39="-","-",IF('C10(1)-2管路(計画設定)'!V39="-",'C3(1)-1管路'!V39,'C3(1)-1管路'!V39-'C10(1)-2管路(計画設定)'!V39)))</f>
        <v>-</v>
      </c>
      <c r="W39" s="486" t="str">
        <f t="shared" si="53"/>
        <v>-</v>
      </c>
      <c r="X39" s="478">
        <f>IF(IF('C3(1)-1管路'!X39="-","-",IF('C10(1)-2管路(計画設定)'!X39="-",'C3(1)-1管路'!X39,'C3(1)-1管路'!X39-'C10(1)-2管路(計画設定)'!X39))=0,"-",IF('C3(1)-1管路'!X39="-","-",IF('C10(1)-2管路(計画設定)'!X39="-",'C3(1)-1管路'!X39,'C3(1)-1管路'!X39-'C10(1)-2管路(計画設定)'!X39)))</f>
        <v>1622.6000000000001</v>
      </c>
      <c r="Y39" s="472" t="str">
        <f>IF(IF('C3(1)-1管路'!Y39="-","-",IF('C10(1)-2管路(計画設定)'!Y39="-",'C3(1)-1管路'!Y39,'C3(1)-1管路'!Y39-'C10(1)-2管路(計画設定)'!Y39))=0,"-",IF('C3(1)-1管路'!Y39="-","-",IF('C10(1)-2管路(計画設定)'!Y39="-",'C3(1)-1管路'!Y39,'C3(1)-1管路'!Y39-'C10(1)-2管路(計画設定)'!Y39)))</f>
        <v>-</v>
      </c>
      <c r="Z39" s="486">
        <f t="shared" si="54"/>
        <v>1622.6000000000001</v>
      </c>
      <c r="AA39" s="478" t="str">
        <f>IF(IF('C3(1)-1管路'!AA39="-","-",IF('C10(1)-2管路(計画設定)'!AA39="-",'C3(1)-1管路'!AA39,'C3(1)-1管路'!AA39-'C10(1)-2管路(計画設定)'!AA39))=0,"-",IF('C3(1)-1管路'!AA39="-","-",IF('C10(1)-2管路(計画設定)'!AA39="-",'C3(1)-1管路'!AA39,'C3(1)-1管路'!AA39-'C10(1)-2管路(計画設定)'!AA39)))</f>
        <v>-</v>
      </c>
      <c r="AB39" s="472" t="str">
        <f>IF(IF('C3(1)-1管路'!AB39="-","-",IF('C10(1)-2管路(計画設定)'!AB39="-",'C3(1)-1管路'!AB39,'C3(1)-1管路'!AB39-'C10(1)-2管路(計画設定)'!AB39))=0,"-",IF('C3(1)-1管路'!AB39="-","-",IF('C10(1)-2管路(計画設定)'!AB39="-",'C3(1)-1管路'!AB39,'C3(1)-1管路'!AB39-'C10(1)-2管路(計画設定)'!AB39)))</f>
        <v>-</v>
      </c>
      <c r="AC39" s="486" t="str">
        <f t="shared" si="55"/>
        <v>-</v>
      </c>
      <c r="AD39" s="857" t="str">
        <f>IF(AND('C10(1)-1管路(計画設定)'!$V$10="○",'C10(1)-4,5管路(計画設定)'!$BX39="-"),"-",IF('C3(1)-1管路'!AD39="-",BX39,IF(BX39="-",'C3(1)-1管路'!AD39,'C3(1)-1管路'!AD39+BX39)))</f>
        <v>-</v>
      </c>
      <c r="AE39" s="472" t="str">
        <f>IF(IF('C3(1)-1管路'!AE39="-","-",IF('C10(1)-2管路(計画設定)'!AE39="-",'C3(1)-1管路'!AE39,'C3(1)-1管路'!AE39-'C10(1)-2管路(計画設定)'!AE39))=0,"-",IF('C3(1)-1管路'!AE39="-","-",IF('C10(1)-2管路(計画設定)'!AE39="-",'C3(1)-1管路'!AE39,'C3(1)-1管路'!AE39-'C10(1)-2管路(計画設定)'!AE39)))</f>
        <v>-</v>
      </c>
      <c r="AF39" s="486" t="str">
        <f t="shared" si="56"/>
        <v>-</v>
      </c>
      <c r="AG39" s="478" t="str">
        <f>IF(IF('C3(1)-1管路'!AG39="-","-",IF('C10(1)-2管路(計画設定)'!AG39="-",'C3(1)-1管路'!AG39,'C3(1)-1管路'!AG39-'C10(1)-2管路(計画設定)'!AG39))=0,"-",IF('C3(1)-1管路'!AG39="-","-",IF('C10(1)-2管路(計画設定)'!AG39="-",'C3(1)-1管路'!AG39,'C3(1)-1管路'!AG39-'C10(1)-2管路(計画設定)'!AG39)))</f>
        <v>-</v>
      </c>
      <c r="AH39" s="472" t="str">
        <f>IF(IF('C3(1)-1管路'!AH39="-","-",IF('C10(1)-2管路(計画設定)'!AH39="-",'C3(1)-1管路'!AH39,'C3(1)-1管路'!AH39-'C10(1)-2管路(計画設定)'!AH39))=0,"-",IF('C3(1)-1管路'!AH39="-","-",IF('C10(1)-2管路(計画設定)'!AH39="-",'C3(1)-1管路'!AH39,'C3(1)-1管路'!AH39-'C10(1)-2管路(計画設定)'!AH39)))</f>
        <v>-</v>
      </c>
      <c r="AI39" s="486" t="str">
        <f t="shared" si="57"/>
        <v>-</v>
      </c>
      <c r="AJ39" s="478" t="str">
        <f>IF(IF('C3(1)-1管路'!AJ39="-","-",IF('C10(1)-2管路(計画設定)'!AJ39="-",'C3(1)-1管路'!AJ39,'C3(1)-1管路'!AJ39-'C10(1)-2管路(計画設定)'!AJ39))=0,"-",IF('C3(1)-1管路'!AJ39="-","-",IF('C10(1)-2管路(計画設定)'!AJ39="-",'C3(1)-1管路'!AJ39,'C3(1)-1管路'!AJ39-'C10(1)-2管路(計画設定)'!AJ39)))</f>
        <v>-</v>
      </c>
      <c r="AK39" s="472" t="str">
        <f>IF(IF('C3(1)-1管路'!AK39="-","-",IF('C10(1)-2管路(計画設定)'!AK39="-",'C3(1)-1管路'!AK39,'C3(1)-1管路'!AK39-'C10(1)-2管路(計画設定)'!AK39))=0,"-",IF('C3(1)-1管路'!AK39="-","-",IF('C10(1)-2管路(計画設定)'!AK39="-",'C3(1)-1管路'!AK39,'C3(1)-1管路'!AK39-'C10(1)-2管路(計画設定)'!AK39)))</f>
        <v>-</v>
      </c>
      <c r="AL39" s="486" t="str">
        <f t="shared" si="58"/>
        <v>-</v>
      </c>
      <c r="AM39" s="478" t="str">
        <f>IF(IF('C3(1)-1管路'!AM39="-","-",IF('C10(1)-2管路(計画設定)'!AM39="-",'C3(1)-1管路'!AM39,'C3(1)-1管路'!AM39-'C10(1)-2管路(計画設定)'!AM39))=0,"-",IF('C3(1)-1管路'!AM39="-","-",IF('C10(1)-2管路(計画設定)'!AM39="-",'C3(1)-1管路'!AM39,'C3(1)-1管路'!AM39-'C10(1)-2管路(計画設定)'!AM39)))</f>
        <v>-</v>
      </c>
      <c r="AN39" s="472" t="str">
        <f>IF(IF('C3(1)-1管路'!AN39="-","-",IF('C10(1)-2管路(計画設定)'!AN39="-",'C3(1)-1管路'!AN39,'C3(1)-1管路'!AN39-'C10(1)-2管路(計画設定)'!AN39))=0,"-",IF('C3(1)-1管路'!AN39="-","-",IF('C10(1)-2管路(計画設定)'!AN39="-",'C3(1)-1管路'!AN39,'C3(1)-1管路'!AN39-'C10(1)-2管路(計画設定)'!AN39)))</f>
        <v>-</v>
      </c>
      <c r="AO39" s="486" t="str">
        <f t="shared" si="59"/>
        <v>-</v>
      </c>
      <c r="AP39" s="478" t="str">
        <f>IF(IF('C3(1)-1管路'!AP39="-","-",IF('C10(1)-2管路(計画設定)'!AP39="-",'C3(1)-1管路'!AP39,'C3(1)-1管路'!AP39-'C10(1)-2管路(計画設定)'!AP39))=0,"-",IF('C3(1)-1管路'!AP39="-","-",IF('C10(1)-2管路(計画設定)'!AP39="-",'C3(1)-1管路'!AP39,'C3(1)-1管路'!AP39-'C10(1)-2管路(計画設定)'!AP39)))</f>
        <v>-</v>
      </c>
      <c r="AQ39" s="472" t="str">
        <f>IF(IF('C3(1)-1管路'!AQ39="-","-",IF('C10(1)-2管路(計画設定)'!AQ39="-",'C3(1)-1管路'!AQ39,'C3(1)-1管路'!AQ39-'C10(1)-2管路(計画設定)'!AQ39))=0,"-",IF('C3(1)-1管路'!AQ39="-","-",IF('C10(1)-2管路(計画設定)'!AQ39="-",'C3(1)-1管路'!AQ39,'C3(1)-1管路'!AQ39-'C10(1)-2管路(計画設定)'!AQ39)))</f>
        <v>-</v>
      </c>
      <c r="AR39" s="483" t="str">
        <f t="shared" si="60"/>
        <v>-</v>
      </c>
      <c r="AS39" s="478" t="str">
        <f>IF(IF('C3(1)-1管路'!AS39="-","-",IF('C10(1)-2管路(計画設定)'!AS39="-",'C3(1)-1管路'!AS39,'C3(1)-1管路'!AS39-'C10(1)-2管路(計画設定)'!AS39))=0,"-",IF('C3(1)-1管路'!AS39="-","-",IF('C10(1)-2管路(計画設定)'!AS39="-",'C3(1)-1管路'!AS39,'C3(1)-1管路'!AS39-'C10(1)-2管路(計画設定)'!AS39)))</f>
        <v>-</v>
      </c>
      <c r="AT39" s="472" t="str">
        <f>IF(IF('C3(1)-1管路'!AT39="-","-",IF('C10(1)-2管路(計画設定)'!AT39="-",'C3(1)-1管路'!AT39,'C3(1)-1管路'!AT39-'C10(1)-2管路(計画設定)'!AT39))=0,"-",IF('C3(1)-1管路'!AT39="-","-",IF('C10(1)-2管路(計画設定)'!AT39="-",'C3(1)-1管路'!AT39,'C3(1)-1管路'!AT39-'C10(1)-2管路(計画設定)'!AT39)))</f>
        <v>-</v>
      </c>
      <c r="AU39" s="483" t="str">
        <f t="shared" si="61"/>
        <v>-</v>
      </c>
      <c r="AV39" s="1071">
        <f t="shared" si="62"/>
        <v>2083.1000000000004</v>
      </c>
      <c r="AW39" s="1070"/>
      <c r="AX39" s="1069" t="str">
        <f t="shared" si="63"/>
        <v>-</v>
      </c>
      <c r="AY39" s="1070"/>
      <c r="AZ39" s="1071">
        <f t="shared" si="64"/>
        <v>460.5</v>
      </c>
      <c r="BA39" s="1070"/>
      <c r="BB39" s="1070">
        <f t="shared" si="65"/>
        <v>0</v>
      </c>
      <c r="BC39" s="1070"/>
      <c r="BD39" s="1070">
        <f t="shared" si="66"/>
        <v>1622.6000000000001</v>
      </c>
      <c r="BE39" s="1070"/>
      <c r="BF39" s="1070">
        <f t="shared" si="67"/>
        <v>0</v>
      </c>
      <c r="BG39" s="1070"/>
      <c r="BH39" s="1070">
        <f t="shared" si="68"/>
        <v>0</v>
      </c>
      <c r="BI39" s="1070"/>
      <c r="BJ39" s="1069">
        <f t="shared" si="69"/>
        <v>460.5</v>
      </c>
      <c r="BK39" s="1070"/>
      <c r="BL39" s="1070">
        <f t="shared" si="70"/>
        <v>1622.6000000000001</v>
      </c>
      <c r="BM39" s="1073"/>
      <c r="BN39" s="1070">
        <f t="shared" si="22"/>
        <v>2083.1000000000004</v>
      </c>
      <c r="BO39" s="1073"/>
      <c r="BQ39" s="442" t="str">
        <f>IF('C10(1)-2管路(計画設定)'!AW39="","-",'C10(1)-2管路(計画設定)'!AW39)</f>
        <v>ダクタイル鋳鉄管(NS形継手等)</v>
      </c>
      <c r="BR39" s="441">
        <f>IF(BQ39=BR$4,IF('C10(1)-2管路(計画設定)'!AV39="-","-",IF('C10(1)-2管路(計画設定)'!I39="-",'C10(1)-2管路(計画設定)'!AV39,'C10(1)-2管路(計画設定)'!AV39-'C10(1)-2管路(計画設定)'!I39)),"-")</f>
        <v>180</v>
      </c>
      <c r="BS39" s="441" t="str">
        <f>IF(BQ39=BS$4,IF('C10(1)-2管路(計画設定)'!AV39="-","-",IF('C10(1)-2管路(計画設定)'!L39="-",'C10(1)-2管路(計画設定)'!AV39,'C10(1)-2管路(計画設定)'!AV39-'C10(1)-2管路(計画設定)'!L39)),"-")</f>
        <v>-</v>
      </c>
      <c r="BT39" s="441" t="str">
        <f>IF(BQ39=BT$4,IF('C10(1)-2管路(計画設定)'!AV39="-","-",IF('C10(1)-2管路(計画設定)'!O39="-",'C10(1)-2管路(計画設定)'!AV39,'C10(1)-2管路(計画設定)'!AV39-'C10(1)-2管路(計画設定)'!O39)),"-")</f>
        <v>-</v>
      </c>
      <c r="BU39" s="441" t="str">
        <f>IF($BQ39=BU$4,IF('C10(1)-2管路(計画設定)'!$AV39="-","-",IF('C10(1)-2管路(計画設定)'!R39="-",'C10(1)-2管路(計画設定)'!$AV39,'C10(1)-2管路(計画設定)'!$AV39-'C10(1)-2管路(計画設定)'!R39)),"-")</f>
        <v>-</v>
      </c>
      <c r="BV39" s="441" t="str">
        <f>IF($BQ39=BV$4,IF('C10(1)-2管路(計画設定)'!$AV39="-","-",IF('C10(1)-2管路(計画設定)'!W39="-",'C10(1)-2管路(計画設定)'!$AV39,'C10(1)-2管路(計画設定)'!$AV39-SUM('C10(1)-2管路(計画設定)'!S39,'C10(1)-2管路(計画設定)'!T39))),"-")</f>
        <v>-</v>
      </c>
      <c r="BW39" s="441" t="str">
        <f>IF($BQ39=BV$4,IF('C10(1)-2管路(計画設定)'!$AV39="-","-",IF('C10(1)-2管路(計画設定)'!W39="-",'C10(1)-2管路(計画設定)'!$AV39,'C10(1)-2管路(計画設定)'!$AV39-SUM('C10(1)-2管路(計画設定)'!U39,'C10(1)-2管路(計画設定)'!V39))),"-")</f>
        <v>-</v>
      </c>
      <c r="BX39" s="441" t="str">
        <f>IF($BQ39=BX$4,IF('C10(1)-2管路(計画設定)'!$AV39="-","-",IF('C10(1)-2管路(計画設定)'!AF39="-",'C10(1)-2管路(計画設定)'!$AV39,'C10(1)-2管路(計画設定)'!$AV39-'C10(1)-2管路(計画設定)'!AF39)),"-")</f>
        <v>-</v>
      </c>
    </row>
    <row r="40" spans="2:76" ht="13.5" customHeight="1">
      <c r="B40" s="1594"/>
      <c r="C40" s="1263"/>
      <c r="D40" s="1263"/>
      <c r="E40" s="1263"/>
      <c r="F40" s="76">
        <v>250</v>
      </c>
      <c r="G40" s="857">
        <f>IF(AND('C10(1)-1管路(計画設定)'!$F$10="○",'C10(1)-4,5管路(計画設定)'!$BR40="-"),"-",IF('C3(1)-1管路'!G40="-",BR40,IF(BR40="-",'C3(1)-1管路'!G40,'C3(1)-1管路'!G40+BR40)))</f>
        <v>2302.3000000000002</v>
      </c>
      <c r="H40" s="472" t="str">
        <f>IF(IF('C3(1)-1管路'!H40="-","-",IF('C10(1)-2管路(計画設定)'!H40="-",'C3(1)-1管路'!H40,'C3(1)-1管路'!H40-'C10(1)-2管路(計画設定)'!H40))=0,"-",IF('C3(1)-1管路'!H40="-","-",IF('C10(1)-2管路(計画設定)'!H40="-",'C3(1)-1管路'!H40,'C3(1)-1管路'!H40-'C10(1)-2管路(計画設定)'!H40)))</f>
        <v>-</v>
      </c>
      <c r="I40" s="486">
        <f t="shared" si="49"/>
        <v>2302.3000000000002</v>
      </c>
      <c r="J40" s="857" t="str">
        <f>IF(AND('C10(1)-1管路(計画設定)'!$H$10="○",'C10(1)-4,5管路(計画設定)'!$BS40="-"),"-",IF('C3(1)-1管路'!J40="-",BS40,IF(BS40="-",'C3(1)-1管路'!J40,'C3(1)-1管路'!J40+BS40)))</f>
        <v>-</v>
      </c>
      <c r="K40" s="472" t="str">
        <f>IF(IF('C3(1)-1管路'!K40="-","-",IF('C10(1)-2管路(計画設定)'!K40="-",'C3(1)-1管路'!K40,'C3(1)-1管路'!K40-'C10(1)-2管路(計画設定)'!K40))=0,"-",IF('C3(1)-1管路'!K40="-","-",IF('C10(1)-2管路(計画設定)'!K40="-",'C3(1)-1管路'!K40,'C3(1)-1管路'!K40-'C10(1)-2管路(計画設定)'!K40)))</f>
        <v>-</v>
      </c>
      <c r="L40" s="486" t="str">
        <f t="shared" si="50"/>
        <v>-</v>
      </c>
      <c r="M40" s="857" t="str">
        <f>IF(AND('C10(1)-1管路(計画設定)'!$J$10="○",'C10(1)-4,5管路(計画設定)'!$BT40="-"),"-",IF('C3(1)-1管路'!M40="-",BT40,IF(BT40="-",'C3(1)-1管路'!M40,'C3(1)-1管路'!M40+BT40)))</f>
        <v>-</v>
      </c>
      <c r="N40" s="472" t="str">
        <f>IF(IF('C3(1)-1管路'!N40="-","-",IF('C10(1)-2管路(計画設定)'!N40="-",'C3(1)-1管路'!N40,'C3(1)-1管路'!N40-'C10(1)-2管路(計画設定)'!N40))=0,"-",IF('C3(1)-1管路'!N40="-","-",IF('C10(1)-2管路(計画設定)'!N40="-",'C3(1)-1管路'!N40,'C3(1)-1管路'!N40-'C10(1)-2管路(計画設定)'!N40)))</f>
        <v>-</v>
      </c>
      <c r="O40" s="486" t="str">
        <f t="shared" si="51"/>
        <v>-</v>
      </c>
      <c r="P40" s="857" t="str">
        <f>IF(AND('C10(1)-1管路(計画設定)'!$L$10="○",'C10(1)-4,5管路(計画設定)'!$BU40="-"),"-",IF('C3(1)-1管路'!P40="-",BU40,IF(BU40="-",'C3(1)-1管路'!P40,'C3(1)-1管路'!P40+BU40)))</f>
        <v>-</v>
      </c>
      <c r="Q40" s="472" t="str">
        <f>IF(IF('C3(1)-1管路'!Q40="-","-",IF('C10(1)-2管路(計画設定)'!Q40="-",'C3(1)-1管路'!Q40,'C3(1)-1管路'!Q40-'C10(1)-2管路(計画設定)'!Q40))=0,"-",IF('C3(1)-1管路'!Q40="-","-",IF('C10(1)-2管路(計画設定)'!Q40="-",'C3(1)-1管路'!Q40,'C3(1)-1管路'!Q40-'C10(1)-2管路(計画設定)'!Q40)))</f>
        <v>-</v>
      </c>
      <c r="R40" s="486" t="str">
        <f t="shared" si="52"/>
        <v>-</v>
      </c>
      <c r="S40" s="857">
        <f>IF(AND('C10(1)-1管路(計画設定)'!$N$10="○",'C10(1)-4,5管路(計画設定)'!$BV40="-"),"-",IF('C3(1)-1管路'!S40="-",BV40,IF(BV40="-",'C3(1)-1管路'!S40,'C3(1)-1管路'!S40+BV40+BW40)))</f>
        <v>144.30000000000007</v>
      </c>
      <c r="T40" s="471">
        <f>IF(IF('C3(1)-1管路'!T40="-","-",IF('C10(1)-2管路(計画設定)'!T40="-",'C3(1)-1管路'!T40,'C3(1)-1管路'!T40-'C10(1)-2管路(計画設定)'!T40))=0,"-",IF('C3(1)-1管路'!T40="-","-",IF('C10(1)-2管路(計画設定)'!T40="-",'C3(1)-1管路'!T40,'C3(1)-1管路'!T40-'C10(1)-2管路(計画設定)'!T40)))</f>
        <v>16</v>
      </c>
      <c r="U40" s="856">
        <f>IF(AND('C10(1)-1管路(計画設定)'!$P$10="○",'C10(1)-4,5管路(計画設定)'!$BW40="-"),"-",IF('C3(1)-1管路'!U40="-",BW40,IF(BW40="-",'C3(1)-1管路'!U40,'C3(1)-1管路'!U40)))</f>
        <v>602</v>
      </c>
      <c r="V40" s="472" t="str">
        <f>IF(IF('C3(1)-1管路'!V40="-","-",IF('C10(1)-2管路(計画設定)'!V40="-",'C3(1)-1管路'!V40,'C3(1)-1管路'!V40-'C10(1)-2管路(計画設定)'!V40))=0,"-",IF('C3(1)-1管路'!V40="-","-",IF('C10(1)-2管路(計画設定)'!V40="-",'C3(1)-1管路'!V40,'C3(1)-1管路'!V40-'C10(1)-2管路(計画設定)'!V40)))</f>
        <v>-</v>
      </c>
      <c r="W40" s="486">
        <f t="shared" si="53"/>
        <v>762.30000000000007</v>
      </c>
      <c r="X40" s="478">
        <f>IF(IF('C3(1)-1管路'!X40="-","-",IF('C10(1)-2管路(計画設定)'!X40="-",'C3(1)-1管路'!X40,'C3(1)-1管路'!X40-'C10(1)-2管路(計画設定)'!X40))=0,"-",IF('C3(1)-1管路'!X40="-","-",IF('C10(1)-2管路(計画設定)'!X40="-",'C3(1)-1管路'!X40,'C3(1)-1管路'!X40-'C10(1)-2管路(計画設定)'!X40)))</f>
        <v>4417.2000000000016</v>
      </c>
      <c r="Y40" s="472" t="str">
        <f>IF(IF('C3(1)-1管路'!Y40="-","-",IF('C10(1)-2管路(計画設定)'!Y40="-",'C3(1)-1管路'!Y40,'C3(1)-1管路'!Y40-'C10(1)-2管路(計画設定)'!Y40))=0,"-",IF('C3(1)-1管路'!Y40="-","-",IF('C10(1)-2管路(計画設定)'!Y40="-",'C3(1)-1管路'!Y40,'C3(1)-1管路'!Y40-'C10(1)-2管路(計画設定)'!Y40)))</f>
        <v>-</v>
      </c>
      <c r="Z40" s="486">
        <f t="shared" si="54"/>
        <v>4417.2000000000016</v>
      </c>
      <c r="AA40" s="478" t="str">
        <f>IF(IF('C3(1)-1管路'!AA40="-","-",IF('C10(1)-2管路(計画設定)'!AA40="-",'C3(1)-1管路'!AA40,'C3(1)-1管路'!AA40-'C10(1)-2管路(計画設定)'!AA40))=0,"-",IF('C3(1)-1管路'!AA40="-","-",IF('C10(1)-2管路(計画設定)'!AA40="-",'C3(1)-1管路'!AA40,'C3(1)-1管路'!AA40-'C10(1)-2管路(計画設定)'!AA40)))</f>
        <v>-</v>
      </c>
      <c r="AB40" s="472" t="str">
        <f>IF(IF('C3(1)-1管路'!AB40="-","-",IF('C10(1)-2管路(計画設定)'!AB40="-",'C3(1)-1管路'!AB40,'C3(1)-1管路'!AB40-'C10(1)-2管路(計画設定)'!AB40))=0,"-",IF('C3(1)-1管路'!AB40="-","-",IF('C10(1)-2管路(計画設定)'!AB40="-",'C3(1)-1管路'!AB40,'C3(1)-1管路'!AB40-'C10(1)-2管路(計画設定)'!AB40)))</f>
        <v>-</v>
      </c>
      <c r="AC40" s="486" t="str">
        <f t="shared" si="55"/>
        <v>-</v>
      </c>
      <c r="AD40" s="857" t="str">
        <f>IF(AND('C10(1)-1管路(計画設定)'!$V$10="○",'C10(1)-4,5管路(計画設定)'!$BX40="-"),"-",IF('C3(1)-1管路'!AD40="-",BX40,IF(BX40="-",'C3(1)-1管路'!AD40,'C3(1)-1管路'!AD40+BX40)))</f>
        <v>-</v>
      </c>
      <c r="AE40" s="472" t="str">
        <f>IF(IF('C3(1)-1管路'!AE40="-","-",IF('C10(1)-2管路(計画設定)'!AE40="-",'C3(1)-1管路'!AE40,'C3(1)-1管路'!AE40-'C10(1)-2管路(計画設定)'!AE40))=0,"-",IF('C3(1)-1管路'!AE40="-","-",IF('C10(1)-2管路(計画設定)'!AE40="-",'C3(1)-1管路'!AE40,'C3(1)-1管路'!AE40-'C10(1)-2管路(計画設定)'!AE40)))</f>
        <v>-</v>
      </c>
      <c r="AF40" s="486" t="str">
        <f t="shared" si="56"/>
        <v>-</v>
      </c>
      <c r="AG40" s="478" t="str">
        <f>IF(IF('C3(1)-1管路'!AG40="-","-",IF('C10(1)-2管路(計画設定)'!AG40="-",'C3(1)-1管路'!AG40,'C3(1)-1管路'!AG40-'C10(1)-2管路(計画設定)'!AG40))=0,"-",IF('C3(1)-1管路'!AG40="-","-",IF('C10(1)-2管路(計画設定)'!AG40="-",'C3(1)-1管路'!AG40,'C3(1)-1管路'!AG40-'C10(1)-2管路(計画設定)'!AG40)))</f>
        <v>-</v>
      </c>
      <c r="AH40" s="472" t="str">
        <f>IF(IF('C3(1)-1管路'!AH40="-","-",IF('C10(1)-2管路(計画設定)'!AH40="-",'C3(1)-1管路'!AH40,'C3(1)-1管路'!AH40-'C10(1)-2管路(計画設定)'!AH40))=0,"-",IF('C3(1)-1管路'!AH40="-","-",IF('C10(1)-2管路(計画設定)'!AH40="-",'C3(1)-1管路'!AH40,'C3(1)-1管路'!AH40-'C10(1)-2管路(計画設定)'!AH40)))</f>
        <v>-</v>
      </c>
      <c r="AI40" s="486" t="str">
        <f t="shared" si="57"/>
        <v>-</v>
      </c>
      <c r="AJ40" s="478" t="str">
        <f>IF(IF('C3(1)-1管路'!AJ40="-","-",IF('C10(1)-2管路(計画設定)'!AJ40="-",'C3(1)-1管路'!AJ40,'C3(1)-1管路'!AJ40-'C10(1)-2管路(計画設定)'!AJ40))=0,"-",IF('C3(1)-1管路'!AJ40="-","-",IF('C10(1)-2管路(計画設定)'!AJ40="-",'C3(1)-1管路'!AJ40,'C3(1)-1管路'!AJ40-'C10(1)-2管路(計画設定)'!AJ40)))</f>
        <v>-</v>
      </c>
      <c r="AK40" s="472" t="str">
        <f>IF(IF('C3(1)-1管路'!AK40="-","-",IF('C10(1)-2管路(計画設定)'!AK40="-",'C3(1)-1管路'!AK40,'C3(1)-1管路'!AK40-'C10(1)-2管路(計画設定)'!AK40))=0,"-",IF('C3(1)-1管路'!AK40="-","-",IF('C10(1)-2管路(計画設定)'!AK40="-",'C3(1)-1管路'!AK40,'C3(1)-1管路'!AK40-'C10(1)-2管路(計画設定)'!AK40)))</f>
        <v>-</v>
      </c>
      <c r="AL40" s="486" t="str">
        <f t="shared" si="58"/>
        <v>-</v>
      </c>
      <c r="AM40" s="478" t="str">
        <f>IF(IF('C3(1)-1管路'!AM40="-","-",IF('C10(1)-2管路(計画設定)'!AM40="-",'C3(1)-1管路'!AM40,'C3(1)-1管路'!AM40-'C10(1)-2管路(計画設定)'!AM40))=0,"-",IF('C3(1)-1管路'!AM40="-","-",IF('C10(1)-2管路(計画設定)'!AM40="-",'C3(1)-1管路'!AM40,'C3(1)-1管路'!AM40-'C10(1)-2管路(計画設定)'!AM40)))</f>
        <v>-</v>
      </c>
      <c r="AN40" s="472" t="str">
        <f>IF(IF('C3(1)-1管路'!AN40="-","-",IF('C10(1)-2管路(計画設定)'!AN40="-",'C3(1)-1管路'!AN40,'C3(1)-1管路'!AN40-'C10(1)-2管路(計画設定)'!AN40))=0,"-",IF('C3(1)-1管路'!AN40="-","-",IF('C10(1)-2管路(計画設定)'!AN40="-",'C3(1)-1管路'!AN40,'C3(1)-1管路'!AN40-'C10(1)-2管路(計画設定)'!AN40)))</f>
        <v>-</v>
      </c>
      <c r="AO40" s="486" t="str">
        <f t="shared" si="59"/>
        <v>-</v>
      </c>
      <c r="AP40" s="478" t="str">
        <f>IF(IF('C3(1)-1管路'!AP40="-","-",IF('C10(1)-2管路(計画設定)'!AP40="-",'C3(1)-1管路'!AP40,'C3(1)-1管路'!AP40-'C10(1)-2管路(計画設定)'!AP40))=0,"-",IF('C3(1)-1管路'!AP40="-","-",IF('C10(1)-2管路(計画設定)'!AP40="-",'C3(1)-1管路'!AP40,'C3(1)-1管路'!AP40-'C10(1)-2管路(計画設定)'!AP40)))</f>
        <v>-</v>
      </c>
      <c r="AQ40" s="472" t="str">
        <f>IF(IF('C3(1)-1管路'!AQ40="-","-",IF('C10(1)-2管路(計画設定)'!AQ40="-",'C3(1)-1管路'!AQ40,'C3(1)-1管路'!AQ40-'C10(1)-2管路(計画設定)'!AQ40))=0,"-",IF('C3(1)-1管路'!AQ40="-","-",IF('C10(1)-2管路(計画設定)'!AQ40="-",'C3(1)-1管路'!AQ40,'C3(1)-1管路'!AQ40-'C10(1)-2管路(計画設定)'!AQ40)))</f>
        <v>-</v>
      </c>
      <c r="AR40" s="483" t="str">
        <f t="shared" si="60"/>
        <v>-</v>
      </c>
      <c r="AS40" s="478" t="str">
        <f>IF(IF('C3(1)-1管路'!AS40="-","-",IF('C10(1)-2管路(計画設定)'!AS40="-",'C3(1)-1管路'!AS40,'C3(1)-1管路'!AS40-'C10(1)-2管路(計画設定)'!AS40))=0,"-",IF('C3(1)-1管路'!AS40="-","-",IF('C10(1)-2管路(計画設定)'!AS40="-",'C3(1)-1管路'!AS40,'C3(1)-1管路'!AS40-'C10(1)-2管路(計画設定)'!AS40)))</f>
        <v>-</v>
      </c>
      <c r="AT40" s="472" t="str">
        <f>IF(IF('C3(1)-1管路'!AT40="-","-",IF('C10(1)-2管路(計画設定)'!AT40="-",'C3(1)-1管路'!AT40,'C3(1)-1管路'!AT40-'C10(1)-2管路(計画設定)'!AT40))=0,"-",IF('C3(1)-1管路'!AT40="-","-",IF('C10(1)-2管路(計画設定)'!AT40="-",'C3(1)-1管路'!AT40,'C3(1)-1管路'!AT40-'C10(1)-2管路(計画設定)'!AT40)))</f>
        <v>-</v>
      </c>
      <c r="AU40" s="483" t="str">
        <f t="shared" si="61"/>
        <v>-</v>
      </c>
      <c r="AV40" s="1071">
        <f t="shared" si="62"/>
        <v>7465.800000000002</v>
      </c>
      <c r="AW40" s="1070"/>
      <c r="AX40" s="1069">
        <f t="shared" si="63"/>
        <v>16</v>
      </c>
      <c r="AY40" s="1070"/>
      <c r="AZ40" s="1071">
        <f t="shared" si="64"/>
        <v>2302.3000000000002</v>
      </c>
      <c r="BA40" s="1070"/>
      <c r="BB40" s="1070">
        <f t="shared" si="65"/>
        <v>160.30000000000007</v>
      </c>
      <c r="BC40" s="1070"/>
      <c r="BD40" s="1070">
        <f t="shared" si="66"/>
        <v>5019.2000000000016</v>
      </c>
      <c r="BE40" s="1070"/>
      <c r="BF40" s="1070">
        <f t="shared" si="67"/>
        <v>0</v>
      </c>
      <c r="BG40" s="1070"/>
      <c r="BH40" s="1070">
        <f t="shared" si="68"/>
        <v>0</v>
      </c>
      <c r="BI40" s="1070"/>
      <c r="BJ40" s="1069">
        <f t="shared" si="69"/>
        <v>2462.6000000000004</v>
      </c>
      <c r="BK40" s="1070"/>
      <c r="BL40" s="1070">
        <f t="shared" si="70"/>
        <v>5019.2000000000016</v>
      </c>
      <c r="BM40" s="1073"/>
      <c r="BN40" s="1070">
        <f t="shared" si="22"/>
        <v>7481.800000000002</v>
      </c>
      <c r="BO40" s="1073"/>
      <c r="BQ40" s="442" t="str">
        <f>IF('C10(1)-2管路(計画設定)'!AW40="","-",'C10(1)-2管路(計画設定)'!AW40)</f>
        <v>ダクタイル鋳鉄管(NS形継手等)</v>
      </c>
      <c r="BR40" s="441">
        <f>IF(BQ40=BR$4,IF('C10(1)-2管路(計画設定)'!AV40="-","-",IF('C10(1)-2管路(計画設定)'!I40="-",'C10(1)-2管路(計画設定)'!AV40,'C10(1)-2管路(計画設定)'!AV40-'C10(1)-2管路(計画設定)'!I40)),"-")</f>
        <v>1214.3000000000002</v>
      </c>
      <c r="BS40" s="441" t="str">
        <f>IF(BQ40=BS$4,IF('C10(1)-2管路(計画設定)'!AV40="-","-",IF('C10(1)-2管路(計画設定)'!L40="-",'C10(1)-2管路(計画設定)'!AV40,'C10(1)-2管路(計画設定)'!AV40-'C10(1)-2管路(計画設定)'!L40)),"-")</f>
        <v>-</v>
      </c>
      <c r="BT40" s="441" t="str">
        <f>IF(BQ40=BT$4,IF('C10(1)-2管路(計画設定)'!AV40="-","-",IF('C10(1)-2管路(計画設定)'!O40="-",'C10(1)-2管路(計画設定)'!AV40,'C10(1)-2管路(計画設定)'!AV40-'C10(1)-2管路(計画設定)'!O40)),"-")</f>
        <v>-</v>
      </c>
      <c r="BU40" s="441" t="str">
        <f>IF($BQ40=BU$4,IF('C10(1)-2管路(計画設定)'!$AV40="-","-",IF('C10(1)-2管路(計画設定)'!R40="-",'C10(1)-2管路(計画設定)'!$AV40,'C10(1)-2管路(計画設定)'!$AV40-'C10(1)-2管路(計画設定)'!R40)),"-")</f>
        <v>-</v>
      </c>
      <c r="BV40" s="441" t="str">
        <f>IF($BQ40=BV$4,IF('C10(1)-2管路(計画設定)'!$AV40="-","-",IF('C10(1)-2管路(計画設定)'!W40="-",'C10(1)-2管路(計画設定)'!$AV40,'C10(1)-2管路(計画設定)'!$AV40-SUM('C10(1)-2管路(計画設定)'!S40,'C10(1)-2管路(計画設定)'!T40))),"-")</f>
        <v>-</v>
      </c>
      <c r="BW40" s="441" t="str">
        <f>IF($BQ40=BV$4,IF('C10(1)-2管路(計画設定)'!$AV40="-","-",IF('C10(1)-2管路(計画設定)'!W40="-",'C10(1)-2管路(計画設定)'!$AV40,'C10(1)-2管路(計画設定)'!$AV40-SUM('C10(1)-2管路(計画設定)'!U40,'C10(1)-2管路(計画設定)'!V40))),"-")</f>
        <v>-</v>
      </c>
      <c r="BX40" s="441" t="str">
        <f>IF($BQ40=BX$4,IF('C10(1)-2管路(計画設定)'!$AV40="-","-",IF('C10(1)-2管路(計画設定)'!AF40="-",'C10(1)-2管路(計画設定)'!$AV40,'C10(1)-2管路(計画設定)'!$AV40-'C10(1)-2管路(計画設定)'!AF40)),"-")</f>
        <v>-</v>
      </c>
    </row>
    <row r="41" spans="2:76" ht="13.5" customHeight="1">
      <c r="B41" s="1594"/>
      <c r="C41" s="1263"/>
      <c r="D41" s="1263"/>
      <c r="E41" s="1263"/>
      <c r="F41" s="76">
        <v>200</v>
      </c>
      <c r="G41" s="857">
        <f>IF(AND('C10(1)-1管路(計画設定)'!$F$10="○",'C10(1)-4,5管路(計画設定)'!$BR41="-"),"-",IF('C3(1)-1管路'!G41="-",BR41,IF(BR41="-",'C3(1)-1管路'!G41,'C3(1)-1管路'!G41+BR41)))</f>
        <v>5440.6</v>
      </c>
      <c r="H41" s="472" t="str">
        <f>IF(IF('C3(1)-1管路'!H41="-","-",IF('C10(1)-2管路(計画設定)'!H41="-",'C3(1)-1管路'!H41,'C3(1)-1管路'!H41-'C10(1)-2管路(計画設定)'!H41))=0,"-",IF('C3(1)-1管路'!H41="-","-",IF('C10(1)-2管路(計画設定)'!H41="-",'C3(1)-1管路'!H41,'C3(1)-1管路'!H41-'C10(1)-2管路(計画設定)'!H41)))</f>
        <v>-</v>
      </c>
      <c r="I41" s="486">
        <f t="shared" si="49"/>
        <v>5440.6</v>
      </c>
      <c r="J41" s="857" t="str">
        <f>IF(AND('C10(1)-1管路(計画設定)'!$H$10="○",'C10(1)-4,5管路(計画設定)'!$BS41="-"),"-",IF('C3(1)-1管路'!J41="-",BS41,IF(BS41="-",'C3(1)-1管路'!J41,'C3(1)-1管路'!J41+BS41)))</f>
        <v>-</v>
      </c>
      <c r="K41" s="472" t="str">
        <f>IF(IF('C3(1)-1管路'!K41="-","-",IF('C10(1)-2管路(計画設定)'!K41="-",'C3(1)-1管路'!K41,'C3(1)-1管路'!K41-'C10(1)-2管路(計画設定)'!K41))=0,"-",IF('C3(1)-1管路'!K41="-","-",IF('C10(1)-2管路(計画設定)'!K41="-",'C3(1)-1管路'!K41,'C3(1)-1管路'!K41-'C10(1)-2管路(計画設定)'!K41)))</f>
        <v>-</v>
      </c>
      <c r="L41" s="486" t="str">
        <f t="shared" si="50"/>
        <v>-</v>
      </c>
      <c r="M41" s="857" t="str">
        <f>IF(AND('C10(1)-1管路(計画設定)'!$J$10="○",'C10(1)-4,5管路(計画設定)'!$BT41="-"),"-",IF('C3(1)-1管路'!M41="-",BT41,IF(BT41="-",'C3(1)-1管路'!M41,'C3(1)-1管路'!M41+BT41)))</f>
        <v>-</v>
      </c>
      <c r="N41" s="472" t="str">
        <f>IF(IF('C3(1)-1管路'!N41="-","-",IF('C10(1)-2管路(計画設定)'!N41="-",'C3(1)-1管路'!N41,'C3(1)-1管路'!N41-'C10(1)-2管路(計画設定)'!N41))=0,"-",IF('C3(1)-1管路'!N41="-","-",IF('C10(1)-2管路(計画設定)'!N41="-",'C3(1)-1管路'!N41,'C3(1)-1管路'!N41-'C10(1)-2管路(計画設定)'!N41)))</f>
        <v>-</v>
      </c>
      <c r="O41" s="486" t="str">
        <f t="shared" si="51"/>
        <v>-</v>
      </c>
      <c r="P41" s="857" t="str">
        <f>IF(AND('C10(1)-1管路(計画設定)'!$L$10="○",'C10(1)-4,5管路(計画設定)'!$BU41="-"),"-",IF('C3(1)-1管路'!P41="-",BU41,IF(BU41="-",'C3(1)-1管路'!P41,'C3(1)-1管路'!P41+BU41)))</f>
        <v>-</v>
      </c>
      <c r="Q41" s="472" t="str">
        <f>IF(IF('C3(1)-1管路'!Q41="-","-",IF('C10(1)-2管路(計画設定)'!Q41="-",'C3(1)-1管路'!Q41,'C3(1)-1管路'!Q41-'C10(1)-2管路(計画設定)'!Q41))=0,"-",IF('C3(1)-1管路'!Q41="-","-",IF('C10(1)-2管路(計画設定)'!Q41="-",'C3(1)-1管路'!Q41,'C3(1)-1管路'!Q41-'C10(1)-2管路(計画設定)'!Q41)))</f>
        <v>-</v>
      </c>
      <c r="R41" s="486" t="str">
        <f t="shared" si="52"/>
        <v>-</v>
      </c>
      <c r="S41" s="857">
        <f>IF(AND('C10(1)-1管路(計画設定)'!$N$10="○",'C10(1)-4,5管路(計画設定)'!$BV41="-"),"-",IF('C3(1)-1管路'!S41="-",BV41,IF(BV41="-",'C3(1)-1管路'!S41,'C3(1)-1管路'!S41+BV41+BW41)))</f>
        <v>449.49999999999955</v>
      </c>
      <c r="T41" s="471">
        <f>IF(IF('C3(1)-1管路'!T41="-","-",IF('C10(1)-2管路(計画設定)'!T41="-",'C3(1)-1管路'!T41,'C3(1)-1管路'!T41-'C10(1)-2管路(計画設定)'!T41))=0,"-",IF('C3(1)-1管路'!T41="-","-",IF('C10(1)-2管路(計画設定)'!T41="-",'C3(1)-1管路'!T41,'C3(1)-1管路'!T41-'C10(1)-2管路(計画設定)'!T41)))</f>
        <v>50</v>
      </c>
      <c r="U41" s="856">
        <f>IF(AND('C10(1)-1管路(計画設定)'!$P$10="○",'C10(1)-4,5管路(計画設定)'!$BW41="-"),"-",IF('C3(1)-1管路'!U41="-",BW41,IF(BW41="-",'C3(1)-1管路'!U41,'C3(1)-1管路'!U41)))</f>
        <v>1873</v>
      </c>
      <c r="V41" s="472" t="str">
        <f>IF(IF('C3(1)-1管路'!V41="-","-",IF('C10(1)-2管路(計画設定)'!V41="-",'C3(1)-1管路'!V41,'C3(1)-1管路'!V41-'C10(1)-2管路(計画設定)'!V41))=0,"-",IF('C3(1)-1管路'!V41="-","-",IF('C10(1)-2管路(計画設定)'!V41="-",'C3(1)-1管路'!V41,'C3(1)-1管路'!V41-'C10(1)-2管路(計画設定)'!V41)))</f>
        <v>-</v>
      </c>
      <c r="W41" s="486">
        <f t="shared" si="53"/>
        <v>2372.4999999999995</v>
      </c>
      <c r="X41" s="478">
        <f>IF(IF('C3(1)-1管路'!X41="-","-",IF('C10(1)-2管路(計画設定)'!X41="-",'C3(1)-1管路'!X41,'C3(1)-1管路'!X41-'C10(1)-2管路(計画設定)'!X41))=0,"-",IF('C3(1)-1管路'!X41="-","-",IF('C10(1)-2管路(計画設定)'!X41="-",'C3(1)-1管路'!X41,'C3(1)-1管路'!X41-'C10(1)-2管路(計画設定)'!X41)))</f>
        <v>10640.799999999996</v>
      </c>
      <c r="Y41" s="472" t="str">
        <f>IF(IF('C3(1)-1管路'!Y41="-","-",IF('C10(1)-2管路(計画設定)'!Y41="-",'C3(1)-1管路'!Y41,'C3(1)-1管路'!Y41-'C10(1)-2管路(計画設定)'!Y41))=0,"-",IF('C3(1)-1管路'!Y41="-","-",IF('C10(1)-2管路(計画設定)'!Y41="-",'C3(1)-1管路'!Y41,'C3(1)-1管路'!Y41-'C10(1)-2管路(計画設定)'!Y41)))</f>
        <v>-</v>
      </c>
      <c r="Z41" s="486">
        <f t="shared" si="54"/>
        <v>10640.799999999996</v>
      </c>
      <c r="AA41" s="478" t="str">
        <f>IF(IF('C3(1)-1管路'!AA41="-","-",IF('C10(1)-2管路(計画設定)'!AA41="-",'C3(1)-1管路'!AA41,'C3(1)-1管路'!AA41-'C10(1)-2管路(計画設定)'!AA41))=0,"-",IF('C3(1)-1管路'!AA41="-","-",IF('C10(1)-2管路(計画設定)'!AA41="-",'C3(1)-1管路'!AA41,'C3(1)-1管路'!AA41-'C10(1)-2管路(計画設定)'!AA41)))</f>
        <v>-</v>
      </c>
      <c r="AB41" s="472" t="str">
        <f>IF(IF('C3(1)-1管路'!AB41="-","-",IF('C10(1)-2管路(計画設定)'!AB41="-",'C3(1)-1管路'!AB41,'C3(1)-1管路'!AB41-'C10(1)-2管路(計画設定)'!AB41))=0,"-",IF('C3(1)-1管路'!AB41="-","-",IF('C10(1)-2管路(計画設定)'!AB41="-",'C3(1)-1管路'!AB41,'C3(1)-1管路'!AB41-'C10(1)-2管路(計画設定)'!AB41)))</f>
        <v>-</v>
      </c>
      <c r="AC41" s="486" t="str">
        <f t="shared" si="55"/>
        <v>-</v>
      </c>
      <c r="AD41" s="857" t="str">
        <f>IF(AND('C10(1)-1管路(計画設定)'!$V$10="○",'C10(1)-4,5管路(計画設定)'!$BX41="-"),"-",IF('C3(1)-1管路'!AD41="-",BX41,IF(BX41="-",'C3(1)-1管路'!AD41,'C3(1)-1管路'!AD41+BX41)))</f>
        <v>-</v>
      </c>
      <c r="AE41" s="472" t="str">
        <f>IF(IF('C3(1)-1管路'!AE41="-","-",IF('C10(1)-2管路(計画設定)'!AE41="-",'C3(1)-1管路'!AE41,'C3(1)-1管路'!AE41-'C10(1)-2管路(計画設定)'!AE41))=0,"-",IF('C3(1)-1管路'!AE41="-","-",IF('C10(1)-2管路(計画設定)'!AE41="-",'C3(1)-1管路'!AE41,'C3(1)-1管路'!AE41-'C10(1)-2管路(計画設定)'!AE41)))</f>
        <v>-</v>
      </c>
      <c r="AF41" s="486" t="str">
        <f t="shared" si="56"/>
        <v>-</v>
      </c>
      <c r="AG41" s="478" t="str">
        <f>IF(IF('C3(1)-1管路'!AG41="-","-",IF('C10(1)-2管路(計画設定)'!AG41="-",'C3(1)-1管路'!AG41,'C3(1)-1管路'!AG41-'C10(1)-2管路(計画設定)'!AG41))=0,"-",IF('C3(1)-1管路'!AG41="-","-",IF('C10(1)-2管路(計画設定)'!AG41="-",'C3(1)-1管路'!AG41,'C3(1)-1管路'!AG41-'C10(1)-2管路(計画設定)'!AG41)))</f>
        <v>-</v>
      </c>
      <c r="AH41" s="472" t="str">
        <f>IF(IF('C3(1)-1管路'!AH41="-","-",IF('C10(1)-2管路(計画設定)'!AH41="-",'C3(1)-1管路'!AH41,'C3(1)-1管路'!AH41-'C10(1)-2管路(計画設定)'!AH41))=0,"-",IF('C3(1)-1管路'!AH41="-","-",IF('C10(1)-2管路(計画設定)'!AH41="-",'C3(1)-1管路'!AH41,'C3(1)-1管路'!AH41-'C10(1)-2管路(計画設定)'!AH41)))</f>
        <v>-</v>
      </c>
      <c r="AI41" s="486" t="str">
        <f t="shared" si="57"/>
        <v>-</v>
      </c>
      <c r="AJ41" s="478" t="str">
        <f>IF(IF('C3(1)-1管路'!AJ41="-","-",IF('C10(1)-2管路(計画設定)'!AJ41="-",'C3(1)-1管路'!AJ41,'C3(1)-1管路'!AJ41-'C10(1)-2管路(計画設定)'!AJ41))=0,"-",IF('C3(1)-1管路'!AJ41="-","-",IF('C10(1)-2管路(計画設定)'!AJ41="-",'C3(1)-1管路'!AJ41,'C3(1)-1管路'!AJ41-'C10(1)-2管路(計画設定)'!AJ41)))</f>
        <v>-</v>
      </c>
      <c r="AK41" s="472" t="str">
        <f>IF(IF('C3(1)-1管路'!AK41="-","-",IF('C10(1)-2管路(計画設定)'!AK41="-",'C3(1)-1管路'!AK41,'C3(1)-1管路'!AK41-'C10(1)-2管路(計画設定)'!AK41))=0,"-",IF('C3(1)-1管路'!AK41="-","-",IF('C10(1)-2管路(計画設定)'!AK41="-",'C3(1)-1管路'!AK41,'C3(1)-1管路'!AK41-'C10(1)-2管路(計画設定)'!AK41)))</f>
        <v>-</v>
      </c>
      <c r="AL41" s="486" t="str">
        <f t="shared" si="58"/>
        <v>-</v>
      </c>
      <c r="AM41" s="478" t="str">
        <f>IF(IF('C3(1)-1管路'!AM41="-","-",IF('C10(1)-2管路(計画設定)'!AM41="-",'C3(1)-1管路'!AM41,'C3(1)-1管路'!AM41-'C10(1)-2管路(計画設定)'!AM41))=0,"-",IF('C3(1)-1管路'!AM41="-","-",IF('C10(1)-2管路(計画設定)'!AM41="-",'C3(1)-1管路'!AM41,'C3(1)-1管路'!AM41-'C10(1)-2管路(計画設定)'!AM41)))</f>
        <v>-</v>
      </c>
      <c r="AN41" s="472" t="str">
        <f>IF(IF('C3(1)-1管路'!AN41="-","-",IF('C10(1)-2管路(計画設定)'!AN41="-",'C3(1)-1管路'!AN41,'C3(1)-1管路'!AN41-'C10(1)-2管路(計画設定)'!AN41))=0,"-",IF('C3(1)-1管路'!AN41="-","-",IF('C10(1)-2管路(計画設定)'!AN41="-",'C3(1)-1管路'!AN41,'C3(1)-1管路'!AN41-'C10(1)-2管路(計画設定)'!AN41)))</f>
        <v>-</v>
      </c>
      <c r="AO41" s="486" t="str">
        <f t="shared" si="59"/>
        <v>-</v>
      </c>
      <c r="AP41" s="478" t="str">
        <f>IF(IF('C3(1)-1管路'!AP41="-","-",IF('C10(1)-2管路(計画設定)'!AP41="-",'C3(1)-1管路'!AP41,'C3(1)-1管路'!AP41-'C10(1)-2管路(計画設定)'!AP41))=0,"-",IF('C3(1)-1管路'!AP41="-","-",IF('C10(1)-2管路(計画設定)'!AP41="-",'C3(1)-1管路'!AP41,'C3(1)-1管路'!AP41-'C10(1)-2管路(計画設定)'!AP41)))</f>
        <v>-</v>
      </c>
      <c r="AQ41" s="472" t="str">
        <f>IF(IF('C3(1)-1管路'!AQ41="-","-",IF('C10(1)-2管路(計画設定)'!AQ41="-",'C3(1)-1管路'!AQ41,'C3(1)-1管路'!AQ41-'C10(1)-2管路(計画設定)'!AQ41))=0,"-",IF('C3(1)-1管路'!AQ41="-","-",IF('C10(1)-2管路(計画設定)'!AQ41="-",'C3(1)-1管路'!AQ41,'C3(1)-1管路'!AQ41-'C10(1)-2管路(計画設定)'!AQ41)))</f>
        <v>-</v>
      </c>
      <c r="AR41" s="483" t="str">
        <f t="shared" si="60"/>
        <v>-</v>
      </c>
      <c r="AS41" s="478" t="str">
        <f>IF(IF('C3(1)-1管路'!AS41="-","-",IF('C10(1)-2管路(計画設定)'!AS41="-",'C3(1)-1管路'!AS41,'C3(1)-1管路'!AS41-'C10(1)-2管路(計画設定)'!AS41))=0,"-",IF('C3(1)-1管路'!AS41="-","-",IF('C10(1)-2管路(計画設定)'!AS41="-",'C3(1)-1管路'!AS41,'C3(1)-1管路'!AS41-'C10(1)-2管路(計画設定)'!AS41)))</f>
        <v>-</v>
      </c>
      <c r="AT41" s="472" t="str">
        <f>IF(IF('C3(1)-1管路'!AT41="-","-",IF('C10(1)-2管路(計画設定)'!AT41="-",'C3(1)-1管路'!AT41,'C3(1)-1管路'!AT41-'C10(1)-2管路(計画設定)'!AT41))=0,"-",IF('C3(1)-1管路'!AT41="-","-",IF('C10(1)-2管路(計画設定)'!AT41="-",'C3(1)-1管路'!AT41,'C3(1)-1管路'!AT41-'C10(1)-2管路(計画設定)'!AT41)))</f>
        <v>-</v>
      </c>
      <c r="AU41" s="483" t="str">
        <f t="shared" si="61"/>
        <v>-</v>
      </c>
      <c r="AV41" s="1071">
        <f t="shared" si="62"/>
        <v>18403.899999999994</v>
      </c>
      <c r="AW41" s="1070"/>
      <c r="AX41" s="1069">
        <f t="shared" si="63"/>
        <v>50</v>
      </c>
      <c r="AY41" s="1070"/>
      <c r="AZ41" s="1071">
        <f t="shared" si="64"/>
        <v>5440.6</v>
      </c>
      <c r="BA41" s="1070"/>
      <c r="BB41" s="1070">
        <f t="shared" si="65"/>
        <v>499.49999999999955</v>
      </c>
      <c r="BC41" s="1070"/>
      <c r="BD41" s="1070">
        <f t="shared" si="66"/>
        <v>12513.799999999996</v>
      </c>
      <c r="BE41" s="1070"/>
      <c r="BF41" s="1070">
        <f t="shared" si="67"/>
        <v>0</v>
      </c>
      <c r="BG41" s="1070"/>
      <c r="BH41" s="1070">
        <f t="shared" si="68"/>
        <v>0</v>
      </c>
      <c r="BI41" s="1070"/>
      <c r="BJ41" s="1069">
        <f t="shared" si="69"/>
        <v>5940.1</v>
      </c>
      <c r="BK41" s="1070"/>
      <c r="BL41" s="1070">
        <f t="shared" si="70"/>
        <v>12513.799999999996</v>
      </c>
      <c r="BM41" s="1073"/>
      <c r="BN41" s="1070">
        <f t="shared" si="22"/>
        <v>18453.899999999994</v>
      </c>
      <c r="BO41" s="1073"/>
      <c r="BQ41" s="442" t="str">
        <f>IF('C10(1)-2管路(計画設定)'!AW41="","-",'C10(1)-2管路(計画設定)'!AW41)</f>
        <v>ダクタイル鋳鉄管(NS形継手等)</v>
      </c>
      <c r="BR41" s="441">
        <f>IF(BQ41=BR$4,IF('C10(1)-2管路(計画設定)'!AV41="-","-",IF('C10(1)-2管路(計画設定)'!I41="-",'C10(1)-2管路(計画設定)'!AV41,'C10(1)-2管路(計画設定)'!AV41-'C10(1)-2管路(計画設定)'!I41)),"-")</f>
        <v>3296.4</v>
      </c>
      <c r="BS41" s="441" t="str">
        <f>IF(BQ41=BS$4,IF('C10(1)-2管路(計画設定)'!AV41="-","-",IF('C10(1)-2管路(計画設定)'!L41="-",'C10(1)-2管路(計画設定)'!AV41,'C10(1)-2管路(計画設定)'!AV41-'C10(1)-2管路(計画設定)'!L41)),"-")</f>
        <v>-</v>
      </c>
      <c r="BT41" s="441" t="str">
        <f>IF(BQ41=BT$4,IF('C10(1)-2管路(計画設定)'!AV41="-","-",IF('C10(1)-2管路(計画設定)'!O41="-",'C10(1)-2管路(計画設定)'!AV41,'C10(1)-2管路(計画設定)'!AV41-'C10(1)-2管路(計画設定)'!O41)),"-")</f>
        <v>-</v>
      </c>
      <c r="BU41" s="441" t="str">
        <f>IF($BQ41=BU$4,IF('C10(1)-2管路(計画設定)'!$AV41="-","-",IF('C10(1)-2管路(計画設定)'!R41="-",'C10(1)-2管路(計画設定)'!$AV41,'C10(1)-2管路(計画設定)'!$AV41-'C10(1)-2管路(計画設定)'!R41)),"-")</f>
        <v>-</v>
      </c>
      <c r="BV41" s="441" t="str">
        <f>IF($BQ41=BV$4,IF('C10(1)-2管路(計画設定)'!$AV41="-","-",IF('C10(1)-2管路(計画設定)'!W41="-",'C10(1)-2管路(計画設定)'!$AV41,'C10(1)-2管路(計画設定)'!$AV41-SUM('C10(1)-2管路(計画設定)'!S41,'C10(1)-2管路(計画設定)'!T41))),"-")</f>
        <v>-</v>
      </c>
      <c r="BW41" s="441" t="str">
        <f>IF($BQ41=BV$4,IF('C10(1)-2管路(計画設定)'!$AV41="-","-",IF('C10(1)-2管路(計画設定)'!W41="-",'C10(1)-2管路(計画設定)'!$AV41,'C10(1)-2管路(計画設定)'!$AV41-SUM('C10(1)-2管路(計画設定)'!U41,'C10(1)-2管路(計画設定)'!V41))),"-")</f>
        <v>-</v>
      </c>
      <c r="BX41" s="441" t="str">
        <f>IF($BQ41=BX$4,IF('C10(1)-2管路(計画設定)'!$AV41="-","-",IF('C10(1)-2管路(計画設定)'!AF41="-",'C10(1)-2管路(計画設定)'!$AV41,'C10(1)-2管路(計画設定)'!$AV41-'C10(1)-2管路(計画設定)'!AF41)),"-")</f>
        <v>-</v>
      </c>
    </row>
    <row r="42" spans="2:76" ht="13.5" customHeight="1">
      <c r="B42" s="1594"/>
      <c r="C42" s="1263"/>
      <c r="D42" s="1263"/>
      <c r="E42" s="1263"/>
      <c r="F42" s="76">
        <v>150</v>
      </c>
      <c r="G42" s="857">
        <f>IF(AND('C10(1)-1管路(計画設定)'!$F$10="○",'C10(1)-4,5管路(計画設定)'!$BR42="-"),"-",IF('C3(1)-1管路'!G42="-",BR42,IF(BR42="-",'C3(1)-1管路'!G42,'C3(1)-1管路'!G42+BR42)))</f>
        <v>6682.1</v>
      </c>
      <c r="H42" s="472" t="str">
        <f>IF(IF('C3(1)-1管路'!H42="-","-",IF('C10(1)-2管路(計画設定)'!H42="-",'C3(1)-1管路'!H42,'C3(1)-1管路'!H42-'C10(1)-2管路(計画設定)'!H42))=0,"-",IF('C3(1)-1管路'!H42="-","-",IF('C10(1)-2管路(計画設定)'!H42="-",'C3(1)-1管路'!H42,'C3(1)-1管路'!H42-'C10(1)-2管路(計画設定)'!H42)))</f>
        <v>-</v>
      </c>
      <c r="I42" s="486">
        <f t="shared" si="49"/>
        <v>6682.1</v>
      </c>
      <c r="J42" s="857">
        <f>IF(AND('C10(1)-1管路(計画設定)'!$H$10="○",'C10(1)-4,5管路(計画設定)'!$BS42="-"),"-",IF('C3(1)-1管路'!J42="-",BS42,IF(BS42="-",'C3(1)-1管路'!J42,'C3(1)-1管路'!J42+BS42)))</f>
        <v>56.8</v>
      </c>
      <c r="K42" s="472" t="str">
        <f>IF(IF('C3(1)-1管路'!K42="-","-",IF('C10(1)-2管路(計画設定)'!K42="-",'C3(1)-1管路'!K42,'C3(1)-1管路'!K42-'C10(1)-2管路(計画設定)'!K42))=0,"-",IF('C3(1)-1管路'!K42="-","-",IF('C10(1)-2管路(計画設定)'!K42="-",'C3(1)-1管路'!K42,'C3(1)-1管路'!K42-'C10(1)-2管路(計画設定)'!K42)))</f>
        <v>-</v>
      </c>
      <c r="L42" s="486">
        <f t="shared" si="50"/>
        <v>56.8</v>
      </c>
      <c r="M42" s="857" t="str">
        <f>IF(AND('C10(1)-1管路(計画設定)'!$J$10="○",'C10(1)-4,5管路(計画設定)'!$BT42="-"),"-",IF('C3(1)-1管路'!M42="-",BT42,IF(BT42="-",'C3(1)-1管路'!M42,'C3(1)-1管路'!M42+BT42)))</f>
        <v>-</v>
      </c>
      <c r="N42" s="472" t="str">
        <f>IF(IF('C3(1)-1管路'!N42="-","-",IF('C10(1)-2管路(計画設定)'!N42="-",'C3(1)-1管路'!N42,'C3(1)-1管路'!N42-'C10(1)-2管路(計画設定)'!N42))=0,"-",IF('C3(1)-1管路'!N42="-","-",IF('C10(1)-2管路(計画設定)'!N42="-",'C3(1)-1管路'!N42,'C3(1)-1管路'!N42-'C10(1)-2管路(計画設定)'!N42)))</f>
        <v>-</v>
      </c>
      <c r="O42" s="486" t="str">
        <f t="shared" si="51"/>
        <v>-</v>
      </c>
      <c r="P42" s="857" t="str">
        <f>IF(AND('C10(1)-1管路(計画設定)'!$L$10="○",'C10(1)-4,5管路(計画設定)'!$BU42="-"),"-",IF('C3(1)-1管路'!P42="-",BU42,IF(BU42="-",'C3(1)-1管路'!P42,'C3(1)-1管路'!P42+BU42)))</f>
        <v>-</v>
      </c>
      <c r="Q42" s="472" t="str">
        <f>IF(IF('C3(1)-1管路'!Q42="-","-",IF('C10(1)-2管路(計画設定)'!Q42="-",'C3(1)-1管路'!Q42,'C3(1)-1管路'!Q42-'C10(1)-2管路(計画設定)'!Q42))=0,"-",IF('C3(1)-1管路'!Q42="-","-",IF('C10(1)-2管路(計画設定)'!Q42="-",'C3(1)-1管路'!Q42,'C3(1)-1管路'!Q42-'C10(1)-2管路(計画設定)'!Q42)))</f>
        <v>-</v>
      </c>
      <c r="R42" s="486" t="str">
        <f t="shared" si="52"/>
        <v>-</v>
      </c>
      <c r="S42" s="857">
        <f>IF(AND('C10(1)-1管路(計画設定)'!$N$10="○",'C10(1)-4,5管路(計画設定)'!$BV42="-"),"-",IF('C3(1)-1管路'!S42="-",BV42,IF(BV42="-",'C3(1)-1管路'!S42,'C3(1)-1管路'!S42+BV42+BW42)))</f>
        <v>689.80000000000064</v>
      </c>
      <c r="T42" s="471">
        <f>IF(IF('C3(1)-1管路'!T42="-","-",IF('C10(1)-2管路(計画設定)'!T42="-",'C3(1)-1管路'!T42,'C3(1)-1管路'!T42-'C10(1)-2管路(計画設定)'!T42))=0,"-",IF('C3(1)-1管路'!T42="-","-",IF('C10(1)-2管路(計画設定)'!T42="-",'C3(1)-1管路'!T42,'C3(1)-1管路'!T42-'C10(1)-2管路(計画設定)'!T42)))</f>
        <v>77</v>
      </c>
      <c r="U42" s="856">
        <f>IF(AND('C10(1)-1管路(計画設定)'!$P$10="○",'C10(1)-4,5管路(計画設定)'!$BW42="-"),"-",IF('C3(1)-1管路'!U42="-",BW42,IF(BW42="-",'C3(1)-1管路'!U42,'C3(1)-1管路'!U42)))</f>
        <v>2872</v>
      </c>
      <c r="V42" s="472" t="str">
        <f>IF(IF('C3(1)-1管路'!V42="-","-",IF('C10(1)-2管路(計画設定)'!V42="-",'C3(1)-1管路'!V42,'C3(1)-1管路'!V42-'C10(1)-2管路(計画設定)'!V42))=0,"-",IF('C3(1)-1管路'!V42="-","-",IF('C10(1)-2管路(計画設定)'!V42="-",'C3(1)-1管路'!V42,'C3(1)-1管路'!V42-'C10(1)-2管路(計画設定)'!V42)))</f>
        <v>-</v>
      </c>
      <c r="W42" s="486">
        <f t="shared" si="53"/>
        <v>3638.8000000000006</v>
      </c>
      <c r="X42" s="478">
        <f>IF(IF('C3(1)-1管路'!X42="-","-",IF('C10(1)-2管路(計画設定)'!X42="-",'C3(1)-1管路'!X42,'C3(1)-1管路'!X42-'C10(1)-2管路(計画設定)'!X42))=0,"-",IF('C3(1)-1管路'!X42="-","-",IF('C10(1)-2管路(計画設定)'!X42="-",'C3(1)-1管路'!X42,'C3(1)-1管路'!X42-'C10(1)-2管路(計画設定)'!X42)))</f>
        <v>14560.699999999995</v>
      </c>
      <c r="Y42" s="472" t="str">
        <f>IF(IF('C3(1)-1管路'!Y42="-","-",IF('C10(1)-2管路(計画設定)'!Y42="-",'C3(1)-1管路'!Y42,'C3(1)-1管路'!Y42-'C10(1)-2管路(計画設定)'!Y42))=0,"-",IF('C3(1)-1管路'!Y42="-","-",IF('C10(1)-2管路(計画設定)'!Y42="-",'C3(1)-1管路'!Y42,'C3(1)-1管路'!Y42-'C10(1)-2管路(計画設定)'!Y42)))</f>
        <v>-</v>
      </c>
      <c r="Z42" s="486">
        <f t="shared" si="54"/>
        <v>14560.699999999995</v>
      </c>
      <c r="AA42" s="478" t="str">
        <f>IF(IF('C3(1)-1管路'!AA42="-","-",IF('C10(1)-2管路(計画設定)'!AA42="-",'C3(1)-1管路'!AA42,'C3(1)-1管路'!AA42-'C10(1)-2管路(計画設定)'!AA42))=0,"-",IF('C3(1)-1管路'!AA42="-","-",IF('C10(1)-2管路(計画設定)'!AA42="-",'C3(1)-1管路'!AA42,'C3(1)-1管路'!AA42-'C10(1)-2管路(計画設定)'!AA42)))</f>
        <v>-</v>
      </c>
      <c r="AB42" s="472" t="str">
        <f>IF(IF('C3(1)-1管路'!AB42="-","-",IF('C10(1)-2管路(計画設定)'!AB42="-",'C3(1)-1管路'!AB42,'C3(1)-1管路'!AB42-'C10(1)-2管路(計画設定)'!AB42))=0,"-",IF('C3(1)-1管路'!AB42="-","-",IF('C10(1)-2管路(計画設定)'!AB42="-",'C3(1)-1管路'!AB42,'C3(1)-1管路'!AB42-'C10(1)-2管路(計画設定)'!AB42)))</f>
        <v>-</v>
      </c>
      <c r="AC42" s="486" t="str">
        <f t="shared" si="55"/>
        <v>-</v>
      </c>
      <c r="AD42" s="857" t="str">
        <f>IF(AND('C10(1)-1管路(計画設定)'!$V$10="○",'C10(1)-4,5管路(計画設定)'!$BX42="-"),"-",IF('C3(1)-1管路'!AD42="-",BX42,IF(BX42="-",'C3(1)-1管路'!AD42,'C3(1)-1管路'!AD42+BX42)))</f>
        <v>-</v>
      </c>
      <c r="AE42" s="472" t="str">
        <f>IF(IF('C3(1)-1管路'!AE42="-","-",IF('C10(1)-2管路(計画設定)'!AE42="-",'C3(1)-1管路'!AE42,'C3(1)-1管路'!AE42-'C10(1)-2管路(計画設定)'!AE42))=0,"-",IF('C3(1)-1管路'!AE42="-","-",IF('C10(1)-2管路(計画設定)'!AE42="-",'C3(1)-1管路'!AE42,'C3(1)-1管路'!AE42-'C10(1)-2管路(計画設定)'!AE42)))</f>
        <v>-</v>
      </c>
      <c r="AF42" s="486" t="str">
        <f t="shared" si="56"/>
        <v>-</v>
      </c>
      <c r="AG42" s="478">
        <f>IF(IF('C3(1)-1管路'!AG42="-","-",IF('C10(1)-2管路(計画設定)'!AG42="-",'C3(1)-1管路'!AG42,'C3(1)-1管路'!AG42-'C10(1)-2管路(計画設定)'!AG42))=0,"-",IF('C3(1)-1管路'!AG42="-","-",IF('C10(1)-2管路(計画設定)'!AG42="-",'C3(1)-1管路'!AG42,'C3(1)-1管路'!AG42-'C10(1)-2管路(計画設定)'!AG42)))</f>
        <v>363.19999999999993</v>
      </c>
      <c r="AH42" s="472" t="str">
        <f>IF(IF('C3(1)-1管路'!AH42="-","-",IF('C10(1)-2管路(計画設定)'!AH42="-",'C3(1)-1管路'!AH42,'C3(1)-1管路'!AH42-'C10(1)-2管路(計画設定)'!AH42))=0,"-",IF('C3(1)-1管路'!AH42="-","-",IF('C10(1)-2管路(計画設定)'!AH42="-",'C3(1)-1管路'!AH42,'C3(1)-1管路'!AH42-'C10(1)-2管路(計画設定)'!AH42)))</f>
        <v>-</v>
      </c>
      <c r="AI42" s="486">
        <f t="shared" si="57"/>
        <v>363.19999999999993</v>
      </c>
      <c r="AJ42" s="478" t="str">
        <f>IF(IF('C3(1)-1管路'!AJ42="-","-",IF('C10(1)-2管路(計画設定)'!AJ42="-",'C3(1)-1管路'!AJ42,'C3(1)-1管路'!AJ42-'C10(1)-2管路(計画設定)'!AJ42))=0,"-",IF('C3(1)-1管路'!AJ42="-","-",IF('C10(1)-2管路(計画設定)'!AJ42="-",'C3(1)-1管路'!AJ42,'C3(1)-1管路'!AJ42-'C10(1)-2管路(計画設定)'!AJ42)))</f>
        <v>-</v>
      </c>
      <c r="AK42" s="472" t="str">
        <f>IF(IF('C3(1)-1管路'!AK42="-","-",IF('C10(1)-2管路(計画設定)'!AK42="-",'C3(1)-1管路'!AK42,'C3(1)-1管路'!AK42-'C10(1)-2管路(計画設定)'!AK42))=0,"-",IF('C3(1)-1管路'!AK42="-","-",IF('C10(1)-2管路(計画設定)'!AK42="-",'C3(1)-1管路'!AK42,'C3(1)-1管路'!AK42-'C10(1)-2管路(計画設定)'!AK42)))</f>
        <v>-</v>
      </c>
      <c r="AL42" s="486" t="str">
        <f t="shared" si="58"/>
        <v>-</v>
      </c>
      <c r="AM42" s="478" t="str">
        <f>IF(IF('C3(1)-1管路'!AM42="-","-",IF('C10(1)-2管路(計画設定)'!AM42="-",'C3(1)-1管路'!AM42,'C3(1)-1管路'!AM42-'C10(1)-2管路(計画設定)'!AM42))=0,"-",IF('C3(1)-1管路'!AM42="-","-",IF('C10(1)-2管路(計画設定)'!AM42="-",'C3(1)-1管路'!AM42,'C3(1)-1管路'!AM42-'C10(1)-2管路(計画設定)'!AM42)))</f>
        <v>-</v>
      </c>
      <c r="AN42" s="472" t="str">
        <f>IF(IF('C3(1)-1管路'!AN42="-","-",IF('C10(1)-2管路(計画設定)'!AN42="-",'C3(1)-1管路'!AN42,'C3(1)-1管路'!AN42-'C10(1)-2管路(計画設定)'!AN42))=0,"-",IF('C3(1)-1管路'!AN42="-","-",IF('C10(1)-2管路(計画設定)'!AN42="-",'C3(1)-1管路'!AN42,'C3(1)-1管路'!AN42-'C10(1)-2管路(計画設定)'!AN42)))</f>
        <v>-</v>
      </c>
      <c r="AO42" s="486" t="str">
        <f t="shared" si="59"/>
        <v>-</v>
      </c>
      <c r="AP42" s="478" t="str">
        <f>IF(IF('C3(1)-1管路'!AP42="-","-",IF('C10(1)-2管路(計画設定)'!AP42="-",'C3(1)-1管路'!AP42,'C3(1)-1管路'!AP42-'C10(1)-2管路(計画設定)'!AP42))=0,"-",IF('C3(1)-1管路'!AP42="-","-",IF('C10(1)-2管路(計画設定)'!AP42="-",'C3(1)-1管路'!AP42,'C3(1)-1管路'!AP42-'C10(1)-2管路(計画設定)'!AP42)))</f>
        <v>-</v>
      </c>
      <c r="AQ42" s="472" t="str">
        <f>IF(IF('C3(1)-1管路'!AQ42="-","-",IF('C10(1)-2管路(計画設定)'!AQ42="-",'C3(1)-1管路'!AQ42,'C3(1)-1管路'!AQ42-'C10(1)-2管路(計画設定)'!AQ42))=0,"-",IF('C3(1)-1管路'!AQ42="-","-",IF('C10(1)-2管路(計画設定)'!AQ42="-",'C3(1)-1管路'!AQ42,'C3(1)-1管路'!AQ42-'C10(1)-2管路(計画設定)'!AQ42)))</f>
        <v>-</v>
      </c>
      <c r="AR42" s="483" t="str">
        <f t="shared" si="60"/>
        <v>-</v>
      </c>
      <c r="AS42" s="478" t="str">
        <f>IF(IF('C3(1)-1管路'!AS42="-","-",IF('C10(1)-2管路(計画設定)'!AS42="-",'C3(1)-1管路'!AS42,'C3(1)-1管路'!AS42-'C10(1)-2管路(計画設定)'!AS42))=0,"-",IF('C3(1)-1管路'!AS42="-","-",IF('C10(1)-2管路(計画設定)'!AS42="-",'C3(1)-1管路'!AS42,'C3(1)-1管路'!AS42-'C10(1)-2管路(計画設定)'!AS42)))</f>
        <v>-</v>
      </c>
      <c r="AT42" s="472" t="str">
        <f>IF(IF('C3(1)-1管路'!AT42="-","-",IF('C10(1)-2管路(計画設定)'!AT42="-",'C3(1)-1管路'!AT42,'C3(1)-1管路'!AT42-'C10(1)-2管路(計画設定)'!AT42))=0,"-",IF('C3(1)-1管路'!AT42="-","-",IF('C10(1)-2管路(計画設定)'!AT42="-",'C3(1)-1管路'!AT42,'C3(1)-1管路'!AT42-'C10(1)-2管路(計画設定)'!AT42)))</f>
        <v>-</v>
      </c>
      <c r="AU42" s="483" t="str">
        <f t="shared" si="61"/>
        <v>-</v>
      </c>
      <c r="AV42" s="1071">
        <f t="shared" si="62"/>
        <v>25224.599999999995</v>
      </c>
      <c r="AW42" s="1070"/>
      <c r="AX42" s="1069">
        <f t="shared" si="63"/>
        <v>77</v>
      </c>
      <c r="AY42" s="1070"/>
      <c r="AZ42" s="1071">
        <f t="shared" si="64"/>
        <v>6738.9000000000005</v>
      </c>
      <c r="BA42" s="1070"/>
      <c r="BB42" s="1070">
        <f t="shared" si="65"/>
        <v>766.80000000000064</v>
      </c>
      <c r="BC42" s="1070"/>
      <c r="BD42" s="1070">
        <f t="shared" si="66"/>
        <v>17432.699999999997</v>
      </c>
      <c r="BE42" s="1070"/>
      <c r="BF42" s="1070">
        <f t="shared" si="67"/>
        <v>363.19999999999993</v>
      </c>
      <c r="BG42" s="1070"/>
      <c r="BH42" s="1070">
        <f t="shared" si="68"/>
        <v>0</v>
      </c>
      <c r="BI42" s="1070"/>
      <c r="BJ42" s="1069">
        <f t="shared" si="69"/>
        <v>7505.7000000000007</v>
      </c>
      <c r="BK42" s="1070"/>
      <c r="BL42" s="1070">
        <f t="shared" si="70"/>
        <v>17795.899999999998</v>
      </c>
      <c r="BM42" s="1073"/>
      <c r="BN42" s="1070">
        <f t="shared" si="22"/>
        <v>25301.599999999995</v>
      </c>
      <c r="BO42" s="1073"/>
      <c r="BQ42" s="442" t="str">
        <f>IF('C10(1)-2管路(計画設定)'!AW42="","-",'C10(1)-2管路(計画設定)'!AW42)</f>
        <v>ダクタイル鋳鉄管(NS形継手等)</v>
      </c>
      <c r="BR42" s="441">
        <f>IF(BQ42=BR$4,IF('C10(1)-2管路(計画設定)'!AV42="-","-",IF('C10(1)-2管路(計画設定)'!I42="-",'C10(1)-2管路(計画設定)'!AV42,'C10(1)-2管路(計画設定)'!AV42-'C10(1)-2管路(計画設定)'!I42)),"-")</f>
        <v>3146.5</v>
      </c>
      <c r="BS42" s="441" t="str">
        <f>IF(BQ42=BS$4,IF('C10(1)-2管路(計画設定)'!AV42="-","-",IF('C10(1)-2管路(計画設定)'!L42="-",'C10(1)-2管路(計画設定)'!AV42,'C10(1)-2管路(計画設定)'!AV42-'C10(1)-2管路(計画設定)'!L42)),"-")</f>
        <v>-</v>
      </c>
      <c r="BT42" s="441" t="str">
        <f>IF(BQ42=BT$4,IF('C10(1)-2管路(計画設定)'!AV42="-","-",IF('C10(1)-2管路(計画設定)'!O42="-",'C10(1)-2管路(計画設定)'!AV42,'C10(1)-2管路(計画設定)'!AV42-'C10(1)-2管路(計画設定)'!O42)),"-")</f>
        <v>-</v>
      </c>
      <c r="BU42" s="441" t="str">
        <f>IF($BQ42=BU$4,IF('C10(1)-2管路(計画設定)'!$AV42="-","-",IF('C10(1)-2管路(計画設定)'!R42="-",'C10(1)-2管路(計画設定)'!$AV42,'C10(1)-2管路(計画設定)'!$AV42-'C10(1)-2管路(計画設定)'!R42)),"-")</f>
        <v>-</v>
      </c>
      <c r="BV42" s="441" t="str">
        <f>IF($BQ42=BV$4,IF('C10(1)-2管路(計画設定)'!$AV42="-","-",IF('C10(1)-2管路(計画設定)'!W42="-",'C10(1)-2管路(計画設定)'!$AV42,'C10(1)-2管路(計画設定)'!$AV42-SUM('C10(1)-2管路(計画設定)'!S42,'C10(1)-2管路(計画設定)'!T42))),"-")</f>
        <v>-</v>
      </c>
      <c r="BW42" s="441" t="str">
        <f>IF($BQ42=BV$4,IF('C10(1)-2管路(計画設定)'!$AV42="-","-",IF('C10(1)-2管路(計画設定)'!W42="-",'C10(1)-2管路(計画設定)'!$AV42,'C10(1)-2管路(計画設定)'!$AV42-SUM('C10(1)-2管路(計画設定)'!U42,'C10(1)-2管路(計画設定)'!V42))),"-")</f>
        <v>-</v>
      </c>
      <c r="BX42" s="441" t="str">
        <f>IF($BQ42=BX$4,IF('C10(1)-2管路(計画設定)'!$AV42="-","-",IF('C10(1)-2管路(計画設定)'!AF42="-",'C10(1)-2管路(計画設定)'!$AV42,'C10(1)-2管路(計画設定)'!$AV42-'C10(1)-2管路(計画設定)'!AF42)),"-")</f>
        <v>-</v>
      </c>
    </row>
    <row r="43" spans="2:76" ht="13.5" customHeight="1">
      <c r="B43" s="1594"/>
      <c r="C43" s="1263"/>
      <c r="D43" s="1263"/>
      <c r="E43" s="1263"/>
      <c r="F43" s="76">
        <v>100</v>
      </c>
      <c r="G43" s="857">
        <f>IF(AND('C10(1)-1管路(計画設定)'!$F$10="○",'C10(1)-4,5管路(計画設定)'!$BR43="-"),"-",IF('C3(1)-1管路'!G43="-",BR43,IF(BR43="-",'C3(1)-1管路'!G43,'C3(1)-1管路'!G43+BR43)))</f>
        <v>668.2</v>
      </c>
      <c r="H43" s="472" t="str">
        <f>IF(IF('C3(1)-1管路'!H43="-","-",IF('C10(1)-2管路(計画設定)'!H43="-",'C3(1)-1管路'!H43,'C3(1)-1管路'!H43-'C10(1)-2管路(計画設定)'!H43))=0,"-",IF('C3(1)-1管路'!H43="-","-",IF('C10(1)-2管路(計画設定)'!H43="-",'C3(1)-1管路'!H43,'C3(1)-1管路'!H43-'C10(1)-2管路(計画設定)'!H43)))</f>
        <v>-</v>
      </c>
      <c r="I43" s="486">
        <f t="shared" si="49"/>
        <v>668.2</v>
      </c>
      <c r="J43" s="857" t="str">
        <f>IF(AND('C10(1)-1管路(計画設定)'!$H$10="○",'C10(1)-4,5管路(計画設定)'!$BS43="-"),"-",IF('C3(1)-1管路'!J43="-",BS43,IF(BS43="-",'C3(1)-1管路'!J43,'C3(1)-1管路'!J43+BS43)))</f>
        <v>-</v>
      </c>
      <c r="K43" s="472" t="str">
        <f>IF(IF('C3(1)-1管路'!K43="-","-",IF('C10(1)-2管路(計画設定)'!K43="-",'C3(1)-1管路'!K43,'C3(1)-1管路'!K43-'C10(1)-2管路(計画設定)'!K43))=0,"-",IF('C3(1)-1管路'!K43="-","-",IF('C10(1)-2管路(計画設定)'!K43="-",'C3(1)-1管路'!K43,'C3(1)-1管路'!K43-'C10(1)-2管路(計画設定)'!K43)))</f>
        <v>-</v>
      </c>
      <c r="L43" s="486" t="str">
        <f t="shared" si="50"/>
        <v>-</v>
      </c>
      <c r="M43" s="857" t="str">
        <f>IF(AND('C10(1)-1管路(計画設定)'!$J$10="○",'C10(1)-4,5管路(計画設定)'!$BT43="-"),"-",IF('C3(1)-1管路'!M43="-",BT43,IF(BT43="-",'C3(1)-1管路'!M43,'C3(1)-1管路'!M43+BT43)))</f>
        <v>-</v>
      </c>
      <c r="N43" s="472" t="str">
        <f>IF(IF('C3(1)-1管路'!N43="-","-",IF('C10(1)-2管路(計画設定)'!N43="-",'C3(1)-1管路'!N43,'C3(1)-1管路'!N43-'C10(1)-2管路(計画設定)'!N43))=0,"-",IF('C3(1)-1管路'!N43="-","-",IF('C10(1)-2管路(計画設定)'!N43="-",'C3(1)-1管路'!N43,'C3(1)-1管路'!N43-'C10(1)-2管路(計画設定)'!N43)))</f>
        <v>-</v>
      </c>
      <c r="O43" s="486" t="str">
        <f t="shared" si="51"/>
        <v>-</v>
      </c>
      <c r="P43" s="857" t="str">
        <f>IF(AND('C10(1)-1管路(計画設定)'!$L$10="○",'C10(1)-4,5管路(計画設定)'!$BU43="-"),"-",IF('C3(1)-1管路'!P43="-",BU43,IF(BU43="-",'C3(1)-1管路'!P43,'C3(1)-1管路'!P43+BU43)))</f>
        <v>-</v>
      </c>
      <c r="Q43" s="472" t="str">
        <f>IF(IF('C3(1)-1管路'!Q43="-","-",IF('C10(1)-2管路(計画設定)'!Q43="-",'C3(1)-1管路'!Q43,'C3(1)-1管路'!Q43-'C10(1)-2管路(計画設定)'!Q43))=0,"-",IF('C3(1)-1管路'!Q43="-","-",IF('C10(1)-2管路(計画設定)'!Q43="-",'C3(1)-1管路'!Q43,'C3(1)-1管路'!Q43-'C10(1)-2管路(計画設定)'!Q43)))</f>
        <v>-</v>
      </c>
      <c r="R43" s="486" t="str">
        <f t="shared" si="52"/>
        <v>-</v>
      </c>
      <c r="S43" s="857">
        <f>IF(AND('C10(1)-1管路(計画設定)'!$N$10="○",'C10(1)-4,5管路(計画設定)'!$BV43="-"),"-",IF('C3(1)-1管路'!S43="-",BV43,IF(BV43="-",'C3(1)-1管路'!S43,'C3(1)-1管路'!S43+BV43+BW43)))</f>
        <v>89.000000000000057</v>
      </c>
      <c r="T43" s="471">
        <f>IF(IF('C3(1)-1管路'!T43="-","-",IF('C10(1)-2管路(計画設定)'!T43="-",'C3(1)-1管路'!T43,'C3(1)-1管路'!T43-'C10(1)-2管路(計画設定)'!T43))=0,"-",IF('C3(1)-1管路'!T43="-","-",IF('C10(1)-2管路(計画設定)'!T43="-",'C3(1)-1管路'!T43,'C3(1)-1管路'!T43-'C10(1)-2管路(計画設定)'!T43)))</f>
        <v>10</v>
      </c>
      <c r="U43" s="856">
        <f>IF(AND('C10(1)-1管路(計画設定)'!$P$10="○",'C10(1)-4,5管路(計画設定)'!$BW43="-"),"-",IF('C3(1)-1管路'!U43="-",BW43,IF(BW43="-",'C3(1)-1管路'!U43,'C3(1)-1管路'!U43)))</f>
        <v>371</v>
      </c>
      <c r="V43" s="472" t="str">
        <f>IF(IF('C3(1)-1管路'!V43="-","-",IF('C10(1)-2管路(計画設定)'!V43="-",'C3(1)-1管路'!V43,'C3(1)-1管路'!V43-'C10(1)-2管路(計画設定)'!V43))=0,"-",IF('C3(1)-1管路'!V43="-","-",IF('C10(1)-2管路(計画設定)'!V43="-",'C3(1)-1管路'!V43,'C3(1)-1管路'!V43-'C10(1)-2管路(計画設定)'!V43)))</f>
        <v>-</v>
      </c>
      <c r="W43" s="486">
        <f t="shared" si="53"/>
        <v>470.00000000000006</v>
      </c>
      <c r="X43" s="478">
        <f>IF(IF('C3(1)-1管路'!X43="-","-",IF('C10(1)-2管路(計画設定)'!X43="-",'C3(1)-1管路'!X43,'C3(1)-1管路'!X43-'C10(1)-2管路(計画設定)'!X43))=0,"-",IF('C3(1)-1管路'!X43="-","-",IF('C10(1)-2管路(計画設定)'!X43="-",'C3(1)-1管路'!X43,'C3(1)-1管路'!X43-'C10(1)-2管路(計画設定)'!X43)))</f>
        <v>2368.2000000000003</v>
      </c>
      <c r="Y43" s="472" t="str">
        <f>IF(IF('C3(1)-1管路'!Y43="-","-",IF('C10(1)-2管路(計画設定)'!Y43="-",'C3(1)-1管路'!Y43,'C3(1)-1管路'!Y43-'C10(1)-2管路(計画設定)'!Y43))=0,"-",IF('C3(1)-1管路'!Y43="-","-",IF('C10(1)-2管路(計画設定)'!Y43="-",'C3(1)-1管路'!Y43,'C3(1)-1管路'!Y43-'C10(1)-2管路(計画設定)'!Y43)))</f>
        <v>-</v>
      </c>
      <c r="Z43" s="486">
        <f t="shared" si="54"/>
        <v>2368.2000000000003</v>
      </c>
      <c r="AA43" s="478" t="str">
        <f>IF(IF('C3(1)-1管路'!AA43="-","-",IF('C10(1)-2管路(計画設定)'!AA43="-",'C3(1)-1管路'!AA43,'C3(1)-1管路'!AA43-'C10(1)-2管路(計画設定)'!AA43))=0,"-",IF('C3(1)-1管路'!AA43="-","-",IF('C10(1)-2管路(計画設定)'!AA43="-",'C3(1)-1管路'!AA43,'C3(1)-1管路'!AA43-'C10(1)-2管路(計画設定)'!AA43)))</f>
        <v>-</v>
      </c>
      <c r="AB43" s="472" t="str">
        <f>IF(IF('C3(1)-1管路'!AB43="-","-",IF('C10(1)-2管路(計画設定)'!AB43="-",'C3(1)-1管路'!AB43,'C3(1)-1管路'!AB43-'C10(1)-2管路(計画設定)'!AB43))=0,"-",IF('C3(1)-1管路'!AB43="-","-",IF('C10(1)-2管路(計画設定)'!AB43="-",'C3(1)-1管路'!AB43,'C3(1)-1管路'!AB43-'C10(1)-2管路(計画設定)'!AB43)))</f>
        <v>-</v>
      </c>
      <c r="AC43" s="486" t="str">
        <f t="shared" si="55"/>
        <v>-</v>
      </c>
      <c r="AD43" s="857" t="str">
        <f>IF(AND('C10(1)-1管路(計画設定)'!$V$10="○",'C10(1)-4,5管路(計画設定)'!$BX43="-"),"-",IF('C3(1)-1管路'!AD43="-",BX43,IF(BX43="-",'C3(1)-1管路'!AD43,'C3(1)-1管路'!AD43+BX43)))</f>
        <v>-</v>
      </c>
      <c r="AE43" s="472" t="str">
        <f>IF(IF('C3(1)-1管路'!AE43="-","-",IF('C10(1)-2管路(計画設定)'!AE43="-",'C3(1)-1管路'!AE43,'C3(1)-1管路'!AE43-'C10(1)-2管路(計画設定)'!AE43))=0,"-",IF('C3(1)-1管路'!AE43="-","-",IF('C10(1)-2管路(計画設定)'!AE43="-",'C3(1)-1管路'!AE43,'C3(1)-1管路'!AE43-'C10(1)-2管路(計画設定)'!AE43)))</f>
        <v>-</v>
      </c>
      <c r="AF43" s="486" t="str">
        <f t="shared" si="56"/>
        <v>-</v>
      </c>
      <c r="AG43" s="478">
        <f>IF(IF('C3(1)-1管路'!AG43="-","-",IF('C10(1)-2管路(計画設定)'!AG43="-",'C3(1)-1管路'!AG43,'C3(1)-1管路'!AG43-'C10(1)-2管路(計画設定)'!AG43))=0,"-",IF('C3(1)-1管路'!AG43="-","-",IF('C10(1)-2管路(計画設定)'!AG43="-",'C3(1)-1管路'!AG43,'C3(1)-1管路'!AG43-'C10(1)-2管路(計画設定)'!AG43)))</f>
        <v>115.69999999999999</v>
      </c>
      <c r="AH43" s="472" t="str">
        <f>IF(IF('C3(1)-1管路'!AH43="-","-",IF('C10(1)-2管路(計画設定)'!AH43="-",'C3(1)-1管路'!AH43,'C3(1)-1管路'!AH43-'C10(1)-2管路(計画設定)'!AH43))=0,"-",IF('C3(1)-1管路'!AH43="-","-",IF('C10(1)-2管路(計画設定)'!AH43="-",'C3(1)-1管路'!AH43,'C3(1)-1管路'!AH43-'C10(1)-2管路(計画設定)'!AH43)))</f>
        <v>-</v>
      </c>
      <c r="AI43" s="486">
        <f t="shared" si="57"/>
        <v>115.69999999999999</v>
      </c>
      <c r="AJ43" s="478" t="str">
        <f>IF(IF('C3(1)-1管路'!AJ43="-","-",IF('C10(1)-2管路(計画設定)'!AJ43="-",'C3(1)-1管路'!AJ43,'C3(1)-1管路'!AJ43-'C10(1)-2管路(計画設定)'!AJ43))=0,"-",IF('C3(1)-1管路'!AJ43="-","-",IF('C10(1)-2管路(計画設定)'!AJ43="-",'C3(1)-1管路'!AJ43,'C3(1)-1管路'!AJ43-'C10(1)-2管路(計画設定)'!AJ43)))</f>
        <v>-</v>
      </c>
      <c r="AK43" s="472" t="str">
        <f>IF(IF('C3(1)-1管路'!AK43="-","-",IF('C10(1)-2管路(計画設定)'!AK43="-",'C3(1)-1管路'!AK43,'C3(1)-1管路'!AK43-'C10(1)-2管路(計画設定)'!AK43))=0,"-",IF('C3(1)-1管路'!AK43="-","-",IF('C10(1)-2管路(計画設定)'!AK43="-",'C3(1)-1管路'!AK43,'C3(1)-1管路'!AK43-'C10(1)-2管路(計画設定)'!AK43)))</f>
        <v>-</v>
      </c>
      <c r="AL43" s="486" t="str">
        <f t="shared" si="58"/>
        <v>-</v>
      </c>
      <c r="AM43" s="478" t="str">
        <f>IF(IF('C3(1)-1管路'!AM43="-","-",IF('C10(1)-2管路(計画設定)'!AM43="-",'C3(1)-1管路'!AM43,'C3(1)-1管路'!AM43-'C10(1)-2管路(計画設定)'!AM43))=0,"-",IF('C3(1)-1管路'!AM43="-","-",IF('C10(1)-2管路(計画設定)'!AM43="-",'C3(1)-1管路'!AM43,'C3(1)-1管路'!AM43-'C10(1)-2管路(計画設定)'!AM43)))</f>
        <v>-</v>
      </c>
      <c r="AN43" s="472" t="str">
        <f>IF(IF('C3(1)-1管路'!AN43="-","-",IF('C10(1)-2管路(計画設定)'!AN43="-",'C3(1)-1管路'!AN43,'C3(1)-1管路'!AN43-'C10(1)-2管路(計画設定)'!AN43))=0,"-",IF('C3(1)-1管路'!AN43="-","-",IF('C10(1)-2管路(計画設定)'!AN43="-",'C3(1)-1管路'!AN43,'C3(1)-1管路'!AN43-'C10(1)-2管路(計画設定)'!AN43)))</f>
        <v>-</v>
      </c>
      <c r="AO43" s="486" t="str">
        <f t="shared" si="59"/>
        <v>-</v>
      </c>
      <c r="AP43" s="478" t="str">
        <f>IF(IF('C3(1)-1管路'!AP43="-","-",IF('C10(1)-2管路(計画設定)'!AP43="-",'C3(1)-1管路'!AP43,'C3(1)-1管路'!AP43-'C10(1)-2管路(計画設定)'!AP43))=0,"-",IF('C3(1)-1管路'!AP43="-","-",IF('C10(1)-2管路(計画設定)'!AP43="-",'C3(1)-1管路'!AP43,'C3(1)-1管路'!AP43-'C10(1)-2管路(計画設定)'!AP43)))</f>
        <v>-</v>
      </c>
      <c r="AQ43" s="472" t="str">
        <f>IF(IF('C3(1)-1管路'!AQ43="-","-",IF('C10(1)-2管路(計画設定)'!AQ43="-",'C3(1)-1管路'!AQ43,'C3(1)-1管路'!AQ43-'C10(1)-2管路(計画設定)'!AQ43))=0,"-",IF('C3(1)-1管路'!AQ43="-","-",IF('C10(1)-2管路(計画設定)'!AQ43="-",'C3(1)-1管路'!AQ43,'C3(1)-1管路'!AQ43-'C10(1)-2管路(計画設定)'!AQ43)))</f>
        <v>-</v>
      </c>
      <c r="AR43" s="483" t="str">
        <f t="shared" si="60"/>
        <v>-</v>
      </c>
      <c r="AS43" s="478" t="str">
        <f>IF(IF('C3(1)-1管路'!AS43="-","-",IF('C10(1)-2管路(計画設定)'!AS43="-",'C3(1)-1管路'!AS43,'C3(1)-1管路'!AS43-'C10(1)-2管路(計画設定)'!AS43))=0,"-",IF('C3(1)-1管路'!AS43="-","-",IF('C10(1)-2管路(計画設定)'!AS43="-",'C3(1)-1管路'!AS43,'C3(1)-1管路'!AS43-'C10(1)-2管路(計画設定)'!AS43)))</f>
        <v>-</v>
      </c>
      <c r="AT43" s="472" t="str">
        <f>IF(IF('C3(1)-1管路'!AT43="-","-",IF('C10(1)-2管路(計画設定)'!AT43="-",'C3(1)-1管路'!AT43,'C3(1)-1管路'!AT43-'C10(1)-2管路(計画設定)'!AT43))=0,"-",IF('C3(1)-1管路'!AT43="-","-",IF('C10(1)-2管路(計画設定)'!AT43="-",'C3(1)-1管路'!AT43,'C3(1)-1管路'!AT43-'C10(1)-2管路(計画設定)'!AT43)))</f>
        <v>-</v>
      </c>
      <c r="AU43" s="483" t="str">
        <f t="shared" si="61"/>
        <v>-</v>
      </c>
      <c r="AV43" s="1071">
        <f t="shared" si="62"/>
        <v>3612.1000000000004</v>
      </c>
      <c r="AW43" s="1070"/>
      <c r="AX43" s="1069">
        <f t="shared" si="63"/>
        <v>10</v>
      </c>
      <c r="AY43" s="1070"/>
      <c r="AZ43" s="1071">
        <f t="shared" si="64"/>
        <v>668.2</v>
      </c>
      <c r="BA43" s="1070"/>
      <c r="BB43" s="1070">
        <f t="shared" si="65"/>
        <v>99.000000000000057</v>
      </c>
      <c r="BC43" s="1070"/>
      <c r="BD43" s="1070">
        <f t="shared" si="66"/>
        <v>2739.2000000000003</v>
      </c>
      <c r="BE43" s="1070"/>
      <c r="BF43" s="1070">
        <f t="shared" si="67"/>
        <v>115.69999999999999</v>
      </c>
      <c r="BG43" s="1070"/>
      <c r="BH43" s="1070">
        <f t="shared" si="68"/>
        <v>0</v>
      </c>
      <c r="BI43" s="1070"/>
      <c r="BJ43" s="1069">
        <f t="shared" si="69"/>
        <v>767.2</v>
      </c>
      <c r="BK43" s="1070"/>
      <c r="BL43" s="1070">
        <f t="shared" si="70"/>
        <v>2854.9</v>
      </c>
      <c r="BM43" s="1073"/>
      <c r="BN43" s="1070">
        <f t="shared" si="22"/>
        <v>3622.1000000000004</v>
      </c>
      <c r="BO43" s="1073"/>
      <c r="BQ43" s="442" t="str">
        <f>IF('C10(1)-2管路(計画設定)'!AW43="","-",'C10(1)-2管路(計画設定)'!AW43)</f>
        <v>ダクタイル鋳鉄管(NS形継手等)</v>
      </c>
      <c r="BR43" s="441">
        <f>IF(BQ43=BR$4,IF('C10(1)-2管路(計画設定)'!AV43="-","-",IF('C10(1)-2管路(計画設定)'!I43="-",'C10(1)-2管路(計画設定)'!AV43,'C10(1)-2管路(計画設定)'!AV43-'C10(1)-2管路(計画設定)'!I43)),"-")</f>
        <v>668.2</v>
      </c>
      <c r="BS43" s="441" t="str">
        <f>IF(BQ43=BS$4,IF('C10(1)-2管路(計画設定)'!AV43="-","-",IF('C10(1)-2管路(計画設定)'!L43="-",'C10(1)-2管路(計画設定)'!AV43,'C10(1)-2管路(計画設定)'!AV43-'C10(1)-2管路(計画設定)'!L43)),"-")</f>
        <v>-</v>
      </c>
      <c r="BT43" s="441" t="str">
        <f>IF(BQ43=BT$4,IF('C10(1)-2管路(計画設定)'!AV43="-","-",IF('C10(1)-2管路(計画設定)'!O43="-",'C10(1)-2管路(計画設定)'!AV43,'C10(1)-2管路(計画設定)'!AV43-'C10(1)-2管路(計画設定)'!O43)),"-")</f>
        <v>-</v>
      </c>
      <c r="BU43" s="441" t="str">
        <f>IF($BQ43=BU$4,IF('C10(1)-2管路(計画設定)'!$AV43="-","-",IF('C10(1)-2管路(計画設定)'!R43="-",'C10(1)-2管路(計画設定)'!$AV43,'C10(1)-2管路(計画設定)'!$AV43-'C10(1)-2管路(計画設定)'!R43)),"-")</f>
        <v>-</v>
      </c>
      <c r="BV43" s="441" t="str">
        <f>IF($BQ43=BV$4,IF('C10(1)-2管路(計画設定)'!$AV43="-","-",IF('C10(1)-2管路(計画設定)'!W43="-",'C10(1)-2管路(計画設定)'!$AV43,'C10(1)-2管路(計画設定)'!$AV43-SUM('C10(1)-2管路(計画設定)'!S43,'C10(1)-2管路(計画設定)'!T43))),"-")</f>
        <v>-</v>
      </c>
      <c r="BW43" s="441" t="str">
        <f>IF($BQ43=BV$4,IF('C10(1)-2管路(計画設定)'!$AV43="-","-",IF('C10(1)-2管路(計画設定)'!W43="-",'C10(1)-2管路(計画設定)'!$AV43,'C10(1)-2管路(計画設定)'!$AV43-SUM('C10(1)-2管路(計画設定)'!U43,'C10(1)-2管路(計画設定)'!V43))),"-")</f>
        <v>-</v>
      </c>
      <c r="BX43" s="441" t="str">
        <f>IF($BQ43=BX$4,IF('C10(1)-2管路(計画設定)'!$AV43="-","-",IF('C10(1)-2管路(計画設定)'!AF43="-",'C10(1)-2管路(計画設定)'!$AV43,'C10(1)-2管路(計画設定)'!$AV43-'C10(1)-2管路(計画設定)'!AF43)),"-")</f>
        <v>-</v>
      </c>
    </row>
    <row r="44" spans="2:76" ht="13.5" customHeight="1">
      <c r="B44" s="1594"/>
      <c r="C44" s="1263"/>
      <c r="D44" s="1263"/>
      <c r="E44" s="1263"/>
      <c r="F44" s="77" t="s">
        <v>136</v>
      </c>
      <c r="G44" s="857" t="str">
        <f>IF(AND('C10(1)-1管路(計画設定)'!$F$10="○",'C10(1)-4,5管路(計画設定)'!$BR44="-"),"-",IF('C3(1)-1管路'!G44="-",BR44,IF(BR44="-",'C3(1)-1管路'!G44,'C3(1)-1管路'!G44+BR44)))</f>
        <v>-</v>
      </c>
      <c r="H44" s="472" t="str">
        <f>IF(IF('C3(1)-1管路'!H44="-","-",IF('C10(1)-2管路(計画設定)'!H44="-",'C3(1)-1管路'!H44,'C3(1)-1管路'!H44-'C10(1)-2管路(計画設定)'!H44))=0,"-",IF('C3(1)-1管路'!H44="-","-",IF('C10(1)-2管路(計画設定)'!H44="-",'C3(1)-1管路'!H44,'C3(1)-1管路'!H44-'C10(1)-2管路(計画設定)'!H44)))</f>
        <v>-</v>
      </c>
      <c r="I44" s="486" t="str">
        <f t="shared" si="49"/>
        <v>-</v>
      </c>
      <c r="J44" s="857" t="str">
        <f>IF(AND('C10(1)-1管路(計画設定)'!$H$10="○",'C10(1)-4,5管路(計画設定)'!$BS44="-"),"-",IF('C3(1)-1管路'!J44="-",BS44,IF(BS44="-",'C3(1)-1管路'!J44,'C3(1)-1管路'!J44+BS44)))</f>
        <v>-</v>
      </c>
      <c r="K44" s="472" t="str">
        <f>IF(IF('C3(1)-1管路'!K44="-","-",IF('C10(1)-2管路(計画設定)'!K44="-",'C3(1)-1管路'!K44,'C3(1)-1管路'!K44-'C10(1)-2管路(計画設定)'!K44))=0,"-",IF('C3(1)-1管路'!K44="-","-",IF('C10(1)-2管路(計画設定)'!K44="-",'C3(1)-1管路'!K44,'C3(1)-1管路'!K44-'C10(1)-2管路(計画設定)'!K44)))</f>
        <v>-</v>
      </c>
      <c r="L44" s="486" t="str">
        <f t="shared" si="50"/>
        <v>-</v>
      </c>
      <c r="M44" s="857">
        <f>IF(AND('C10(1)-1管路(計画設定)'!$J$10="○",'C10(1)-4,5管路(計画設定)'!$BT44="-"),"-",IF('C3(1)-1管路'!M44="-",BT44,IF(BT44="-",'C3(1)-1管路'!M44,'C3(1)-1管路'!M44+BT44)))</f>
        <v>325</v>
      </c>
      <c r="N44" s="472" t="str">
        <f>IF(IF('C3(1)-1管路'!N44="-","-",IF('C10(1)-2管路(計画設定)'!N44="-",'C3(1)-1管路'!N44,'C3(1)-1管路'!N44-'C10(1)-2管路(計画設定)'!N44))=0,"-",IF('C3(1)-1管路'!N44="-","-",IF('C10(1)-2管路(計画設定)'!N44="-",'C3(1)-1管路'!N44,'C3(1)-1管路'!N44-'C10(1)-2管路(計画設定)'!N44)))</f>
        <v>-</v>
      </c>
      <c r="O44" s="486">
        <f t="shared" si="51"/>
        <v>325</v>
      </c>
      <c r="P44" s="857" t="str">
        <f>IF(AND('C10(1)-1管路(計画設定)'!$L$10="○",'C10(1)-4,5管路(計画設定)'!$BU44="-"),"-",IF('C3(1)-1管路'!P44="-",BU44,IF(BU44="-",'C3(1)-1管路'!P44,'C3(1)-1管路'!P44+BU44)))</f>
        <v>-</v>
      </c>
      <c r="Q44" s="472" t="str">
        <f>IF(IF('C3(1)-1管路'!Q44="-","-",IF('C10(1)-2管路(計画設定)'!Q44="-",'C3(1)-1管路'!Q44,'C3(1)-1管路'!Q44-'C10(1)-2管路(計画設定)'!Q44))=0,"-",IF('C3(1)-1管路'!Q44="-","-",IF('C10(1)-2管路(計画設定)'!Q44="-",'C3(1)-1管路'!Q44,'C3(1)-1管路'!Q44-'C10(1)-2管路(計画設定)'!Q44)))</f>
        <v>-</v>
      </c>
      <c r="R44" s="486" t="str">
        <f t="shared" si="52"/>
        <v>-</v>
      </c>
      <c r="S44" s="857" t="str">
        <f>IF(AND('C10(1)-1管路(計画設定)'!$N$10="○",'C10(1)-4,5管路(計画設定)'!$BV44="-"),"-",IF('C3(1)-1管路'!S44="-",BV44,IF(BV44="-",'C3(1)-1管路'!S44,'C3(1)-1管路'!S44+BV44+BW44)))</f>
        <v>-</v>
      </c>
      <c r="T44" s="471" t="str">
        <f>IF(IF('C3(1)-1管路'!T44="-","-",IF('C10(1)-2管路(計画設定)'!T44="-",'C3(1)-1管路'!T44,'C3(1)-1管路'!T44-'C10(1)-2管路(計画設定)'!T44))=0,"-",IF('C3(1)-1管路'!T44="-","-",IF('C10(1)-2管路(計画設定)'!T44="-",'C3(1)-1管路'!T44,'C3(1)-1管路'!T44-'C10(1)-2管路(計画設定)'!T44)))</f>
        <v>-</v>
      </c>
      <c r="U44" s="856" t="str">
        <f>IF(AND('C10(1)-1管路(計画設定)'!$P$10="○",'C10(1)-4,5管路(計画設定)'!$BW44="-"),"-",IF('C3(1)-1管路'!U44="-",BW44,IF(BW44="-",'C3(1)-1管路'!U44,'C3(1)-1管路'!U44)))</f>
        <v>-</v>
      </c>
      <c r="V44" s="472" t="str">
        <f>IF(IF('C3(1)-1管路'!V44="-","-",IF('C10(1)-2管路(計画設定)'!V44="-",'C3(1)-1管路'!V44,'C3(1)-1管路'!V44-'C10(1)-2管路(計画設定)'!V44))=0,"-",IF('C3(1)-1管路'!V44="-","-",IF('C10(1)-2管路(計画設定)'!V44="-",'C3(1)-1管路'!V44,'C3(1)-1管路'!V44-'C10(1)-2管路(計画設定)'!V44)))</f>
        <v>-</v>
      </c>
      <c r="W44" s="486" t="str">
        <f t="shared" si="53"/>
        <v>-</v>
      </c>
      <c r="X44" s="478">
        <f>IF(IF('C3(1)-1管路'!X44="-","-",IF('C10(1)-2管路(計画設定)'!X44="-",'C3(1)-1管路'!X44,'C3(1)-1管路'!X44-'C10(1)-2管路(計画設定)'!X44))=0,"-",IF('C3(1)-1管路'!X44="-","-",IF('C10(1)-2管路(計画設定)'!X44="-",'C3(1)-1管路'!X44,'C3(1)-1管路'!X44-'C10(1)-2管路(計画設定)'!X44)))</f>
        <v>242.3</v>
      </c>
      <c r="Y44" s="472" t="str">
        <f>IF(IF('C3(1)-1管路'!Y44="-","-",IF('C10(1)-2管路(計画設定)'!Y44="-",'C3(1)-1管路'!Y44,'C3(1)-1管路'!Y44-'C10(1)-2管路(計画設定)'!Y44))=0,"-",IF('C3(1)-1管路'!Y44="-","-",IF('C10(1)-2管路(計画設定)'!Y44="-",'C3(1)-1管路'!Y44,'C3(1)-1管路'!Y44-'C10(1)-2管路(計画設定)'!Y44)))</f>
        <v>-</v>
      </c>
      <c r="Z44" s="486">
        <f t="shared" si="54"/>
        <v>242.3</v>
      </c>
      <c r="AA44" s="478" t="str">
        <f>IF(IF('C3(1)-1管路'!AA44="-","-",IF('C10(1)-2管路(計画設定)'!AA44="-",'C3(1)-1管路'!AA44,'C3(1)-1管路'!AA44-'C10(1)-2管路(計画設定)'!AA44))=0,"-",IF('C3(1)-1管路'!AA44="-","-",IF('C10(1)-2管路(計画設定)'!AA44="-",'C3(1)-1管路'!AA44,'C3(1)-1管路'!AA44-'C10(1)-2管路(計画設定)'!AA44)))</f>
        <v>-</v>
      </c>
      <c r="AB44" s="472" t="str">
        <f>IF(IF('C3(1)-1管路'!AB44="-","-",IF('C10(1)-2管路(計画設定)'!AB44="-",'C3(1)-1管路'!AB44,'C3(1)-1管路'!AB44-'C10(1)-2管路(計画設定)'!AB44))=0,"-",IF('C3(1)-1管路'!AB44="-","-",IF('C10(1)-2管路(計画設定)'!AB44="-",'C3(1)-1管路'!AB44,'C3(1)-1管路'!AB44-'C10(1)-2管路(計画設定)'!AB44)))</f>
        <v>-</v>
      </c>
      <c r="AC44" s="486" t="str">
        <f t="shared" si="55"/>
        <v>-</v>
      </c>
      <c r="AD44" s="857">
        <f>IF(AND('C10(1)-1管路(計画設定)'!$V$10="○",'C10(1)-4,5管路(計画設定)'!$BX44="-"),"-",IF('C3(1)-1管路'!AD44="-",BX44,IF(BX44="-",'C3(1)-1管路'!AD44,'C3(1)-1管路'!AD44+BX44)))</f>
        <v>83.8</v>
      </c>
      <c r="AE44" s="472" t="str">
        <f>IF(IF('C3(1)-1管路'!AE44="-","-",IF('C10(1)-2管路(計画設定)'!AE44="-",'C3(1)-1管路'!AE44,'C3(1)-1管路'!AE44-'C10(1)-2管路(計画設定)'!AE44))=0,"-",IF('C3(1)-1管路'!AE44="-","-",IF('C10(1)-2管路(計画設定)'!AE44="-",'C3(1)-1管路'!AE44,'C3(1)-1管路'!AE44-'C10(1)-2管路(計画設定)'!AE44)))</f>
        <v>-</v>
      </c>
      <c r="AF44" s="486">
        <f t="shared" si="56"/>
        <v>83.8</v>
      </c>
      <c r="AG44" s="478">
        <f>IF(IF('C3(1)-1管路'!AG44="-","-",IF('C10(1)-2管路(計画設定)'!AG44="-",'C3(1)-1管路'!AG44,'C3(1)-1管路'!AG44-'C10(1)-2管路(計画設定)'!AG44))=0,"-",IF('C3(1)-1管路'!AG44="-","-",IF('C10(1)-2管路(計画設定)'!AG44="-",'C3(1)-1管路'!AG44,'C3(1)-1管路'!AG44-'C10(1)-2管路(計画設定)'!AG44)))</f>
        <v>262.29999999999995</v>
      </c>
      <c r="AH44" s="472" t="str">
        <f>IF(IF('C3(1)-1管路'!AH44="-","-",IF('C10(1)-2管路(計画設定)'!AH44="-",'C3(1)-1管路'!AH44,'C3(1)-1管路'!AH44-'C10(1)-2管路(計画設定)'!AH44))=0,"-",IF('C3(1)-1管路'!AH44="-","-",IF('C10(1)-2管路(計画設定)'!AH44="-",'C3(1)-1管路'!AH44,'C3(1)-1管路'!AH44-'C10(1)-2管路(計画設定)'!AH44)))</f>
        <v>-</v>
      </c>
      <c r="AI44" s="486">
        <f t="shared" si="57"/>
        <v>262.29999999999995</v>
      </c>
      <c r="AJ44" s="478" t="str">
        <f>IF(IF('C3(1)-1管路'!AJ44="-","-",IF('C10(1)-2管路(計画設定)'!AJ44="-",'C3(1)-1管路'!AJ44,'C3(1)-1管路'!AJ44-'C10(1)-2管路(計画設定)'!AJ44))=0,"-",IF('C3(1)-1管路'!AJ44="-","-",IF('C10(1)-2管路(計画設定)'!AJ44="-",'C3(1)-1管路'!AJ44,'C3(1)-1管路'!AJ44-'C10(1)-2管路(計画設定)'!AJ44)))</f>
        <v>-</v>
      </c>
      <c r="AK44" s="472" t="str">
        <f>IF(IF('C3(1)-1管路'!AK44="-","-",IF('C10(1)-2管路(計画設定)'!AK44="-",'C3(1)-1管路'!AK44,'C3(1)-1管路'!AK44-'C10(1)-2管路(計画設定)'!AK44))=0,"-",IF('C3(1)-1管路'!AK44="-","-",IF('C10(1)-2管路(計画設定)'!AK44="-",'C3(1)-1管路'!AK44,'C3(1)-1管路'!AK44-'C10(1)-2管路(計画設定)'!AK44)))</f>
        <v>-</v>
      </c>
      <c r="AL44" s="486" t="str">
        <f t="shared" si="58"/>
        <v>-</v>
      </c>
      <c r="AM44" s="478" t="str">
        <f>IF(IF('C3(1)-1管路'!AM44="-","-",IF('C10(1)-2管路(計画設定)'!AM44="-",'C3(1)-1管路'!AM44,'C3(1)-1管路'!AM44-'C10(1)-2管路(計画設定)'!AM44))=0,"-",IF('C3(1)-1管路'!AM44="-","-",IF('C10(1)-2管路(計画設定)'!AM44="-",'C3(1)-1管路'!AM44,'C3(1)-1管路'!AM44-'C10(1)-2管路(計画設定)'!AM44)))</f>
        <v>-</v>
      </c>
      <c r="AN44" s="472" t="str">
        <f>IF(IF('C3(1)-1管路'!AN44="-","-",IF('C10(1)-2管路(計画設定)'!AN44="-",'C3(1)-1管路'!AN44,'C3(1)-1管路'!AN44-'C10(1)-2管路(計画設定)'!AN44))=0,"-",IF('C3(1)-1管路'!AN44="-","-",IF('C10(1)-2管路(計画設定)'!AN44="-",'C3(1)-1管路'!AN44,'C3(1)-1管路'!AN44-'C10(1)-2管路(計画設定)'!AN44)))</f>
        <v>-</v>
      </c>
      <c r="AO44" s="486" t="str">
        <f t="shared" si="59"/>
        <v>-</v>
      </c>
      <c r="AP44" s="478" t="str">
        <f>IF(IF('C3(1)-1管路'!AP44="-","-",IF('C10(1)-2管路(計画設定)'!AP44="-",'C3(1)-1管路'!AP44,'C3(1)-1管路'!AP44-'C10(1)-2管路(計画設定)'!AP44))=0,"-",IF('C3(1)-1管路'!AP44="-","-",IF('C10(1)-2管路(計画設定)'!AP44="-",'C3(1)-1管路'!AP44,'C3(1)-1管路'!AP44-'C10(1)-2管路(計画設定)'!AP44)))</f>
        <v>-</v>
      </c>
      <c r="AQ44" s="472" t="str">
        <f>IF(IF('C3(1)-1管路'!AQ44="-","-",IF('C10(1)-2管路(計画設定)'!AQ44="-",'C3(1)-1管路'!AQ44,'C3(1)-1管路'!AQ44-'C10(1)-2管路(計画設定)'!AQ44))=0,"-",IF('C3(1)-1管路'!AQ44="-","-",IF('C10(1)-2管路(計画設定)'!AQ44="-",'C3(1)-1管路'!AQ44,'C3(1)-1管路'!AQ44-'C10(1)-2管路(計画設定)'!AQ44)))</f>
        <v>-</v>
      </c>
      <c r="AR44" s="483" t="str">
        <f t="shared" si="60"/>
        <v>-</v>
      </c>
      <c r="AS44" s="478" t="str">
        <f>IF(IF('C3(1)-1管路'!AS44="-","-",IF('C10(1)-2管路(計画設定)'!AS44="-",'C3(1)-1管路'!AS44,'C3(1)-1管路'!AS44-'C10(1)-2管路(計画設定)'!AS44))=0,"-",IF('C3(1)-1管路'!AS44="-","-",IF('C10(1)-2管路(計画設定)'!AS44="-",'C3(1)-1管路'!AS44,'C3(1)-1管路'!AS44-'C10(1)-2管路(計画設定)'!AS44)))</f>
        <v>-</v>
      </c>
      <c r="AT44" s="472" t="str">
        <f>IF(IF('C3(1)-1管路'!AT44="-","-",IF('C10(1)-2管路(計画設定)'!AT44="-",'C3(1)-1管路'!AT44,'C3(1)-1管路'!AT44-'C10(1)-2管路(計画設定)'!AT44))=0,"-",IF('C3(1)-1管路'!AT44="-","-",IF('C10(1)-2管路(計画設定)'!AT44="-",'C3(1)-1管路'!AT44,'C3(1)-1管路'!AT44-'C10(1)-2管路(計画設定)'!AT44)))</f>
        <v>-</v>
      </c>
      <c r="AU44" s="483" t="str">
        <f t="shared" si="61"/>
        <v>-</v>
      </c>
      <c r="AV44" s="1071">
        <f t="shared" si="62"/>
        <v>913.39999999999986</v>
      </c>
      <c r="AW44" s="1070"/>
      <c r="AX44" s="1069" t="str">
        <f t="shared" si="63"/>
        <v>-</v>
      </c>
      <c r="AY44" s="1070"/>
      <c r="AZ44" s="1071">
        <f t="shared" si="64"/>
        <v>325</v>
      </c>
      <c r="BA44" s="1070"/>
      <c r="BB44" s="1070">
        <f t="shared" si="65"/>
        <v>0</v>
      </c>
      <c r="BC44" s="1070"/>
      <c r="BD44" s="1070">
        <f t="shared" si="66"/>
        <v>326.10000000000002</v>
      </c>
      <c r="BE44" s="1070"/>
      <c r="BF44" s="1070">
        <f t="shared" si="67"/>
        <v>262.29999999999995</v>
      </c>
      <c r="BG44" s="1070"/>
      <c r="BH44" s="1070">
        <f t="shared" si="68"/>
        <v>0</v>
      </c>
      <c r="BI44" s="1070"/>
      <c r="BJ44" s="1069">
        <f t="shared" si="69"/>
        <v>325</v>
      </c>
      <c r="BK44" s="1070"/>
      <c r="BL44" s="1070">
        <f t="shared" si="70"/>
        <v>588.4</v>
      </c>
      <c r="BM44" s="1073"/>
      <c r="BN44" s="1070">
        <f t="shared" si="22"/>
        <v>913.39999999999986</v>
      </c>
      <c r="BO44" s="1073"/>
      <c r="BQ44" s="442" t="str">
        <f>IF('C10(1)-2管路(計画設定)'!AW44="","-",'C10(1)-2管路(計画設定)'!AW44)</f>
        <v>配水用ポリエチレン管(融着継手)</v>
      </c>
      <c r="BR44" s="441" t="str">
        <f>IF(BQ44=BR$4,IF('C10(1)-2管路(計画設定)'!AV44="-","-",IF('C10(1)-2管路(計画設定)'!I44="-",'C10(1)-2管路(計画設定)'!AV44,'C10(1)-2管路(計画設定)'!AV44-'C10(1)-2管路(計画設定)'!I44)),"-")</f>
        <v>-</v>
      </c>
      <c r="BS44" s="441" t="str">
        <f>IF(BQ44=BS$4,IF('C10(1)-2管路(計画設定)'!AV44="-","-",IF('C10(1)-2管路(計画設定)'!L44="-",'C10(1)-2管路(計画設定)'!AV44,'C10(1)-2管路(計画設定)'!AV44-'C10(1)-2管路(計画設定)'!L44)),"-")</f>
        <v>-</v>
      </c>
      <c r="BT44" s="441">
        <f>IF(BQ44=BT$4,IF('C10(1)-2管路(計画設定)'!AV44="-","-",IF('C10(1)-2管路(計画設定)'!O44="-",'C10(1)-2管路(計画設定)'!AV44,'C10(1)-2管路(計画設定)'!AV44-'C10(1)-2管路(計画設定)'!O44)),"-")</f>
        <v>325</v>
      </c>
      <c r="BU44" s="441" t="str">
        <f>IF($BQ44=BU$4,IF('C10(1)-2管路(計画設定)'!$AV44="-","-",IF('C10(1)-2管路(計画設定)'!R44="-",'C10(1)-2管路(計画設定)'!$AV44,'C10(1)-2管路(計画設定)'!$AV44-'C10(1)-2管路(計画設定)'!R44)),"-")</f>
        <v>-</v>
      </c>
      <c r="BV44" s="441" t="str">
        <f>IF($BQ44=BV$4,IF('C10(1)-2管路(計画設定)'!$AV44="-","-",IF('C10(1)-2管路(計画設定)'!W44="-",'C10(1)-2管路(計画設定)'!$AV44,'C10(1)-2管路(計画設定)'!$AV44-SUM('C10(1)-2管路(計画設定)'!S44,'C10(1)-2管路(計画設定)'!T44))),"-")</f>
        <v>-</v>
      </c>
      <c r="BW44" s="441" t="str">
        <f>IF($BQ44=BV$4,IF('C10(1)-2管路(計画設定)'!$AV44="-","-",IF('C10(1)-2管路(計画設定)'!W44="-",'C10(1)-2管路(計画設定)'!$AV44,'C10(1)-2管路(計画設定)'!$AV44-SUM('C10(1)-2管路(計画設定)'!U44,'C10(1)-2管路(計画設定)'!V44))),"-")</f>
        <v>-</v>
      </c>
      <c r="BX44" s="441" t="str">
        <f>IF($BQ44=BX$4,IF('C10(1)-2管路(計画設定)'!$AV44="-","-",IF('C10(1)-2管路(計画設定)'!AF44="-",'C10(1)-2管路(計画設定)'!$AV44,'C10(1)-2管路(計画設定)'!$AV44-'C10(1)-2管路(計画設定)'!AF44)),"-")</f>
        <v>-</v>
      </c>
    </row>
    <row r="45" spans="2:76" ht="13.5" customHeight="1">
      <c r="B45" s="1594"/>
      <c r="C45" s="1263"/>
      <c r="D45" s="1263"/>
      <c r="E45" s="1264"/>
      <c r="F45" s="772" t="s">
        <v>69</v>
      </c>
      <c r="G45" s="854">
        <f t="shared" ref="G45" si="71">IF(SUM(G34:G44)=0,"-",SUM(G34:G44))</f>
        <v>16080.700000000003</v>
      </c>
      <c r="H45" s="474" t="str">
        <f t="shared" ref="H45:AU45" si="72">IF(SUM(H34:H44)=0,"-",SUM(H34:H44))</f>
        <v>-</v>
      </c>
      <c r="I45" s="489">
        <f t="shared" si="72"/>
        <v>16080.700000000003</v>
      </c>
      <c r="J45" s="854">
        <f t="shared" si="72"/>
        <v>134.30000000000001</v>
      </c>
      <c r="K45" s="474" t="str">
        <f t="shared" si="72"/>
        <v>-</v>
      </c>
      <c r="L45" s="489">
        <f t="shared" si="72"/>
        <v>134.30000000000001</v>
      </c>
      <c r="M45" s="854">
        <f t="shared" si="72"/>
        <v>325</v>
      </c>
      <c r="N45" s="474" t="str">
        <f t="shared" si="72"/>
        <v>-</v>
      </c>
      <c r="O45" s="489">
        <f t="shared" si="72"/>
        <v>325</v>
      </c>
      <c r="P45" s="854" t="str">
        <f t="shared" si="72"/>
        <v>-</v>
      </c>
      <c r="Q45" s="474" t="str">
        <f t="shared" si="72"/>
        <v>-</v>
      </c>
      <c r="R45" s="489" t="str">
        <f t="shared" si="72"/>
        <v>-</v>
      </c>
      <c r="S45" s="854">
        <f t="shared" si="72"/>
        <v>1372.6000000000004</v>
      </c>
      <c r="T45" s="473">
        <f t="shared" si="72"/>
        <v>153</v>
      </c>
      <c r="U45" s="855">
        <f t="shared" si="72"/>
        <v>5718</v>
      </c>
      <c r="V45" s="474" t="str">
        <f t="shared" si="72"/>
        <v>-</v>
      </c>
      <c r="W45" s="489">
        <f t="shared" si="72"/>
        <v>7243.6</v>
      </c>
      <c r="X45" s="479">
        <f t="shared" si="72"/>
        <v>38602.299999999996</v>
      </c>
      <c r="Y45" s="474" t="str">
        <f t="shared" si="72"/>
        <v>-</v>
      </c>
      <c r="Z45" s="489">
        <f t="shared" si="72"/>
        <v>38602.299999999996</v>
      </c>
      <c r="AA45" s="479" t="str">
        <f t="shared" si="72"/>
        <v>-</v>
      </c>
      <c r="AB45" s="474" t="str">
        <f t="shared" si="72"/>
        <v>-</v>
      </c>
      <c r="AC45" s="489" t="str">
        <f t="shared" si="72"/>
        <v>-</v>
      </c>
      <c r="AD45" s="854">
        <f t="shared" si="72"/>
        <v>83.8</v>
      </c>
      <c r="AE45" s="474" t="str">
        <f t="shared" si="72"/>
        <v>-</v>
      </c>
      <c r="AF45" s="489">
        <f t="shared" si="72"/>
        <v>83.8</v>
      </c>
      <c r="AG45" s="479">
        <f t="shared" si="72"/>
        <v>741.19999999999982</v>
      </c>
      <c r="AH45" s="474" t="str">
        <f t="shared" si="72"/>
        <v>-</v>
      </c>
      <c r="AI45" s="489">
        <f t="shared" si="72"/>
        <v>741.19999999999982</v>
      </c>
      <c r="AJ45" s="479" t="str">
        <f t="shared" si="72"/>
        <v>-</v>
      </c>
      <c r="AK45" s="474" t="str">
        <f t="shared" si="72"/>
        <v>-</v>
      </c>
      <c r="AL45" s="489" t="str">
        <f t="shared" si="72"/>
        <v>-</v>
      </c>
      <c r="AM45" s="479" t="str">
        <f t="shared" si="72"/>
        <v>-</v>
      </c>
      <c r="AN45" s="474" t="str">
        <f t="shared" si="72"/>
        <v>-</v>
      </c>
      <c r="AO45" s="489" t="str">
        <f t="shared" si="72"/>
        <v>-</v>
      </c>
      <c r="AP45" s="479" t="str">
        <f t="shared" si="72"/>
        <v>-</v>
      </c>
      <c r="AQ45" s="474" t="str">
        <f t="shared" si="72"/>
        <v>-</v>
      </c>
      <c r="AR45" s="487" t="str">
        <f t="shared" si="72"/>
        <v>-</v>
      </c>
      <c r="AS45" s="479" t="str">
        <f t="shared" si="72"/>
        <v>-</v>
      </c>
      <c r="AT45" s="474" t="str">
        <f t="shared" si="72"/>
        <v>-</v>
      </c>
      <c r="AU45" s="487" t="str">
        <f t="shared" si="72"/>
        <v>-</v>
      </c>
      <c r="AV45" s="1065">
        <f>IF(SUM(AV34:AW44)=0,"-",SUM(AV34:AW44))</f>
        <v>63057.899999999994</v>
      </c>
      <c r="AW45" s="1066"/>
      <c r="AX45" s="1094">
        <f>IF(SUM(AX34:AY44)=0,"-",SUM(AX34:AY44))</f>
        <v>153</v>
      </c>
      <c r="AY45" s="1066"/>
      <c r="AZ45" s="1065">
        <f>IF(SUM(AZ34:BA44)=0,"-",SUM(AZ34:BA44))</f>
        <v>16540.000000000004</v>
      </c>
      <c r="BA45" s="1066"/>
      <c r="BB45" s="1066">
        <f>IF(SUM(BB34:BC44)=0,"-",SUM(BB34:BC44))</f>
        <v>1525.6000000000004</v>
      </c>
      <c r="BC45" s="1066"/>
      <c r="BD45" s="1066">
        <f>IF(SUM(BD34:BE44)=0,"-",SUM(BD34:BE44))</f>
        <v>44404.099999999991</v>
      </c>
      <c r="BE45" s="1066"/>
      <c r="BF45" s="1066">
        <f>IF(SUM(BF34:BG44)=0,"-",SUM(BF34:BG44))</f>
        <v>741.19999999999982</v>
      </c>
      <c r="BG45" s="1066"/>
      <c r="BH45" s="1066" t="str">
        <f>IF(SUM(BH34:BI44)=0,"-",SUM(BH34:BI44))</f>
        <v>-</v>
      </c>
      <c r="BI45" s="1066"/>
      <c r="BJ45" s="1094">
        <f>IF(SUM(BJ34:BK44)=0,"-",SUM(BJ34:BK44))</f>
        <v>18065.600000000002</v>
      </c>
      <c r="BK45" s="1066"/>
      <c r="BL45" s="1066">
        <f>IF(SUM(BL34:BM44)=0,"-",SUM(BL34:BM44))</f>
        <v>45145.3</v>
      </c>
      <c r="BM45" s="1068"/>
      <c r="BN45" s="1066">
        <f t="shared" si="22"/>
        <v>63210.899999999994</v>
      </c>
      <c r="BO45" s="1068"/>
      <c r="BQ45" s="442" t="str">
        <f>IF('C10(1)-2管路(計画設定)'!AW45="","-",'C10(1)-2管路(計画設定)'!AW45)</f>
        <v>-</v>
      </c>
      <c r="BR45" s="441" t="str">
        <f>IF(BQ45=BR$4,IF('C10(1)-2管路(計画設定)'!AV45="-","-",IF('C10(1)-2管路(計画設定)'!I45="-",'C10(1)-2管路(計画設定)'!AV45,'C10(1)-2管路(計画設定)'!AV45-'C10(1)-2管路(計画設定)'!I45)),"-")</f>
        <v>-</v>
      </c>
      <c r="BS45" s="441" t="str">
        <f>IF(BQ45=BS$4,IF('C10(1)-2管路(計画設定)'!AV45="-","-",IF('C10(1)-2管路(計画設定)'!L45="-",'C10(1)-2管路(計画設定)'!AV45,'C10(1)-2管路(計画設定)'!AV45-'C10(1)-2管路(計画設定)'!L45)),"-")</f>
        <v>-</v>
      </c>
      <c r="BT45" s="441" t="str">
        <f>IF(BQ45=BT$4,IF('C10(1)-2管路(計画設定)'!AV45="-","-",IF('C10(1)-2管路(計画設定)'!O45="-",'C10(1)-2管路(計画設定)'!AV45,'C10(1)-2管路(計画設定)'!AV45-'C10(1)-2管路(計画設定)'!O45)),"-")</f>
        <v>-</v>
      </c>
      <c r="BU45" s="441" t="str">
        <f>IF($BQ45=BU$4,IF('C10(1)-2管路(計画設定)'!$AV45="-","-",IF('C10(1)-2管路(計画設定)'!R45="-",'C10(1)-2管路(計画設定)'!$AV45,'C10(1)-2管路(計画設定)'!$AV45-'C10(1)-2管路(計画設定)'!R45)),"-")</f>
        <v>-</v>
      </c>
      <c r="BV45" s="441" t="str">
        <f>IF($BQ45=BV$4,IF('C10(1)-2管路(計画設定)'!$AV45="-","-",IF('C10(1)-2管路(計画設定)'!W45="-",'C10(1)-2管路(計画設定)'!$AV45,'C10(1)-2管路(計画設定)'!$AV45-SUM('C10(1)-2管路(計画設定)'!S45,'C10(1)-2管路(計画設定)'!T45))),"-")</f>
        <v>-</v>
      </c>
      <c r="BW45" s="441" t="str">
        <f>IF($BQ45=BV$4,IF('C10(1)-2管路(計画設定)'!$AV45="-","-",IF('C10(1)-2管路(計画設定)'!W45="-",'C10(1)-2管路(計画設定)'!$AV45,'C10(1)-2管路(計画設定)'!$AV45-SUM('C10(1)-2管路(計画設定)'!U45,'C10(1)-2管路(計画設定)'!V45))),"-")</f>
        <v>-</v>
      </c>
      <c r="BX45" s="441" t="str">
        <f>IF($BQ45=BX$4,IF('C10(1)-2管路(計画設定)'!$AV45="-","-",IF('C10(1)-2管路(計画設定)'!AF45="-",'C10(1)-2管路(計画設定)'!$AV45,'C10(1)-2管路(計画設定)'!$AV45-'C10(1)-2管路(計画設定)'!AF45)),"-")</f>
        <v>-</v>
      </c>
    </row>
    <row r="46" spans="2:76" ht="13.5" customHeight="1">
      <c r="B46" s="1594"/>
      <c r="C46" s="1263"/>
      <c r="D46" s="1264"/>
      <c r="E46" s="1596" t="s">
        <v>207</v>
      </c>
      <c r="F46" s="1597"/>
      <c r="G46" s="491">
        <f>IF(SUM(G21,G33,G45)=0,"-",SUM(G21,G33,G45))</f>
        <v>19033.900000000001</v>
      </c>
      <c r="H46" s="492" t="str">
        <f>IF(SUM(H21,H33,H45)=0,"-",SUM(H21,H33,H45))</f>
        <v>-</v>
      </c>
      <c r="I46" s="775">
        <f>IF(SUM(G46:H46)=0,"-",SUM(G46:H46))</f>
        <v>19033.900000000001</v>
      </c>
      <c r="J46" s="491">
        <f>IF(SUM(J21,J33,J45)=0,"-",SUM(J21,J33,J45))</f>
        <v>134.30000000000001</v>
      </c>
      <c r="K46" s="492" t="str">
        <f>IF(SUM(K21,K33,K45)=0,"-",SUM(K21,K33,K45))</f>
        <v>-</v>
      </c>
      <c r="L46" s="775">
        <f>IF(SUM(J46:K46)=0,"-",SUM(J46:K46))</f>
        <v>134.30000000000001</v>
      </c>
      <c r="M46" s="491">
        <f>IF(SUM(M21,M33,M45)=0,"-",SUM(M21,M33,M45))</f>
        <v>1084.1999999999998</v>
      </c>
      <c r="N46" s="492" t="str">
        <f>IF(SUM(N21,N33,N45)=0,"-",SUM(N21,N33,N45))</f>
        <v>-</v>
      </c>
      <c r="O46" s="775">
        <f>IF(SUM(M46:N46)=0,"-",SUM(M46:N46))</f>
        <v>1084.1999999999998</v>
      </c>
      <c r="P46" s="491" t="str">
        <f>IF(SUM(P21,P33,P45)=0,"-",SUM(P21,P33,P45))</f>
        <v>-</v>
      </c>
      <c r="Q46" s="492" t="str">
        <f>IF(SUM(Q21,Q33,Q45)=0,"-",SUM(Q21,Q33,Q45))</f>
        <v>-</v>
      </c>
      <c r="R46" s="775" t="str">
        <f>IF(SUM(P46:Q46)=0,"-",SUM(P46:Q46))</f>
        <v>-</v>
      </c>
      <c r="S46" s="491">
        <f>IF(SUM(S21,S33,S45)=0,"-",SUM(S21,S33,S45))</f>
        <v>1600.1000000000004</v>
      </c>
      <c r="T46" s="493">
        <f>IF(SUM(T21,T33,T45)=0,"-",SUM(T21,T33,T45))</f>
        <v>177</v>
      </c>
      <c r="U46" s="493">
        <f>IF(SUM(U21,U33,U45)=0,"-",SUM(U21,U33,U45))</f>
        <v>6654</v>
      </c>
      <c r="V46" s="492" t="str">
        <f>IF(SUM(V21,V33,V45)=0,"-",SUM(V21,V33,V45))</f>
        <v>-</v>
      </c>
      <c r="W46" s="775">
        <f>IF(SUM(S46:V46)=0,"-",SUM(S46:V46))</f>
        <v>8431.1</v>
      </c>
      <c r="X46" s="491">
        <f>IF(SUM(X21,X33,X45)=0,"-",SUM(X21,X33,X45))</f>
        <v>45198.2</v>
      </c>
      <c r="Y46" s="492" t="str">
        <f>IF(SUM(Y21,Y33,Y45)=0,"-",SUM(Y21,Y33,Y45))</f>
        <v>-</v>
      </c>
      <c r="Z46" s="775">
        <f>IF(SUM(X46:Y46)=0,"-",SUM(X46:Y46))</f>
        <v>45198.2</v>
      </c>
      <c r="AA46" s="491" t="str">
        <f>IF(SUM(AA21,AA33,AA45)=0,"-",SUM(AA21,AA33,AA45))</f>
        <v>-</v>
      </c>
      <c r="AB46" s="492" t="str">
        <f>IF(SUM(AB21,AB33,AB45)=0,"-",SUM(AB21,AB33,AB45))</f>
        <v>-</v>
      </c>
      <c r="AC46" s="775" t="str">
        <f>IF(SUM(AA46:AB46)=0,"-",SUM(AA46:AB46))</f>
        <v>-</v>
      </c>
      <c r="AD46" s="491">
        <f>IF(SUM(AD21,AD33,AD45)=0,"-",SUM(AD21,AD33,AD45))</f>
        <v>938.39999999999975</v>
      </c>
      <c r="AE46" s="492" t="str">
        <f>IF(SUM(AE21,AE33,AE45)=0,"-",SUM(AE21,AE33,AE45))</f>
        <v>-</v>
      </c>
      <c r="AF46" s="775">
        <f>IF(SUM(AD46:AE46)=0,"-",SUM(AD46:AE46))</f>
        <v>938.39999999999975</v>
      </c>
      <c r="AG46" s="491">
        <f>IF(SUM(AG21,AG33,AG45)=0,"-",SUM(AG21,AG33,AG45))</f>
        <v>810.0999999999998</v>
      </c>
      <c r="AH46" s="492" t="str">
        <f>IF(SUM(AH21,AH33,AH45)=0,"-",SUM(AH21,AH33,AH45))</f>
        <v>-</v>
      </c>
      <c r="AI46" s="775">
        <f>IF(SUM(AG46:AH46)=0,"-",SUM(AG46:AH46))</f>
        <v>810.0999999999998</v>
      </c>
      <c r="AJ46" s="491" t="str">
        <f>IF(SUM(AJ21,AJ33,AJ45)=0,"-",SUM(AJ21,AJ33,AJ45))</f>
        <v>-</v>
      </c>
      <c r="AK46" s="492" t="str">
        <f>IF(SUM(AK21,AK33,AK45)=0,"-",SUM(AK21,AK33,AK45))</f>
        <v>-</v>
      </c>
      <c r="AL46" s="775" t="str">
        <f>IF(SUM(AJ46:AK46)=0,"-",SUM(AJ46:AK46))</f>
        <v>-</v>
      </c>
      <c r="AM46" s="491" t="str">
        <f>IF(SUM(AM21,AM33,AM45)=0,"-",SUM(AM21,AM33,AM45))</f>
        <v>-</v>
      </c>
      <c r="AN46" s="492" t="str">
        <f>IF(SUM(AN21,AN33,AN45)=0,"-",SUM(AN21,AN33,AN45))</f>
        <v>-</v>
      </c>
      <c r="AO46" s="775" t="str">
        <f>IF(SUM(AM46:AN46)=0,"-",SUM(AM46:AN46))</f>
        <v>-</v>
      </c>
      <c r="AP46" s="491" t="str">
        <f>IF(SUM(AP21,AP33,AP45)=0,"-",SUM(AP21,AP33,AP45))</f>
        <v>-</v>
      </c>
      <c r="AQ46" s="492" t="str">
        <f>IF(SUM(AQ21,AQ33,AQ45)=0,"-",SUM(AQ21,AQ33,AQ45))</f>
        <v>-</v>
      </c>
      <c r="AR46" s="775" t="str">
        <f>IF(SUM(AP46:AQ46)=0,"-",SUM(AP46:AQ46))</f>
        <v>-</v>
      </c>
      <c r="AS46" s="491" t="str">
        <f>IF(SUM(AS21,AS33,AS45)=0,"-",SUM(AS21,AS33,AS45))</f>
        <v>-</v>
      </c>
      <c r="AT46" s="492" t="str">
        <f>IF(SUM(AT21,AT33,AT45)=0,"-",SUM(AT21,AT33,AT45))</f>
        <v>-</v>
      </c>
      <c r="AU46" s="775" t="str">
        <f>IF(SUM(AS46:AT46)=0,"-",SUM(AS46:AT46))</f>
        <v>-</v>
      </c>
      <c r="AV46" s="1065">
        <f>IF(SUM(AV21,AV33,AV45)=0,"-",SUM(AV21,AV33,AV45))</f>
        <v>75453.2</v>
      </c>
      <c r="AW46" s="1066"/>
      <c r="AX46" s="1094">
        <f>IF(SUM(AX21,AX33,AX45)=0,"-",SUM(AX21,AX33,AX45))</f>
        <v>177</v>
      </c>
      <c r="AY46" s="1066"/>
      <c r="AZ46" s="1065">
        <f>IF(SUM(AZ21,AZ33,AZ45)=0,"-",SUM(AZ21,AZ33,AZ45))</f>
        <v>20252.400000000001</v>
      </c>
      <c r="BA46" s="1066"/>
      <c r="BB46" s="1066">
        <f>IF(SUM(BB21,BB33,BB45)=0,"-",SUM(BB21,BB33,BB45))</f>
        <v>1777.1000000000004</v>
      </c>
      <c r="BC46" s="1066"/>
      <c r="BD46" s="1066">
        <f>IF(SUM(BD21,BD33,BD45)=0,"-",SUM(BD21,BD33,BD45))</f>
        <v>52790.599999999991</v>
      </c>
      <c r="BE46" s="1066"/>
      <c r="BF46" s="1066">
        <f>IF(SUM(BF21,BF33,BF45)=0,"-",SUM(BF21,BF33,BF45))</f>
        <v>810.0999999999998</v>
      </c>
      <c r="BG46" s="1066"/>
      <c r="BH46" s="1066" t="str">
        <f>IF(SUM(BH21,BH33,BH45)=0,"-",SUM(BH21,BH33,BH45))</f>
        <v>-</v>
      </c>
      <c r="BI46" s="1066"/>
      <c r="BJ46" s="1094">
        <f>IF(SUM(BJ21,BJ33,BJ45)=0,"-",SUM(BJ21,BJ33,BJ45))</f>
        <v>22029.500000000004</v>
      </c>
      <c r="BK46" s="1066"/>
      <c r="BL46" s="1066">
        <f>IF(SUM(BL21,BL33,BL45)=0,"-",SUM(BL21,BL33,BL45))</f>
        <v>53600.700000000004</v>
      </c>
      <c r="BM46" s="1068"/>
      <c r="BN46" s="1066">
        <f>IF(SUM(AV46:AX46)=0,"-",IF(AND(SUM(AV46:AX46)=SUM(AZ46:BI46),SUM(AZ46:BI46)=SUM(BJ46:BM46)),SUM(AV46:AX46),"エラー"))</f>
        <v>75630.2</v>
      </c>
      <c r="BO46" s="1068"/>
      <c r="BQ46" s="442"/>
      <c r="BR46" s="441"/>
      <c r="BS46" s="441"/>
      <c r="BT46" s="441"/>
      <c r="BU46" s="441"/>
      <c r="BV46" s="441"/>
      <c r="BW46" s="441"/>
      <c r="BX46" s="441"/>
    </row>
    <row r="47" spans="2:76" ht="13.5" customHeight="1">
      <c r="B47" s="1594"/>
      <c r="C47" s="1263"/>
      <c r="D47" s="1257" t="s">
        <v>66</v>
      </c>
      <c r="E47" s="1251" t="s">
        <v>767</v>
      </c>
      <c r="F47" s="75">
        <v>300</v>
      </c>
      <c r="G47" s="859">
        <f>IF(AND('C10(1)-1管路(計画設定)'!$F$11="○",'C10(1)-4,5管路(計画設定)'!$BR47="-"),"-",IF('C3(1)-1管路'!G47="-",BR47,IF(BR47="-",'C3(1)-1管路'!G47,'C3(1)-1管路'!G47+BR47)))</f>
        <v>1</v>
      </c>
      <c r="H47" s="477" t="str">
        <f>IF(IF('C3(1)-1管路'!H47="-","-",IF('C10(1)-2管路(計画設定)'!H47="-",'C3(1)-1管路'!H47,'C3(1)-1管路'!H47-'C10(1)-2管路(計画設定)'!H47))=0,"-",IF('C3(1)-1管路'!H47="-","-",IF('C10(1)-2管路(計画設定)'!H47="-",'C3(1)-1管路'!H47,'C3(1)-1管路'!H47-'C10(1)-2管路(計画設定)'!H47)))</f>
        <v>-</v>
      </c>
      <c r="I47" s="485">
        <f t="shared" ref="I47:I52" si="73">IF(SUM(G47:H47)=0,"-",SUM(G47:H47))</f>
        <v>1</v>
      </c>
      <c r="J47" s="859" t="str">
        <f>IF(AND('C10(1)-1管路(計画設定)'!$H$11="○",'C10(1)-4,5管路(計画設定)'!$BS47="-"),"-",IF('C3(1)-1管路'!J47="-",BS47,IF(BS47="-",'C3(1)-1管路'!J47,'C3(1)-1管路'!J47+BS47)))</f>
        <v>-</v>
      </c>
      <c r="K47" s="477" t="str">
        <f>IF(IF('C3(1)-1管路'!K47="-","-",IF('C10(1)-2管路(計画設定)'!K47="-",'C3(1)-1管路'!K47,'C3(1)-1管路'!K47-'C10(1)-2管路(計画設定)'!K47))=0,"-",IF('C3(1)-1管路'!K47="-","-",IF('C10(1)-2管路(計画設定)'!K47="-",'C3(1)-1管路'!K47,'C3(1)-1管路'!K47-'C10(1)-2管路(計画設定)'!K47)))</f>
        <v>-</v>
      </c>
      <c r="L47" s="485" t="str">
        <f t="shared" ref="L47:L52" si="74">IF(SUM(J47:K47)=0,"-",SUM(J47:K47))</f>
        <v>-</v>
      </c>
      <c r="M47" s="859" t="str">
        <f>IF(AND('C10(1)-1管路(計画設定)'!$J$11="○",'C10(1)-4,5管路(計画設定)'!$BT47="-"),"-",IF('C3(1)-1管路'!M47="-",BT47,IF(BT47="-",'C3(1)-1管路'!M47,'C3(1)-1管路'!M47+BT47)))</f>
        <v>-</v>
      </c>
      <c r="N47" s="477" t="str">
        <f>IF(IF('C3(1)-1管路'!N47="-","-",IF('C10(1)-2管路(計画設定)'!N47="-",'C3(1)-1管路'!N47,'C3(1)-1管路'!N47-'C10(1)-2管路(計画設定)'!N47))=0,"-",IF('C3(1)-1管路'!N47="-","-",IF('C10(1)-2管路(計画設定)'!N47="-",'C3(1)-1管路'!N47,'C3(1)-1管路'!N47-'C10(1)-2管路(計画設定)'!N47)))</f>
        <v>-</v>
      </c>
      <c r="O47" s="485" t="str">
        <f t="shared" ref="O47:O52" si="75">IF(SUM(M47:N47)=0,"-",SUM(M47:N47))</f>
        <v>-</v>
      </c>
      <c r="P47" s="859" t="str">
        <f>IF(AND('C10(1)-1管路(計画設定)'!$L$11="○",'C10(1)-4,5管路(計画設定)'!$BU47="-"),"-",IF('C3(1)-1管路'!P47="-",BU47,IF(BU47="-",'C3(1)-1管路'!P47,'C3(1)-1管路'!P47+BU47)))</f>
        <v>-</v>
      </c>
      <c r="Q47" s="477" t="str">
        <f>IF(IF('C3(1)-1管路'!Q47="-","-",IF('C10(1)-2管路(計画設定)'!Q47="-",'C3(1)-1管路'!Q47,'C3(1)-1管路'!Q47-'C10(1)-2管路(計画設定)'!Q47))=0,"-",IF('C3(1)-1管路'!Q47="-","-",IF('C10(1)-2管路(計画設定)'!Q47="-",'C3(1)-1管路'!Q47,'C3(1)-1管路'!Q47-'C10(1)-2管路(計画設定)'!Q47)))</f>
        <v>-</v>
      </c>
      <c r="R47" s="485" t="str">
        <f t="shared" ref="R47:R52" si="76">IF(SUM(P47:Q47)=0,"-",SUM(P47:Q47))</f>
        <v>-</v>
      </c>
      <c r="S47" s="859" t="str">
        <f>IF(AND('C10(1)-1管路(計画設定)'!$N$11="○",'C10(1)-4,5管路(計画設定)'!$BV47="-"),"-",IF('C3(1)-1管路'!S47="-",BV47,IF(BV47="-",'C3(1)-1管路'!S47,'C3(1)-1管路'!S47+BV47+BW47)))</f>
        <v>-</v>
      </c>
      <c r="T47" s="476" t="str">
        <f>IF(IF('C3(1)-1管路'!T47="-","-",IF('C10(1)-2管路(計画設定)'!T47="-",'C3(1)-1管路'!T47,'C3(1)-1管路'!T47-'C10(1)-2管路(計画設定)'!T47))=0,"-",IF('C3(1)-1管路'!T47="-","-",IF('C10(1)-2管路(計画設定)'!T47="-",'C3(1)-1管路'!T47,'C3(1)-1管路'!T47-'C10(1)-2管路(計画設定)'!T47)))</f>
        <v>-</v>
      </c>
      <c r="U47" s="858">
        <f>IF(AND('C10(1)-1管路(計画設定)'!$P$11="○",'C10(1)-4,5管路(計画設定)'!$BW47="-"),"-",IF('C3(1)-1管路'!U47="-",BW47,IF(BW47="-",'C3(1)-1管路'!U47,'C3(1)-1管路'!U47)))</f>
        <v>2</v>
      </c>
      <c r="V47" s="477" t="str">
        <f>IF(IF('C3(1)-1管路'!V47="-","-",IF('C10(1)-2管路(計画設定)'!V47="-",'C3(1)-1管路'!V47,'C3(1)-1管路'!V47-'C10(1)-2管路(計画設定)'!V47))=0,"-",IF('C3(1)-1管路'!V47="-","-",IF('C10(1)-2管路(計画設定)'!V47="-",'C3(1)-1管路'!V47,'C3(1)-1管路'!V47-'C10(1)-2管路(計画設定)'!V47)))</f>
        <v>-</v>
      </c>
      <c r="W47" s="485">
        <f t="shared" ref="W47:W52" si="77">IF(SUM(S47:V47)=0,"-",SUM(S47:V47))</f>
        <v>2</v>
      </c>
      <c r="X47" s="481">
        <f>IF(IF('C3(1)-1管路'!X47="-","-",IF('C10(1)-2管路(計画設定)'!X47="-",'C3(1)-1管路'!X47,'C3(1)-1管路'!X47-'C10(1)-2管路(計画設定)'!X47))=0,"-",IF('C3(1)-1管路'!X47="-","-",IF('C10(1)-2管路(計画設定)'!X47="-",'C3(1)-1管路'!X47,'C3(1)-1管路'!X47-'C10(1)-2管路(計画設定)'!X47)))</f>
        <v>13</v>
      </c>
      <c r="Y47" s="477" t="str">
        <f>IF(IF('C3(1)-1管路'!Y47="-","-",IF('C10(1)-2管路(計画設定)'!Y47="-",'C3(1)-1管路'!Y47,'C3(1)-1管路'!Y47-'C10(1)-2管路(計画設定)'!Y47))=0,"-",IF('C3(1)-1管路'!Y47="-","-",IF('C10(1)-2管路(計画設定)'!Y47="-",'C3(1)-1管路'!Y47,'C3(1)-1管路'!Y47-'C10(1)-2管路(計画設定)'!Y47)))</f>
        <v>-</v>
      </c>
      <c r="Z47" s="485">
        <f t="shared" ref="Z47:Z52" si="78">IF(SUM(X47:Y47)=0,"-",SUM(X47:Y47))</f>
        <v>13</v>
      </c>
      <c r="AA47" s="481" t="str">
        <f>IF(IF('C3(1)-1管路'!AA47="-","-",IF('C10(1)-2管路(計画設定)'!AA47="-",'C3(1)-1管路'!AA47,'C3(1)-1管路'!AA47-'C10(1)-2管路(計画設定)'!AA47))=0,"-",IF('C3(1)-1管路'!AA47="-","-",IF('C10(1)-2管路(計画設定)'!AA47="-",'C3(1)-1管路'!AA47,'C3(1)-1管路'!AA47-'C10(1)-2管路(計画設定)'!AA47)))</f>
        <v>-</v>
      </c>
      <c r="AB47" s="477" t="str">
        <f>IF(IF('C3(1)-1管路'!AB47="-","-",IF('C10(1)-2管路(計画設定)'!AB47="-",'C3(1)-1管路'!AB47,'C3(1)-1管路'!AB47-'C10(1)-2管路(計画設定)'!AB47))=0,"-",IF('C3(1)-1管路'!AB47="-","-",IF('C10(1)-2管路(計画設定)'!AB47="-",'C3(1)-1管路'!AB47,'C3(1)-1管路'!AB47-'C10(1)-2管路(計画設定)'!AB47)))</f>
        <v>-</v>
      </c>
      <c r="AC47" s="485" t="str">
        <f t="shared" ref="AC47:AC52" si="79">IF(SUM(AA47:AB47)=0,"-",SUM(AA47:AB47))</f>
        <v>-</v>
      </c>
      <c r="AD47" s="859" t="str">
        <f>IF(AND('C10(1)-1管路(計画設定)'!$V$11="○",'C10(1)-4,5管路(計画設定)'!$BX47="-"),"-",IF('C3(1)-1管路'!AD47="-",BX47,IF(BX47="-",'C3(1)-1管路'!AD47,'C3(1)-1管路'!AD47+BX47)))</f>
        <v>-</v>
      </c>
      <c r="AE47" s="477" t="str">
        <f>IF(IF('C3(1)-1管路'!AE47="-","-",IF('C10(1)-2管路(計画設定)'!AE47="-",'C3(1)-1管路'!AE47,'C3(1)-1管路'!AE47-'C10(1)-2管路(計画設定)'!AE47))=0,"-",IF('C3(1)-1管路'!AE47="-","-",IF('C10(1)-2管路(計画設定)'!AE47="-",'C3(1)-1管路'!AE47,'C3(1)-1管路'!AE47-'C10(1)-2管路(計画設定)'!AE47)))</f>
        <v>-</v>
      </c>
      <c r="AF47" s="485" t="str">
        <f t="shared" ref="AF47:AF52" si="80">IF(SUM(AD47:AE47)=0,"-",SUM(AD47:AE47))</f>
        <v>-</v>
      </c>
      <c r="AG47" s="481" t="str">
        <f>IF(IF('C3(1)-1管路'!AG47="-","-",IF('C10(1)-2管路(計画設定)'!AG47="-",'C3(1)-1管路'!AG47,'C3(1)-1管路'!AG47-'C10(1)-2管路(計画設定)'!AG47))=0,"-",IF('C3(1)-1管路'!AG47="-","-",IF('C10(1)-2管路(計画設定)'!AG47="-",'C3(1)-1管路'!AG47,'C3(1)-1管路'!AG47-'C10(1)-2管路(計画設定)'!AG47)))</f>
        <v>-</v>
      </c>
      <c r="AH47" s="477" t="str">
        <f>IF(IF('C3(1)-1管路'!AH47="-","-",IF('C10(1)-2管路(計画設定)'!AH47="-",'C3(1)-1管路'!AH47,'C3(1)-1管路'!AH47-'C10(1)-2管路(計画設定)'!AH47))=0,"-",IF('C3(1)-1管路'!AH47="-","-",IF('C10(1)-2管路(計画設定)'!AH47="-",'C3(1)-1管路'!AH47,'C3(1)-1管路'!AH47-'C10(1)-2管路(計画設定)'!AH47)))</f>
        <v>-</v>
      </c>
      <c r="AI47" s="485" t="str">
        <f t="shared" ref="AI47:AI52" si="81">IF(SUM(AG47:AH47)=0,"-",SUM(AG47:AH47))</f>
        <v>-</v>
      </c>
      <c r="AJ47" s="481" t="str">
        <f>IF(IF('C3(1)-1管路'!AJ47="-","-",IF('C10(1)-2管路(計画設定)'!AJ47="-",'C3(1)-1管路'!AJ47,'C3(1)-1管路'!AJ47-'C10(1)-2管路(計画設定)'!AJ47))=0,"-",IF('C3(1)-1管路'!AJ47="-","-",IF('C10(1)-2管路(計画設定)'!AJ47="-",'C3(1)-1管路'!AJ47,'C3(1)-1管路'!AJ47-'C10(1)-2管路(計画設定)'!AJ47)))</f>
        <v>-</v>
      </c>
      <c r="AK47" s="477" t="str">
        <f>IF(IF('C3(1)-1管路'!AK47="-","-",IF('C10(1)-2管路(計画設定)'!AK47="-",'C3(1)-1管路'!AK47,'C3(1)-1管路'!AK47-'C10(1)-2管路(計画設定)'!AK47))=0,"-",IF('C3(1)-1管路'!AK47="-","-",IF('C10(1)-2管路(計画設定)'!AK47="-",'C3(1)-1管路'!AK47,'C3(1)-1管路'!AK47-'C10(1)-2管路(計画設定)'!AK47)))</f>
        <v>-</v>
      </c>
      <c r="AL47" s="485" t="str">
        <f t="shared" ref="AL47:AL52" si="82">IF(SUM(AJ47:AK47)=0,"-",SUM(AJ47:AK47))</f>
        <v>-</v>
      </c>
      <c r="AM47" s="481" t="str">
        <f>IF(IF('C3(1)-1管路'!AM47="-","-",IF('C10(1)-2管路(計画設定)'!AM47="-",'C3(1)-1管路'!AM47,'C3(1)-1管路'!AM47-'C10(1)-2管路(計画設定)'!AM47))=0,"-",IF('C3(1)-1管路'!AM47="-","-",IF('C10(1)-2管路(計画設定)'!AM47="-",'C3(1)-1管路'!AM47,'C3(1)-1管路'!AM47-'C10(1)-2管路(計画設定)'!AM47)))</f>
        <v>-</v>
      </c>
      <c r="AN47" s="477" t="str">
        <f>IF(IF('C3(1)-1管路'!AN47="-","-",IF('C10(1)-2管路(計画設定)'!AN47="-",'C3(1)-1管路'!AN47,'C3(1)-1管路'!AN47-'C10(1)-2管路(計画設定)'!AN47))=0,"-",IF('C3(1)-1管路'!AN47="-","-",IF('C10(1)-2管路(計画設定)'!AN47="-",'C3(1)-1管路'!AN47,'C3(1)-1管路'!AN47-'C10(1)-2管路(計画設定)'!AN47)))</f>
        <v>-</v>
      </c>
      <c r="AO47" s="485" t="str">
        <f t="shared" ref="AO47:AO52" si="83">IF(SUM(AM47:AN47)=0,"-",SUM(AM47:AN47))</f>
        <v>-</v>
      </c>
      <c r="AP47" s="481" t="str">
        <f>IF(IF('C3(1)-1管路'!AP47="-","-",IF('C10(1)-2管路(計画設定)'!AP47="-",'C3(1)-1管路'!AP47,'C3(1)-1管路'!AP47-'C10(1)-2管路(計画設定)'!AP47))=0,"-",IF('C3(1)-1管路'!AP47="-","-",IF('C10(1)-2管路(計画設定)'!AP47="-",'C3(1)-1管路'!AP47,'C3(1)-1管路'!AP47-'C10(1)-2管路(計画設定)'!AP47)))</f>
        <v>-</v>
      </c>
      <c r="AQ47" s="477" t="str">
        <f>IF(IF('C3(1)-1管路'!AQ47="-","-",IF('C10(1)-2管路(計画設定)'!AQ47="-",'C3(1)-1管路'!AQ47,'C3(1)-1管路'!AQ47-'C10(1)-2管路(計画設定)'!AQ47))=0,"-",IF('C3(1)-1管路'!AQ47="-","-",IF('C10(1)-2管路(計画設定)'!AQ47="-",'C3(1)-1管路'!AQ47,'C3(1)-1管路'!AQ47-'C10(1)-2管路(計画設定)'!AQ47)))</f>
        <v>-</v>
      </c>
      <c r="AR47" s="484" t="str">
        <f t="shared" ref="AR47:AR52" si="84">IF(SUM(AP47:AQ47)=0,"-",SUM(AP47:AQ47))</f>
        <v>-</v>
      </c>
      <c r="AS47" s="481" t="str">
        <f>IF(IF('C3(1)-1管路'!AS47="-","-",IF('C10(1)-2管路(計画設定)'!AS47="-",'C3(1)-1管路'!AS47,'C3(1)-1管路'!AS47-'C10(1)-2管路(計画設定)'!AS47))=0,"-",IF('C3(1)-1管路'!AS47="-","-",IF('C10(1)-2管路(計画設定)'!AS47="-",'C3(1)-1管路'!AS47,'C3(1)-1管路'!AS47-'C10(1)-2管路(計画設定)'!AS47)))</f>
        <v>-</v>
      </c>
      <c r="AT47" s="477" t="str">
        <f>IF(IF('C3(1)-1管路'!AT47="-","-",IF('C10(1)-2管路(計画設定)'!AT47="-",'C3(1)-1管路'!AT47,'C3(1)-1管路'!AT47-'C10(1)-2管路(計画設定)'!AT47))=0,"-",IF('C3(1)-1管路'!AT47="-","-",IF('C10(1)-2管路(計画設定)'!AT47="-",'C3(1)-1管路'!AT47,'C3(1)-1管路'!AT47-'C10(1)-2管路(計画設定)'!AT47)))</f>
        <v>-</v>
      </c>
      <c r="AU47" s="484" t="str">
        <f t="shared" ref="AU47:AU52" si="85">IF(SUM(AS47:AT47)=0,"-",SUM(AS47:AT47))</f>
        <v>-</v>
      </c>
      <c r="AV47" s="1096">
        <f t="shared" ref="AV47:AV52" si="86">IF(SUM(G47,J47,M47,P47,S47,U47,X47,AA47,AD47,AG47,AJ47,AM47,AP47,AS47)=0,"-",SUM(G47,J47,M47,P47,S47,U47,X47,AA47,AD47,AG47,AJ47,AM47,AP47,AS47))</f>
        <v>16</v>
      </c>
      <c r="AW47" s="1093"/>
      <c r="AX47" s="1092" t="str">
        <f t="shared" ref="AX47:AX52" si="87">IF(SUM(H47,K47,N47,Q47,T47,V47,Y47,AB47,AE47,AH47,AK47,AN47,AQ47,AT47)=0,"-",SUM(H47,K47,N47,Q47,T47,V47,Y47,AB47,AE47,AH47,AK47,AN47,AQ47,AT47))</f>
        <v>-</v>
      </c>
      <c r="AY47" s="1093"/>
      <c r="AZ47" s="1096">
        <f t="shared" ref="AZ47:AZ52" si="88">SUMIF(G$88,"①",I47)+SUMIF(J$88,"①",L47)+SUMIF(M$88,"①",O47)+SUMIF(P$88,"①",R47)+SUMIF(S$88,"①",S47)+SUMIF(S$88,"①",T47)+SUMIF(U$88,"①",U47)+SUMIF(U$88,"①",V47)+SUMIF(X$88,"①",Z47)+SUMIF(AA$88,"①",AC47)+SUMIF(AD$88,"①",AF47)+SUMIF(AG$88,"①",AI47)+SUMIF(AJ$88,"①",AL47)+SUMIF(AM$88,"①",AO47)+SUMIF(AP$88,"①",AR47)+SUMIF(AS$88,"①",AU47)</f>
        <v>1</v>
      </c>
      <c r="BA47" s="1093"/>
      <c r="BB47" s="1093">
        <f t="shared" ref="BB47:BB52" si="89">SUMIF(G$88,"②",I47)+SUMIF(J$88,"②",L47)+SUMIF(M$88,"②",O47)+SUMIF(P$88,"②",R47)+SUMIF(S$88,"②",S47)+SUMIF(S$88,"②",T47)+SUMIF(U$88,"②",U47)+SUMIF(U$88,"②",V47)+SUMIF(X$88,"②",Z47)+SUMIF(AA$88,"②",AC47)+SUMIF(AD$88,"②",AF47)+SUMIF(AG$88,"②",AI47)+SUMIF(AJ$88,"②",AL47)+SUMIF(AM$88,"②",AO47)+SUMIF(AP$88,"②",AR47)+SUMIF(AS$88,"②",AU47)</f>
        <v>0</v>
      </c>
      <c r="BC47" s="1093"/>
      <c r="BD47" s="1093">
        <f t="shared" ref="BD47:BD52" si="90">SUMIF(G$88,"③",I47)+SUMIF(J$88,"③",L47)+SUMIF(M$88,"③",O47)+SUMIF(P$88,"③",R47)+SUMIF(S$88,"③",S47)+SUMIF(S$88,"③",T47)+SUMIF(U$88,"③",U47)+SUMIF(U$88,"③",V47)+SUMIF(X$88,"③",Z47)+SUMIF(AA$88,"③",AC47)+SUMIF(AD$88,"③",AF47)+SUMIF(AG$88,"③",AI47)+SUMIF(AJ$88,"③",AL47)+SUMIF(AM$88,"③",AO47)+SUMIF(AP$88,"③",AR47)+SUMIF(AS$88,"③",AU47)</f>
        <v>15</v>
      </c>
      <c r="BE47" s="1093"/>
      <c r="BF47" s="1093">
        <f t="shared" ref="BF47:BF52" si="91">SUMIF(G$88,"④",I47)+SUMIF(J$88,"④",L47)+SUMIF(M$88,"④",O47)+SUMIF(P$88,"④",R47)+SUMIF(S$88,"④",S47)+SUMIF(S$88,"④",T47)+SUMIF(U$88,"④",U47)+SUMIF(U$88,"④",V47)+SUMIF(X$88,"④",Z47)+SUMIF(AA$88,"④",AC47)+SUMIF(AD$88,"④",AF47)+SUMIF(AG$88,"④",AI47)+SUMIF(AJ$88,"④",AL47)+SUMIF(AM$88,"④",AO47)+SUMIF(AP$88,"④",AR47)+SUMIF(AS$88,"④",AU47)</f>
        <v>0</v>
      </c>
      <c r="BG47" s="1093"/>
      <c r="BH47" s="1093">
        <f t="shared" ref="BH47:BH52" si="92">SUMIF(G$88,"⑤",I47)+SUMIF(J$88,"⑤",L47)+SUMIF(M$88,"⑤",O47)+SUMIF(P$88,"⑤",R47)+SUMIF(S$88,"⑤",S47)+SUMIF(S$88,"⑤",T47)+SUMIF(U$88,"⑤",U47)+SUMIF(U$88,"⑤",V47)+SUMIF(X$88,"⑤",Z47)+SUMIF(AA$88,"⑤",AC47)+SUMIF(AD$88,"⑤",AF47)+SUMIF(AG$88,"⑤",AI47)+SUMIF(AJ$88,"⑤",AL47)+SUMIF(AM$88,"⑤",AO47)+SUMIF(AP$88,"⑤",AR47)+SUMIF(AS$88,"⑤",AU47)</f>
        <v>0</v>
      </c>
      <c r="BI47" s="1093"/>
      <c r="BJ47" s="1092">
        <f t="shared" ref="BJ47:BJ52" si="93">SUM(AZ47:BC47)</f>
        <v>1</v>
      </c>
      <c r="BK47" s="1093"/>
      <c r="BL47" s="1093">
        <f t="shared" ref="BL47:BL52" si="94">SUM(BD47:BI47)</f>
        <v>15</v>
      </c>
      <c r="BM47" s="1165"/>
      <c r="BN47" s="1093">
        <f t="shared" ref="BN47:BN77" si="95">IF(SUM(AV47:AY47)=0,"-",IF(AND(SUM(AV47:AY47)=SUM(AZ47:BI47),SUM(AZ47:BI47)=SUM(BJ47:BM47)),SUM(AV47:AY47),"エラー"))</f>
        <v>16</v>
      </c>
      <c r="BO47" s="1165"/>
      <c r="BQ47" s="442" t="str">
        <f>IF('C10(1)-2管路(計画設定)'!AW47="","-",'C10(1)-2管路(計画設定)'!AW47)</f>
        <v>ダクタイル鋳鉄管(NS形継手等)</v>
      </c>
      <c r="BR47" s="441">
        <f>IF(BQ47=BR$4,IF('C10(1)-2管路(計画設定)'!AV47="-","-",IF('C10(1)-2管路(計画設定)'!I47="-",'C10(1)-2管路(計画設定)'!AV47,'C10(1)-2管路(計画設定)'!AV47-'C10(1)-2管路(計画設定)'!I47)),"-")</f>
        <v>1</v>
      </c>
      <c r="BS47" s="441" t="str">
        <f>IF(BQ47=BS$4,IF('C10(1)-2管路(計画設定)'!AV47="-","-",IF('C10(1)-2管路(計画設定)'!L47="-",'C10(1)-2管路(計画設定)'!AV47,'C10(1)-2管路(計画設定)'!AV47-'C10(1)-2管路(計画設定)'!L47)),"-")</f>
        <v>-</v>
      </c>
      <c r="BT47" s="441" t="str">
        <f>IF(BQ47=BT$4,IF('C10(1)-2管路(計画設定)'!AV47="-","-",IF('C10(1)-2管路(計画設定)'!O47="-",'C10(1)-2管路(計画設定)'!AV47,'C10(1)-2管路(計画設定)'!AV47-'C10(1)-2管路(計画設定)'!O47)),"-")</f>
        <v>-</v>
      </c>
      <c r="BU47" s="441" t="str">
        <f>IF($BQ47=BU$4,IF('C10(1)-2管路(計画設定)'!$AV47="-","-",IF('C10(1)-2管路(計画設定)'!R47="-",'C10(1)-2管路(計画設定)'!$AV47,'C10(1)-2管路(計画設定)'!$AV47-'C10(1)-2管路(計画設定)'!R47)),"-")</f>
        <v>-</v>
      </c>
      <c r="BV47" s="441" t="str">
        <f>IF($BQ47=BV$4,IF('C10(1)-2管路(計画設定)'!$AV47="-","-",IF('C10(1)-2管路(計画設定)'!W47="-",'C10(1)-2管路(計画設定)'!$AV47,'C10(1)-2管路(計画設定)'!$AV47-SUM('C10(1)-2管路(計画設定)'!S47,'C10(1)-2管路(計画設定)'!T47))),"-")</f>
        <v>-</v>
      </c>
      <c r="BW47" s="441" t="str">
        <f>IF($BQ47=BV$4,IF('C10(1)-2管路(計画設定)'!$AV47="-","-",IF('C10(1)-2管路(計画設定)'!W47="-",'C10(1)-2管路(計画設定)'!$AV47,'C10(1)-2管路(計画設定)'!$AV47-SUM('C10(1)-2管路(計画設定)'!U47,'C10(1)-2管路(計画設定)'!V47))),"-")</f>
        <v>-</v>
      </c>
      <c r="BX47" s="441" t="str">
        <f>IF($BQ47=BX$4,IF('C10(1)-2管路(計画設定)'!$AV47="-","-",IF('C10(1)-2管路(計画設定)'!AF47="-",'C10(1)-2管路(計画設定)'!$AV47,'C10(1)-2管路(計画設定)'!$AV47-'C10(1)-2管路(計画設定)'!AF47)),"-")</f>
        <v>-</v>
      </c>
    </row>
    <row r="48" spans="2:76" ht="13.5" customHeight="1">
      <c r="B48" s="1594"/>
      <c r="C48" s="1263"/>
      <c r="D48" s="1263"/>
      <c r="E48" s="1252"/>
      <c r="F48" s="76">
        <v>250</v>
      </c>
      <c r="G48" s="857">
        <f>IF(AND('C10(1)-1管路(計画設定)'!$F$11="○",'C10(1)-4,5管路(計画設定)'!$BR48="-"),"-",IF('C3(1)-1管路'!G48="-",BR48,IF(BR48="-",'C3(1)-1管路'!G48,'C3(1)-1管路'!G48+BR48)))</f>
        <v>1</v>
      </c>
      <c r="H48" s="472" t="str">
        <f>IF(IF('C3(1)-1管路'!H48="-","-",IF('C10(1)-2管路(計画設定)'!H48="-",'C3(1)-1管路'!H48,'C3(1)-1管路'!H48-'C10(1)-2管路(計画設定)'!H48))=0,"-",IF('C3(1)-1管路'!H48="-","-",IF('C10(1)-2管路(計画設定)'!H48="-",'C3(1)-1管路'!H48,'C3(1)-1管路'!H48-'C10(1)-2管路(計画設定)'!H48)))</f>
        <v>-</v>
      </c>
      <c r="I48" s="486">
        <f t="shared" si="73"/>
        <v>1</v>
      </c>
      <c r="J48" s="857" t="str">
        <f>IF(AND('C10(1)-1管路(計画設定)'!$H$11="○",'C10(1)-4,5管路(計画設定)'!$BS48="-"),"-",IF('C3(1)-1管路'!J48="-",BS48,IF(BS48="-",'C3(1)-1管路'!J48,'C3(1)-1管路'!J48+BS48)))</f>
        <v>-</v>
      </c>
      <c r="K48" s="472" t="str">
        <f>IF(IF('C3(1)-1管路'!K48="-","-",IF('C10(1)-2管路(計画設定)'!K48="-",'C3(1)-1管路'!K48,'C3(1)-1管路'!K48-'C10(1)-2管路(計画設定)'!K48))=0,"-",IF('C3(1)-1管路'!K48="-","-",IF('C10(1)-2管路(計画設定)'!K48="-",'C3(1)-1管路'!K48,'C3(1)-1管路'!K48-'C10(1)-2管路(計画設定)'!K48)))</f>
        <v>-</v>
      </c>
      <c r="L48" s="486" t="str">
        <f t="shared" si="74"/>
        <v>-</v>
      </c>
      <c r="M48" s="857" t="str">
        <f>IF(AND('C10(1)-1管路(計画設定)'!$J$11="○",'C10(1)-4,5管路(計画設定)'!$BT48="-"),"-",IF('C3(1)-1管路'!M48="-",BT48,IF(BT48="-",'C3(1)-1管路'!M48,'C3(1)-1管路'!M48+BT48)))</f>
        <v>-</v>
      </c>
      <c r="N48" s="472" t="str">
        <f>IF(IF('C3(1)-1管路'!N48="-","-",IF('C10(1)-2管路(計画設定)'!N48="-",'C3(1)-1管路'!N48,'C3(1)-1管路'!N48-'C10(1)-2管路(計画設定)'!N48))=0,"-",IF('C3(1)-1管路'!N48="-","-",IF('C10(1)-2管路(計画設定)'!N48="-",'C3(1)-1管路'!N48,'C3(1)-1管路'!N48-'C10(1)-2管路(計画設定)'!N48)))</f>
        <v>-</v>
      </c>
      <c r="O48" s="486" t="str">
        <f t="shared" si="75"/>
        <v>-</v>
      </c>
      <c r="P48" s="857" t="str">
        <f>IF(AND('C10(1)-1管路(計画設定)'!$L$11="○",'C10(1)-4,5管路(計画設定)'!$BU48="-"),"-",IF('C3(1)-1管路'!P48="-",BU48,IF(BU48="-",'C3(1)-1管路'!P48,'C3(1)-1管路'!P48+BU48)))</f>
        <v>-</v>
      </c>
      <c r="Q48" s="472" t="str">
        <f>IF(IF('C3(1)-1管路'!Q48="-","-",IF('C10(1)-2管路(計画設定)'!Q48="-",'C3(1)-1管路'!Q48,'C3(1)-1管路'!Q48-'C10(1)-2管路(計画設定)'!Q48))=0,"-",IF('C3(1)-1管路'!Q48="-","-",IF('C10(1)-2管路(計画設定)'!Q48="-",'C3(1)-1管路'!Q48,'C3(1)-1管路'!Q48-'C10(1)-2管路(計画設定)'!Q48)))</f>
        <v>-</v>
      </c>
      <c r="R48" s="486" t="str">
        <f t="shared" si="76"/>
        <v>-</v>
      </c>
      <c r="S48" s="857">
        <f>IF(AND('C10(1)-1管路(計画設定)'!$N$11="○",'C10(1)-4,5管路(計画設定)'!$BV48="-"),"-",IF('C3(1)-1管路'!S48="-",BV48,IF(BV48="-",'C3(1)-1管路'!S48,'C3(1)-1管路'!S48+BV48+BW48)))</f>
        <v>3</v>
      </c>
      <c r="T48" s="471" t="str">
        <f>IF(IF('C3(1)-1管路'!T48="-","-",IF('C10(1)-2管路(計画設定)'!T48="-",'C3(1)-1管路'!T48,'C3(1)-1管路'!T48-'C10(1)-2管路(計画設定)'!T48))=0,"-",IF('C3(1)-1管路'!T48="-","-",IF('C10(1)-2管路(計画設定)'!T48="-",'C3(1)-1管路'!T48,'C3(1)-1管路'!T48-'C10(1)-2管路(計画設定)'!T48)))</f>
        <v>-</v>
      </c>
      <c r="U48" s="856">
        <f>IF(AND('C10(1)-1管路(計画設定)'!$P$11="○",'C10(1)-4,5管路(計画設定)'!$BW48="-"),"-",IF('C3(1)-1管路'!U48="-",BW48,IF(BW48="-",'C3(1)-1管路'!U48,'C3(1)-1管路'!U48)))</f>
        <v>11</v>
      </c>
      <c r="V48" s="472" t="str">
        <f>IF(IF('C3(1)-1管路'!V48="-","-",IF('C10(1)-2管路(計画設定)'!V48="-",'C3(1)-1管路'!V48,'C3(1)-1管路'!V48-'C10(1)-2管路(計画設定)'!V48))=0,"-",IF('C3(1)-1管路'!V48="-","-",IF('C10(1)-2管路(計画設定)'!V48="-",'C3(1)-1管路'!V48,'C3(1)-1管路'!V48-'C10(1)-2管路(計画設定)'!V48)))</f>
        <v>-</v>
      </c>
      <c r="W48" s="486">
        <f t="shared" si="77"/>
        <v>14</v>
      </c>
      <c r="X48" s="478" t="str">
        <f>IF(IF('C3(1)-1管路'!X48="-","-",IF('C10(1)-2管路(計画設定)'!X48="-",'C3(1)-1管路'!X48,'C3(1)-1管路'!X48-'C10(1)-2管路(計画設定)'!X48))=0,"-",IF('C3(1)-1管路'!X48="-","-",IF('C10(1)-2管路(計画設定)'!X48="-",'C3(1)-1管路'!X48,'C3(1)-1管路'!X48-'C10(1)-2管路(計画設定)'!X48)))</f>
        <v>-</v>
      </c>
      <c r="Y48" s="472" t="str">
        <f>IF(IF('C3(1)-1管路'!Y48="-","-",IF('C10(1)-2管路(計画設定)'!Y48="-",'C3(1)-1管路'!Y48,'C3(1)-1管路'!Y48-'C10(1)-2管路(計画設定)'!Y48))=0,"-",IF('C3(1)-1管路'!Y48="-","-",IF('C10(1)-2管路(計画設定)'!Y48="-",'C3(1)-1管路'!Y48,'C3(1)-1管路'!Y48-'C10(1)-2管路(計画設定)'!Y48)))</f>
        <v>-</v>
      </c>
      <c r="Z48" s="486" t="str">
        <f t="shared" si="78"/>
        <v>-</v>
      </c>
      <c r="AA48" s="478" t="str">
        <f>IF(IF('C3(1)-1管路'!AA48="-","-",IF('C10(1)-2管路(計画設定)'!AA48="-",'C3(1)-1管路'!AA48,'C3(1)-1管路'!AA48-'C10(1)-2管路(計画設定)'!AA48))=0,"-",IF('C3(1)-1管路'!AA48="-","-",IF('C10(1)-2管路(計画設定)'!AA48="-",'C3(1)-1管路'!AA48,'C3(1)-1管路'!AA48-'C10(1)-2管路(計画設定)'!AA48)))</f>
        <v>-</v>
      </c>
      <c r="AB48" s="472" t="str">
        <f>IF(IF('C3(1)-1管路'!AB48="-","-",IF('C10(1)-2管路(計画設定)'!AB48="-",'C3(1)-1管路'!AB48,'C3(1)-1管路'!AB48-'C10(1)-2管路(計画設定)'!AB48))=0,"-",IF('C3(1)-1管路'!AB48="-","-",IF('C10(1)-2管路(計画設定)'!AB48="-",'C3(1)-1管路'!AB48,'C3(1)-1管路'!AB48-'C10(1)-2管路(計画設定)'!AB48)))</f>
        <v>-</v>
      </c>
      <c r="AC48" s="486" t="str">
        <f t="shared" si="79"/>
        <v>-</v>
      </c>
      <c r="AD48" s="857" t="str">
        <f>IF(AND('C10(1)-1管路(計画設定)'!$V$11="○",'C10(1)-4,5管路(計画設定)'!$BX48="-"),"-",IF('C3(1)-1管路'!AD48="-",BX48,IF(BX48="-",'C3(1)-1管路'!AD48,'C3(1)-1管路'!AD48+BX48)))</f>
        <v>-</v>
      </c>
      <c r="AE48" s="472" t="str">
        <f>IF(IF('C3(1)-1管路'!AE48="-","-",IF('C10(1)-2管路(計画設定)'!AE48="-",'C3(1)-1管路'!AE48,'C3(1)-1管路'!AE48-'C10(1)-2管路(計画設定)'!AE48))=0,"-",IF('C3(1)-1管路'!AE48="-","-",IF('C10(1)-2管路(計画設定)'!AE48="-",'C3(1)-1管路'!AE48,'C3(1)-1管路'!AE48-'C10(1)-2管路(計画設定)'!AE48)))</f>
        <v>-</v>
      </c>
      <c r="AF48" s="486" t="str">
        <f t="shared" si="80"/>
        <v>-</v>
      </c>
      <c r="AG48" s="478" t="str">
        <f>IF(IF('C3(1)-1管路'!AG48="-","-",IF('C10(1)-2管路(計画設定)'!AG48="-",'C3(1)-1管路'!AG48,'C3(1)-1管路'!AG48-'C10(1)-2管路(計画設定)'!AG48))=0,"-",IF('C3(1)-1管路'!AG48="-","-",IF('C10(1)-2管路(計画設定)'!AG48="-",'C3(1)-1管路'!AG48,'C3(1)-1管路'!AG48-'C10(1)-2管路(計画設定)'!AG48)))</f>
        <v>-</v>
      </c>
      <c r="AH48" s="472" t="str">
        <f>IF(IF('C3(1)-1管路'!AH48="-","-",IF('C10(1)-2管路(計画設定)'!AH48="-",'C3(1)-1管路'!AH48,'C3(1)-1管路'!AH48-'C10(1)-2管路(計画設定)'!AH48))=0,"-",IF('C3(1)-1管路'!AH48="-","-",IF('C10(1)-2管路(計画設定)'!AH48="-",'C3(1)-1管路'!AH48,'C3(1)-1管路'!AH48-'C10(1)-2管路(計画設定)'!AH48)))</f>
        <v>-</v>
      </c>
      <c r="AI48" s="486" t="str">
        <f t="shared" si="81"/>
        <v>-</v>
      </c>
      <c r="AJ48" s="478" t="str">
        <f>IF(IF('C3(1)-1管路'!AJ48="-","-",IF('C10(1)-2管路(計画設定)'!AJ48="-",'C3(1)-1管路'!AJ48,'C3(1)-1管路'!AJ48-'C10(1)-2管路(計画設定)'!AJ48))=0,"-",IF('C3(1)-1管路'!AJ48="-","-",IF('C10(1)-2管路(計画設定)'!AJ48="-",'C3(1)-1管路'!AJ48,'C3(1)-1管路'!AJ48-'C10(1)-2管路(計画設定)'!AJ48)))</f>
        <v>-</v>
      </c>
      <c r="AK48" s="472" t="str">
        <f>IF(IF('C3(1)-1管路'!AK48="-","-",IF('C10(1)-2管路(計画設定)'!AK48="-",'C3(1)-1管路'!AK48,'C3(1)-1管路'!AK48-'C10(1)-2管路(計画設定)'!AK48))=0,"-",IF('C3(1)-1管路'!AK48="-","-",IF('C10(1)-2管路(計画設定)'!AK48="-",'C3(1)-1管路'!AK48,'C3(1)-1管路'!AK48-'C10(1)-2管路(計画設定)'!AK48)))</f>
        <v>-</v>
      </c>
      <c r="AL48" s="486" t="str">
        <f t="shared" si="82"/>
        <v>-</v>
      </c>
      <c r="AM48" s="478" t="str">
        <f>IF(IF('C3(1)-1管路'!AM48="-","-",IF('C10(1)-2管路(計画設定)'!AM48="-",'C3(1)-1管路'!AM48,'C3(1)-1管路'!AM48-'C10(1)-2管路(計画設定)'!AM48))=0,"-",IF('C3(1)-1管路'!AM48="-","-",IF('C10(1)-2管路(計画設定)'!AM48="-",'C3(1)-1管路'!AM48,'C3(1)-1管路'!AM48-'C10(1)-2管路(計画設定)'!AM48)))</f>
        <v>-</v>
      </c>
      <c r="AN48" s="472" t="str">
        <f>IF(IF('C3(1)-1管路'!AN48="-","-",IF('C10(1)-2管路(計画設定)'!AN48="-",'C3(1)-1管路'!AN48,'C3(1)-1管路'!AN48-'C10(1)-2管路(計画設定)'!AN48))=0,"-",IF('C3(1)-1管路'!AN48="-","-",IF('C10(1)-2管路(計画設定)'!AN48="-",'C3(1)-1管路'!AN48,'C3(1)-1管路'!AN48-'C10(1)-2管路(計画設定)'!AN48)))</f>
        <v>-</v>
      </c>
      <c r="AO48" s="486" t="str">
        <f t="shared" si="83"/>
        <v>-</v>
      </c>
      <c r="AP48" s="478" t="str">
        <f>IF(IF('C3(1)-1管路'!AP48="-","-",IF('C10(1)-2管路(計画設定)'!AP48="-",'C3(1)-1管路'!AP48,'C3(1)-1管路'!AP48-'C10(1)-2管路(計画設定)'!AP48))=0,"-",IF('C3(1)-1管路'!AP48="-","-",IF('C10(1)-2管路(計画設定)'!AP48="-",'C3(1)-1管路'!AP48,'C3(1)-1管路'!AP48-'C10(1)-2管路(計画設定)'!AP48)))</f>
        <v>-</v>
      </c>
      <c r="AQ48" s="472" t="str">
        <f>IF(IF('C3(1)-1管路'!AQ48="-","-",IF('C10(1)-2管路(計画設定)'!AQ48="-",'C3(1)-1管路'!AQ48,'C3(1)-1管路'!AQ48-'C10(1)-2管路(計画設定)'!AQ48))=0,"-",IF('C3(1)-1管路'!AQ48="-","-",IF('C10(1)-2管路(計画設定)'!AQ48="-",'C3(1)-1管路'!AQ48,'C3(1)-1管路'!AQ48-'C10(1)-2管路(計画設定)'!AQ48)))</f>
        <v>-</v>
      </c>
      <c r="AR48" s="483" t="str">
        <f t="shared" si="84"/>
        <v>-</v>
      </c>
      <c r="AS48" s="478" t="str">
        <f>IF(IF('C3(1)-1管路'!AS48="-","-",IF('C10(1)-2管路(計画設定)'!AS48="-",'C3(1)-1管路'!AS48,'C3(1)-1管路'!AS48-'C10(1)-2管路(計画設定)'!AS48))=0,"-",IF('C3(1)-1管路'!AS48="-","-",IF('C10(1)-2管路(計画設定)'!AS48="-",'C3(1)-1管路'!AS48,'C3(1)-1管路'!AS48-'C10(1)-2管路(計画設定)'!AS48)))</f>
        <v>-</v>
      </c>
      <c r="AT48" s="472" t="str">
        <f>IF(IF('C3(1)-1管路'!AT48="-","-",IF('C10(1)-2管路(計画設定)'!AT48="-",'C3(1)-1管路'!AT48,'C3(1)-1管路'!AT48-'C10(1)-2管路(計画設定)'!AT48))=0,"-",IF('C3(1)-1管路'!AT48="-","-",IF('C10(1)-2管路(計画設定)'!AT48="-",'C3(1)-1管路'!AT48,'C3(1)-1管路'!AT48-'C10(1)-2管路(計画設定)'!AT48)))</f>
        <v>-</v>
      </c>
      <c r="AU48" s="483" t="str">
        <f t="shared" si="85"/>
        <v>-</v>
      </c>
      <c r="AV48" s="1071">
        <f t="shared" si="86"/>
        <v>15</v>
      </c>
      <c r="AW48" s="1070"/>
      <c r="AX48" s="1069" t="str">
        <f t="shared" si="87"/>
        <v>-</v>
      </c>
      <c r="AY48" s="1070"/>
      <c r="AZ48" s="1071">
        <f t="shared" si="88"/>
        <v>1</v>
      </c>
      <c r="BA48" s="1070"/>
      <c r="BB48" s="1070">
        <f t="shared" si="89"/>
        <v>3</v>
      </c>
      <c r="BC48" s="1070"/>
      <c r="BD48" s="1070">
        <f t="shared" si="90"/>
        <v>11</v>
      </c>
      <c r="BE48" s="1070"/>
      <c r="BF48" s="1070">
        <f t="shared" si="91"/>
        <v>0</v>
      </c>
      <c r="BG48" s="1070"/>
      <c r="BH48" s="1070">
        <f t="shared" si="92"/>
        <v>0</v>
      </c>
      <c r="BI48" s="1070"/>
      <c r="BJ48" s="1069">
        <f t="shared" si="93"/>
        <v>4</v>
      </c>
      <c r="BK48" s="1070"/>
      <c r="BL48" s="1070">
        <f t="shared" si="94"/>
        <v>11</v>
      </c>
      <c r="BM48" s="1073"/>
      <c r="BN48" s="1070">
        <f t="shared" si="95"/>
        <v>15</v>
      </c>
      <c r="BO48" s="1073"/>
      <c r="BQ48" s="442" t="str">
        <f>IF('C10(1)-2管路(計画設定)'!AW48="","-",'C10(1)-2管路(計画設定)'!AW48)</f>
        <v>ダクタイル鋳鉄管(NS形継手等)</v>
      </c>
      <c r="BR48" s="441">
        <f>IF(BQ48=BR$4,IF('C10(1)-2管路(計画設定)'!AV48="-","-",IF('C10(1)-2管路(計画設定)'!I48="-",'C10(1)-2管路(計画設定)'!AV48,'C10(1)-2管路(計画設定)'!AV48-'C10(1)-2管路(計画設定)'!I48)),"-")</f>
        <v>1</v>
      </c>
      <c r="BS48" s="441" t="str">
        <f>IF(BQ48=BS$4,IF('C10(1)-2管路(計画設定)'!AV48="-","-",IF('C10(1)-2管路(計画設定)'!L48="-",'C10(1)-2管路(計画設定)'!AV48,'C10(1)-2管路(計画設定)'!AV48-'C10(1)-2管路(計画設定)'!L48)),"-")</f>
        <v>-</v>
      </c>
      <c r="BT48" s="441" t="str">
        <f>IF(BQ48=BT$4,IF('C10(1)-2管路(計画設定)'!AV48="-","-",IF('C10(1)-2管路(計画設定)'!O48="-",'C10(1)-2管路(計画設定)'!AV48,'C10(1)-2管路(計画設定)'!AV48-'C10(1)-2管路(計画設定)'!O48)),"-")</f>
        <v>-</v>
      </c>
      <c r="BU48" s="441" t="str">
        <f>IF($BQ48=BU$4,IF('C10(1)-2管路(計画設定)'!$AV48="-","-",IF('C10(1)-2管路(計画設定)'!R48="-",'C10(1)-2管路(計画設定)'!$AV48,'C10(1)-2管路(計画設定)'!$AV48-'C10(1)-2管路(計画設定)'!R48)),"-")</f>
        <v>-</v>
      </c>
      <c r="BV48" s="441" t="str">
        <f>IF($BQ48=BV$4,IF('C10(1)-2管路(計画設定)'!$AV48="-","-",IF('C10(1)-2管路(計画設定)'!W48="-",'C10(1)-2管路(計画設定)'!$AV48,'C10(1)-2管路(計画設定)'!$AV48-SUM('C10(1)-2管路(計画設定)'!S48,'C10(1)-2管路(計画設定)'!T48))),"-")</f>
        <v>-</v>
      </c>
      <c r="BW48" s="441" t="str">
        <f>IF($BQ48=BV$4,IF('C10(1)-2管路(計画設定)'!$AV48="-","-",IF('C10(1)-2管路(計画設定)'!W48="-",'C10(1)-2管路(計画設定)'!$AV48,'C10(1)-2管路(計画設定)'!$AV48-SUM('C10(1)-2管路(計画設定)'!U48,'C10(1)-2管路(計画設定)'!V48))),"-")</f>
        <v>-</v>
      </c>
      <c r="BX48" s="441" t="str">
        <f>IF($BQ48=BX$4,IF('C10(1)-2管路(計画設定)'!$AV48="-","-",IF('C10(1)-2管路(計画設定)'!AF48="-",'C10(1)-2管路(計画設定)'!$AV48,'C10(1)-2管路(計画設定)'!$AV48-'C10(1)-2管路(計画設定)'!AF48)),"-")</f>
        <v>-</v>
      </c>
    </row>
    <row r="49" spans="2:76" ht="13.5" customHeight="1">
      <c r="B49" s="1594"/>
      <c r="C49" s="1263"/>
      <c r="D49" s="1263"/>
      <c r="E49" s="1252"/>
      <c r="F49" s="76">
        <v>200</v>
      </c>
      <c r="G49" s="857">
        <f>IF(AND('C10(1)-1管路(計画設定)'!$F$11="○",'C10(1)-4,5管路(計画設定)'!$BR49="-"),"-",IF('C3(1)-1管路'!G49="-",BR49,IF(BR49="-",'C3(1)-1管路'!G49,'C3(1)-1管路'!G49+BR49)))</f>
        <v>53</v>
      </c>
      <c r="H49" s="472" t="str">
        <f>IF(IF('C3(1)-1管路'!H49="-","-",IF('C10(1)-2管路(計画設定)'!H49="-",'C3(1)-1管路'!H49,'C3(1)-1管路'!H49-'C10(1)-2管路(計画設定)'!H49))=0,"-",IF('C3(1)-1管路'!H49="-","-",IF('C10(1)-2管路(計画設定)'!H49="-",'C3(1)-1管路'!H49,'C3(1)-1管路'!H49-'C10(1)-2管路(計画設定)'!H49)))</f>
        <v>-</v>
      </c>
      <c r="I49" s="486">
        <f t="shared" si="73"/>
        <v>53</v>
      </c>
      <c r="J49" s="857" t="str">
        <f>IF(AND('C10(1)-1管路(計画設定)'!$H$11="○",'C10(1)-4,5管路(計画設定)'!$BS49="-"),"-",IF('C3(1)-1管路'!J49="-",BS49,IF(BS49="-",'C3(1)-1管路'!J49,'C3(1)-1管路'!J49+BS49)))</f>
        <v>-</v>
      </c>
      <c r="K49" s="472" t="str">
        <f>IF(IF('C3(1)-1管路'!K49="-","-",IF('C10(1)-2管路(計画設定)'!K49="-",'C3(1)-1管路'!K49,'C3(1)-1管路'!K49-'C10(1)-2管路(計画設定)'!K49))=0,"-",IF('C3(1)-1管路'!K49="-","-",IF('C10(1)-2管路(計画設定)'!K49="-",'C3(1)-1管路'!K49,'C3(1)-1管路'!K49-'C10(1)-2管路(計画設定)'!K49)))</f>
        <v>-</v>
      </c>
      <c r="L49" s="486" t="str">
        <f t="shared" si="74"/>
        <v>-</v>
      </c>
      <c r="M49" s="857" t="str">
        <f>IF(AND('C10(1)-1管路(計画設定)'!$J$11="○",'C10(1)-4,5管路(計画設定)'!$BT49="-"),"-",IF('C3(1)-1管路'!M49="-",BT49,IF(BT49="-",'C3(1)-1管路'!M49,'C3(1)-1管路'!M49+BT49)))</f>
        <v>-</v>
      </c>
      <c r="N49" s="472" t="str">
        <f>IF(IF('C3(1)-1管路'!N49="-","-",IF('C10(1)-2管路(計画設定)'!N49="-",'C3(1)-1管路'!N49,'C3(1)-1管路'!N49-'C10(1)-2管路(計画設定)'!N49))=0,"-",IF('C3(1)-1管路'!N49="-","-",IF('C10(1)-2管路(計画設定)'!N49="-",'C3(1)-1管路'!N49,'C3(1)-1管路'!N49-'C10(1)-2管路(計画設定)'!N49)))</f>
        <v>-</v>
      </c>
      <c r="O49" s="486" t="str">
        <f t="shared" si="75"/>
        <v>-</v>
      </c>
      <c r="P49" s="857" t="str">
        <f>IF(AND('C10(1)-1管路(計画設定)'!$L$11="○",'C10(1)-4,5管路(計画設定)'!$BU49="-"),"-",IF('C3(1)-1管路'!P49="-",BU49,IF(BU49="-",'C3(1)-1管路'!P49,'C3(1)-1管路'!P49+BU49)))</f>
        <v>-</v>
      </c>
      <c r="Q49" s="472" t="str">
        <f>IF(IF('C3(1)-1管路'!Q49="-","-",IF('C10(1)-2管路(計画設定)'!Q49="-",'C3(1)-1管路'!Q49,'C3(1)-1管路'!Q49-'C10(1)-2管路(計画設定)'!Q49))=0,"-",IF('C3(1)-1管路'!Q49="-","-",IF('C10(1)-2管路(計画設定)'!Q49="-",'C3(1)-1管路'!Q49,'C3(1)-1管路'!Q49-'C10(1)-2管路(計画設定)'!Q49)))</f>
        <v>-</v>
      </c>
      <c r="R49" s="486" t="str">
        <f t="shared" si="76"/>
        <v>-</v>
      </c>
      <c r="S49" s="857">
        <f>IF(AND('C10(1)-1管路(計画設定)'!$N$11="○",'C10(1)-4,5管路(計画設定)'!$BV49="-"),"-",IF('C3(1)-1管路'!S49="-",BV49,IF(BV49="-",'C3(1)-1管路'!S49,'C3(1)-1管路'!S49+BV49+BW49)))</f>
        <v>6</v>
      </c>
      <c r="T49" s="471">
        <f>IF(IF('C3(1)-1管路'!T49="-","-",IF('C10(1)-2管路(計画設定)'!T49="-",'C3(1)-1管路'!T49,'C3(1)-1管路'!T49-'C10(1)-2管路(計画設定)'!T49))=0,"-",IF('C3(1)-1管路'!T49="-","-",IF('C10(1)-2管路(計画設定)'!T49="-",'C3(1)-1管路'!T49,'C3(1)-1管路'!T49-'C10(1)-2管路(計画設定)'!T49)))</f>
        <v>1</v>
      </c>
      <c r="U49" s="856">
        <f>IF(AND('C10(1)-1管路(計画設定)'!$P$11="○",'C10(1)-4,5管路(計画設定)'!$BW49="-"),"-",IF('C3(1)-1管路'!U49="-",BW49,IF(BW49="-",'C3(1)-1管路'!U49,'C3(1)-1管路'!U49)))</f>
        <v>26</v>
      </c>
      <c r="V49" s="472" t="str">
        <f>IF(IF('C3(1)-1管路'!V49="-","-",IF('C10(1)-2管路(計画設定)'!V49="-",'C3(1)-1管路'!V49,'C3(1)-1管路'!V49-'C10(1)-2管路(計画設定)'!V49))=0,"-",IF('C3(1)-1管路'!V49="-","-",IF('C10(1)-2管路(計画設定)'!V49="-",'C3(1)-1管路'!V49,'C3(1)-1管路'!V49-'C10(1)-2管路(計画設定)'!V49)))</f>
        <v>-</v>
      </c>
      <c r="W49" s="486">
        <f t="shared" si="77"/>
        <v>33</v>
      </c>
      <c r="X49" s="478">
        <f>IF(IF('C3(1)-1管路'!X49="-","-",IF('C10(1)-2管路(計画設定)'!X49="-",'C3(1)-1管路'!X49,'C3(1)-1管路'!X49-'C10(1)-2管路(計画設定)'!X49))=0,"-",IF('C3(1)-1管路'!X49="-","-",IF('C10(1)-2管路(計画設定)'!X49="-",'C3(1)-1管路'!X49,'C3(1)-1管路'!X49-'C10(1)-2管路(計画設定)'!X49)))</f>
        <v>25</v>
      </c>
      <c r="Y49" s="472" t="str">
        <f>IF(IF('C3(1)-1管路'!Y49="-","-",IF('C10(1)-2管路(計画設定)'!Y49="-",'C3(1)-1管路'!Y49,'C3(1)-1管路'!Y49-'C10(1)-2管路(計画設定)'!Y49))=0,"-",IF('C3(1)-1管路'!Y49="-","-",IF('C10(1)-2管路(計画設定)'!Y49="-",'C3(1)-1管路'!Y49,'C3(1)-1管路'!Y49-'C10(1)-2管路(計画設定)'!Y49)))</f>
        <v>-</v>
      </c>
      <c r="Z49" s="486">
        <f t="shared" si="78"/>
        <v>25</v>
      </c>
      <c r="AA49" s="478" t="str">
        <f>IF(IF('C3(1)-1管路'!AA49="-","-",IF('C10(1)-2管路(計画設定)'!AA49="-",'C3(1)-1管路'!AA49,'C3(1)-1管路'!AA49-'C10(1)-2管路(計画設定)'!AA49))=0,"-",IF('C3(1)-1管路'!AA49="-","-",IF('C10(1)-2管路(計画設定)'!AA49="-",'C3(1)-1管路'!AA49,'C3(1)-1管路'!AA49-'C10(1)-2管路(計画設定)'!AA49)))</f>
        <v>-</v>
      </c>
      <c r="AB49" s="472" t="str">
        <f>IF(IF('C3(1)-1管路'!AB49="-","-",IF('C10(1)-2管路(計画設定)'!AB49="-",'C3(1)-1管路'!AB49,'C3(1)-1管路'!AB49-'C10(1)-2管路(計画設定)'!AB49))=0,"-",IF('C3(1)-1管路'!AB49="-","-",IF('C10(1)-2管路(計画設定)'!AB49="-",'C3(1)-1管路'!AB49,'C3(1)-1管路'!AB49-'C10(1)-2管路(計画設定)'!AB49)))</f>
        <v>-</v>
      </c>
      <c r="AC49" s="486" t="str">
        <f t="shared" si="79"/>
        <v>-</v>
      </c>
      <c r="AD49" s="857" t="str">
        <f>IF(AND('C10(1)-1管路(計画設定)'!$V$11="○",'C10(1)-4,5管路(計画設定)'!$BX49="-"),"-",IF('C3(1)-1管路'!AD49="-",BX49,IF(BX49="-",'C3(1)-1管路'!AD49,'C3(1)-1管路'!AD49+BX49)))</f>
        <v>-</v>
      </c>
      <c r="AE49" s="472" t="str">
        <f>IF(IF('C3(1)-1管路'!AE49="-","-",IF('C10(1)-2管路(計画設定)'!AE49="-",'C3(1)-1管路'!AE49,'C3(1)-1管路'!AE49-'C10(1)-2管路(計画設定)'!AE49))=0,"-",IF('C3(1)-1管路'!AE49="-","-",IF('C10(1)-2管路(計画設定)'!AE49="-",'C3(1)-1管路'!AE49,'C3(1)-1管路'!AE49-'C10(1)-2管路(計画設定)'!AE49)))</f>
        <v>-</v>
      </c>
      <c r="AF49" s="486" t="str">
        <f t="shared" si="80"/>
        <v>-</v>
      </c>
      <c r="AG49" s="478" t="str">
        <f>IF(IF('C3(1)-1管路'!AG49="-","-",IF('C10(1)-2管路(計画設定)'!AG49="-",'C3(1)-1管路'!AG49,'C3(1)-1管路'!AG49-'C10(1)-2管路(計画設定)'!AG49))=0,"-",IF('C3(1)-1管路'!AG49="-","-",IF('C10(1)-2管路(計画設定)'!AG49="-",'C3(1)-1管路'!AG49,'C3(1)-1管路'!AG49-'C10(1)-2管路(計画設定)'!AG49)))</f>
        <v>-</v>
      </c>
      <c r="AH49" s="472" t="str">
        <f>IF(IF('C3(1)-1管路'!AH49="-","-",IF('C10(1)-2管路(計画設定)'!AH49="-",'C3(1)-1管路'!AH49,'C3(1)-1管路'!AH49-'C10(1)-2管路(計画設定)'!AH49))=0,"-",IF('C3(1)-1管路'!AH49="-","-",IF('C10(1)-2管路(計画設定)'!AH49="-",'C3(1)-1管路'!AH49,'C3(1)-1管路'!AH49-'C10(1)-2管路(計画設定)'!AH49)))</f>
        <v>-</v>
      </c>
      <c r="AI49" s="486" t="str">
        <f t="shared" si="81"/>
        <v>-</v>
      </c>
      <c r="AJ49" s="478" t="str">
        <f>IF(IF('C3(1)-1管路'!AJ49="-","-",IF('C10(1)-2管路(計画設定)'!AJ49="-",'C3(1)-1管路'!AJ49,'C3(1)-1管路'!AJ49-'C10(1)-2管路(計画設定)'!AJ49))=0,"-",IF('C3(1)-1管路'!AJ49="-","-",IF('C10(1)-2管路(計画設定)'!AJ49="-",'C3(1)-1管路'!AJ49,'C3(1)-1管路'!AJ49-'C10(1)-2管路(計画設定)'!AJ49)))</f>
        <v>-</v>
      </c>
      <c r="AK49" s="472" t="str">
        <f>IF(IF('C3(1)-1管路'!AK49="-","-",IF('C10(1)-2管路(計画設定)'!AK49="-",'C3(1)-1管路'!AK49,'C3(1)-1管路'!AK49-'C10(1)-2管路(計画設定)'!AK49))=0,"-",IF('C3(1)-1管路'!AK49="-","-",IF('C10(1)-2管路(計画設定)'!AK49="-",'C3(1)-1管路'!AK49,'C3(1)-1管路'!AK49-'C10(1)-2管路(計画設定)'!AK49)))</f>
        <v>-</v>
      </c>
      <c r="AL49" s="486" t="str">
        <f t="shared" si="82"/>
        <v>-</v>
      </c>
      <c r="AM49" s="478" t="str">
        <f>IF(IF('C3(1)-1管路'!AM49="-","-",IF('C10(1)-2管路(計画設定)'!AM49="-",'C3(1)-1管路'!AM49,'C3(1)-1管路'!AM49-'C10(1)-2管路(計画設定)'!AM49))=0,"-",IF('C3(1)-1管路'!AM49="-","-",IF('C10(1)-2管路(計画設定)'!AM49="-",'C3(1)-1管路'!AM49,'C3(1)-1管路'!AM49-'C10(1)-2管路(計画設定)'!AM49)))</f>
        <v>-</v>
      </c>
      <c r="AN49" s="472" t="str">
        <f>IF(IF('C3(1)-1管路'!AN49="-","-",IF('C10(1)-2管路(計画設定)'!AN49="-",'C3(1)-1管路'!AN49,'C3(1)-1管路'!AN49-'C10(1)-2管路(計画設定)'!AN49))=0,"-",IF('C3(1)-1管路'!AN49="-","-",IF('C10(1)-2管路(計画設定)'!AN49="-",'C3(1)-1管路'!AN49,'C3(1)-1管路'!AN49-'C10(1)-2管路(計画設定)'!AN49)))</f>
        <v>-</v>
      </c>
      <c r="AO49" s="486" t="str">
        <f t="shared" si="83"/>
        <v>-</v>
      </c>
      <c r="AP49" s="478" t="str">
        <f>IF(IF('C3(1)-1管路'!AP49="-","-",IF('C10(1)-2管路(計画設定)'!AP49="-",'C3(1)-1管路'!AP49,'C3(1)-1管路'!AP49-'C10(1)-2管路(計画設定)'!AP49))=0,"-",IF('C3(1)-1管路'!AP49="-","-",IF('C10(1)-2管路(計画設定)'!AP49="-",'C3(1)-1管路'!AP49,'C3(1)-1管路'!AP49-'C10(1)-2管路(計画設定)'!AP49)))</f>
        <v>-</v>
      </c>
      <c r="AQ49" s="472" t="str">
        <f>IF(IF('C3(1)-1管路'!AQ49="-","-",IF('C10(1)-2管路(計画設定)'!AQ49="-",'C3(1)-1管路'!AQ49,'C3(1)-1管路'!AQ49-'C10(1)-2管路(計画設定)'!AQ49))=0,"-",IF('C3(1)-1管路'!AQ49="-","-",IF('C10(1)-2管路(計画設定)'!AQ49="-",'C3(1)-1管路'!AQ49,'C3(1)-1管路'!AQ49-'C10(1)-2管路(計画設定)'!AQ49)))</f>
        <v>-</v>
      </c>
      <c r="AR49" s="483" t="str">
        <f t="shared" si="84"/>
        <v>-</v>
      </c>
      <c r="AS49" s="478" t="str">
        <f>IF(IF('C3(1)-1管路'!AS49="-","-",IF('C10(1)-2管路(計画設定)'!AS49="-",'C3(1)-1管路'!AS49,'C3(1)-1管路'!AS49-'C10(1)-2管路(計画設定)'!AS49))=0,"-",IF('C3(1)-1管路'!AS49="-","-",IF('C10(1)-2管路(計画設定)'!AS49="-",'C3(1)-1管路'!AS49,'C3(1)-1管路'!AS49-'C10(1)-2管路(計画設定)'!AS49)))</f>
        <v>-</v>
      </c>
      <c r="AT49" s="472" t="str">
        <f>IF(IF('C3(1)-1管路'!AT49="-","-",IF('C10(1)-2管路(計画設定)'!AT49="-",'C3(1)-1管路'!AT49,'C3(1)-1管路'!AT49-'C10(1)-2管路(計画設定)'!AT49))=0,"-",IF('C3(1)-1管路'!AT49="-","-",IF('C10(1)-2管路(計画設定)'!AT49="-",'C3(1)-1管路'!AT49,'C3(1)-1管路'!AT49-'C10(1)-2管路(計画設定)'!AT49)))</f>
        <v>-</v>
      </c>
      <c r="AU49" s="483" t="str">
        <f t="shared" si="85"/>
        <v>-</v>
      </c>
      <c r="AV49" s="1071">
        <f t="shared" si="86"/>
        <v>110</v>
      </c>
      <c r="AW49" s="1070"/>
      <c r="AX49" s="1069">
        <f t="shared" si="87"/>
        <v>1</v>
      </c>
      <c r="AY49" s="1070"/>
      <c r="AZ49" s="1071">
        <f t="shared" si="88"/>
        <v>53</v>
      </c>
      <c r="BA49" s="1070"/>
      <c r="BB49" s="1070">
        <f t="shared" si="89"/>
        <v>7</v>
      </c>
      <c r="BC49" s="1070"/>
      <c r="BD49" s="1070">
        <f t="shared" si="90"/>
        <v>51</v>
      </c>
      <c r="BE49" s="1070"/>
      <c r="BF49" s="1070">
        <f t="shared" si="91"/>
        <v>0</v>
      </c>
      <c r="BG49" s="1070"/>
      <c r="BH49" s="1070">
        <f t="shared" si="92"/>
        <v>0</v>
      </c>
      <c r="BI49" s="1070"/>
      <c r="BJ49" s="1069">
        <f t="shared" si="93"/>
        <v>60</v>
      </c>
      <c r="BK49" s="1070"/>
      <c r="BL49" s="1070">
        <f t="shared" si="94"/>
        <v>51</v>
      </c>
      <c r="BM49" s="1073"/>
      <c r="BN49" s="1070">
        <f t="shared" si="95"/>
        <v>111</v>
      </c>
      <c r="BO49" s="1073"/>
      <c r="BQ49" s="442" t="str">
        <f>IF('C10(1)-2管路(計画設定)'!AW49="","-",'C10(1)-2管路(計画設定)'!AW49)</f>
        <v>ダクタイル鋳鉄管(NS形継手等)</v>
      </c>
      <c r="BR49" s="441">
        <f>IF(BQ49=BR$4,IF('C10(1)-2管路(計画設定)'!AV49="-","-",IF('C10(1)-2管路(計画設定)'!I49="-",'C10(1)-2管路(計画設定)'!AV49,'C10(1)-2管路(計画設定)'!AV49-'C10(1)-2管路(計画設定)'!I49)),"-")</f>
        <v>5</v>
      </c>
      <c r="BS49" s="441" t="str">
        <f>IF(BQ49=BS$4,IF('C10(1)-2管路(計画設定)'!AV49="-","-",IF('C10(1)-2管路(計画設定)'!L49="-",'C10(1)-2管路(計画設定)'!AV49,'C10(1)-2管路(計画設定)'!AV49-'C10(1)-2管路(計画設定)'!L49)),"-")</f>
        <v>-</v>
      </c>
      <c r="BT49" s="441" t="str">
        <f>IF(BQ49=BT$4,IF('C10(1)-2管路(計画設定)'!AV49="-","-",IF('C10(1)-2管路(計画設定)'!O49="-",'C10(1)-2管路(計画設定)'!AV49,'C10(1)-2管路(計画設定)'!AV49-'C10(1)-2管路(計画設定)'!O49)),"-")</f>
        <v>-</v>
      </c>
      <c r="BU49" s="441" t="str">
        <f>IF($BQ49=BU$4,IF('C10(1)-2管路(計画設定)'!$AV49="-","-",IF('C10(1)-2管路(計画設定)'!R49="-",'C10(1)-2管路(計画設定)'!$AV49,'C10(1)-2管路(計画設定)'!$AV49-'C10(1)-2管路(計画設定)'!R49)),"-")</f>
        <v>-</v>
      </c>
      <c r="BV49" s="441" t="str">
        <f>IF($BQ49=BV$4,IF('C10(1)-2管路(計画設定)'!$AV49="-","-",IF('C10(1)-2管路(計画設定)'!W49="-",'C10(1)-2管路(計画設定)'!$AV49,'C10(1)-2管路(計画設定)'!$AV49-SUM('C10(1)-2管路(計画設定)'!S49,'C10(1)-2管路(計画設定)'!T49))),"-")</f>
        <v>-</v>
      </c>
      <c r="BW49" s="441" t="str">
        <f>IF($BQ49=BV$4,IF('C10(1)-2管路(計画設定)'!$AV49="-","-",IF('C10(1)-2管路(計画設定)'!W49="-",'C10(1)-2管路(計画設定)'!$AV49,'C10(1)-2管路(計画設定)'!$AV49-SUM('C10(1)-2管路(計画設定)'!U49,'C10(1)-2管路(計画設定)'!V49))),"-")</f>
        <v>-</v>
      </c>
      <c r="BX49" s="441" t="str">
        <f>IF($BQ49=BX$4,IF('C10(1)-2管路(計画設定)'!$AV49="-","-",IF('C10(1)-2管路(計画設定)'!AF49="-",'C10(1)-2管路(計画設定)'!$AV49,'C10(1)-2管路(計画設定)'!$AV49-'C10(1)-2管路(計画設定)'!AF49)),"-")</f>
        <v>-</v>
      </c>
    </row>
    <row r="50" spans="2:76" ht="13.5" customHeight="1">
      <c r="B50" s="1594"/>
      <c r="C50" s="1263"/>
      <c r="D50" s="1263"/>
      <c r="E50" s="1252"/>
      <c r="F50" s="76">
        <v>150</v>
      </c>
      <c r="G50" s="857">
        <f>IF(AND('C10(1)-1管路(計画設定)'!$F$11="○",'C10(1)-4,5管路(計画設定)'!$BR50="-"),"-",IF('C3(1)-1管路'!G50="-",BR50,IF(BR50="-",'C3(1)-1管路'!G50,'C3(1)-1管路'!G50+BR50)))</f>
        <v>41</v>
      </c>
      <c r="H50" s="472" t="str">
        <f>IF(IF('C3(1)-1管路'!H50="-","-",IF('C10(1)-2管路(計画設定)'!H50="-",'C3(1)-1管路'!H50,'C3(1)-1管路'!H50-'C10(1)-2管路(計画設定)'!H50))=0,"-",IF('C3(1)-1管路'!H50="-","-",IF('C10(1)-2管路(計画設定)'!H50="-",'C3(1)-1管路'!H50,'C3(1)-1管路'!H50-'C10(1)-2管路(計画設定)'!H50)))</f>
        <v>-</v>
      </c>
      <c r="I50" s="486">
        <f t="shared" si="73"/>
        <v>41</v>
      </c>
      <c r="J50" s="857">
        <f>IF(AND('C10(1)-1管路(計画設定)'!$H$11="○",'C10(1)-4,5管路(計画設定)'!$BS50="-"),"-",IF('C3(1)-1管路'!J50="-",BS50,IF(BS50="-",'C3(1)-1管路'!J50,'C3(1)-1管路'!J50+BS50)))</f>
        <v>1</v>
      </c>
      <c r="K50" s="472" t="str">
        <f>IF(IF('C3(1)-1管路'!K50="-","-",IF('C10(1)-2管路(計画設定)'!K50="-",'C3(1)-1管路'!K50,'C3(1)-1管路'!K50-'C10(1)-2管路(計画設定)'!K50))=0,"-",IF('C3(1)-1管路'!K50="-","-",IF('C10(1)-2管路(計画設定)'!K50="-",'C3(1)-1管路'!K50,'C3(1)-1管路'!K50-'C10(1)-2管路(計画設定)'!K50)))</f>
        <v>-</v>
      </c>
      <c r="L50" s="486">
        <f t="shared" si="74"/>
        <v>1</v>
      </c>
      <c r="M50" s="857" t="str">
        <f>IF(AND('C10(1)-1管路(計画設定)'!$J$11="○",'C10(1)-4,5管路(計画設定)'!$BT50="-"),"-",IF('C3(1)-1管路'!M50="-",BT50,IF(BT50="-",'C3(1)-1管路'!M50,'C3(1)-1管路'!M50+BT50)))</f>
        <v>-</v>
      </c>
      <c r="N50" s="472" t="str">
        <f>IF(IF('C3(1)-1管路'!N50="-","-",IF('C10(1)-2管路(計画設定)'!N50="-",'C3(1)-1管路'!N50,'C3(1)-1管路'!N50-'C10(1)-2管路(計画設定)'!N50))=0,"-",IF('C3(1)-1管路'!N50="-","-",IF('C10(1)-2管路(計画設定)'!N50="-",'C3(1)-1管路'!N50,'C3(1)-1管路'!N50-'C10(1)-2管路(計画設定)'!N50)))</f>
        <v>-</v>
      </c>
      <c r="O50" s="486" t="str">
        <f t="shared" si="75"/>
        <v>-</v>
      </c>
      <c r="P50" s="857" t="str">
        <f>IF(AND('C10(1)-1管路(計画設定)'!$L$11="○",'C10(1)-4,5管路(計画設定)'!$BU50="-"),"-",IF('C3(1)-1管路'!P50="-",BU50,IF(BU50="-",'C3(1)-1管路'!P50,'C3(1)-1管路'!P50+BU50)))</f>
        <v>-</v>
      </c>
      <c r="Q50" s="472" t="str">
        <f>IF(IF('C3(1)-1管路'!Q50="-","-",IF('C10(1)-2管路(計画設定)'!Q50="-",'C3(1)-1管路'!Q50,'C3(1)-1管路'!Q50-'C10(1)-2管路(計画設定)'!Q50))=0,"-",IF('C3(1)-1管路'!Q50="-","-",IF('C10(1)-2管路(計画設定)'!Q50="-",'C3(1)-1管路'!Q50,'C3(1)-1管路'!Q50-'C10(1)-2管路(計画設定)'!Q50)))</f>
        <v>-</v>
      </c>
      <c r="R50" s="486" t="str">
        <f t="shared" si="76"/>
        <v>-</v>
      </c>
      <c r="S50" s="857">
        <f>IF(AND('C10(1)-1管路(計画設定)'!$N$11="○",'C10(1)-4,5管路(計画設定)'!$BV50="-"),"-",IF('C3(1)-1管路'!S50="-",BV50,IF(BV50="-",'C3(1)-1管路'!S50,'C3(1)-1管路'!S50+BV50+BW50)))</f>
        <v>15</v>
      </c>
      <c r="T50" s="471">
        <f>IF(IF('C3(1)-1管路'!T50="-","-",IF('C10(1)-2管路(計画設定)'!T50="-",'C3(1)-1管路'!T50,'C3(1)-1管路'!T50-'C10(1)-2管路(計画設定)'!T50))=0,"-",IF('C3(1)-1管路'!T50="-","-",IF('C10(1)-2管路(計画設定)'!T50="-",'C3(1)-1管路'!T50,'C3(1)-1管路'!T50-'C10(1)-2管路(計画設定)'!T50)))</f>
        <v>2</v>
      </c>
      <c r="U50" s="856">
        <f>IF(AND('C10(1)-1管路(計画設定)'!$P$11="○",'C10(1)-4,5管路(計画設定)'!$BW50="-"),"-",IF('C3(1)-1管路'!U50="-",BW50,IF(BW50="-",'C3(1)-1管路'!U50,'C3(1)-1管路'!U50)))</f>
        <v>63</v>
      </c>
      <c r="V50" s="472" t="str">
        <f>IF(IF('C3(1)-1管路'!V50="-","-",IF('C10(1)-2管路(計画設定)'!V50="-",'C3(1)-1管路'!V50,'C3(1)-1管路'!V50-'C10(1)-2管路(計画設定)'!V50))=0,"-",IF('C3(1)-1管路'!V50="-","-",IF('C10(1)-2管路(計画設定)'!V50="-",'C3(1)-1管路'!V50,'C3(1)-1管路'!V50-'C10(1)-2管路(計画設定)'!V50)))</f>
        <v>-</v>
      </c>
      <c r="W50" s="486">
        <f t="shared" si="77"/>
        <v>80</v>
      </c>
      <c r="X50" s="478">
        <f>IF(IF('C3(1)-1管路'!X50="-","-",IF('C10(1)-2管路(計画設定)'!X50="-",'C3(1)-1管路'!X50,'C3(1)-1管路'!X50-'C10(1)-2管路(計画設定)'!X50))=0,"-",IF('C3(1)-1管路'!X50="-","-",IF('C10(1)-2管路(計画設定)'!X50="-",'C3(1)-1管路'!X50,'C3(1)-1管路'!X50-'C10(1)-2管路(計画設定)'!X50)))</f>
        <v>212</v>
      </c>
      <c r="Y50" s="472" t="str">
        <f>IF(IF('C3(1)-1管路'!Y50="-","-",IF('C10(1)-2管路(計画設定)'!Y50="-",'C3(1)-1管路'!Y50,'C3(1)-1管路'!Y50-'C10(1)-2管路(計画設定)'!Y50))=0,"-",IF('C3(1)-1管路'!Y50="-","-",IF('C10(1)-2管路(計画設定)'!Y50="-",'C3(1)-1管路'!Y50,'C3(1)-1管路'!Y50-'C10(1)-2管路(計画設定)'!Y50)))</f>
        <v>-</v>
      </c>
      <c r="Z50" s="486">
        <f t="shared" si="78"/>
        <v>212</v>
      </c>
      <c r="AA50" s="478" t="str">
        <f>IF(IF('C3(1)-1管路'!AA50="-","-",IF('C10(1)-2管路(計画設定)'!AA50="-",'C3(1)-1管路'!AA50,'C3(1)-1管路'!AA50-'C10(1)-2管路(計画設定)'!AA50))=0,"-",IF('C3(1)-1管路'!AA50="-","-",IF('C10(1)-2管路(計画設定)'!AA50="-",'C3(1)-1管路'!AA50,'C3(1)-1管路'!AA50-'C10(1)-2管路(計画設定)'!AA50)))</f>
        <v>-</v>
      </c>
      <c r="AB50" s="472" t="str">
        <f>IF(IF('C3(1)-1管路'!AB50="-","-",IF('C10(1)-2管路(計画設定)'!AB50="-",'C3(1)-1管路'!AB50,'C3(1)-1管路'!AB50-'C10(1)-2管路(計画設定)'!AB50))=0,"-",IF('C3(1)-1管路'!AB50="-","-",IF('C10(1)-2管路(計画設定)'!AB50="-",'C3(1)-1管路'!AB50,'C3(1)-1管路'!AB50-'C10(1)-2管路(計画設定)'!AB50)))</f>
        <v>-</v>
      </c>
      <c r="AC50" s="486" t="str">
        <f t="shared" si="79"/>
        <v>-</v>
      </c>
      <c r="AD50" s="857">
        <f>IF(AND('C10(1)-1管路(計画設定)'!$V$11="○",'C10(1)-4,5管路(計画設定)'!$BX50="-"),"-",IF('C3(1)-1管路'!AD50="-",BX50,IF(BX50="-",'C3(1)-1管路'!AD50,'C3(1)-1管路'!AD50+BX50)))</f>
        <v>1</v>
      </c>
      <c r="AE50" s="472" t="str">
        <f>IF(IF('C3(1)-1管路'!AE50="-","-",IF('C10(1)-2管路(計画設定)'!AE50="-",'C3(1)-1管路'!AE50,'C3(1)-1管路'!AE50-'C10(1)-2管路(計画設定)'!AE50))=0,"-",IF('C3(1)-1管路'!AE50="-","-",IF('C10(1)-2管路(計画設定)'!AE50="-",'C3(1)-1管路'!AE50,'C3(1)-1管路'!AE50-'C10(1)-2管路(計画設定)'!AE50)))</f>
        <v>-</v>
      </c>
      <c r="AF50" s="486">
        <f t="shared" si="80"/>
        <v>1</v>
      </c>
      <c r="AG50" s="478" t="str">
        <f>IF(IF('C3(1)-1管路'!AG50="-","-",IF('C10(1)-2管路(計画設定)'!AG50="-",'C3(1)-1管路'!AG50,'C3(1)-1管路'!AG50-'C10(1)-2管路(計画設定)'!AG50))=0,"-",IF('C3(1)-1管路'!AG50="-","-",IF('C10(1)-2管路(計画設定)'!AG50="-",'C3(1)-1管路'!AG50,'C3(1)-1管路'!AG50-'C10(1)-2管路(計画設定)'!AG50)))</f>
        <v>-</v>
      </c>
      <c r="AH50" s="472" t="str">
        <f>IF(IF('C3(1)-1管路'!AH50="-","-",IF('C10(1)-2管路(計画設定)'!AH50="-",'C3(1)-1管路'!AH50,'C3(1)-1管路'!AH50-'C10(1)-2管路(計画設定)'!AH50))=0,"-",IF('C3(1)-1管路'!AH50="-","-",IF('C10(1)-2管路(計画設定)'!AH50="-",'C3(1)-1管路'!AH50,'C3(1)-1管路'!AH50-'C10(1)-2管路(計画設定)'!AH50)))</f>
        <v>-</v>
      </c>
      <c r="AI50" s="486" t="str">
        <f t="shared" si="81"/>
        <v>-</v>
      </c>
      <c r="AJ50" s="478" t="str">
        <f>IF(IF('C3(1)-1管路'!AJ50="-","-",IF('C10(1)-2管路(計画設定)'!AJ50="-",'C3(1)-1管路'!AJ50,'C3(1)-1管路'!AJ50-'C10(1)-2管路(計画設定)'!AJ50))=0,"-",IF('C3(1)-1管路'!AJ50="-","-",IF('C10(1)-2管路(計画設定)'!AJ50="-",'C3(1)-1管路'!AJ50,'C3(1)-1管路'!AJ50-'C10(1)-2管路(計画設定)'!AJ50)))</f>
        <v>-</v>
      </c>
      <c r="AK50" s="472" t="str">
        <f>IF(IF('C3(1)-1管路'!AK50="-","-",IF('C10(1)-2管路(計画設定)'!AK50="-",'C3(1)-1管路'!AK50,'C3(1)-1管路'!AK50-'C10(1)-2管路(計画設定)'!AK50))=0,"-",IF('C3(1)-1管路'!AK50="-","-",IF('C10(1)-2管路(計画設定)'!AK50="-",'C3(1)-1管路'!AK50,'C3(1)-1管路'!AK50-'C10(1)-2管路(計画設定)'!AK50)))</f>
        <v>-</v>
      </c>
      <c r="AL50" s="486" t="str">
        <f t="shared" si="82"/>
        <v>-</v>
      </c>
      <c r="AM50" s="478" t="str">
        <f>IF(IF('C3(1)-1管路'!AM50="-","-",IF('C10(1)-2管路(計画設定)'!AM50="-",'C3(1)-1管路'!AM50,'C3(1)-1管路'!AM50-'C10(1)-2管路(計画設定)'!AM50))=0,"-",IF('C3(1)-1管路'!AM50="-","-",IF('C10(1)-2管路(計画設定)'!AM50="-",'C3(1)-1管路'!AM50,'C3(1)-1管路'!AM50-'C10(1)-2管路(計画設定)'!AM50)))</f>
        <v>-</v>
      </c>
      <c r="AN50" s="472" t="str">
        <f>IF(IF('C3(1)-1管路'!AN50="-","-",IF('C10(1)-2管路(計画設定)'!AN50="-",'C3(1)-1管路'!AN50,'C3(1)-1管路'!AN50-'C10(1)-2管路(計画設定)'!AN50))=0,"-",IF('C3(1)-1管路'!AN50="-","-",IF('C10(1)-2管路(計画設定)'!AN50="-",'C3(1)-1管路'!AN50,'C3(1)-1管路'!AN50-'C10(1)-2管路(計画設定)'!AN50)))</f>
        <v>-</v>
      </c>
      <c r="AO50" s="486" t="str">
        <f t="shared" si="83"/>
        <v>-</v>
      </c>
      <c r="AP50" s="478" t="str">
        <f>IF(IF('C3(1)-1管路'!AP50="-","-",IF('C10(1)-2管路(計画設定)'!AP50="-",'C3(1)-1管路'!AP50,'C3(1)-1管路'!AP50-'C10(1)-2管路(計画設定)'!AP50))=0,"-",IF('C3(1)-1管路'!AP50="-","-",IF('C10(1)-2管路(計画設定)'!AP50="-",'C3(1)-1管路'!AP50,'C3(1)-1管路'!AP50-'C10(1)-2管路(計画設定)'!AP50)))</f>
        <v>-</v>
      </c>
      <c r="AQ50" s="472" t="str">
        <f>IF(IF('C3(1)-1管路'!AQ50="-","-",IF('C10(1)-2管路(計画設定)'!AQ50="-",'C3(1)-1管路'!AQ50,'C3(1)-1管路'!AQ50-'C10(1)-2管路(計画設定)'!AQ50))=0,"-",IF('C3(1)-1管路'!AQ50="-","-",IF('C10(1)-2管路(計画設定)'!AQ50="-",'C3(1)-1管路'!AQ50,'C3(1)-1管路'!AQ50-'C10(1)-2管路(計画設定)'!AQ50)))</f>
        <v>-</v>
      </c>
      <c r="AR50" s="483" t="str">
        <f t="shared" si="84"/>
        <v>-</v>
      </c>
      <c r="AS50" s="478" t="str">
        <f>IF(IF('C3(1)-1管路'!AS50="-","-",IF('C10(1)-2管路(計画設定)'!AS50="-",'C3(1)-1管路'!AS50,'C3(1)-1管路'!AS50-'C10(1)-2管路(計画設定)'!AS50))=0,"-",IF('C3(1)-1管路'!AS50="-","-",IF('C10(1)-2管路(計画設定)'!AS50="-",'C3(1)-1管路'!AS50,'C3(1)-1管路'!AS50-'C10(1)-2管路(計画設定)'!AS50)))</f>
        <v>-</v>
      </c>
      <c r="AT50" s="472" t="str">
        <f>IF(IF('C3(1)-1管路'!AT50="-","-",IF('C10(1)-2管路(計画設定)'!AT50="-",'C3(1)-1管路'!AT50,'C3(1)-1管路'!AT50-'C10(1)-2管路(計画設定)'!AT50))=0,"-",IF('C3(1)-1管路'!AT50="-","-",IF('C10(1)-2管路(計画設定)'!AT50="-",'C3(1)-1管路'!AT50,'C3(1)-1管路'!AT50-'C10(1)-2管路(計画設定)'!AT50)))</f>
        <v>-</v>
      </c>
      <c r="AU50" s="483" t="str">
        <f t="shared" si="85"/>
        <v>-</v>
      </c>
      <c r="AV50" s="1071">
        <f t="shared" si="86"/>
        <v>333</v>
      </c>
      <c r="AW50" s="1070"/>
      <c r="AX50" s="1069">
        <f t="shared" si="87"/>
        <v>2</v>
      </c>
      <c r="AY50" s="1070"/>
      <c r="AZ50" s="1071">
        <f t="shared" si="88"/>
        <v>42</v>
      </c>
      <c r="BA50" s="1070"/>
      <c r="BB50" s="1070">
        <f t="shared" si="89"/>
        <v>17</v>
      </c>
      <c r="BC50" s="1070"/>
      <c r="BD50" s="1070">
        <f t="shared" si="90"/>
        <v>276</v>
      </c>
      <c r="BE50" s="1070"/>
      <c r="BF50" s="1070">
        <f t="shared" si="91"/>
        <v>0</v>
      </c>
      <c r="BG50" s="1070"/>
      <c r="BH50" s="1070">
        <f t="shared" si="92"/>
        <v>0</v>
      </c>
      <c r="BI50" s="1070"/>
      <c r="BJ50" s="1069">
        <f t="shared" si="93"/>
        <v>59</v>
      </c>
      <c r="BK50" s="1070"/>
      <c r="BL50" s="1070">
        <f t="shared" si="94"/>
        <v>276</v>
      </c>
      <c r="BM50" s="1073"/>
      <c r="BN50" s="1070">
        <f t="shared" si="95"/>
        <v>335</v>
      </c>
      <c r="BO50" s="1073"/>
      <c r="BQ50" s="442" t="str">
        <f>IF('C10(1)-2管路(計画設定)'!AW50="","-",'C10(1)-2管路(計画設定)'!AW50)</f>
        <v>ダクタイル鋳鉄管(NS形継手等)</v>
      </c>
      <c r="BR50" s="441">
        <f>IF(BQ50=BR$4,IF('C10(1)-2管路(計画設定)'!AV50="-","-",IF('C10(1)-2管路(計画設定)'!I50="-",'C10(1)-2管路(計画設定)'!AV50,'C10(1)-2管路(計画設定)'!AV50-'C10(1)-2管路(計画設定)'!I50)),"-")</f>
        <v>29</v>
      </c>
      <c r="BS50" s="441" t="str">
        <f>IF(BQ50=BS$4,IF('C10(1)-2管路(計画設定)'!AV50="-","-",IF('C10(1)-2管路(計画設定)'!L50="-",'C10(1)-2管路(計画設定)'!AV50,'C10(1)-2管路(計画設定)'!AV50-'C10(1)-2管路(計画設定)'!L50)),"-")</f>
        <v>-</v>
      </c>
      <c r="BT50" s="441" t="str">
        <f>IF(BQ50=BT$4,IF('C10(1)-2管路(計画設定)'!AV50="-","-",IF('C10(1)-2管路(計画設定)'!O50="-",'C10(1)-2管路(計画設定)'!AV50,'C10(1)-2管路(計画設定)'!AV50-'C10(1)-2管路(計画設定)'!O50)),"-")</f>
        <v>-</v>
      </c>
      <c r="BU50" s="441" t="str">
        <f>IF($BQ50=BU$4,IF('C10(1)-2管路(計画設定)'!$AV50="-","-",IF('C10(1)-2管路(計画設定)'!R50="-",'C10(1)-2管路(計画設定)'!$AV50,'C10(1)-2管路(計画設定)'!$AV50-'C10(1)-2管路(計画設定)'!R50)),"-")</f>
        <v>-</v>
      </c>
      <c r="BV50" s="441" t="str">
        <f>IF($BQ50=BV$4,IF('C10(1)-2管路(計画設定)'!$AV50="-","-",IF('C10(1)-2管路(計画設定)'!W50="-",'C10(1)-2管路(計画設定)'!$AV50,'C10(1)-2管路(計画設定)'!$AV50-SUM('C10(1)-2管路(計画設定)'!S50,'C10(1)-2管路(計画設定)'!T50))),"-")</f>
        <v>-</v>
      </c>
      <c r="BW50" s="441" t="str">
        <f>IF($BQ50=BV$4,IF('C10(1)-2管路(計画設定)'!$AV50="-","-",IF('C10(1)-2管路(計画設定)'!W50="-",'C10(1)-2管路(計画設定)'!$AV50,'C10(1)-2管路(計画設定)'!$AV50-SUM('C10(1)-2管路(計画設定)'!U50,'C10(1)-2管路(計画設定)'!V50))),"-")</f>
        <v>-</v>
      </c>
      <c r="BX50" s="441" t="str">
        <f>IF($BQ50=BX$4,IF('C10(1)-2管路(計画設定)'!$AV50="-","-",IF('C10(1)-2管路(計画設定)'!AF50="-",'C10(1)-2管路(計画設定)'!$AV50,'C10(1)-2管路(計画設定)'!$AV50-'C10(1)-2管路(計画設定)'!AF50)),"-")</f>
        <v>-</v>
      </c>
    </row>
    <row r="51" spans="2:76" ht="13.5" customHeight="1">
      <c r="B51" s="1594"/>
      <c r="C51" s="1263"/>
      <c r="D51" s="1263"/>
      <c r="E51" s="1252"/>
      <c r="F51" s="76">
        <v>100</v>
      </c>
      <c r="G51" s="857">
        <f>IF(AND('C10(1)-1管路(計画設定)'!$F$11="○",'C10(1)-4,5管路(計画設定)'!$BR51="-"),"-",IF('C3(1)-1管路'!G51="-",BR51,IF(BR51="-",'C3(1)-1管路'!G51,'C3(1)-1管路'!G51+BR51)))</f>
        <v>126</v>
      </c>
      <c r="H51" s="472" t="str">
        <f>IF(IF('C3(1)-1管路'!H51="-","-",IF('C10(1)-2管路(計画設定)'!H51="-",'C3(1)-1管路'!H51,'C3(1)-1管路'!H51-'C10(1)-2管路(計画設定)'!H51))=0,"-",IF('C3(1)-1管路'!H51="-","-",IF('C10(1)-2管路(計画設定)'!H51="-",'C3(1)-1管路'!H51,'C3(1)-1管路'!H51-'C10(1)-2管路(計画設定)'!H51)))</f>
        <v>-</v>
      </c>
      <c r="I51" s="486">
        <f t="shared" si="73"/>
        <v>126</v>
      </c>
      <c r="J51" s="857">
        <f>IF(AND('C10(1)-1管路(計画設定)'!$H$11="○",'C10(1)-4,5管路(計画設定)'!$BS51="-"),"-",IF('C3(1)-1管路'!J51="-",BS51,IF(BS51="-",'C3(1)-1管路'!J51,'C3(1)-1管路'!J51+BS51)))</f>
        <v>3</v>
      </c>
      <c r="K51" s="472" t="str">
        <f>IF(IF('C3(1)-1管路'!K51="-","-",IF('C10(1)-2管路(計画設定)'!K51="-",'C3(1)-1管路'!K51,'C3(1)-1管路'!K51-'C10(1)-2管路(計画設定)'!K51))=0,"-",IF('C3(1)-1管路'!K51="-","-",IF('C10(1)-2管路(計画設定)'!K51="-",'C3(1)-1管路'!K51,'C3(1)-1管路'!K51-'C10(1)-2管路(計画設定)'!K51)))</f>
        <v>-</v>
      </c>
      <c r="L51" s="486">
        <f t="shared" si="74"/>
        <v>3</v>
      </c>
      <c r="M51" s="857" t="str">
        <f>IF(AND('C10(1)-1管路(計画設定)'!$J$11="○",'C10(1)-4,5管路(計画設定)'!$BT51="-"),"-",IF('C3(1)-1管路'!M51="-",BT51,IF(BT51="-",'C3(1)-1管路'!M51,'C3(1)-1管路'!M51+BT51)))</f>
        <v>-</v>
      </c>
      <c r="N51" s="472" t="str">
        <f>IF(IF('C3(1)-1管路'!N51="-","-",IF('C10(1)-2管路(計画設定)'!N51="-",'C3(1)-1管路'!N51,'C3(1)-1管路'!N51-'C10(1)-2管路(計画設定)'!N51))=0,"-",IF('C3(1)-1管路'!N51="-","-",IF('C10(1)-2管路(計画設定)'!N51="-",'C3(1)-1管路'!N51,'C3(1)-1管路'!N51-'C10(1)-2管路(計画設定)'!N51)))</f>
        <v>-</v>
      </c>
      <c r="O51" s="486" t="str">
        <f t="shared" si="75"/>
        <v>-</v>
      </c>
      <c r="P51" s="857" t="str">
        <f>IF(AND('C10(1)-1管路(計画設定)'!$L$11="○",'C10(1)-4,5管路(計画設定)'!$BU51="-"),"-",IF('C3(1)-1管路'!P51="-",BU51,IF(BU51="-",'C3(1)-1管路'!P51,'C3(1)-1管路'!P51+BU51)))</f>
        <v>-</v>
      </c>
      <c r="Q51" s="472" t="str">
        <f>IF(IF('C3(1)-1管路'!Q51="-","-",IF('C10(1)-2管路(計画設定)'!Q51="-",'C3(1)-1管路'!Q51,'C3(1)-1管路'!Q51-'C10(1)-2管路(計画設定)'!Q51))=0,"-",IF('C3(1)-1管路'!Q51="-","-",IF('C10(1)-2管路(計画設定)'!Q51="-",'C3(1)-1管路'!Q51,'C3(1)-1管路'!Q51-'C10(1)-2管路(計画設定)'!Q51)))</f>
        <v>-</v>
      </c>
      <c r="R51" s="486" t="str">
        <f t="shared" si="76"/>
        <v>-</v>
      </c>
      <c r="S51" s="857">
        <f>IF(AND('C10(1)-1管路(計画設定)'!$N$11="○",'C10(1)-4,5管路(計画設定)'!$BV51="-"),"-",IF('C3(1)-1管路'!S51="-",BV51,IF(BV51="-",'C3(1)-1管路'!S51,'C3(1)-1管路'!S51+BV51+BW51)))</f>
        <v>36</v>
      </c>
      <c r="T51" s="471">
        <f>IF(IF('C3(1)-1管路'!T51="-","-",IF('C10(1)-2管路(計画設定)'!T51="-",'C3(1)-1管路'!T51,'C3(1)-1管路'!T51-'C10(1)-2管路(計画設定)'!T51))=0,"-",IF('C3(1)-1管路'!T51="-","-",IF('C10(1)-2管路(計画設定)'!T51="-",'C3(1)-1管路'!T51,'C3(1)-1管路'!T51-'C10(1)-2管路(計画設定)'!T51)))</f>
        <v>4</v>
      </c>
      <c r="U51" s="856">
        <f>IF(AND('C10(1)-1管路(計画設定)'!$P$11="○",'C10(1)-4,5管路(計画設定)'!$BW51="-"),"-",IF('C3(1)-1管路'!U51="-",BW51,IF(BW51="-",'C3(1)-1管路'!U51,'C3(1)-1管路'!U51)))</f>
        <v>149</v>
      </c>
      <c r="V51" s="472" t="str">
        <f>IF(IF('C3(1)-1管路'!V51="-","-",IF('C10(1)-2管路(計画設定)'!V51="-",'C3(1)-1管路'!V51,'C3(1)-1管路'!V51-'C10(1)-2管路(計画設定)'!V51))=0,"-",IF('C3(1)-1管路'!V51="-","-",IF('C10(1)-2管路(計画設定)'!V51="-",'C3(1)-1管路'!V51,'C3(1)-1管路'!V51-'C10(1)-2管路(計画設定)'!V51)))</f>
        <v>-</v>
      </c>
      <c r="W51" s="486">
        <f t="shared" si="77"/>
        <v>189</v>
      </c>
      <c r="X51" s="478">
        <f>IF(IF('C3(1)-1管路'!X51="-","-",IF('C10(1)-2管路(計画設定)'!X51="-",'C3(1)-1管路'!X51,'C3(1)-1管路'!X51-'C10(1)-2管路(計画設定)'!X51))=0,"-",IF('C3(1)-1管路'!X51="-","-",IF('C10(1)-2管路(計画設定)'!X51="-",'C3(1)-1管路'!X51,'C3(1)-1管路'!X51-'C10(1)-2管路(計画設定)'!X51)))</f>
        <v>585</v>
      </c>
      <c r="Y51" s="472" t="str">
        <f>IF(IF('C3(1)-1管路'!Y51="-","-",IF('C10(1)-2管路(計画設定)'!Y51="-",'C3(1)-1管路'!Y51,'C3(1)-1管路'!Y51-'C10(1)-2管路(計画設定)'!Y51))=0,"-",IF('C3(1)-1管路'!Y51="-","-",IF('C10(1)-2管路(計画設定)'!Y51="-",'C3(1)-1管路'!Y51,'C3(1)-1管路'!Y51-'C10(1)-2管路(計画設定)'!Y51)))</f>
        <v>-</v>
      </c>
      <c r="Z51" s="486">
        <f t="shared" si="78"/>
        <v>585</v>
      </c>
      <c r="AA51" s="478" t="str">
        <f>IF(IF('C3(1)-1管路'!AA51="-","-",IF('C10(1)-2管路(計画設定)'!AA51="-",'C3(1)-1管路'!AA51,'C3(1)-1管路'!AA51-'C10(1)-2管路(計画設定)'!AA51))=0,"-",IF('C3(1)-1管路'!AA51="-","-",IF('C10(1)-2管路(計画設定)'!AA51="-",'C3(1)-1管路'!AA51,'C3(1)-1管路'!AA51-'C10(1)-2管路(計画設定)'!AA51)))</f>
        <v>-</v>
      </c>
      <c r="AB51" s="472" t="str">
        <f>IF(IF('C3(1)-1管路'!AB51="-","-",IF('C10(1)-2管路(計画設定)'!AB51="-",'C3(1)-1管路'!AB51,'C3(1)-1管路'!AB51-'C10(1)-2管路(計画設定)'!AB51))=0,"-",IF('C3(1)-1管路'!AB51="-","-",IF('C10(1)-2管路(計画設定)'!AB51="-",'C3(1)-1管路'!AB51,'C3(1)-1管路'!AB51-'C10(1)-2管路(計画設定)'!AB51)))</f>
        <v>-</v>
      </c>
      <c r="AC51" s="486" t="str">
        <f t="shared" si="79"/>
        <v>-</v>
      </c>
      <c r="AD51" s="857">
        <f>IF(AND('C10(1)-1管路(計画設定)'!$V$11="○",'C10(1)-4,5管路(計画設定)'!$BX51="-"),"-",IF('C3(1)-1管路'!AD51="-",BX51,IF(BX51="-",'C3(1)-1管路'!AD51,'C3(1)-1管路'!AD51+BX51)))</f>
        <v>3</v>
      </c>
      <c r="AE51" s="472" t="str">
        <f>IF(IF('C3(1)-1管路'!AE51="-","-",IF('C10(1)-2管路(計画設定)'!AE51="-",'C3(1)-1管路'!AE51,'C3(1)-1管路'!AE51-'C10(1)-2管路(計画設定)'!AE51))=0,"-",IF('C3(1)-1管路'!AE51="-","-",IF('C10(1)-2管路(計画設定)'!AE51="-",'C3(1)-1管路'!AE51,'C3(1)-1管路'!AE51-'C10(1)-2管路(計画設定)'!AE51)))</f>
        <v>-</v>
      </c>
      <c r="AF51" s="486">
        <f t="shared" si="80"/>
        <v>3</v>
      </c>
      <c r="AG51" s="478" t="str">
        <f>IF(IF('C3(1)-1管路'!AG51="-","-",IF('C10(1)-2管路(計画設定)'!AG51="-",'C3(1)-1管路'!AG51,'C3(1)-1管路'!AG51-'C10(1)-2管路(計画設定)'!AG51))=0,"-",IF('C3(1)-1管路'!AG51="-","-",IF('C10(1)-2管路(計画設定)'!AG51="-",'C3(1)-1管路'!AG51,'C3(1)-1管路'!AG51-'C10(1)-2管路(計画設定)'!AG51)))</f>
        <v>-</v>
      </c>
      <c r="AH51" s="472" t="str">
        <f>IF(IF('C3(1)-1管路'!AH51="-","-",IF('C10(1)-2管路(計画設定)'!AH51="-",'C3(1)-1管路'!AH51,'C3(1)-1管路'!AH51-'C10(1)-2管路(計画設定)'!AH51))=0,"-",IF('C3(1)-1管路'!AH51="-","-",IF('C10(1)-2管路(計画設定)'!AH51="-",'C3(1)-1管路'!AH51,'C3(1)-1管路'!AH51-'C10(1)-2管路(計画設定)'!AH51)))</f>
        <v>-</v>
      </c>
      <c r="AI51" s="486" t="str">
        <f t="shared" si="81"/>
        <v>-</v>
      </c>
      <c r="AJ51" s="478" t="str">
        <f>IF(IF('C3(1)-1管路'!AJ51="-","-",IF('C10(1)-2管路(計画設定)'!AJ51="-",'C3(1)-1管路'!AJ51,'C3(1)-1管路'!AJ51-'C10(1)-2管路(計画設定)'!AJ51))=0,"-",IF('C3(1)-1管路'!AJ51="-","-",IF('C10(1)-2管路(計画設定)'!AJ51="-",'C3(1)-1管路'!AJ51,'C3(1)-1管路'!AJ51-'C10(1)-2管路(計画設定)'!AJ51)))</f>
        <v>-</v>
      </c>
      <c r="AK51" s="472" t="str">
        <f>IF(IF('C3(1)-1管路'!AK51="-","-",IF('C10(1)-2管路(計画設定)'!AK51="-",'C3(1)-1管路'!AK51,'C3(1)-1管路'!AK51-'C10(1)-2管路(計画設定)'!AK51))=0,"-",IF('C3(1)-1管路'!AK51="-","-",IF('C10(1)-2管路(計画設定)'!AK51="-",'C3(1)-1管路'!AK51,'C3(1)-1管路'!AK51-'C10(1)-2管路(計画設定)'!AK51)))</f>
        <v>-</v>
      </c>
      <c r="AL51" s="486" t="str">
        <f t="shared" si="82"/>
        <v>-</v>
      </c>
      <c r="AM51" s="478" t="str">
        <f>IF(IF('C3(1)-1管路'!AM51="-","-",IF('C10(1)-2管路(計画設定)'!AM51="-",'C3(1)-1管路'!AM51,'C3(1)-1管路'!AM51-'C10(1)-2管路(計画設定)'!AM51))=0,"-",IF('C3(1)-1管路'!AM51="-","-",IF('C10(1)-2管路(計画設定)'!AM51="-",'C3(1)-1管路'!AM51,'C3(1)-1管路'!AM51-'C10(1)-2管路(計画設定)'!AM51)))</f>
        <v>-</v>
      </c>
      <c r="AN51" s="472" t="str">
        <f>IF(IF('C3(1)-1管路'!AN51="-","-",IF('C10(1)-2管路(計画設定)'!AN51="-",'C3(1)-1管路'!AN51,'C3(1)-1管路'!AN51-'C10(1)-2管路(計画設定)'!AN51))=0,"-",IF('C3(1)-1管路'!AN51="-","-",IF('C10(1)-2管路(計画設定)'!AN51="-",'C3(1)-1管路'!AN51,'C3(1)-1管路'!AN51-'C10(1)-2管路(計画設定)'!AN51)))</f>
        <v>-</v>
      </c>
      <c r="AO51" s="486" t="str">
        <f t="shared" si="83"/>
        <v>-</v>
      </c>
      <c r="AP51" s="478" t="str">
        <f>IF(IF('C3(1)-1管路'!AP51="-","-",IF('C10(1)-2管路(計画設定)'!AP51="-",'C3(1)-1管路'!AP51,'C3(1)-1管路'!AP51-'C10(1)-2管路(計画設定)'!AP51))=0,"-",IF('C3(1)-1管路'!AP51="-","-",IF('C10(1)-2管路(計画設定)'!AP51="-",'C3(1)-1管路'!AP51,'C3(1)-1管路'!AP51-'C10(1)-2管路(計画設定)'!AP51)))</f>
        <v>-</v>
      </c>
      <c r="AQ51" s="472" t="str">
        <f>IF(IF('C3(1)-1管路'!AQ51="-","-",IF('C10(1)-2管路(計画設定)'!AQ51="-",'C3(1)-1管路'!AQ51,'C3(1)-1管路'!AQ51-'C10(1)-2管路(計画設定)'!AQ51))=0,"-",IF('C3(1)-1管路'!AQ51="-","-",IF('C10(1)-2管路(計画設定)'!AQ51="-",'C3(1)-1管路'!AQ51,'C3(1)-1管路'!AQ51-'C10(1)-2管路(計画設定)'!AQ51)))</f>
        <v>-</v>
      </c>
      <c r="AR51" s="483" t="str">
        <f t="shared" si="84"/>
        <v>-</v>
      </c>
      <c r="AS51" s="478" t="str">
        <f>IF(IF('C3(1)-1管路'!AS51="-","-",IF('C10(1)-2管路(計画設定)'!AS51="-",'C3(1)-1管路'!AS51,'C3(1)-1管路'!AS51-'C10(1)-2管路(計画設定)'!AS51))=0,"-",IF('C3(1)-1管路'!AS51="-","-",IF('C10(1)-2管路(計画設定)'!AS51="-",'C3(1)-1管路'!AS51,'C3(1)-1管路'!AS51-'C10(1)-2管路(計画設定)'!AS51)))</f>
        <v>-</v>
      </c>
      <c r="AT51" s="472" t="str">
        <f>IF(IF('C3(1)-1管路'!AT51="-","-",IF('C10(1)-2管路(計画設定)'!AT51="-",'C3(1)-1管路'!AT51,'C3(1)-1管路'!AT51-'C10(1)-2管路(計画設定)'!AT51))=0,"-",IF('C3(1)-1管路'!AT51="-","-",IF('C10(1)-2管路(計画設定)'!AT51="-",'C3(1)-1管路'!AT51,'C3(1)-1管路'!AT51-'C10(1)-2管路(計画設定)'!AT51)))</f>
        <v>-</v>
      </c>
      <c r="AU51" s="483" t="str">
        <f t="shared" si="85"/>
        <v>-</v>
      </c>
      <c r="AV51" s="1071">
        <f t="shared" si="86"/>
        <v>902</v>
      </c>
      <c r="AW51" s="1070"/>
      <c r="AX51" s="1069">
        <f t="shared" si="87"/>
        <v>4</v>
      </c>
      <c r="AY51" s="1070"/>
      <c r="AZ51" s="1071">
        <f t="shared" si="88"/>
        <v>129</v>
      </c>
      <c r="BA51" s="1070"/>
      <c r="BB51" s="1070">
        <f t="shared" si="89"/>
        <v>40</v>
      </c>
      <c r="BC51" s="1070"/>
      <c r="BD51" s="1070">
        <f t="shared" si="90"/>
        <v>737</v>
      </c>
      <c r="BE51" s="1070"/>
      <c r="BF51" s="1070">
        <f t="shared" si="91"/>
        <v>0</v>
      </c>
      <c r="BG51" s="1070"/>
      <c r="BH51" s="1070">
        <f t="shared" si="92"/>
        <v>0</v>
      </c>
      <c r="BI51" s="1070"/>
      <c r="BJ51" s="1069">
        <f t="shared" si="93"/>
        <v>169</v>
      </c>
      <c r="BK51" s="1070"/>
      <c r="BL51" s="1070">
        <f t="shared" si="94"/>
        <v>737</v>
      </c>
      <c r="BM51" s="1073"/>
      <c r="BN51" s="1070">
        <f t="shared" si="95"/>
        <v>906</v>
      </c>
      <c r="BO51" s="1073"/>
      <c r="BQ51" s="442" t="str">
        <f>IF('C10(1)-2管路(計画設定)'!AW51="","-",'C10(1)-2管路(計画設定)'!AW51)</f>
        <v>ダクタイル鋳鉄管(NS形継手等)</v>
      </c>
      <c r="BR51" s="441">
        <f>IF(BQ51=BR$4,IF('C10(1)-2管路(計画設定)'!AV51="-","-",IF('C10(1)-2管路(計画設定)'!I51="-",'C10(1)-2管路(計画設定)'!AV51,'C10(1)-2管路(計画設定)'!AV51-'C10(1)-2管路(計画設定)'!I51)),"-")</f>
        <v>78</v>
      </c>
      <c r="BS51" s="441" t="str">
        <f>IF(BQ51=BS$4,IF('C10(1)-2管路(計画設定)'!AV51="-","-",IF('C10(1)-2管路(計画設定)'!L51="-",'C10(1)-2管路(計画設定)'!AV51,'C10(1)-2管路(計画設定)'!AV51-'C10(1)-2管路(計画設定)'!L51)),"-")</f>
        <v>-</v>
      </c>
      <c r="BT51" s="441" t="str">
        <f>IF(BQ51=BT$4,IF('C10(1)-2管路(計画設定)'!AV51="-","-",IF('C10(1)-2管路(計画設定)'!O51="-",'C10(1)-2管路(計画設定)'!AV51,'C10(1)-2管路(計画設定)'!AV51-'C10(1)-2管路(計画設定)'!O51)),"-")</f>
        <v>-</v>
      </c>
      <c r="BU51" s="441" t="str">
        <f>IF($BQ51=BU$4,IF('C10(1)-2管路(計画設定)'!$AV51="-","-",IF('C10(1)-2管路(計画設定)'!R51="-",'C10(1)-2管路(計画設定)'!$AV51,'C10(1)-2管路(計画設定)'!$AV51-'C10(1)-2管路(計画設定)'!R51)),"-")</f>
        <v>-</v>
      </c>
      <c r="BV51" s="441" t="str">
        <f>IF($BQ51=BV$4,IF('C10(1)-2管路(計画設定)'!$AV51="-","-",IF('C10(1)-2管路(計画設定)'!W51="-",'C10(1)-2管路(計画設定)'!$AV51,'C10(1)-2管路(計画設定)'!$AV51-SUM('C10(1)-2管路(計画設定)'!S51,'C10(1)-2管路(計画設定)'!T51))),"-")</f>
        <v>-</v>
      </c>
      <c r="BW51" s="441" t="str">
        <f>IF($BQ51=BV$4,IF('C10(1)-2管路(計画設定)'!$AV51="-","-",IF('C10(1)-2管路(計画設定)'!W51="-",'C10(1)-2管路(計画設定)'!$AV51,'C10(1)-2管路(計画設定)'!$AV51-SUM('C10(1)-2管路(計画設定)'!U51,'C10(1)-2管路(計画設定)'!V51))),"-")</f>
        <v>-</v>
      </c>
      <c r="BX51" s="441" t="str">
        <f>IF($BQ51=BX$4,IF('C10(1)-2管路(計画設定)'!$AV51="-","-",IF('C10(1)-2管路(計画設定)'!AF51="-",'C10(1)-2管路(計画設定)'!$AV51,'C10(1)-2管路(計画設定)'!$AV51-'C10(1)-2管路(計画設定)'!AF51)),"-")</f>
        <v>-</v>
      </c>
    </row>
    <row r="52" spans="2:76" ht="13.5" customHeight="1">
      <c r="B52" s="1594"/>
      <c r="C52" s="1263"/>
      <c r="D52" s="1263"/>
      <c r="E52" s="1252"/>
      <c r="F52" s="76">
        <v>75</v>
      </c>
      <c r="G52" s="857">
        <f>IF(AND('C10(1)-1管路(計画設定)'!$F$11="○",'C10(1)-4,5管路(計画設定)'!$BR52="-"),"-",IF('C3(1)-1管路'!G52="-",BR52,IF(BR52="-",'C3(1)-1管路'!G52,'C3(1)-1管路'!G52+BR52)))</f>
        <v>2</v>
      </c>
      <c r="H52" s="472" t="str">
        <f>IF(IF('C3(1)-1管路'!H52="-","-",IF('C10(1)-2管路(計画設定)'!H52="-",'C3(1)-1管路'!H52,'C3(1)-1管路'!H52-'C10(1)-2管路(計画設定)'!H52))=0,"-",IF('C3(1)-1管路'!H52="-","-",IF('C10(1)-2管路(計画設定)'!H52="-",'C3(1)-1管路'!H52,'C3(1)-1管路'!H52-'C10(1)-2管路(計画設定)'!H52)))</f>
        <v>-</v>
      </c>
      <c r="I52" s="486">
        <f t="shared" si="73"/>
        <v>2</v>
      </c>
      <c r="J52" s="857" t="str">
        <f>IF(AND('C10(1)-1管路(計画設定)'!$H$11="○",'C10(1)-4,5管路(計画設定)'!$BS52="-"),"-",IF('C3(1)-1管路'!J52="-",BS52,IF(BS52="-",'C3(1)-1管路'!J52,'C3(1)-1管路'!J52+BS52)))</f>
        <v>-</v>
      </c>
      <c r="K52" s="472" t="str">
        <f>IF(IF('C3(1)-1管路'!K52="-","-",IF('C10(1)-2管路(計画設定)'!K52="-",'C3(1)-1管路'!K52,'C3(1)-1管路'!K52-'C10(1)-2管路(計画設定)'!K52))=0,"-",IF('C3(1)-1管路'!K52="-","-",IF('C10(1)-2管路(計画設定)'!K52="-",'C3(1)-1管路'!K52,'C3(1)-1管路'!K52-'C10(1)-2管路(計画設定)'!K52)))</f>
        <v>-</v>
      </c>
      <c r="L52" s="486" t="str">
        <f t="shared" si="74"/>
        <v>-</v>
      </c>
      <c r="M52" s="857">
        <f>IF(AND('C10(1)-1管路(計画設定)'!$J$11="○",'C10(1)-4,5管路(計画設定)'!$BT52="-"),"-",IF('C3(1)-1管路'!M52="-",BT52,IF(BT52="-",'C3(1)-1管路'!M52,'C3(1)-1管路'!M52+BT52)))</f>
        <v>38</v>
      </c>
      <c r="N52" s="472" t="str">
        <f>IF(IF('C3(1)-1管路'!N52="-","-",IF('C10(1)-2管路(計画設定)'!N52="-",'C3(1)-1管路'!N52,'C3(1)-1管路'!N52-'C10(1)-2管路(計画設定)'!N52))=0,"-",IF('C3(1)-1管路'!N52="-","-",IF('C10(1)-2管路(計画設定)'!N52="-",'C3(1)-1管路'!N52,'C3(1)-1管路'!N52-'C10(1)-2管路(計画設定)'!N52)))</f>
        <v>-</v>
      </c>
      <c r="O52" s="486">
        <f t="shared" si="75"/>
        <v>38</v>
      </c>
      <c r="P52" s="857" t="str">
        <f>IF(AND('C10(1)-1管路(計画設定)'!$L$11="○",'C10(1)-4,5管路(計画設定)'!$BU52="-"),"-",IF('C3(1)-1管路'!P52="-",BU52,IF(BU52="-",'C3(1)-1管路'!P52,'C3(1)-1管路'!P52+BU52)))</f>
        <v>-</v>
      </c>
      <c r="Q52" s="472" t="str">
        <f>IF(IF('C3(1)-1管路'!Q52="-","-",IF('C10(1)-2管路(計画設定)'!Q52="-",'C3(1)-1管路'!Q52,'C3(1)-1管路'!Q52-'C10(1)-2管路(計画設定)'!Q52))=0,"-",IF('C3(1)-1管路'!Q52="-","-",IF('C10(1)-2管路(計画設定)'!Q52="-",'C3(1)-1管路'!Q52,'C3(1)-1管路'!Q52-'C10(1)-2管路(計画設定)'!Q52)))</f>
        <v>-</v>
      </c>
      <c r="R52" s="486" t="str">
        <f t="shared" si="76"/>
        <v>-</v>
      </c>
      <c r="S52" s="857">
        <f>IF(AND('C10(1)-1管路(計画設定)'!$N$11="○",'C10(1)-4,5管路(計画設定)'!$BV52="-"),"-",IF('C3(1)-1管路'!S52="-",BV52,IF(BV52="-",'C3(1)-1管路'!S52,'C3(1)-1管路'!S52+BV52+BW52)))</f>
        <v>9</v>
      </c>
      <c r="T52" s="471">
        <f>IF(IF('C3(1)-1管路'!T52="-","-",IF('C10(1)-2管路(計画設定)'!T52="-",'C3(1)-1管路'!T52,'C3(1)-1管路'!T52-'C10(1)-2管路(計画設定)'!T52))=0,"-",IF('C3(1)-1管路'!T52="-","-",IF('C10(1)-2管路(計画設定)'!T52="-",'C3(1)-1管路'!T52,'C3(1)-1管路'!T52-'C10(1)-2管路(計画設定)'!T52)))</f>
        <v>1</v>
      </c>
      <c r="U52" s="856">
        <f>IF(AND('C10(1)-1管路(計画設定)'!$P$11="○",'C10(1)-4,5管路(計画設定)'!$BW52="-"),"-",IF('C3(1)-1管路'!U52="-",BW52,IF(BW52="-",'C3(1)-1管路'!U52,'C3(1)-1管路'!U52)))</f>
        <v>35</v>
      </c>
      <c r="V52" s="472" t="str">
        <f>IF(IF('C3(1)-1管路'!V52="-","-",IF('C10(1)-2管路(計画設定)'!V52="-",'C3(1)-1管路'!V52,'C3(1)-1管路'!V52-'C10(1)-2管路(計画設定)'!V52))=0,"-",IF('C3(1)-1管路'!V52="-","-",IF('C10(1)-2管路(計画設定)'!V52="-",'C3(1)-1管路'!V52,'C3(1)-1管路'!V52-'C10(1)-2管路(計画設定)'!V52)))</f>
        <v>-</v>
      </c>
      <c r="W52" s="486">
        <f t="shared" si="77"/>
        <v>45</v>
      </c>
      <c r="X52" s="478">
        <f>IF(IF('C3(1)-1管路'!X52="-","-",IF('C10(1)-2管路(計画設定)'!X52="-",'C3(1)-1管路'!X52,'C3(1)-1管路'!X52-'C10(1)-2管路(計画設定)'!X52))=0,"-",IF('C3(1)-1管路'!X52="-","-",IF('C10(1)-2管路(計画設定)'!X52="-",'C3(1)-1管路'!X52,'C3(1)-1管路'!X52-'C10(1)-2管路(計画設定)'!X52)))</f>
        <v>183</v>
      </c>
      <c r="Y52" s="472" t="str">
        <f>IF(IF('C3(1)-1管路'!Y52="-","-",IF('C10(1)-2管路(計画設定)'!Y52="-",'C3(1)-1管路'!Y52,'C3(1)-1管路'!Y52-'C10(1)-2管路(計画設定)'!Y52))=0,"-",IF('C3(1)-1管路'!Y52="-","-",IF('C10(1)-2管路(計画設定)'!Y52="-",'C3(1)-1管路'!Y52,'C3(1)-1管路'!Y52-'C10(1)-2管路(計画設定)'!Y52)))</f>
        <v>-</v>
      </c>
      <c r="Z52" s="486">
        <f t="shared" si="78"/>
        <v>183</v>
      </c>
      <c r="AA52" s="478" t="str">
        <f>IF(IF('C3(1)-1管路'!AA52="-","-",IF('C10(1)-2管路(計画設定)'!AA52="-",'C3(1)-1管路'!AA52,'C3(1)-1管路'!AA52-'C10(1)-2管路(計画設定)'!AA52))=0,"-",IF('C3(1)-1管路'!AA52="-","-",IF('C10(1)-2管路(計画設定)'!AA52="-",'C3(1)-1管路'!AA52,'C3(1)-1管路'!AA52-'C10(1)-2管路(計画設定)'!AA52)))</f>
        <v>-</v>
      </c>
      <c r="AB52" s="472" t="str">
        <f>IF(IF('C3(1)-1管路'!AB52="-","-",IF('C10(1)-2管路(計画設定)'!AB52="-",'C3(1)-1管路'!AB52,'C3(1)-1管路'!AB52-'C10(1)-2管路(計画設定)'!AB52))=0,"-",IF('C3(1)-1管路'!AB52="-","-",IF('C10(1)-2管路(計画設定)'!AB52="-",'C3(1)-1管路'!AB52,'C3(1)-1管路'!AB52-'C10(1)-2管路(計画設定)'!AB52)))</f>
        <v>-</v>
      </c>
      <c r="AC52" s="486" t="str">
        <f t="shared" si="79"/>
        <v>-</v>
      </c>
      <c r="AD52" s="857">
        <f>IF(AND('C10(1)-1管路(計画設定)'!$V$11="○",'C10(1)-4,5管路(計画設定)'!$BX52="-"),"-",IF('C3(1)-1管路'!AD52="-",BX52,IF(BX52="-",'C3(1)-1管路'!AD52,'C3(1)-1管路'!AD52+BX52)))</f>
        <v>20</v>
      </c>
      <c r="AE52" s="472" t="str">
        <f>IF(IF('C3(1)-1管路'!AE52="-","-",IF('C10(1)-2管路(計画設定)'!AE52="-",'C3(1)-1管路'!AE52,'C3(1)-1管路'!AE52-'C10(1)-2管路(計画設定)'!AE52))=0,"-",IF('C3(1)-1管路'!AE52="-","-",IF('C10(1)-2管路(計画設定)'!AE52="-",'C3(1)-1管路'!AE52,'C3(1)-1管路'!AE52-'C10(1)-2管路(計画設定)'!AE52)))</f>
        <v>-</v>
      </c>
      <c r="AF52" s="486">
        <f t="shared" si="80"/>
        <v>20</v>
      </c>
      <c r="AG52" s="478" t="str">
        <f>IF(IF('C3(1)-1管路'!AG52="-","-",IF('C10(1)-2管路(計画設定)'!AG52="-",'C3(1)-1管路'!AG52,'C3(1)-1管路'!AG52-'C10(1)-2管路(計画設定)'!AG52))=0,"-",IF('C3(1)-1管路'!AG52="-","-",IF('C10(1)-2管路(計画設定)'!AG52="-",'C3(1)-1管路'!AG52,'C3(1)-1管路'!AG52-'C10(1)-2管路(計画設定)'!AG52)))</f>
        <v>-</v>
      </c>
      <c r="AH52" s="472" t="str">
        <f>IF(IF('C3(1)-1管路'!AH52="-","-",IF('C10(1)-2管路(計画設定)'!AH52="-",'C3(1)-1管路'!AH52,'C3(1)-1管路'!AH52-'C10(1)-2管路(計画設定)'!AH52))=0,"-",IF('C3(1)-1管路'!AH52="-","-",IF('C10(1)-2管路(計画設定)'!AH52="-",'C3(1)-1管路'!AH52,'C3(1)-1管路'!AH52-'C10(1)-2管路(計画設定)'!AH52)))</f>
        <v>-</v>
      </c>
      <c r="AI52" s="486" t="str">
        <f t="shared" si="81"/>
        <v>-</v>
      </c>
      <c r="AJ52" s="478" t="str">
        <f>IF(IF('C3(1)-1管路'!AJ52="-","-",IF('C10(1)-2管路(計画設定)'!AJ52="-",'C3(1)-1管路'!AJ52,'C3(1)-1管路'!AJ52-'C10(1)-2管路(計画設定)'!AJ52))=0,"-",IF('C3(1)-1管路'!AJ52="-","-",IF('C10(1)-2管路(計画設定)'!AJ52="-",'C3(1)-1管路'!AJ52,'C3(1)-1管路'!AJ52-'C10(1)-2管路(計画設定)'!AJ52)))</f>
        <v>-</v>
      </c>
      <c r="AK52" s="472" t="str">
        <f>IF(IF('C3(1)-1管路'!AK52="-","-",IF('C10(1)-2管路(計画設定)'!AK52="-",'C3(1)-1管路'!AK52,'C3(1)-1管路'!AK52-'C10(1)-2管路(計画設定)'!AK52))=0,"-",IF('C3(1)-1管路'!AK52="-","-",IF('C10(1)-2管路(計画設定)'!AK52="-",'C3(1)-1管路'!AK52,'C3(1)-1管路'!AK52-'C10(1)-2管路(計画設定)'!AK52)))</f>
        <v>-</v>
      </c>
      <c r="AL52" s="486" t="str">
        <f t="shared" si="82"/>
        <v>-</v>
      </c>
      <c r="AM52" s="478" t="str">
        <f>IF(IF('C3(1)-1管路'!AM52="-","-",IF('C10(1)-2管路(計画設定)'!AM52="-",'C3(1)-1管路'!AM52,'C3(1)-1管路'!AM52-'C10(1)-2管路(計画設定)'!AM52))=0,"-",IF('C3(1)-1管路'!AM52="-","-",IF('C10(1)-2管路(計画設定)'!AM52="-",'C3(1)-1管路'!AM52,'C3(1)-1管路'!AM52-'C10(1)-2管路(計画設定)'!AM52)))</f>
        <v>-</v>
      </c>
      <c r="AN52" s="472" t="str">
        <f>IF(IF('C3(1)-1管路'!AN52="-","-",IF('C10(1)-2管路(計画設定)'!AN52="-",'C3(1)-1管路'!AN52,'C3(1)-1管路'!AN52-'C10(1)-2管路(計画設定)'!AN52))=0,"-",IF('C3(1)-1管路'!AN52="-","-",IF('C10(1)-2管路(計画設定)'!AN52="-",'C3(1)-1管路'!AN52,'C3(1)-1管路'!AN52-'C10(1)-2管路(計画設定)'!AN52)))</f>
        <v>-</v>
      </c>
      <c r="AO52" s="486" t="str">
        <f t="shared" si="83"/>
        <v>-</v>
      </c>
      <c r="AP52" s="478" t="str">
        <f>IF(IF('C3(1)-1管路'!AP52="-","-",IF('C10(1)-2管路(計画設定)'!AP52="-",'C3(1)-1管路'!AP52,'C3(1)-1管路'!AP52-'C10(1)-2管路(計画設定)'!AP52))=0,"-",IF('C3(1)-1管路'!AP52="-","-",IF('C10(1)-2管路(計画設定)'!AP52="-",'C3(1)-1管路'!AP52,'C3(1)-1管路'!AP52-'C10(1)-2管路(計画設定)'!AP52)))</f>
        <v>-</v>
      </c>
      <c r="AQ52" s="472" t="str">
        <f>IF(IF('C3(1)-1管路'!AQ52="-","-",IF('C10(1)-2管路(計画設定)'!AQ52="-",'C3(1)-1管路'!AQ52,'C3(1)-1管路'!AQ52-'C10(1)-2管路(計画設定)'!AQ52))=0,"-",IF('C3(1)-1管路'!AQ52="-","-",IF('C10(1)-2管路(計画設定)'!AQ52="-",'C3(1)-1管路'!AQ52,'C3(1)-1管路'!AQ52-'C10(1)-2管路(計画設定)'!AQ52)))</f>
        <v>-</v>
      </c>
      <c r="AR52" s="483" t="str">
        <f t="shared" si="84"/>
        <v>-</v>
      </c>
      <c r="AS52" s="478" t="str">
        <f>IF(IF('C3(1)-1管路'!AS52="-","-",IF('C10(1)-2管路(計画設定)'!AS52="-",'C3(1)-1管路'!AS52,'C3(1)-1管路'!AS52-'C10(1)-2管路(計画設定)'!AS52))=0,"-",IF('C3(1)-1管路'!AS52="-","-",IF('C10(1)-2管路(計画設定)'!AS52="-",'C3(1)-1管路'!AS52,'C3(1)-1管路'!AS52-'C10(1)-2管路(計画設定)'!AS52)))</f>
        <v>-</v>
      </c>
      <c r="AT52" s="472" t="str">
        <f>IF(IF('C3(1)-1管路'!AT52="-","-",IF('C10(1)-2管路(計画設定)'!AT52="-",'C3(1)-1管路'!AT52,'C3(1)-1管路'!AT52-'C10(1)-2管路(計画設定)'!AT52))=0,"-",IF('C3(1)-1管路'!AT52="-","-",IF('C10(1)-2管路(計画設定)'!AT52="-",'C3(1)-1管路'!AT52,'C3(1)-1管路'!AT52-'C10(1)-2管路(計画設定)'!AT52)))</f>
        <v>-</v>
      </c>
      <c r="AU52" s="483" t="str">
        <f t="shared" si="85"/>
        <v>-</v>
      </c>
      <c r="AV52" s="1071">
        <f t="shared" si="86"/>
        <v>287</v>
      </c>
      <c r="AW52" s="1070"/>
      <c r="AX52" s="1069">
        <f t="shared" si="87"/>
        <v>1</v>
      </c>
      <c r="AY52" s="1070"/>
      <c r="AZ52" s="1071">
        <f t="shared" si="88"/>
        <v>40</v>
      </c>
      <c r="BA52" s="1070"/>
      <c r="BB52" s="1070">
        <f t="shared" si="89"/>
        <v>10</v>
      </c>
      <c r="BC52" s="1070"/>
      <c r="BD52" s="1070">
        <f t="shared" si="90"/>
        <v>238</v>
      </c>
      <c r="BE52" s="1070"/>
      <c r="BF52" s="1070">
        <f t="shared" si="91"/>
        <v>0</v>
      </c>
      <c r="BG52" s="1070"/>
      <c r="BH52" s="1070">
        <f t="shared" si="92"/>
        <v>0</v>
      </c>
      <c r="BI52" s="1070"/>
      <c r="BJ52" s="1069">
        <f t="shared" si="93"/>
        <v>50</v>
      </c>
      <c r="BK52" s="1070"/>
      <c r="BL52" s="1070">
        <f t="shared" si="94"/>
        <v>238</v>
      </c>
      <c r="BM52" s="1073"/>
      <c r="BN52" s="1070">
        <f t="shared" si="95"/>
        <v>288</v>
      </c>
      <c r="BO52" s="1073"/>
      <c r="BQ52" s="442" t="str">
        <f>IF('C10(1)-2管路(計画設定)'!AW52="","-",'C10(1)-2管路(計画設定)'!AW52)</f>
        <v>配水用ポリエチレン管(融着継手)</v>
      </c>
      <c r="BR52" s="441" t="str">
        <f>IF(BQ52=BR$4,IF('C10(1)-2管路(計画設定)'!AV52="-","-",IF('C10(1)-2管路(計画設定)'!I52="-",'C10(1)-2管路(計画設定)'!AV52,'C10(1)-2管路(計画設定)'!AV52-'C10(1)-2管路(計画設定)'!I52)),"-")</f>
        <v>-</v>
      </c>
      <c r="BS52" s="441" t="str">
        <f>IF(BQ52=BS$4,IF('C10(1)-2管路(計画設定)'!AV52="-","-",IF('C10(1)-2管路(計画設定)'!L52="-",'C10(1)-2管路(計画設定)'!AV52,'C10(1)-2管路(計画設定)'!AV52-'C10(1)-2管路(計画設定)'!L52)),"-")</f>
        <v>-</v>
      </c>
      <c r="BT52" s="441">
        <f>IF(BQ52=BT$4,IF('C10(1)-2管路(計画設定)'!AV52="-","-",IF('C10(1)-2管路(計画設定)'!O52="-",'C10(1)-2管路(計画設定)'!AV52,'C10(1)-2管路(計画設定)'!AV52-'C10(1)-2管路(計画設定)'!O52)),"-")</f>
        <v>33</v>
      </c>
      <c r="BU52" s="441" t="str">
        <f>IF($BQ52=BU$4,IF('C10(1)-2管路(計画設定)'!$AV52="-","-",IF('C10(1)-2管路(計画設定)'!R52="-",'C10(1)-2管路(計画設定)'!$AV52,'C10(1)-2管路(計画設定)'!$AV52-'C10(1)-2管路(計画設定)'!R52)),"-")</f>
        <v>-</v>
      </c>
      <c r="BV52" s="441" t="str">
        <f>IF($BQ52=BV$4,IF('C10(1)-2管路(計画設定)'!$AV52="-","-",IF('C10(1)-2管路(計画設定)'!W52="-",'C10(1)-2管路(計画設定)'!$AV52,'C10(1)-2管路(計画設定)'!$AV52-SUM('C10(1)-2管路(計画設定)'!S52,'C10(1)-2管路(計画設定)'!T52))),"-")</f>
        <v>-</v>
      </c>
      <c r="BW52" s="441" t="str">
        <f>IF($BQ52=BV$4,IF('C10(1)-2管路(計画設定)'!$AV52="-","-",IF('C10(1)-2管路(計画設定)'!W52="-",'C10(1)-2管路(計画設定)'!$AV52,'C10(1)-2管路(計画設定)'!$AV52-SUM('C10(1)-2管路(計画設定)'!U52,'C10(1)-2管路(計画設定)'!V52))),"-")</f>
        <v>-</v>
      </c>
      <c r="BX52" s="441" t="str">
        <f>IF($BQ52=BX$4,IF('C10(1)-2管路(計画設定)'!$AV52="-","-",IF('C10(1)-2管路(計画設定)'!AF52="-",'C10(1)-2管路(計画設定)'!$AV52,'C10(1)-2管路(計画設定)'!$AV52-'C10(1)-2管路(計画設定)'!AF52)),"-")</f>
        <v>-</v>
      </c>
    </row>
    <row r="53" spans="2:76" ht="13.5" customHeight="1">
      <c r="B53" s="1594"/>
      <c r="C53" s="1263"/>
      <c r="D53" s="1263"/>
      <c r="E53" s="1253"/>
      <c r="F53" s="772" t="s">
        <v>69</v>
      </c>
      <c r="G53" s="854">
        <f t="shared" ref="G53" si="96">IF(SUM(G47:G52)=0,"-",SUM(G47:G52))</f>
        <v>224</v>
      </c>
      <c r="H53" s="474" t="str">
        <f t="shared" ref="H53:AU53" si="97">IF(SUM(H47:H52)=0,"-",SUM(H47:H52))</f>
        <v>-</v>
      </c>
      <c r="I53" s="489">
        <f t="shared" si="97"/>
        <v>224</v>
      </c>
      <c r="J53" s="854">
        <f t="shared" si="97"/>
        <v>4</v>
      </c>
      <c r="K53" s="474" t="str">
        <f t="shared" si="97"/>
        <v>-</v>
      </c>
      <c r="L53" s="489">
        <f t="shared" si="97"/>
        <v>4</v>
      </c>
      <c r="M53" s="854">
        <f t="shared" si="97"/>
        <v>38</v>
      </c>
      <c r="N53" s="474" t="str">
        <f t="shared" si="97"/>
        <v>-</v>
      </c>
      <c r="O53" s="489">
        <f t="shared" si="97"/>
        <v>38</v>
      </c>
      <c r="P53" s="854" t="str">
        <f t="shared" si="97"/>
        <v>-</v>
      </c>
      <c r="Q53" s="474" t="str">
        <f t="shared" si="97"/>
        <v>-</v>
      </c>
      <c r="R53" s="489" t="str">
        <f t="shared" si="97"/>
        <v>-</v>
      </c>
      <c r="S53" s="854">
        <f t="shared" si="97"/>
        <v>69</v>
      </c>
      <c r="T53" s="473">
        <f t="shared" si="97"/>
        <v>8</v>
      </c>
      <c r="U53" s="855">
        <f t="shared" si="97"/>
        <v>286</v>
      </c>
      <c r="V53" s="474" t="str">
        <f t="shared" si="97"/>
        <v>-</v>
      </c>
      <c r="W53" s="489">
        <f t="shared" si="97"/>
        <v>363</v>
      </c>
      <c r="X53" s="479">
        <f t="shared" si="97"/>
        <v>1018</v>
      </c>
      <c r="Y53" s="474" t="str">
        <f t="shared" si="97"/>
        <v>-</v>
      </c>
      <c r="Z53" s="489">
        <f t="shared" si="97"/>
        <v>1018</v>
      </c>
      <c r="AA53" s="479" t="str">
        <f t="shared" si="97"/>
        <v>-</v>
      </c>
      <c r="AB53" s="474" t="str">
        <f t="shared" si="97"/>
        <v>-</v>
      </c>
      <c r="AC53" s="489" t="str">
        <f t="shared" si="97"/>
        <v>-</v>
      </c>
      <c r="AD53" s="854">
        <f t="shared" si="97"/>
        <v>24</v>
      </c>
      <c r="AE53" s="474" t="str">
        <f t="shared" si="97"/>
        <v>-</v>
      </c>
      <c r="AF53" s="489">
        <f t="shared" si="97"/>
        <v>24</v>
      </c>
      <c r="AG53" s="479" t="str">
        <f t="shared" si="97"/>
        <v>-</v>
      </c>
      <c r="AH53" s="474" t="str">
        <f t="shared" si="97"/>
        <v>-</v>
      </c>
      <c r="AI53" s="489" t="str">
        <f t="shared" si="97"/>
        <v>-</v>
      </c>
      <c r="AJ53" s="479" t="str">
        <f t="shared" si="97"/>
        <v>-</v>
      </c>
      <c r="AK53" s="474" t="str">
        <f t="shared" si="97"/>
        <v>-</v>
      </c>
      <c r="AL53" s="489" t="str">
        <f t="shared" si="97"/>
        <v>-</v>
      </c>
      <c r="AM53" s="479" t="str">
        <f t="shared" si="97"/>
        <v>-</v>
      </c>
      <c r="AN53" s="474" t="str">
        <f t="shared" si="97"/>
        <v>-</v>
      </c>
      <c r="AO53" s="489" t="str">
        <f t="shared" si="97"/>
        <v>-</v>
      </c>
      <c r="AP53" s="479" t="str">
        <f t="shared" si="97"/>
        <v>-</v>
      </c>
      <c r="AQ53" s="474" t="str">
        <f t="shared" si="97"/>
        <v>-</v>
      </c>
      <c r="AR53" s="489" t="str">
        <f t="shared" si="97"/>
        <v>-</v>
      </c>
      <c r="AS53" s="479" t="str">
        <f t="shared" si="97"/>
        <v>-</v>
      </c>
      <c r="AT53" s="474" t="str">
        <f t="shared" si="97"/>
        <v>-</v>
      </c>
      <c r="AU53" s="489" t="str">
        <f t="shared" si="97"/>
        <v>-</v>
      </c>
      <c r="AV53" s="1065">
        <f>IF(SUM(AV47:AW52)=0,"-",SUM(AV47:AW52))</f>
        <v>1663</v>
      </c>
      <c r="AW53" s="1066"/>
      <c r="AX53" s="1094">
        <f>IF(SUM(AX47:AY52)=0,"-",SUM(AX47:AY52))</f>
        <v>8</v>
      </c>
      <c r="AY53" s="1066"/>
      <c r="AZ53" s="1065">
        <f>IF(SUM(AZ47:BA52)=0,"-",SUM(AZ47:BA52))</f>
        <v>266</v>
      </c>
      <c r="BA53" s="1066"/>
      <c r="BB53" s="1066">
        <f>IF(SUM(BB47:BC52)=0,"-",SUM(BB47:BC52))</f>
        <v>77</v>
      </c>
      <c r="BC53" s="1066"/>
      <c r="BD53" s="1066">
        <f>IF(SUM(BD47:BE52)=0,"-",SUM(BD47:BE52))</f>
        <v>1328</v>
      </c>
      <c r="BE53" s="1066"/>
      <c r="BF53" s="1066" t="str">
        <f>IF(SUM(BF47:BG52)=0,"-",SUM(BF47:BG52))</f>
        <v>-</v>
      </c>
      <c r="BG53" s="1066"/>
      <c r="BH53" s="1066" t="str">
        <f>IF(SUM(BH47:BI52)=0,"-",SUM(BH47:BI52))</f>
        <v>-</v>
      </c>
      <c r="BI53" s="1066"/>
      <c r="BJ53" s="1094">
        <f>IF(SUM(BJ47:BK52)=0,"-",SUM(BJ47:BK52))</f>
        <v>343</v>
      </c>
      <c r="BK53" s="1066"/>
      <c r="BL53" s="1066">
        <f>IF(SUM(BL47:BM52)=0,"-",SUM(BL47:BM52))</f>
        <v>1328</v>
      </c>
      <c r="BM53" s="1068"/>
      <c r="BN53" s="1065">
        <f t="shared" si="95"/>
        <v>1671</v>
      </c>
      <c r="BO53" s="1068"/>
      <c r="BQ53" s="442" t="str">
        <f>IF('C10(1)-2管路(計画設定)'!AW53="","-",'C10(1)-2管路(計画設定)'!AW53)</f>
        <v>-</v>
      </c>
      <c r="BR53" s="441" t="str">
        <f>IF(BQ53=BR$4,IF('C10(1)-2管路(計画設定)'!AV53="-","-",IF('C10(1)-2管路(計画設定)'!I53="-",'C10(1)-2管路(計画設定)'!AV53,'C10(1)-2管路(計画設定)'!AV53-'C10(1)-2管路(計画設定)'!I53)),"-")</f>
        <v>-</v>
      </c>
      <c r="BS53" s="441" t="str">
        <f>IF(BQ53=BS$4,IF('C10(1)-2管路(計画設定)'!AV53="-","-",IF('C10(1)-2管路(計画設定)'!L53="-",'C10(1)-2管路(計画設定)'!AV53,'C10(1)-2管路(計画設定)'!AV53-'C10(1)-2管路(計画設定)'!L53)),"-")</f>
        <v>-</v>
      </c>
      <c r="BT53" s="441" t="str">
        <f>IF(BQ53=BT$4,IF('C10(1)-2管路(計画設定)'!AV53="-","-",IF('C10(1)-2管路(計画設定)'!O53="-",'C10(1)-2管路(計画設定)'!AV53,'C10(1)-2管路(計画設定)'!AV53-'C10(1)-2管路(計画設定)'!O53)),"-")</f>
        <v>-</v>
      </c>
      <c r="BU53" s="441" t="str">
        <f>IF($BQ53=BU$4,IF('C10(1)-2管路(計画設定)'!$AV53="-","-",IF('C10(1)-2管路(計画設定)'!R53="-",'C10(1)-2管路(計画設定)'!$AV53,'C10(1)-2管路(計画設定)'!$AV53-'C10(1)-2管路(計画設定)'!R53)),"-")</f>
        <v>-</v>
      </c>
      <c r="BV53" s="441" t="str">
        <f>IF($BQ53=BV$4,IF('C10(1)-2管路(計画設定)'!$AV53="-","-",IF('C10(1)-2管路(計画設定)'!W53="-",'C10(1)-2管路(計画設定)'!$AV53,'C10(1)-2管路(計画設定)'!$AV53-SUM('C10(1)-2管路(計画設定)'!S53,'C10(1)-2管路(計画設定)'!T53))),"-")</f>
        <v>-</v>
      </c>
      <c r="BW53" s="441" t="str">
        <f>IF($BQ53=BV$4,IF('C10(1)-2管路(計画設定)'!$AV53="-","-",IF('C10(1)-2管路(計画設定)'!W53="-",'C10(1)-2管路(計画設定)'!$AV53,'C10(1)-2管路(計画設定)'!$AV53-SUM('C10(1)-2管路(計画設定)'!U53,'C10(1)-2管路(計画設定)'!V53))),"-")</f>
        <v>-</v>
      </c>
      <c r="BX53" s="441" t="str">
        <f>IF($BQ53=BX$4,IF('C10(1)-2管路(計画設定)'!$AV53="-","-",IF('C10(1)-2管路(計画設定)'!AF53="-",'C10(1)-2管路(計画設定)'!$AV53,'C10(1)-2管路(計画設定)'!$AV53-'C10(1)-2管路(計画設定)'!AF53)),"-")</f>
        <v>-</v>
      </c>
    </row>
    <row r="54" spans="2:76" ht="13.5" customHeight="1">
      <c r="B54" s="1594"/>
      <c r="C54" s="1263"/>
      <c r="D54" s="1263"/>
      <c r="E54" s="1260" t="s">
        <v>547</v>
      </c>
      <c r="F54" s="75">
        <v>600</v>
      </c>
      <c r="G54" s="861" t="str">
        <f>IF(AND('C10(1)-1管路(計画設定)'!$F$12="○",'C10(1)-4,5管路(計画設定)'!$BR54="-"),"-",IF('C3(1)-1管路'!G54="-",BR54,IF(BR54="-",'C3(1)-1管路'!G54,'C3(1)-1管路'!G54+BR54)))</f>
        <v>-</v>
      </c>
      <c r="H54" s="470" t="str">
        <f>IF(IF('C3(1)-1管路'!H54="-","-",IF('C10(1)-2管路(計画設定)'!H54="-",'C3(1)-1管路'!H54,'C3(1)-1管路'!H54-'C10(1)-2管路(計画設定)'!H54))=0,"-",IF('C3(1)-1管路'!H54="-","-",IF('C10(1)-2管路(計画設定)'!H54="-",'C3(1)-1管路'!H54,'C3(1)-1管路'!H54-'C10(1)-2管路(計画設定)'!H54)))</f>
        <v>-</v>
      </c>
      <c r="I54" s="488" t="str">
        <f t="shared" ref="I54:I64" si="98">IF(SUM(G54:H54)=0,"-",SUM(G54:H54))</f>
        <v>-</v>
      </c>
      <c r="J54" s="861" t="str">
        <f>IF(AND('C10(1)-1管路(計画設定)'!$H$12="○",'C10(1)-4,5管路(計画設定)'!$BS54="-"),"-",IF('C3(1)-1管路'!J54="-",BS54,IF(BS54="-",'C3(1)-1管路'!J54,'C3(1)-1管路'!J54+BS54)))</f>
        <v>-</v>
      </c>
      <c r="K54" s="470" t="str">
        <f>IF(IF('C3(1)-1管路'!K54="-","-",IF('C10(1)-2管路(計画設定)'!K54="-",'C3(1)-1管路'!K54,'C3(1)-1管路'!K54-'C10(1)-2管路(計画設定)'!K54))=0,"-",IF('C3(1)-1管路'!K54="-","-",IF('C10(1)-2管路(計画設定)'!K54="-",'C3(1)-1管路'!K54,'C3(1)-1管路'!K54-'C10(1)-2管路(計画設定)'!K54)))</f>
        <v>-</v>
      </c>
      <c r="L54" s="488" t="str">
        <f t="shared" ref="L54:L64" si="99">IF(SUM(J54:K54)=0,"-",SUM(J54:K54))</f>
        <v>-</v>
      </c>
      <c r="M54" s="861" t="str">
        <f>IF(AND('C10(1)-1管路(計画設定)'!$J$12="○",'C10(1)-4,5管路(計画設定)'!$BT54="-"),"-",IF('C3(1)-1管路'!M54="-",BT54,IF(BT54="-",'C3(1)-1管路'!M54,'C3(1)-1管路'!M54+BT54)))</f>
        <v>-</v>
      </c>
      <c r="N54" s="470" t="str">
        <f>IF(IF('C3(1)-1管路'!N54="-","-",IF('C10(1)-2管路(計画設定)'!N54="-",'C3(1)-1管路'!N54,'C3(1)-1管路'!N54-'C10(1)-2管路(計画設定)'!N54))=0,"-",IF('C3(1)-1管路'!N54="-","-",IF('C10(1)-2管路(計画設定)'!N54="-",'C3(1)-1管路'!N54,'C3(1)-1管路'!N54-'C10(1)-2管路(計画設定)'!N54)))</f>
        <v>-</v>
      </c>
      <c r="O54" s="488" t="str">
        <f t="shared" ref="O54:O64" si="100">IF(SUM(M54:N54)=0,"-",SUM(M54:N54))</f>
        <v>-</v>
      </c>
      <c r="P54" s="861" t="str">
        <f>IF(AND('C10(1)-1管路(計画設定)'!$L$12="○",'C10(1)-4,5管路(計画設定)'!$BU54="-"),"-",IF('C3(1)-1管路'!P54="-",BU54,IF(BU54="-",'C3(1)-1管路'!P54,'C3(1)-1管路'!P54+BU54)))</f>
        <v>-</v>
      </c>
      <c r="Q54" s="470" t="str">
        <f>IF(IF('C3(1)-1管路'!Q54="-","-",IF('C10(1)-2管路(計画設定)'!Q54="-",'C3(1)-1管路'!Q54,'C3(1)-1管路'!Q54-'C10(1)-2管路(計画設定)'!Q54))=0,"-",IF('C3(1)-1管路'!Q54="-","-",IF('C10(1)-2管路(計画設定)'!Q54="-",'C3(1)-1管路'!Q54,'C3(1)-1管路'!Q54-'C10(1)-2管路(計画設定)'!Q54)))</f>
        <v>-</v>
      </c>
      <c r="R54" s="488" t="str">
        <f t="shared" ref="R54:R64" si="101">IF(SUM(P54:Q54)=0,"-",SUM(P54:Q54))</f>
        <v>-</v>
      </c>
      <c r="S54" s="861" t="str">
        <f>IF(AND('C10(1)-1管路(計画設定)'!$N$12="○",'C10(1)-4,5管路(計画設定)'!$BV54="-"),"-",IF('C3(1)-1管路'!S54="-",BV54,IF(BV54="-",'C3(1)-1管路'!S54,'C3(1)-1管路'!S54+BV54+BW54)))</f>
        <v>-</v>
      </c>
      <c r="T54" s="469" t="str">
        <f>IF(IF('C3(1)-1管路'!T54="-","-",IF('C10(1)-2管路(計画設定)'!T54="-",'C3(1)-1管路'!T54,'C3(1)-1管路'!T54-'C10(1)-2管路(計画設定)'!T54))=0,"-",IF('C3(1)-1管路'!T54="-","-",IF('C10(1)-2管路(計画設定)'!T54="-",'C3(1)-1管路'!T54,'C3(1)-1管路'!T54-'C10(1)-2管路(計画設定)'!T54)))</f>
        <v>-</v>
      </c>
      <c r="U54" s="860" t="str">
        <f>IF(AND('C10(1)-1管路(計画設定)'!$P$12="○",'C10(1)-4,5管路(計画設定)'!$BW54="-"),"-",IF('C3(1)-1管路'!U54="-",BW54,IF(BW54="-",'C3(1)-1管路'!U54,'C3(1)-1管路'!U54)))</f>
        <v>-</v>
      </c>
      <c r="V54" s="470" t="str">
        <f>IF(IF('C3(1)-1管路'!V54="-","-",IF('C10(1)-2管路(計画設定)'!V54="-",'C3(1)-1管路'!V54,'C3(1)-1管路'!V54-'C10(1)-2管路(計画設定)'!V54))=0,"-",IF('C3(1)-1管路'!V54="-","-",IF('C10(1)-2管路(計画設定)'!V54="-",'C3(1)-1管路'!V54,'C3(1)-1管路'!V54-'C10(1)-2管路(計画設定)'!V54)))</f>
        <v>-</v>
      </c>
      <c r="W54" s="488" t="str">
        <f t="shared" ref="W54:W64" si="102">IF(SUM(S54:V54)=0,"-",SUM(S54:V54))</f>
        <v>-</v>
      </c>
      <c r="X54" s="480" t="str">
        <f>IF(IF('C3(1)-1管路'!X54="-","-",IF('C10(1)-2管路(計画設定)'!X54="-",'C3(1)-1管路'!X54,'C3(1)-1管路'!X54-'C10(1)-2管路(計画設定)'!X54))=0,"-",IF('C3(1)-1管路'!X54="-","-",IF('C10(1)-2管路(計画設定)'!X54="-",'C3(1)-1管路'!X54,'C3(1)-1管路'!X54-'C10(1)-2管路(計画設定)'!X54)))</f>
        <v>-</v>
      </c>
      <c r="Y54" s="470" t="str">
        <f>IF(IF('C3(1)-1管路'!Y54="-","-",IF('C10(1)-2管路(計画設定)'!Y54="-",'C3(1)-1管路'!Y54,'C3(1)-1管路'!Y54-'C10(1)-2管路(計画設定)'!Y54))=0,"-",IF('C3(1)-1管路'!Y54="-","-",IF('C10(1)-2管路(計画設定)'!Y54="-",'C3(1)-1管路'!Y54,'C3(1)-1管路'!Y54-'C10(1)-2管路(計画設定)'!Y54)))</f>
        <v>-</v>
      </c>
      <c r="Z54" s="488" t="str">
        <f t="shared" ref="Z54:Z64" si="103">IF(SUM(X54:Y54)=0,"-",SUM(X54:Y54))</f>
        <v>-</v>
      </c>
      <c r="AA54" s="480" t="str">
        <f>IF(IF('C3(1)-1管路'!AA54="-","-",IF('C10(1)-2管路(計画設定)'!AA54="-",'C3(1)-1管路'!AA54,'C3(1)-1管路'!AA54-'C10(1)-2管路(計画設定)'!AA54))=0,"-",IF('C3(1)-1管路'!AA54="-","-",IF('C10(1)-2管路(計画設定)'!AA54="-",'C3(1)-1管路'!AA54,'C3(1)-1管路'!AA54-'C10(1)-2管路(計画設定)'!AA54)))</f>
        <v>-</v>
      </c>
      <c r="AB54" s="470" t="str">
        <f>IF(IF('C3(1)-1管路'!AB54="-","-",IF('C10(1)-2管路(計画設定)'!AB54="-",'C3(1)-1管路'!AB54,'C3(1)-1管路'!AB54-'C10(1)-2管路(計画設定)'!AB54))=0,"-",IF('C3(1)-1管路'!AB54="-","-",IF('C10(1)-2管路(計画設定)'!AB54="-",'C3(1)-1管路'!AB54,'C3(1)-1管路'!AB54-'C10(1)-2管路(計画設定)'!AB54)))</f>
        <v>-</v>
      </c>
      <c r="AC54" s="488" t="str">
        <f t="shared" ref="AC54:AC64" si="104">IF(SUM(AA54:AB54)=0,"-",SUM(AA54:AB54))</f>
        <v>-</v>
      </c>
      <c r="AD54" s="861" t="str">
        <f>IF(AND('C10(1)-1管路(計画設定)'!$V$12="○",'C10(1)-4,5管路(計画設定)'!$BX54="-"),"-",IF('C3(1)-1管路'!AD54="-",BX54,IF(BX54="-",'C3(1)-1管路'!AD54,'C3(1)-1管路'!AD54+BX54)))</f>
        <v>-</v>
      </c>
      <c r="AE54" s="470" t="str">
        <f>IF(IF('C3(1)-1管路'!AE54="-","-",IF('C10(1)-2管路(計画設定)'!AE54="-",'C3(1)-1管路'!AE54,'C3(1)-1管路'!AE54-'C10(1)-2管路(計画設定)'!AE54))=0,"-",IF('C3(1)-1管路'!AE54="-","-",IF('C10(1)-2管路(計画設定)'!AE54="-",'C3(1)-1管路'!AE54,'C3(1)-1管路'!AE54-'C10(1)-2管路(計画設定)'!AE54)))</f>
        <v>-</v>
      </c>
      <c r="AF54" s="488" t="str">
        <f t="shared" ref="AF54:AF64" si="105">IF(SUM(AD54:AE54)=0,"-",SUM(AD54:AE54))</f>
        <v>-</v>
      </c>
      <c r="AG54" s="480" t="str">
        <f>IF(IF('C3(1)-1管路'!AG54="-","-",IF('C10(1)-2管路(計画設定)'!AG54="-",'C3(1)-1管路'!AG54,'C3(1)-1管路'!AG54-'C10(1)-2管路(計画設定)'!AG54))=0,"-",IF('C3(1)-1管路'!AG54="-","-",IF('C10(1)-2管路(計画設定)'!AG54="-",'C3(1)-1管路'!AG54,'C3(1)-1管路'!AG54-'C10(1)-2管路(計画設定)'!AG54)))</f>
        <v>-</v>
      </c>
      <c r="AH54" s="470" t="str">
        <f>IF(IF('C3(1)-1管路'!AH54="-","-",IF('C10(1)-2管路(計画設定)'!AH54="-",'C3(1)-1管路'!AH54,'C3(1)-1管路'!AH54-'C10(1)-2管路(計画設定)'!AH54))=0,"-",IF('C3(1)-1管路'!AH54="-","-",IF('C10(1)-2管路(計画設定)'!AH54="-",'C3(1)-1管路'!AH54,'C3(1)-1管路'!AH54-'C10(1)-2管路(計画設定)'!AH54)))</f>
        <v>-</v>
      </c>
      <c r="AI54" s="488" t="str">
        <f t="shared" ref="AI54:AI64" si="106">IF(SUM(AG54:AH54)=0,"-",SUM(AG54:AH54))</f>
        <v>-</v>
      </c>
      <c r="AJ54" s="480" t="str">
        <f>IF(IF('C3(1)-1管路'!AJ54="-","-",IF('C10(1)-2管路(計画設定)'!AJ54="-",'C3(1)-1管路'!AJ54,'C3(1)-1管路'!AJ54-'C10(1)-2管路(計画設定)'!AJ54))=0,"-",IF('C3(1)-1管路'!AJ54="-","-",IF('C10(1)-2管路(計画設定)'!AJ54="-",'C3(1)-1管路'!AJ54,'C3(1)-1管路'!AJ54-'C10(1)-2管路(計画設定)'!AJ54)))</f>
        <v>-</v>
      </c>
      <c r="AK54" s="470" t="str">
        <f>IF(IF('C3(1)-1管路'!AK54="-","-",IF('C10(1)-2管路(計画設定)'!AK54="-",'C3(1)-1管路'!AK54,'C3(1)-1管路'!AK54-'C10(1)-2管路(計画設定)'!AK54))=0,"-",IF('C3(1)-1管路'!AK54="-","-",IF('C10(1)-2管路(計画設定)'!AK54="-",'C3(1)-1管路'!AK54,'C3(1)-1管路'!AK54-'C10(1)-2管路(計画設定)'!AK54)))</f>
        <v>-</v>
      </c>
      <c r="AL54" s="488" t="str">
        <f t="shared" ref="AL54:AL64" si="107">IF(SUM(AJ54:AK54)=0,"-",SUM(AJ54:AK54))</f>
        <v>-</v>
      </c>
      <c r="AM54" s="480" t="str">
        <f>IF(IF('C3(1)-1管路'!AM54="-","-",IF('C10(1)-2管路(計画設定)'!AM54="-",'C3(1)-1管路'!AM54,'C3(1)-1管路'!AM54-'C10(1)-2管路(計画設定)'!AM54))=0,"-",IF('C3(1)-1管路'!AM54="-","-",IF('C10(1)-2管路(計画設定)'!AM54="-",'C3(1)-1管路'!AM54,'C3(1)-1管路'!AM54-'C10(1)-2管路(計画設定)'!AM54)))</f>
        <v>-</v>
      </c>
      <c r="AN54" s="470" t="str">
        <f>IF(IF('C3(1)-1管路'!AN54="-","-",IF('C10(1)-2管路(計画設定)'!AN54="-",'C3(1)-1管路'!AN54,'C3(1)-1管路'!AN54-'C10(1)-2管路(計画設定)'!AN54))=0,"-",IF('C3(1)-1管路'!AN54="-","-",IF('C10(1)-2管路(計画設定)'!AN54="-",'C3(1)-1管路'!AN54,'C3(1)-1管路'!AN54-'C10(1)-2管路(計画設定)'!AN54)))</f>
        <v>-</v>
      </c>
      <c r="AO54" s="488" t="str">
        <f t="shared" ref="AO54:AO64" si="108">IF(SUM(AM54:AN54)=0,"-",SUM(AM54:AN54))</f>
        <v>-</v>
      </c>
      <c r="AP54" s="480" t="str">
        <f>IF(IF('C3(1)-1管路'!AP54="-","-",IF('C10(1)-2管路(計画設定)'!AP54="-",'C3(1)-1管路'!AP54,'C3(1)-1管路'!AP54-'C10(1)-2管路(計画設定)'!AP54))=0,"-",IF('C3(1)-1管路'!AP54="-","-",IF('C10(1)-2管路(計画設定)'!AP54="-",'C3(1)-1管路'!AP54,'C3(1)-1管路'!AP54-'C10(1)-2管路(計画設定)'!AP54)))</f>
        <v>-</v>
      </c>
      <c r="AQ54" s="470" t="str">
        <f>IF(IF('C3(1)-1管路'!AQ54="-","-",IF('C10(1)-2管路(計画設定)'!AQ54="-",'C3(1)-1管路'!AQ54,'C3(1)-1管路'!AQ54-'C10(1)-2管路(計画設定)'!AQ54))=0,"-",IF('C3(1)-1管路'!AQ54="-","-",IF('C10(1)-2管路(計画設定)'!AQ54="-",'C3(1)-1管路'!AQ54,'C3(1)-1管路'!AQ54-'C10(1)-2管路(計画設定)'!AQ54)))</f>
        <v>-</v>
      </c>
      <c r="AR54" s="511" t="str">
        <f t="shared" ref="AR54:AR64" si="109">IF(SUM(AP54:AQ54)=0,"-",SUM(AP54:AQ54))</f>
        <v>-</v>
      </c>
      <c r="AS54" s="480" t="str">
        <f>IF(IF('C3(1)-1管路'!AS54="-","-",IF('C10(1)-2管路(計画設定)'!AS54="-",'C3(1)-1管路'!AS54,'C3(1)-1管路'!AS54-'C10(1)-2管路(計画設定)'!AS54))=0,"-",IF('C3(1)-1管路'!AS54="-","-",IF('C10(1)-2管路(計画設定)'!AS54="-",'C3(1)-1管路'!AS54,'C3(1)-1管路'!AS54-'C10(1)-2管路(計画設定)'!AS54)))</f>
        <v>-</v>
      </c>
      <c r="AT54" s="470" t="str">
        <f>IF(IF('C3(1)-1管路'!AT54="-","-",IF('C10(1)-2管路(計画設定)'!AT54="-",'C3(1)-1管路'!AT54,'C3(1)-1管路'!AT54-'C10(1)-2管路(計画設定)'!AT54))=0,"-",IF('C3(1)-1管路'!AT54="-","-",IF('C10(1)-2管路(計画設定)'!AT54="-",'C3(1)-1管路'!AT54,'C3(1)-1管路'!AT54-'C10(1)-2管路(計画設定)'!AT54)))</f>
        <v>-</v>
      </c>
      <c r="AU54" s="511" t="str">
        <f t="shared" ref="AU54:AU64" si="110">IF(SUM(AS54:AT54)=0,"-",SUM(AS54:AT54))</f>
        <v>-</v>
      </c>
      <c r="AV54" s="1096" t="str">
        <f t="shared" ref="AV54:AV64" si="111">IF(SUM(G54,J54,M54,P54,S54,U54,X54,AA54,AD54,AG54,AJ54,AM54,AP54,AS54)=0,"-",SUM(G54,J54,M54,P54,S54,U54,X54,AA54,AD54,AG54,AJ54,AM54,AP54,AS54))</f>
        <v>-</v>
      </c>
      <c r="AW54" s="1093"/>
      <c r="AX54" s="1092" t="str">
        <f t="shared" ref="AX54:AX64" si="112">IF(SUM(H54,K54,N54,Q54,T54,V54,Y54,AB54,AE54,AH54,AK54,AN54,AQ54,AT54)=0,"-",SUM(H54,K54,N54,Q54,T54,V54,Y54,AB54,AE54,AH54,AK54,AN54,AQ54,AT54))</f>
        <v>-</v>
      </c>
      <c r="AY54" s="1093"/>
      <c r="AZ54" s="1096">
        <f t="shared" ref="AZ54:AZ64" si="113">SUMIF(G$88,"①",I54)+SUMIF(J$88,"①",L54)+SUMIF(M$88,"①",O54)+SUMIF(P$88,"①",R54)+SUMIF(S$88,"①",S54)+SUMIF(S$88,"①",T54)+SUMIF(U$88,"①",U54)+SUMIF(U$88,"①",V54)+SUMIF(X$88,"①",Z54)+SUMIF(AA$88,"①",AC54)+SUMIF(AD$88,"①",AF54)+SUMIF(AG$88,"①",AI54)+SUMIF(AJ$88,"①",AL54)+SUMIF(AM$88,"①",AO54)+SUMIF(AP$88,"①",AR54)+SUMIF(AS$88,"①",AU54)</f>
        <v>0</v>
      </c>
      <c r="BA54" s="1093"/>
      <c r="BB54" s="1093">
        <f t="shared" ref="BB54:BB64" si="114">SUMIF(G$88,"②",I54)+SUMIF(J$88,"②",L54)+SUMIF(M$88,"②",O54)+SUMIF(P$88,"②",R54)+SUMIF(S$88,"②",S54)+SUMIF(S$88,"②",T54)+SUMIF(U$88,"②",U54)+SUMIF(U$88,"②",V54)+SUMIF(X$88,"②",Z54)+SUMIF(AA$88,"②",AC54)+SUMIF(AD$88,"②",AF54)+SUMIF(AG$88,"②",AI54)+SUMIF(AJ$88,"②",AL54)+SUMIF(AM$88,"②",AO54)+SUMIF(AP$88,"②",AR54)+SUMIF(AS$88,"②",AU54)</f>
        <v>0</v>
      </c>
      <c r="BC54" s="1093"/>
      <c r="BD54" s="1093">
        <f t="shared" ref="BD54:BD64" si="115">SUMIF(G$88,"③",I54)+SUMIF(J$88,"③",L54)+SUMIF(M$88,"③",O54)+SUMIF(P$88,"③",R54)+SUMIF(S$88,"③",S54)+SUMIF(S$88,"③",T54)+SUMIF(U$88,"③",U54)+SUMIF(U$88,"③",V54)+SUMIF(X$88,"③",Z54)+SUMIF(AA$88,"③",AC54)+SUMIF(AD$88,"③",AF54)+SUMIF(AG$88,"③",AI54)+SUMIF(AJ$88,"③",AL54)+SUMIF(AM$88,"③",AO54)+SUMIF(AP$88,"③",AR54)+SUMIF(AS$88,"③",AU54)</f>
        <v>0</v>
      </c>
      <c r="BE54" s="1093"/>
      <c r="BF54" s="1093">
        <f t="shared" ref="BF54:BF64" si="116">SUMIF(G$88,"④",I54)+SUMIF(J$88,"④",L54)+SUMIF(M$88,"④",O54)+SUMIF(P$88,"④",R54)+SUMIF(S$88,"④",S54)+SUMIF(S$88,"④",T54)+SUMIF(U$88,"④",U54)+SUMIF(U$88,"④",V54)+SUMIF(X$88,"④",Z54)+SUMIF(AA$88,"④",AC54)+SUMIF(AD$88,"④",AF54)+SUMIF(AG$88,"④",AI54)+SUMIF(AJ$88,"④",AL54)+SUMIF(AM$88,"④",AO54)+SUMIF(AP$88,"④",AR54)+SUMIF(AS$88,"④",AU54)</f>
        <v>0</v>
      </c>
      <c r="BG54" s="1093"/>
      <c r="BH54" s="1093">
        <f t="shared" ref="BH54:BH64" si="117">SUMIF(G$88,"⑤",I54)+SUMIF(J$88,"⑤",L54)+SUMIF(M$88,"⑤",O54)+SUMIF(P$88,"⑤",R54)+SUMIF(S$88,"⑤",S54)+SUMIF(S$88,"⑤",T54)+SUMIF(U$88,"⑤",U54)+SUMIF(U$88,"⑤",V54)+SUMIF(X$88,"⑤",Z54)+SUMIF(AA$88,"⑤",AC54)+SUMIF(AD$88,"⑤",AF54)+SUMIF(AG$88,"⑤",AI54)+SUMIF(AJ$88,"⑤",AL54)+SUMIF(AM$88,"⑤",AO54)+SUMIF(AP$88,"⑤",AR54)+SUMIF(AS$88,"⑤",AU54)</f>
        <v>0</v>
      </c>
      <c r="BI54" s="1093"/>
      <c r="BJ54" s="1092">
        <f t="shared" ref="BJ54:BJ64" si="118">SUM(AZ54:BC54)</f>
        <v>0</v>
      </c>
      <c r="BK54" s="1093"/>
      <c r="BL54" s="1093">
        <f t="shared" ref="BL54:BL64" si="119">SUM(BD54:BI54)</f>
        <v>0</v>
      </c>
      <c r="BM54" s="1165"/>
      <c r="BN54" s="1093" t="str">
        <f t="shared" si="95"/>
        <v>-</v>
      </c>
      <c r="BO54" s="1165"/>
      <c r="BQ54" s="442" t="str">
        <f>IF('C10(1)-2管路(計画設定)'!AW54="","-",'C10(1)-2管路(計画設定)'!AW54)</f>
        <v>ダクタイル鋳鉄管(NS形継手等)</v>
      </c>
      <c r="BR54" s="441" t="str">
        <f>IF(BQ54=BR$4,IF('C10(1)-2管路(計画設定)'!AV54="-","-",IF('C10(1)-2管路(計画設定)'!I54="-",'C10(1)-2管路(計画設定)'!AV54,'C10(1)-2管路(計画設定)'!AV54-'C10(1)-2管路(計画設定)'!I54)),"-")</f>
        <v>-</v>
      </c>
      <c r="BS54" s="441" t="str">
        <f>IF(BQ54=BS$4,IF('C10(1)-2管路(計画設定)'!AV54="-","-",IF('C10(1)-2管路(計画設定)'!L54="-",'C10(1)-2管路(計画設定)'!AV54,'C10(1)-2管路(計画設定)'!AV54-'C10(1)-2管路(計画設定)'!L54)),"-")</f>
        <v>-</v>
      </c>
      <c r="BT54" s="441" t="str">
        <f>IF(BQ54=BT$4,IF('C10(1)-2管路(計画設定)'!AV54="-","-",IF('C10(1)-2管路(計画設定)'!O54="-",'C10(1)-2管路(計画設定)'!AV54,'C10(1)-2管路(計画設定)'!AV54-'C10(1)-2管路(計画設定)'!O54)),"-")</f>
        <v>-</v>
      </c>
      <c r="BU54" s="441" t="str">
        <f>IF($BQ54=BU$4,IF('C10(1)-2管路(計画設定)'!$AV54="-","-",IF('C10(1)-2管路(計画設定)'!R54="-",'C10(1)-2管路(計画設定)'!$AV54,'C10(1)-2管路(計画設定)'!$AV54-'C10(1)-2管路(計画設定)'!R54)),"-")</f>
        <v>-</v>
      </c>
      <c r="BV54" s="441" t="str">
        <f>IF($BQ54=BV$4,IF('C10(1)-2管路(計画設定)'!$AV54="-","-",IF('C10(1)-2管路(計画設定)'!W54="-",'C10(1)-2管路(計画設定)'!$AV54,'C10(1)-2管路(計画設定)'!$AV54-SUM('C10(1)-2管路(計画設定)'!S54,'C10(1)-2管路(計画設定)'!T54))),"-")</f>
        <v>-</v>
      </c>
      <c r="BW54" s="441" t="str">
        <f>IF($BQ54=BV$4,IF('C10(1)-2管路(計画設定)'!$AV54="-","-",IF('C10(1)-2管路(計画設定)'!W54="-",'C10(1)-2管路(計画設定)'!$AV54,'C10(1)-2管路(計画設定)'!$AV54-SUM('C10(1)-2管路(計画設定)'!U54,'C10(1)-2管路(計画設定)'!V54))),"-")</f>
        <v>-</v>
      </c>
      <c r="BX54" s="441" t="str">
        <f>IF($BQ54=BX$4,IF('C10(1)-2管路(計画設定)'!$AV54="-","-",IF('C10(1)-2管路(計画設定)'!AF54="-",'C10(1)-2管路(計画設定)'!$AV54,'C10(1)-2管路(計画設定)'!$AV54-'C10(1)-2管路(計画設定)'!AF54)),"-")</f>
        <v>-</v>
      </c>
    </row>
    <row r="55" spans="2:76" ht="13.5" customHeight="1">
      <c r="B55" s="1594"/>
      <c r="C55" s="1263"/>
      <c r="D55" s="1263"/>
      <c r="E55" s="1265"/>
      <c r="F55" s="76">
        <v>500</v>
      </c>
      <c r="G55" s="857" t="str">
        <f>IF(AND('C10(1)-1管路(計画設定)'!$F$12="○",'C10(1)-4,5管路(計画設定)'!$BR55="-"),"-",IF('C3(1)-1管路'!G55="-",BR55,IF(BR55="-",'C3(1)-1管路'!G55,'C3(1)-1管路'!G55+BR55)))</f>
        <v>-</v>
      </c>
      <c r="H55" s="472" t="str">
        <f>IF(IF('C3(1)-1管路'!H55="-","-",IF('C10(1)-2管路(計画設定)'!H55="-",'C3(1)-1管路'!H55,'C3(1)-1管路'!H55-'C10(1)-2管路(計画設定)'!H55))=0,"-",IF('C3(1)-1管路'!H55="-","-",IF('C10(1)-2管路(計画設定)'!H55="-",'C3(1)-1管路'!H55,'C3(1)-1管路'!H55-'C10(1)-2管路(計画設定)'!H55)))</f>
        <v>-</v>
      </c>
      <c r="I55" s="486" t="str">
        <f t="shared" si="98"/>
        <v>-</v>
      </c>
      <c r="J55" s="857" t="str">
        <f>IF(AND('C10(1)-1管路(計画設定)'!$H$12="○",'C10(1)-4,5管路(計画設定)'!$BS55="-"),"-",IF('C3(1)-1管路'!J55="-",BS55,IF(BS55="-",'C3(1)-1管路'!J55,'C3(1)-1管路'!J55+BS55)))</f>
        <v>-</v>
      </c>
      <c r="K55" s="472" t="str">
        <f>IF(IF('C3(1)-1管路'!K55="-","-",IF('C10(1)-2管路(計画設定)'!K55="-",'C3(1)-1管路'!K55,'C3(1)-1管路'!K55-'C10(1)-2管路(計画設定)'!K55))=0,"-",IF('C3(1)-1管路'!K55="-","-",IF('C10(1)-2管路(計画設定)'!K55="-",'C3(1)-1管路'!K55,'C3(1)-1管路'!K55-'C10(1)-2管路(計画設定)'!K55)))</f>
        <v>-</v>
      </c>
      <c r="L55" s="486" t="str">
        <f t="shared" si="99"/>
        <v>-</v>
      </c>
      <c r="M55" s="857" t="str">
        <f>IF(AND('C10(1)-1管路(計画設定)'!$J$12="○",'C10(1)-4,5管路(計画設定)'!$BT55="-"),"-",IF('C3(1)-1管路'!M55="-",BT55,IF(BT55="-",'C3(1)-1管路'!M55,'C3(1)-1管路'!M55+BT55)))</f>
        <v>-</v>
      </c>
      <c r="N55" s="472" t="str">
        <f>IF(IF('C3(1)-1管路'!N55="-","-",IF('C10(1)-2管路(計画設定)'!N55="-",'C3(1)-1管路'!N55,'C3(1)-1管路'!N55-'C10(1)-2管路(計画設定)'!N55))=0,"-",IF('C3(1)-1管路'!N55="-","-",IF('C10(1)-2管路(計画設定)'!N55="-",'C3(1)-1管路'!N55,'C3(1)-1管路'!N55-'C10(1)-2管路(計画設定)'!N55)))</f>
        <v>-</v>
      </c>
      <c r="O55" s="486" t="str">
        <f t="shared" si="100"/>
        <v>-</v>
      </c>
      <c r="P55" s="857" t="str">
        <f>IF(AND('C10(1)-1管路(計画設定)'!$L$12="○",'C10(1)-4,5管路(計画設定)'!$BU55="-"),"-",IF('C3(1)-1管路'!P55="-",BU55,IF(BU55="-",'C3(1)-1管路'!P55,'C3(1)-1管路'!P55+BU55)))</f>
        <v>-</v>
      </c>
      <c r="Q55" s="472" t="str">
        <f>IF(IF('C3(1)-1管路'!Q55="-","-",IF('C10(1)-2管路(計画設定)'!Q55="-",'C3(1)-1管路'!Q55,'C3(1)-1管路'!Q55-'C10(1)-2管路(計画設定)'!Q55))=0,"-",IF('C3(1)-1管路'!Q55="-","-",IF('C10(1)-2管路(計画設定)'!Q55="-",'C3(1)-1管路'!Q55,'C3(1)-1管路'!Q55-'C10(1)-2管路(計画設定)'!Q55)))</f>
        <v>-</v>
      </c>
      <c r="R55" s="486" t="str">
        <f t="shared" si="101"/>
        <v>-</v>
      </c>
      <c r="S55" s="857" t="str">
        <f>IF(AND('C10(1)-1管路(計画設定)'!$N$12="○",'C10(1)-4,5管路(計画設定)'!$BV55="-"),"-",IF('C3(1)-1管路'!S55="-",BV55,IF(BV55="-",'C3(1)-1管路'!S55,'C3(1)-1管路'!S55+BV55+BW55)))</f>
        <v>-</v>
      </c>
      <c r="T55" s="471" t="str">
        <f>IF(IF('C3(1)-1管路'!T55="-","-",IF('C10(1)-2管路(計画設定)'!T55="-",'C3(1)-1管路'!T55,'C3(1)-1管路'!T55-'C10(1)-2管路(計画設定)'!T55))=0,"-",IF('C3(1)-1管路'!T55="-","-",IF('C10(1)-2管路(計画設定)'!T55="-",'C3(1)-1管路'!T55,'C3(1)-1管路'!T55-'C10(1)-2管路(計画設定)'!T55)))</f>
        <v>-</v>
      </c>
      <c r="U55" s="856" t="str">
        <f>IF(AND('C10(1)-1管路(計画設定)'!$P$12="○",'C10(1)-4,5管路(計画設定)'!$BW55="-"),"-",IF('C3(1)-1管路'!U55="-",BW55,IF(BW55="-",'C3(1)-1管路'!U55,'C3(1)-1管路'!U55)))</f>
        <v>-</v>
      </c>
      <c r="V55" s="472" t="str">
        <f>IF(IF('C3(1)-1管路'!V55="-","-",IF('C10(1)-2管路(計画設定)'!V55="-",'C3(1)-1管路'!V55,'C3(1)-1管路'!V55-'C10(1)-2管路(計画設定)'!V55))=0,"-",IF('C3(1)-1管路'!V55="-","-",IF('C10(1)-2管路(計画設定)'!V55="-",'C3(1)-1管路'!V55,'C3(1)-1管路'!V55-'C10(1)-2管路(計画設定)'!V55)))</f>
        <v>-</v>
      </c>
      <c r="W55" s="486" t="str">
        <f t="shared" si="102"/>
        <v>-</v>
      </c>
      <c r="X55" s="478" t="str">
        <f>IF(IF('C3(1)-1管路'!X55="-","-",IF('C10(1)-2管路(計画設定)'!X55="-",'C3(1)-1管路'!X55,'C3(1)-1管路'!X55-'C10(1)-2管路(計画設定)'!X55))=0,"-",IF('C3(1)-1管路'!X55="-","-",IF('C10(1)-2管路(計画設定)'!X55="-",'C3(1)-1管路'!X55,'C3(1)-1管路'!X55-'C10(1)-2管路(計画設定)'!X55)))</f>
        <v>-</v>
      </c>
      <c r="Y55" s="472" t="str">
        <f>IF(IF('C3(1)-1管路'!Y55="-","-",IF('C10(1)-2管路(計画設定)'!Y55="-",'C3(1)-1管路'!Y55,'C3(1)-1管路'!Y55-'C10(1)-2管路(計画設定)'!Y55))=0,"-",IF('C3(1)-1管路'!Y55="-","-",IF('C10(1)-2管路(計画設定)'!Y55="-",'C3(1)-1管路'!Y55,'C3(1)-1管路'!Y55-'C10(1)-2管路(計画設定)'!Y55)))</f>
        <v>-</v>
      </c>
      <c r="Z55" s="486" t="str">
        <f t="shared" si="103"/>
        <v>-</v>
      </c>
      <c r="AA55" s="478" t="str">
        <f>IF(IF('C3(1)-1管路'!AA55="-","-",IF('C10(1)-2管路(計画設定)'!AA55="-",'C3(1)-1管路'!AA55,'C3(1)-1管路'!AA55-'C10(1)-2管路(計画設定)'!AA55))=0,"-",IF('C3(1)-1管路'!AA55="-","-",IF('C10(1)-2管路(計画設定)'!AA55="-",'C3(1)-1管路'!AA55,'C3(1)-1管路'!AA55-'C10(1)-2管路(計画設定)'!AA55)))</f>
        <v>-</v>
      </c>
      <c r="AB55" s="472" t="str">
        <f>IF(IF('C3(1)-1管路'!AB55="-","-",IF('C10(1)-2管路(計画設定)'!AB55="-",'C3(1)-1管路'!AB55,'C3(1)-1管路'!AB55-'C10(1)-2管路(計画設定)'!AB55))=0,"-",IF('C3(1)-1管路'!AB55="-","-",IF('C10(1)-2管路(計画設定)'!AB55="-",'C3(1)-1管路'!AB55,'C3(1)-1管路'!AB55-'C10(1)-2管路(計画設定)'!AB55)))</f>
        <v>-</v>
      </c>
      <c r="AC55" s="486" t="str">
        <f t="shared" si="104"/>
        <v>-</v>
      </c>
      <c r="AD55" s="857" t="str">
        <f>IF(AND('C10(1)-1管路(計画設定)'!$V$12="○",'C10(1)-4,5管路(計画設定)'!$BX55="-"),"-",IF('C3(1)-1管路'!AD55="-",BX55,IF(BX55="-",'C3(1)-1管路'!AD55,'C3(1)-1管路'!AD55+BX55)))</f>
        <v>-</v>
      </c>
      <c r="AE55" s="472" t="str">
        <f>IF(IF('C3(1)-1管路'!AE55="-","-",IF('C10(1)-2管路(計画設定)'!AE55="-",'C3(1)-1管路'!AE55,'C3(1)-1管路'!AE55-'C10(1)-2管路(計画設定)'!AE55))=0,"-",IF('C3(1)-1管路'!AE55="-","-",IF('C10(1)-2管路(計画設定)'!AE55="-",'C3(1)-1管路'!AE55,'C3(1)-1管路'!AE55-'C10(1)-2管路(計画設定)'!AE55)))</f>
        <v>-</v>
      </c>
      <c r="AF55" s="486" t="str">
        <f t="shared" si="105"/>
        <v>-</v>
      </c>
      <c r="AG55" s="478" t="str">
        <f>IF(IF('C3(1)-1管路'!AG55="-","-",IF('C10(1)-2管路(計画設定)'!AG55="-",'C3(1)-1管路'!AG55,'C3(1)-1管路'!AG55-'C10(1)-2管路(計画設定)'!AG55))=0,"-",IF('C3(1)-1管路'!AG55="-","-",IF('C10(1)-2管路(計画設定)'!AG55="-",'C3(1)-1管路'!AG55,'C3(1)-1管路'!AG55-'C10(1)-2管路(計画設定)'!AG55)))</f>
        <v>-</v>
      </c>
      <c r="AH55" s="472" t="str">
        <f>IF(IF('C3(1)-1管路'!AH55="-","-",IF('C10(1)-2管路(計画設定)'!AH55="-",'C3(1)-1管路'!AH55,'C3(1)-1管路'!AH55-'C10(1)-2管路(計画設定)'!AH55))=0,"-",IF('C3(1)-1管路'!AH55="-","-",IF('C10(1)-2管路(計画設定)'!AH55="-",'C3(1)-1管路'!AH55,'C3(1)-1管路'!AH55-'C10(1)-2管路(計画設定)'!AH55)))</f>
        <v>-</v>
      </c>
      <c r="AI55" s="486" t="str">
        <f t="shared" si="106"/>
        <v>-</v>
      </c>
      <c r="AJ55" s="478" t="str">
        <f>IF(IF('C3(1)-1管路'!AJ55="-","-",IF('C10(1)-2管路(計画設定)'!AJ55="-",'C3(1)-1管路'!AJ55,'C3(1)-1管路'!AJ55-'C10(1)-2管路(計画設定)'!AJ55))=0,"-",IF('C3(1)-1管路'!AJ55="-","-",IF('C10(1)-2管路(計画設定)'!AJ55="-",'C3(1)-1管路'!AJ55,'C3(1)-1管路'!AJ55-'C10(1)-2管路(計画設定)'!AJ55)))</f>
        <v>-</v>
      </c>
      <c r="AK55" s="472" t="str">
        <f>IF(IF('C3(1)-1管路'!AK55="-","-",IF('C10(1)-2管路(計画設定)'!AK55="-",'C3(1)-1管路'!AK55,'C3(1)-1管路'!AK55-'C10(1)-2管路(計画設定)'!AK55))=0,"-",IF('C3(1)-1管路'!AK55="-","-",IF('C10(1)-2管路(計画設定)'!AK55="-",'C3(1)-1管路'!AK55,'C3(1)-1管路'!AK55-'C10(1)-2管路(計画設定)'!AK55)))</f>
        <v>-</v>
      </c>
      <c r="AL55" s="486" t="str">
        <f t="shared" si="107"/>
        <v>-</v>
      </c>
      <c r="AM55" s="478" t="str">
        <f>IF(IF('C3(1)-1管路'!AM55="-","-",IF('C10(1)-2管路(計画設定)'!AM55="-",'C3(1)-1管路'!AM55,'C3(1)-1管路'!AM55-'C10(1)-2管路(計画設定)'!AM55))=0,"-",IF('C3(1)-1管路'!AM55="-","-",IF('C10(1)-2管路(計画設定)'!AM55="-",'C3(1)-1管路'!AM55,'C3(1)-1管路'!AM55-'C10(1)-2管路(計画設定)'!AM55)))</f>
        <v>-</v>
      </c>
      <c r="AN55" s="472" t="str">
        <f>IF(IF('C3(1)-1管路'!AN55="-","-",IF('C10(1)-2管路(計画設定)'!AN55="-",'C3(1)-1管路'!AN55,'C3(1)-1管路'!AN55-'C10(1)-2管路(計画設定)'!AN55))=0,"-",IF('C3(1)-1管路'!AN55="-","-",IF('C10(1)-2管路(計画設定)'!AN55="-",'C3(1)-1管路'!AN55,'C3(1)-1管路'!AN55-'C10(1)-2管路(計画設定)'!AN55)))</f>
        <v>-</v>
      </c>
      <c r="AO55" s="486" t="str">
        <f t="shared" si="108"/>
        <v>-</v>
      </c>
      <c r="AP55" s="478" t="str">
        <f>IF(IF('C3(1)-1管路'!AP55="-","-",IF('C10(1)-2管路(計画設定)'!AP55="-",'C3(1)-1管路'!AP55,'C3(1)-1管路'!AP55-'C10(1)-2管路(計画設定)'!AP55))=0,"-",IF('C3(1)-1管路'!AP55="-","-",IF('C10(1)-2管路(計画設定)'!AP55="-",'C3(1)-1管路'!AP55,'C3(1)-1管路'!AP55-'C10(1)-2管路(計画設定)'!AP55)))</f>
        <v>-</v>
      </c>
      <c r="AQ55" s="472" t="str">
        <f>IF(IF('C3(1)-1管路'!AQ55="-","-",IF('C10(1)-2管路(計画設定)'!AQ55="-",'C3(1)-1管路'!AQ55,'C3(1)-1管路'!AQ55-'C10(1)-2管路(計画設定)'!AQ55))=0,"-",IF('C3(1)-1管路'!AQ55="-","-",IF('C10(1)-2管路(計画設定)'!AQ55="-",'C3(1)-1管路'!AQ55,'C3(1)-1管路'!AQ55-'C10(1)-2管路(計画設定)'!AQ55)))</f>
        <v>-</v>
      </c>
      <c r="AR55" s="483" t="str">
        <f t="shared" si="109"/>
        <v>-</v>
      </c>
      <c r="AS55" s="478" t="str">
        <f>IF(IF('C3(1)-1管路'!AS55="-","-",IF('C10(1)-2管路(計画設定)'!AS55="-",'C3(1)-1管路'!AS55,'C3(1)-1管路'!AS55-'C10(1)-2管路(計画設定)'!AS55))=0,"-",IF('C3(1)-1管路'!AS55="-","-",IF('C10(1)-2管路(計画設定)'!AS55="-",'C3(1)-1管路'!AS55,'C3(1)-1管路'!AS55-'C10(1)-2管路(計画設定)'!AS55)))</f>
        <v>-</v>
      </c>
      <c r="AT55" s="472" t="str">
        <f>IF(IF('C3(1)-1管路'!AT55="-","-",IF('C10(1)-2管路(計画設定)'!AT55="-",'C3(1)-1管路'!AT55,'C3(1)-1管路'!AT55-'C10(1)-2管路(計画設定)'!AT55))=0,"-",IF('C3(1)-1管路'!AT55="-","-",IF('C10(1)-2管路(計画設定)'!AT55="-",'C3(1)-1管路'!AT55,'C3(1)-1管路'!AT55-'C10(1)-2管路(計画設定)'!AT55)))</f>
        <v>-</v>
      </c>
      <c r="AU55" s="483" t="str">
        <f t="shared" si="110"/>
        <v>-</v>
      </c>
      <c r="AV55" s="1071" t="str">
        <f t="shared" si="111"/>
        <v>-</v>
      </c>
      <c r="AW55" s="1070"/>
      <c r="AX55" s="1069" t="str">
        <f t="shared" si="112"/>
        <v>-</v>
      </c>
      <c r="AY55" s="1070"/>
      <c r="AZ55" s="1071">
        <f t="shared" si="113"/>
        <v>0</v>
      </c>
      <c r="BA55" s="1070"/>
      <c r="BB55" s="1070">
        <f t="shared" si="114"/>
        <v>0</v>
      </c>
      <c r="BC55" s="1070"/>
      <c r="BD55" s="1070">
        <f t="shared" si="115"/>
        <v>0</v>
      </c>
      <c r="BE55" s="1070"/>
      <c r="BF55" s="1070">
        <f t="shared" si="116"/>
        <v>0</v>
      </c>
      <c r="BG55" s="1070"/>
      <c r="BH55" s="1070">
        <f t="shared" si="117"/>
        <v>0</v>
      </c>
      <c r="BI55" s="1070"/>
      <c r="BJ55" s="1069">
        <f t="shared" si="118"/>
        <v>0</v>
      </c>
      <c r="BK55" s="1070"/>
      <c r="BL55" s="1070">
        <f t="shared" si="119"/>
        <v>0</v>
      </c>
      <c r="BM55" s="1073"/>
      <c r="BN55" s="1070" t="str">
        <f t="shared" si="95"/>
        <v>-</v>
      </c>
      <c r="BO55" s="1073"/>
      <c r="BQ55" s="442" t="str">
        <f>IF('C10(1)-2管路(計画設定)'!AW55="","-",'C10(1)-2管路(計画設定)'!AW55)</f>
        <v>ダクタイル鋳鉄管(NS形継手等)</v>
      </c>
      <c r="BR55" s="441" t="str">
        <f>IF(BQ55=BR$4,IF('C10(1)-2管路(計画設定)'!AV55="-","-",IF('C10(1)-2管路(計画設定)'!I55="-",'C10(1)-2管路(計画設定)'!AV55,'C10(1)-2管路(計画設定)'!AV55-'C10(1)-2管路(計画設定)'!I55)),"-")</f>
        <v>-</v>
      </c>
      <c r="BS55" s="441" t="str">
        <f>IF(BQ55=BS$4,IF('C10(1)-2管路(計画設定)'!AV55="-","-",IF('C10(1)-2管路(計画設定)'!L55="-",'C10(1)-2管路(計画設定)'!AV55,'C10(1)-2管路(計画設定)'!AV55-'C10(1)-2管路(計画設定)'!L55)),"-")</f>
        <v>-</v>
      </c>
      <c r="BT55" s="441" t="str">
        <f>IF(BQ55=BT$4,IF('C10(1)-2管路(計画設定)'!AV55="-","-",IF('C10(1)-2管路(計画設定)'!O55="-",'C10(1)-2管路(計画設定)'!AV55,'C10(1)-2管路(計画設定)'!AV55-'C10(1)-2管路(計画設定)'!O55)),"-")</f>
        <v>-</v>
      </c>
      <c r="BU55" s="441" t="str">
        <f>IF($BQ55=BU$4,IF('C10(1)-2管路(計画設定)'!$AV55="-","-",IF('C10(1)-2管路(計画設定)'!R55="-",'C10(1)-2管路(計画設定)'!$AV55,'C10(1)-2管路(計画設定)'!$AV55-'C10(1)-2管路(計画設定)'!R55)),"-")</f>
        <v>-</v>
      </c>
      <c r="BV55" s="441" t="str">
        <f>IF($BQ55=BV$4,IF('C10(1)-2管路(計画設定)'!$AV55="-","-",IF('C10(1)-2管路(計画設定)'!W55="-",'C10(1)-2管路(計画設定)'!$AV55,'C10(1)-2管路(計画設定)'!$AV55-SUM('C10(1)-2管路(計画設定)'!S55,'C10(1)-2管路(計画設定)'!T55))),"-")</f>
        <v>-</v>
      </c>
      <c r="BW55" s="441" t="str">
        <f>IF($BQ55=BV$4,IF('C10(1)-2管路(計画設定)'!$AV55="-","-",IF('C10(1)-2管路(計画設定)'!W55="-",'C10(1)-2管路(計画設定)'!$AV55,'C10(1)-2管路(計画設定)'!$AV55-SUM('C10(1)-2管路(計画設定)'!U55,'C10(1)-2管路(計画設定)'!V55))),"-")</f>
        <v>-</v>
      </c>
      <c r="BX55" s="441" t="str">
        <f>IF($BQ55=BX$4,IF('C10(1)-2管路(計画設定)'!$AV55="-","-",IF('C10(1)-2管路(計画設定)'!AF55="-",'C10(1)-2管路(計画設定)'!$AV55,'C10(1)-2管路(計画設定)'!$AV55-'C10(1)-2管路(計画設定)'!AF55)),"-")</f>
        <v>-</v>
      </c>
    </row>
    <row r="56" spans="2:76" ht="13.5" customHeight="1">
      <c r="B56" s="1594"/>
      <c r="C56" s="1263"/>
      <c r="D56" s="1263"/>
      <c r="E56" s="1265"/>
      <c r="F56" s="76">
        <v>450</v>
      </c>
      <c r="G56" s="857" t="str">
        <f>IF(AND('C10(1)-1管路(計画設定)'!$F$12="○",'C10(1)-4,5管路(計画設定)'!$BR56="-"),"-",IF('C3(1)-1管路'!G56="-",BR56,IF(BR56="-",'C3(1)-1管路'!G56,'C3(1)-1管路'!G56+BR56)))</f>
        <v>-</v>
      </c>
      <c r="H56" s="472" t="str">
        <f>IF(IF('C3(1)-1管路'!H56="-","-",IF('C10(1)-2管路(計画設定)'!H56="-",'C3(1)-1管路'!H56,'C3(1)-1管路'!H56-'C10(1)-2管路(計画設定)'!H56))=0,"-",IF('C3(1)-1管路'!H56="-","-",IF('C10(1)-2管路(計画設定)'!H56="-",'C3(1)-1管路'!H56,'C3(1)-1管路'!H56-'C10(1)-2管路(計画設定)'!H56)))</f>
        <v>-</v>
      </c>
      <c r="I56" s="486" t="str">
        <f t="shared" si="98"/>
        <v>-</v>
      </c>
      <c r="J56" s="857" t="str">
        <f>IF(AND('C10(1)-1管路(計画設定)'!$H$12="○",'C10(1)-4,5管路(計画設定)'!$BS56="-"),"-",IF('C3(1)-1管路'!J56="-",BS56,IF(BS56="-",'C3(1)-1管路'!J56,'C3(1)-1管路'!J56+BS56)))</f>
        <v>-</v>
      </c>
      <c r="K56" s="472" t="str">
        <f>IF(IF('C3(1)-1管路'!K56="-","-",IF('C10(1)-2管路(計画設定)'!K56="-",'C3(1)-1管路'!K56,'C3(1)-1管路'!K56-'C10(1)-2管路(計画設定)'!K56))=0,"-",IF('C3(1)-1管路'!K56="-","-",IF('C10(1)-2管路(計画設定)'!K56="-",'C3(1)-1管路'!K56,'C3(1)-1管路'!K56-'C10(1)-2管路(計画設定)'!K56)))</f>
        <v>-</v>
      </c>
      <c r="L56" s="486" t="str">
        <f t="shared" si="99"/>
        <v>-</v>
      </c>
      <c r="M56" s="857" t="str">
        <f>IF(AND('C10(1)-1管路(計画設定)'!$J$12="○",'C10(1)-4,5管路(計画設定)'!$BT56="-"),"-",IF('C3(1)-1管路'!M56="-",BT56,IF(BT56="-",'C3(1)-1管路'!M56,'C3(1)-1管路'!M56+BT56)))</f>
        <v>-</v>
      </c>
      <c r="N56" s="472" t="str">
        <f>IF(IF('C3(1)-1管路'!N56="-","-",IF('C10(1)-2管路(計画設定)'!N56="-",'C3(1)-1管路'!N56,'C3(1)-1管路'!N56-'C10(1)-2管路(計画設定)'!N56))=0,"-",IF('C3(1)-1管路'!N56="-","-",IF('C10(1)-2管路(計画設定)'!N56="-",'C3(1)-1管路'!N56,'C3(1)-1管路'!N56-'C10(1)-2管路(計画設定)'!N56)))</f>
        <v>-</v>
      </c>
      <c r="O56" s="486" t="str">
        <f t="shared" si="100"/>
        <v>-</v>
      </c>
      <c r="P56" s="857" t="str">
        <f>IF(AND('C10(1)-1管路(計画設定)'!$L$12="○",'C10(1)-4,5管路(計画設定)'!$BU56="-"),"-",IF('C3(1)-1管路'!P56="-",BU56,IF(BU56="-",'C3(1)-1管路'!P56,'C3(1)-1管路'!P56+BU56)))</f>
        <v>-</v>
      </c>
      <c r="Q56" s="472" t="str">
        <f>IF(IF('C3(1)-1管路'!Q56="-","-",IF('C10(1)-2管路(計画設定)'!Q56="-",'C3(1)-1管路'!Q56,'C3(1)-1管路'!Q56-'C10(1)-2管路(計画設定)'!Q56))=0,"-",IF('C3(1)-1管路'!Q56="-","-",IF('C10(1)-2管路(計画設定)'!Q56="-",'C3(1)-1管路'!Q56,'C3(1)-1管路'!Q56-'C10(1)-2管路(計画設定)'!Q56)))</f>
        <v>-</v>
      </c>
      <c r="R56" s="486" t="str">
        <f t="shared" si="101"/>
        <v>-</v>
      </c>
      <c r="S56" s="857" t="str">
        <f>IF(AND('C10(1)-1管路(計画設定)'!$N$12="○",'C10(1)-4,5管路(計画設定)'!$BV56="-"),"-",IF('C3(1)-1管路'!S56="-",BV56,IF(BV56="-",'C3(1)-1管路'!S56,'C3(1)-1管路'!S56+BV56+BW56)))</f>
        <v>-</v>
      </c>
      <c r="T56" s="471" t="str">
        <f>IF(IF('C3(1)-1管路'!T56="-","-",IF('C10(1)-2管路(計画設定)'!T56="-",'C3(1)-1管路'!T56,'C3(1)-1管路'!T56-'C10(1)-2管路(計画設定)'!T56))=0,"-",IF('C3(1)-1管路'!T56="-","-",IF('C10(1)-2管路(計画設定)'!T56="-",'C3(1)-1管路'!T56,'C3(1)-1管路'!T56-'C10(1)-2管路(計画設定)'!T56)))</f>
        <v>-</v>
      </c>
      <c r="U56" s="856" t="str">
        <f>IF(AND('C10(1)-1管路(計画設定)'!$P$12="○",'C10(1)-4,5管路(計画設定)'!$BW56="-"),"-",IF('C3(1)-1管路'!U56="-",BW56,IF(BW56="-",'C3(1)-1管路'!U56,'C3(1)-1管路'!U56)))</f>
        <v>-</v>
      </c>
      <c r="V56" s="472" t="str">
        <f>IF(IF('C3(1)-1管路'!V56="-","-",IF('C10(1)-2管路(計画設定)'!V56="-",'C3(1)-1管路'!V56,'C3(1)-1管路'!V56-'C10(1)-2管路(計画設定)'!V56))=0,"-",IF('C3(1)-1管路'!V56="-","-",IF('C10(1)-2管路(計画設定)'!V56="-",'C3(1)-1管路'!V56,'C3(1)-1管路'!V56-'C10(1)-2管路(計画設定)'!V56)))</f>
        <v>-</v>
      </c>
      <c r="W56" s="486" t="str">
        <f t="shared" si="102"/>
        <v>-</v>
      </c>
      <c r="X56" s="478" t="str">
        <f>IF(IF('C3(1)-1管路'!X56="-","-",IF('C10(1)-2管路(計画設定)'!X56="-",'C3(1)-1管路'!X56,'C3(1)-1管路'!X56-'C10(1)-2管路(計画設定)'!X56))=0,"-",IF('C3(1)-1管路'!X56="-","-",IF('C10(1)-2管路(計画設定)'!X56="-",'C3(1)-1管路'!X56,'C3(1)-1管路'!X56-'C10(1)-2管路(計画設定)'!X56)))</f>
        <v>-</v>
      </c>
      <c r="Y56" s="472" t="str">
        <f>IF(IF('C3(1)-1管路'!Y56="-","-",IF('C10(1)-2管路(計画設定)'!Y56="-",'C3(1)-1管路'!Y56,'C3(1)-1管路'!Y56-'C10(1)-2管路(計画設定)'!Y56))=0,"-",IF('C3(1)-1管路'!Y56="-","-",IF('C10(1)-2管路(計画設定)'!Y56="-",'C3(1)-1管路'!Y56,'C3(1)-1管路'!Y56-'C10(1)-2管路(計画設定)'!Y56)))</f>
        <v>-</v>
      </c>
      <c r="Z56" s="486" t="str">
        <f t="shared" si="103"/>
        <v>-</v>
      </c>
      <c r="AA56" s="478" t="str">
        <f>IF(IF('C3(1)-1管路'!AA56="-","-",IF('C10(1)-2管路(計画設定)'!AA56="-",'C3(1)-1管路'!AA56,'C3(1)-1管路'!AA56-'C10(1)-2管路(計画設定)'!AA56))=0,"-",IF('C3(1)-1管路'!AA56="-","-",IF('C10(1)-2管路(計画設定)'!AA56="-",'C3(1)-1管路'!AA56,'C3(1)-1管路'!AA56-'C10(1)-2管路(計画設定)'!AA56)))</f>
        <v>-</v>
      </c>
      <c r="AB56" s="472" t="str">
        <f>IF(IF('C3(1)-1管路'!AB56="-","-",IF('C10(1)-2管路(計画設定)'!AB56="-",'C3(1)-1管路'!AB56,'C3(1)-1管路'!AB56-'C10(1)-2管路(計画設定)'!AB56))=0,"-",IF('C3(1)-1管路'!AB56="-","-",IF('C10(1)-2管路(計画設定)'!AB56="-",'C3(1)-1管路'!AB56,'C3(1)-1管路'!AB56-'C10(1)-2管路(計画設定)'!AB56)))</f>
        <v>-</v>
      </c>
      <c r="AC56" s="486" t="str">
        <f t="shared" si="104"/>
        <v>-</v>
      </c>
      <c r="AD56" s="857" t="str">
        <f>IF(AND('C10(1)-1管路(計画設定)'!$V$12="○",'C10(1)-4,5管路(計画設定)'!$BX56="-"),"-",IF('C3(1)-1管路'!AD56="-",BX56,IF(BX56="-",'C3(1)-1管路'!AD56,'C3(1)-1管路'!AD56+BX56)))</f>
        <v>-</v>
      </c>
      <c r="AE56" s="472" t="str">
        <f>IF(IF('C3(1)-1管路'!AE56="-","-",IF('C10(1)-2管路(計画設定)'!AE56="-",'C3(1)-1管路'!AE56,'C3(1)-1管路'!AE56-'C10(1)-2管路(計画設定)'!AE56))=0,"-",IF('C3(1)-1管路'!AE56="-","-",IF('C10(1)-2管路(計画設定)'!AE56="-",'C3(1)-1管路'!AE56,'C3(1)-1管路'!AE56-'C10(1)-2管路(計画設定)'!AE56)))</f>
        <v>-</v>
      </c>
      <c r="AF56" s="486" t="str">
        <f t="shared" si="105"/>
        <v>-</v>
      </c>
      <c r="AG56" s="478" t="str">
        <f>IF(IF('C3(1)-1管路'!AG56="-","-",IF('C10(1)-2管路(計画設定)'!AG56="-",'C3(1)-1管路'!AG56,'C3(1)-1管路'!AG56-'C10(1)-2管路(計画設定)'!AG56))=0,"-",IF('C3(1)-1管路'!AG56="-","-",IF('C10(1)-2管路(計画設定)'!AG56="-",'C3(1)-1管路'!AG56,'C3(1)-1管路'!AG56-'C10(1)-2管路(計画設定)'!AG56)))</f>
        <v>-</v>
      </c>
      <c r="AH56" s="472" t="str">
        <f>IF(IF('C3(1)-1管路'!AH56="-","-",IF('C10(1)-2管路(計画設定)'!AH56="-",'C3(1)-1管路'!AH56,'C3(1)-1管路'!AH56-'C10(1)-2管路(計画設定)'!AH56))=0,"-",IF('C3(1)-1管路'!AH56="-","-",IF('C10(1)-2管路(計画設定)'!AH56="-",'C3(1)-1管路'!AH56,'C3(1)-1管路'!AH56-'C10(1)-2管路(計画設定)'!AH56)))</f>
        <v>-</v>
      </c>
      <c r="AI56" s="486" t="str">
        <f t="shared" si="106"/>
        <v>-</v>
      </c>
      <c r="AJ56" s="478" t="str">
        <f>IF(IF('C3(1)-1管路'!AJ56="-","-",IF('C10(1)-2管路(計画設定)'!AJ56="-",'C3(1)-1管路'!AJ56,'C3(1)-1管路'!AJ56-'C10(1)-2管路(計画設定)'!AJ56))=0,"-",IF('C3(1)-1管路'!AJ56="-","-",IF('C10(1)-2管路(計画設定)'!AJ56="-",'C3(1)-1管路'!AJ56,'C3(1)-1管路'!AJ56-'C10(1)-2管路(計画設定)'!AJ56)))</f>
        <v>-</v>
      </c>
      <c r="AK56" s="472" t="str">
        <f>IF(IF('C3(1)-1管路'!AK56="-","-",IF('C10(1)-2管路(計画設定)'!AK56="-",'C3(1)-1管路'!AK56,'C3(1)-1管路'!AK56-'C10(1)-2管路(計画設定)'!AK56))=0,"-",IF('C3(1)-1管路'!AK56="-","-",IF('C10(1)-2管路(計画設定)'!AK56="-",'C3(1)-1管路'!AK56,'C3(1)-1管路'!AK56-'C10(1)-2管路(計画設定)'!AK56)))</f>
        <v>-</v>
      </c>
      <c r="AL56" s="486" t="str">
        <f t="shared" si="107"/>
        <v>-</v>
      </c>
      <c r="AM56" s="478" t="str">
        <f>IF(IF('C3(1)-1管路'!AM56="-","-",IF('C10(1)-2管路(計画設定)'!AM56="-",'C3(1)-1管路'!AM56,'C3(1)-1管路'!AM56-'C10(1)-2管路(計画設定)'!AM56))=0,"-",IF('C3(1)-1管路'!AM56="-","-",IF('C10(1)-2管路(計画設定)'!AM56="-",'C3(1)-1管路'!AM56,'C3(1)-1管路'!AM56-'C10(1)-2管路(計画設定)'!AM56)))</f>
        <v>-</v>
      </c>
      <c r="AN56" s="472" t="str">
        <f>IF(IF('C3(1)-1管路'!AN56="-","-",IF('C10(1)-2管路(計画設定)'!AN56="-",'C3(1)-1管路'!AN56,'C3(1)-1管路'!AN56-'C10(1)-2管路(計画設定)'!AN56))=0,"-",IF('C3(1)-1管路'!AN56="-","-",IF('C10(1)-2管路(計画設定)'!AN56="-",'C3(1)-1管路'!AN56,'C3(1)-1管路'!AN56-'C10(1)-2管路(計画設定)'!AN56)))</f>
        <v>-</v>
      </c>
      <c r="AO56" s="486" t="str">
        <f t="shared" si="108"/>
        <v>-</v>
      </c>
      <c r="AP56" s="478" t="str">
        <f>IF(IF('C3(1)-1管路'!AP56="-","-",IF('C10(1)-2管路(計画設定)'!AP56="-",'C3(1)-1管路'!AP56,'C3(1)-1管路'!AP56-'C10(1)-2管路(計画設定)'!AP56))=0,"-",IF('C3(1)-1管路'!AP56="-","-",IF('C10(1)-2管路(計画設定)'!AP56="-",'C3(1)-1管路'!AP56,'C3(1)-1管路'!AP56-'C10(1)-2管路(計画設定)'!AP56)))</f>
        <v>-</v>
      </c>
      <c r="AQ56" s="472" t="str">
        <f>IF(IF('C3(1)-1管路'!AQ56="-","-",IF('C10(1)-2管路(計画設定)'!AQ56="-",'C3(1)-1管路'!AQ56,'C3(1)-1管路'!AQ56-'C10(1)-2管路(計画設定)'!AQ56))=0,"-",IF('C3(1)-1管路'!AQ56="-","-",IF('C10(1)-2管路(計画設定)'!AQ56="-",'C3(1)-1管路'!AQ56,'C3(1)-1管路'!AQ56-'C10(1)-2管路(計画設定)'!AQ56)))</f>
        <v>-</v>
      </c>
      <c r="AR56" s="483" t="str">
        <f t="shared" si="109"/>
        <v>-</v>
      </c>
      <c r="AS56" s="478" t="str">
        <f>IF(IF('C3(1)-1管路'!AS56="-","-",IF('C10(1)-2管路(計画設定)'!AS56="-",'C3(1)-1管路'!AS56,'C3(1)-1管路'!AS56-'C10(1)-2管路(計画設定)'!AS56))=0,"-",IF('C3(1)-1管路'!AS56="-","-",IF('C10(1)-2管路(計画設定)'!AS56="-",'C3(1)-1管路'!AS56,'C3(1)-1管路'!AS56-'C10(1)-2管路(計画設定)'!AS56)))</f>
        <v>-</v>
      </c>
      <c r="AT56" s="472" t="str">
        <f>IF(IF('C3(1)-1管路'!AT56="-","-",IF('C10(1)-2管路(計画設定)'!AT56="-",'C3(1)-1管路'!AT56,'C3(1)-1管路'!AT56-'C10(1)-2管路(計画設定)'!AT56))=0,"-",IF('C3(1)-1管路'!AT56="-","-",IF('C10(1)-2管路(計画設定)'!AT56="-",'C3(1)-1管路'!AT56,'C3(1)-1管路'!AT56-'C10(1)-2管路(計画設定)'!AT56)))</f>
        <v>-</v>
      </c>
      <c r="AU56" s="483" t="str">
        <f t="shared" si="110"/>
        <v>-</v>
      </c>
      <c r="AV56" s="1071" t="str">
        <f t="shared" si="111"/>
        <v>-</v>
      </c>
      <c r="AW56" s="1070"/>
      <c r="AX56" s="1069" t="str">
        <f t="shared" si="112"/>
        <v>-</v>
      </c>
      <c r="AY56" s="1070"/>
      <c r="AZ56" s="1071">
        <f t="shared" si="113"/>
        <v>0</v>
      </c>
      <c r="BA56" s="1070"/>
      <c r="BB56" s="1070">
        <f t="shared" si="114"/>
        <v>0</v>
      </c>
      <c r="BC56" s="1070"/>
      <c r="BD56" s="1070">
        <f t="shared" si="115"/>
        <v>0</v>
      </c>
      <c r="BE56" s="1070"/>
      <c r="BF56" s="1070">
        <f t="shared" si="116"/>
        <v>0</v>
      </c>
      <c r="BG56" s="1070"/>
      <c r="BH56" s="1070">
        <f t="shared" si="117"/>
        <v>0</v>
      </c>
      <c r="BI56" s="1070"/>
      <c r="BJ56" s="1069">
        <f t="shared" si="118"/>
        <v>0</v>
      </c>
      <c r="BK56" s="1070"/>
      <c r="BL56" s="1070">
        <f t="shared" si="119"/>
        <v>0</v>
      </c>
      <c r="BM56" s="1073"/>
      <c r="BN56" s="1070" t="str">
        <f t="shared" si="95"/>
        <v>-</v>
      </c>
      <c r="BO56" s="1073"/>
      <c r="BQ56" s="442" t="str">
        <f>IF('C10(1)-2管路(計画設定)'!AW56="","-",'C10(1)-2管路(計画設定)'!AW56)</f>
        <v>ダクタイル鋳鉄管(NS形継手等)</v>
      </c>
      <c r="BR56" s="441" t="str">
        <f>IF(BQ56=BR$4,IF('C10(1)-2管路(計画設定)'!AV56="-","-",IF('C10(1)-2管路(計画設定)'!I56="-",'C10(1)-2管路(計画設定)'!AV56,'C10(1)-2管路(計画設定)'!AV56-'C10(1)-2管路(計画設定)'!I56)),"-")</f>
        <v>-</v>
      </c>
      <c r="BS56" s="441" t="str">
        <f>IF(BQ56=BS$4,IF('C10(1)-2管路(計画設定)'!AV56="-","-",IF('C10(1)-2管路(計画設定)'!L56="-",'C10(1)-2管路(計画設定)'!AV56,'C10(1)-2管路(計画設定)'!AV56-'C10(1)-2管路(計画設定)'!L56)),"-")</f>
        <v>-</v>
      </c>
      <c r="BT56" s="441" t="str">
        <f>IF(BQ56=BT$4,IF('C10(1)-2管路(計画設定)'!AV56="-","-",IF('C10(1)-2管路(計画設定)'!O56="-",'C10(1)-2管路(計画設定)'!AV56,'C10(1)-2管路(計画設定)'!AV56-'C10(1)-2管路(計画設定)'!O56)),"-")</f>
        <v>-</v>
      </c>
      <c r="BU56" s="441" t="str">
        <f>IF($BQ56=BU$4,IF('C10(1)-2管路(計画設定)'!$AV56="-","-",IF('C10(1)-2管路(計画設定)'!R56="-",'C10(1)-2管路(計画設定)'!$AV56,'C10(1)-2管路(計画設定)'!$AV56-'C10(1)-2管路(計画設定)'!R56)),"-")</f>
        <v>-</v>
      </c>
      <c r="BV56" s="441" t="str">
        <f>IF($BQ56=BV$4,IF('C10(1)-2管路(計画設定)'!$AV56="-","-",IF('C10(1)-2管路(計画設定)'!W56="-",'C10(1)-2管路(計画設定)'!$AV56,'C10(1)-2管路(計画設定)'!$AV56-SUM('C10(1)-2管路(計画設定)'!S56,'C10(1)-2管路(計画設定)'!T56))),"-")</f>
        <v>-</v>
      </c>
      <c r="BW56" s="441" t="str">
        <f>IF($BQ56=BV$4,IF('C10(1)-2管路(計画設定)'!$AV56="-","-",IF('C10(1)-2管路(計画設定)'!W56="-",'C10(1)-2管路(計画設定)'!$AV56,'C10(1)-2管路(計画設定)'!$AV56-SUM('C10(1)-2管路(計画設定)'!U56,'C10(1)-2管路(計画設定)'!V56))),"-")</f>
        <v>-</v>
      </c>
      <c r="BX56" s="441" t="str">
        <f>IF($BQ56=BX$4,IF('C10(1)-2管路(計画設定)'!$AV56="-","-",IF('C10(1)-2管路(計画設定)'!AF56="-",'C10(1)-2管路(計画設定)'!$AV56,'C10(1)-2管路(計画設定)'!$AV56-'C10(1)-2管路(計画設定)'!AF56)),"-")</f>
        <v>-</v>
      </c>
    </row>
    <row r="57" spans="2:76" ht="13.5" customHeight="1">
      <c r="B57" s="1594"/>
      <c r="C57" s="1263"/>
      <c r="D57" s="1263"/>
      <c r="E57" s="1265"/>
      <c r="F57" s="76">
        <v>400</v>
      </c>
      <c r="G57" s="857" t="str">
        <f>IF(AND('C10(1)-1管路(計画設定)'!$F$12="○",'C10(1)-4,5管路(計画設定)'!$BR57="-"),"-",IF('C3(1)-1管路'!G57="-",BR57,IF(BR57="-",'C3(1)-1管路'!G57,'C3(1)-1管路'!G57+BR57)))</f>
        <v>-</v>
      </c>
      <c r="H57" s="472" t="str">
        <f>IF(IF('C3(1)-1管路'!H57="-","-",IF('C10(1)-2管路(計画設定)'!H57="-",'C3(1)-1管路'!H57,'C3(1)-1管路'!H57-'C10(1)-2管路(計画設定)'!H57))=0,"-",IF('C3(1)-1管路'!H57="-","-",IF('C10(1)-2管路(計画設定)'!H57="-",'C3(1)-1管路'!H57,'C3(1)-1管路'!H57-'C10(1)-2管路(計画設定)'!H57)))</f>
        <v>-</v>
      </c>
      <c r="I57" s="486" t="str">
        <f t="shared" si="98"/>
        <v>-</v>
      </c>
      <c r="J57" s="857" t="str">
        <f>IF(AND('C10(1)-1管路(計画設定)'!$H$12="○",'C10(1)-4,5管路(計画設定)'!$BS57="-"),"-",IF('C3(1)-1管路'!J57="-",BS57,IF(BS57="-",'C3(1)-1管路'!J57,'C3(1)-1管路'!J57+BS57)))</f>
        <v>-</v>
      </c>
      <c r="K57" s="472" t="str">
        <f>IF(IF('C3(1)-1管路'!K57="-","-",IF('C10(1)-2管路(計画設定)'!K57="-",'C3(1)-1管路'!K57,'C3(1)-1管路'!K57-'C10(1)-2管路(計画設定)'!K57))=0,"-",IF('C3(1)-1管路'!K57="-","-",IF('C10(1)-2管路(計画設定)'!K57="-",'C3(1)-1管路'!K57,'C3(1)-1管路'!K57-'C10(1)-2管路(計画設定)'!K57)))</f>
        <v>-</v>
      </c>
      <c r="L57" s="486" t="str">
        <f t="shared" si="99"/>
        <v>-</v>
      </c>
      <c r="M57" s="857" t="str">
        <f>IF(AND('C10(1)-1管路(計画設定)'!$J$12="○",'C10(1)-4,5管路(計画設定)'!$BT57="-"),"-",IF('C3(1)-1管路'!M57="-",BT57,IF(BT57="-",'C3(1)-1管路'!M57,'C3(1)-1管路'!M57+BT57)))</f>
        <v>-</v>
      </c>
      <c r="N57" s="472" t="str">
        <f>IF(IF('C3(1)-1管路'!N57="-","-",IF('C10(1)-2管路(計画設定)'!N57="-",'C3(1)-1管路'!N57,'C3(1)-1管路'!N57-'C10(1)-2管路(計画設定)'!N57))=0,"-",IF('C3(1)-1管路'!N57="-","-",IF('C10(1)-2管路(計画設定)'!N57="-",'C3(1)-1管路'!N57,'C3(1)-1管路'!N57-'C10(1)-2管路(計画設定)'!N57)))</f>
        <v>-</v>
      </c>
      <c r="O57" s="486" t="str">
        <f t="shared" si="100"/>
        <v>-</v>
      </c>
      <c r="P57" s="857" t="str">
        <f>IF(AND('C10(1)-1管路(計画設定)'!$L$12="○",'C10(1)-4,5管路(計画設定)'!$BU57="-"),"-",IF('C3(1)-1管路'!P57="-",BU57,IF(BU57="-",'C3(1)-1管路'!P57,'C3(1)-1管路'!P57+BU57)))</f>
        <v>-</v>
      </c>
      <c r="Q57" s="472" t="str">
        <f>IF(IF('C3(1)-1管路'!Q57="-","-",IF('C10(1)-2管路(計画設定)'!Q57="-",'C3(1)-1管路'!Q57,'C3(1)-1管路'!Q57-'C10(1)-2管路(計画設定)'!Q57))=0,"-",IF('C3(1)-1管路'!Q57="-","-",IF('C10(1)-2管路(計画設定)'!Q57="-",'C3(1)-1管路'!Q57,'C3(1)-1管路'!Q57-'C10(1)-2管路(計画設定)'!Q57)))</f>
        <v>-</v>
      </c>
      <c r="R57" s="486" t="str">
        <f t="shared" si="101"/>
        <v>-</v>
      </c>
      <c r="S57" s="857" t="str">
        <f>IF(AND('C10(1)-1管路(計画設定)'!$N$12="○",'C10(1)-4,5管路(計画設定)'!$BV57="-"),"-",IF('C3(1)-1管路'!S57="-",BV57,IF(BV57="-",'C3(1)-1管路'!S57,'C3(1)-1管路'!S57+BV57+BW57)))</f>
        <v>-</v>
      </c>
      <c r="T57" s="471" t="str">
        <f>IF(IF('C3(1)-1管路'!T57="-","-",IF('C10(1)-2管路(計画設定)'!T57="-",'C3(1)-1管路'!T57,'C3(1)-1管路'!T57-'C10(1)-2管路(計画設定)'!T57))=0,"-",IF('C3(1)-1管路'!T57="-","-",IF('C10(1)-2管路(計画設定)'!T57="-",'C3(1)-1管路'!T57,'C3(1)-1管路'!T57-'C10(1)-2管路(計画設定)'!T57)))</f>
        <v>-</v>
      </c>
      <c r="U57" s="856" t="str">
        <f>IF(AND('C10(1)-1管路(計画設定)'!$P$12="○",'C10(1)-4,5管路(計画設定)'!$BW57="-"),"-",IF('C3(1)-1管路'!U57="-",BW57,IF(BW57="-",'C3(1)-1管路'!U57,'C3(1)-1管路'!U57)))</f>
        <v>-</v>
      </c>
      <c r="V57" s="472" t="str">
        <f>IF(IF('C3(1)-1管路'!V57="-","-",IF('C10(1)-2管路(計画設定)'!V57="-",'C3(1)-1管路'!V57,'C3(1)-1管路'!V57-'C10(1)-2管路(計画設定)'!V57))=0,"-",IF('C3(1)-1管路'!V57="-","-",IF('C10(1)-2管路(計画設定)'!V57="-",'C3(1)-1管路'!V57,'C3(1)-1管路'!V57-'C10(1)-2管路(計画設定)'!V57)))</f>
        <v>-</v>
      </c>
      <c r="W57" s="486" t="str">
        <f t="shared" si="102"/>
        <v>-</v>
      </c>
      <c r="X57" s="478" t="str">
        <f>IF(IF('C3(1)-1管路'!X57="-","-",IF('C10(1)-2管路(計画設定)'!X57="-",'C3(1)-1管路'!X57,'C3(1)-1管路'!X57-'C10(1)-2管路(計画設定)'!X57))=0,"-",IF('C3(1)-1管路'!X57="-","-",IF('C10(1)-2管路(計画設定)'!X57="-",'C3(1)-1管路'!X57,'C3(1)-1管路'!X57-'C10(1)-2管路(計画設定)'!X57)))</f>
        <v>-</v>
      </c>
      <c r="Y57" s="472" t="str">
        <f>IF(IF('C3(1)-1管路'!Y57="-","-",IF('C10(1)-2管路(計画設定)'!Y57="-",'C3(1)-1管路'!Y57,'C3(1)-1管路'!Y57-'C10(1)-2管路(計画設定)'!Y57))=0,"-",IF('C3(1)-1管路'!Y57="-","-",IF('C10(1)-2管路(計画設定)'!Y57="-",'C3(1)-1管路'!Y57,'C3(1)-1管路'!Y57-'C10(1)-2管路(計画設定)'!Y57)))</f>
        <v>-</v>
      </c>
      <c r="Z57" s="486" t="str">
        <f t="shared" si="103"/>
        <v>-</v>
      </c>
      <c r="AA57" s="478" t="str">
        <f>IF(IF('C3(1)-1管路'!AA57="-","-",IF('C10(1)-2管路(計画設定)'!AA57="-",'C3(1)-1管路'!AA57,'C3(1)-1管路'!AA57-'C10(1)-2管路(計画設定)'!AA57))=0,"-",IF('C3(1)-1管路'!AA57="-","-",IF('C10(1)-2管路(計画設定)'!AA57="-",'C3(1)-1管路'!AA57,'C3(1)-1管路'!AA57-'C10(1)-2管路(計画設定)'!AA57)))</f>
        <v>-</v>
      </c>
      <c r="AB57" s="472" t="str">
        <f>IF(IF('C3(1)-1管路'!AB57="-","-",IF('C10(1)-2管路(計画設定)'!AB57="-",'C3(1)-1管路'!AB57,'C3(1)-1管路'!AB57-'C10(1)-2管路(計画設定)'!AB57))=0,"-",IF('C3(1)-1管路'!AB57="-","-",IF('C10(1)-2管路(計画設定)'!AB57="-",'C3(1)-1管路'!AB57,'C3(1)-1管路'!AB57-'C10(1)-2管路(計画設定)'!AB57)))</f>
        <v>-</v>
      </c>
      <c r="AC57" s="486" t="str">
        <f t="shared" si="104"/>
        <v>-</v>
      </c>
      <c r="AD57" s="857" t="str">
        <f>IF(AND('C10(1)-1管路(計画設定)'!$V$12="○",'C10(1)-4,5管路(計画設定)'!$BX57="-"),"-",IF('C3(1)-1管路'!AD57="-",BX57,IF(BX57="-",'C3(1)-1管路'!AD57,'C3(1)-1管路'!AD57+BX57)))</f>
        <v>-</v>
      </c>
      <c r="AE57" s="472" t="str">
        <f>IF(IF('C3(1)-1管路'!AE57="-","-",IF('C10(1)-2管路(計画設定)'!AE57="-",'C3(1)-1管路'!AE57,'C3(1)-1管路'!AE57-'C10(1)-2管路(計画設定)'!AE57))=0,"-",IF('C3(1)-1管路'!AE57="-","-",IF('C10(1)-2管路(計画設定)'!AE57="-",'C3(1)-1管路'!AE57,'C3(1)-1管路'!AE57-'C10(1)-2管路(計画設定)'!AE57)))</f>
        <v>-</v>
      </c>
      <c r="AF57" s="486" t="str">
        <f t="shared" si="105"/>
        <v>-</v>
      </c>
      <c r="AG57" s="478" t="str">
        <f>IF(IF('C3(1)-1管路'!AG57="-","-",IF('C10(1)-2管路(計画設定)'!AG57="-",'C3(1)-1管路'!AG57,'C3(1)-1管路'!AG57-'C10(1)-2管路(計画設定)'!AG57))=0,"-",IF('C3(1)-1管路'!AG57="-","-",IF('C10(1)-2管路(計画設定)'!AG57="-",'C3(1)-1管路'!AG57,'C3(1)-1管路'!AG57-'C10(1)-2管路(計画設定)'!AG57)))</f>
        <v>-</v>
      </c>
      <c r="AH57" s="472" t="str">
        <f>IF(IF('C3(1)-1管路'!AH57="-","-",IF('C10(1)-2管路(計画設定)'!AH57="-",'C3(1)-1管路'!AH57,'C3(1)-1管路'!AH57-'C10(1)-2管路(計画設定)'!AH57))=0,"-",IF('C3(1)-1管路'!AH57="-","-",IF('C10(1)-2管路(計画設定)'!AH57="-",'C3(1)-1管路'!AH57,'C3(1)-1管路'!AH57-'C10(1)-2管路(計画設定)'!AH57)))</f>
        <v>-</v>
      </c>
      <c r="AI57" s="486" t="str">
        <f t="shared" si="106"/>
        <v>-</v>
      </c>
      <c r="AJ57" s="478" t="str">
        <f>IF(IF('C3(1)-1管路'!AJ57="-","-",IF('C10(1)-2管路(計画設定)'!AJ57="-",'C3(1)-1管路'!AJ57,'C3(1)-1管路'!AJ57-'C10(1)-2管路(計画設定)'!AJ57))=0,"-",IF('C3(1)-1管路'!AJ57="-","-",IF('C10(1)-2管路(計画設定)'!AJ57="-",'C3(1)-1管路'!AJ57,'C3(1)-1管路'!AJ57-'C10(1)-2管路(計画設定)'!AJ57)))</f>
        <v>-</v>
      </c>
      <c r="AK57" s="472" t="str">
        <f>IF(IF('C3(1)-1管路'!AK57="-","-",IF('C10(1)-2管路(計画設定)'!AK57="-",'C3(1)-1管路'!AK57,'C3(1)-1管路'!AK57-'C10(1)-2管路(計画設定)'!AK57))=0,"-",IF('C3(1)-1管路'!AK57="-","-",IF('C10(1)-2管路(計画設定)'!AK57="-",'C3(1)-1管路'!AK57,'C3(1)-1管路'!AK57-'C10(1)-2管路(計画設定)'!AK57)))</f>
        <v>-</v>
      </c>
      <c r="AL57" s="486" t="str">
        <f t="shared" si="107"/>
        <v>-</v>
      </c>
      <c r="AM57" s="478" t="str">
        <f>IF(IF('C3(1)-1管路'!AM57="-","-",IF('C10(1)-2管路(計画設定)'!AM57="-",'C3(1)-1管路'!AM57,'C3(1)-1管路'!AM57-'C10(1)-2管路(計画設定)'!AM57))=0,"-",IF('C3(1)-1管路'!AM57="-","-",IF('C10(1)-2管路(計画設定)'!AM57="-",'C3(1)-1管路'!AM57,'C3(1)-1管路'!AM57-'C10(1)-2管路(計画設定)'!AM57)))</f>
        <v>-</v>
      </c>
      <c r="AN57" s="472" t="str">
        <f>IF(IF('C3(1)-1管路'!AN57="-","-",IF('C10(1)-2管路(計画設定)'!AN57="-",'C3(1)-1管路'!AN57,'C3(1)-1管路'!AN57-'C10(1)-2管路(計画設定)'!AN57))=0,"-",IF('C3(1)-1管路'!AN57="-","-",IF('C10(1)-2管路(計画設定)'!AN57="-",'C3(1)-1管路'!AN57,'C3(1)-1管路'!AN57-'C10(1)-2管路(計画設定)'!AN57)))</f>
        <v>-</v>
      </c>
      <c r="AO57" s="486" t="str">
        <f t="shared" si="108"/>
        <v>-</v>
      </c>
      <c r="AP57" s="478" t="str">
        <f>IF(IF('C3(1)-1管路'!AP57="-","-",IF('C10(1)-2管路(計画設定)'!AP57="-",'C3(1)-1管路'!AP57,'C3(1)-1管路'!AP57-'C10(1)-2管路(計画設定)'!AP57))=0,"-",IF('C3(1)-1管路'!AP57="-","-",IF('C10(1)-2管路(計画設定)'!AP57="-",'C3(1)-1管路'!AP57,'C3(1)-1管路'!AP57-'C10(1)-2管路(計画設定)'!AP57)))</f>
        <v>-</v>
      </c>
      <c r="AQ57" s="472" t="str">
        <f>IF(IF('C3(1)-1管路'!AQ57="-","-",IF('C10(1)-2管路(計画設定)'!AQ57="-",'C3(1)-1管路'!AQ57,'C3(1)-1管路'!AQ57-'C10(1)-2管路(計画設定)'!AQ57))=0,"-",IF('C3(1)-1管路'!AQ57="-","-",IF('C10(1)-2管路(計画設定)'!AQ57="-",'C3(1)-1管路'!AQ57,'C3(1)-1管路'!AQ57-'C10(1)-2管路(計画設定)'!AQ57)))</f>
        <v>-</v>
      </c>
      <c r="AR57" s="483" t="str">
        <f t="shared" si="109"/>
        <v>-</v>
      </c>
      <c r="AS57" s="478" t="str">
        <f>IF(IF('C3(1)-1管路'!AS57="-","-",IF('C10(1)-2管路(計画設定)'!AS57="-",'C3(1)-1管路'!AS57,'C3(1)-1管路'!AS57-'C10(1)-2管路(計画設定)'!AS57))=0,"-",IF('C3(1)-1管路'!AS57="-","-",IF('C10(1)-2管路(計画設定)'!AS57="-",'C3(1)-1管路'!AS57,'C3(1)-1管路'!AS57-'C10(1)-2管路(計画設定)'!AS57)))</f>
        <v>-</v>
      </c>
      <c r="AT57" s="472" t="str">
        <f>IF(IF('C3(1)-1管路'!AT57="-","-",IF('C10(1)-2管路(計画設定)'!AT57="-",'C3(1)-1管路'!AT57,'C3(1)-1管路'!AT57-'C10(1)-2管路(計画設定)'!AT57))=0,"-",IF('C3(1)-1管路'!AT57="-","-",IF('C10(1)-2管路(計画設定)'!AT57="-",'C3(1)-1管路'!AT57,'C3(1)-1管路'!AT57-'C10(1)-2管路(計画設定)'!AT57)))</f>
        <v>-</v>
      </c>
      <c r="AU57" s="483" t="str">
        <f t="shared" si="110"/>
        <v>-</v>
      </c>
      <c r="AV57" s="1071" t="str">
        <f t="shared" si="111"/>
        <v>-</v>
      </c>
      <c r="AW57" s="1070"/>
      <c r="AX57" s="1069" t="str">
        <f t="shared" si="112"/>
        <v>-</v>
      </c>
      <c r="AY57" s="1070"/>
      <c r="AZ57" s="1071">
        <f t="shared" si="113"/>
        <v>0</v>
      </c>
      <c r="BA57" s="1070"/>
      <c r="BB57" s="1070">
        <f t="shared" si="114"/>
        <v>0</v>
      </c>
      <c r="BC57" s="1070"/>
      <c r="BD57" s="1070">
        <f t="shared" si="115"/>
        <v>0</v>
      </c>
      <c r="BE57" s="1070"/>
      <c r="BF57" s="1070">
        <f t="shared" si="116"/>
        <v>0</v>
      </c>
      <c r="BG57" s="1070"/>
      <c r="BH57" s="1070">
        <f t="shared" si="117"/>
        <v>0</v>
      </c>
      <c r="BI57" s="1070"/>
      <c r="BJ57" s="1069">
        <f t="shared" si="118"/>
        <v>0</v>
      </c>
      <c r="BK57" s="1070"/>
      <c r="BL57" s="1070">
        <f t="shared" si="119"/>
        <v>0</v>
      </c>
      <c r="BM57" s="1073"/>
      <c r="BN57" s="1070" t="str">
        <f t="shared" si="95"/>
        <v>-</v>
      </c>
      <c r="BO57" s="1073"/>
      <c r="BQ57" s="442" t="str">
        <f>IF('C10(1)-2管路(計画設定)'!AW57="","-",'C10(1)-2管路(計画設定)'!AW57)</f>
        <v>ダクタイル鋳鉄管(NS形継手等)</v>
      </c>
      <c r="BR57" s="441" t="str">
        <f>IF(BQ57=BR$4,IF('C10(1)-2管路(計画設定)'!AV57="-","-",IF('C10(1)-2管路(計画設定)'!I57="-",'C10(1)-2管路(計画設定)'!AV57,'C10(1)-2管路(計画設定)'!AV57-'C10(1)-2管路(計画設定)'!I57)),"-")</f>
        <v>-</v>
      </c>
      <c r="BS57" s="441" t="str">
        <f>IF(BQ57=BS$4,IF('C10(1)-2管路(計画設定)'!AV57="-","-",IF('C10(1)-2管路(計画設定)'!L57="-",'C10(1)-2管路(計画設定)'!AV57,'C10(1)-2管路(計画設定)'!AV57-'C10(1)-2管路(計画設定)'!L57)),"-")</f>
        <v>-</v>
      </c>
      <c r="BT57" s="441" t="str">
        <f>IF(BQ57=BT$4,IF('C10(1)-2管路(計画設定)'!AV57="-","-",IF('C10(1)-2管路(計画設定)'!O57="-",'C10(1)-2管路(計画設定)'!AV57,'C10(1)-2管路(計画設定)'!AV57-'C10(1)-2管路(計画設定)'!O57)),"-")</f>
        <v>-</v>
      </c>
      <c r="BU57" s="441" t="str">
        <f>IF($BQ57=BU$4,IF('C10(1)-2管路(計画設定)'!$AV57="-","-",IF('C10(1)-2管路(計画設定)'!R57="-",'C10(1)-2管路(計画設定)'!$AV57,'C10(1)-2管路(計画設定)'!$AV57-'C10(1)-2管路(計画設定)'!R57)),"-")</f>
        <v>-</v>
      </c>
      <c r="BV57" s="441" t="str">
        <f>IF($BQ57=BV$4,IF('C10(1)-2管路(計画設定)'!$AV57="-","-",IF('C10(1)-2管路(計画設定)'!W57="-",'C10(1)-2管路(計画設定)'!$AV57,'C10(1)-2管路(計画設定)'!$AV57-SUM('C10(1)-2管路(計画設定)'!S57,'C10(1)-2管路(計画設定)'!T57))),"-")</f>
        <v>-</v>
      </c>
      <c r="BW57" s="441" t="str">
        <f>IF($BQ57=BV$4,IF('C10(1)-2管路(計画設定)'!$AV57="-","-",IF('C10(1)-2管路(計画設定)'!W57="-",'C10(1)-2管路(計画設定)'!$AV57,'C10(1)-2管路(計画設定)'!$AV57-SUM('C10(1)-2管路(計画設定)'!U57,'C10(1)-2管路(計画設定)'!V57))),"-")</f>
        <v>-</v>
      </c>
      <c r="BX57" s="441" t="str">
        <f>IF($BQ57=BX$4,IF('C10(1)-2管路(計画設定)'!$AV57="-","-",IF('C10(1)-2管路(計画設定)'!AF57="-",'C10(1)-2管路(計画設定)'!$AV57,'C10(1)-2管路(計画設定)'!$AV57-'C10(1)-2管路(計画設定)'!AF57)),"-")</f>
        <v>-</v>
      </c>
    </row>
    <row r="58" spans="2:76" ht="13.5" customHeight="1">
      <c r="B58" s="1594"/>
      <c r="C58" s="1263"/>
      <c r="D58" s="1263"/>
      <c r="E58" s="1265"/>
      <c r="F58" s="76">
        <v>350</v>
      </c>
      <c r="G58" s="857" t="str">
        <f>IF(AND('C10(1)-1管路(計画設定)'!$F$12="○",'C10(1)-4,5管路(計画設定)'!$BR58="-"),"-",IF('C3(1)-1管路'!G58="-",BR58,IF(BR58="-",'C3(1)-1管路'!G58,'C3(1)-1管路'!G58+BR58)))</f>
        <v>-</v>
      </c>
      <c r="H58" s="472" t="str">
        <f>IF(IF('C3(1)-1管路'!H58="-","-",IF('C10(1)-2管路(計画設定)'!H58="-",'C3(1)-1管路'!H58,'C3(1)-1管路'!H58-'C10(1)-2管路(計画設定)'!H58))=0,"-",IF('C3(1)-1管路'!H58="-","-",IF('C10(1)-2管路(計画設定)'!H58="-",'C3(1)-1管路'!H58,'C3(1)-1管路'!H58-'C10(1)-2管路(計画設定)'!H58)))</f>
        <v>-</v>
      </c>
      <c r="I58" s="486" t="str">
        <f t="shared" si="98"/>
        <v>-</v>
      </c>
      <c r="J58" s="857" t="str">
        <f>IF(AND('C10(1)-1管路(計画設定)'!$H$12="○",'C10(1)-4,5管路(計画設定)'!$BS58="-"),"-",IF('C3(1)-1管路'!J58="-",BS58,IF(BS58="-",'C3(1)-1管路'!J58,'C3(1)-1管路'!J58+BS58)))</f>
        <v>-</v>
      </c>
      <c r="K58" s="472" t="str">
        <f>IF(IF('C3(1)-1管路'!K58="-","-",IF('C10(1)-2管路(計画設定)'!K58="-",'C3(1)-1管路'!K58,'C3(1)-1管路'!K58-'C10(1)-2管路(計画設定)'!K58))=0,"-",IF('C3(1)-1管路'!K58="-","-",IF('C10(1)-2管路(計画設定)'!K58="-",'C3(1)-1管路'!K58,'C3(1)-1管路'!K58-'C10(1)-2管路(計画設定)'!K58)))</f>
        <v>-</v>
      </c>
      <c r="L58" s="486" t="str">
        <f t="shared" si="99"/>
        <v>-</v>
      </c>
      <c r="M58" s="857" t="str">
        <f>IF(AND('C10(1)-1管路(計画設定)'!$J$12="○",'C10(1)-4,5管路(計画設定)'!$BT58="-"),"-",IF('C3(1)-1管路'!M58="-",BT58,IF(BT58="-",'C3(1)-1管路'!M58,'C3(1)-1管路'!M58+BT58)))</f>
        <v>-</v>
      </c>
      <c r="N58" s="472" t="str">
        <f>IF(IF('C3(1)-1管路'!N58="-","-",IF('C10(1)-2管路(計画設定)'!N58="-",'C3(1)-1管路'!N58,'C3(1)-1管路'!N58-'C10(1)-2管路(計画設定)'!N58))=0,"-",IF('C3(1)-1管路'!N58="-","-",IF('C10(1)-2管路(計画設定)'!N58="-",'C3(1)-1管路'!N58,'C3(1)-1管路'!N58-'C10(1)-2管路(計画設定)'!N58)))</f>
        <v>-</v>
      </c>
      <c r="O58" s="486" t="str">
        <f t="shared" si="100"/>
        <v>-</v>
      </c>
      <c r="P58" s="857" t="str">
        <f>IF(AND('C10(1)-1管路(計画設定)'!$L$12="○",'C10(1)-4,5管路(計画設定)'!$BU58="-"),"-",IF('C3(1)-1管路'!P58="-",BU58,IF(BU58="-",'C3(1)-1管路'!P58,'C3(1)-1管路'!P58+BU58)))</f>
        <v>-</v>
      </c>
      <c r="Q58" s="472" t="str">
        <f>IF(IF('C3(1)-1管路'!Q58="-","-",IF('C10(1)-2管路(計画設定)'!Q58="-",'C3(1)-1管路'!Q58,'C3(1)-1管路'!Q58-'C10(1)-2管路(計画設定)'!Q58))=0,"-",IF('C3(1)-1管路'!Q58="-","-",IF('C10(1)-2管路(計画設定)'!Q58="-",'C3(1)-1管路'!Q58,'C3(1)-1管路'!Q58-'C10(1)-2管路(計画設定)'!Q58)))</f>
        <v>-</v>
      </c>
      <c r="R58" s="486" t="str">
        <f t="shared" si="101"/>
        <v>-</v>
      </c>
      <c r="S58" s="857" t="str">
        <f>IF(AND('C10(1)-1管路(計画設定)'!$N$12="○",'C10(1)-4,5管路(計画設定)'!$BV58="-"),"-",IF('C3(1)-1管路'!S58="-",BV58,IF(BV58="-",'C3(1)-1管路'!S58,'C3(1)-1管路'!S58+BV58+BW58)))</f>
        <v>-</v>
      </c>
      <c r="T58" s="471" t="str">
        <f>IF(IF('C3(1)-1管路'!T58="-","-",IF('C10(1)-2管路(計画設定)'!T58="-",'C3(1)-1管路'!T58,'C3(1)-1管路'!T58-'C10(1)-2管路(計画設定)'!T58))=0,"-",IF('C3(1)-1管路'!T58="-","-",IF('C10(1)-2管路(計画設定)'!T58="-",'C3(1)-1管路'!T58,'C3(1)-1管路'!T58-'C10(1)-2管路(計画設定)'!T58)))</f>
        <v>-</v>
      </c>
      <c r="U58" s="856" t="str">
        <f>IF(AND('C10(1)-1管路(計画設定)'!$P$12="○",'C10(1)-4,5管路(計画設定)'!$BW58="-"),"-",IF('C3(1)-1管路'!U58="-",BW58,IF(BW58="-",'C3(1)-1管路'!U58,'C3(1)-1管路'!U58)))</f>
        <v>-</v>
      </c>
      <c r="V58" s="472" t="str">
        <f>IF(IF('C3(1)-1管路'!V58="-","-",IF('C10(1)-2管路(計画設定)'!V58="-",'C3(1)-1管路'!V58,'C3(1)-1管路'!V58-'C10(1)-2管路(計画設定)'!V58))=0,"-",IF('C3(1)-1管路'!V58="-","-",IF('C10(1)-2管路(計画設定)'!V58="-",'C3(1)-1管路'!V58,'C3(1)-1管路'!V58-'C10(1)-2管路(計画設定)'!V58)))</f>
        <v>-</v>
      </c>
      <c r="W58" s="486" t="str">
        <f t="shared" si="102"/>
        <v>-</v>
      </c>
      <c r="X58" s="478" t="str">
        <f>IF(IF('C3(1)-1管路'!X58="-","-",IF('C10(1)-2管路(計画設定)'!X58="-",'C3(1)-1管路'!X58,'C3(1)-1管路'!X58-'C10(1)-2管路(計画設定)'!X58))=0,"-",IF('C3(1)-1管路'!X58="-","-",IF('C10(1)-2管路(計画設定)'!X58="-",'C3(1)-1管路'!X58,'C3(1)-1管路'!X58-'C10(1)-2管路(計画設定)'!X58)))</f>
        <v>-</v>
      </c>
      <c r="Y58" s="472" t="str">
        <f>IF(IF('C3(1)-1管路'!Y58="-","-",IF('C10(1)-2管路(計画設定)'!Y58="-",'C3(1)-1管路'!Y58,'C3(1)-1管路'!Y58-'C10(1)-2管路(計画設定)'!Y58))=0,"-",IF('C3(1)-1管路'!Y58="-","-",IF('C10(1)-2管路(計画設定)'!Y58="-",'C3(1)-1管路'!Y58,'C3(1)-1管路'!Y58-'C10(1)-2管路(計画設定)'!Y58)))</f>
        <v>-</v>
      </c>
      <c r="Z58" s="486" t="str">
        <f t="shared" si="103"/>
        <v>-</v>
      </c>
      <c r="AA58" s="478" t="str">
        <f>IF(IF('C3(1)-1管路'!AA58="-","-",IF('C10(1)-2管路(計画設定)'!AA58="-",'C3(1)-1管路'!AA58,'C3(1)-1管路'!AA58-'C10(1)-2管路(計画設定)'!AA58))=0,"-",IF('C3(1)-1管路'!AA58="-","-",IF('C10(1)-2管路(計画設定)'!AA58="-",'C3(1)-1管路'!AA58,'C3(1)-1管路'!AA58-'C10(1)-2管路(計画設定)'!AA58)))</f>
        <v>-</v>
      </c>
      <c r="AB58" s="472" t="str">
        <f>IF(IF('C3(1)-1管路'!AB58="-","-",IF('C10(1)-2管路(計画設定)'!AB58="-",'C3(1)-1管路'!AB58,'C3(1)-1管路'!AB58-'C10(1)-2管路(計画設定)'!AB58))=0,"-",IF('C3(1)-1管路'!AB58="-","-",IF('C10(1)-2管路(計画設定)'!AB58="-",'C3(1)-1管路'!AB58,'C3(1)-1管路'!AB58-'C10(1)-2管路(計画設定)'!AB58)))</f>
        <v>-</v>
      </c>
      <c r="AC58" s="486" t="str">
        <f t="shared" si="104"/>
        <v>-</v>
      </c>
      <c r="AD58" s="857" t="str">
        <f>IF(AND('C10(1)-1管路(計画設定)'!$V$12="○",'C10(1)-4,5管路(計画設定)'!$BX58="-"),"-",IF('C3(1)-1管路'!AD58="-",BX58,IF(BX58="-",'C3(1)-1管路'!AD58,'C3(1)-1管路'!AD58+BX58)))</f>
        <v>-</v>
      </c>
      <c r="AE58" s="472" t="str">
        <f>IF(IF('C3(1)-1管路'!AE58="-","-",IF('C10(1)-2管路(計画設定)'!AE58="-",'C3(1)-1管路'!AE58,'C3(1)-1管路'!AE58-'C10(1)-2管路(計画設定)'!AE58))=0,"-",IF('C3(1)-1管路'!AE58="-","-",IF('C10(1)-2管路(計画設定)'!AE58="-",'C3(1)-1管路'!AE58,'C3(1)-1管路'!AE58-'C10(1)-2管路(計画設定)'!AE58)))</f>
        <v>-</v>
      </c>
      <c r="AF58" s="486" t="str">
        <f t="shared" si="105"/>
        <v>-</v>
      </c>
      <c r="AG58" s="478" t="str">
        <f>IF(IF('C3(1)-1管路'!AG58="-","-",IF('C10(1)-2管路(計画設定)'!AG58="-",'C3(1)-1管路'!AG58,'C3(1)-1管路'!AG58-'C10(1)-2管路(計画設定)'!AG58))=0,"-",IF('C3(1)-1管路'!AG58="-","-",IF('C10(1)-2管路(計画設定)'!AG58="-",'C3(1)-1管路'!AG58,'C3(1)-1管路'!AG58-'C10(1)-2管路(計画設定)'!AG58)))</f>
        <v>-</v>
      </c>
      <c r="AH58" s="472" t="str">
        <f>IF(IF('C3(1)-1管路'!AH58="-","-",IF('C10(1)-2管路(計画設定)'!AH58="-",'C3(1)-1管路'!AH58,'C3(1)-1管路'!AH58-'C10(1)-2管路(計画設定)'!AH58))=0,"-",IF('C3(1)-1管路'!AH58="-","-",IF('C10(1)-2管路(計画設定)'!AH58="-",'C3(1)-1管路'!AH58,'C3(1)-1管路'!AH58-'C10(1)-2管路(計画設定)'!AH58)))</f>
        <v>-</v>
      </c>
      <c r="AI58" s="486" t="str">
        <f t="shared" si="106"/>
        <v>-</v>
      </c>
      <c r="AJ58" s="478" t="str">
        <f>IF(IF('C3(1)-1管路'!AJ58="-","-",IF('C10(1)-2管路(計画設定)'!AJ58="-",'C3(1)-1管路'!AJ58,'C3(1)-1管路'!AJ58-'C10(1)-2管路(計画設定)'!AJ58))=0,"-",IF('C3(1)-1管路'!AJ58="-","-",IF('C10(1)-2管路(計画設定)'!AJ58="-",'C3(1)-1管路'!AJ58,'C3(1)-1管路'!AJ58-'C10(1)-2管路(計画設定)'!AJ58)))</f>
        <v>-</v>
      </c>
      <c r="AK58" s="472" t="str">
        <f>IF(IF('C3(1)-1管路'!AK58="-","-",IF('C10(1)-2管路(計画設定)'!AK58="-",'C3(1)-1管路'!AK58,'C3(1)-1管路'!AK58-'C10(1)-2管路(計画設定)'!AK58))=0,"-",IF('C3(1)-1管路'!AK58="-","-",IF('C10(1)-2管路(計画設定)'!AK58="-",'C3(1)-1管路'!AK58,'C3(1)-1管路'!AK58-'C10(1)-2管路(計画設定)'!AK58)))</f>
        <v>-</v>
      </c>
      <c r="AL58" s="486" t="str">
        <f t="shared" si="107"/>
        <v>-</v>
      </c>
      <c r="AM58" s="478" t="str">
        <f>IF(IF('C3(1)-1管路'!AM58="-","-",IF('C10(1)-2管路(計画設定)'!AM58="-",'C3(1)-1管路'!AM58,'C3(1)-1管路'!AM58-'C10(1)-2管路(計画設定)'!AM58))=0,"-",IF('C3(1)-1管路'!AM58="-","-",IF('C10(1)-2管路(計画設定)'!AM58="-",'C3(1)-1管路'!AM58,'C3(1)-1管路'!AM58-'C10(1)-2管路(計画設定)'!AM58)))</f>
        <v>-</v>
      </c>
      <c r="AN58" s="472" t="str">
        <f>IF(IF('C3(1)-1管路'!AN58="-","-",IF('C10(1)-2管路(計画設定)'!AN58="-",'C3(1)-1管路'!AN58,'C3(1)-1管路'!AN58-'C10(1)-2管路(計画設定)'!AN58))=0,"-",IF('C3(1)-1管路'!AN58="-","-",IF('C10(1)-2管路(計画設定)'!AN58="-",'C3(1)-1管路'!AN58,'C3(1)-1管路'!AN58-'C10(1)-2管路(計画設定)'!AN58)))</f>
        <v>-</v>
      </c>
      <c r="AO58" s="486" t="str">
        <f t="shared" si="108"/>
        <v>-</v>
      </c>
      <c r="AP58" s="478" t="str">
        <f>IF(IF('C3(1)-1管路'!AP58="-","-",IF('C10(1)-2管路(計画設定)'!AP58="-",'C3(1)-1管路'!AP58,'C3(1)-1管路'!AP58-'C10(1)-2管路(計画設定)'!AP58))=0,"-",IF('C3(1)-1管路'!AP58="-","-",IF('C10(1)-2管路(計画設定)'!AP58="-",'C3(1)-1管路'!AP58,'C3(1)-1管路'!AP58-'C10(1)-2管路(計画設定)'!AP58)))</f>
        <v>-</v>
      </c>
      <c r="AQ58" s="472" t="str">
        <f>IF(IF('C3(1)-1管路'!AQ58="-","-",IF('C10(1)-2管路(計画設定)'!AQ58="-",'C3(1)-1管路'!AQ58,'C3(1)-1管路'!AQ58-'C10(1)-2管路(計画設定)'!AQ58))=0,"-",IF('C3(1)-1管路'!AQ58="-","-",IF('C10(1)-2管路(計画設定)'!AQ58="-",'C3(1)-1管路'!AQ58,'C3(1)-1管路'!AQ58-'C10(1)-2管路(計画設定)'!AQ58)))</f>
        <v>-</v>
      </c>
      <c r="AR58" s="483" t="str">
        <f t="shared" si="109"/>
        <v>-</v>
      </c>
      <c r="AS58" s="478" t="str">
        <f>IF(IF('C3(1)-1管路'!AS58="-","-",IF('C10(1)-2管路(計画設定)'!AS58="-",'C3(1)-1管路'!AS58,'C3(1)-1管路'!AS58-'C10(1)-2管路(計画設定)'!AS58))=0,"-",IF('C3(1)-1管路'!AS58="-","-",IF('C10(1)-2管路(計画設定)'!AS58="-",'C3(1)-1管路'!AS58,'C3(1)-1管路'!AS58-'C10(1)-2管路(計画設定)'!AS58)))</f>
        <v>-</v>
      </c>
      <c r="AT58" s="472" t="str">
        <f>IF(IF('C3(1)-1管路'!AT58="-","-",IF('C10(1)-2管路(計画設定)'!AT58="-",'C3(1)-1管路'!AT58,'C3(1)-1管路'!AT58-'C10(1)-2管路(計画設定)'!AT58))=0,"-",IF('C3(1)-1管路'!AT58="-","-",IF('C10(1)-2管路(計画設定)'!AT58="-",'C3(1)-1管路'!AT58,'C3(1)-1管路'!AT58-'C10(1)-2管路(計画設定)'!AT58)))</f>
        <v>-</v>
      </c>
      <c r="AU58" s="483" t="str">
        <f t="shared" si="110"/>
        <v>-</v>
      </c>
      <c r="AV58" s="1071" t="str">
        <f t="shared" si="111"/>
        <v>-</v>
      </c>
      <c r="AW58" s="1070"/>
      <c r="AX58" s="1069" t="str">
        <f t="shared" si="112"/>
        <v>-</v>
      </c>
      <c r="AY58" s="1070"/>
      <c r="AZ58" s="1071">
        <f t="shared" si="113"/>
        <v>0</v>
      </c>
      <c r="BA58" s="1070"/>
      <c r="BB58" s="1070">
        <f t="shared" si="114"/>
        <v>0</v>
      </c>
      <c r="BC58" s="1070"/>
      <c r="BD58" s="1070">
        <f t="shared" si="115"/>
        <v>0</v>
      </c>
      <c r="BE58" s="1070"/>
      <c r="BF58" s="1070">
        <f t="shared" si="116"/>
        <v>0</v>
      </c>
      <c r="BG58" s="1070"/>
      <c r="BH58" s="1070">
        <f t="shared" si="117"/>
        <v>0</v>
      </c>
      <c r="BI58" s="1070"/>
      <c r="BJ58" s="1069">
        <f t="shared" si="118"/>
        <v>0</v>
      </c>
      <c r="BK58" s="1070"/>
      <c r="BL58" s="1070">
        <f t="shared" si="119"/>
        <v>0</v>
      </c>
      <c r="BM58" s="1073"/>
      <c r="BN58" s="1070" t="str">
        <f t="shared" si="95"/>
        <v>-</v>
      </c>
      <c r="BO58" s="1073"/>
      <c r="BQ58" s="442" t="str">
        <f>IF('C10(1)-2管路(計画設定)'!AW58="","-",'C10(1)-2管路(計画設定)'!AW58)</f>
        <v>ダクタイル鋳鉄管(NS形継手等)</v>
      </c>
      <c r="BR58" s="441" t="str">
        <f>IF(BQ58=BR$4,IF('C10(1)-2管路(計画設定)'!AV58="-","-",IF('C10(1)-2管路(計画設定)'!I58="-",'C10(1)-2管路(計画設定)'!AV58,'C10(1)-2管路(計画設定)'!AV58-'C10(1)-2管路(計画設定)'!I58)),"-")</f>
        <v>-</v>
      </c>
      <c r="BS58" s="441" t="str">
        <f>IF(BQ58=BS$4,IF('C10(1)-2管路(計画設定)'!AV58="-","-",IF('C10(1)-2管路(計画設定)'!L58="-",'C10(1)-2管路(計画設定)'!AV58,'C10(1)-2管路(計画設定)'!AV58-'C10(1)-2管路(計画設定)'!L58)),"-")</f>
        <v>-</v>
      </c>
      <c r="BT58" s="441" t="str">
        <f>IF(BQ58=BT$4,IF('C10(1)-2管路(計画設定)'!AV58="-","-",IF('C10(1)-2管路(計画設定)'!O58="-",'C10(1)-2管路(計画設定)'!AV58,'C10(1)-2管路(計画設定)'!AV58-'C10(1)-2管路(計画設定)'!O58)),"-")</f>
        <v>-</v>
      </c>
      <c r="BU58" s="441" t="str">
        <f>IF($BQ58=BU$4,IF('C10(1)-2管路(計画設定)'!$AV58="-","-",IF('C10(1)-2管路(計画設定)'!R58="-",'C10(1)-2管路(計画設定)'!$AV58,'C10(1)-2管路(計画設定)'!$AV58-'C10(1)-2管路(計画設定)'!R58)),"-")</f>
        <v>-</v>
      </c>
      <c r="BV58" s="441" t="str">
        <f>IF($BQ58=BV$4,IF('C10(1)-2管路(計画設定)'!$AV58="-","-",IF('C10(1)-2管路(計画設定)'!W58="-",'C10(1)-2管路(計画設定)'!$AV58,'C10(1)-2管路(計画設定)'!$AV58-SUM('C10(1)-2管路(計画設定)'!S58,'C10(1)-2管路(計画設定)'!T58))),"-")</f>
        <v>-</v>
      </c>
      <c r="BW58" s="441" t="str">
        <f>IF($BQ58=BV$4,IF('C10(1)-2管路(計画設定)'!$AV58="-","-",IF('C10(1)-2管路(計画設定)'!W58="-",'C10(1)-2管路(計画設定)'!$AV58,'C10(1)-2管路(計画設定)'!$AV58-SUM('C10(1)-2管路(計画設定)'!U58,'C10(1)-2管路(計画設定)'!V58))),"-")</f>
        <v>-</v>
      </c>
      <c r="BX58" s="441" t="str">
        <f>IF($BQ58=BX$4,IF('C10(1)-2管路(計画設定)'!$AV58="-","-",IF('C10(1)-2管路(計画設定)'!AF58="-",'C10(1)-2管路(計画設定)'!$AV58,'C10(1)-2管路(計画設定)'!$AV58-'C10(1)-2管路(計画設定)'!AF58)),"-")</f>
        <v>-</v>
      </c>
    </row>
    <row r="59" spans="2:76" ht="13.5" customHeight="1">
      <c r="B59" s="1594"/>
      <c r="C59" s="1263"/>
      <c r="D59" s="1263"/>
      <c r="E59" s="1265"/>
      <c r="F59" s="76">
        <v>300</v>
      </c>
      <c r="G59" s="857" t="str">
        <f>IF(AND('C10(1)-1管路(計画設定)'!$F$12="○",'C10(1)-4,5管路(計画設定)'!$BR59="-"),"-",IF('C3(1)-1管路'!G59="-",BR59,IF(BR59="-",'C3(1)-1管路'!G59,'C3(1)-1管路'!G59+BR59)))</f>
        <v>-</v>
      </c>
      <c r="H59" s="472" t="str">
        <f>IF(IF('C3(1)-1管路'!H59="-","-",IF('C10(1)-2管路(計画設定)'!H59="-",'C3(1)-1管路'!H59,'C3(1)-1管路'!H59-'C10(1)-2管路(計画設定)'!H59))=0,"-",IF('C3(1)-1管路'!H59="-","-",IF('C10(1)-2管路(計画設定)'!H59="-",'C3(1)-1管路'!H59,'C3(1)-1管路'!H59-'C10(1)-2管路(計画設定)'!H59)))</f>
        <v>-</v>
      </c>
      <c r="I59" s="486" t="str">
        <f t="shared" si="98"/>
        <v>-</v>
      </c>
      <c r="J59" s="857" t="str">
        <f>IF(AND('C10(1)-1管路(計画設定)'!$H$12="○",'C10(1)-4,5管路(計画設定)'!$BS59="-"),"-",IF('C3(1)-1管路'!J59="-",BS59,IF(BS59="-",'C3(1)-1管路'!J59,'C3(1)-1管路'!J59+BS59)))</f>
        <v>-</v>
      </c>
      <c r="K59" s="472" t="str">
        <f>IF(IF('C3(1)-1管路'!K59="-","-",IF('C10(1)-2管路(計画設定)'!K59="-",'C3(1)-1管路'!K59,'C3(1)-1管路'!K59-'C10(1)-2管路(計画設定)'!K59))=0,"-",IF('C3(1)-1管路'!K59="-","-",IF('C10(1)-2管路(計画設定)'!K59="-",'C3(1)-1管路'!K59,'C3(1)-1管路'!K59-'C10(1)-2管路(計画設定)'!K59)))</f>
        <v>-</v>
      </c>
      <c r="L59" s="486" t="str">
        <f t="shared" si="99"/>
        <v>-</v>
      </c>
      <c r="M59" s="857" t="str">
        <f>IF(AND('C10(1)-1管路(計画設定)'!$J$12="○",'C10(1)-4,5管路(計画設定)'!$BT59="-"),"-",IF('C3(1)-1管路'!M59="-",BT59,IF(BT59="-",'C3(1)-1管路'!M59,'C3(1)-1管路'!M59+BT59)))</f>
        <v>-</v>
      </c>
      <c r="N59" s="472" t="str">
        <f>IF(IF('C3(1)-1管路'!N59="-","-",IF('C10(1)-2管路(計画設定)'!N59="-",'C3(1)-1管路'!N59,'C3(1)-1管路'!N59-'C10(1)-2管路(計画設定)'!N59))=0,"-",IF('C3(1)-1管路'!N59="-","-",IF('C10(1)-2管路(計画設定)'!N59="-",'C3(1)-1管路'!N59,'C3(1)-1管路'!N59-'C10(1)-2管路(計画設定)'!N59)))</f>
        <v>-</v>
      </c>
      <c r="O59" s="486" t="str">
        <f t="shared" si="100"/>
        <v>-</v>
      </c>
      <c r="P59" s="857" t="str">
        <f>IF(AND('C10(1)-1管路(計画設定)'!$L$12="○",'C10(1)-4,5管路(計画設定)'!$BU59="-"),"-",IF('C3(1)-1管路'!P59="-",BU59,IF(BU59="-",'C3(1)-1管路'!P59,'C3(1)-1管路'!P59+BU59)))</f>
        <v>-</v>
      </c>
      <c r="Q59" s="472" t="str">
        <f>IF(IF('C3(1)-1管路'!Q59="-","-",IF('C10(1)-2管路(計画設定)'!Q59="-",'C3(1)-1管路'!Q59,'C3(1)-1管路'!Q59-'C10(1)-2管路(計画設定)'!Q59))=0,"-",IF('C3(1)-1管路'!Q59="-","-",IF('C10(1)-2管路(計画設定)'!Q59="-",'C3(1)-1管路'!Q59,'C3(1)-1管路'!Q59-'C10(1)-2管路(計画設定)'!Q59)))</f>
        <v>-</v>
      </c>
      <c r="R59" s="486" t="str">
        <f t="shared" si="101"/>
        <v>-</v>
      </c>
      <c r="S59" s="857" t="str">
        <f>IF(AND('C10(1)-1管路(計画設定)'!$N$12="○",'C10(1)-4,5管路(計画設定)'!$BV59="-"),"-",IF('C3(1)-1管路'!S59="-",BV59,IF(BV59="-",'C3(1)-1管路'!S59,'C3(1)-1管路'!S59+BV59+BW59)))</f>
        <v>-</v>
      </c>
      <c r="T59" s="471" t="str">
        <f>IF(IF('C3(1)-1管路'!T59="-","-",IF('C10(1)-2管路(計画設定)'!T59="-",'C3(1)-1管路'!T59,'C3(1)-1管路'!T59-'C10(1)-2管路(計画設定)'!T59))=0,"-",IF('C3(1)-1管路'!T59="-","-",IF('C10(1)-2管路(計画設定)'!T59="-",'C3(1)-1管路'!T59,'C3(1)-1管路'!T59-'C10(1)-2管路(計画設定)'!T59)))</f>
        <v>-</v>
      </c>
      <c r="U59" s="856" t="str">
        <f>IF(AND('C10(1)-1管路(計画設定)'!$P$12="○",'C10(1)-4,5管路(計画設定)'!$BW59="-"),"-",IF('C3(1)-1管路'!U59="-",BW59,IF(BW59="-",'C3(1)-1管路'!U59,'C3(1)-1管路'!U59)))</f>
        <v>-</v>
      </c>
      <c r="V59" s="472" t="str">
        <f>IF(IF('C3(1)-1管路'!V59="-","-",IF('C10(1)-2管路(計画設定)'!V59="-",'C3(1)-1管路'!V59,'C3(1)-1管路'!V59-'C10(1)-2管路(計画設定)'!V59))=0,"-",IF('C3(1)-1管路'!V59="-","-",IF('C10(1)-2管路(計画設定)'!V59="-",'C3(1)-1管路'!V59,'C3(1)-1管路'!V59-'C10(1)-2管路(計画設定)'!V59)))</f>
        <v>-</v>
      </c>
      <c r="W59" s="486" t="str">
        <f t="shared" si="102"/>
        <v>-</v>
      </c>
      <c r="X59" s="478" t="str">
        <f>IF(IF('C3(1)-1管路'!X59="-","-",IF('C10(1)-2管路(計画設定)'!X59="-",'C3(1)-1管路'!X59,'C3(1)-1管路'!X59-'C10(1)-2管路(計画設定)'!X59))=0,"-",IF('C3(1)-1管路'!X59="-","-",IF('C10(1)-2管路(計画設定)'!X59="-",'C3(1)-1管路'!X59,'C3(1)-1管路'!X59-'C10(1)-2管路(計画設定)'!X59)))</f>
        <v>-</v>
      </c>
      <c r="Y59" s="472" t="str">
        <f>IF(IF('C3(1)-1管路'!Y59="-","-",IF('C10(1)-2管路(計画設定)'!Y59="-",'C3(1)-1管路'!Y59,'C3(1)-1管路'!Y59-'C10(1)-2管路(計画設定)'!Y59))=0,"-",IF('C3(1)-1管路'!Y59="-","-",IF('C10(1)-2管路(計画設定)'!Y59="-",'C3(1)-1管路'!Y59,'C3(1)-1管路'!Y59-'C10(1)-2管路(計画設定)'!Y59)))</f>
        <v>-</v>
      </c>
      <c r="Z59" s="486" t="str">
        <f t="shared" si="103"/>
        <v>-</v>
      </c>
      <c r="AA59" s="478" t="str">
        <f>IF(IF('C3(1)-1管路'!AA59="-","-",IF('C10(1)-2管路(計画設定)'!AA59="-",'C3(1)-1管路'!AA59,'C3(1)-1管路'!AA59-'C10(1)-2管路(計画設定)'!AA59))=0,"-",IF('C3(1)-1管路'!AA59="-","-",IF('C10(1)-2管路(計画設定)'!AA59="-",'C3(1)-1管路'!AA59,'C3(1)-1管路'!AA59-'C10(1)-2管路(計画設定)'!AA59)))</f>
        <v>-</v>
      </c>
      <c r="AB59" s="472" t="str">
        <f>IF(IF('C3(1)-1管路'!AB59="-","-",IF('C10(1)-2管路(計画設定)'!AB59="-",'C3(1)-1管路'!AB59,'C3(1)-1管路'!AB59-'C10(1)-2管路(計画設定)'!AB59))=0,"-",IF('C3(1)-1管路'!AB59="-","-",IF('C10(1)-2管路(計画設定)'!AB59="-",'C3(1)-1管路'!AB59,'C3(1)-1管路'!AB59-'C10(1)-2管路(計画設定)'!AB59)))</f>
        <v>-</v>
      </c>
      <c r="AC59" s="486" t="str">
        <f t="shared" si="104"/>
        <v>-</v>
      </c>
      <c r="AD59" s="857" t="str">
        <f>IF(AND('C10(1)-1管路(計画設定)'!$V$12="○",'C10(1)-4,5管路(計画設定)'!$BX59="-"),"-",IF('C3(1)-1管路'!AD59="-",BX59,IF(BX59="-",'C3(1)-1管路'!AD59,'C3(1)-1管路'!AD59+BX59)))</f>
        <v>-</v>
      </c>
      <c r="AE59" s="472" t="str">
        <f>IF(IF('C3(1)-1管路'!AE59="-","-",IF('C10(1)-2管路(計画設定)'!AE59="-",'C3(1)-1管路'!AE59,'C3(1)-1管路'!AE59-'C10(1)-2管路(計画設定)'!AE59))=0,"-",IF('C3(1)-1管路'!AE59="-","-",IF('C10(1)-2管路(計画設定)'!AE59="-",'C3(1)-1管路'!AE59,'C3(1)-1管路'!AE59-'C10(1)-2管路(計画設定)'!AE59)))</f>
        <v>-</v>
      </c>
      <c r="AF59" s="486" t="str">
        <f t="shared" si="105"/>
        <v>-</v>
      </c>
      <c r="AG59" s="478" t="str">
        <f>IF(IF('C3(1)-1管路'!AG59="-","-",IF('C10(1)-2管路(計画設定)'!AG59="-",'C3(1)-1管路'!AG59,'C3(1)-1管路'!AG59-'C10(1)-2管路(計画設定)'!AG59))=0,"-",IF('C3(1)-1管路'!AG59="-","-",IF('C10(1)-2管路(計画設定)'!AG59="-",'C3(1)-1管路'!AG59,'C3(1)-1管路'!AG59-'C10(1)-2管路(計画設定)'!AG59)))</f>
        <v>-</v>
      </c>
      <c r="AH59" s="472" t="str">
        <f>IF(IF('C3(1)-1管路'!AH59="-","-",IF('C10(1)-2管路(計画設定)'!AH59="-",'C3(1)-1管路'!AH59,'C3(1)-1管路'!AH59-'C10(1)-2管路(計画設定)'!AH59))=0,"-",IF('C3(1)-1管路'!AH59="-","-",IF('C10(1)-2管路(計画設定)'!AH59="-",'C3(1)-1管路'!AH59,'C3(1)-1管路'!AH59-'C10(1)-2管路(計画設定)'!AH59)))</f>
        <v>-</v>
      </c>
      <c r="AI59" s="486" t="str">
        <f t="shared" si="106"/>
        <v>-</v>
      </c>
      <c r="AJ59" s="478" t="str">
        <f>IF(IF('C3(1)-1管路'!AJ59="-","-",IF('C10(1)-2管路(計画設定)'!AJ59="-",'C3(1)-1管路'!AJ59,'C3(1)-1管路'!AJ59-'C10(1)-2管路(計画設定)'!AJ59))=0,"-",IF('C3(1)-1管路'!AJ59="-","-",IF('C10(1)-2管路(計画設定)'!AJ59="-",'C3(1)-1管路'!AJ59,'C3(1)-1管路'!AJ59-'C10(1)-2管路(計画設定)'!AJ59)))</f>
        <v>-</v>
      </c>
      <c r="AK59" s="472" t="str">
        <f>IF(IF('C3(1)-1管路'!AK59="-","-",IF('C10(1)-2管路(計画設定)'!AK59="-",'C3(1)-1管路'!AK59,'C3(1)-1管路'!AK59-'C10(1)-2管路(計画設定)'!AK59))=0,"-",IF('C3(1)-1管路'!AK59="-","-",IF('C10(1)-2管路(計画設定)'!AK59="-",'C3(1)-1管路'!AK59,'C3(1)-1管路'!AK59-'C10(1)-2管路(計画設定)'!AK59)))</f>
        <v>-</v>
      </c>
      <c r="AL59" s="486" t="str">
        <f t="shared" si="107"/>
        <v>-</v>
      </c>
      <c r="AM59" s="478" t="str">
        <f>IF(IF('C3(1)-1管路'!AM59="-","-",IF('C10(1)-2管路(計画設定)'!AM59="-",'C3(1)-1管路'!AM59,'C3(1)-1管路'!AM59-'C10(1)-2管路(計画設定)'!AM59))=0,"-",IF('C3(1)-1管路'!AM59="-","-",IF('C10(1)-2管路(計画設定)'!AM59="-",'C3(1)-1管路'!AM59,'C3(1)-1管路'!AM59-'C10(1)-2管路(計画設定)'!AM59)))</f>
        <v>-</v>
      </c>
      <c r="AN59" s="472" t="str">
        <f>IF(IF('C3(1)-1管路'!AN59="-","-",IF('C10(1)-2管路(計画設定)'!AN59="-",'C3(1)-1管路'!AN59,'C3(1)-1管路'!AN59-'C10(1)-2管路(計画設定)'!AN59))=0,"-",IF('C3(1)-1管路'!AN59="-","-",IF('C10(1)-2管路(計画設定)'!AN59="-",'C3(1)-1管路'!AN59,'C3(1)-1管路'!AN59-'C10(1)-2管路(計画設定)'!AN59)))</f>
        <v>-</v>
      </c>
      <c r="AO59" s="486" t="str">
        <f t="shared" si="108"/>
        <v>-</v>
      </c>
      <c r="AP59" s="478" t="str">
        <f>IF(IF('C3(1)-1管路'!AP59="-","-",IF('C10(1)-2管路(計画設定)'!AP59="-",'C3(1)-1管路'!AP59,'C3(1)-1管路'!AP59-'C10(1)-2管路(計画設定)'!AP59))=0,"-",IF('C3(1)-1管路'!AP59="-","-",IF('C10(1)-2管路(計画設定)'!AP59="-",'C3(1)-1管路'!AP59,'C3(1)-1管路'!AP59-'C10(1)-2管路(計画設定)'!AP59)))</f>
        <v>-</v>
      </c>
      <c r="AQ59" s="472" t="str">
        <f>IF(IF('C3(1)-1管路'!AQ59="-","-",IF('C10(1)-2管路(計画設定)'!AQ59="-",'C3(1)-1管路'!AQ59,'C3(1)-1管路'!AQ59-'C10(1)-2管路(計画設定)'!AQ59))=0,"-",IF('C3(1)-1管路'!AQ59="-","-",IF('C10(1)-2管路(計画設定)'!AQ59="-",'C3(1)-1管路'!AQ59,'C3(1)-1管路'!AQ59-'C10(1)-2管路(計画設定)'!AQ59)))</f>
        <v>-</v>
      </c>
      <c r="AR59" s="483" t="str">
        <f t="shared" si="109"/>
        <v>-</v>
      </c>
      <c r="AS59" s="478" t="str">
        <f>IF(IF('C3(1)-1管路'!AS59="-","-",IF('C10(1)-2管路(計画設定)'!AS59="-",'C3(1)-1管路'!AS59,'C3(1)-1管路'!AS59-'C10(1)-2管路(計画設定)'!AS59))=0,"-",IF('C3(1)-1管路'!AS59="-","-",IF('C10(1)-2管路(計画設定)'!AS59="-",'C3(1)-1管路'!AS59,'C3(1)-1管路'!AS59-'C10(1)-2管路(計画設定)'!AS59)))</f>
        <v>-</v>
      </c>
      <c r="AT59" s="472" t="str">
        <f>IF(IF('C3(1)-1管路'!AT59="-","-",IF('C10(1)-2管路(計画設定)'!AT59="-",'C3(1)-1管路'!AT59,'C3(1)-1管路'!AT59-'C10(1)-2管路(計画設定)'!AT59))=0,"-",IF('C3(1)-1管路'!AT59="-","-",IF('C10(1)-2管路(計画設定)'!AT59="-",'C3(1)-1管路'!AT59,'C3(1)-1管路'!AT59-'C10(1)-2管路(計画設定)'!AT59)))</f>
        <v>-</v>
      </c>
      <c r="AU59" s="483" t="str">
        <f t="shared" si="110"/>
        <v>-</v>
      </c>
      <c r="AV59" s="1071" t="str">
        <f t="shared" si="111"/>
        <v>-</v>
      </c>
      <c r="AW59" s="1070"/>
      <c r="AX59" s="1069" t="str">
        <f t="shared" si="112"/>
        <v>-</v>
      </c>
      <c r="AY59" s="1070"/>
      <c r="AZ59" s="1071">
        <f t="shared" si="113"/>
        <v>0</v>
      </c>
      <c r="BA59" s="1070"/>
      <c r="BB59" s="1070">
        <f t="shared" si="114"/>
        <v>0</v>
      </c>
      <c r="BC59" s="1070"/>
      <c r="BD59" s="1070">
        <f t="shared" si="115"/>
        <v>0</v>
      </c>
      <c r="BE59" s="1070"/>
      <c r="BF59" s="1070">
        <f t="shared" si="116"/>
        <v>0</v>
      </c>
      <c r="BG59" s="1070"/>
      <c r="BH59" s="1070">
        <f t="shared" si="117"/>
        <v>0</v>
      </c>
      <c r="BI59" s="1070"/>
      <c r="BJ59" s="1069">
        <f t="shared" si="118"/>
        <v>0</v>
      </c>
      <c r="BK59" s="1070"/>
      <c r="BL59" s="1070">
        <f t="shared" si="119"/>
        <v>0</v>
      </c>
      <c r="BM59" s="1073"/>
      <c r="BN59" s="1070" t="str">
        <f t="shared" si="95"/>
        <v>-</v>
      </c>
      <c r="BO59" s="1073"/>
      <c r="BQ59" s="442" t="str">
        <f>IF('C10(1)-2管路(計画設定)'!AW59="","-",'C10(1)-2管路(計画設定)'!AW59)</f>
        <v>ダクタイル鋳鉄管(NS形継手等)</v>
      </c>
      <c r="BR59" s="441" t="str">
        <f>IF(BQ59=BR$4,IF('C10(1)-2管路(計画設定)'!AV59="-","-",IF('C10(1)-2管路(計画設定)'!I59="-",'C10(1)-2管路(計画設定)'!AV59,'C10(1)-2管路(計画設定)'!AV59-'C10(1)-2管路(計画設定)'!I59)),"-")</f>
        <v>-</v>
      </c>
      <c r="BS59" s="441" t="str">
        <f>IF(BQ59=BS$4,IF('C10(1)-2管路(計画設定)'!AV59="-","-",IF('C10(1)-2管路(計画設定)'!L59="-",'C10(1)-2管路(計画設定)'!AV59,'C10(1)-2管路(計画設定)'!AV59-'C10(1)-2管路(計画設定)'!L59)),"-")</f>
        <v>-</v>
      </c>
      <c r="BT59" s="441" t="str">
        <f>IF(BQ59=BT$4,IF('C10(1)-2管路(計画設定)'!AV59="-","-",IF('C10(1)-2管路(計画設定)'!O59="-",'C10(1)-2管路(計画設定)'!AV59,'C10(1)-2管路(計画設定)'!AV59-'C10(1)-2管路(計画設定)'!O59)),"-")</f>
        <v>-</v>
      </c>
      <c r="BU59" s="441" t="str">
        <f>IF($BQ59=BU$4,IF('C10(1)-2管路(計画設定)'!$AV59="-","-",IF('C10(1)-2管路(計画設定)'!R59="-",'C10(1)-2管路(計画設定)'!$AV59,'C10(1)-2管路(計画設定)'!$AV59-'C10(1)-2管路(計画設定)'!R59)),"-")</f>
        <v>-</v>
      </c>
      <c r="BV59" s="441" t="str">
        <f>IF($BQ59=BV$4,IF('C10(1)-2管路(計画設定)'!$AV59="-","-",IF('C10(1)-2管路(計画設定)'!W59="-",'C10(1)-2管路(計画設定)'!$AV59,'C10(1)-2管路(計画設定)'!$AV59-SUM('C10(1)-2管路(計画設定)'!S59,'C10(1)-2管路(計画設定)'!T59))),"-")</f>
        <v>-</v>
      </c>
      <c r="BW59" s="441" t="str">
        <f>IF($BQ59=BV$4,IF('C10(1)-2管路(計画設定)'!$AV59="-","-",IF('C10(1)-2管路(計画設定)'!W59="-",'C10(1)-2管路(計画設定)'!$AV59,'C10(1)-2管路(計画設定)'!$AV59-SUM('C10(1)-2管路(計画設定)'!U59,'C10(1)-2管路(計画設定)'!V59))),"-")</f>
        <v>-</v>
      </c>
      <c r="BX59" s="441" t="str">
        <f>IF($BQ59=BX$4,IF('C10(1)-2管路(計画設定)'!$AV59="-","-",IF('C10(1)-2管路(計画設定)'!AF59="-",'C10(1)-2管路(計画設定)'!$AV59,'C10(1)-2管路(計画設定)'!$AV59-'C10(1)-2管路(計画設定)'!AF59)),"-")</f>
        <v>-</v>
      </c>
    </row>
    <row r="60" spans="2:76" ht="13.5" customHeight="1">
      <c r="B60" s="1594"/>
      <c r="C60" s="1263"/>
      <c r="D60" s="1263"/>
      <c r="E60" s="1265"/>
      <c r="F60" s="76">
        <v>250</v>
      </c>
      <c r="G60" s="857" t="str">
        <f>IF(AND('C10(1)-1管路(計画設定)'!$F$12="○",'C10(1)-4,5管路(計画設定)'!$BR60="-"),"-",IF('C3(1)-1管路'!G60="-",BR60,IF(BR60="-",'C3(1)-1管路'!G60,'C3(1)-1管路'!G60+BR60)))</f>
        <v>-</v>
      </c>
      <c r="H60" s="472" t="str">
        <f>IF(IF('C3(1)-1管路'!H60="-","-",IF('C10(1)-2管路(計画設定)'!H60="-",'C3(1)-1管路'!H60,'C3(1)-1管路'!H60-'C10(1)-2管路(計画設定)'!H60))=0,"-",IF('C3(1)-1管路'!H60="-","-",IF('C10(1)-2管路(計画設定)'!H60="-",'C3(1)-1管路'!H60,'C3(1)-1管路'!H60-'C10(1)-2管路(計画設定)'!H60)))</f>
        <v>-</v>
      </c>
      <c r="I60" s="486" t="str">
        <f t="shared" si="98"/>
        <v>-</v>
      </c>
      <c r="J60" s="857" t="str">
        <f>IF(AND('C10(1)-1管路(計画設定)'!$H$12="○",'C10(1)-4,5管路(計画設定)'!$BS60="-"),"-",IF('C3(1)-1管路'!J60="-",BS60,IF(BS60="-",'C3(1)-1管路'!J60,'C3(1)-1管路'!J60+BS60)))</f>
        <v>-</v>
      </c>
      <c r="K60" s="472" t="str">
        <f>IF(IF('C3(1)-1管路'!K60="-","-",IF('C10(1)-2管路(計画設定)'!K60="-",'C3(1)-1管路'!K60,'C3(1)-1管路'!K60-'C10(1)-2管路(計画設定)'!K60))=0,"-",IF('C3(1)-1管路'!K60="-","-",IF('C10(1)-2管路(計画設定)'!K60="-",'C3(1)-1管路'!K60,'C3(1)-1管路'!K60-'C10(1)-2管路(計画設定)'!K60)))</f>
        <v>-</v>
      </c>
      <c r="L60" s="486" t="str">
        <f t="shared" si="99"/>
        <v>-</v>
      </c>
      <c r="M60" s="857" t="str">
        <f>IF(AND('C10(1)-1管路(計画設定)'!$J$12="○",'C10(1)-4,5管路(計画設定)'!$BT60="-"),"-",IF('C3(1)-1管路'!M60="-",BT60,IF(BT60="-",'C3(1)-1管路'!M60,'C3(1)-1管路'!M60+BT60)))</f>
        <v>-</v>
      </c>
      <c r="N60" s="472" t="str">
        <f>IF(IF('C3(1)-1管路'!N60="-","-",IF('C10(1)-2管路(計画設定)'!N60="-",'C3(1)-1管路'!N60,'C3(1)-1管路'!N60-'C10(1)-2管路(計画設定)'!N60))=0,"-",IF('C3(1)-1管路'!N60="-","-",IF('C10(1)-2管路(計画設定)'!N60="-",'C3(1)-1管路'!N60,'C3(1)-1管路'!N60-'C10(1)-2管路(計画設定)'!N60)))</f>
        <v>-</v>
      </c>
      <c r="O60" s="486" t="str">
        <f t="shared" si="100"/>
        <v>-</v>
      </c>
      <c r="P60" s="857" t="str">
        <f>IF(AND('C10(1)-1管路(計画設定)'!$L$12="○",'C10(1)-4,5管路(計画設定)'!$BU60="-"),"-",IF('C3(1)-1管路'!P60="-",BU60,IF(BU60="-",'C3(1)-1管路'!P60,'C3(1)-1管路'!P60+BU60)))</f>
        <v>-</v>
      </c>
      <c r="Q60" s="472" t="str">
        <f>IF(IF('C3(1)-1管路'!Q60="-","-",IF('C10(1)-2管路(計画設定)'!Q60="-",'C3(1)-1管路'!Q60,'C3(1)-1管路'!Q60-'C10(1)-2管路(計画設定)'!Q60))=0,"-",IF('C3(1)-1管路'!Q60="-","-",IF('C10(1)-2管路(計画設定)'!Q60="-",'C3(1)-1管路'!Q60,'C3(1)-1管路'!Q60-'C10(1)-2管路(計画設定)'!Q60)))</f>
        <v>-</v>
      </c>
      <c r="R60" s="486" t="str">
        <f t="shared" si="101"/>
        <v>-</v>
      </c>
      <c r="S60" s="857" t="str">
        <f>IF(AND('C10(1)-1管路(計画設定)'!$N$12="○",'C10(1)-4,5管路(計画設定)'!$BV60="-"),"-",IF('C3(1)-1管路'!S60="-",BV60,IF(BV60="-",'C3(1)-1管路'!S60,'C3(1)-1管路'!S60+BV60+BW60)))</f>
        <v>-</v>
      </c>
      <c r="T60" s="471" t="str">
        <f>IF(IF('C3(1)-1管路'!T60="-","-",IF('C10(1)-2管路(計画設定)'!T60="-",'C3(1)-1管路'!T60,'C3(1)-1管路'!T60-'C10(1)-2管路(計画設定)'!T60))=0,"-",IF('C3(1)-1管路'!T60="-","-",IF('C10(1)-2管路(計画設定)'!T60="-",'C3(1)-1管路'!T60,'C3(1)-1管路'!T60-'C10(1)-2管路(計画設定)'!T60)))</f>
        <v>-</v>
      </c>
      <c r="U60" s="856" t="str">
        <f>IF(AND('C10(1)-1管路(計画設定)'!$P$12="○",'C10(1)-4,5管路(計画設定)'!$BW60="-"),"-",IF('C3(1)-1管路'!U60="-",BW60,IF(BW60="-",'C3(1)-1管路'!U60,'C3(1)-1管路'!U60)))</f>
        <v>-</v>
      </c>
      <c r="V60" s="472" t="str">
        <f>IF(IF('C3(1)-1管路'!V60="-","-",IF('C10(1)-2管路(計画設定)'!V60="-",'C3(1)-1管路'!V60,'C3(1)-1管路'!V60-'C10(1)-2管路(計画設定)'!V60))=0,"-",IF('C3(1)-1管路'!V60="-","-",IF('C10(1)-2管路(計画設定)'!V60="-",'C3(1)-1管路'!V60,'C3(1)-1管路'!V60-'C10(1)-2管路(計画設定)'!V60)))</f>
        <v>-</v>
      </c>
      <c r="W60" s="486" t="str">
        <f t="shared" si="102"/>
        <v>-</v>
      </c>
      <c r="X60" s="478" t="str">
        <f>IF(IF('C3(1)-1管路'!X60="-","-",IF('C10(1)-2管路(計画設定)'!X60="-",'C3(1)-1管路'!X60,'C3(1)-1管路'!X60-'C10(1)-2管路(計画設定)'!X60))=0,"-",IF('C3(1)-1管路'!X60="-","-",IF('C10(1)-2管路(計画設定)'!X60="-",'C3(1)-1管路'!X60,'C3(1)-1管路'!X60-'C10(1)-2管路(計画設定)'!X60)))</f>
        <v>-</v>
      </c>
      <c r="Y60" s="472" t="str">
        <f>IF(IF('C3(1)-1管路'!Y60="-","-",IF('C10(1)-2管路(計画設定)'!Y60="-",'C3(1)-1管路'!Y60,'C3(1)-1管路'!Y60-'C10(1)-2管路(計画設定)'!Y60))=0,"-",IF('C3(1)-1管路'!Y60="-","-",IF('C10(1)-2管路(計画設定)'!Y60="-",'C3(1)-1管路'!Y60,'C3(1)-1管路'!Y60-'C10(1)-2管路(計画設定)'!Y60)))</f>
        <v>-</v>
      </c>
      <c r="Z60" s="486" t="str">
        <f t="shared" si="103"/>
        <v>-</v>
      </c>
      <c r="AA60" s="478" t="str">
        <f>IF(IF('C3(1)-1管路'!AA60="-","-",IF('C10(1)-2管路(計画設定)'!AA60="-",'C3(1)-1管路'!AA60,'C3(1)-1管路'!AA60-'C10(1)-2管路(計画設定)'!AA60))=0,"-",IF('C3(1)-1管路'!AA60="-","-",IF('C10(1)-2管路(計画設定)'!AA60="-",'C3(1)-1管路'!AA60,'C3(1)-1管路'!AA60-'C10(1)-2管路(計画設定)'!AA60)))</f>
        <v>-</v>
      </c>
      <c r="AB60" s="472" t="str">
        <f>IF(IF('C3(1)-1管路'!AB60="-","-",IF('C10(1)-2管路(計画設定)'!AB60="-",'C3(1)-1管路'!AB60,'C3(1)-1管路'!AB60-'C10(1)-2管路(計画設定)'!AB60))=0,"-",IF('C3(1)-1管路'!AB60="-","-",IF('C10(1)-2管路(計画設定)'!AB60="-",'C3(1)-1管路'!AB60,'C3(1)-1管路'!AB60-'C10(1)-2管路(計画設定)'!AB60)))</f>
        <v>-</v>
      </c>
      <c r="AC60" s="486" t="str">
        <f t="shared" si="104"/>
        <v>-</v>
      </c>
      <c r="AD60" s="857" t="str">
        <f>IF(AND('C10(1)-1管路(計画設定)'!$V$12="○",'C10(1)-4,5管路(計画設定)'!$BX60="-"),"-",IF('C3(1)-1管路'!AD60="-",BX60,IF(BX60="-",'C3(1)-1管路'!AD60,'C3(1)-1管路'!AD60+BX60)))</f>
        <v>-</v>
      </c>
      <c r="AE60" s="472" t="str">
        <f>IF(IF('C3(1)-1管路'!AE60="-","-",IF('C10(1)-2管路(計画設定)'!AE60="-",'C3(1)-1管路'!AE60,'C3(1)-1管路'!AE60-'C10(1)-2管路(計画設定)'!AE60))=0,"-",IF('C3(1)-1管路'!AE60="-","-",IF('C10(1)-2管路(計画設定)'!AE60="-",'C3(1)-1管路'!AE60,'C3(1)-1管路'!AE60-'C10(1)-2管路(計画設定)'!AE60)))</f>
        <v>-</v>
      </c>
      <c r="AF60" s="486" t="str">
        <f t="shared" si="105"/>
        <v>-</v>
      </c>
      <c r="AG60" s="478" t="str">
        <f>IF(IF('C3(1)-1管路'!AG60="-","-",IF('C10(1)-2管路(計画設定)'!AG60="-",'C3(1)-1管路'!AG60,'C3(1)-1管路'!AG60-'C10(1)-2管路(計画設定)'!AG60))=0,"-",IF('C3(1)-1管路'!AG60="-","-",IF('C10(1)-2管路(計画設定)'!AG60="-",'C3(1)-1管路'!AG60,'C3(1)-1管路'!AG60-'C10(1)-2管路(計画設定)'!AG60)))</f>
        <v>-</v>
      </c>
      <c r="AH60" s="472" t="str">
        <f>IF(IF('C3(1)-1管路'!AH60="-","-",IF('C10(1)-2管路(計画設定)'!AH60="-",'C3(1)-1管路'!AH60,'C3(1)-1管路'!AH60-'C10(1)-2管路(計画設定)'!AH60))=0,"-",IF('C3(1)-1管路'!AH60="-","-",IF('C10(1)-2管路(計画設定)'!AH60="-",'C3(1)-1管路'!AH60,'C3(1)-1管路'!AH60-'C10(1)-2管路(計画設定)'!AH60)))</f>
        <v>-</v>
      </c>
      <c r="AI60" s="486" t="str">
        <f t="shared" si="106"/>
        <v>-</v>
      </c>
      <c r="AJ60" s="478" t="str">
        <f>IF(IF('C3(1)-1管路'!AJ60="-","-",IF('C10(1)-2管路(計画設定)'!AJ60="-",'C3(1)-1管路'!AJ60,'C3(1)-1管路'!AJ60-'C10(1)-2管路(計画設定)'!AJ60))=0,"-",IF('C3(1)-1管路'!AJ60="-","-",IF('C10(1)-2管路(計画設定)'!AJ60="-",'C3(1)-1管路'!AJ60,'C3(1)-1管路'!AJ60-'C10(1)-2管路(計画設定)'!AJ60)))</f>
        <v>-</v>
      </c>
      <c r="AK60" s="472" t="str">
        <f>IF(IF('C3(1)-1管路'!AK60="-","-",IF('C10(1)-2管路(計画設定)'!AK60="-",'C3(1)-1管路'!AK60,'C3(1)-1管路'!AK60-'C10(1)-2管路(計画設定)'!AK60))=0,"-",IF('C3(1)-1管路'!AK60="-","-",IF('C10(1)-2管路(計画設定)'!AK60="-",'C3(1)-1管路'!AK60,'C3(1)-1管路'!AK60-'C10(1)-2管路(計画設定)'!AK60)))</f>
        <v>-</v>
      </c>
      <c r="AL60" s="486" t="str">
        <f t="shared" si="107"/>
        <v>-</v>
      </c>
      <c r="AM60" s="478" t="str">
        <f>IF(IF('C3(1)-1管路'!AM60="-","-",IF('C10(1)-2管路(計画設定)'!AM60="-",'C3(1)-1管路'!AM60,'C3(1)-1管路'!AM60-'C10(1)-2管路(計画設定)'!AM60))=0,"-",IF('C3(1)-1管路'!AM60="-","-",IF('C10(1)-2管路(計画設定)'!AM60="-",'C3(1)-1管路'!AM60,'C3(1)-1管路'!AM60-'C10(1)-2管路(計画設定)'!AM60)))</f>
        <v>-</v>
      </c>
      <c r="AN60" s="472" t="str">
        <f>IF(IF('C3(1)-1管路'!AN60="-","-",IF('C10(1)-2管路(計画設定)'!AN60="-",'C3(1)-1管路'!AN60,'C3(1)-1管路'!AN60-'C10(1)-2管路(計画設定)'!AN60))=0,"-",IF('C3(1)-1管路'!AN60="-","-",IF('C10(1)-2管路(計画設定)'!AN60="-",'C3(1)-1管路'!AN60,'C3(1)-1管路'!AN60-'C10(1)-2管路(計画設定)'!AN60)))</f>
        <v>-</v>
      </c>
      <c r="AO60" s="486" t="str">
        <f t="shared" si="108"/>
        <v>-</v>
      </c>
      <c r="AP60" s="478" t="str">
        <f>IF(IF('C3(1)-1管路'!AP60="-","-",IF('C10(1)-2管路(計画設定)'!AP60="-",'C3(1)-1管路'!AP60,'C3(1)-1管路'!AP60-'C10(1)-2管路(計画設定)'!AP60))=0,"-",IF('C3(1)-1管路'!AP60="-","-",IF('C10(1)-2管路(計画設定)'!AP60="-",'C3(1)-1管路'!AP60,'C3(1)-1管路'!AP60-'C10(1)-2管路(計画設定)'!AP60)))</f>
        <v>-</v>
      </c>
      <c r="AQ60" s="472" t="str">
        <f>IF(IF('C3(1)-1管路'!AQ60="-","-",IF('C10(1)-2管路(計画設定)'!AQ60="-",'C3(1)-1管路'!AQ60,'C3(1)-1管路'!AQ60-'C10(1)-2管路(計画設定)'!AQ60))=0,"-",IF('C3(1)-1管路'!AQ60="-","-",IF('C10(1)-2管路(計画設定)'!AQ60="-",'C3(1)-1管路'!AQ60,'C3(1)-1管路'!AQ60-'C10(1)-2管路(計画設定)'!AQ60)))</f>
        <v>-</v>
      </c>
      <c r="AR60" s="483" t="str">
        <f t="shared" si="109"/>
        <v>-</v>
      </c>
      <c r="AS60" s="478" t="str">
        <f>IF(IF('C3(1)-1管路'!AS60="-","-",IF('C10(1)-2管路(計画設定)'!AS60="-",'C3(1)-1管路'!AS60,'C3(1)-1管路'!AS60-'C10(1)-2管路(計画設定)'!AS60))=0,"-",IF('C3(1)-1管路'!AS60="-","-",IF('C10(1)-2管路(計画設定)'!AS60="-",'C3(1)-1管路'!AS60,'C3(1)-1管路'!AS60-'C10(1)-2管路(計画設定)'!AS60)))</f>
        <v>-</v>
      </c>
      <c r="AT60" s="472" t="str">
        <f>IF(IF('C3(1)-1管路'!AT60="-","-",IF('C10(1)-2管路(計画設定)'!AT60="-",'C3(1)-1管路'!AT60,'C3(1)-1管路'!AT60-'C10(1)-2管路(計画設定)'!AT60))=0,"-",IF('C3(1)-1管路'!AT60="-","-",IF('C10(1)-2管路(計画設定)'!AT60="-",'C3(1)-1管路'!AT60,'C3(1)-1管路'!AT60-'C10(1)-2管路(計画設定)'!AT60)))</f>
        <v>-</v>
      </c>
      <c r="AU60" s="483" t="str">
        <f t="shared" si="110"/>
        <v>-</v>
      </c>
      <c r="AV60" s="1071" t="str">
        <f t="shared" si="111"/>
        <v>-</v>
      </c>
      <c r="AW60" s="1070"/>
      <c r="AX60" s="1069" t="str">
        <f t="shared" si="112"/>
        <v>-</v>
      </c>
      <c r="AY60" s="1070"/>
      <c r="AZ60" s="1071">
        <f t="shared" si="113"/>
        <v>0</v>
      </c>
      <c r="BA60" s="1070"/>
      <c r="BB60" s="1070">
        <f t="shared" si="114"/>
        <v>0</v>
      </c>
      <c r="BC60" s="1070"/>
      <c r="BD60" s="1070">
        <f t="shared" si="115"/>
        <v>0</v>
      </c>
      <c r="BE60" s="1070"/>
      <c r="BF60" s="1070">
        <f t="shared" si="116"/>
        <v>0</v>
      </c>
      <c r="BG60" s="1070"/>
      <c r="BH60" s="1070">
        <f t="shared" si="117"/>
        <v>0</v>
      </c>
      <c r="BI60" s="1070"/>
      <c r="BJ60" s="1069">
        <f t="shared" si="118"/>
        <v>0</v>
      </c>
      <c r="BK60" s="1070"/>
      <c r="BL60" s="1070">
        <f t="shared" si="119"/>
        <v>0</v>
      </c>
      <c r="BM60" s="1073"/>
      <c r="BN60" s="1070" t="str">
        <f t="shared" si="95"/>
        <v>-</v>
      </c>
      <c r="BO60" s="1073"/>
      <c r="BQ60" s="442" t="str">
        <f>IF('C10(1)-2管路(計画設定)'!AW60="","-",'C10(1)-2管路(計画設定)'!AW60)</f>
        <v>ダクタイル鋳鉄管(NS形継手等)</v>
      </c>
      <c r="BR60" s="441" t="str">
        <f>IF(BQ60=BR$4,IF('C10(1)-2管路(計画設定)'!AV60="-","-",IF('C10(1)-2管路(計画設定)'!I60="-",'C10(1)-2管路(計画設定)'!AV60,'C10(1)-2管路(計画設定)'!AV60-'C10(1)-2管路(計画設定)'!I60)),"-")</f>
        <v>-</v>
      </c>
      <c r="BS60" s="441" t="str">
        <f>IF(BQ60=BS$4,IF('C10(1)-2管路(計画設定)'!AV60="-","-",IF('C10(1)-2管路(計画設定)'!L60="-",'C10(1)-2管路(計画設定)'!AV60,'C10(1)-2管路(計画設定)'!AV60-'C10(1)-2管路(計画設定)'!L60)),"-")</f>
        <v>-</v>
      </c>
      <c r="BT60" s="441" t="str">
        <f>IF(BQ60=BT$4,IF('C10(1)-2管路(計画設定)'!AV60="-","-",IF('C10(1)-2管路(計画設定)'!O60="-",'C10(1)-2管路(計画設定)'!AV60,'C10(1)-2管路(計画設定)'!AV60-'C10(1)-2管路(計画設定)'!O60)),"-")</f>
        <v>-</v>
      </c>
      <c r="BU60" s="441" t="str">
        <f>IF($BQ60=BU$4,IF('C10(1)-2管路(計画設定)'!$AV60="-","-",IF('C10(1)-2管路(計画設定)'!R60="-",'C10(1)-2管路(計画設定)'!$AV60,'C10(1)-2管路(計画設定)'!$AV60-'C10(1)-2管路(計画設定)'!R60)),"-")</f>
        <v>-</v>
      </c>
      <c r="BV60" s="441" t="str">
        <f>IF($BQ60=BV$4,IF('C10(1)-2管路(計画設定)'!$AV60="-","-",IF('C10(1)-2管路(計画設定)'!W60="-",'C10(1)-2管路(計画設定)'!$AV60,'C10(1)-2管路(計画設定)'!$AV60-SUM('C10(1)-2管路(計画設定)'!S60,'C10(1)-2管路(計画設定)'!T60))),"-")</f>
        <v>-</v>
      </c>
      <c r="BW60" s="441" t="str">
        <f>IF($BQ60=BV$4,IF('C10(1)-2管路(計画設定)'!$AV60="-","-",IF('C10(1)-2管路(計画設定)'!W60="-",'C10(1)-2管路(計画設定)'!$AV60,'C10(1)-2管路(計画設定)'!$AV60-SUM('C10(1)-2管路(計画設定)'!U60,'C10(1)-2管路(計画設定)'!V60))),"-")</f>
        <v>-</v>
      </c>
      <c r="BX60" s="441" t="str">
        <f>IF($BQ60=BX$4,IF('C10(1)-2管路(計画設定)'!$AV60="-","-",IF('C10(1)-2管路(計画設定)'!AF60="-",'C10(1)-2管路(計画設定)'!$AV60,'C10(1)-2管路(計画設定)'!$AV60-'C10(1)-2管路(計画設定)'!AF60)),"-")</f>
        <v>-</v>
      </c>
    </row>
    <row r="61" spans="2:76" ht="13.5" customHeight="1">
      <c r="B61" s="1594"/>
      <c r="C61" s="1263"/>
      <c r="D61" s="1263"/>
      <c r="E61" s="1265"/>
      <c r="F61" s="76">
        <v>200</v>
      </c>
      <c r="G61" s="857" t="str">
        <f>IF(AND('C10(1)-1管路(計画設定)'!$F$12="○",'C10(1)-4,5管路(計画設定)'!$BR61="-"),"-",IF('C3(1)-1管路'!G61="-",BR61,IF(BR61="-",'C3(1)-1管路'!G61,'C3(1)-1管路'!G61+BR61)))</f>
        <v>-</v>
      </c>
      <c r="H61" s="472" t="str">
        <f>IF(IF('C3(1)-1管路'!H61="-","-",IF('C10(1)-2管路(計画設定)'!H61="-",'C3(1)-1管路'!H61,'C3(1)-1管路'!H61-'C10(1)-2管路(計画設定)'!H61))=0,"-",IF('C3(1)-1管路'!H61="-","-",IF('C10(1)-2管路(計画設定)'!H61="-",'C3(1)-1管路'!H61,'C3(1)-1管路'!H61-'C10(1)-2管路(計画設定)'!H61)))</f>
        <v>-</v>
      </c>
      <c r="I61" s="486" t="str">
        <f t="shared" si="98"/>
        <v>-</v>
      </c>
      <c r="J61" s="857" t="str">
        <f>IF(AND('C10(1)-1管路(計画設定)'!$H$12="○",'C10(1)-4,5管路(計画設定)'!$BS61="-"),"-",IF('C3(1)-1管路'!J61="-",BS61,IF(BS61="-",'C3(1)-1管路'!J61,'C3(1)-1管路'!J61+BS61)))</f>
        <v>-</v>
      </c>
      <c r="K61" s="472" t="str">
        <f>IF(IF('C3(1)-1管路'!K61="-","-",IF('C10(1)-2管路(計画設定)'!K61="-",'C3(1)-1管路'!K61,'C3(1)-1管路'!K61-'C10(1)-2管路(計画設定)'!K61))=0,"-",IF('C3(1)-1管路'!K61="-","-",IF('C10(1)-2管路(計画設定)'!K61="-",'C3(1)-1管路'!K61,'C3(1)-1管路'!K61-'C10(1)-2管路(計画設定)'!K61)))</f>
        <v>-</v>
      </c>
      <c r="L61" s="486" t="str">
        <f t="shared" si="99"/>
        <v>-</v>
      </c>
      <c r="M61" s="857" t="str">
        <f>IF(AND('C10(1)-1管路(計画設定)'!$J$12="○",'C10(1)-4,5管路(計画設定)'!$BT61="-"),"-",IF('C3(1)-1管路'!M61="-",BT61,IF(BT61="-",'C3(1)-1管路'!M61,'C3(1)-1管路'!M61+BT61)))</f>
        <v>-</v>
      </c>
      <c r="N61" s="472" t="str">
        <f>IF(IF('C3(1)-1管路'!N61="-","-",IF('C10(1)-2管路(計画設定)'!N61="-",'C3(1)-1管路'!N61,'C3(1)-1管路'!N61-'C10(1)-2管路(計画設定)'!N61))=0,"-",IF('C3(1)-1管路'!N61="-","-",IF('C10(1)-2管路(計画設定)'!N61="-",'C3(1)-1管路'!N61,'C3(1)-1管路'!N61-'C10(1)-2管路(計画設定)'!N61)))</f>
        <v>-</v>
      </c>
      <c r="O61" s="486" t="str">
        <f t="shared" si="100"/>
        <v>-</v>
      </c>
      <c r="P61" s="857" t="str">
        <f>IF(AND('C10(1)-1管路(計画設定)'!$L$12="○",'C10(1)-4,5管路(計画設定)'!$BU61="-"),"-",IF('C3(1)-1管路'!P61="-",BU61,IF(BU61="-",'C3(1)-1管路'!P61,'C3(1)-1管路'!P61+BU61)))</f>
        <v>-</v>
      </c>
      <c r="Q61" s="472" t="str">
        <f>IF(IF('C3(1)-1管路'!Q61="-","-",IF('C10(1)-2管路(計画設定)'!Q61="-",'C3(1)-1管路'!Q61,'C3(1)-1管路'!Q61-'C10(1)-2管路(計画設定)'!Q61))=0,"-",IF('C3(1)-1管路'!Q61="-","-",IF('C10(1)-2管路(計画設定)'!Q61="-",'C3(1)-1管路'!Q61,'C3(1)-1管路'!Q61-'C10(1)-2管路(計画設定)'!Q61)))</f>
        <v>-</v>
      </c>
      <c r="R61" s="486" t="str">
        <f t="shared" si="101"/>
        <v>-</v>
      </c>
      <c r="S61" s="857" t="str">
        <f>IF(AND('C10(1)-1管路(計画設定)'!$N$12="○",'C10(1)-4,5管路(計画設定)'!$BV61="-"),"-",IF('C3(1)-1管路'!S61="-",BV61,IF(BV61="-",'C3(1)-1管路'!S61,'C3(1)-1管路'!S61+BV61+BW61)))</f>
        <v>-</v>
      </c>
      <c r="T61" s="471" t="str">
        <f>IF(IF('C3(1)-1管路'!T61="-","-",IF('C10(1)-2管路(計画設定)'!T61="-",'C3(1)-1管路'!T61,'C3(1)-1管路'!T61-'C10(1)-2管路(計画設定)'!T61))=0,"-",IF('C3(1)-1管路'!T61="-","-",IF('C10(1)-2管路(計画設定)'!T61="-",'C3(1)-1管路'!T61,'C3(1)-1管路'!T61-'C10(1)-2管路(計画設定)'!T61)))</f>
        <v>-</v>
      </c>
      <c r="U61" s="856" t="str">
        <f>IF(AND('C10(1)-1管路(計画設定)'!$P$12="○",'C10(1)-4,5管路(計画設定)'!$BW61="-"),"-",IF('C3(1)-1管路'!U61="-",BW61,IF(BW61="-",'C3(1)-1管路'!U61,'C3(1)-1管路'!U61)))</f>
        <v>-</v>
      </c>
      <c r="V61" s="472" t="str">
        <f>IF(IF('C3(1)-1管路'!V61="-","-",IF('C10(1)-2管路(計画設定)'!V61="-",'C3(1)-1管路'!V61,'C3(1)-1管路'!V61-'C10(1)-2管路(計画設定)'!V61))=0,"-",IF('C3(1)-1管路'!V61="-","-",IF('C10(1)-2管路(計画設定)'!V61="-",'C3(1)-1管路'!V61,'C3(1)-1管路'!V61-'C10(1)-2管路(計画設定)'!V61)))</f>
        <v>-</v>
      </c>
      <c r="W61" s="486" t="str">
        <f t="shared" si="102"/>
        <v>-</v>
      </c>
      <c r="X61" s="478" t="str">
        <f>IF(IF('C3(1)-1管路'!X61="-","-",IF('C10(1)-2管路(計画設定)'!X61="-",'C3(1)-1管路'!X61,'C3(1)-1管路'!X61-'C10(1)-2管路(計画設定)'!X61))=0,"-",IF('C3(1)-1管路'!X61="-","-",IF('C10(1)-2管路(計画設定)'!X61="-",'C3(1)-1管路'!X61,'C3(1)-1管路'!X61-'C10(1)-2管路(計画設定)'!X61)))</f>
        <v>-</v>
      </c>
      <c r="Y61" s="472" t="str">
        <f>IF(IF('C3(1)-1管路'!Y61="-","-",IF('C10(1)-2管路(計画設定)'!Y61="-",'C3(1)-1管路'!Y61,'C3(1)-1管路'!Y61-'C10(1)-2管路(計画設定)'!Y61))=0,"-",IF('C3(1)-1管路'!Y61="-","-",IF('C10(1)-2管路(計画設定)'!Y61="-",'C3(1)-1管路'!Y61,'C3(1)-1管路'!Y61-'C10(1)-2管路(計画設定)'!Y61)))</f>
        <v>-</v>
      </c>
      <c r="Z61" s="486" t="str">
        <f t="shared" si="103"/>
        <v>-</v>
      </c>
      <c r="AA61" s="478" t="str">
        <f>IF(IF('C3(1)-1管路'!AA61="-","-",IF('C10(1)-2管路(計画設定)'!AA61="-",'C3(1)-1管路'!AA61,'C3(1)-1管路'!AA61-'C10(1)-2管路(計画設定)'!AA61))=0,"-",IF('C3(1)-1管路'!AA61="-","-",IF('C10(1)-2管路(計画設定)'!AA61="-",'C3(1)-1管路'!AA61,'C3(1)-1管路'!AA61-'C10(1)-2管路(計画設定)'!AA61)))</f>
        <v>-</v>
      </c>
      <c r="AB61" s="472" t="str">
        <f>IF(IF('C3(1)-1管路'!AB61="-","-",IF('C10(1)-2管路(計画設定)'!AB61="-",'C3(1)-1管路'!AB61,'C3(1)-1管路'!AB61-'C10(1)-2管路(計画設定)'!AB61))=0,"-",IF('C3(1)-1管路'!AB61="-","-",IF('C10(1)-2管路(計画設定)'!AB61="-",'C3(1)-1管路'!AB61,'C3(1)-1管路'!AB61-'C10(1)-2管路(計画設定)'!AB61)))</f>
        <v>-</v>
      </c>
      <c r="AC61" s="486" t="str">
        <f t="shared" si="104"/>
        <v>-</v>
      </c>
      <c r="AD61" s="857" t="str">
        <f>IF(AND('C10(1)-1管路(計画設定)'!$V$12="○",'C10(1)-4,5管路(計画設定)'!$BX61="-"),"-",IF('C3(1)-1管路'!AD61="-",BX61,IF(BX61="-",'C3(1)-1管路'!AD61,'C3(1)-1管路'!AD61+BX61)))</f>
        <v>-</v>
      </c>
      <c r="AE61" s="472" t="str">
        <f>IF(IF('C3(1)-1管路'!AE61="-","-",IF('C10(1)-2管路(計画設定)'!AE61="-",'C3(1)-1管路'!AE61,'C3(1)-1管路'!AE61-'C10(1)-2管路(計画設定)'!AE61))=0,"-",IF('C3(1)-1管路'!AE61="-","-",IF('C10(1)-2管路(計画設定)'!AE61="-",'C3(1)-1管路'!AE61,'C3(1)-1管路'!AE61-'C10(1)-2管路(計画設定)'!AE61)))</f>
        <v>-</v>
      </c>
      <c r="AF61" s="486" t="str">
        <f t="shared" si="105"/>
        <v>-</v>
      </c>
      <c r="AG61" s="478" t="str">
        <f>IF(IF('C3(1)-1管路'!AG61="-","-",IF('C10(1)-2管路(計画設定)'!AG61="-",'C3(1)-1管路'!AG61,'C3(1)-1管路'!AG61-'C10(1)-2管路(計画設定)'!AG61))=0,"-",IF('C3(1)-1管路'!AG61="-","-",IF('C10(1)-2管路(計画設定)'!AG61="-",'C3(1)-1管路'!AG61,'C3(1)-1管路'!AG61-'C10(1)-2管路(計画設定)'!AG61)))</f>
        <v>-</v>
      </c>
      <c r="AH61" s="472" t="str">
        <f>IF(IF('C3(1)-1管路'!AH61="-","-",IF('C10(1)-2管路(計画設定)'!AH61="-",'C3(1)-1管路'!AH61,'C3(1)-1管路'!AH61-'C10(1)-2管路(計画設定)'!AH61))=0,"-",IF('C3(1)-1管路'!AH61="-","-",IF('C10(1)-2管路(計画設定)'!AH61="-",'C3(1)-1管路'!AH61,'C3(1)-1管路'!AH61-'C10(1)-2管路(計画設定)'!AH61)))</f>
        <v>-</v>
      </c>
      <c r="AI61" s="486" t="str">
        <f t="shared" si="106"/>
        <v>-</v>
      </c>
      <c r="AJ61" s="478" t="str">
        <f>IF(IF('C3(1)-1管路'!AJ61="-","-",IF('C10(1)-2管路(計画設定)'!AJ61="-",'C3(1)-1管路'!AJ61,'C3(1)-1管路'!AJ61-'C10(1)-2管路(計画設定)'!AJ61))=0,"-",IF('C3(1)-1管路'!AJ61="-","-",IF('C10(1)-2管路(計画設定)'!AJ61="-",'C3(1)-1管路'!AJ61,'C3(1)-1管路'!AJ61-'C10(1)-2管路(計画設定)'!AJ61)))</f>
        <v>-</v>
      </c>
      <c r="AK61" s="472" t="str">
        <f>IF(IF('C3(1)-1管路'!AK61="-","-",IF('C10(1)-2管路(計画設定)'!AK61="-",'C3(1)-1管路'!AK61,'C3(1)-1管路'!AK61-'C10(1)-2管路(計画設定)'!AK61))=0,"-",IF('C3(1)-1管路'!AK61="-","-",IF('C10(1)-2管路(計画設定)'!AK61="-",'C3(1)-1管路'!AK61,'C3(1)-1管路'!AK61-'C10(1)-2管路(計画設定)'!AK61)))</f>
        <v>-</v>
      </c>
      <c r="AL61" s="486" t="str">
        <f t="shared" si="107"/>
        <v>-</v>
      </c>
      <c r="AM61" s="478" t="str">
        <f>IF(IF('C3(1)-1管路'!AM61="-","-",IF('C10(1)-2管路(計画設定)'!AM61="-",'C3(1)-1管路'!AM61,'C3(1)-1管路'!AM61-'C10(1)-2管路(計画設定)'!AM61))=0,"-",IF('C3(1)-1管路'!AM61="-","-",IF('C10(1)-2管路(計画設定)'!AM61="-",'C3(1)-1管路'!AM61,'C3(1)-1管路'!AM61-'C10(1)-2管路(計画設定)'!AM61)))</f>
        <v>-</v>
      </c>
      <c r="AN61" s="472" t="str">
        <f>IF(IF('C3(1)-1管路'!AN61="-","-",IF('C10(1)-2管路(計画設定)'!AN61="-",'C3(1)-1管路'!AN61,'C3(1)-1管路'!AN61-'C10(1)-2管路(計画設定)'!AN61))=0,"-",IF('C3(1)-1管路'!AN61="-","-",IF('C10(1)-2管路(計画設定)'!AN61="-",'C3(1)-1管路'!AN61,'C3(1)-1管路'!AN61-'C10(1)-2管路(計画設定)'!AN61)))</f>
        <v>-</v>
      </c>
      <c r="AO61" s="486" t="str">
        <f t="shared" si="108"/>
        <v>-</v>
      </c>
      <c r="AP61" s="478" t="str">
        <f>IF(IF('C3(1)-1管路'!AP61="-","-",IF('C10(1)-2管路(計画設定)'!AP61="-",'C3(1)-1管路'!AP61,'C3(1)-1管路'!AP61-'C10(1)-2管路(計画設定)'!AP61))=0,"-",IF('C3(1)-1管路'!AP61="-","-",IF('C10(1)-2管路(計画設定)'!AP61="-",'C3(1)-1管路'!AP61,'C3(1)-1管路'!AP61-'C10(1)-2管路(計画設定)'!AP61)))</f>
        <v>-</v>
      </c>
      <c r="AQ61" s="472" t="str">
        <f>IF(IF('C3(1)-1管路'!AQ61="-","-",IF('C10(1)-2管路(計画設定)'!AQ61="-",'C3(1)-1管路'!AQ61,'C3(1)-1管路'!AQ61-'C10(1)-2管路(計画設定)'!AQ61))=0,"-",IF('C3(1)-1管路'!AQ61="-","-",IF('C10(1)-2管路(計画設定)'!AQ61="-",'C3(1)-1管路'!AQ61,'C3(1)-1管路'!AQ61-'C10(1)-2管路(計画設定)'!AQ61)))</f>
        <v>-</v>
      </c>
      <c r="AR61" s="483" t="str">
        <f t="shared" si="109"/>
        <v>-</v>
      </c>
      <c r="AS61" s="478" t="str">
        <f>IF(IF('C3(1)-1管路'!AS61="-","-",IF('C10(1)-2管路(計画設定)'!AS61="-",'C3(1)-1管路'!AS61,'C3(1)-1管路'!AS61-'C10(1)-2管路(計画設定)'!AS61))=0,"-",IF('C3(1)-1管路'!AS61="-","-",IF('C10(1)-2管路(計画設定)'!AS61="-",'C3(1)-1管路'!AS61,'C3(1)-1管路'!AS61-'C10(1)-2管路(計画設定)'!AS61)))</f>
        <v>-</v>
      </c>
      <c r="AT61" s="472" t="str">
        <f>IF(IF('C3(1)-1管路'!AT61="-","-",IF('C10(1)-2管路(計画設定)'!AT61="-",'C3(1)-1管路'!AT61,'C3(1)-1管路'!AT61-'C10(1)-2管路(計画設定)'!AT61))=0,"-",IF('C3(1)-1管路'!AT61="-","-",IF('C10(1)-2管路(計画設定)'!AT61="-",'C3(1)-1管路'!AT61,'C3(1)-1管路'!AT61-'C10(1)-2管路(計画設定)'!AT61)))</f>
        <v>-</v>
      </c>
      <c r="AU61" s="483" t="str">
        <f t="shared" si="110"/>
        <v>-</v>
      </c>
      <c r="AV61" s="1071" t="str">
        <f t="shared" si="111"/>
        <v>-</v>
      </c>
      <c r="AW61" s="1070"/>
      <c r="AX61" s="1069" t="str">
        <f t="shared" si="112"/>
        <v>-</v>
      </c>
      <c r="AY61" s="1070"/>
      <c r="AZ61" s="1071">
        <f t="shared" si="113"/>
        <v>0</v>
      </c>
      <c r="BA61" s="1070"/>
      <c r="BB61" s="1070">
        <f t="shared" si="114"/>
        <v>0</v>
      </c>
      <c r="BC61" s="1070"/>
      <c r="BD61" s="1070">
        <f t="shared" si="115"/>
        <v>0</v>
      </c>
      <c r="BE61" s="1070"/>
      <c r="BF61" s="1070">
        <f t="shared" si="116"/>
        <v>0</v>
      </c>
      <c r="BG61" s="1070"/>
      <c r="BH61" s="1070">
        <f t="shared" si="117"/>
        <v>0</v>
      </c>
      <c r="BI61" s="1070"/>
      <c r="BJ61" s="1069">
        <f t="shared" si="118"/>
        <v>0</v>
      </c>
      <c r="BK61" s="1070"/>
      <c r="BL61" s="1070">
        <f t="shared" si="119"/>
        <v>0</v>
      </c>
      <c r="BM61" s="1073"/>
      <c r="BN61" s="1070" t="str">
        <f t="shared" si="95"/>
        <v>-</v>
      </c>
      <c r="BO61" s="1073"/>
      <c r="BQ61" s="442" t="str">
        <f>IF('C10(1)-2管路(計画設定)'!AW61="","-",'C10(1)-2管路(計画設定)'!AW61)</f>
        <v>ダクタイル鋳鉄管(NS形継手等)</v>
      </c>
      <c r="BR61" s="441" t="str">
        <f>IF(BQ61=BR$4,IF('C10(1)-2管路(計画設定)'!AV61="-","-",IF('C10(1)-2管路(計画設定)'!I61="-",'C10(1)-2管路(計画設定)'!AV61,'C10(1)-2管路(計画設定)'!AV61-'C10(1)-2管路(計画設定)'!I61)),"-")</f>
        <v>-</v>
      </c>
      <c r="BS61" s="441" t="str">
        <f>IF(BQ61=BS$4,IF('C10(1)-2管路(計画設定)'!AV61="-","-",IF('C10(1)-2管路(計画設定)'!L61="-",'C10(1)-2管路(計画設定)'!AV61,'C10(1)-2管路(計画設定)'!AV61-'C10(1)-2管路(計画設定)'!L61)),"-")</f>
        <v>-</v>
      </c>
      <c r="BT61" s="441" t="str">
        <f>IF(BQ61=BT$4,IF('C10(1)-2管路(計画設定)'!AV61="-","-",IF('C10(1)-2管路(計画設定)'!O61="-",'C10(1)-2管路(計画設定)'!AV61,'C10(1)-2管路(計画設定)'!AV61-'C10(1)-2管路(計画設定)'!O61)),"-")</f>
        <v>-</v>
      </c>
      <c r="BU61" s="441" t="str">
        <f>IF($BQ61=BU$4,IF('C10(1)-2管路(計画設定)'!$AV61="-","-",IF('C10(1)-2管路(計画設定)'!R61="-",'C10(1)-2管路(計画設定)'!$AV61,'C10(1)-2管路(計画設定)'!$AV61-'C10(1)-2管路(計画設定)'!R61)),"-")</f>
        <v>-</v>
      </c>
      <c r="BV61" s="441" t="str">
        <f>IF($BQ61=BV$4,IF('C10(1)-2管路(計画設定)'!$AV61="-","-",IF('C10(1)-2管路(計画設定)'!W61="-",'C10(1)-2管路(計画設定)'!$AV61,'C10(1)-2管路(計画設定)'!$AV61-SUM('C10(1)-2管路(計画設定)'!S61,'C10(1)-2管路(計画設定)'!T61))),"-")</f>
        <v>-</v>
      </c>
      <c r="BW61" s="441" t="str">
        <f>IF($BQ61=BV$4,IF('C10(1)-2管路(計画設定)'!$AV61="-","-",IF('C10(1)-2管路(計画設定)'!W61="-",'C10(1)-2管路(計画設定)'!$AV61,'C10(1)-2管路(計画設定)'!$AV61-SUM('C10(1)-2管路(計画設定)'!U61,'C10(1)-2管路(計画設定)'!V61))),"-")</f>
        <v>-</v>
      </c>
      <c r="BX61" s="441" t="str">
        <f>IF($BQ61=BX$4,IF('C10(1)-2管路(計画設定)'!$AV61="-","-",IF('C10(1)-2管路(計画設定)'!AF61="-",'C10(1)-2管路(計画設定)'!$AV61,'C10(1)-2管路(計画設定)'!$AV61-'C10(1)-2管路(計画設定)'!AF61)),"-")</f>
        <v>-</v>
      </c>
    </row>
    <row r="62" spans="2:76" ht="13.5" customHeight="1">
      <c r="B62" s="1594"/>
      <c r="C62" s="1263"/>
      <c r="D62" s="1263"/>
      <c r="E62" s="1265"/>
      <c r="F62" s="76">
        <v>150</v>
      </c>
      <c r="G62" s="857" t="str">
        <f>IF(AND('C10(1)-1管路(計画設定)'!$F$12="○",'C10(1)-4,5管路(計画設定)'!$BR62="-"),"-",IF('C3(1)-1管路'!G62="-",BR62,IF(BR62="-",'C3(1)-1管路'!G62,'C3(1)-1管路'!G62+BR62)))</f>
        <v>-</v>
      </c>
      <c r="H62" s="472" t="str">
        <f>IF(IF('C3(1)-1管路'!H62="-","-",IF('C10(1)-2管路(計画設定)'!H62="-",'C3(1)-1管路'!H62,'C3(1)-1管路'!H62-'C10(1)-2管路(計画設定)'!H62))=0,"-",IF('C3(1)-1管路'!H62="-","-",IF('C10(1)-2管路(計画設定)'!H62="-",'C3(1)-1管路'!H62,'C3(1)-1管路'!H62-'C10(1)-2管路(計画設定)'!H62)))</f>
        <v>-</v>
      </c>
      <c r="I62" s="486" t="str">
        <f t="shared" si="98"/>
        <v>-</v>
      </c>
      <c r="J62" s="857" t="str">
        <f>IF(AND('C10(1)-1管路(計画設定)'!$H$12="○",'C10(1)-4,5管路(計画設定)'!$BS62="-"),"-",IF('C3(1)-1管路'!J62="-",BS62,IF(BS62="-",'C3(1)-1管路'!J62,'C3(1)-1管路'!J62+BS62)))</f>
        <v>-</v>
      </c>
      <c r="K62" s="472" t="str">
        <f>IF(IF('C3(1)-1管路'!K62="-","-",IF('C10(1)-2管路(計画設定)'!K62="-",'C3(1)-1管路'!K62,'C3(1)-1管路'!K62-'C10(1)-2管路(計画設定)'!K62))=0,"-",IF('C3(1)-1管路'!K62="-","-",IF('C10(1)-2管路(計画設定)'!K62="-",'C3(1)-1管路'!K62,'C3(1)-1管路'!K62-'C10(1)-2管路(計画設定)'!K62)))</f>
        <v>-</v>
      </c>
      <c r="L62" s="486" t="str">
        <f t="shared" si="99"/>
        <v>-</v>
      </c>
      <c r="M62" s="857" t="str">
        <f>IF(AND('C10(1)-1管路(計画設定)'!$J$12="○",'C10(1)-4,5管路(計画設定)'!$BT62="-"),"-",IF('C3(1)-1管路'!M62="-",BT62,IF(BT62="-",'C3(1)-1管路'!M62,'C3(1)-1管路'!M62+BT62)))</f>
        <v>-</v>
      </c>
      <c r="N62" s="472" t="str">
        <f>IF(IF('C3(1)-1管路'!N62="-","-",IF('C10(1)-2管路(計画設定)'!N62="-",'C3(1)-1管路'!N62,'C3(1)-1管路'!N62-'C10(1)-2管路(計画設定)'!N62))=0,"-",IF('C3(1)-1管路'!N62="-","-",IF('C10(1)-2管路(計画設定)'!N62="-",'C3(1)-1管路'!N62,'C3(1)-1管路'!N62-'C10(1)-2管路(計画設定)'!N62)))</f>
        <v>-</v>
      </c>
      <c r="O62" s="486" t="str">
        <f t="shared" si="100"/>
        <v>-</v>
      </c>
      <c r="P62" s="857" t="str">
        <f>IF(AND('C10(1)-1管路(計画設定)'!$L$12="○",'C10(1)-4,5管路(計画設定)'!$BU62="-"),"-",IF('C3(1)-1管路'!P62="-",BU62,IF(BU62="-",'C3(1)-1管路'!P62,'C3(1)-1管路'!P62+BU62)))</f>
        <v>-</v>
      </c>
      <c r="Q62" s="472" t="str">
        <f>IF(IF('C3(1)-1管路'!Q62="-","-",IF('C10(1)-2管路(計画設定)'!Q62="-",'C3(1)-1管路'!Q62,'C3(1)-1管路'!Q62-'C10(1)-2管路(計画設定)'!Q62))=0,"-",IF('C3(1)-1管路'!Q62="-","-",IF('C10(1)-2管路(計画設定)'!Q62="-",'C3(1)-1管路'!Q62,'C3(1)-1管路'!Q62-'C10(1)-2管路(計画設定)'!Q62)))</f>
        <v>-</v>
      </c>
      <c r="R62" s="486" t="str">
        <f t="shared" si="101"/>
        <v>-</v>
      </c>
      <c r="S62" s="857" t="str">
        <f>IF(AND('C10(1)-1管路(計画設定)'!$N$12="○",'C10(1)-4,5管路(計画設定)'!$BV62="-"),"-",IF('C3(1)-1管路'!S62="-",BV62,IF(BV62="-",'C3(1)-1管路'!S62,'C3(1)-1管路'!S62+BV62+BW62)))</f>
        <v>-</v>
      </c>
      <c r="T62" s="471" t="str">
        <f>IF(IF('C3(1)-1管路'!T62="-","-",IF('C10(1)-2管路(計画設定)'!T62="-",'C3(1)-1管路'!T62,'C3(1)-1管路'!T62-'C10(1)-2管路(計画設定)'!T62))=0,"-",IF('C3(1)-1管路'!T62="-","-",IF('C10(1)-2管路(計画設定)'!T62="-",'C3(1)-1管路'!T62,'C3(1)-1管路'!T62-'C10(1)-2管路(計画設定)'!T62)))</f>
        <v>-</v>
      </c>
      <c r="U62" s="856" t="str">
        <f>IF(AND('C10(1)-1管路(計画設定)'!$P$12="○",'C10(1)-4,5管路(計画設定)'!$BW62="-"),"-",IF('C3(1)-1管路'!U62="-",BW62,IF(BW62="-",'C3(1)-1管路'!U62,'C3(1)-1管路'!U62)))</f>
        <v>-</v>
      </c>
      <c r="V62" s="472" t="str">
        <f>IF(IF('C3(1)-1管路'!V62="-","-",IF('C10(1)-2管路(計画設定)'!V62="-",'C3(1)-1管路'!V62,'C3(1)-1管路'!V62-'C10(1)-2管路(計画設定)'!V62))=0,"-",IF('C3(1)-1管路'!V62="-","-",IF('C10(1)-2管路(計画設定)'!V62="-",'C3(1)-1管路'!V62,'C3(1)-1管路'!V62-'C10(1)-2管路(計画設定)'!V62)))</f>
        <v>-</v>
      </c>
      <c r="W62" s="486" t="str">
        <f t="shared" si="102"/>
        <v>-</v>
      </c>
      <c r="X62" s="478" t="str">
        <f>IF(IF('C3(1)-1管路'!X62="-","-",IF('C10(1)-2管路(計画設定)'!X62="-",'C3(1)-1管路'!X62,'C3(1)-1管路'!X62-'C10(1)-2管路(計画設定)'!X62))=0,"-",IF('C3(1)-1管路'!X62="-","-",IF('C10(1)-2管路(計画設定)'!X62="-",'C3(1)-1管路'!X62,'C3(1)-1管路'!X62-'C10(1)-2管路(計画設定)'!X62)))</f>
        <v>-</v>
      </c>
      <c r="Y62" s="472" t="str">
        <f>IF(IF('C3(1)-1管路'!Y62="-","-",IF('C10(1)-2管路(計画設定)'!Y62="-",'C3(1)-1管路'!Y62,'C3(1)-1管路'!Y62-'C10(1)-2管路(計画設定)'!Y62))=0,"-",IF('C3(1)-1管路'!Y62="-","-",IF('C10(1)-2管路(計画設定)'!Y62="-",'C3(1)-1管路'!Y62,'C3(1)-1管路'!Y62-'C10(1)-2管路(計画設定)'!Y62)))</f>
        <v>-</v>
      </c>
      <c r="Z62" s="486" t="str">
        <f t="shared" si="103"/>
        <v>-</v>
      </c>
      <c r="AA62" s="478" t="str">
        <f>IF(IF('C3(1)-1管路'!AA62="-","-",IF('C10(1)-2管路(計画設定)'!AA62="-",'C3(1)-1管路'!AA62,'C3(1)-1管路'!AA62-'C10(1)-2管路(計画設定)'!AA62))=0,"-",IF('C3(1)-1管路'!AA62="-","-",IF('C10(1)-2管路(計画設定)'!AA62="-",'C3(1)-1管路'!AA62,'C3(1)-1管路'!AA62-'C10(1)-2管路(計画設定)'!AA62)))</f>
        <v>-</v>
      </c>
      <c r="AB62" s="472" t="str">
        <f>IF(IF('C3(1)-1管路'!AB62="-","-",IF('C10(1)-2管路(計画設定)'!AB62="-",'C3(1)-1管路'!AB62,'C3(1)-1管路'!AB62-'C10(1)-2管路(計画設定)'!AB62))=0,"-",IF('C3(1)-1管路'!AB62="-","-",IF('C10(1)-2管路(計画設定)'!AB62="-",'C3(1)-1管路'!AB62,'C3(1)-1管路'!AB62-'C10(1)-2管路(計画設定)'!AB62)))</f>
        <v>-</v>
      </c>
      <c r="AC62" s="486" t="str">
        <f t="shared" si="104"/>
        <v>-</v>
      </c>
      <c r="AD62" s="857" t="str">
        <f>IF(AND('C10(1)-1管路(計画設定)'!$V$12="○",'C10(1)-4,5管路(計画設定)'!$BX62="-"),"-",IF('C3(1)-1管路'!AD62="-",BX62,IF(BX62="-",'C3(1)-1管路'!AD62,'C3(1)-1管路'!AD62+BX62)))</f>
        <v>-</v>
      </c>
      <c r="AE62" s="472" t="str">
        <f>IF(IF('C3(1)-1管路'!AE62="-","-",IF('C10(1)-2管路(計画設定)'!AE62="-",'C3(1)-1管路'!AE62,'C3(1)-1管路'!AE62-'C10(1)-2管路(計画設定)'!AE62))=0,"-",IF('C3(1)-1管路'!AE62="-","-",IF('C10(1)-2管路(計画設定)'!AE62="-",'C3(1)-1管路'!AE62,'C3(1)-1管路'!AE62-'C10(1)-2管路(計画設定)'!AE62)))</f>
        <v>-</v>
      </c>
      <c r="AF62" s="486" t="str">
        <f t="shared" si="105"/>
        <v>-</v>
      </c>
      <c r="AG62" s="478" t="str">
        <f>IF(IF('C3(1)-1管路'!AG62="-","-",IF('C10(1)-2管路(計画設定)'!AG62="-",'C3(1)-1管路'!AG62,'C3(1)-1管路'!AG62-'C10(1)-2管路(計画設定)'!AG62))=0,"-",IF('C3(1)-1管路'!AG62="-","-",IF('C10(1)-2管路(計画設定)'!AG62="-",'C3(1)-1管路'!AG62,'C3(1)-1管路'!AG62-'C10(1)-2管路(計画設定)'!AG62)))</f>
        <v>-</v>
      </c>
      <c r="AH62" s="472" t="str">
        <f>IF(IF('C3(1)-1管路'!AH62="-","-",IF('C10(1)-2管路(計画設定)'!AH62="-",'C3(1)-1管路'!AH62,'C3(1)-1管路'!AH62-'C10(1)-2管路(計画設定)'!AH62))=0,"-",IF('C3(1)-1管路'!AH62="-","-",IF('C10(1)-2管路(計画設定)'!AH62="-",'C3(1)-1管路'!AH62,'C3(1)-1管路'!AH62-'C10(1)-2管路(計画設定)'!AH62)))</f>
        <v>-</v>
      </c>
      <c r="AI62" s="486" t="str">
        <f t="shared" si="106"/>
        <v>-</v>
      </c>
      <c r="AJ62" s="478" t="str">
        <f>IF(IF('C3(1)-1管路'!AJ62="-","-",IF('C10(1)-2管路(計画設定)'!AJ62="-",'C3(1)-1管路'!AJ62,'C3(1)-1管路'!AJ62-'C10(1)-2管路(計画設定)'!AJ62))=0,"-",IF('C3(1)-1管路'!AJ62="-","-",IF('C10(1)-2管路(計画設定)'!AJ62="-",'C3(1)-1管路'!AJ62,'C3(1)-1管路'!AJ62-'C10(1)-2管路(計画設定)'!AJ62)))</f>
        <v>-</v>
      </c>
      <c r="AK62" s="472" t="str">
        <f>IF(IF('C3(1)-1管路'!AK62="-","-",IF('C10(1)-2管路(計画設定)'!AK62="-",'C3(1)-1管路'!AK62,'C3(1)-1管路'!AK62-'C10(1)-2管路(計画設定)'!AK62))=0,"-",IF('C3(1)-1管路'!AK62="-","-",IF('C10(1)-2管路(計画設定)'!AK62="-",'C3(1)-1管路'!AK62,'C3(1)-1管路'!AK62-'C10(1)-2管路(計画設定)'!AK62)))</f>
        <v>-</v>
      </c>
      <c r="AL62" s="486" t="str">
        <f t="shared" si="107"/>
        <v>-</v>
      </c>
      <c r="AM62" s="478" t="str">
        <f>IF(IF('C3(1)-1管路'!AM62="-","-",IF('C10(1)-2管路(計画設定)'!AM62="-",'C3(1)-1管路'!AM62,'C3(1)-1管路'!AM62-'C10(1)-2管路(計画設定)'!AM62))=0,"-",IF('C3(1)-1管路'!AM62="-","-",IF('C10(1)-2管路(計画設定)'!AM62="-",'C3(1)-1管路'!AM62,'C3(1)-1管路'!AM62-'C10(1)-2管路(計画設定)'!AM62)))</f>
        <v>-</v>
      </c>
      <c r="AN62" s="472" t="str">
        <f>IF(IF('C3(1)-1管路'!AN62="-","-",IF('C10(1)-2管路(計画設定)'!AN62="-",'C3(1)-1管路'!AN62,'C3(1)-1管路'!AN62-'C10(1)-2管路(計画設定)'!AN62))=0,"-",IF('C3(1)-1管路'!AN62="-","-",IF('C10(1)-2管路(計画設定)'!AN62="-",'C3(1)-1管路'!AN62,'C3(1)-1管路'!AN62-'C10(1)-2管路(計画設定)'!AN62)))</f>
        <v>-</v>
      </c>
      <c r="AO62" s="486" t="str">
        <f t="shared" si="108"/>
        <v>-</v>
      </c>
      <c r="AP62" s="478" t="str">
        <f>IF(IF('C3(1)-1管路'!AP62="-","-",IF('C10(1)-2管路(計画設定)'!AP62="-",'C3(1)-1管路'!AP62,'C3(1)-1管路'!AP62-'C10(1)-2管路(計画設定)'!AP62))=0,"-",IF('C3(1)-1管路'!AP62="-","-",IF('C10(1)-2管路(計画設定)'!AP62="-",'C3(1)-1管路'!AP62,'C3(1)-1管路'!AP62-'C10(1)-2管路(計画設定)'!AP62)))</f>
        <v>-</v>
      </c>
      <c r="AQ62" s="472" t="str">
        <f>IF(IF('C3(1)-1管路'!AQ62="-","-",IF('C10(1)-2管路(計画設定)'!AQ62="-",'C3(1)-1管路'!AQ62,'C3(1)-1管路'!AQ62-'C10(1)-2管路(計画設定)'!AQ62))=0,"-",IF('C3(1)-1管路'!AQ62="-","-",IF('C10(1)-2管路(計画設定)'!AQ62="-",'C3(1)-1管路'!AQ62,'C3(1)-1管路'!AQ62-'C10(1)-2管路(計画設定)'!AQ62)))</f>
        <v>-</v>
      </c>
      <c r="AR62" s="483" t="str">
        <f t="shared" si="109"/>
        <v>-</v>
      </c>
      <c r="AS62" s="478" t="str">
        <f>IF(IF('C3(1)-1管路'!AS62="-","-",IF('C10(1)-2管路(計画設定)'!AS62="-",'C3(1)-1管路'!AS62,'C3(1)-1管路'!AS62-'C10(1)-2管路(計画設定)'!AS62))=0,"-",IF('C3(1)-1管路'!AS62="-","-",IF('C10(1)-2管路(計画設定)'!AS62="-",'C3(1)-1管路'!AS62,'C3(1)-1管路'!AS62-'C10(1)-2管路(計画設定)'!AS62)))</f>
        <v>-</v>
      </c>
      <c r="AT62" s="472" t="str">
        <f>IF(IF('C3(1)-1管路'!AT62="-","-",IF('C10(1)-2管路(計画設定)'!AT62="-",'C3(1)-1管路'!AT62,'C3(1)-1管路'!AT62-'C10(1)-2管路(計画設定)'!AT62))=0,"-",IF('C3(1)-1管路'!AT62="-","-",IF('C10(1)-2管路(計画設定)'!AT62="-",'C3(1)-1管路'!AT62,'C3(1)-1管路'!AT62-'C10(1)-2管路(計画設定)'!AT62)))</f>
        <v>-</v>
      </c>
      <c r="AU62" s="483" t="str">
        <f t="shared" si="110"/>
        <v>-</v>
      </c>
      <c r="AV62" s="1071" t="str">
        <f t="shared" si="111"/>
        <v>-</v>
      </c>
      <c r="AW62" s="1070"/>
      <c r="AX62" s="1069" t="str">
        <f t="shared" si="112"/>
        <v>-</v>
      </c>
      <c r="AY62" s="1070"/>
      <c r="AZ62" s="1071">
        <f t="shared" si="113"/>
        <v>0</v>
      </c>
      <c r="BA62" s="1070"/>
      <c r="BB62" s="1070">
        <f t="shared" si="114"/>
        <v>0</v>
      </c>
      <c r="BC62" s="1070"/>
      <c r="BD62" s="1070">
        <f t="shared" si="115"/>
        <v>0</v>
      </c>
      <c r="BE62" s="1070"/>
      <c r="BF62" s="1070">
        <f t="shared" si="116"/>
        <v>0</v>
      </c>
      <c r="BG62" s="1070"/>
      <c r="BH62" s="1070">
        <f t="shared" si="117"/>
        <v>0</v>
      </c>
      <c r="BI62" s="1070"/>
      <c r="BJ62" s="1069">
        <f t="shared" si="118"/>
        <v>0</v>
      </c>
      <c r="BK62" s="1070"/>
      <c r="BL62" s="1070">
        <f t="shared" si="119"/>
        <v>0</v>
      </c>
      <c r="BM62" s="1073"/>
      <c r="BN62" s="1070" t="str">
        <f t="shared" si="95"/>
        <v>-</v>
      </c>
      <c r="BO62" s="1073"/>
      <c r="BQ62" s="442" t="str">
        <f>IF('C10(1)-2管路(計画設定)'!AW62="","-",'C10(1)-2管路(計画設定)'!AW62)</f>
        <v>ダクタイル鋳鉄管(NS形継手等)</v>
      </c>
      <c r="BR62" s="441" t="str">
        <f>IF(BQ62=BR$4,IF('C10(1)-2管路(計画設定)'!AV62="-","-",IF('C10(1)-2管路(計画設定)'!I62="-",'C10(1)-2管路(計画設定)'!AV62,'C10(1)-2管路(計画設定)'!AV62-'C10(1)-2管路(計画設定)'!I62)),"-")</f>
        <v>-</v>
      </c>
      <c r="BS62" s="441" t="str">
        <f>IF(BQ62=BS$4,IF('C10(1)-2管路(計画設定)'!AV62="-","-",IF('C10(1)-2管路(計画設定)'!L62="-",'C10(1)-2管路(計画設定)'!AV62,'C10(1)-2管路(計画設定)'!AV62-'C10(1)-2管路(計画設定)'!L62)),"-")</f>
        <v>-</v>
      </c>
      <c r="BT62" s="441" t="str">
        <f>IF(BQ62=BT$4,IF('C10(1)-2管路(計画設定)'!AV62="-","-",IF('C10(1)-2管路(計画設定)'!O62="-",'C10(1)-2管路(計画設定)'!AV62,'C10(1)-2管路(計画設定)'!AV62-'C10(1)-2管路(計画設定)'!O62)),"-")</f>
        <v>-</v>
      </c>
      <c r="BU62" s="441" t="str">
        <f>IF($BQ62=BU$4,IF('C10(1)-2管路(計画設定)'!$AV62="-","-",IF('C10(1)-2管路(計画設定)'!R62="-",'C10(1)-2管路(計画設定)'!$AV62,'C10(1)-2管路(計画設定)'!$AV62-'C10(1)-2管路(計画設定)'!R62)),"-")</f>
        <v>-</v>
      </c>
      <c r="BV62" s="441" t="str">
        <f>IF($BQ62=BV$4,IF('C10(1)-2管路(計画設定)'!$AV62="-","-",IF('C10(1)-2管路(計画設定)'!W62="-",'C10(1)-2管路(計画設定)'!$AV62,'C10(1)-2管路(計画設定)'!$AV62-SUM('C10(1)-2管路(計画設定)'!S62,'C10(1)-2管路(計画設定)'!T62))),"-")</f>
        <v>-</v>
      </c>
      <c r="BW62" s="441" t="str">
        <f>IF($BQ62=BV$4,IF('C10(1)-2管路(計画設定)'!$AV62="-","-",IF('C10(1)-2管路(計画設定)'!W62="-",'C10(1)-2管路(計画設定)'!$AV62,'C10(1)-2管路(計画設定)'!$AV62-SUM('C10(1)-2管路(計画設定)'!U62,'C10(1)-2管路(計画設定)'!V62))),"-")</f>
        <v>-</v>
      </c>
      <c r="BX62" s="441" t="str">
        <f>IF($BQ62=BX$4,IF('C10(1)-2管路(計画設定)'!$AV62="-","-",IF('C10(1)-2管路(計画設定)'!AF62="-",'C10(1)-2管路(計画設定)'!$AV62,'C10(1)-2管路(計画設定)'!$AV62-'C10(1)-2管路(計画設定)'!AF62)),"-")</f>
        <v>-</v>
      </c>
    </row>
    <row r="63" spans="2:76" ht="13.5" customHeight="1">
      <c r="B63" s="1594"/>
      <c r="C63" s="1263"/>
      <c r="D63" s="1263"/>
      <c r="E63" s="1265"/>
      <c r="F63" s="76">
        <v>100</v>
      </c>
      <c r="G63" s="857" t="str">
        <f>IF(AND('C10(1)-1管路(計画設定)'!$F$12="○",'C10(1)-4,5管路(計画設定)'!$BR63="-"),"-",IF('C3(1)-1管路'!G63="-",BR63,IF(BR63="-",'C3(1)-1管路'!G63,'C3(1)-1管路'!G63+BR63)))</f>
        <v>-</v>
      </c>
      <c r="H63" s="472" t="str">
        <f>IF(IF('C3(1)-1管路'!H63="-","-",IF('C10(1)-2管路(計画設定)'!H63="-",'C3(1)-1管路'!H63,'C3(1)-1管路'!H63-'C10(1)-2管路(計画設定)'!H63))=0,"-",IF('C3(1)-1管路'!H63="-","-",IF('C10(1)-2管路(計画設定)'!H63="-",'C3(1)-1管路'!H63,'C3(1)-1管路'!H63-'C10(1)-2管路(計画設定)'!H63)))</f>
        <v>-</v>
      </c>
      <c r="I63" s="486" t="str">
        <f t="shared" si="98"/>
        <v>-</v>
      </c>
      <c r="J63" s="857" t="str">
        <f>IF(AND('C10(1)-1管路(計画設定)'!$H$12="○",'C10(1)-4,5管路(計画設定)'!$BS63="-"),"-",IF('C3(1)-1管路'!J63="-",BS63,IF(BS63="-",'C3(1)-1管路'!J63,'C3(1)-1管路'!J63+BS63)))</f>
        <v>-</v>
      </c>
      <c r="K63" s="472" t="str">
        <f>IF(IF('C3(1)-1管路'!K63="-","-",IF('C10(1)-2管路(計画設定)'!K63="-",'C3(1)-1管路'!K63,'C3(1)-1管路'!K63-'C10(1)-2管路(計画設定)'!K63))=0,"-",IF('C3(1)-1管路'!K63="-","-",IF('C10(1)-2管路(計画設定)'!K63="-",'C3(1)-1管路'!K63,'C3(1)-1管路'!K63-'C10(1)-2管路(計画設定)'!K63)))</f>
        <v>-</v>
      </c>
      <c r="L63" s="486" t="str">
        <f t="shared" si="99"/>
        <v>-</v>
      </c>
      <c r="M63" s="857" t="str">
        <f>IF(AND('C10(1)-1管路(計画設定)'!$J$12="○",'C10(1)-4,5管路(計画設定)'!$BT63="-"),"-",IF('C3(1)-1管路'!M63="-",BT63,IF(BT63="-",'C3(1)-1管路'!M63,'C3(1)-1管路'!M63+BT63)))</f>
        <v>-</v>
      </c>
      <c r="N63" s="472" t="str">
        <f>IF(IF('C3(1)-1管路'!N63="-","-",IF('C10(1)-2管路(計画設定)'!N63="-",'C3(1)-1管路'!N63,'C3(1)-1管路'!N63-'C10(1)-2管路(計画設定)'!N63))=0,"-",IF('C3(1)-1管路'!N63="-","-",IF('C10(1)-2管路(計画設定)'!N63="-",'C3(1)-1管路'!N63,'C3(1)-1管路'!N63-'C10(1)-2管路(計画設定)'!N63)))</f>
        <v>-</v>
      </c>
      <c r="O63" s="486" t="str">
        <f t="shared" si="100"/>
        <v>-</v>
      </c>
      <c r="P63" s="857" t="str">
        <f>IF(AND('C10(1)-1管路(計画設定)'!$L$12="○",'C10(1)-4,5管路(計画設定)'!$BU63="-"),"-",IF('C3(1)-1管路'!P63="-",BU63,IF(BU63="-",'C3(1)-1管路'!P63,'C3(1)-1管路'!P63+BU63)))</f>
        <v>-</v>
      </c>
      <c r="Q63" s="472" t="str">
        <f>IF(IF('C3(1)-1管路'!Q63="-","-",IF('C10(1)-2管路(計画設定)'!Q63="-",'C3(1)-1管路'!Q63,'C3(1)-1管路'!Q63-'C10(1)-2管路(計画設定)'!Q63))=0,"-",IF('C3(1)-1管路'!Q63="-","-",IF('C10(1)-2管路(計画設定)'!Q63="-",'C3(1)-1管路'!Q63,'C3(1)-1管路'!Q63-'C10(1)-2管路(計画設定)'!Q63)))</f>
        <v>-</v>
      </c>
      <c r="R63" s="486" t="str">
        <f t="shared" si="101"/>
        <v>-</v>
      </c>
      <c r="S63" s="857" t="str">
        <f>IF(AND('C10(1)-1管路(計画設定)'!$N$12="○",'C10(1)-4,5管路(計画設定)'!$BV63="-"),"-",IF('C3(1)-1管路'!S63="-",BV63,IF(BV63="-",'C3(1)-1管路'!S63,'C3(1)-1管路'!S63+BV63+BW63)))</f>
        <v>-</v>
      </c>
      <c r="T63" s="471" t="str">
        <f>IF(IF('C3(1)-1管路'!T63="-","-",IF('C10(1)-2管路(計画設定)'!T63="-",'C3(1)-1管路'!T63,'C3(1)-1管路'!T63-'C10(1)-2管路(計画設定)'!T63))=0,"-",IF('C3(1)-1管路'!T63="-","-",IF('C10(1)-2管路(計画設定)'!T63="-",'C3(1)-1管路'!T63,'C3(1)-1管路'!T63-'C10(1)-2管路(計画設定)'!T63)))</f>
        <v>-</v>
      </c>
      <c r="U63" s="856" t="str">
        <f>IF(AND('C10(1)-1管路(計画設定)'!$P$12="○",'C10(1)-4,5管路(計画設定)'!$BW63="-"),"-",IF('C3(1)-1管路'!U63="-",BW63,IF(BW63="-",'C3(1)-1管路'!U63,'C3(1)-1管路'!U63)))</f>
        <v>-</v>
      </c>
      <c r="V63" s="472" t="str">
        <f>IF(IF('C3(1)-1管路'!V63="-","-",IF('C10(1)-2管路(計画設定)'!V63="-",'C3(1)-1管路'!V63,'C3(1)-1管路'!V63-'C10(1)-2管路(計画設定)'!V63))=0,"-",IF('C3(1)-1管路'!V63="-","-",IF('C10(1)-2管路(計画設定)'!V63="-",'C3(1)-1管路'!V63,'C3(1)-1管路'!V63-'C10(1)-2管路(計画設定)'!V63)))</f>
        <v>-</v>
      </c>
      <c r="W63" s="486" t="str">
        <f t="shared" si="102"/>
        <v>-</v>
      </c>
      <c r="X63" s="478" t="str">
        <f>IF(IF('C3(1)-1管路'!X63="-","-",IF('C10(1)-2管路(計画設定)'!X63="-",'C3(1)-1管路'!X63,'C3(1)-1管路'!X63-'C10(1)-2管路(計画設定)'!X63))=0,"-",IF('C3(1)-1管路'!X63="-","-",IF('C10(1)-2管路(計画設定)'!X63="-",'C3(1)-1管路'!X63,'C3(1)-1管路'!X63-'C10(1)-2管路(計画設定)'!X63)))</f>
        <v>-</v>
      </c>
      <c r="Y63" s="472" t="str">
        <f>IF(IF('C3(1)-1管路'!Y63="-","-",IF('C10(1)-2管路(計画設定)'!Y63="-",'C3(1)-1管路'!Y63,'C3(1)-1管路'!Y63-'C10(1)-2管路(計画設定)'!Y63))=0,"-",IF('C3(1)-1管路'!Y63="-","-",IF('C10(1)-2管路(計画設定)'!Y63="-",'C3(1)-1管路'!Y63,'C3(1)-1管路'!Y63-'C10(1)-2管路(計画設定)'!Y63)))</f>
        <v>-</v>
      </c>
      <c r="Z63" s="486" t="str">
        <f t="shared" si="103"/>
        <v>-</v>
      </c>
      <c r="AA63" s="478" t="str">
        <f>IF(IF('C3(1)-1管路'!AA63="-","-",IF('C10(1)-2管路(計画設定)'!AA63="-",'C3(1)-1管路'!AA63,'C3(1)-1管路'!AA63-'C10(1)-2管路(計画設定)'!AA63))=0,"-",IF('C3(1)-1管路'!AA63="-","-",IF('C10(1)-2管路(計画設定)'!AA63="-",'C3(1)-1管路'!AA63,'C3(1)-1管路'!AA63-'C10(1)-2管路(計画設定)'!AA63)))</f>
        <v>-</v>
      </c>
      <c r="AB63" s="472" t="str">
        <f>IF(IF('C3(1)-1管路'!AB63="-","-",IF('C10(1)-2管路(計画設定)'!AB63="-",'C3(1)-1管路'!AB63,'C3(1)-1管路'!AB63-'C10(1)-2管路(計画設定)'!AB63))=0,"-",IF('C3(1)-1管路'!AB63="-","-",IF('C10(1)-2管路(計画設定)'!AB63="-",'C3(1)-1管路'!AB63,'C3(1)-1管路'!AB63-'C10(1)-2管路(計画設定)'!AB63)))</f>
        <v>-</v>
      </c>
      <c r="AC63" s="486" t="str">
        <f t="shared" si="104"/>
        <v>-</v>
      </c>
      <c r="AD63" s="857" t="str">
        <f>IF(AND('C10(1)-1管路(計画設定)'!$V$12="○",'C10(1)-4,5管路(計画設定)'!$BX63="-"),"-",IF('C3(1)-1管路'!AD63="-",BX63,IF(BX63="-",'C3(1)-1管路'!AD63,'C3(1)-1管路'!AD63+BX63)))</f>
        <v>-</v>
      </c>
      <c r="AE63" s="472" t="str">
        <f>IF(IF('C3(1)-1管路'!AE63="-","-",IF('C10(1)-2管路(計画設定)'!AE63="-",'C3(1)-1管路'!AE63,'C3(1)-1管路'!AE63-'C10(1)-2管路(計画設定)'!AE63))=0,"-",IF('C3(1)-1管路'!AE63="-","-",IF('C10(1)-2管路(計画設定)'!AE63="-",'C3(1)-1管路'!AE63,'C3(1)-1管路'!AE63-'C10(1)-2管路(計画設定)'!AE63)))</f>
        <v>-</v>
      </c>
      <c r="AF63" s="486" t="str">
        <f t="shared" si="105"/>
        <v>-</v>
      </c>
      <c r="AG63" s="478" t="str">
        <f>IF(IF('C3(1)-1管路'!AG63="-","-",IF('C10(1)-2管路(計画設定)'!AG63="-",'C3(1)-1管路'!AG63,'C3(1)-1管路'!AG63-'C10(1)-2管路(計画設定)'!AG63))=0,"-",IF('C3(1)-1管路'!AG63="-","-",IF('C10(1)-2管路(計画設定)'!AG63="-",'C3(1)-1管路'!AG63,'C3(1)-1管路'!AG63-'C10(1)-2管路(計画設定)'!AG63)))</f>
        <v>-</v>
      </c>
      <c r="AH63" s="472" t="str">
        <f>IF(IF('C3(1)-1管路'!AH63="-","-",IF('C10(1)-2管路(計画設定)'!AH63="-",'C3(1)-1管路'!AH63,'C3(1)-1管路'!AH63-'C10(1)-2管路(計画設定)'!AH63))=0,"-",IF('C3(1)-1管路'!AH63="-","-",IF('C10(1)-2管路(計画設定)'!AH63="-",'C3(1)-1管路'!AH63,'C3(1)-1管路'!AH63-'C10(1)-2管路(計画設定)'!AH63)))</f>
        <v>-</v>
      </c>
      <c r="AI63" s="486" t="str">
        <f t="shared" si="106"/>
        <v>-</v>
      </c>
      <c r="AJ63" s="478" t="str">
        <f>IF(IF('C3(1)-1管路'!AJ63="-","-",IF('C10(1)-2管路(計画設定)'!AJ63="-",'C3(1)-1管路'!AJ63,'C3(1)-1管路'!AJ63-'C10(1)-2管路(計画設定)'!AJ63))=0,"-",IF('C3(1)-1管路'!AJ63="-","-",IF('C10(1)-2管路(計画設定)'!AJ63="-",'C3(1)-1管路'!AJ63,'C3(1)-1管路'!AJ63-'C10(1)-2管路(計画設定)'!AJ63)))</f>
        <v>-</v>
      </c>
      <c r="AK63" s="472" t="str">
        <f>IF(IF('C3(1)-1管路'!AK63="-","-",IF('C10(1)-2管路(計画設定)'!AK63="-",'C3(1)-1管路'!AK63,'C3(1)-1管路'!AK63-'C10(1)-2管路(計画設定)'!AK63))=0,"-",IF('C3(1)-1管路'!AK63="-","-",IF('C10(1)-2管路(計画設定)'!AK63="-",'C3(1)-1管路'!AK63,'C3(1)-1管路'!AK63-'C10(1)-2管路(計画設定)'!AK63)))</f>
        <v>-</v>
      </c>
      <c r="AL63" s="486" t="str">
        <f t="shared" si="107"/>
        <v>-</v>
      </c>
      <c r="AM63" s="478" t="str">
        <f>IF(IF('C3(1)-1管路'!AM63="-","-",IF('C10(1)-2管路(計画設定)'!AM63="-",'C3(1)-1管路'!AM63,'C3(1)-1管路'!AM63-'C10(1)-2管路(計画設定)'!AM63))=0,"-",IF('C3(1)-1管路'!AM63="-","-",IF('C10(1)-2管路(計画設定)'!AM63="-",'C3(1)-1管路'!AM63,'C3(1)-1管路'!AM63-'C10(1)-2管路(計画設定)'!AM63)))</f>
        <v>-</v>
      </c>
      <c r="AN63" s="472" t="str">
        <f>IF(IF('C3(1)-1管路'!AN63="-","-",IF('C10(1)-2管路(計画設定)'!AN63="-",'C3(1)-1管路'!AN63,'C3(1)-1管路'!AN63-'C10(1)-2管路(計画設定)'!AN63))=0,"-",IF('C3(1)-1管路'!AN63="-","-",IF('C10(1)-2管路(計画設定)'!AN63="-",'C3(1)-1管路'!AN63,'C3(1)-1管路'!AN63-'C10(1)-2管路(計画設定)'!AN63)))</f>
        <v>-</v>
      </c>
      <c r="AO63" s="486" t="str">
        <f t="shared" si="108"/>
        <v>-</v>
      </c>
      <c r="AP63" s="478" t="str">
        <f>IF(IF('C3(1)-1管路'!AP63="-","-",IF('C10(1)-2管路(計画設定)'!AP63="-",'C3(1)-1管路'!AP63,'C3(1)-1管路'!AP63-'C10(1)-2管路(計画設定)'!AP63))=0,"-",IF('C3(1)-1管路'!AP63="-","-",IF('C10(1)-2管路(計画設定)'!AP63="-",'C3(1)-1管路'!AP63,'C3(1)-1管路'!AP63-'C10(1)-2管路(計画設定)'!AP63)))</f>
        <v>-</v>
      </c>
      <c r="AQ63" s="472" t="str">
        <f>IF(IF('C3(1)-1管路'!AQ63="-","-",IF('C10(1)-2管路(計画設定)'!AQ63="-",'C3(1)-1管路'!AQ63,'C3(1)-1管路'!AQ63-'C10(1)-2管路(計画設定)'!AQ63))=0,"-",IF('C3(1)-1管路'!AQ63="-","-",IF('C10(1)-2管路(計画設定)'!AQ63="-",'C3(1)-1管路'!AQ63,'C3(1)-1管路'!AQ63-'C10(1)-2管路(計画設定)'!AQ63)))</f>
        <v>-</v>
      </c>
      <c r="AR63" s="483" t="str">
        <f t="shared" si="109"/>
        <v>-</v>
      </c>
      <c r="AS63" s="478" t="str">
        <f>IF(IF('C3(1)-1管路'!AS63="-","-",IF('C10(1)-2管路(計画設定)'!AS63="-",'C3(1)-1管路'!AS63,'C3(1)-1管路'!AS63-'C10(1)-2管路(計画設定)'!AS63))=0,"-",IF('C3(1)-1管路'!AS63="-","-",IF('C10(1)-2管路(計画設定)'!AS63="-",'C3(1)-1管路'!AS63,'C3(1)-1管路'!AS63-'C10(1)-2管路(計画設定)'!AS63)))</f>
        <v>-</v>
      </c>
      <c r="AT63" s="472" t="str">
        <f>IF(IF('C3(1)-1管路'!AT63="-","-",IF('C10(1)-2管路(計画設定)'!AT63="-",'C3(1)-1管路'!AT63,'C3(1)-1管路'!AT63-'C10(1)-2管路(計画設定)'!AT63))=0,"-",IF('C3(1)-1管路'!AT63="-","-",IF('C10(1)-2管路(計画設定)'!AT63="-",'C3(1)-1管路'!AT63,'C3(1)-1管路'!AT63-'C10(1)-2管路(計画設定)'!AT63)))</f>
        <v>-</v>
      </c>
      <c r="AU63" s="483" t="str">
        <f t="shared" si="110"/>
        <v>-</v>
      </c>
      <c r="AV63" s="1071" t="str">
        <f t="shared" si="111"/>
        <v>-</v>
      </c>
      <c r="AW63" s="1070"/>
      <c r="AX63" s="1069" t="str">
        <f t="shared" si="112"/>
        <v>-</v>
      </c>
      <c r="AY63" s="1070"/>
      <c r="AZ63" s="1071">
        <f t="shared" si="113"/>
        <v>0</v>
      </c>
      <c r="BA63" s="1070"/>
      <c r="BB63" s="1070">
        <f t="shared" si="114"/>
        <v>0</v>
      </c>
      <c r="BC63" s="1070"/>
      <c r="BD63" s="1070">
        <f t="shared" si="115"/>
        <v>0</v>
      </c>
      <c r="BE63" s="1070"/>
      <c r="BF63" s="1070">
        <f t="shared" si="116"/>
        <v>0</v>
      </c>
      <c r="BG63" s="1070"/>
      <c r="BH63" s="1070">
        <f t="shared" si="117"/>
        <v>0</v>
      </c>
      <c r="BI63" s="1070"/>
      <c r="BJ63" s="1069">
        <f t="shared" si="118"/>
        <v>0</v>
      </c>
      <c r="BK63" s="1070"/>
      <c r="BL63" s="1070">
        <f t="shared" si="119"/>
        <v>0</v>
      </c>
      <c r="BM63" s="1073"/>
      <c r="BN63" s="1070" t="str">
        <f t="shared" si="95"/>
        <v>-</v>
      </c>
      <c r="BO63" s="1073"/>
      <c r="BQ63" s="442" t="str">
        <f>IF('C10(1)-2管路(計画設定)'!AW63="","-",'C10(1)-2管路(計画設定)'!AW63)</f>
        <v>ダクタイル鋳鉄管(NS形継手等)</v>
      </c>
      <c r="BR63" s="441" t="str">
        <f>IF(BQ63=BR$4,IF('C10(1)-2管路(計画設定)'!AV63="-","-",IF('C10(1)-2管路(計画設定)'!I63="-",'C10(1)-2管路(計画設定)'!AV63,'C10(1)-2管路(計画設定)'!AV63-'C10(1)-2管路(計画設定)'!I63)),"-")</f>
        <v>-</v>
      </c>
      <c r="BS63" s="441" t="str">
        <f>IF(BQ63=BS$4,IF('C10(1)-2管路(計画設定)'!AV63="-","-",IF('C10(1)-2管路(計画設定)'!L63="-",'C10(1)-2管路(計画設定)'!AV63,'C10(1)-2管路(計画設定)'!AV63-'C10(1)-2管路(計画設定)'!L63)),"-")</f>
        <v>-</v>
      </c>
      <c r="BT63" s="441" t="str">
        <f>IF(BQ63=BT$4,IF('C10(1)-2管路(計画設定)'!AV63="-","-",IF('C10(1)-2管路(計画設定)'!O63="-",'C10(1)-2管路(計画設定)'!AV63,'C10(1)-2管路(計画設定)'!AV63-'C10(1)-2管路(計画設定)'!O63)),"-")</f>
        <v>-</v>
      </c>
      <c r="BU63" s="441" t="str">
        <f>IF($BQ63=BU$4,IF('C10(1)-2管路(計画設定)'!$AV63="-","-",IF('C10(1)-2管路(計画設定)'!R63="-",'C10(1)-2管路(計画設定)'!$AV63,'C10(1)-2管路(計画設定)'!$AV63-'C10(1)-2管路(計画設定)'!R63)),"-")</f>
        <v>-</v>
      </c>
      <c r="BV63" s="441" t="str">
        <f>IF($BQ63=BV$4,IF('C10(1)-2管路(計画設定)'!$AV63="-","-",IF('C10(1)-2管路(計画設定)'!W63="-",'C10(1)-2管路(計画設定)'!$AV63,'C10(1)-2管路(計画設定)'!$AV63-SUM('C10(1)-2管路(計画設定)'!S63,'C10(1)-2管路(計画設定)'!T63))),"-")</f>
        <v>-</v>
      </c>
      <c r="BW63" s="441" t="str">
        <f>IF($BQ63=BV$4,IF('C10(1)-2管路(計画設定)'!$AV63="-","-",IF('C10(1)-2管路(計画設定)'!W63="-",'C10(1)-2管路(計画設定)'!$AV63,'C10(1)-2管路(計画設定)'!$AV63-SUM('C10(1)-2管路(計画設定)'!U63,'C10(1)-2管路(計画設定)'!V63))),"-")</f>
        <v>-</v>
      </c>
      <c r="BX63" s="441" t="str">
        <f>IF($BQ63=BX$4,IF('C10(1)-2管路(計画設定)'!$AV63="-","-",IF('C10(1)-2管路(計画設定)'!AF63="-",'C10(1)-2管路(計画設定)'!$AV63,'C10(1)-2管路(計画設定)'!$AV63-'C10(1)-2管路(計画設定)'!AF63)),"-")</f>
        <v>-</v>
      </c>
    </row>
    <row r="64" spans="2:76" ht="13.5" customHeight="1">
      <c r="B64" s="1594"/>
      <c r="C64" s="1263"/>
      <c r="D64" s="1263"/>
      <c r="E64" s="1265"/>
      <c r="F64" s="434" t="s">
        <v>136</v>
      </c>
      <c r="G64" s="857" t="str">
        <f>IF(AND('C10(1)-1管路(計画設定)'!$F$12="○",'C10(1)-4,5管路(計画設定)'!$BR64="-"),"-",IF('C3(1)-1管路'!G64="-",BR64,IF(BR64="-",'C3(1)-1管路'!G64,'C3(1)-1管路'!G64+BR64)))</f>
        <v>-</v>
      </c>
      <c r="H64" s="472" t="str">
        <f>IF(IF('C3(1)-1管路'!H64="-","-",IF('C10(1)-2管路(計画設定)'!H64="-",'C3(1)-1管路'!H64,'C3(1)-1管路'!H64-'C10(1)-2管路(計画設定)'!H64))=0,"-",IF('C3(1)-1管路'!H64="-","-",IF('C10(1)-2管路(計画設定)'!H64="-",'C3(1)-1管路'!H64,'C3(1)-1管路'!H64-'C10(1)-2管路(計画設定)'!H64)))</f>
        <v>-</v>
      </c>
      <c r="I64" s="486" t="str">
        <f t="shared" si="98"/>
        <v>-</v>
      </c>
      <c r="J64" s="857" t="str">
        <f>IF(AND('C10(1)-1管路(計画設定)'!$H$12="○",'C10(1)-4,5管路(計画設定)'!$BS64="-"),"-",IF('C3(1)-1管路'!J64="-",BS64,IF(BS64="-",'C3(1)-1管路'!J64,'C3(1)-1管路'!J64+BS64)))</f>
        <v>-</v>
      </c>
      <c r="K64" s="472" t="str">
        <f>IF(IF('C3(1)-1管路'!K64="-","-",IF('C10(1)-2管路(計画設定)'!K64="-",'C3(1)-1管路'!K64,'C3(1)-1管路'!K64-'C10(1)-2管路(計画設定)'!K64))=0,"-",IF('C3(1)-1管路'!K64="-","-",IF('C10(1)-2管路(計画設定)'!K64="-",'C3(1)-1管路'!K64,'C3(1)-1管路'!K64-'C10(1)-2管路(計画設定)'!K64)))</f>
        <v>-</v>
      </c>
      <c r="L64" s="486" t="str">
        <f t="shared" si="99"/>
        <v>-</v>
      </c>
      <c r="M64" s="857" t="str">
        <f>IF(AND('C10(1)-1管路(計画設定)'!$J$12="○",'C10(1)-4,5管路(計画設定)'!$BT64="-"),"-",IF('C3(1)-1管路'!M64="-",BT64,IF(BT64="-",'C3(1)-1管路'!M64,'C3(1)-1管路'!M64+BT64)))</f>
        <v>-</v>
      </c>
      <c r="N64" s="472" t="str">
        <f>IF(IF('C3(1)-1管路'!N64="-","-",IF('C10(1)-2管路(計画設定)'!N64="-",'C3(1)-1管路'!N64,'C3(1)-1管路'!N64-'C10(1)-2管路(計画設定)'!N64))=0,"-",IF('C3(1)-1管路'!N64="-","-",IF('C10(1)-2管路(計画設定)'!N64="-",'C3(1)-1管路'!N64,'C3(1)-1管路'!N64-'C10(1)-2管路(計画設定)'!N64)))</f>
        <v>-</v>
      </c>
      <c r="O64" s="486" t="str">
        <f t="shared" si="100"/>
        <v>-</v>
      </c>
      <c r="P64" s="857" t="str">
        <f>IF(AND('C10(1)-1管路(計画設定)'!$L$12="○",'C10(1)-4,5管路(計画設定)'!$BU64="-"),"-",IF('C3(1)-1管路'!P64="-",BU64,IF(BU64="-",'C3(1)-1管路'!P64,'C3(1)-1管路'!P64+BU64)))</f>
        <v>-</v>
      </c>
      <c r="Q64" s="472" t="str">
        <f>IF(IF('C3(1)-1管路'!Q64="-","-",IF('C10(1)-2管路(計画設定)'!Q64="-",'C3(1)-1管路'!Q64,'C3(1)-1管路'!Q64-'C10(1)-2管路(計画設定)'!Q64))=0,"-",IF('C3(1)-1管路'!Q64="-","-",IF('C10(1)-2管路(計画設定)'!Q64="-",'C3(1)-1管路'!Q64,'C3(1)-1管路'!Q64-'C10(1)-2管路(計画設定)'!Q64)))</f>
        <v>-</v>
      </c>
      <c r="R64" s="486" t="str">
        <f t="shared" si="101"/>
        <v>-</v>
      </c>
      <c r="S64" s="857" t="str">
        <f>IF(AND('C10(1)-1管路(計画設定)'!$N$12="○",'C10(1)-4,5管路(計画設定)'!$BV64="-"),"-",IF('C3(1)-1管路'!S64="-",BV64,IF(BV64="-",'C3(1)-1管路'!S64,'C3(1)-1管路'!S64+BV64+BW64)))</f>
        <v>-</v>
      </c>
      <c r="T64" s="471" t="str">
        <f>IF(IF('C3(1)-1管路'!T64="-","-",IF('C10(1)-2管路(計画設定)'!T64="-",'C3(1)-1管路'!T64,'C3(1)-1管路'!T64-'C10(1)-2管路(計画設定)'!T64))=0,"-",IF('C3(1)-1管路'!T64="-","-",IF('C10(1)-2管路(計画設定)'!T64="-",'C3(1)-1管路'!T64,'C3(1)-1管路'!T64-'C10(1)-2管路(計画設定)'!T64)))</f>
        <v>-</v>
      </c>
      <c r="U64" s="856" t="str">
        <f>IF(AND('C10(1)-1管路(計画設定)'!$P$12="○",'C10(1)-4,5管路(計画設定)'!$BW64="-"),"-",IF('C3(1)-1管路'!U64="-",BW64,IF(BW64="-",'C3(1)-1管路'!U64,'C3(1)-1管路'!U64)))</f>
        <v>-</v>
      </c>
      <c r="V64" s="472" t="str">
        <f>IF(IF('C3(1)-1管路'!V64="-","-",IF('C10(1)-2管路(計画設定)'!V64="-",'C3(1)-1管路'!V64,'C3(1)-1管路'!V64-'C10(1)-2管路(計画設定)'!V64))=0,"-",IF('C3(1)-1管路'!V64="-","-",IF('C10(1)-2管路(計画設定)'!V64="-",'C3(1)-1管路'!V64,'C3(1)-1管路'!V64-'C10(1)-2管路(計画設定)'!V64)))</f>
        <v>-</v>
      </c>
      <c r="W64" s="486" t="str">
        <f t="shared" si="102"/>
        <v>-</v>
      </c>
      <c r="X64" s="478" t="str">
        <f>IF(IF('C3(1)-1管路'!X64="-","-",IF('C10(1)-2管路(計画設定)'!X64="-",'C3(1)-1管路'!X64,'C3(1)-1管路'!X64-'C10(1)-2管路(計画設定)'!X64))=0,"-",IF('C3(1)-1管路'!X64="-","-",IF('C10(1)-2管路(計画設定)'!X64="-",'C3(1)-1管路'!X64,'C3(1)-1管路'!X64-'C10(1)-2管路(計画設定)'!X64)))</f>
        <v>-</v>
      </c>
      <c r="Y64" s="472" t="str">
        <f>IF(IF('C3(1)-1管路'!Y64="-","-",IF('C10(1)-2管路(計画設定)'!Y64="-",'C3(1)-1管路'!Y64,'C3(1)-1管路'!Y64-'C10(1)-2管路(計画設定)'!Y64))=0,"-",IF('C3(1)-1管路'!Y64="-","-",IF('C10(1)-2管路(計画設定)'!Y64="-",'C3(1)-1管路'!Y64,'C3(1)-1管路'!Y64-'C10(1)-2管路(計画設定)'!Y64)))</f>
        <v>-</v>
      </c>
      <c r="Z64" s="486" t="str">
        <f t="shared" si="103"/>
        <v>-</v>
      </c>
      <c r="AA64" s="478" t="str">
        <f>IF(IF('C3(1)-1管路'!AA64="-","-",IF('C10(1)-2管路(計画設定)'!AA64="-",'C3(1)-1管路'!AA64,'C3(1)-1管路'!AA64-'C10(1)-2管路(計画設定)'!AA64))=0,"-",IF('C3(1)-1管路'!AA64="-","-",IF('C10(1)-2管路(計画設定)'!AA64="-",'C3(1)-1管路'!AA64,'C3(1)-1管路'!AA64-'C10(1)-2管路(計画設定)'!AA64)))</f>
        <v>-</v>
      </c>
      <c r="AB64" s="472" t="str">
        <f>IF(IF('C3(1)-1管路'!AB64="-","-",IF('C10(1)-2管路(計画設定)'!AB64="-",'C3(1)-1管路'!AB64,'C3(1)-1管路'!AB64-'C10(1)-2管路(計画設定)'!AB64))=0,"-",IF('C3(1)-1管路'!AB64="-","-",IF('C10(1)-2管路(計画設定)'!AB64="-",'C3(1)-1管路'!AB64,'C3(1)-1管路'!AB64-'C10(1)-2管路(計画設定)'!AB64)))</f>
        <v>-</v>
      </c>
      <c r="AC64" s="486" t="str">
        <f t="shared" si="104"/>
        <v>-</v>
      </c>
      <c r="AD64" s="857" t="str">
        <f>IF(AND('C10(1)-1管路(計画設定)'!$V$12="○",'C10(1)-4,5管路(計画設定)'!$BX64="-"),"-",IF('C3(1)-1管路'!AD64="-",BX64,IF(BX64="-",'C3(1)-1管路'!AD64,'C3(1)-1管路'!AD64+BX64)))</f>
        <v>-</v>
      </c>
      <c r="AE64" s="472" t="str">
        <f>IF(IF('C3(1)-1管路'!AE64="-","-",IF('C10(1)-2管路(計画設定)'!AE64="-",'C3(1)-1管路'!AE64,'C3(1)-1管路'!AE64-'C10(1)-2管路(計画設定)'!AE64))=0,"-",IF('C3(1)-1管路'!AE64="-","-",IF('C10(1)-2管路(計画設定)'!AE64="-",'C3(1)-1管路'!AE64,'C3(1)-1管路'!AE64-'C10(1)-2管路(計画設定)'!AE64)))</f>
        <v>-</v>
      </c>
      <c r="AF64" s="486" t="str">
        <f t="shared" si="105"/>
        <v>-</v>
      </c>
      <c r="AG64" s="478" t="str">
        <f>IF(IF('C3(1)-1管路'!AG64="-","-",IF('C10(1)-2管路(計画設定)'!AG64="-",'C3(1)-1管路'!AG64,'C3(1)-1管路'!AG64-'C10(1)-2管路(計画設定)'!AG64))=0,"-",IF('C3(1)-1管路'!AG64="-","-",IF('C10(1)-2管路(計画設定)'!AG64="-",'C3(1)-1管路'!AG64,'C3(1)-1管路'!AG64-'C10(1)-2管路(計画設定)'!AG64)))</f>
        <v>-</v>
      </c>
      <c r="AH64" s="472" t="str">
        <f>IF(IF('C3(1)-1管路'!AH64="-","-",IF('C10(1)-2管路(計画設定)'!AH64="-",'C3(1)-1管路'!AH64,'C3(1)-1管路'!AH64-'C10(1)-2管路(計画設定)'!AH64))=0,"-",IF('C3(1)-1管路'!AH64="-","-",IF('C10(1)-2管路(計画設定)'!AH64="-",'C3(1)-1管路'!AH64,'C3(1)-1管路'!AH64-'C10(1)-2管路(計画設定)'!AH64)))</f>
        <v>-</v>
      </c>
      <c r="AI64" s="486" t="str">
        <f t="shared" si="106"/>
        <v>-</v>
      </c>
      <c r="AJ64" s="478" t="str">
        <f>IF(IF('C3(1)-1管路'!AJ64="-","-",IF('C10(1)-2管路(計画設定)'!AJ64="-",'C3(1)-1管路'!AJ64,'C3(1)-1管路'!AJ64-'C10(1)-2管路(計画設定)'!AJ64))=0,"-",IF('C3(1)-1管路'!AJ64="-","-",IF('C10(1)-2管路(計画設定)'!AJ64="-",'C3(1)-1管路'!AJ64,'C3(1)-1管路'!AJ64-'C10(1)-2管路(計画設定)'!AJ64)))</f>
        <v>-</v>
      </c>
      <c r="AK64" s="472" t="str">
        <f>IF(IF('C3(1)-1管路'!AK64="-","-",IF('C10(1)-2管路(計画設定)'!AK64="-",'C3(1)-1管路'!AK64,'C3(1)-1管路'!AK64-'C10(1)-2管路(計画設定)'!AK64))=0,"-",IF('C3(1)-1管路'!AK64="-","-",IF('C10(1)-2管路(計画設定)'!AK64="-",'C3(1)-1管路'!AK64,'C3(1)-1管路'!AK64-'C10(1)-2管路(計画設定)'!AK64)))</f>
        <v>-</v>
      </c>
      <c r="AL64" s="486" t="str">
        <f t="shared" si="107"/>
        <v>-</v>
      </c>
      <c r="AM64" s="478" t="str">
        <f>IF(IF('C3(1)-1管路'!AM64="-","-",IF('C10(1)-2管路(計画設定)'!AM64="-",'C3(1)-1管路'!AM64,'C3(1)-1管路'!AM64-'C10(1)-2管路(計画設定)'!AM64))=0,"-",IF('C3(1)-1管路'!AM64="-","-",IF('C10(1)-2管路(計画設定)'!AM64="-",'C3(1)-1管路'!AM64,'C3(1)-1管路'!AM64-'C10(1)-2管路(計画設定)'!AM64)))</f>
        <v>-</v>
      </c>
      <c r="AN64" s="472" t="str">
        <f>IF(IF('C3(1)-1管路'!AN64="-","-",IF('C10(1)-2管路(計画設定)'!AN64="-",'C3(1)-1管路'!AN64,'C3(1)-1管路'!AN64-'C10(1)-2管路(計画設定)'!AN64))=0,"-",IF('C3(1)-1管路'!AN64="-","-",IF('C10(1)-2管路(計画設定)'!AN64="-",'C3(1)-1管路'!AN64,'C3(1)-1管路'!AN64-'C10(1)-2管路(計画設定)'!AN64)))</f>
        <v>-</v>
      </c>
      <c r="AO64" s="486" t="str">
        <f t="shared" si="108"/>
        <v>-</v>
      </c>
      <c r="AP64" s="478" t="str">
        <f>IF(IF('C3(1)-1管路'!AP64="-","-",IF('C10(1)-2管路(計画設定)'!AP64="-",'C3(1)-1管路'!AP64,'C3(1)-1管路'!AP64-'C10(1)-2管路(計画設定)'!AP64))=0,"-",IF('C3(1)-1管路'!AP64="-","-",IF('C10(1)-2管路(計画設定)'!AP64="-",'C3(1)-1管路'!AP64,'C3(1)-1管路'!AP64-'C10(1)-2管路(計画設定)'!AP64)))</f>
        <v>-</v>
      </c>
      <c r="AQ64" s="472" t="str">
        <f>IF(IF('C3(1)-1管路'!AQ64="-","-",IF('C10(1)-2管路(計画設定)'!AQ64="-",'C3(1)-1管路'!AQ64,'C3(1)-1管路'!AQ64-'C10(1)-2管路(計画設定)'!AQ64))=0,"-",IF('C3(1)-1管路'!AQ64="-","-",IF('C10(1)-2管路(計画設定)'!AQ64="-",'C3(1)-1管路'!AQ64,'C3(1)-1管路'!AQ64-'C10(1)-2管路(計画設定)'!AQ64)))</f>
        <v>-</v>
      </c>
      <c r="AR64" s="483" t="str">
        <f t="shared" si="109"/>
        <v>-</v>
      </c>
      <c r="AS64" s="478" t="str">
        <f>IF(IF('C3(1)-1管路'!AS64="-","-",IF('C10(1)-2管路(計画設定)'!AS64="-",'C3(1)-1管路'!AS64,'C3(1)-1管路'!AS64-'C10(1)-2管路(計画設定)'!AS64))=0,"-",IF('C3(1)-1管路'!AS64="-","-",IF('C10(1)-2管路(計画設定)'!AS64="-",'C3(1)-1管路'!AS64,'C3(1)-1管路'!AS64-'C10(1)-2管路(計画設定)'!AS64)))</f>
        <v>-</v>
      </c>
      <c r="AT64" s="472" t="str">
        <f>IF(IF('C3(1)-1管路'!AT64="-","-",IF('C10(1)-2管路(計画設定)'!AT64="-",'C3(1)-1管路'!AT64,'C3(1)-1管路'!AT64-'C10(1)-2管路(計画設定)'!AT64))=0,"-",IF('C3(1)-1管路'!AT64="-","-",IF('C10(1)-2管路(計画設定)'!AT64="-",'C3(1)-1管路'!AT64,'C3(1)-1管路'!AT64-'C10(1)-2管路(計画設定)'!AT64)))</f>
        <v>-</v>
      </c>
      <c r="AU64" s="483" t="str">
        <f t="shared" si="110"/>
        <v>-</v>
      </c>
      <c r="AV64" s="1071" t="str">
        <f t="shared" si="111"/>
        <v>-</v>
      </c>
      <c r="AW64" s="1070"/>
      <c r="AX64" s="1069" t="str">
        <f t="shared" si="112"/>
        <v>-</v>
      </c>
      <c r="AY64" s="1070"/>
      <c r="AZ64" s="1071">
        <f t="shared" si="113"/>
        <v>0</v>
      </c>
      <c r="BA64" s="1070"/>
      <c r="BB64" s="1070">
        <f t="shared" si="114"/>
        <v>0</v>
      </c>
      <c r="BC64" s="1070"/>
      <c r="BD64" s="1070">
        <f t="shared" si="115"/>
        <v>0</v>
      </c>
      <c r="BE64" s="1070"/>
      <c r="BF64" s="1070">
        <f t="shared" si="116"/>
        <v>0</v>
      </c>
      <c r="BG64" s="1070"/>
      <c r="BH64" s="1070">
        <f t="shared" si="117"/>
        <v>0</v>
      </c>
      <c r="BI64" s="1070"/>
      <c r="BJ64" s="1069">
        <f t="shared" si="118"/>
        <v>0</v>
      </c>
      <c r="BK64" s="1070"/>
      <c r="BL64" s="1070">
        <f t="shared" si="119"/>
        <v>0</v>
      </c>
      <c r="BM64" s="1073"/>
      <c r="BN64" s="1070" t="str">
        <f t="shared" si="95"/>
        <v>-</v>
      </c>
      <c r="BO64" s="1073"/>
      <c r="BQ64" s="442" t="str">
        <f>IF('C10(1)-2管路(計画設定)'!AW64="","-",'C10(1)-2管路(計画設定)'!AW64)</f>
        <v>配水用ポリエチレン管(融着継手)</v>
      </c>
      <c r="BR64" s="441" t="str">
        <f>IF(BQ64=BR$4,IF('C10(1)-2管路(計画設定)'!AV64="-","-",IF('C10(1)-2管路(計画設定)'!I64="-",'C10(1)-2管路(計画設定)'!AV64,'C10(1)-2管路(計画設定)'!AV64-'C10(1)-2管路(計画設定)'!I64)),"-")</f>
        <v>-</v>
      </c>
      <c r="BS64" s="441" t="str">
        <f>IF(BQ64=BS$4,IF('C10(1)-2管路(計画設定)'!AV64="-","-",IF('C10(1)-2管路(計画設定)'!L64="-",'C10(1)-2管路(計画設定)'!AV64,'C10(1)-2管路(計画設定)'!AV64-'C10(1)-2管路(計画設定)'!L64)),"-")</f>
        <v>-</v>
      </c>
      <c r="BT64" s="441" t="str">
        <f>IF(BQ64=BT$4,IF('C10(1)-2管路(計画設定)'!AV64="-","-",IF('C10(1)-2管路(計画設定)'!O64="-",'C10(1)-2管路(計画設定)'!AV64,'C10(1)-2管路(計画設定)'!AV64-'C10(1)-2管路(計画設定)'!O64)),"-")</f>
        <v>-</v>
      </c>
      <c r="BU64" s="441" t="str">
        <f>IF($BQ64=BU$4,IF('C10(1)-2管路(計画設定)'!$AV64="-","-",IF('C10(1)-2管路(計画設定)'!R64="-",'C10(1)-2管路(計画設定)'!$AV64,'C10(1)-2管路(計画設定)'!$AV64-'C10(1)-2管路(計画設定)'!R64)),"-")</f>
        <v>-</v>
      </c>
      <c r="BV64" s="441" t="str">
        <f>IF($BQ64=BV$4,IF('C10(1)-2管路(計画設定)'!$AV64="-","-",IF('C10(1)-2管路(計画設定)'!W64="-",'C10(1)-2管路(計画設定)'!$AV64,'C10(1)-2管路(計画設定)'!$AV64-SUM('C10(1)-2管路(計画設定)'!S64,'C10(1)-2管路(計画設定)'!T64))),"-")</f>
        <v>-</v>
      </c>
      <c r="BW64" s="441" t="str">
        <f>IF($BQ64=BV$4,IF('C10(1)-2管路(計画設定)'!$AV64="-","-",IF('C10(1)-2管路(計画設定)'!W64="-",'C10(1)-2管路(計画設定)'!$AV64,'C10(1)-2管路(計画設定)'!$AV64-SUM('C10(1)-2管路(計画設定)'!U64,'C10(1)-2管路(計画設定)'!V64))),"-")</f>
        <v>-</v>
      </c>
      <c r="BX64" s="441" t="str">
        <f>IF($BQ64=BX$4,IF('C10(1)-2管路(計画設定)'!$AV64="-","-",IF('C10(1)-2管路(計画設定)'!AF64="-",'C10(1)-2管路(計画設定)'!$AV64,'C10(1)-2管路(計画設定)'!$AV64-'C10(1)-2管路(計画設定)'!AF64)),"-")</f>
        <v>-</v>
      </c>
    </row>
    <row r="65" spans="2:76" ht="13.5" customHeight="1">
      <c r="B65" s="1594"/>
      <c r="C65" s="1263"/>
      <c r="D65" s="1263"/>
      <c r="E65" s="1266"/>
      <c r="F65" s="796" t="s">
        <v>69</v>
      </c>
      <c r="G65" s="854" t="str">
        <f t="shared" ref="G65" si="120">IF(SUM(G54:G64)=0,"-",SUM(G54:G64))</f>
        <v>-</v>
      </c>
      <c r="H65" s="474" t="str">
        <f t="shared" ref="H65:AU65" si="121">IF(SUM(H54:H64)=0,"-",SUM(H54:H64))</f>
        <v>-</v>
      </c>
      <c r="I65" s="489" t="str">
        <f t="shared" si="121"/>
        <v>-</v>
      </c>
      <c r="J65" s="854" t="str">
        <f t="shared" si="121"/>
        <v>-</v>
      </c>
      <c r="K65" s="474" t="str">
        <f t="shared" si="121"/>
        <v>-</v>
      </c>
      <c r="L65" s="489" t="str">
        <f t="shared" si="121"/>
        <v>-</v>
      </c>
      <c r="M65" s="854" t="str">
        <f t="shared" si="121"/>
        <v>-</v>
      </c>
      <c r="N65" s="474" t="str">
        <f t="shared" si="121"/>
        <v>-</v>
      </c>
      <c r="O65" s="489" t="str">
        <f t="shared" si="121"/>
        <v>-</v>
      </c>
      <c r="P65" s="854" t="str">
        <f t="shared" si="121"/>
        <v>-</v>
      </c>
      <c r="Q65" s="474" t="str">
        <f t="shared" si="121"/>
        <v>-</v>
      </c>
      <c r="R65" s="489" t="str">
        <f t="shared" si="121"/>
        <v>-</v>
      </c>
      <c r="S65" s="854" t="str">
        <f t="shared" si="121"/>
        <v>-</v>
      </c>
      <c r="T65" s="473" t="str">
        <f t="shared" si="121"/>
        <v>-</v>
      </c>
      <c r="U65" s="855" t="str">
        <f t="shared" si="121"/>
        <v>-</v>
      </c>
      <c r="V65" s="474" t="str">
        <f t="shared" si="121"/>
        <v>-</v>
      </c>
      <c r="W65" s="489" t="str">
        <f t="shared" si="121"/>
        <v>-</v>
      </c>
      <c r="X65" s="479" t="str">
        <f t="shared" si="121"/>
        <v>-</v>
      </c>
      <c r="Y65" s="474" t="str">
        <f t="shared" si="121"/>
        <v>-</v>
      </c>
      <c r="Z65" s="489" t="str">
        <f t="shared" si="121"/>
        <v>-</v>
      </c>
      <c r="AA65" s="479" t="str">
        <f t="shared" si="121"/>
        <v>-</v>
      </c>
      <c r="AB65" s="474" t="str">
        <f t="shared" si="121"/>
        <v>-</v>
      </c>
      <c r="AC65" s="489" t="str">
        <f t="shared" si="121"/>
        <v>-</v>
      </c>
      <c r="AD65" s="854" t="str">
        <f t="shared" si="121"/>
        <v>-</v>
      </c>
      <c r="AE65" s="474" t="str">
        <f t="shared" si="121"/>
        <v>-</v>
      </c>
      <c r="AF65" s="489" t="str">
        <f t="shared" si="121"/>
        <v>-</v>
      </c>
      <c r="AG65" s="479" t="str">
        <f t="shared" si="121"/>
        <v>-</v>
      </c>
      <c r="AH65" s="474" t="str">
        <f t="shared" si="121"/>
        <v>-</v>
      </c>
      <c r="AI65" s="489" t="str">
        <f t="shared" si="121"/>
        <v>-</v>
      </c>
      <c r="AJ65" s="479" t="str">
        <f t="shared" si="121"/>
        <v>-</v>
      </c>
      <c r="AK65" s="474" t="str">
        <f t="shared" si="121"/>
        <v>-</v>
      </c>
      <c r="AL65" s="489" t="str">
        <f t="shared" si="121"/>
        <v>-</v>
      </c>
      <c r="AM65" s="479" t="str">
        <f t="shared" si="121"/>
        <v>-</v>
      </c>
      <c r="AN65" s="474" t="str">
        <f t="shared" si="121"/>
        <v>-</v>
      </c>
      <c r="AO65" s="489" t="str">
        <f t="shared" si="121"/>
        <v>-</v>
      </c>
      <c r="AP65" s="479" t="str">
        <f t="shared" si="121"/>
        <v>-</v>
      </c>
      <c r="AQ65" s="474" t="str">
        <f t="shared" si="121"/>
        <v>-</v>
      </c>
      <c r="AR65" s="487" t="str">
        <f t="shared" si="121"/>
        <v>-</v>
      </c>
      <c r="AS65" s="479" t="str">
        <f t="shared" si="121"/>
        <v>-</v>
      </c>
      <c r="AT65" s="474" t="str">
        <f t="shared" si="121"/>
        <v>-</v>
      </c>
      <c r="AU65" s="487" t="str">
        <f t="shared" si="121"/>
        <v>-</v>
      </c>
      <c r="AV65" s="1065" t="str">
        <f>IF(SUM(AV54:AW64)=0,"-",SUM(AV54:AW64))</f>
        <v>-</v>
      </c>
      <c r="AW65" s="1066"/>
      <c r="AX65" s="1094" t="str">
        <f>IF(SUM(AX54:AY64)=0,"-",SUM(AX54:AY64))</f>
        <v>-</v>
      </c>
      <c r="AY65" s="1066"/>
      <c r="AZ65" s="1065" t="str">
        <f>IF(SUM(AZ54:BA64)=0,"-",SUM(AZ54:BA64))</f>
        <v>-</v>
      </c>
      <c r="BA65" s="1066"/>
      <c r="BB65" s="1066" t="str">
        <f>IF(SUM(BB54:BC64)=0,"-",SUM(BB54:BC64))</f>
        <v>-</v>
      </c>
      <c r="BC65" s="1066"/>
      <c r="BD65" s="1066" t="str">
        <f>IF(SUM(BD54:BE64)=0,"-",SUM(BD54:BE64))</f>
        <v>-</v>
      </c>
      <c r="BE65" s="1066"/>
      <c r="BF65" s="1066" t="str">
        <f>IF(SUM(BF54:BG64)=0,"-",SUM(BF54:BG64))</f>
        <v>-</v>
      </c>
      <c r="BG65" s="1066"/>
      <c r="BH65" s="1066" t="str">
        <f>IF(SUM(BH54:BI64)=0,"-",SUM(BH54:BI64))</f>
        <v>-</v>
      </c>
      <c r="BI65" s="1066"/>
      <c r="BJ65" s="1094" t="str">
        <f>IF(SUM(BJ54:BK64)=0,"-",SUM(BJ54:BK64))</f>
        <v>-</v>
      </c>
      <c r="BK65" s="1066"/>
      <c r="BL65" s="1066" t="str">
        <f>IF(SUM(BL54:BM64)=0,"-",SUM(BL54:BM64))</f>
        <v>-</v>
      </c>
      <c r="BM65" s="1068"/>
      <c r="BN65" s="1066" t="str">
        <f t="shared" si="95"/>
        <v>-</v>
      </c>
      <c r="BO65" s="1068"/>
      <c r="BQ65" s="442" t="str">
        <f>IF('C10(1)-2管路(計画設定)'!AW65="","-",'C10(1)-2管路(計画設定)'!AW65)</f>
        <v>-</v>
      </c>
      <c r="BR65" s="441" t="str">
        <f>IF(BQ65=BR$4,IF('C10(1)-2管路(計画設定)'!AV65="-","-",IF('C10(1)-2管路(計画設定)'!I65="-",'C10(1)-2管路(計画設定)'!AV65,'C10(1)-2管路(計画設定)'!AV65-'C10(1)-2管路(計画設定)'!I65)),"-")</f>
        <v>-</v>
      </c>
      <c r="BS65" s="441" t="str">
        <f>IF(BQ65=BS$4,IF('C10(1)-2管路(計画設定)'!AV65="-","-",IF('C10(1)-2管路(計画設定)'!L65="-",'C10(1)-2管路(計画設定)'!AV65,'C10(1)-2管路(計画設定)'!AV65-'C10(1)-2管路(計画設定)'!L65)),"-")</f>
        <v>-</v>
      </c>
      <c r="BT65" s="441" t="str">
        <f>IF(BQ65=BT$4,IF('C10(1)-2管路(計画設定)'!AV65="-","-",IF('C10(1)-2管路(計画設定)'!O65="-",'C10(1)-2管路(計画設定)'!AV65,'C10(1)-2管路(計画設定)'!AV65-'C10(1)-2管路(計画設定)'!O65)),"-")</f>
        <v>-</v>
      </c>
      <c r="BU65" s="441" t="str">
        <f>IF($BQ65=BU$4,IF('C10(1)-2管路(計画設定)'!$AV65="-","-",IF('C10(1)-2管路(計画設定)'!R65="-",'C10(1)-2管路(計画設定)'!$AV65,'C10(1)-2管路(計画設定)'!$AV65-'C10(1)-2管路(計画設定)'!R65)),"-")</f>
        <v>-</v>
      </c>
      <c r="BV65" s="441" t="str">
        <f>IF($BQ65=BV$4,IF('C10(1)-2管路(計画設定)'!$AV65="-","-",IF('C10(1)-2管路(計画設定)'!W65="-",'C10(1)-2管路(計画設定)'!$AV65,'C10(1)-2管路(計画設定)'!$AV65-SUM('C10(1)-2管路(計画設定)'!S65,'C10(1)-2管路(計画設定)'!T65))),"-")</f>
        <v>-</v>
      </c>
      <c r="BW65" s="441" t="str">
        <f>IF($BQ65=BV$4,IF('C10(1)-2管路(計画設定)'!$AV65="-","-",IF('C10(1)-2管路(計画設定)'!W65="-",'C10(1)-2管路(計画設定)'!$AV65,'C10(1)-2管路(計画設定)'!$AV65-SUM('C10(1)-2管路(計画設定)'!U65,'C10(1)-2管路(計画設定)'!V65))),"-")</f>
        <v>-</v>
      </c>
      <c r="BX65" s="441" t="str">
        <f>IF($BQ65=BX$4,IF('C10(1)-2管路(計画設定)'!$AV65="-","-",IF('C10(1)-2管路(計画設定)'!AF65="-",'C10(1)-2管路(計画設定)'!$AV65,'C10(1)-2管路(計画設定)'!$AV65-'C10(1)-2管路(計画設定)'!AF65)),"-")</f>
        <v>-</v>
      </c>
    </row>
    <row r="66" spans="2:76" ht="13.5" customHeight="1">
      <c r="B66" s="1594"/>
      <c r="C66" s="1263"/>
      <c r="D66" s="1263"/>
      <c r="E66" s="1260" t="s">
        <v>548</v>
      </c>
      <c r="F66" s="75">
        <v>600</v>
      </c>
      <c r="G66" s="859" t="str">
        <f>IF(AND('C10(1)-1管路(計画設定)'!$F$13="○",'C10(1)-4,5管路(計画設定)'!$BR66="-"),"-",IF('C3(1)-1管路'!G66="-",BR66,IF(BR66="-",'C3(1)-1管路'!G66,'C3(1)-1管路'!G66+BR66)))</f>
        <v>-</v>
      </c>
      <c r="H66" s="477" t="str">
        <f>IF(IF('C3(1)-1管路'!H66="-","-",IF('C10(1)-2管路(計画設定)'!H66="-",'C3(1)-1管路'!H66,'C3(1)-1管路'!H66-'C10(1)-2管路(計画設定)'!H66))=0,"-",IF('C3(1)-1管路'!H66="-","-",IF('C10(1)-2管路(計画設定)'!H66="-",'C3(1)-1管路'!H66,'C3(1)-1管路'!H66-'C10(1)-2管路(計画設定)'!H66)))</f>
        <v>-</v>
      </c>
      <c r="I66" s="485" t="str">
        <f t="shared" ref="I66:I76" si="122">IF(SUM(G66:H66)=0,"-",SUM(G66:H66))</f>
        <v>-</v>
      </c>
      <c r="J66" s="859" t="str">
        <f>IF(AND('C10(1)-1管路(計画設定)'!$H$13="○",'C10(1)-4,5管路(計画設定)'!$BS66="-"),"-",IF('C3(1)-1管路'!J66="-",BS66,IF(BS66="-",'C3(1)-1管路'!J66,'C3(1)-1管路'!J66+BS66)))</f>
        <v>-</v>
      </c>
      <c r="K66" s="477" t="str">
        <f>IF(IF('C3(1)-1管路'!K66="-","-",IF('C10(1)-2管路(計画設定)'!K66="-",'C3(1)-1管路'!K66,'C3(1)-1管路'!K66-'C10(1)-2管路(計画設定)'!K66))=0,"-",IF('C3(1)-1管路'!K66="-","-",IF('C10(1)-2管路(計画設定)'!K66="-",'C3(1)-1管路'!K66,'C3(1)-1管路'!K66-'C10(1)-2管路(計画設定)'!K66)))</f>
        <v>-</v>
      </c>
      <c r="L66" s="485" t="str">
        <f t="shared" ref="L66:L76" si="123">IF(SUM(J66:K66)=0,"-",SUM(J66:K66))</f>
        <v>-</v>
      </c>
      <c r="M66" s="859" t="str">
        <f>IF(AND('C10(1)-1管路(計画設定)'!$J$13="○",'C10(1)-4,5管路(計画設定)'!$BT66="-"),"-",IF('C3(1)-1管路'!M66="-",BT66,IF(BT66="-",'C3(1)-1管路'!M66,'C3(1)-1管路'!M66+BT66)))</f>
        <v>-</v>
      </c>
      <c r="N66" s="477" t="str">
        <f>IF(IF('C3(1)-1管路'!N66="-","-",IF('C10(1)-2管路(計画設定)'!N66="-",'C3(1)-1管路'!N66,'C3(1)-1管路'!N66-'C10(1)-2管路(計画設定)'!N66))=0,"-",IF('C3(1)-1管路'!N66="-","-",IF('C10(1)-2管路(計画設定)'!N66="-",'C3(1)-1管路'!N66,'C3(1)-1管路'!N66-'C10(1)-2管路(計画設定)'!N66)))</f>
        <v>-</v>
      </c>
      <c r="O66" s="485" t="str">
        <f t="shared" ref="O66:O76" si="124">IF(SUM(M66:N66)=0,"-",SUM(M66:N66))</f>
        <v>-</v>
      </c>
      <c r="P66" s="859" t="str">
        <f>IF(AND('C10(1)-1管路(計画設定)'!$L$13="○",'C10(1)-4,5管路(計画設定)'!$BU66="-"),"-",IF('C3(1)-1管路'!P66="-",BU66,IF(BU66="-",'C3(1)-1管路'!P66,'C3(1)-1管路'!P66+BU66)))</f>
        <v>-</v>
      </c>
      <c r="Q66" s="477" t="str">
        <f>IF(IF('C3(1)-1管路'!Q66="-","-",IF('C10(1)-2管路(計画設定)'!Q66="-",'C3(1)-1管路'!Q66,'C3(1)-1管路'!Q66-'C10(1)-2管路(計画設定)'!Q66))=0,"-",IF('C3(1)-1管路'!Q66="-","-",IF('C10(1)-2管路(計画設定)'!Q66="-",'C3(1)-1管路'!Q66,'C3(1)-1管路'!Q66-'C10(1)-2管路(計画設定)'!Q66)))</f>
        <v>-</v>
      </c>
      <c r="R66" s="485" t="str">
        <f t="shared" ref="R66:R76" si="125">IF(SUM(P66:Q66)=0,"-",SUM(P66:Q66))</f>
        <v>-</v>
      </c>
      <c r="S66" s="859" t="str">
        <f>IF(AND('C10(1)-1管路(計画設定)'!$N$13="○",'C10(1)-4,5管路(計画設定)'!$BV66="-"),"-",IF('C3(1)-1管路'!S66="-",BV66,IF(BV66="-",'C3(1)-1管路'!S66,'C3(1)-1管路'!S66+BV66+BW66)))</f>
        <v>-</v>
      </c>
      <c r="T66" s="476" t="str">
        <f>IF(IF('C3(1)-1管路'!T66="-","-",IF('C10(1)-2管路(計画設定)'!T66="-",'C3(1)-1管路'!T66,'C3(1)-1管路'!T66-'C10(1)-2管路(計画設定)'!T66))=0,"-",IF('C3(1)-1管路'!T66="-","-",IF('C10(1)-2管路(計画設定)'!T66="-",'C3(1)-1管路'!T66,'C3(1)-1管路'!T66-'C10(1)-2管路(計画設定)'!T66)))</f>
        <v>-</v>
      </c>
      <c r="U66" s="858" t="str">
        <f>IF(AND('C10(1)-1管路(計画設定)'!$P$13="○",'C10(1)-4,5管路(計画設定)'!$BW66="-"),"-",IF('C3(1)-1管路'!U66="-",BW66,IF(BW66="-",'C3(1)-1管路'!U66,'C3(1)-1管路'!U66)))</f>
        <v>-</v>
      </c>
      <c r="V66" s="477" t="str">
        <f>IF(IF('C3(1)-1管路'!V66="-","-",IF('C10(1)-2管路(計画設定)'!V66="-",'C3(1)-1管路'!V66,'C3(1)-1管路'!V66-'C10(1)-2管路(計画設定)'!V66))=0,"-",IF('C3(1)-1管路'!V66="-","-",IF('C10(1)-2管路(計画設定)'!V66="-",'C3(1)-1管路'!V66,'C3(1)-1管路'!V66-'C10(1)-2管路(計画設定)'!V66)))</f>
        <v>-</v>
      </c>
      <c r="W66" s="485" t="str">
        <f t="shared" ref="W66:W76" si="126">IF(SUM(S66:V66)=0,"-",SUM(S66:V66))</f>
        <v>-</v>
      </c>
      <c r="X66" s="481" t="str">
        <f>IF(IF('C3(1)-1管路'!X66="-","-",IF('C10(1)-2管路(計画設定)'!X66="-",'C3(1)-1管路'!X66,'C3(1)-1管路'!X66-'C10(1)-2管路(計画設定)'!X66))=0,"-",IF('C3(1)-1管路'!X66="-","-",IF('C10(1)-2管路(計画設定)'!X66="-",'C3(1)-1管路'!X66,'C3(1)-1管路'!X66-'C10(1)-2管路(計画設定)'!X66)))</f>
        <v>-</v>
      </c>
      <c r="Y66" s="477" t="str">
        <f>IF(IF('C3(1)-1管路'!Y66="-","-",IF('C10(1)-2管路(計画設定)'!Y66="-",'C3(1)-1管路'!Y66,'C3(1)-1管路'!Y66-'C10(1)-2管路(計画設定)'!Y66))=0,"-",IF('C3(1)-1管路'!Y66="-","-",IF('C10(1)-2管路(計画設定)'!Y66="-",'C3(1)-1管路'!Y66,'C3(1)-1管路'!Y66-'C10(1)-2管路(計画設定)'!Y66)))</f>
        <v>-</v>
      </c>
      <c r="Z66" s="485" t="str">
        <f t="shared" ref="Z66:Z76" si="127">IF(SUM(X66:Y66)=0,"-",SUM(X66:Y66))</f>
        <v>-</v>
      </c>
      <c r="AA66" s="481" t="str">
        <f>IF(IF('C3(1)-1管路'!AA66="-","-",IF('C10(1)-2管路(計画設定)'!AA66="-",'C3(1)-1管路'!AA66,'C3(1)-1管路'!AA66-'C10(1)-2管路(計画設定)'!AA66))=0,"-",IF('C3(1)-1管路'!AA66="-","-",IF('C10(1)-2管路(計画設定)'!AA66="-",'C3(1)-1管路'!AA66,'C3(1)-1管路'!AA66-'C10(1)-2管路(計画設定)'!AA66)))</f>
        <v>-</v>
      </c>
      <c r="AB66" s="477" t="str">
        <f>IF(IF('C3(1)-1管路'!AB66="-","-",IF('C10(1)-2管路(計画設定)'!AB66="-",'C3(1)-1管路'!AB66,'C3(1)-1管路'!AB66-'C10(1)-2管路(計画設定)'!AB66))=0,"-",IF('C3(1)-1管路'!AB66="-","-",IF('C10(1)-2管路(計画設定)'!AB66="-",'C3(1)-1管路'!AB66,'C3(1)-1管路'!AB66-'C10(1)-2管路(計画設定)'!AB66)))</f>
        <v>-</v>
      </c>
      <c r="AC66" s="485" t="str">
        <f t="shared" ref="AC66:AC76" si="128">IF(SUM(AA66:AB66)=0,"-",SUM(AA66:AB66))</f>
        <v>-</v>
      </c>
      <c r="AD66" s="859" t="str">
        <f>IF(AND('C10(1)-1管路(計画設定)'!$V$13="○",'C10(1)-4,5管路(計画設定)'!$BX66="-"),"-",IF('C3(1)-1管路'!AD66="-",BX66,IF(BX66="-",'C3(1)-1管路'!AD66,'C3(1)-1管路'!AD66+BX66)))</f>
        <v>-</v>
      </c>
      <c r="AE66" s="477" t="str">
        <f>IF(IF('C3(1)-1管路'!AE66="-","-",IF('C10(1)-2管路(計画設定)'!AE66="-",'C3(1)-1管路'!AE66,'C3(1)-1管路'!AE66-'C10(1)-2管路(計画設定)'!AE66))=0,"-",IF('C3(1)-1管路'!AE66="-","-",IF('C10(1)-2管路(計画設定)'!AE66="-",'C3(1)-1管路'!AE66,'C3(1)-1管路'!AE66-'C10(1)-2管路(計画設定)'!AE66)))</f>
        <v>-</v>
      </c>
      <c r="AF66" s="485" t="str">
        <f t="shared" ref="AF66:AF76" si="129">IF(SUM(AD66:AE66)=0,"-",SUM(AD66:AE66))</f>
        <v>-</v>
      </c>
      <c r="AG66" s="481" t="str">
        <f>IF(IF('C3(1)-1管路'!AG66="-","-",IF('C10(1)-2管路(計画設定)'!AG66="-",'C3(1)-1管路'!AG66,'C3(1)-1管路'!AG66-'C10(1)-2管路(計画設定)'!AG66))=0,"-",IF('C3(1)-1管路'!AG66="-","-",IF('C10(1)-2管路(計画設定)'!AG66="-",'C3(1)-1管路'!AG66,'C3(1)-1管路'!AG66-'C10(1)-2管路(計画設定)'!AG66)))</f>
        <v>-</v>
      </c>
      <c r="AH66" s="477" t="str">
        <f>IF(IF('C3(1)-1管路'!AH66="-","-",IF('C10(1)-2管路(計画設定)'!AH66="-",'C3(1)-1管路'!AH66,'C3(1)-1管路'!AH66-'C10(1)-2管路(計画設定)'!AH66))=0,"-",IF('C3(1)-1管路'!AH66="-","-",IF('C10(1)-2管路(計画設定)'!AH66="-",'C3(1)-1管路'!AH66,'C3(1)-1管路'!AH66-'C10(1)-2管路(計画設定)'!AH66)))</f>
        <v>-</v>
      </c>
      <c r="AI66" s="485" t="str">
        <f t="shared" ref="AI66:AI76" si="130">IF(SUM(AG66:AH66)=0,"-",SUM(AG66:AH66))</f>
        <v>-</v>
      </c>
      <c r="AJ66" s="481" t="str">
        <f>IF(IF('C3(1)-1管路'!AJ66="-","-",IF('C10(1)-2管路(計画設定)'!AJ66="-",'C3(1)-1管路'!AJ66,'C3(1)-1管路'!AJ66-'C10(1)-2管路(計画設定)'!AJ66))=0,"-",IF('C3(1)-1管路'!AJ66="-","-",IF('C10(1)-2管路(計画設定)'!AJ66="-",'C3(1)-1管路'!AJ66,'C3(1)-1管路'!AJ66-'C10(1)-2管路(計画設定)'!AJ66)))</f>
        <v>-</v>
      </c>
      <c r="AK66" s="477" t="str">
        <f>IF(IF('C3(1)-1管路'!AK66="-","-",IF('C10(1)-2管路(計画設定)'!AK66="-",'C3(1)-1管路'!AK66,'C3(1)-1管路'!AK66-'C10(1)-2管路(計画設定)'!AK66))=0,"-",IF('C3(1)-1管路'!AK66="-","-",IF('C10(1)-2管路(計画設定)'!AK66="-",'C3(1)-1管路'!AK66,'C3(1)-1管路'!AK66-'C10(1)-2管路(計画設定)'!AK66)))</f>
        <v>-</v>
      </c>
      <c r="AL66" s="485" t="str">
        <f t="shared" ref="AL66:AL76" si="131">IF(SUM(AJ66:AK66)=0,"-",SUM(AJ66:AK66))</f>
        <v>-</v>
      </c>
      <c r="AM66" s="481" t="str">
        <f>IF(IF('C3(1)-1管路'!AM66="-","-",IF('C10(1)-2管路(計画設定)'!AM66="-",'C3(1)-1管路'!AM66,'C3(1)-1管路'!AM66-'C10(1)-2管路(計画設定)'!AM66))=0,"-",IF('C3(1)-1管路'!AM66="-","-",IF('C10(1)-2管路(計画設定)'!AM66="-",'C3(1)-1管路'!AM66,'C3(1)-1管路'!AM66-'C10(1)-2管路(計画設定)'!AM66)))</f>
        <v>-</v>
      </c>
      <c r="AN66" s="477" t="str">
        <f>IF(IF('C3(1)-1管路'!AN66="-","-",IF('C10(1)-2管路(計画設定)'!AN66="-",'C3(1)-1管路'!AN66,'C3(1)-1管路'!AN66-'C10(1)-2管路(計画設定)'!AN66))=0,"-",IF('C3(1)-1管路'!AN66="-","-",IF('C10(1)-2管路(計画設定)'!AN66="-",'C3(1)-1管路'!AN66,'C3(1)-1管路'!AN66-'C10(1)-2管路(計画設定)'!AN66)))</f>
        <v>-</v>
      </c>
      <c r="AO66" s="485" t="str">
        <f t="shared" ref="AO66:AO76" si="132">IF(SUM(AM66:AN66)=0,"-",SUM(AM66:AN66))</f>
        <v>-</v>
      </c>
      <c r="AP66" s="481" t="str">
        <f>IF(IF('C3(1)-1管路'!AP66="-","-",IF('C10(1)-2管路(計画設定)'!AP66="-",'C3(1)-1管路'!AP66,'C3(1)-1管路'!AP66-'C10(1)-2管路(計画設定)'!AP66))=0,"-",IF('C3(1)-1管路'!AP66="-","-",IF('C10(1)-2管路(計画設定)'!AP66="-",'C3(1)-1管路'!AP66,'C3(1)-1管路'!AP66-'C10(1)-2管路(計画設定)'!AP66)))</f>
        <v>-</v>
      </c>
      <c r="AQ66" s="477" t="str">
        <f>IF(IF('C3(1)-1管路'!AQ66="-","-",IF('C10(1)-2管路(計画設定)'!AQ66="-",'C3(1)-1管路'!AQ66,'C3(1)-1管路'!AQ66-'C10(1)-2管路(計画設定)'!AQ66))=0,"-",IF('C3(1)-1管路'!AQ66="-","-",IF('C10(1)-2管路(計画設定)'!AQ66="-",'C3(1)-1管路'!AQ66,'C3(1)-1管路'!AQ66-'C10(1)-2管路(計画設定)'!AQ66)))</f>
        <v>-</v>
      </c>
      <c r="AR66" s="484" t="str">
        <f t="shared" ref="AR66:AR76" si="133">IF(SUM(AP66:AQ66)=0,"-",SUM(AP66:AQ66))</f>
        <v>-</v>
      </c>
      <c r="AS66" s="481" t="str">
        <f>IF(IF('C3(1)-1管路'!AS66="-","-",IF('C10(1)-2管路(計画設定)'!AS66="-",'C3(1)-1管路'!AS66,'C3(1)-1管路'!AS66-'C10(1)-2管路(計画設定)'!AS66))=0,"-",IF('C3(1)-1管路'!AS66="-","-",IF('C10(1)-2管路(計画設定)'!AS66="-",'C3(1)-1管路'!AS66,'C3(1)-1管路'!AS66-'C10(1)-2管路(計画設定)'!AS66)))</f>
        <v>-</v>
      </c>
      <c r="AT66" s="477" t="str">
        <f>IF(IF('C3(1)-1管路'!AT66="-","-",IF('C10(1)-2管路(計画設定)'!AT66="-",'C3(1)-1管路'!AT66,'C3(1)-1管路'!AT66-'C10(1)-2管路(計画設定)'!AT66))=0,"-",IF('C3(1)-1管路'!AT66="-","-",IF('C10(1)-2管路(計画設定)'!AT66="-",'C3(1)-1管路'!AT66,'C3(1)-1管路'!AT66-'C10(1)-2管路(計画設定)'!AT66)))</f>
        <v>-</v>
      </c>
      <c r="AU66" s="484" t="str">
        <f t="shared" ref="AU66:AU76" si="134">IF(SUM(AS66:AT66)=0,"-",SUM(AS66:AT66))</f>
        <v>-</v>
      </c>
      <c r="AV66" s="1096" t="str">
        <f t="shared" ref="AV66:AV76" si="135">IF(SUM(G66,J66,M66,P66,S66,U66,X66,AA66,AD66,AG66,AJ66,AM66,AP66,AS66)=0,"-",SUM(G66,J66,M66,P66,S66,U66,X66,AA66,AD66,AG66,AJ66,AM66,AP66,AS66))</f>
        <v>-</v>
      </c>
      <c r="AW66" s="1093"/>
      <c r="AX66" s="1092" t="str">
        <f t="shared" ref="AX66:AX76" si="136">IF(SUM(H66,K66,N66,Q66,T66,V66,Y66,AB66,AE66,AH66,AK66,AN66,AQ66,AT66)=0,"-",SUM(H66,K66,N66,Q66,T66,V66,Y66,AB66,AE66,AH66,AK66,AN66,AQ66,AT66))</f>
        <v>-</v>
      </c>
      <c r="AY66" s="1093"/>
      <c r="AZ66" s="1096">
        <f t="shared" ref="AZ66:AZ76" si="137">SUMIF(G$88,"①",I66)+SUMIF(J$88,"①",L66)+SUMIF(M$88,"①",O66)+SUMIF(P$88,"①",R66)+SUMIF(S$88,"①",S66)+SUMIF(S$88,"①",T66)+SUMIF(U$88,"①",U66)+SUMIF(U$88,"①",V66)+SUMIF(X$88,"①",Z66)+SUMIF(AA$88,"①",AC66)+SUMIF(AD$88,"①",AF66)+SUMIF(AG$88,"①",AI66)+SUMIF(AJ$88,"①",AL66)+SUMIF(AM$88,"①",AO66)+SUMIF(AP$88,"①",AR66)+SUMIF(AS$88,"①",AU66)</f>
        <v>0</v>
      </c>
      <c r="BA66" s="1093"/>
      <c r="BB66" s="1093">
        <f t="shared" ref="BB66:BB76" si="138">SUMIF(G$88,"②",I66)+SUMIF(J$88,"②",L66)+SUMIF(M$88,"②",O66)+SUMIF(P$88,"②",R66)+SUMIF(S$88,"②",S66)+SUMIF(S$88,"②",T66)+SUMIF(U$88,"②",U66)+SUMIF(U$88,"②",V66)+SUMIF(X$88,"②",Z66)+SUMIF(AA$88,"②",AC66)+SUMIF(AD$88,"②",AF66)+SUMIF(AG$88,"②",AI66)+SUMIF(AJ$88,"②",AL66)+SUMIF(AM$88,"②",AO66)+SUMIF(AP$88,"②",AR66)+SUMIF(AS$88,"②",AU66)</f>
        <v>0</v>
      </c>
      <c r="BC66" s="1093"/>
      <c r="BD66" s="1093">
        <f t="shared" ref="BD66:BD76" si="139">SUMIF(G$88,"③",I66)+SUMIF(J$88,"③",L66)+SUMIF(M$88,"③",O66)+SUMIF(P$88,"③",R66)+SUMIF(S$88,"③",S66)+SUMIF(S$88,"③",T66)+SUMIF(U$88,"③",U66)+SUMIF(U$88,"③",V66)+SUMIF(X$88,"③",Z66)+SUMIF(AA$88,"③",AC66)+SUMIF(AD$88,"③",AF66)+SUMIF(AG$88,"③",AI66)+SUMIF(AJ$88,"③",AL66)+SUMIF(AM$88,"③",AO66)+SUMIF(AP$88,"③",AR66)+SUMIF(AS$88,"③",AU66)</f>
        <v>0</v>
      </c>
      <c r="BE66" s="1093"/>
      <c r="BF66" s="1093">
        <f t="shared" ref="BF66:BF76" si="140">SUMIF(G$88,"④",I66)+SUMIF(J$88,"④",L66)+SUMIF(M$88,"④",O66)+SUMIF(P$88,"④",R66)+SUMIF(S$88,"④",S66)+SUMIF(S$88,"④",T66)+SUMIF(U$88,"④",U66)+SUMIF(U$88,"④",V66)+SUMIF(X$88,"④",Z66)+SUMIF(AA$88,"④",AC66)+SUMIF(AD$88,"④",AF66)+SUMIF(AG$88,"④",AI66)+SUMIF(AJ$88,"④",AL66)+SUMIF(AM$88,"④",AO66)+SUMIF(AP$88,"④",AR66)+SUMIF(AS$88,"④",AU66)</f>
        <v>0</v>
      </c>
      <c r="BG66" s="1093"/>
      <c r="BH66" s="1093">
        <f t="shared" ref="BH66:BH76" si="141">SUMIF(G$88,"⑤",I66)+SUMIF(J$88,"⑤",L66)+SUMIF(M$88,"⑤",O66)+SUMIF(P$88,"⑤",R66)+SUMIF(S$88,"⑤",S66)+SUMIF(S$88,"⑤",T66)+SUMIF(U$88,"⑤",U66)+SUMIF(U$88,"⑤",V66)+SUMIF(X$88,"⑤",Z66)+SUMIF(AA$88,"⑤",AC66)+SUMIF(AD$88,"⑤",AF66)+SUMIF(AG$88,"⑤",AI66)+SUMIF(AJ$88,"⑤",AL66)+SUMIF(AM$88,"⑤",AO66)+SUMIF(AP$88,"⑤",AR66)+SUMIF(AS$88,"⑤",AU66)</f>
        <v>0</v>
      </c>
      <c r="BI66" s="1093"/>
      <c r="BJ66" s="1092">
        <f t="shared" ref="BJ66:BJ76" si="142">SUM(AZ66:BC66)</f>
        <v>0</v>
      </c>
      <c r="BK66" s="1093"/>
      <c r="BL66" s="1093">
        <f t="shared" ref="BL66:BL76" si="143">SUM(BD66:BI66)</f>
        <v>0</v>
      </c>
      <c r="BM66" s="1165"/>
      <c r="BN66" s="1093" t="str">
        <f t="shared" si="95"/>
        <v>-</v>
      </c>
      <c r="BO66" s="1165"/>
      <c r="BQ66" s="442" t="str">
        <f>IF('C10(1)-2管路(計画設定)'!AW66="","-",'C10(1)-2管路(計画設定)'!AW66)</f>
        <v>ダクタイル鋳鉄管(NS形継手等)</v>
      </c>
      <c r="BR66" s="441" t="str">
        <f>IF(BQ66=BR$4,IF('C10(1)-2管路(計画設定)'!AV66="-","-",IF('C10(1)-2管路(計画設定)'!I66="-",'C10(1)-2管路(計画設定)'!AV66,'C10(1)-2管路(計画設定)'!AV66-'C10(1)-2管路(計画設定)'!I66)),"-")</f>
        <v>-</v>
      </c>
      <c r="BS66" s="441" t="str">
        <f>IF(BQ66=BS$4,IF('C10(1)-2管路(計画設定)'!AV66="-","-",IF('C10(1)-2管路(計画設定)'!L66="-",'C10(1)-2管路(計画設定)'!AV66,'C10(1)-2管路(計画設定)'!AV66-'C10(1)-2管路(計画設定)'!L66)),"-")</f>
        <v>-</v>
      </c>
      <c r="BT66" s="441" t="str">
        <f>IF(BQ66=BT$4,IF('C10(1)-2管路(計画設定)'!AV66="-","-",IF('C10(1)-2管路(計画設定)'!O66="-",'C10(1)-2管路(計画設定)'!AV66,'C10(1)-2管路(計画設定)'!AV66-'C10(1)-2管路(計画設定)'!O66)),"-")</f>
        <v>-</v>
      </c>
      <c r="BU66" s="441" t="str">
        <f>IF($BQ66=BU$4,IF('C10(1)-2管路(計画設定)'!$AV66="-","-",IF('C10(1)-2管路(計画設定)'!R66="-",'C10(1)-2管路(計画設定)'!$AV66,'C10(1)-2管路(計画設定)'!$AV66-'C10(1)-2管路(計画設定)'!R66)),"-")</f>
        <v>-</v>
      </c>
      <c r="BV66" s="441" t="str">
        <f>IF($BQ66=BV$4,IF('C10(1)-2管路(計画設定)'!$AV66="-","-",IF('C10(1)-2管路(計画設定)'!W66="-",'C10(1)-2管路(計画設定)'!$AV66,'C10(1)-2管路(計画設定)'!$AV66-SUM('C10(1)-2管路(計画設定)'!S66,'C10(1)-2管路(計画設定)'!T66))),"-")</f>
        <v>-</v>
      </c>
      <c r="BW66" s="441" t="str">
        <f>IF($BQ66=BV$4,IF('C10(1)-2管路(計画設定)'!$AV66="-","-",IF('C10(1)-2管路(計画設定)'!W66="-",'C10(1)-2管路(計画設定)'!$AV66,'C10(1)-2管路(計画設定)'!$AV66-SUM('C10(1)-2管路(計画設定)'!U66,'C10(1)-2管路(計画設定)'!V66))),"-")</f>
        <v>-</v>
      </c>
      <c r="BX66" s="441" t="str">
        <f>IF($BQ66=BX$4,IF('C10(1)-2管路(計画設定)'!$AV66="-","-",IF('C10(1)-2管路(計画設定)'!AF66="-",'C10(1)-2管路(計画設定)'!$AV66,'C10(1)-2管路(計画設定)'!$AV66-'C10(1)-2管路(計画設定)'!AF66)),"-")</f>
        <v>-</v>
      </c>
    </row>
    <row r="67" spans="2:76" ht="13.5" customHeight="1">
      <c r="B67" s="1594"/>
      <c r="C67" s="1263"/>
      <c r="D67" s="1263"/>
      <c r="E67" s="1265"/>
      <c r="F67" s="76">
        <v>500</v>
      </c>
      <c r="G67" s="857" t="str">
        <f>IF(AND('C10(1)-1管路(計画設定)'!$F$13="○",'C10(1)-4,5管路(計画設定)'!$BR67="-"),"-",IF('C3(1)-1管路'!G67="-",BR67,IF(BR67="-",'C3(1)-1管路'!G67,'C3(1)-1管路'!G67+BR67)))</f>
        <v>-</v>
      </c>
      <c r="H67" s="472" t="str">
        <f>IF(IF('C3(1)-1管路'!H67="-","-",IF('C10(1)-2管路(計画設定)'!H67="-",'C3(1)-1管路'!H67,'C3(1)-1管路'!H67-'C10(1)-2管路(計画設定)'!H67))=0,"-",IF('C3(1)-1管路'!H67="-","-",IF('C10(1)-2管路(計画設定)'!H67="-",'C3(1)-1管路'!H67,'C3(1)-1管路'!H67-'C10(1)-2管路(計画設定)'!H67)))</f>
        <v>-</v>
      </c>
      <c r="I67" s="486" t="str">
        <f t="shared" si="122"/>
        <v>-</v>
      </c>
      <c r="J67" s="857" t="str">
        <f>IF(AND('C10(1)-1管路(計画設定)'!$H$13="○",'C10(1)-4,5管路(計画設定)'!$BS67="-"),"-",IF('C3(1)-1管路'!J67="-",BS67,IF(BS67="-",'C3(1)-1管路'!J67,'C3(1)-1管路'!J67+BS67)))</f>
        <v>-</v>
      </c>
      <c r="K67" s="472" t="str">
        <f>IF(IF('C3(1)-1管路'!K67="-","-",IF('C10(1)-2管路(計画設定)'!K67="-",'C3(1)-1管路'!K67,'C3(1)-1管路'!K67-'C10(1)-2管路(計画設定)'!K67))=0,"-",IF('C3(1)-1管路'!K67="-","-",IF('C10(1)-2管路(計画設定)'!K67="-",'C3(1)-1管路'!K67,'C3(1)-1管路'!K67-'C10(1)-2管路(計画設定)'!K67)))</f>
        <v>-</v>
      </c>
      <c r="L67" s="486" t="str">
        <f t="shared" si="123"/>
        <v>-</v>
      </c>
      <c r="M67" s="857" t="str">
        <f>IF(AND('C10(1)-1管路(計画設定)'!$J$13="○",'C10(1)-4,5管路(計画設定)'!$BT67="-"),"-",IF('C3(1)-1管路'!M67="-",BT67,IF(BT67="-",'C3(1)-1管路'!M67,'C3(1)-1管路'!M67+BT67)))</f>
        <v>-</v>
      </c>
      <c r="N67" s="472" t="str">
        <f>IF(IF('C3(1)-1管路'!N67="-","-",IF('C10(1)-2管路(計画設定)'!N67="-",'C3(1)-1管路'!N67,'C3(1)-1管路'!N67-'C10(1)-2管路(計画設定)'!N67))=0,"-",IF('C3(1)-1管路'!N67="-","-",IF('C10(1)-2管路(計画設定)'!N67="-",'C3(1)-1管路'!N67,'C3(1)-1管路'!N67-'C10(1)-2管路(計画設定)'!N67)))</f>
        <v>-</v>
      </c>
      <c r="O67" s="486" t="str">
        <f t="shared" si="124"/>
        <v>-</v>
      </c>
      <c r="P67" s="857" t="str">
        <f>IF(AND('C10(1)-1管路(計画設定)'!$L$13="○",'C10(1)-4,5管路(計画設定)'!$BU67="-"),"-",IF('C3(1)-1管路'!P67="-",BU67,IF(BU67="-",'C3(1)-1管路'!P67,'C3(1)-1管路'!P67+BU67)))</f>
        <v>-</v>
      </c>
      <c r="Q67" s="472" t="str">
        <f>IF(IF('C3(1)-1管路'!Q67="-","-",IF('C10(1)-2管路(計画設定)'!Q67="-",'C3(1)-1管路'!Q67,'C3(1)-1管路'!Q67-'C10(1)-2管路(計画設定)'!Q67))=0,"-",IF('C3(1)-1管路'!Q67="-","-",IF('C10(1)-2管路(計画設定)'!Q67="-",'C3(1)-1管路'!Q67,'C3(1)-1管路'!Q67-'C10(1)-2管路(計画設定)'!Q67)))</f>
        <v>-</v>
      </c>
      <c r="R67" s="486" t="str">
        <f t="shared" si="125"/>
        <v>-</v>
      </c>
      <c r="S67" s="857" t="str">
        <f>IF(AND('C10(1)-1管路(計画設定)'!$N$13="○",'C10(1)-4,5管路(計画設定)'!$BV67="-"),"-",IF('C3(1)-1管路'!S67="-",BV67,IF(BV67="-",'C3(1)-1管路'!S67,'C3(1)-1管路'!S67+BV67+BW67)))</f>
        <v>-</v>
      </c>
      <c r="T67" s="471" t="str">
        <f>IF(IF('C3(1)-1管路'!T67="-","-",IF('C10(1)-2管路(計画設定)'!T67="-",'C3(1)-1管路'!T67,'C3(1)-1管路'!T67-'C10(1)-2管路(計画設定)'!T67))=0,"-",IF('C3(1)-1管路'!T67="-","-",IF('C10(1)-2管路(計画設定)'!T67="-",'C3(1)-1管路'!T67,'C3(1)-1管路'!T67-'C10(1)-2管路(計画設定)'!T67)))</f>
        <v>-</v>
      </c>
      <c r="U67" s="856" t="str">
        <f>IF(AND('C10(1)-1管路(計画設定)'!$P$13="○",'C10(1)-4,5管路(計画設定)'!$BW67="-"),"-",IF('C3(1)-1管路'!U67="-",BW67,IF(BW67="-",'C3(1)-1管路'!U67,'C3(1)-1管路'!U67)))</f>
        <v>-</v>
      </c>
      <c r="V67" s="472" t="str">
        <f>IF(IF('C3(1)-1管路'!V67="-","-",IF('C10(1)-2管路(計画設定)'!V67="-",'C3(1)-1管路'!V67,'C3(1)-1管路'!V67-'C10(1)-2管路(計画設定)'!V67))=0,"-",IF('C3(1)-1管路'!V67="-","-",IF('C10(1)-2管路(計画設定)'!V67="-",'C3(1)-1管路'!V67,'C3(1)-1管路'!V67-'C10(1)-2管路(計画設定)'!V67)))</f>
        <v>-</v>
      </c>
      <c r="W67" s="486" t="str">
        <f t="shared" si="126"/>
        <v>-</v>
      </c>
      <c r="X67" s="478" t="str">
        <f>IF(IF('C3(1)-1管路'!X67="-","-",IF('C10(1)-2管路(計画設定)'!X67="-",'C3(1)-1管路'!X67,'C3(1)-1管路'!X67-'C10(1)-2管路(計画設定)'!X67))=0,"-",IF('C3(1)-1管路'!X67="-","-",IF('C10(1)-2管路(計画設定)'!X67="-",'C3(1)-1管路'!X67,'C3(1)-1管路'!X67-'C10(1)-2管路(計画設定)'!X67)))</f>
        <v>-</v>
      </c>
      <c r="Y67" s="472" t="str">
        <f>IF(IF('C3(1)-1管路'!Y67="-","-",IF('C10(1)-2管路(計画設定)'!Y67="-",'C3(1)-1管路'!Y67,'C3(1)-1管路'!Y67-'C10(1)-2管路(計画設定)'!Y67))=0,"-",IF('C3(1)-1管路'!Y67="-","-",IF('C10(1)-2管路(計画設定)'!Y67="-",'C3(1)-1管路'!Y67,'C3(1)-1管路'!Y67-'C10(1)-2管路(計画設定)'!Y67)))</f>
        <v>-</v>
      </c>
      <c r="Z67" s="486" t="str">
        <f t="shared" si="127"/>
        <v>-</v>
      </c>
      <c r="AA67" s="478" t="str">
        <f>IF(IF('C3(1)-1管路'!AA67="-","-",IF('C10(1)-2管路(計画設定)'!AA67="-",'C3(1)-1管路'!AA67,'C3(1)-1管路'!AA67-'C10(1)-2管路(計画設定)'!AA67))=0,"-",IF('C3(1)-1管路'!AA67="-","-",IF('C10(1)-2管路(計画設定)'!AA67="-",'C3(1)-1管路'!AA67,'C3(1)-1管路'!AA67-'C10(1)-2管路(計画設定)'!AA67)))</f>
        <v>-</v>
      </c>
      <c r="AB67" s="472" t="str">
        <f>IF(IF('C3(1)-1管路'!AB67="-","-",IF('C10(1)-2管路(計画設定)'!AB67="-",'C3(1)-1管路'!AB67,'C3(1)-1管路'!AB67-'C10(1)-2管路(計画設定)'!AB67))=0,"-",IF('C3(1)-1管路'!AB67="-","-",IF('C10(1)-2管路(計画設定)'!AB67="-",'C3(1)-1管路'!AB67,'C3(1)-1管路'!AB67-'C10(1)-2管路(計画設定)'!AB67)))</f>
        <v>-</v>
      </c>
      <c r="AC67" s="486" t="str">
        <f t="shared" si="128"/>
        <v>-</v>
      </c>
      <c r="AD67" s="857" t="str">
        <f>IF(AND('C10(1)-1管路(計画設定)'!$V$13="○",'C10(1)-4,5管路(計画設定)'!$BX67="-"),"-",IF('C3(1)-1管路'!AD67="-",BX67,IF(BX67="-",'C3(1)-1管路'!AD67,'C3(1)-1管路'!AD67+BX67)))</f>
        <v>-</v>
      </c>
      <c r="AE67" s="472" t="str">
        <f>IF(IF('C3(1)-1管路'!AE67="-","-",IF('C10(1)-2管路(計画設定)'!AE67="-",'C3(1)-1管路'!AE67,'C3(1)-1管路'!AE67-'C10(1)-2管路(計画設定)'!AE67))=0,"-",IF('C3(1)-1管路'!AE67="-","-",IF('C10(1)-2管路(計画設定)'!AE67="-",'C3(1)-1管路'!AE67,'C3(1)-1管路'!AE67-'C10(1)-2管路(計画設定)'!AE67)))</f>
        <v>-</v>
      </c>
      <c r="AF67" s="486" t="str">
        <f t="shared" si="129"/>
        <v>-</v>
      </c>
      <c r="AG67" s="478" t="str">
        <f>IF(IF('C3(1)-1管路'!AG67="-","-",IF('C10(1)-2管路(計画設定)'!AG67="-",'C3(1)-1管路'!AG67,'C3(1)-1管路'!AG67-'C10(1)-2管路(計画設定)'!AG67))=0,"-",IF('C3(1)-1管路'!AG67="-","-",IF('C10(1)-2管路(計画設定)'!AG67="-",'C3(1)-1管路'!AG67,'C3(1)-1管路'!AG67-'C10(1)-2管路(計画設定)'!AG67)))</f>
        <v>-</v>
      </c>
      <c r="AH67" s="472" t="str">
        <f>IF(IF('C3(1)-1管路'!AH67="-","-",IF('C10(1)-2管路(計画設定)'!AH67="-",'C3(1)-1管路'!AH67,'C3(1)-1管路'!AH67-'C10(1)-2管路(計画設定)'!AH67))=0,"-",IF('C3(1)-1管路'!AH67="-","-",IF('C10(1)-2管路(計画設定)'!AH67="-",'C3(1)-1管路'!AH67,'C3(1)-1管路'!AH67-'C10(1)-2管路(計画設定)'!AH67)))</f>
        <v>-</v>
      </c>
      <c r="AI67" s="486" t="str">
        <f t="shared" si="130"/>
        <v>-</v>
      </c>
      <c r="AJ67" s="478" t="str">
        <f>IF(IF('C3(1)-1管路'!AJ67="-","-",IF('C10(1)-2管路(計画設定)'!AJ67="-",'C3(1)-1管路'!AJ67,'C3(1)-1管路'!AJ67-'C10(1)-2管路(計画設定)'!AJ67))=0,"-",IF('C3(1)-1管路'!AJ67="-","-",IF('C10(1)-2管路(計画設定)'!AJ67="-",'C3(1)-1管路'!AJ67,'C3(1)-1管路'!AJ67-'C10(1)-2管路(計画設定)'!AJ67)))</f>
        <v>-</v>
      </c>
      <c r="AK67" s="472" t="str">
        <f>IF(IF('C3(1)-1管路'!AK67="-","-",IF('C10(1)-2管路(計画設定)'!AK67="-",'C3(1)-1管路'!AK67,'C3(1)-1管路'!AK67-'C10(1)-2管路(計画設定)'!AK67))=0,"-",IF('C3(1)-1管路'!AK67="-","-",IF('C10(1)-2管路(計画設定)'!AK67="-",'C3(1)-1管路'!AK67,'C3(1)-1管路'!AK67-'C10(1)-2管路(計画設定)'!AK67)))</f>
        <v>-</v>
      </c>
      <c r="AL67" s="486" t="str">
        <f t="shared" si="131"/>
        <v>-</v>
      </c>
      <c r="AM67" s="478" t="str">
        <f>IF(IF('C3(1)-1管路'!AM67="-","-",IF('C10(1)-2管路(計画設定)'!AM67="-",'C3(1)-1管路'!AM67,'C3(1)-1管路'!AM67-'C10(1)-2管路(計画設定)'!AM67))=0,"-",IF('C3(1)-1管路'!AM67="-","-",IF('C10(1)-2管路(計画設定)'!AM67="-",'C3(1)-1管路'!AM67,'C3(1)-1管路'!AM67-'C10(1)-2管路(計画設定)'!AM67)))</f>
        <v>-</v>
      </c>
      <c r="AN67" s="472" t="str">
        <f>IF(IF('C3(1)-1管路'!AN67="-","-",IF('C10(1)-2管路(計画設定)'!AN67="-",'C3(1)-1管路'!AN67,'C3(1)-1管路'!AN67-'C10(1)-2管路(計画設定)'!AN67))=0,"-",IF('C3(1)-1管路'!AN67="-","-",IF('C10(1)-2管路(計画設定)'!AN67="-",'C3(1)-1管路'!AN67,'C3(1)-1管路'!AN67-'C10(1)-2管路(計画設定)'!AN67)))</f>
        <v>-</v>
      </c>
      <c r="AO67" s="486" t="str">
        <f t="shared" si="132"/>
        <v>-</v>
      </c>
      <c r="AP67" s="478" t="str">
        <f>IF(IF('C3(1)-1管路'!AP67="-","-",IF('C10(1)-2管路(計画設定)'!AP67="-",'C3(1)-1管路'!AP67,'C3(1)-1管路'!AP67-'C10(1)-2管路(計画設定)'!AP67))=0,"-",IF('C3(1)-1管路'!AP67="-","-",IF('C10(1)-2管路(計画設定)'!AP67="-",'C3(1)-1管路'!AP67,'C3(1)-1管路'!AP67-'C10(1)-2管路(計画設定)'!AP67)))</f>
        <v>-</v>
      </c>
      <c r="AQ67" s="472" t="str">
        <f>IF(IF('C3(1)-1管路'!AQ67="-","-",IF('C10(1)-2管路(計画設定)'!AQ67="-",'C3(1)-1管路'!AQ67,'C3(1)-1管路'!AQ67-'C10(1)-2管路(計画設定)'!AQ67))=0,"-",IF('C3(1)-1管路'!AQ67="-","-",IF('C10(1)-2管路(計画設定)'!AQ67="-",'C3(1)-1管路'!AQ67,'C3(1)-1管路'!AQ67-'C10(1)-2管路(計画設定)'!AQ67)))</f>
        <v>-</v>
      </c>
      <c r="AR67" s="483" t="str">
        <f t="shared" si="133"/>
        <v>-</v>
      </c>
      <c r="AS67" s="478" t="str">
        <f>IF(IF('C3(1)-1管路'!AS67="-","-",IF('C10(1)-2管路(計画設定)'!AS67="-",'C3(1)-1管路'!AS67,'C3(1)-1管路'!AS67-'C10(1)-2管路(計画設定)'!AS67))=0,"-",IF('C3(1)-1管路'!AS67="-","-",IF('C10(1)-2管路(計画設定)'!AS67="-",'C3(1)-1管路'!AS67,'C3(1)-1管路'!AS67-'C10(1)-2管路(計画設定)'!AS67)))</f>
        <v>-</v>
      </c>
      <c r="AT67" s="472" t="str">
        <f>IF(IF('C3(1)-1管路'!AT67="-","-",IF('C10(1)-2管路(計画設定)'!AT67="-",'C3(1)-1管路'!AT67,'C3(1)-1管路'!AT67-'C10(1)-2管路(計画設定)'!AT67))=0,"-",IF('C3(1)-1管路'!AT67="-","-",IF('C10(1)-2管路(計画設定)'!AT67="-",'C3(1)-1管路'!AT67,'C3(1)-1管路'!AT67-'C10(1)-2管路(計画設定)'!AT67)))</f>
        <v>-</v>
      </c>
      <c r="AU67" s="483" t="str">
        <f t="shared" si="134"/>
        <v>-</v>
      </c>
      <c r="AV67" s="1071" t="str">
        <f t="shared" si="135"/>
        <v>-</v>
      </c>
      <c r="AW67" s="1070"/>
      <c r="AX67" s="1069" t="str">
        <f t="shared" si="136"/>
        <v>-</v>
      </c>
      <c r="AY67" s="1070"/>
      <c r="AZ67" s="1071">
        <f t="shared" si="137"/>
        <v>0</v>
      </c>
      <c r="BA67" s="1070"/>
      <c r="BB67" s="1070">
        <f t="shared" si="138"/>
        <v>0</v>
      </c>
      <c r="BC67" s="1070"/>
      <c r="BD67" s="1070">
        <f t="shared" si="139"/>
        <v>0</v>
      </c>
      <c r="BE67" s="1070"/>
      <c r="BF67" s="1070">
        <f t="shared" si="140"/>
        <v>0</v>
      </c>
      <c r="BG67" s="1070"/>
      <c r="BH67" s="1070">
        <f t="shared" si="141"/>
        <v>0</v>
      </c>
      <c r="BI67" s="1070"/>
      <c r="BJ67" s="1069">
        <f t="shared" si="142"/>
        <v>0</v>
      </c>
      <c r="BK67" s="1070"/>
      <c r="BL67" s="1070">
        <f t="shared" si="143"/>
        <v>0</v>
      </c>
      <c r="BM67" s="1073"/>
      <c r="BN67" s="1070" t="str">
        <f t="shared" si="95"/>
        <v>-</v>
      </c>
      <c r="BO67" s="1073"/>
      <c r="BQ67" s="442" t="str">
        <f>IF('C10(1)-2管路(計画設定)'!AW67="","-",'C10(1)-2管路(計画設定)'!AW67)</f>
        <v>ダクタイル鋳鉄管(NS形継手等)</v>
      </c>
      <c r="BR67" s="441" t="str">
        <f>IF(BQ67=BR$4,IF('C10(1)-2管路(計画設定)'!AV67="-","-",IF('C10(1)-2管路(計画設定)'!I67="-",'C10(1)-2管路(計画設定)'!AV67,'C10(1)-2管路(計画設定)'!AV67-'C10(1)-2管路(計画設定)'!I67)),"-")</f>
        <v>-</v>
      </c>
      <c r="BS67" s="441" t="str">
        <f>IF(BQ67=BS$4,IF('C10(1)-2管路(計画設定)'!AV67="-","-",IF('C10(1)-2管路(計画設定)'!L67="-",'C10(1)-2管路(計画設定)'!AV67,'C10(1)-2管路(計画設定)'!AV67-'C10(1)-2管路(計画設定)'!L67)),"-")</f>
        <v>-</v>
      </c>
      <c r="BT67" s="441" t="str">
        <f>IF(BQ67=BT$4,IF('C10(1)-2管路(計画設定)'!AV67="-","-",IF('C10(1)-2管路(計画設定)'!O67="-",'C10(1)-2管路(計画設定)'!AV67,'C10(1)-2管路(計画設定)'!AV67-'C10(1)-2管路(計画設定)'!O67)),"-")</f>
        <v>-</v>
      </c>
      <c r="BU67" s="441" t="str">
        <f>IF($BQ67=BU$4,IF('C10(1)-2管路(計画設定)'!$AV67="-","-",IF('C10(1)-2管路(計画設定)'!R67="-",'C10(1)-2管路(計画設定)'!$AV67,'C10(1)-2管路(計画設定)'!$AV67-'C10(1)-2管路(計画設定)'!R67)),"-")</f>
        <v>-</v>
      </c>
      <c r="BV67" s="441" t="str">
        <f>IF($BQ67=BV$4,IF('C10(1)-2管路(計画設定)'!$AV67="-","-",IF('C10(1)-2管路(計画設定)'!W67="-",'C10(1)-2管路(計画設定)'!$AV67,'C10(1)-2管路(計画設定)'!$AV67-SUM('C10(1)-2管路(計画設定)'!S67,'C10(1)-2管路(計画設定)'!T67))),"-")</f>
        <v>-</v>
      </c>
      <c r="BW67" s="441" t="str">
        <f>IF($BQ67=BV$4,IF('C10(1)-2管路(計画設定)'!$AV67="-","-",IF('C10(1)-2管路(計画設定)'!W67="-",'C10(1)-2管路(計画設定)'!$AV67,'C10(1)-2管路(計画設定)'!$AV67-SUM('C10(1)-2管路(計画設定)'!U67,'C10(1)-2管路(計画設定)'!V67))),"-")</f>
        <v>-</v>
      </c>
      <c r="BX67" s="441" t="str">
        <f>IF($BQ67=BX$4,IF('C10(1)-2管路(計画設定)'!$AV67="-","-",IF('C10(1)-2管路(計画設定)'!AF67="-",'C10(1)-2管路(計画設定)'!$AV67,'C10(1)-2管路(計画設定)'!$AV67-'C10(1)-2管路(計画設定)'!AF67)),"-")</f>
        <v>-</v>
      </c>
    </row>
    <row r="68" spans="2:76" ht="13.5" customHeight="1">
      <c r="B68" s="1594"/>
      <c r="C68" s="1263"/>
      <c r="D68" s="1263"/>
      <c r="E68" s="1265"/>
      <c r="F68" s="76">
        <v>450</v>
      </c>
      <c r="G68" s="857" t="str">
        <f>IF(AND('C10(1)-1管路(計画設定)'!$F$13="○",'C10(1)-4,5管路(計画設定)'!$BR68="-"),"-",IF('C3(1)-1管路'!G68="-",BR68,IF(BR68="-",'C3(1)-1管路'!G68,'C3(1)-1管路'!G68+BR68)))</f>
        <v>-</v>
      </c>
      <c r="H68" s="472" t="str">
        <f>IF(IF('C3(1)-1管路'!H68="-","-",IF('C10(1)-2管路(計画設定)'!H68="-",'C3(1)-1管路'!H68,'C3(1)-1管路'!H68-'C10(1)-2管路(計画設定)'!H68))=0,"-",IF('C3(1)-1管路'!H68="-","-",IF('C10(1)-2管路(計画設定)'!H68="-",'C3(1)-1管路'!H68,'C3(1)-1管路'!H68-'C10(1)-2管路(計画設定)'!H68)))</f>
        <v>-</v>
      </c>
      <c r="I68" s="486" t="str">
        <f t="shared" si="122"/>
        <v>-</v>
      </c>
      <c r="J68" s="857" t="str">
        <f>IF(AND('C10(1)-1管路(計画設定)'!$H$13="○",'C10(1)-4,5管路(計画設定)'!$BS68="-"),"-",IF('C3(1)-1管路'!J68="-",BS68,IF(BS68="-",'C3(1)-1管路'!J68,'C3(1)-1管路'!J68+BS68)))</f>
        <v>-</v>
      </c>
      <c r="K68" s="472" t="str">
        <f>IF(IF('C3(1)-1管路'!K68="-","-",IF('C10(1)-2管路(計画設定)'!K68="-",'C3(1)-1管路'!K68,'C3(1)-1管路'!K68-'C10(1)-2管路(計画設定)'!K68))=0,"-",IF('C3(1)-1管路'!K68="-","-",IF('C10(1)-2管路(計画設定)'!K68="-",'C3(1)-1管路'!K68,'C3(1)-1管路'!K68-'C10(1)-2管路(計画設定)'!K68)))</f>
        <v>-</v>
      </c>
      <c r="L68" s="486" t="str">
        <f t="shared" si="123"/>
        <v>-</v>
      </c>
      <c r="M68" s="857" t="str">
        <f>IF(AND('C10(1)-1管路(計画設定)'!$J$13="○",'C10(1)-4,5管路(計画設定)'!$BT68="-"),"-",IF('C3(1)-1管路'!M68="-",BT68,IF(BT68="-",'C3(1)-1管路'!M68,'C3(1)-1管路'!M68+BT68)))</f>
        <v>-</v>
      </c>
      <c r="N68" s="472" t="str">
        <f>IF(IF('C3(1)-1管路'!N68="-","-",IF('C10(1)-2管路(計画設定)'!N68="-",'C3(1)-1管路'!N68,'C3(1)-1管路'!N68-'C10(1)-2管路(計画設定)'!N68))=0,"-",IF('C3(1)-1管路'!N68="-","-",IF('C10(1)-2管路(計画設定)'!N68="-",'C3(1)-1管路'!N68,'C3(1)-1管路'!N68-'C10(1)-2管路(計画設定)'!N68)))</f>
        <v>-</v>
      </c>
      <c r="O68" s="486" t="str">
        <f t="shared" si="124"/>
        <v>-</v>
      </c>
      <c r="P68" s="857" t="str">
        <f>IF(AND('C10(1)-1管路(計画設定)'!$L$13="○",'C10(1)-4,5管路(計画設定)'!$BU68="-"),"-",IF('C3(1)-1管路'!P68="-",BU68,IF(BU68="-",'C3(1)-1管路'!P68,'C3(1)-1管路'!P68+BU68)))</f>
        <v>-</v>
      </c>
      <c r="Q68" s="472" t="str">
        <f>IF(IF('C3(1)-1管路'!Q68="-","-",IF('C10(1)-2管路(計画設定)'!Q68="-",'C3(1)-1管路'!Q68,'C3(1)-1管路'!Q68-'C10(1)-2管路(計画設定)'!Q68))=0,"-",IF('C3(1)-1管路'!Q68="-","-",IF('C10(1)-2管路(計画設定)'!Q68="-",'C3(1)-1管路'!Q68,'C3(1)-1管路'!Q68-'C10(1)-2管路(計画設定)'!Q68)))</f>
        <v>-</v>
      </c>
      <c r="R68" s="486" t="str">
        <f t="shared" si="125"/>
        <v>-</v>
      </c>
      <c r="S68" s="857" t="str">
        <f>IF(AND('C10(1)-1管路(計画設定)'!$N$13="○",'C10(1)-4,5管路(計画設定)'!$BV68="-"),"-",IF('C3(1)-1管路'!S68="-",BV68,IF(BV68="-",'C3(1)-1管路'!S68,'C3(1)-1管路'!S68+BV68+BW68)))</f>
        <v>-</v>
      </c>
      <c r="T68" s="471" t="str">
        <f>IF(IF('C3(1)-1管路'!T68="-","-",IF('C10(1)-2管路(計画設定)'!T68="-",'C3(1)-1管路'!T68,'C3(1)-1管路'!T68-'C10(1)-2管路(計画設定)'!T68))=0,"-",IF('C3(1)-1管路'!T68="-","-",IF('C10(1)-2管路(計画設定)'!T68="-",'C3(1)-1管路'!T68,'C3(1)-1管路'!T68-'C10(1)-2管路(計画設定)'!T68)))</f>
        <v>-</v>
      </c>
      <c r="U68" s="856" t="str">
        <f>IF(AND('C10(1)-1管路(計画設定)'!$P$13="○",'C10(1)-4,5管路(計画設定)'!$BW68="-"),"-",IF('C3(1)-1管路'!U68="-",BW68,IF(BW68="-",'C3(1)-1管路'!U68,'C3(1)-1管路'!U68)))</f>
        <v>-</v>
      </c>
      <c r="V68" s="472" t="str">
        <f>IF(IF('C3(1)-1管路'!V68="-","-",IF('C10(1)-2管路(計画設定)'!V68="-",'C3(1)-1管路'!V68,'C3(1)-1管路'!V68-'C10(1)-2管路(計画設定)'!V68))=0,"-",IF('C3(1)-1管路'!V68="-","-",IF('C10(1)-2管路(計画設定)'!V68="-",'C3(1)-1管路'!V68,'C3(1)-1管路'!V68-'C10(1)-2管路(計画設定)'!V68)))</f>
        <v>-</v>
      </c>
      <c r="W68" s="486" t="str">
        <f t="shared" si="126"/>
        <v>-</v>
      </c>
      <c r="X68" s="478" t="str">
        <f>IF(IF('C3(1)-1管路'!X68="-","-",IF('C10(1)-2管路(計画設定)'!X68="-",'C3(1)-1管路'!X68,'C3(1)-1管路'!X68-'C10(1)-2管路(計画設定)'!X68))=0,"-",IF('C3(1)-1管路'!X68="-","-",IF('C10(1)-2管路(計画設定)'!X68="-",'C3(1)-1管路'!X68,'C3(1)-1管路'!X68-'C10(1)-2管路(計画設定)'!X68)))</f>
        <v>-</v>
      </c>
      <c r="Y68" s="472" t="str">
        <f>IF(IF('C3(1)-1管路'!Y68="-","-",IF('C10(1)-2管路(計画設定)'!Y68="-",'C3(1)-1管路'!Y68,'C3(1)-1管路'!Y68-'C10(1)-2管路(計画設定)'!Y68))=0,"-",IF('C3(1)-1管路'!Y68="-","-",IF('C10(1)-2管路(計画設定)'!Y68="-",'C3(1)-1管路'!Y68,'C3(1)-1管路'!Y68-'C10(1)-2管路(計画設定)'!Y68)))</f>
        <v>-</v>
      </c>
      <c r="Z68" s="486" t="str">
        <f t="shared" si="127"/>
        <v>-</v>
      </c>
      <c r="AA68" s="478" t="str">
        <f>IF(IF('C3(1)-1管路'!AA68="-","-",IF('C10(1)-2管路(計画設定)'!AA68="-",'C3(1)-1管路'!AA68,'C3(1)-1管路'!AA68-'C10(1)-2管路(計画設定)'!AA68))=0,"-",IF('C3(1)-1管路'!AA68="-","-",IF('C10(1)-2管路(計画設定)'!AA68="-",'C3(1)-1管路'!AA68,'C3(1)-1管路'!AA68-'C10(1)-2管路(計画設定)'!AA68)))</f>
        <v>-</v>
      </c>
      <c r="AB68" s="472" t="str">
        <f>IF(IF('C3(1)-1管路'!AB68="-","-",IF('C10(1)-2管路(計画設定)'!AB68="-",'C3(1)-1管路'!AB68,'C3(1)-1管路'!AB68-'C10(1)-2管路(計画設定)'!AB68))=0,"-",IF('C3(1)-1管路'!AB68="-","-",IF('C10(1)-2管路(計画設定)'!AB68="-",'C3(1)-1管路'!AB68,'C3(1)-1管路'!AB68-'C10(1)-2管路(計画設定)'!AB68)))</f>
        <v>-</v>
      </c>
      <c r="AC68" s="486" t="str">
        <f t="shared" si="128"/>
        <v>-</v>
      </c>
      <c r="AD68" s="857" t="str">
        <f>IF(AND('C10(1)-1管路(計画設定)'!$V$13="○",'C10(1)-4,5管路(計画設定)'!$BX68="-"),"-",IF('C3(1)-1管路'!AD68="-",BX68,IF(BX68="-",'C3(1)-1管路'!AD68,'C3(1)-1管路'!AD68+BX68)))</f>
        <v>-</v>
      </c>
      <c r="AE68" s="472" t="str">
        <f>IF(IF('C3(1)-1管路'!AE68="-","-",IF('C10(1)-2管路(計画設定)'!AE68="-",'C3(1)-1管路'!AE68,'C3(1)-1管路'!AE68-'C10(1)-2管路(計画設定)'!AE68))=0,"-",IF('C3(1)-1管路'!AE68="-","-",IF('C10(1)-2管路(計画設定)'!AE68="-",'C3(1)-1管路'!AE68,'C3(1)-1管路'!AE68-'C10(1)-2管路(計画設定)'!AE68)))</f>
        <v>-</v>
      </c>
      <c r="AF68" s="486" t="str">
        <f t="shared" si="129"/>
        <v>-</v>
      </c>
      <c r="AG68" s="478" t="str">
        <f>IF(IF('C3(1)-1管路'!AG68="-","-",IF('C10(1)-2管路(計画設定)'!AG68="-",'C3(1)-1管路'!AG68,'C3(1)-1管路'!AG68-'C10(1)-2管路(計画設定)'!AG68))=0,"-",IF('C3(1)-1管路'!AG68="-","-",IF('C10(1)-2管路(計画設定)'!AG68="-",'C3(1)-1管路'!AG68,'C3(1)-1管路'!AG68-'C10(1)-2管路(計画設定)'!AG68)))</f>
        <v>-</v>
      </c>
      <c r="AH68" s="472" t="str">
        <f>IF(IF('C3(1)-1管路'!AH68="-","-",IF('C10(1)-2管路(計画設定)'!AH68="-",'C3(1)-1管路'!AH68,'C3(1)-1管路'!AH68-'C10(1)-2管路(計画設定)'!AH68))=0,"-",IF('C3(1)-1管路'!AH68="-","-",IF('C10(1)-2管路(計画設定)'!AH68="-",'C3(1)-1管路'!AH68,'C3(1)-1管路'!AH68-'C10(1)-2管路(計画設定)'!AH68)))</f>
        <v>-</v>
      </c>
      <c r="AI68" s="486" t="str">
        <f t="shared" si="130"/>
        <v>-</v>
      </c>
      <c r="AJ68" s="478" t="str">
        <f>IF(IF('C3(1)-1管路'!AJ68="-","-",IF('C10(1)-2管路(計画設定)'!AJ68="-",'C3(1)-1管路'!AJ68,'C3(1)-1管路'!AJ68-'C10(1)-2管路(計画設定)'!AJ68))=0,"-",IF('C3(1)-1管路'!AJ68="-","-",IF('C10(1)-2管路(計画設定)'!AJ68="-",'C3(1)-1管路'!AJ68,'C3(1)-1管路'!AJ68-'C10(1)-2管路(計画設定)'!AJ68)))</f>
        <v>-</v>
      </c>
      <c r="AK68" s="472" t="str">
        <f>IF(IF('C3(1)-1管路'!AK68="-","-",IF('C10(1)-2管路(計画設定)'!AK68="-",'C3(1)-1管路'!AK68,'C3(1)-1管路'!AK68-'C10(1)-2管路(計画設定)'!AK68))=0,"-",IF('C3(1)-1管路'!AK68="-","-",IF('C10(1)-2管路(計画設定)'!AK68="-",'C3(1)-1管路'!AK68,'C3(1)-1管路'!AK68-'C10(1)-2管路(計画設定)'!AK68)))</f>
        <v>-</v>
      </c>
      <c r="AL68" s="486" t="str">
        <f t="shared" si="131"/>
        <v>-</v>
      </c>
      <c r="AM68" s="478" t="str">
        <f>IF(IF('C3(1)-1管路'!AM68="-","-",IF('C10(1)-2管路(計画設定)'!AM68="-",'C3(1)-1管路'!AM68,'C3(1)-1管路'!AM68-'C10(1)-2管路(計画設定)'!AM68))=0,"-",IF('C3(1)-1管路'!AM68="-","-",IF('C10(1)-2管路(計画設定)'!AM68="-",'C3(1)-1管路'!AM68,'C3(1)-1管路'!AM68-'C10(1)-2管路(計画設定)'!AM68)))</f>
        <v>-</v>
      </c>
      <c r="AN68" s="472" t="str">
        <f>IF(IF('C3(1)-1管路'!AN68="-","-",IF('C10(1)-2管路(計画設定)'!AN68="-",'C3(1)-1管路'!AN68,'C3(1)-1管路'!AN68-'C10(1)-2管路(計画設定)'!AN68))=0,"-",IF('C3(1)-1管路'!AN68="-","-",IF('C10(1)-2管路(計画設定)'!AN68="-",'C3(1)-1管路'!AN68,'C3(1)-1管路'!AN68-'C10(1)-2管路(計画設定)'!AN68)))</f>
        <v>-</v>
      </c>
      <c r="AO68" s="486" t="str">
        <f t="shared" si="132"/>
        <v>-</v>
      </c>
      <c r="AP68" s="478" t="str">
        <f>IF(IF('C3(1)-1管路'!AP68="-","-",IF('C10(1)-2管路(計画設定)'!AP68="-",'C3(1)-1管路'!AP68,'C3(1)-1管路'!AP68-'C10(1)-2管路(計画設定)'!AP68))=0,"-",IF('C3(1)-1管路'!AP68="-","-",IF('C10(1)-2管路(計画設定)'!AP68="-",'C3(1)-1管路'!AP68,'C3(1)-1管路'!AP68-'C10(1)-2管路(計画設定)'!AP68)))</f>
        <v>-</v>
      </c>
      <c r="AQ68" s="472" t="str">
        <f>IF(IF('C3(1)-1管路'!AQ68="-","-",IF('C10(1)-2管路(計画設定)'!AQ68="-",'C3(1)-1管路'!AQ68,'C3(1)-1管路'!AQ68-'C10(1)-2管路(計画設定)'!AQ68))=0,"-",IF('C3(1)-1管路'!AQ68="-","-",IF('C10(1)-2管路(計画設定)'!AQ68="-",'C3(1)-1管路'!AQ68,'C3(1)-1管路'!AQ68-'C10(1)-2管路(計画設定)'!AQ68)))</f>
        <v>-</v>
      </c>
      <c r="AR68" s="483" t="str">
        <f t="shared" si="133"/>
        <v>-</v>
      </c>
      <c r="AS68" s="478" t="str">
        <f>IF(IF('C3(1)-1管路'!AS68="-","-",IF('C10(1)-2管路(計画設定)'!AS68="-",'C3(1)-1管路'!AS68,'C3(1)-1管路'!AS68-'C10(1)-2管路(計画設定)'!AS68))=0,"-",IF('C3(1)-1管路'!AS68="-","-",IF('C10(1)-2管路(計画設定)'!AS68="-",'C3(1)-1管路'!AS68,'C3(1)-1管路'!AS68-'C10(1)-2管路(計画設定)'!AS68)))</f>
        <v>-</v>
      </c>
      <c r="AT68" s="472" t="str">
        <f>IF(IF('C3(1)-1管路'!AT68="-","-",IF('C10(1)-2管路(計画設定)'!AT68="-",'C3(1)-1管路'!AT68,'C3(1)-1管路'!AT68-'C10(1)-2管路(計画設定)'!AT68))=0,"-",IF('C3(1)-1管路'!AT68="-","-",IF('C10(1)-2管路(計画設定)'!AT68="-",'C3(1)-1管路'!AT68,'C3(1)-1管路'!AT68-'C10(1)-2管路(計画設定)'!AT68)))</f>
        <v>-</v>
      </c>
      <c r="AU68" s="483" t="str">
        <f t="shared" si="134"/>
        <v>-</v>
      </c>
      <c r="AV68" s="1071" t="str">
        <f t="shared" si="135"/>
        <v>-</v>
      </c>
      <c r="AW68" s="1070"/>
      <c r="AX68" s="1069" t="str">
        <f t="shared" si="136"/>
        <v>-</v>
      </c>
      <c r="AY68" s="1070"/>
      <c r="AZ68" s="1071">
        <f t="shared" si="137"/>
        <v>0</v>
      </c>
      <c r="BA68" s="1070"/>
      <c r="BB68" s="1070">
        <f t="shared" si="138"/>
        <v>0</v>
      </c>
      <c r="BC68" s="1070"/>
      <c r="BD68" s="1070">
        <f t="shared" si="139"/>
        <v>0</v>
      </c>
      <c r="BE68" s="1070"/>
      <c r="BF68" s="1070">
        <f t="shared" si="140"/>
        <v>0</v>
      </c>
      <c r="BG68" s="1070"/>
      <c r="BH68" s="1070">
        <f t="shared" si="141"/>
        <v>0</v>
      </c>
      <c r="BI68" s="1070"/>
      <c r="BJ68" s="1069">
        <f t="shared" si="142"/>
        <v>0</v>
      </c>
      <c r="BK68" s="1070"/>
      <c r="BL68" s="1070">
        <f t="shared" si="143"/>
        <v>0</v>
      </c>
      <c r="BM68" s="1073"/>
      <c r="BN68" s="1070" t="str">
        <f t="shared" si="95"/>
        <v>-</v>
      </c>
      <c r="BO68" s="1073"/>
      <c r="BQ68" s="442" t="str">
        <f>IF('C10(1)-2管路(計画設定)'!AW68="","-",'C10(1)-2管路(計画設定)'!AW68)</f>
        <v>ダクタイル鋳鉄管(NS形継手等)</v>
      </c>
      <c r="BR68" s="441" t="str">
        <f>IF(BQ68=BR$4,IF('C10(1)-2管路(計画設定)'!AV68="-","-",IF('C10(1)-2管路(計画設定)'!I68="-",'C10(1)-2管路(計画設定)'!AV68,'C10(1)-2管路(計画設定)'!AV68-'C10(1)-2管路(計画設定)'!I68)),"-")</f>
        <v>-</v>
      </c>
      <c r="BS68" s="441" t="str">
        <f>IF(BQ68=BS$4,IF('C10(1)-2管路(計画設定)'!AV68="-","-",IF('C10(1)-2管路(計画設定)'!L68="-",'C10(1)-2管路(計画設定)'!AV68,'C10(1)-2管路(計画設定)'!AV68-'C10(1)-2管路(計画設定)'!L68)),"-")</f>
        <v>-</v>
      </c>
      <c r="BT68" s="441" t="str">
        <f>IF(BQ68=BT$4,IF('C10(1)-2管路(計画設定)'!AV68="-","-",IF('C10(1)-2管路(計画設定)'!O68="-",'C10(1)-2管路(計画設定)'!AV68,'C10(1)-2管路(計画設定)'!AV68-'C10(1)-2管路(計画設定)'!O68)),"-")</f>
        <v>-</v>
      </c>
      <c r="BU68" s="441" t="str">
        <f>IF($BQ68=BU$4,IF('C10(1)-2管路(計画設定)'!$AV68="-","-",IF('C10(1)-2管路(計画設定)'!R68="-",'C10(1)-2管路(計画設定)'!$AV68,'C10(1)-2管路(計画設定)'!$AV68-'C10(1)-2管路(計画設定)'!R68)),"-")</f>
        <v>-</v>
      </c>
      <c r="BV68" s="441" t="str">
        <f>IF($BQ68=BV$4,IF('C10(1)-2管路(計画設定)'!$AV68="-","-",IF('C10(1)-2管路(計画設定)'!W68="-",'C10(1)-2管路(計画設定)'!$AV68,'C10(1)-2管路(計画設定)'!$AV68-SUM('C10(1)-2管路(計画設定)'!S68,'C10(1)-2管路(計画設定)'!T68))),"-")</f>
        <v>-</v>
      </c>
      <c r="BW68" s="441" t="str">
        <f>IF($BQ68=BV$4,IF('C10(1)-2管路(計画設定)'!$AV68="-","-",IF('C10(1)-2管路(計画設定)'!W68="-",'C10(1)-2管路(計画設定)'!$AV68,'C10(1)-2管路(計画設定)'!$AV68-SUM('C10(1)-2管路(計画設定)'!U68,'C10(1)-2管路(計画設定)'!V68))),"-")</f>
        <v>-</v>
      </c>
      <c r="BX68" s="441" t="str">
        <f>IF($BQ68=BX$4,IF('C10(1)-2管路(計画設定)'!$AV68="-","-",IF('C10(1)-2管路(計画設定)'!AF68="-",'C10(1)-2管路(計画設定)'!$AV68,'C10(1)-2管路(計画設定)'!$AV68-'C10(1)-2管路(計画設定)'!AF68)),"-")</f>
        <v>-</v>
      </c>
    </row>
    <row r="69" spans="2:76" ht="13.5" customHeight="1">
      <c r="B69" s="1594"/>
      <c r="C69" s="1263"/>
      <c r="D69" s="1263"/>
      <c r="E69" s="1265"/>
      <c r="F69" s="76">
        <v>400</v>
      </c>
      <c r="G69" s="857" t="str">
        <f>IF(AND('C10(1)-1管路(計画設定)'!$F$13="○",'C10(1)-4,5管路(計画設定)'!$BR69="-"),"-",IF('C3(1)-1管路'!G69="-",BR69,IF(BR69="-",'C3(1)-1管路'!G69,'C3(1)-1管路'!G69+BR69)))</f>
        <v>-</v>
      </c>
      <c r="H69" s="472" t="str">
        <f>IF(IF('C3(1)-1管路'!H69="-","-",IF('C10(1)-2管路(計画設定)'!H69="-",'C3(1)-1管路'!H69,'C3(1)-1管路'!H69-'C10(1)-2管路(計画設定)'!H69))=0,"-",IF('C3(1)-1管路'!H69="-","-",IF('C10(1)-2管路(計画設定)'!H69="-",'C3(1)-1管路'!H69,'C3(1)-1管路'!H69-'C10(1)-2管路(計画設定)'!H69)))</f>
        <v>-</v>
      </c>
      <c r="I69" s="486" t="str">
        <f t="shared" si="122"/>
        <v>-</v>
      </c>
      <c r="J69" s="857" t="str">
        <f>IF(AND('C10(1)-1管路(計画設定)'!$H$13="○",'C10(1)-4,5管路(計画設定)'!$BS69="-"),"-",IF('C3(1)-1管路'!J69="-",BS69,IF(BS69="-",'C3(1)-1管路'!J69,'C3(1)-1管路'!J69+BS69)))</f>
        <v>-</v>
      </c>
      <c r="K69" s="472" t="str">
        <f>IF(IF('C3(1)-1管路'!K69="-","-",IF('C10(1)-2管路(計画設定)'!K69="-",'C3(1)-1管路'!K69,'C3(1)-1管路'!K69-'C10(1)-2管路(計画設定)'!K69))=0,"-",IF('C3(1)-1管路'!K69="-","-",IF('C10(1)-2管路(計画設定)'!K69="-",'C3(1)-1管路'!K69,'C3(1)-1管路'!K69-'C10(1)-2管路(計画設定)'!K69)))</f>
        <v>-</v>
      </c>
      <c r="L69" s="486" t="str">
        <f t="shared" si="123"/>
        <v>-</v>
      </c>
      <c r="M69" s="857" t="str">
        <f>IF(AND('C10(1)-1管路(計画設定)'!$J$13="○",'C10(1)-4,5管路(計画設定)'!$BT69="-"),"-",IF('C3(1)-1管路'!M69="-",BT69,IF(BT69="-",'C3(1)-1管路'!M69,'C3(1)-1管路'!M69+BT69)))</f>
        <v>-</v>
      </c>
      <c r="N69" s="472" t="str">
        <f>IF(IF('C3(1)-1管路'!N69="-","-",IF('C10(1)-2管路(計画設定)'!N69="-",'C3(1)-1管路'!N69,'C3(1)-1管路'!N69-'C10(1)-2管路(計画設定)'!N69))=0,"-",IF('C3(1)-1管路'!N69="-","-",IF('C10(1)-2管路(計画設定)'!N69="-",'C3(1)-1管路'!N69,'C3(1)-1管路'!N69-'C10(1)-2管路(計画設定)'!N69)))</f>
        <v>-</v>
      </c>
      <c r="O69" s="486" t="str">
        <f t="shared" si="124"/>
        <v>-</v>
      </c>
      <c r="P69" s="857" t="str">
        <f>IF(AND('C10(1)-1管路(計画設定)'!$L$13="○",'C10(1)-4,5管路(計画設定)'!$BU69="-"),"-",IF('C3(1)-1管路'!P69="-",BU69,IF(BU69="-",'C3(1)-1管路'!P69,'C3(1)-1管路'!P69+BU69)))</f>
        <v>-</v>
      </c>
      <c r="Q69" s="472" t="str">
        <f>IF(IF('C3(1)-1管路'!Q69="-","-",IF('C10(1)-2管路(計画設定)'!Q69="-",'C3(1)-1管路'!Q69,'C3(1)-1管路'!Q69-'C10(1)-2管路(計画設定)'!Q69))=0,"-",IF('C3(1)-1管路'!Q69="-","-",IF('C10(1)-2管路(計画設定)'!Q69="-",'C3(1)-1管路'!Q69,'C3(1)-1管路'!Q69-'C10(1)-2管路(計画設定)'!Q69)))</f>
        <v>-</v>
      </c>
      <c r="R69" s="486" t="str">
        <f t="shared" si="125"/>
        <v>-</v>
      </c>
      <c r="S69" s="857" t="str">
        <f>IF(AND('C10(1)-1管路(計画設定)'!$N$13="○",'C10(1)-4,5管路(計画設定)'!$BV69="-"),"-",IF('C3(1)-1管路'!S69="-",BV69,IF(BV69="-",'C3(1)-1管路'!S69,'C3(1)-1管路'!S69+BV69+BW69)))</f>
        <v>-</v>
      </c>
      <c r="T69" s="471" t="str">
        <f>IF(IF('C3(1)-1管路'!T69="-","-",IF('C10(1)-2管路(計画設定)'!T69="-",'C3(1)-1管路'!T69,'C3(1)-1管路'!T69-'C10(1)-2管路(計画設定)'!T69))=0,"-",IF('C3(1)-1管路'!T69="-","-",IF('C10(1)-2管路(計画設定)'!T69="-",'C3(1)-1管路'!T69,'C3(1)-1管路'!T69-'C10(1)-2管路(計画設定)'!T69)))</f>
        <v>-</v>
      </c>
      <c r="U69" s="856" t="str">
        <f>IF(AND('C10(1)-1管路(計画設定)'!$P$13="○",'C10(1)-4,5管路(計画設定)'!$BW69="-"),"-",IF('C3(1)-1管路'!U69="-",BW69,IF(BW69="-",'C3(1)-1管路'!U69,'C3(1)-1管路'!U69)))</f>
        <v>-</v>
      </c>
      <c r="V69" s="472" t="str">
        <f>IF(IF('C3(1)-1管路'!V69="-","-",IF('C10(1)-2管路(計画設定)'!V69="-",'C3(1)-1管路'!V69,'C3(1)-1管路'!V69-'C10(1)-2管路(計画設定)'!V69))=0,"-",IF('C3(1)-1管路'!V69="-","-",IF('C10(1)-2管路(計画設定)'!V69="-",'C3(1)-1管路'!V69,'C3(1)-1管路'!V69-'C10(1)-2管路(計画設定)'!V69)))</f>
        <v>-</v>
      </c>
      <c r="W69" s="486" t="str">
        <f t="shared" si="126"/>
        <v>-</v>
      </c>
      <c r="X69" s="478" t="str">
        <f>IF(IF('C3(1)-1管路'!X69="-","-",IF('C10(1)-2管路(計画設定)'!X69="-",'C3(1)-1管路'!X69,'C3(1)-1管路'!X69-'C10(1)-2管路(計画設定)'!X69))=0,"-",IF('C3(1)-1管路'!X69="-","-",IF('C10(1)-2管路(計画設定)'!X69="-",'C3(1)-1管路'!X69,'C3(1)-1管路'!X69-'C10(1)-2管路(計画設定)'!X69)))</f>
        <v>-</v>
      </c>
      <c r="Y69" s="472" t="str">
        <f>IF(IF('C3(1)-1管路'!Y69="-","-",IF('C10(1)-2管路(計画設定)'!Y69="-",'C3(1)-1管路'!Y69,'C3(1)-1管路'!Y69-'C10(1)-2管路(計画設定)'!Y69))=0,"-",IF('C3(1)-1管路'!Y69="-","-",IF('C10(1)-2管路(計画設定)'!Y69="-",'C3(1)-1管路'!Y69,'C3(1)-1管路'!Y69-'C10(1)-2管路(計画設定)'!Y69)))</f>
        <v>-</v>
      </c>
      <c r="Z69" s="486" t="str">
        <f t="shared" si="127"/>
        <v>-</v>
      </c>
      <c r="AA69" s="478" t="str">
        <f>IF(IF('C3(1)-1管路'!AA69="-","-",IF('C10(1)-2管路(計画設定)'!AA69="-",'C3(1)-1管路'!AA69,'C3(1)-1管路'!AA69-'C10(1)-2管路(計画設定)'!AA69))=0,"-",IF('C3(1)-1管路'!AA69="-","-",IF('C10(1)-2管路(計画設定)'!AA69="-",'C3(1)-1管路'!AA69,'C3(1)-1管路'!AA69-'C10(1)-2管路(計画設定)'!AA69)))</f>
        <v>-</v>
      </c>
      <c r="AB69" s="472" t="str">
        <f>IF(IF('C3(1)-1管路'!AB69="-","-",IF('C10(1)-2管路(計画設定)'!AB69="-",'C3(1)-1管路'!AB69,'C3(1)-1管路'!AB69-'C10(1)-2管路(計画設定)'!AB69))=0,"-",IF('C3(1)-1管路'!AB69="-","-",IF('C10(1)-2管路(計画設定)'!AB69="-",'C3(1)-1管路'!AB69,'C3(1)-1管路'!AB69-'C10(1)-2管路(計画設定)'!AB69)))</f>
        <v>-</v>
      </c>
      <c r="AC69" s="486" t="str">
        <f t="shared" si="128"/>
        <v>-</v>
      </c>
      <c r="AD69" s="857" t="str">
        <f>IF(AND('C10(1)-1管路(計画設定)'!$V$13="○",'C10(1)-4,5管路(計画設定)'!$BX69="-"),"-",IF('C3(1)-1管路'!AD69="-",BX69,IF(BX69="-",'C3(1)-1管路'!AD69,'C3(1)-1管路'!AD69+BX69)))</f>
        <v>-</v>
      </c>
      <c r="AE69" s="472" t="str">
        <f>IF(IF('C3(1)-1管路'!AE69="-","-",IF('C10(1)-2管路(計画設定)'!AE69="-",'C3(1)-1管路'!AE69,'C3(1)-1管路'!AE69-'C10(1)-2管路(計画設定)'!AE69))=0,"-",IF('C3(1)-1管路'!AE69="-","-",IF('C10(1)-2管路(計画設定)'!AE69="-",'C3(1)-1管路'!AE69,'C3(1)-1管路'!AE69-'C10(1)-2管路(計画設定)'!AE69)))</f>
        <v>-</v>
      </c>
      <c r="AF69" s="486" t="str">
        <f t="shared" si="129"/>
        <v>-</v>
      </c>
      <c r="AG69" s="478" t="str">
        <f>IF(IF('C3(1)-1管路'!AG69="-","-",IF('C10(1)-2管路(計画設定)'!AG69="-",'C3(1)-1管路'!AG69,'C3(1)-1管路'!AG69-'C10(1)-2管路(計画設定)'!AG69))=0,"-",IF('C3(1)-1管路'!AG69="-","-",IF('C10(1)-2管路(計画設定)'!AG69="-",'C3(1)-1管路'!AG69,'C3(1)-1管路'!AG69-'C10(1)-2管路(計画設定)'!AG69)))</f>
        <v>-</v>
      </c>
      <c r="AH69" s="472" t="str">
        <f>IF(IF('C3(1)-1管路'!AH69="-","-",IF('C10(1)-2管路(計画設定)'!AH69="-",'C3(1)-1管路'!AH69,'C3(1)-1管路'!AH69-'C10(1)-2管路(計画設定)'!AH69))=0,"-",IF('C3(1)-1管路'!AH69="-","-",IF('C10(1)-2管路(計画設定)'!AH69="-",'C3(1)-1管路'!AH69,'C3(1)-1管路'!AH69-'C10(1)-2管路(計画設定)'!AH69)))</f>
        <v>-</v>
      </c>
      <c r="AI69" s="486" t="str">
        <f t="shared" si="130"/>
        <v>-</v>
      </c>
      <c r="AJ69" s="478" t="str">
        <f>IF(IF('C3(1)-1管路'!AJ69="-","-",IF('C10(1)-2管路(計画設定)'!AJ69="-",'C3(1)-1管路'!AJ69,'C3(1)-1管路'!AJ69-'C10(1)-2管路(計画設定)'!AJ69))=0,"-",IF('C3(1)-1管路'!AJ69="-","-",IF('C10(1)-2管路(計画設定)'!AJ69="-",'C3(1)-1管路'!AJ69,'C3(1)-1管路'!AJ69-'C10(1)-2管路(計画設定)'!AJ69)))</f>
        <v>-</v>
      </c>
      <c r="AK69" s="472" t="str">
        <f>IF(IF('C3(1)-1管路'!AK69="-","-",IF('C10(1)-2管路(計画設定)'!AK69="-",'C3(1)-1管路'!AK69,'C3(1)-1管路'!AK69-'C10(1)-2管路(計画設定)'!AK69))=0,"-",IF('C3(1)-1管路'!AK69="-","-",IF('C10(1)-2管路(計画設定)'!AK69="-",'C3(1)-1管路'!AK69,'C3(1)-1管路'!AK69-'C10(1)-2管路(計画設定)'!AK69)))</f>
        <v>-</v>
      </c>
      <c r="AL69" s="486" t="str">
        <f t="shared" si="131"/>
        <v>-</v>
      </c>
      <c r="AM69" s="478" t="str">
        <f>IF(IF('C3(1)-1管路'!AM69="-","-",IF('C10(1)-2管路(計画設定)'!AM69="-",'C3(1)-1管路'!AM69,'C3(1)-1管路'!AM69-'C10(1)-2管路(計画設定)'!AM69))=0,"-",IF('C3(1)-1管路'!AM69="-","-",IF('C10(1)-2管路(計画設定)'!AM69="-",'C3(1)-1管路'!AM69,'C3(1)-1管路'!AM69-'C10(1)-2管路(計画設定)'!AM69)))</f>
        <v>-</v>
      </c>
      <c r="AN69" s="472" t="str">
        <f>IF(IF('C3(1)-1管路'!AN69="-","-",IF('C10(1)-2管路(計画設定)'!AN69="-",'C3(1)-1管路'!AN69,'C3(1)-1管路'!AN69-'C10(1)-2管路(計画設定)'!AN69))=0,"-",IF('C3(1)-1管路'!AN69="-","-",IF('C10(1)-2管路(計画設定)'!AN69="-",'C3(1)-1管路'!AN69,'C3(1)-1管路'!AN69-'C10(1)-2管路(計画設定)'!AN69)))</f>
        <v>-</v>
      </c>
      <c r="AO69" s="486" t="str">
        <f t="shared" si="132"/>
        <v>-</v>
      </c>
      <c r="AP69" s="478" t="str">
        <f>IF(IF('C3(1)-1管路'!AP69="-","-",IF('C10(1)-2管路(計画設定)'!AP69="-",'C3(1)-1管路'!AP69,'C3(1)-1管路'!AP69-'C10(1)-2管路(計画設定)'!AP69))=0,"-",IF('C3(1)-1管路'!AP69="-","-",IF('C10(1)-2管路(計画設定)'!AP69="-",'C3(1)-1管路'!AP69,'C3(1)-1管路'!AP69-'C10(1)-2管路(計画設定)'!AP69)))</f>
        <v>-</v>
      </c>
      <c r="AQ69" s="472" t="str">
        <f>IF(IF('C3(1)-1管路'!AQ69="-","-",IF('C10(1)-2管路(計画設定)'!AQ69="-",'C3(1)-1管路'!AQ69,'C3(1)-1管路'!AQ69-'C10(1)-2管路(計画設定)'!AQ69))=0,"-",IF('C3(1)-1管路'!AQ69="-","-",IF('C10(1)-2管路(計画設定)'!AQ69="-",'C3(1)-1管路'!AQ69,'C3(1)-1管路'!AQ69-'C10(1)-2管路(計画設定)'!AQ69)))</f>
        <v>-</v>
      </c>
      <c r="AR69" s="483" t="str">
        <f t="shared" si="133"/>
        <v>-</v>
      </c>
      <c r="AS69" s="478" t="str">
        <f>IF(IF('C3(1)-1管路'!AS69="-","-",IF('C10(1)-2管路(計画設定)'!AS69="-",'C3(1)-1管路'!AS69,'C3(1)-1管路'!AS69-'C10(1)-2管路(計画設定)'!AS69))=0,"-",IF('C3(1)-1管路'!AS69="-","-",IF('C10(1)-2管路(計画設定)'!AS69="-",'C3(1)-1管路'!AS69,'C3(1)-1管路'!AS69-'C10(1)-2管路(計画設定)'!AS69)))</f>
        <v>-</v>
      </c>
      <c r="AT69" s="472" t="str">
        <f>IF(IF('C3(1)-1管路'!AT69="-","-",IF('C10(1)-2管路(計画設定)'!AT69="-",'C3(1)-1管路'!AT69,'C3(1)-1管路'!AT69-'C10(1)-2管路(計画設定)'!AT69))=0,"-",IF('C3(1)-1管路'!AT69="-","-",IF('C10(1)-2管路(計画設定)'!AT69="-",'C3(1)-1管路'!AT69,'C3(1)-1管路'!AT69-'C10(1)-2管路(計画設定)'!AT69)))</f>
        <v>-</v>
      </c>
      <c r="AU69" s="483" t="str">
        <f t="shared" si="134"/>
        <v>-</v>
      </c>
      <c r="AV69" s="1071" t="str">
        <f t="shared" si="135"/>
        <v>-</v>
      </c>
      <c r="AW69" s="1070"/>
      <c r="AX69" s="1069" t="str">
        <f t="shared" si="136"/>
        <v>-</v>
      </c>
      <c r="AY69" s="1070"/>
      <c r="AZ69" s="1071">
        <f t="shared" si="137"/>
        <v>0</v>
      </c>
      <c r="BA69" s="1070"/>
      <c r="BB69" s="1070">
        <f t="shared" si="138"/>
        <v>0</v>
      </c>
      <c r="BC69" s="1070"/>
      <c r="BD69" s="1070">
        <f t="shared" si="139"/>
        <v>0</v>
      </c>
      <c r="BE69" s="1070"/>
      <c r="BF69" s="1070">
        <f t="shared" si="140"/>
        <v>0</v>
      </c>
      <c r="BG69" s="1070"/>
      <c r="BH69" s="1070">
        <f t="shared" si="141"/>
        <v>0</v>
      </c>
      <c r="BI69" s="1070"/>
      <c r="BJ69" s="1069">
        <f t="shared" si="142"/>
        <v>0</v>
      </c>
      <c r="BK69" s="1070"/>
      <c r="BL69" s="1070">
        <f t="shared" si="143"/>
        <v>0</v>
      </c>
      <c r="BM69" s="1073"/>
      <c r="BN69" s="1070" t="str">
        <f t="shared" si="95"/>
        <v>-</v>
      </c>
      <c r="BO69" s="1073"/>
      <c r="BQ69" s="442" t="str">
        <f>IF('C10(1)-2管路(計画設定)'!AW69="","-",'C10(1)-2管路(計画設定)'!AW69)</f>
        <v>ダクタイル鋳鉄管(NS形継手等)</v>
      </c>
      <c r="BR69" s="441" t="str">
        <f>IF(BQ69=BR$4,IF('C10(1)-2管路(計画設定)'!AV69="-","-",IF('C10(1)-2管路(計画設定)'!I69="-",'C10(1)-2管路(計画設定)'!AV69,'C10(1)-2管路(計画設定)'!AV69-'C10(1)-2管路(計画設定)'!I69)),"-")</f>
        <v>-</v>
      </c>
      <c r="BS69" s="441" t="str">
        <f>IF(BQ69=BS$4,IF('C10(1)-2管路(計画設定)'!AV69="-","-",IF('C10(1)-2管路(計画設定)'!L69="-",'C10(1)-2管路(計画設定)'!AV69,'C10(1)-2管路(計画設定)'!AV69-'C10(1)-2管路(計画設定)'!L69)),"-")</f>
        <v>-</v>
      </c>
      <c r="BT69" s="441" t="str">
        <f>IF(BQ69=BT$4,IF('C10(1)-2管路(計画設定)'!AV69="-","-",IF('C10(1)-2管路(計画設定)'!O69="-",'C10(1)-2管路(計画設定)'!AV69,'C10(1)-2管路(計画設定)'!AV69-'C10(1)-2管路(計画設定)'!O69)),"-")</f>
        <v>-</v>
      </c>
      <c r="BU69" s="441" t="str">
        <f>IF($BQ69=BU$4,IF('C10(1)-2管路(計画設定)'!$AV69="-","-",IF('C10(1)-2管路(計画設定)'!R69="-",'C10(1)-2管路(計画設定)'!$AV69,'C10(1)-2管路(計画設定)'!$AV69-'C10(1)-2管路(計画設定)'!R69)),"-")</f>
        <v>-</v>
      </c>
      <c r="BV69" s="441" t="str">
        <f>IF($BQ69=BV$4,IF('C10(1)-2管路(計画設定)'!$AV69="-","-",IF('C10(1)-2管路(計画設定)'!W69="-",'C10(1)-2管路(計画設定)'!$AV69,'C10(1)-2管路(計画設定)'!$AV69-SUM('C10(1)-2管路(計画設定)'!S69,'C10(1)-2管路(計画設定)'!T69))),"-")</f>
        <v>-</v>
      </c>
      <c r="BW69" s="441" t="str">
        <f>IF($BQ69=BV$4,IF('C10(1)-2管路(計画設定)'!$AV69="-","-",IF('C10(1)-2管路(計画設定)'!W69="-",'C10(1)-2管路(計画設定)'!$AV69,'C10(1)-2管路(計画設定)'!$AV69-SUM('C10(1)-2管路(計画設定)'!U69,'C10(1)-2管路(計画設定)'!V69))),"-")</f>
        <v>-</v>
      </c>
      <c r="BX69" s="441" t="str">
        <f>IF($BQ69=BX$4,IF('C10(1)-2管路(計画設定)'!$AV69="-","-",IF('C10(1)-2管路(計画設定)'!AF69="-",'C10(1)-2管路(計画設定)'!$AV69,'C10(1)-2管路(計画設定)'!$AV69-'C10(1)-2管路(計画設定)'!AF69)),"-")</f>
        <v>-</v>
      </c>
    </row>
    <row r="70" spans="2:76" ht="13.5" customHeight="1">
      <c r="B70" s="1594"/>
      <c r="C70" s="1263"/>
      <c r="D70" s="1263"/>
      <c r="E70" s="1265"/>
      <c r="F70" s="76">
        <v>350</v>
      </c>
      <c r="G70" s="857" t="str">
        <f>IF(AND('C10(1)-1管路(計画設定)'!$F$13="○",'C10(1)-4,5管路(計画設定)'!$BR70="-"),"-",IF('C3(1)-1管路'!G70="-",BR70,IF(BR70="-",'C3(1)-1管路'!G70,'C3(1)-1管路'!G70+BR70)))</f>
        <v>-</v>
      </c>
      <c r="H70" s="472" t="str">
        <f>IF(IF('C3(1)-1管路'!H70="-","-",IF('C10(1)-2管路(計画設定)'!H70="-",'C3(1)-1管路'!H70,'C3(1)-1管路'!H70-'C10(1)-2管路(計画設定)'!H70))=0,"-",IF('C3(1)-1管路'!H70="-","-",IF('C10(1)-2管路(計画設定)'!H70="-",'C3(1)-1管路'!H70,'C3(1)-1管路'!H70-'C10(1)-2管路(計画設定)'!H70)))</f>
        <v>-</v>
      </c>
      <c r="I70" s="486" t="str">
        <f t="shared" si="122"/>
        <v>-</v>
      </c>
      <c r="J70" s="857" t="str">
        <f>IF(AND('C10(1)-1管路(計画設定)'!$H$13="○",'C10(1)-4,5管路(計画設定)'!$BS70="-"),"-",IF('C3(1)-1管路'!J70="-",BS70,IF(BS70="-",'C3(1)-1管路'!J70,'C3(1)-1管路'!J70+BS70)))</f>
        <v>-</v>
      </c>
      <c r="K70" s="472" t="str">
        <f>IF(IF('C3(1)-1管路'!K70="-","-",IF('C10(1)-2管路(計画設定)'!K70="-",'C3(1)-1管路'!K70,'C3(1)-1管路'!K70-'C10(1)-2管路(計画設定)'!K70))=0,"-",IF('C3(1)-1管路'!K70="-","-",IF('C10(1)-2管路(計画設定)'!K70="-",'C3(1)-1管路'!K70,'C3(1)-1管路'!K70-'C10(1)-2管路(計画設定)'!K70)))</f>
        <v>-</v>
      </c>
      <c r="L70" s="486" t="str">
        <f t="shared" si="123"/>
        <v>-</v>
      </c>
      <c r="M70" s="857" t="str">
        <f>IF(AND('C10(1)-1管路(計画設定)'!$J$13="○",'C10(1)-4,5管路(計画設定)'!$BT70="-"),"-",IF('C3(1)-1管路'!M70="-",BT70,IF(BT70="-",'C3(1)-1管路'!M70,'C3(1)-1管路'!M70+BT70)))</f>
        <v>-</v>
      </c>
      <c r="N70" s="472" t="str">
        <f>IF(IF('C3(1)-1管路'!N70="-","-",IF('C10(1)-2管路(計画設定)'!N70="-",'C3(1)-1管路'!N70,'C3(1)-1管路'!N70-'C10(1)-2管路(計画設定)'!N70))=0,"-",IF('C3(1)-1管路'!N70="-","-",IF('C10(1)-2管路(計画設定)'!N70="-",'C3(1)-1管路'!N70,'C3(1)-1管路'!N70-'C10(1)-2管路(計画設定)'!N70)))</f>
        <v>-</v>
      </c>
      <c r="O70" s="486" t="str">
        <f t="shared" si="124"/>
        <v>-</v>
      </c>
      <c r="P70" s="857" t="str">
        <f>IF(AND('C10(1)-1管路(計画設定)'!$L$13="○",'C10(1)-4,5管路(計画設定)'!$BU70="-"),"-",IF('C3(1)-1管路'!P70="-",BU70,IF(BU70="-",'C3(1)-1管路'!P70,'C3(1)-1管路'!P70+BU70)))</f>
        <v>-</v>
      </c>
      <c r="Q70" s="472" t="str">
        <f>IF(IF('C3(1)-1管路'!Q70="-","-",IF('C10(1)-2管路(計画設定)'!Q70="-",'C3(1)-1管路'!Q70,'C3(1)-1管路'!Q70-'C10(1)-2管路(計画設定)'!Q70))=0,"-",IF('C3(1)-1管路'!Q70="-","-",IF('C10(1)-2管路(計画設定)'!Q70="-",'C3(1)-1管路'!Q70,'C3(1)-1管路'!Q70-'C10(1)-2管路(計画設定)'!Q70)))</f>
        <v>-</v>
      </c>
      <c r="R70" s="486" t="str">
        <f t="shared" si="125"/>
        <v>-</v>
      </c>
      <c r="S70" s="857" t="str">
        <f>IF(AND('C10(1)-1管路(計画設定)'!$N$13="○",'C10(1)-4,5管路(計画設定)'!$BV70="-"),"-",IF('C3(1)-1管路'!S70="-",BV70,IF(BV70="-",'C3(1)-1管路'!S70,'C3(1)-1管路'!S70+BV70+BW70)))</f>
        <v>-</v>
      </c>
      <c r="T70" s="471" t="str">
        <f>IF(IF('C3(1)-1管路'!T70="-","-",IF('C10(1)-2管路(計画設定)'!T70="-",'C3(1)-1管路'!T70,'C3(1)-1管路'!T70-'C10(1)-2管路(計画設定)'!T70))=0,"-",IF('C3(1)-1管路'!T70="-","-",IF('C10(1)-2管路(計画設定)'!T70="-",'C3(1)-1管路'!T70,'C3(1)-1管路'!T70-'C10(1)-2管路(計画設定)'!T70)))</f>
        <v>-</v>
      </c>
      <c r="U70" s="856" t="str">
        <f>IF(AND('C10(1)-1管路(計画設定)'!$P$13="○",'C10(1)-4,5管路(計画設定)'!$BW70="-"),"-",IF('C3(1)-1管路'!U70="-",BW70,IF(BW70="-",'C3(1)-1管路'!U70,'C3(1)-1管路'!U70)))</f>
        <v>-</v>
      </c>
      <c r="V70" s="472" t="str">
        <f>IF(IF('C3(1)-1管路'!V70="-","-",IF('C10(1)-2管路(計画設定)'!V70="-",'C3(1)-1管路'!V70,'C3(1)-1管路'!V70-'C10(1)-2管路(計画設定)'!V70))=0,"-",IF('C3(1)-1管路'!V70="-","-",IF('C10(1)-2管路(計画設定)'!V70="-",'C3(1)-1管路'!V70,'C3(1)-1管路'!V70-'C10(1)-2管路(計画設定)'!V70)))</f>
        <v>-</v>
      </c>
      <c r="W70" s="486" t="str">
        <f t="shared" si="126"/>
        <v>-</v>
      </c>
      <c r="X70" s="478" t="str">
        <f>IF(IF('C3(1)-1管路'!X70="-","-",IF('C10(1)-2管路(計画設定)'!X70="-",'C3(1)-1管路'!X70,'C3(1)-1管路'!X70-'C10(1)-2管路(計画設定)'!X70))=0,"-",IF('C3(1)-1管路'!X70="-","-",IF('C10(1)-2管路(計画設定)'!X70="-",'C3(1)-1管路'!X70,'C3(1)-1管路'!X70-'C10(1)-2管路(計画設定)'!X70)))</f>
        <v>-</v>
      </c>
      <c r="Y70" s="472" t="str">
        <f>IF(IF('C3(1)-1管路'!Y70="-","-",IF('C10(1)-2管路(計画設定)'!Y70="-",'C3(1)-1管路'!Y70,'C3(1)-1管路'!Y70-'C10(1)-2管路(計画設定)'!Y70))=0,"-",IF('C3(1)-1管路'!Y70="-","-",IF('C10(1)-2管路(計画設定)'!Y70="-",'C3(1)-1管路'!Y70,'C3(1)-1管路'!Y70-'C10(1)-2管路(計画設定)'!Y70)))</f>
        <v>-</v>
      </c>
      <c r="Z70" s="486" t="str">
        <f t="shared" si="127"/>
        <v>-</v>
      </c>
      <c r="AA70" s="478" t="str">
        <f>IF(IF('C3(1)-1管路'!AA70="-","-",IF('C10(1)-2管路(計画設定)'!AA70="-",'C3(1)-1管路'!AA70,'C3(1)-1管路'!AA70-'C10(1)-2管路(計画設定)'!AA70))=0,"-",IF('C3(1)-1管路'!AA70="-","-",IF('C10(1)-2管路(計画設定)'!AA70="-",'C3(1)-1管路'!AA70,'C3(1)-1管路'!AA70-'C10(1)-2管路(計画設定)'!AA70)))</f>
        <v>-</v>
      </c>
      <c r="AB70" s="472" t="str">
        <f>IF(IF('C3(1)-1管路'!AB70="-","-",IF('C10(1)-2管路(計画設定)'!AB70="-",'C3(1)-1管路'!AB70,'C3(1)-1管路'!AB70-'C10(1)-2管路(計画設定)'!AB70))=0,"-",IF('C3(1)-1管路'!AB70="-","-",IF('C10(1)-2管路(計画設定)'!AB70="-",'C3(1)-1管路'!AB70,'C3(1)-1管路'!AB70-'C10(1)-2管路(計画設定)'!AB70)))</f>
        <v>-</v>
      </c>
      <c r="AC70" s="486" t="str">
        <f t="shared" si="128"/>
        <v>-</v>
      </c>
      <c r="AD70" s="857" t="str">
        <f>IF(AND('C10(1)-1管路(計画設定)'!$V$13="○",'C10(1)-4,5管路(計画設定)'!$BX70="-"),"-",IF('C3(1)-1管路'!AD70="-",BX70,IF(BX70="-",'C3(1)-1管路'!AD70,'C3(1)-1管路'!AD70+BX70)))</f>
        <v>-</v>
      </c>
      <c r="AE70" s="472" t="str">
        <f>IF(IF('C3(1)-1管路'!AE70="-","-",IF('C10(1)-2管路(計画設定)'!AE70="-",'C3(1)-1管路'!AE70,'C3(1)-1管路'!AE70-'C10(1)-2管路(計画設定)'!AE70))=0,"-",IF('C3(1)-1管路'!AE70="-","-",IF('C10(1)-2管路(計画設定)'!AE70="-",'C3(1)-1管路'!AE70,'C3(1)-1管路'!AE70-'C10(1)-2管路(計画設定)'!AE70)))</f>
        <v>-</v>
      </c>
      <c r="AF70" s="486" t="str">
        <f t="shared" si="129"/>
        <v>-</v>
      </c>
      <c r="AG70" s="478" t="str">
        <f>IF(IF('C3(1)-1管路'!AG70="-","-",IF('C10(1)-2管路(計画設定)'!AG70="-",'C3(1)-1管路'!AG70,'C3(1)-1管路'!AG70-'C10(1)-2管路(計画設定)'!AG70))=0,"-",IF('C3(1)-1管路'!AG70="-","-",IF('C10(1)-2管路(計画設定)'!AG70="-",'C3(1)-1管路'!AG70,'C3(1)-1管路'!AG70-'C10(1)-2管路(計画設定)'!AG70)))</f>
        <v>-</v>
      </c>
      <c r="AH70" s="472" t="str">
        <f>IF(IF('C3(1)-1管路'!AH70="-","-",IF('C10(1)-2管路(計画設定)'!AH70="-",'C3(1)-1管路'!AH70,'C3(1)-1管路'!AH70-'C10(1)-2管路(計画設定)'!AH70))=0,"-",IF('C3(1)-1管路'!AH70="-","-",IF('C10(1)-2管路(計画設定)'!AH70="-",'C3(1)-1管路'!AH70,'C3(1)-1管路'!AH70-'C10(1)-2管路(計画設定)'!AH70)))</f>
        <v>-</v>
      </c>
      <c r="AI70" s="486" t="str">
        <f t="shared" si="130"/>
        <v>-</v>
      </c>
      <c r="AJ70" s="478" t="str">
        <f>IF(IF('C3(1)-1管路'!AJ70="-","-",IF('C10(1)-2管路(計画設定)'!AJ70="-",'C3(1)-1管路'!AJ70,'C3(1)-1管路'!AJ70-'C10(1)-2管路(計画設定)'!AJ70))=0,"-",IF('C3(1)-1管路'!AJ70="-","-",IF('C10(1)-2管路(計画設定)'!AJ70="-",'C3(1)-1管路'!AJ70,'C3(1)-1管路'!AJ70-'C10(1)-2管路(計画設定)'!AJ70)))</f>
        <v>-</v>
      </c>
      <c r="AK70" s="472" t="str">
        <f>IF(IF('C3(1)-1管路'!AK70="-","-",IF('C10(1)-2管路(計画設定)'!AK70="-",'C3(1)-1管路'!AK70,'C3(1)-1管路'!AK70-'C10(1)-2管路(計画設定)'!AK70))=0,"-",IF('C3(1)-1管路'!AK70="-","-",IF('C10(1)-2管路(計画設定)'!AK70="-",'C3(1)-1管路'!AK70,'C3(1)-1管路'!AK70-'C10(1)-2管路(計画設定)'!AK70)))</f>
        <v>-</v>
      </c>
      <c r="AL70" s="486" t="str">
        <f t="shared" si="131"/>
        <v>-</v>
      </c>
      <c r="AM70" s="478" t="str">
        <f>IF(IF('C3(1)-1管路'!AM70="-","-",IF('C10(1)-2管路(計画設定)'!AM70="-",'C3(1)-1管路'!AM70,'C3(1)-1管路'!AM70-'C10(1)-2管路(計画設定)'!AM70))=0,"-",IF('C3(1)-1管路'!AM70="-","-",IF('C10(1)-2管路(計画設定)'!AM70="-",'C3(1)-1管路'!AM70,'C3(1)-1管路'!AM70-'C10(1)-2管路(計画設定)'!AM70)))</f>
        <v>-</v>
      </c>
      <c r="AN70" s="472" t="str">
        <f>IF(IF('C3(1)-1管路'!AN70="-","-",IF('C10(1)-2管路(計画設定)'!AN70="-",'C3(1)-1管路'!AN70,'C3(1)-1管路'!AN70-'C10(1)-2管路(計画設定)'!AN70))=0,"-",IF('C3(1)-1管路'!AN70="-","-",IF('C10(1)-2管路(計画設定)'!AN70="-",'C3(1)-1管路'!AN70,'C3(1)-1管路'!AN70-'C10(1)-2管路(計画設定)'!AN70)))</f>
        <v>-</v>
      </c>
      <c r="AO70" s="486" t="str">
        <f t="shared" si="132"/>
        <v>-</v>
      </c>
      <c r="AP70" s="478" t="str">
        <f>IF(IF('C3(1)-1管路'!AP70="-","-",IF('C10(1)-2管路(計画設定)'!AP70="-",'C3(1)-1管路'!AP70,'C3(1)-1管路'!AP70-'C10(1)-2管路(計画設定)'!AP70))=0,"-",IF('C3(1)-1管路'!AP70="-","-",IF('C10(1)-2管路(計画設定)'!AP70="-",'C3(1)-1管路'!AP70,'C3(1)-1管路'!AP70-'C10(1)-2管路(計画設定)'!AP70)))</f>
        <v>-</v>
      </c>
      <c r="AQ70" s="472" t="str">
        <f>IF(IF('C3(1)-1管路'!AQ70="-","-",IF('C10(1)-2管路(計画設定)'!AQ70="-",'C3(1)-1管路'!AQ70,'C3(1)-1管路'!AQ70-'C10(1)-2管路(計画設定)'!AQ70))=0,"-",IF('C3(1)-1管路'!AQ70="-","-",IF('C10(1)-2管路(計画設定)'!AQ70="-",'C3(1)-1管路'!AQ70,'C3(1)-1管路'!AQ70-'C10(1)-2管路(計画設定)'!AQ70)))</f>
        <v>-</v>
      </c>
      <c r="AR70" s="483" t="str">
        <f t="shared" si="133"/>
        <v>-</v>
      </c>
      <c r="AS70" s="478" t="str">
        <f>IF(IF('C3(1)-1管路'!AS70="-","-",IF('C10(1)-2管路(計画設定)'!AS70="-",'C3(1)-1管路'!AS70,'C3(1)-1管路'!AS70-'C10(1)-2管路(計画設定)'!AS70))=0,"-",IF('C3(1)-1管路'!AS70="-","-",IF('C10(1)-2管路(計画設定)'!AS70="-",'C3(1)-1管路'!AS70,'C3(1)-1管路'!AS70-'C10(1)-2管路(計画設定)'!AS70)))</f>
        <v>-</v>
      </c>
      <c r="AT70" s="472" t="str">
        <f>IF(IF('C3(1)-1管路'!AT70="-","-",IF('C10(1)-2管路(計画設定)'!AT70="-",'C3(1)-1管路'!AT70,'C3(1)-1管路'!AT70-'C10(1)-2管路(計画設定)'!AT70))=0,"-",IF('C3(1)-1管路'!AT70="-","-",IF('C10(1)-2管路(計画設定)'!AT70="-",'C3(1)-1管路'!AT70,'C3(1)-1管路'!AT70-'C10(1)-2管路(計画設定)'!AT70)))</f>
        <v>-</v>
      </c>
      <c r="AU70" s="483" t="str">
        <f t="shared" si="134"/>
        <v>-</v>
      </c>
      <c r="AV70" s="1071" t="str">
        <f t="shared" si="135"/>
        <v>-</v>
      </c>
      <c r="AW70" s="1070"/>
      <c r="AX70" s="1069" t="str">
        <f t="shared" si="136"/>
        <v>-</v>
      </c>
      <c r="AY70" s="1070"/>
      <c r="AZ70" s="1071">
        <f t="shared" si="137"/>
        <v>0</v>
      </c>
      <c r="BA70" s="1070"/>
      <c r="BB70" s="1070">
        <f t="shared" si="138"/>
        <v>0</v>
      </c>
      <c r="BC70" s="1070"/>
      <c r="BD70" s="1070">
        <f t="shared" si="139"/>
        <v>0</v>
      </c>
      <c r="BE70" s="1070"/>
      <c r="BF70" s="1070">
        <f t="shared" si="140"/>
        <v>0</v>
      </c>
      <c r="BG70" s="1070"/>
      <c r="BH70" s="1070">
        <f t="shared" si="141"/>
        <v>0</v>
      </c>
      <c r="BI70" s="1070"/>
      <c r="BJ70" s="1069">
        <f t="shared" si="142"/>
        <v>0</v>
      </c>
      <c r="BK70" s="1070"/>
      <c r="BL70" s="1070">
        <f t="shared" si="143"/>
        <v>0</v>
      </c>
      <c r="BM70" s="1073"/>
      <c r="BN70" s="1070" t="str">
        <f t="shared" si="95"/>
        <v>-</v>
      </c>
      <c r="BO70" s="1073"/>
      <c r="BQ70" s="442" t="str">
        <f>IF('C10(1)-2管路(計画設定)'!AW70="","-",'C10(1)-2管路(計画設定)'!AW70)</f>
        <v>ダクタイル鋳鉄管(NS形継手等)</v>
      </c>
      <c r="BR70" s="441" t="str">
        <f>IF(BQ70=BR$4,IF('C10(1)-2管路(計画設定)'!AV70="-","-",IF('C10(1)-2管路(計画設定)'!I70="-",'C10(1)-2管路(計画設定)'!AV70,'C10(1)-2管路(計画設定)'!AV70-'C10(1)-2管路(計画設定)'!I70)),"-")</f>
        <v>-</v>
      </c>
      <c r="BS70" s="441" t="str">
        <f>IF(BQ70=BS$4,IF('C10(1)-2管路(計画設定)'!AV70="-","-",IF('C10(1)-2管路(計画設定)'!L70="-",'C10(1)-2管路(計画設定)'!AV70,'C10(1)-2管路(計画設定)'!AV70-'C10(1)-2管路(計画設定)'!L70)),"-")</f>
        <v>-</v>
      </c>
      <c r="BT70" s="441" t="str">
        <f>IF(BQ70=BT$4,IF('C10(1)-2管路(計画設定)'!AV70="-","-",IF('C10(1)-2管路(計画設定)'!O70="-",'C10(1)-2管路(計画設定)'!AV70,'C10(1)-2管路(計画設定)'!AV70-'C10(1)-2管路(計画設定)'!O70)),"-")</f>
        <v>-</v>
      </c>
      <c r="BU70" s="441" t="str">
        <f>IF($BQ70=BU$4,IF('C10(1)-2管路(計画設定)'!$AV70="-","-",IF('C10(1)-2管路(計画設定)'!R70="-",'C10(1)-2管路(計画設定)'!$AV70,'C10(1)-2管路(計画設定)'!$AV70-'C10(1)-2管路(計画設定)'!R70)),"-")</f>
        <v>-</v>
      </c>
      <c r="BV70" s="441" t="str">
        <f>IF($BQ70=BV$4,IF('C10(1)-2管路(計画設定)'!$AV70="-","-",IF('C10(1)-2管路(計画設定)'!W70="-",'C10(1)-2管路(計画設定)'!$AV70,'C10(1)-2管路(計画設定)'!$AV70-SUM('C10(1)-2管路(計画設定)'!S70,'C10(1)-2管路(計画設定)'!T70))),"-")</f>
        <v>-</v>
      </c>
      <c r="BW70" s="441" t="str">
        <f>IF($BQ70=BV$4,IF('C10(1)-2管路(計画設定)'!$AV70="-","-",IF('C10(1)-2管路(計画設定)'!W70="-",'C10(1)-2管路(計画設定)'!$AV70,'C10(1)-2管路(計画設定)'!$AV70-SUM('C10(1)-2管路(計画設定)'!U70,'C10(1)-2管路(計画設定)'!V70))),"-")</f>
        <v>-</v>
      </c>
      <c r="BX70" s="441" t="str">
        <f>IF($BQ70=BX$4,IF('C10(1)-2管路(計画設定)'!$AV70="-","-",IF('C10(1)-2管路(計画設定)'!AF70="-",'C10(1)-2管路(計画設定)'!$AV70,'C10(1)-2管路(計画設定)'!$AV70-'C10(1)-2管路(計画設定)'!AF70)),"-")</f>
        <v>-</v>
      </c>
    </row>
    <row r="71" spans="2:76" ht="13.5" customHeight="1">
      <c r="B71" s="1594"/>
      <c r="C71" s="1263"/>
      <c r="D71" s="1263"/>
      <c r="E71" s="1265"/>
      <c r="F71" s="76">
        <v>300</v>
      </c>
      <c r="G71" s="857">
        <f>IF(AND('C10(1)-1管路(計画設定)'!$F$13="○",'C10(1)-4,5管路(計画設定)'!$BR71="-"),"-",IF('C3(1)-1管路'!G71="-",BR71,IF(BR71="-",'C3(1)-1管路'!G71,'C3(1)-1管路'!G71+BR71)))</f>
        <v>265</v>
      </c>
      <c r="H71" s="472" t="str">
        <f>IF(IF('C3(1)-1管路'!H71="-","-",IF('C10(1)-2管路(計画設定)'!H71="-",'C3(1)-1管路'!H71,'C3(1)-1管路'!H71-'C10(1)-2管路(計画設定)'!H71))=0,"-",IF('C3(1)-1管路'!H71="-","-",IF('C10(1)-2管路(計画設定)'!H71="-",'C3(1)-1管路'!H71,'C3(1)-1管路'!H71-'C10(1)-2管路(計画設定)'!H71)))</f>
        <v>-</v>
      </c>
      <c r="I71" s="486">
        <f t="shared" si="122"/>
        <v>265</v>
      </c>
      <c r="J71" s="857" t="str">
        <f>IF(AND('C10(1)-1管路(計画設定)'!$H$13="○",'C10(1)-4,5管路(計画設定)'!$BS71="-"),"-",IF('C3(1)-1管路'!J71="-",BS71,IF(BS71="-",'C3(1)-1管路'!J71,'C3(1)-1管路'!J71+BS71)))</f>
        <v>-</v>
      </c>
      <c r="K71" s="472" t="str">
        <f>IF(IF('C3(1)-1管路'!K71="-","-",IF('C10(1)-2管路(計画設定)'!K71="-",'C3(1)-1管路'!K71,'C3(1)-1管路'!K71-'C10(1)-2管路(計画設定)'!K71))=0,"-",IF('C3(1)-1管路'!K71="-","-",IF('C10(1)-2管路(計画設定)'!K71="-",'C3(1)-1管路'!K71,'C3(1)-1管路'!K71-'C10(1)-2管路(計画設定)'!K71)))</f>
        <v>-</v>
      </c>
      <c r="L71" s="486" t="str">
        <f t="shared" si="123"/>
        <v>-</v>
      </c>
      <c r="M71" s="857" t="str">
        <f>IF(AND('C10(1)-1管路(計画設定)'!$J$13="○",'C10(1)-4,5管路(計画設定)'!$BT71="-"),"-",IF('C3(1)-1管路'!M71="-",BT71,IF(BT71="-",'C3(1)-1管路'!M71,'C3(1)-1管路'!M71+BT71)))</f>
        <v>-</v>
      </c>
      <c r="N71" s="472" t="str">
        <f>IF(IF('C3(1)-1管路'!N71="-","-",IF('C10(1)-2管路(計画設定)'!N71="-",'C3(1)-1管路'!N71,'C3(1)-1管路'!N71-'C10(1)-2管路(計画設定)'!N71))=0,"-",IF('C3(1)-1管路'!N71="-","-",IF('C10(1)-2管路(計画設定)'!N71="-",'C3(1)-1管路'!N71,'C3(1)-1管路'!N71-'C10(1)-2管路(計画設定)'!N71)))</f>
        <v>-</v>
      </c>
      <c r="O71" s="486" t="str">
        <f t="shared" si="124"/>
        <v>-</v>
      </c>
      <c r="P71" s="857" t="str">
        <f>IF(AND('C10(1)-1管路(計画設定)'!$L$13="○",'C10(1)-4,5管路(計画設定)'!$BU71="-"),"-",IF('C3(1)-1管路'!P71="-",BU71,IF(BU71="-",'C3(1)-1管路'!P71,'C3(1)-1管路'!P71+BU71)))</f>
        <v>-</v>
      </c>
      <c r="Q71" s="472" t="str">
        <f>IF(IF('C3(1)-1管路'!Q71="-","-",IF('C10(1)-2管路(計画設定)'!Q71="-",'C3(1)-1管路'!Q71,'C3(1)-1管路'!Q71-'C10(1)-2管路(計画設定)'!Q71))=0,"-",IF('C3(1)-1管路'!Q71="-","-",IF('C10(1)-2管路(計画設定)'!Q71="-",'C3(1)-1管路'!Q71,'C3(1)-1管路'!Q71-'C10(1)-2管路(計画設定)'!Q71)))</f>
        <v>-</v>
      </c>
      <c r="R71" s="486" t="str">
        <f t="shared" si="125"/>
        <v>-</v>
      </c>
      <c r="S71" s="857" t="str">
        <f>IF(AND('C10(1)-1管路(計画設定)'!$N$13="○",'C10(1)-4,5管路(計画設定)'!$BV71="-"),"-",IF('C3(1)-1管路'!S71="-",BV71,IF(BV71="-",'C3(1)-1管路'!S71,'C3(1)-1管路'!S71+BV71+BW71)))</f>
        <v>-</v>
      </c>
      <c r="T71" s="471" t="str">
        <f>IF(IF('C3(1)-1管路'!T71="-","-",IF('C10(1)-2管路(計画設定)'!T71="-",'C3(1)-1管路'!T71,'C3(1)-1管路'!T71-'C10(1)-2管路(計画設定)'!T71))=0,"-",IF('C3(1)-1管路'!T71="-","-",IF('C10(1)-2管路(計画設定)'!T71="-",'C3(1)-1管路'!T71,'C3(1)-1管路'!T71-'C10(1)-2管路(計画設定)'!T71)))</f>
        <v>-</v>
      </c>
      <c r="U71" s="856" t="str">
        <f>IF(AND('C10(1)-1管路(計画設定)'!$P$13="○",'C10(1)-4,5管路(計画設定)'!$BW71="-"),"-",IF('C3(1)-1管路'!U71="-",BW71,IF(BW71="-",'C3(1)-1管路'!U71,'C3(1)-1管路'!U71)))</f>
        <v>-</v>
      </c>
      <c r="V71" s="472" t="str">
        <f>IF(IF('C3(1)-1管路'!V71="-","-",IF('C10(1)-2管路(計画設定)'!V71="-",'C3(1)-1管路'!V71,'C3(1)-1管路'!V71-'C10(1)-2管路(計画設定)'!V71))=0,"-",IF('C3(1)-1管路'!V71="-","-",IF('C10(1)-2管路(計画設定)'!V71="-",'C3(1)-1管路'!V71,'C3(1)-1管路'!V71-'C10(1)-2管路(計画設定)'!V71)))</f>
        <v>-</v>
      </c>
      <c r="W71" s="486" t="str">
        <f t="shared" si="126"/>
        <v>-</v>
      </c>
      <c r="X71" s="478" t="str">
        <f>IF(IF('C3(1)-1管路'!X71="-","-",IF('C10(1)-2管路(計画設定)'!X71="-",'C3(1)-1管路'!X71,'C3(1)-1管路'!X71-'C10(1)-2管路(計画設定)'!X71))=0,"-",IF('C3(1)-1管路'!X71="-","-",IF('C10(1)-2管路(計画設定)'!X71="-",'C3(1)-1管路'!X71,'C3(1)-1管路'!X71-'C10(1)-2管路(計画設定)'!X71)))</f>
        <v>-</v>
      </c>
      <c r="Y71" s="472" t="str">
        <f>IF(IF('C3(1)-1管路'!Y71="-","-",IF('C10(1)-2管路(計画設定)'!Y71="-",'C3(1)-1管路'!Y71,'C3(1)-1管路'!Y71-'C10(1)-2管路(計画設定)'!Y71))=0,"-",IF('C3(1)-1管路'!Y71="-","-",IF('C10(1)-2管路(計画設定)'!Y71="-",'C3(1)-1管路'!Y71,'C3(1)-1管路'!Y71-'C10(1)-2管路(計画設定)'!Y71)))</f>
        <v>-</v>
      </c>
      <c r="Z71" s="486" t="str">
        <f t="shared" si="127"/>
        <v>-</v>
      </c>
      <c r="AA71" s="478" t="str">
        <f>IF(IF('C3(1)-1管路'!AA71="-","-",IF('C10(1)-2管路(計画設定)'!AA71="-",'C3(1)-1管路'!AA71,'C3(1)-1管路'!AA71-'C10(1)-2管路(計画設定)'!AA71))=0,"-",IF('C3(1)-1管路'!AA71="-","-",IF('C10(1)-2管路(計画設定)'!AA71="-",'C3(1)-1管路'!AA71,'C3(1)-1管路'!AA71-'C10(1)-2管路(計画設定)'!AA71)))</f>
        <v>-</v>
      </c>
      <c r="AB71" s="472" t="str">
        <f>IF(IF('C3(1)-1管路'!AB71="-","-",IF('C10(1)-2管路(計画設定)'!AB71="-",'C3(1)-1管路'!AB71,'C3(1)-1管路'!AB71-'C10(1)-2管路(計画設定)'!AB71))=0,"-",IF('C3(1)-1管路'!AB71="-","-",IF('C10(1)-2管路(計画設定)'!AB71="-",'C3(1)-1管路'!AB71,'C3(1)-1管路'!AB71-'C10(1)-2管路(計画設定)'!AB71)))</f>
        <v>-</v>
      </c>
      <c r="AC71" s="486" t="str">
        <f t="shared" si="128"/>
        <v>-</v>
      </c>
      <c r="AD71" s="857" t="str">
        <f>IF(AND('C10(1)-1管路(計画設定)'!$V$13="○",'C10(1)-4,5管路(計画設定)'!$BX71="-"),"-",IF('C3(1)-1管路'!AD71="-",BX71,IF(BX71="-",'C3(1)-1管路'!AD71,'C3(1)-1管路'!AD71+BX71)))</f>
        <v>-</v>
      </c>
      <c r="AE71" s="472" t="str">
        <f>IF(IF('C3(1)-1管路'!AE71="-","-",IF('C10(1)-2管路(計画設定)'!AE71="-",'C3(1)-1管路'!AE71,'C3(1)-1管路'!AE71-'C10(1)-2管路(計画設定)'!AE71))=0,"-",IF('C3(1)-1管路'!AE71="-","-",IF('C10(1)-2管路(計画設定)'!AE71="-",'C3(1)-1管路'!AE71,'C3(1)-1管路'!AE71-'C10(1)-2管路(計画設定)'!AE71)))</f>
        <v>-</v>
      </c>
      <c r="AF71" s="486" t="str">
        <f t="shared" si="129"/>
        <v>-</v>
      </c>
      <c r="AG71" s="478" t="str">
        <f>IF(IF('C3(1)-1管路'!AG71="-","-",IF('C10(1)-2管路(計画設定)'!AG71="-",'C3(1)-1管路'!AG71,'C3(1)-1管路'!AG71-'C10(1)-2管路(計画設定)'!AG71))=0,"-",IF('C3(1)-1管路'!AG71="-","-",IF('C10(1)-2管路(計画設定)'!AG71="-",'C3(1)-1管路'!AG71,'C3(1)-1管路'!AG71-'C10(1)-2管路(計画設定)'!AG71)))</f>
        <v>-</v>
      </c>
      <c r="AH71" s="472" t="str">
        <f>IF(IF('C3(1)-1管路'!AH71="-","-",IF('C10(1)-2管路(計画設定)'!AH71="-",'C3(1)-1管路'!AH71,'C3(1)-1管路'!AH71-'C10(1)-2管路(計画設定)'!AH71))=0,"-",IF('C3(1)-1管路'!AH71="-","-",IF('C10(1)-2管路(計画設定)'!AH71="-",'C3(1)-1管路'!AH71,'C3(1)-1管路'!AH71-'C10(1)-2管路(計画設定)'!AH71)))</f>
        <v>-</v>
      </c>
      <c r="AI71" s="486" t="str">
        <f t="shared" si="130"/>
        <v>-</v>
      </c>
      <c r="AJ71" s="478" t="str">
        <f>IF(IF('C3(1)-1管路'!AJ71="-","-",IF('C10(1)-2管路(計画設定)'!AJ71="-",'C3(1)-1管路'!AJ71,'C3(1)-1管路'!AJ71-'C10(1)-2管路(計画設定)'!AJ71))=0,"-",IF('C3(1)-1管路'!AJ71="-","-",IF('C10(1)-2管路(計画設定)'!AJ71="-",'C3(1)-1管路'!AJ71,'C3(1)-1管路'!AJ71-'C10(1)-2管路(計画設定)'!AJ71)))</f>
        <v>-</v>
      </c>
      <c r="AK71" s="472" t="str">
        <f>IF(IF('C3(1)-1管路'!AK71="-","-",IF('C10(1)-2管路(計画設定)'!AK71="-",'C3(1)-1管路'!AK71,'C3(1)-1管路'!AK71-'C10(1)-2管路(計画設定)'!AK71))=0,"-",IF('C3(1)-1管路'!AK71="-","-",IF('C10(1)-2管路(計画設定)'!AK71="-",'C3(1)-1管路'!AK71,'C3(1)-1管路'!AK71-'C10(1)-2管路(計画設定)'!AK71)))</f>
        <v>-</v>
      </c>
      <c r="AL71" s="486" t="str">
        <f t="shared" si="131"/>
        <v>-</v>
      </c>
      <c r="AM71" s="478" t="str">
        <f>IF(IF('C3(1)-1管路'!AM71="-","-",IF('C10(1)-2管路(計画設定)'!AM71="-",'C3(1)-1管路'!AM71,'C3(1)-1管路'!AM71-'C10(1)-2管路(計画設定)'!AM71))=0,"-",IF('C3(1)-1管路'!AM71="-","-",IF('C10(1)-2管路(計画設定)'!AM71="-",'C3(1)-1管路'!AM71,'C3(1)-1管路'!AM71-'C10(1)-2管路(計画設定)'!AM71)))</f>
        <v>-</v>
      </c>
      <c r="AN71" s="472" t="str">
        <f>IF(IF('C3(1)-1管路'!AN71="-","-",IF('C10(1)-2管路(計画設定)'!AN71="-",'C3(1)-1管路'!AN71,'C3(1)-1管路'!AN71-'C10(1)-2管路(計画設定)'!AN71))=0,"-",IF('C3(1)-1管路'!AN71="-","-",IF('C10(1)-2管路(計画設定)'!AN71="-",'C3(1)-1管路'!AN71,'C3(1)-1管路'!AN71-'C10(1)-2管路(計画設定)'!AN71)))</f>
        <v>-</v>
      </c>
      <c r="AO71" s="486" t="str">
        <f t="shared" si="132"/>
        <v>-</v>
      </c>
      <c r="AP71" s="478" t="str">
        <f>IF(IF('C3(1)-1管路'!AP71="-","-",IF('C10(1)-2管路(計画設定)'!AP71="-",'C3(1)-1管路'!AP71,'C3(1)-1管路'!AP71-'C10(1)-2管路(計画設定)'!AP71))=0,"-",IF('C3(1)-1管路'!AP71="-","-",IF('C10(1)-2管路(計画設定)'!AP71="-",'C3(1)-1管路'!AP71,'C3(1)-1管路'!AP71-'C10(1)-2管路(計画設定)'!AP71)))</f>
        <v>-</v>
      </c>
      <c r="AQ71" s="472" t="str">
        <f>IF(IF('C3(1)-1管路'!AQ71="-","-",IF('C10(1)-2管路(計画設定)'!AQ71="-",'C3(1)-1管路'!AQ71,'C3(1)-1管路'!AQ71-'C10(1)-2管路(計画設定)'!AQ71))=0,"-",IF('C3(1)-1管路'!AQ71="-","-",IF('C10(1)-2管路(計画設定)'!AQ71="-",'C3(1)-1管路'!AQ71,'C3(1)-1管路'!AQ71-'C10(1)-2管路(計画設定)'!AQ71)))</f>
        <v>-</v>
      </c>
      <c r="AR71" s="483" t="str">
        <f t="shared" si="133"/>
        <v>-</v>
      </c>
      <c r="AS71" s="478" t="str">
        <f>IF(IF('C3(1)-1管路'!AS71="-","-",IF('C10(1)-2管路(計画設定)'!AS71="-",'C3(1)-1管路'!AS71,'C3(1)-1管路'!AS71-'C10(1)-2管路(計画設定)'!AS71))=0,"-",IF('C3(1)-1管路'!AS71="-","-",IF('C10(1)-2管路(計画設定)'!AS71="-",'C3(1)-1管路'!AS71,'C3(1)-1管路'!AS71-'C10(1)-2管路(計画設定)'!AS71)))</f>
        <v>-</v>
      </c>
      <c r="AT71" s="472" t="str">
        <f>IF(IF('C3(1)-1管路'!AT71="-","-",IF('C10(1)-2管路(計画設定)'!AT71="-",'C3(1)-1管路'!AT71,'C3(1)-1管路'!AT71-'C10(1)-2管路(計画設定)'!AT71))=0,"-",IF('C3(1)-1管路'!AT71="-","-",IF('C10(1)-2管路(計画設定)'!AT71="-",'C3(1)-1管路'!AT71,'C3(1)-1管路'!AT71-'C10(1)-2管路(計画設定)'!AT71)))</f>
        <v>-</v>
      </c>
      <c r="AU71" s="483" t="str">
        <f t="shared" si="134"/>
        <v>-</v>
      </c>
      <c r="AV71" s="1071">
        <f t="shared" si="135"/>
        <v>265</v>
      </c>
      <c r="AW71" s="1070"/>
      <c r="AX71" s="1069" t="str">
        <f t="shared" si="136"/>
        <v>-</v>
      </c>
      <c r="AY71" s="1070"/>
      <c r="AZ71" s="1071">
        <f t="shared" si="137"/>
        <v>265</v>
      </c>
      <c r="BA71" s="1070"/>
      <c r="BB71" s="1070">
        <f t="shared" si="138"/>
        <v>0</v>
      </c>
      <c r="BC71" s="1070"/>
      <c r="BD71" s="1070">
        <f t="shared" si="139"/>
        <v>0</v>
      </c>
      <c r="BE71" s="1070"/>
      <c r="BF71" s="1070">
        <f t="shared" si="140"/>
        <v>0</v>
      </c>
      <c r="BG71" s="1070"/>
      <c r="BH71" s="1070">
        <f t="shared" si="141"/>
        <v>0</v>
      </c>
      <c r="BI71" s="1070"/>
      <c r="BJ71" s="1069">
        <f t="shared" si="142"/>
        <v>265</v>
      </c>
      <c r="BK71" s="1070"/>
      <c r="BL71" s="1070">
        <f t="shared" si="143"/>
        <v>0</v>
      </c>
      <c r="BM71" s="1073"/>
      <c r="BN71" s="1070">
        <f t="shared" si="95"/>
        <v>265</v>
      </c>
      <c r="BO71" s="1073"/>
      <c r="BQ71" s="442" t="str">
        <f>IF('C10(1)-2管路(計画設定)'!AW71="","-",'C10(1)-2管路(計画設定)'!AW71)</f>
        <v>ダクタイル鋳鉄管(NS形継手等)</v>
      </c>
      <c r="BR71" s="441">
        <f>IF(BQ71=BR$4,IF('C10(1)-2管路(計画設定)'!AV71="-","-",IF('C10(1)-2管路(計画設定)'!I71="-",'C10(1)-2管路(計画設定)'!AV71,'C10(1)-2管路(計画設定)'!AV71-'C10(1)-2管路(計画設定)'!I71)),"-")</f>
        <v>265</v>
      </c>
      <c r="BS71" s="441" t="str">
        <f>IF(BQ71=BS$4,IF('C10(1)-2管路(計画設定)'!AV71="-","-",IF('C10(1)-2管路(計画設定)'!L71="-",'C10(1)-2管路(計画設定)'!AV71,'C10(1)-2管路(計画設定)'!AV71-'C10(1)-2管路(計画設定)'!L71)),"-")</f>
        <v>-</v>
      </c>
      <c r="BT71" s="441" t="str">
        <f>IF(BQ71=BT$4,IF('C10(1)-2管路(計画設定)'!AV71="-","-",IF('C10(1)-2管路(計画設定)'!O71="-",'C10(1)-2管路(計画設定)'!AV71,'C10(1)-2管路(計画設定)'!AV71-'C10(1)-2管路(計画設定)'!O71)),"-")</f>
        <v>-</v>
      </c>
      <c r="BU71" s="441" t="str">
        <f>IF($BQ71=BU$4,IF('C10(1)-2管路(計画設定)'!$AV71="-","-",IF('C10(1)-2管路(計画設定)'!R71="-",'C10(1)-2管路(計画設定)'!$AV71,'C10(1)-2管路(計画設定)'!$AV71-'C10(1)-2管路(計画設定)'!R71)),"-")</f>
        <v>-</v>
      </c>
      <c r="BV71" s="441" t="str">
        <f>IF($BQ71=BV$4,IF('C10(1)-2管路(計画設定)'!$AV71="-","-",IF('C10(1)-2管路(計画設定)'!W71="-",'C10(1)-2管路(計画設定)'!$AV71,'C10(1)-2管路(計画設定)'!$AV71-SUM('C10(1)-2管路(計画設定)'!S71,'C10(1)-2管路(計画設定)'!T71))),"-")</f>
        <v>-</v>
      </c>
      <c r="BW71" s="441" t="str">
        <f>IF($BQ71=BV$4,IF('C10(1)-2管路(計画設定)'!$AV71="-","-",IF('C10(1)-2管路(計画設定)'!W71="-",'C10(1)-2管路(計画設定)'!$AV71,'C10(1)-2管路(計画設定)'!$AV71-SUM('C10(1)-2管路(計画設定)'!U71,'C10(1)-2管路(計画設定)'!V71))),"-")</f>
        <v>-</v>
      </c>
      <c r="BX71" s="441" t="str">
        <f>IF($BQ71=BX$4,IF('C10(1)-2管路(計画設定)'!$AV71="-","-",IF('C10(1)-2管路(計画設定)'!AF71="-",'C10(1)-2管路(計画設定)'!$AV71,'C10(1)-2管路(計画設定)'!$AV71-'C10(1)-2管路(計画設定)'!AF71)),"-")</f>
        <v>-</v>
      </c>
    </row>
    <row r="72" spans="2:76" ht="13.5" customHeight="1">
      <c r="B72" s="1594"/>
      <c r="C72" s="1263"/>
      <c r="D72" s="1263"/>
      <c r="E72" s="1265"/>
      <c r="F72" s="76">
        <v>250</v>
      </c>
      <c r="G72" s="857" t="str">
        <f>IF(AND('C10(1)-1管路(計画設定)'!$F$13="○",'C10(1)-4,5管路(計画設定)'!$BR72="-"),"-",IF('C3(1)-1管路'!G72="-",BR72,IF(BR72="-",'C3(1)-1管路'!G72,'C3(1)-1管路'!G72+BR72)))</f>
        <v>-</v>
      </c>
      <c r="H72" s="472" t="str">
        <f>IF(IF('C3(1)-1管路'!H72="-","-",IF('C10(1)-2管路(計画設定)'!H72="-",'C3(1)-1管路'!H72,'C3(1)-1管路'!H72-'C10(1)-2管路(計画設定)'!H72))=0,"-",IF('C3(1)-1管路'!H72="-","-",IF('C10(1)-2管路(計画設定)'!H72="-",'C3(1)-1管路'!H72,'C3(1)-1管路'!H72-'C10(1)-2管路(計画設定)'!H72)))</f>
        <v>-</v>
      </c>
      <c r="I72" s="486" t="str">
        <f t="shared" si="122"/>
        <v>-</v>
      </c>
      <c r="J72" s="857" t="str">
        <f>IF(AND('C10(1)-1管路(計画設定)'!$H$13="○",'C10(1)-4,5管路(計画設定)'!$BS72="-"),"-",IF('C3(1)-1管路'!J72="-",BS72,IF(BS72="-",'C3(1)-1管路'!J72,'C3(1)-1管路'!J72+BS72)))</f>
        <v>-</v>
      </c>
      <c r="K72" s="472" t="str">
        <f>IF(IF('C3(1)-1管路'!K72="-","-",IF('C10(1)-2管路(計画設定)'!K72="-",'C3(1)-1管路'!K72,'C3(1)-1管路'!K72-'C10(1)-2管路(計画設定)'!K72))=0,"-",IF('C3(1)-1管路'!K72="-","-",IF('C10(1)-2管路(計画設定)'!K72="-",'C3(1)-1管路'!K72,'C3(1)-1管路'!K72-'C10(1)-2管路(計画設定)'!K72)))</f>
        <v>-</v>
      </c>
      <c r="L72" s="486" t="str">
        <f t="shared" si="123"/>
        <v>-</v>
      </c>
      <c r="M72" s="857" t="str">
        <f>IF(AND('C10(1)-1管路(計画設定)'!$J$13="○",'C10(1)-4,5管路(計画設定)'!$BT72="-"),"-",IF('C3(1)-1管路'!M72="-",BT72,IF(BT72="-",'C3(1)-1管路'!M72,'C3(1)-1管路'!M72+BT72)))</f>
        <v>-</v>
      </c>
      <c r="N72" s="472" t="str">
        <f>IF(IF('C3(1)-1管路'!N72="-","-",IF('C10(1)-2管路(計画設定)'!N72="-",'C3(1)-1管路'!N72,'C3(1)-1管路'!N72-'C10(1)-2管路(計画設定)'!N72))=0,"-",IF('C3(1)-1管路'!N72="-","-",IF('C10(1)-2管路(計画設定)'!N72="-",'C3(1)-1管路'!N72,'C3(1)-1管路'!N72-'C10(1)-2管路(計画設定)'!N72)))</f>
        <v>-</v>
      </c>
      <c r="O72" s="486" t="str">
        <f t="shared" si="124"/>
        <v>-</v>
      </c>
      <c r="P72" s="857" t="str">
        <f>IF(AND('C10(1)-1管路(計画設定)'!$L$13="○",'C10(1)-4,5管路(計画設定)'!$BU72="-"),"-",IF('C3(1)-1管路'!P72="-",BU72,IF(BU72="-",'C3(1)-1管路'!P72,'C3(1)-1管路'!P72+BU72)))</f>
        <v>-</v>
      </c>
      <c r="Q72" s="472" t="str">
        <f>IF(IF('C3(1)-1管路'!Q72="-","-",IF('C10(1)-2管路(計画設定)'!Q72="-",'C3(1)-1管路'!Q72,'C3(1)-1管路'!Q72-'C10(1)-2管路(計画設定)'!Q72))=0,"-",IF('C3(1)-1管路'!Q72="-","-",IF('C10(1)-2管路(計画設定)'!Q72="-",'C3(1)-1管路'!Q72,'C3(1)-1管路'!Q72-'C10(1)-2管路(計画設定)'!Q72)))</f>
        <v>-</v>
      </c>
      <c r="R72" s="486" t="str">
        <f t="shared" si="125"/>
        <v>-</v>
      </c>
      <c r="S72" s="857" t="str">
        <f>IF(AND('C10(1)-1管路(計画設定)'!$N$13="○",'C10(1)-4,5管路(計画設定)'!$BV72="-"),"-",IF('C3(1)-1管路'!S72="-",BV72,IF(BV72="-",'C3(1)-1管路'!S72,'C3(1)-1管路'!S72+BV72+BW72)))</f>
        <v>-</v>
      </c>
      <c r="T72" s="471" t="str">
        <f>IF(IF('C3(1)-1管路'!T72="-","-",IF('C10(1)-2管路(計画設定)'!T72="-",'C3(1)-1管路'!T72,'C3(1)-1管路'!T72-'C10(1)-2管路(計画設定)'!T72))=0,"-",IF('C3(1)-1管路'!T72="-","-",IF('C10(1)-2管路(計画設定)'!T72="-",'C3(1)-1管路'!T72,'C3(1)-1管路'!T72-'C10(1)-2管路(計画設定)'!T72)))</f>
        <v>-</v>
      </c>
      <c r="U72" s="856" t="str">
        <f>IF(AND('C10(1)-1管路(計画設定)'!$P$13="○",'C10(1)-4,5管路(計画設定)'!$BW72="-"),"-",IF('C3(1)-1管路'!U72="-",BW72,IF(BW72="-",'C3(1)-1管路'!U72,'C3(1)-1管路'!U72)))</f>
        <v>-</v>
      </c>
      <c r="V72" s="472" t="str">
        <f>IF(IF('C3(1)-1管路'!V72="-","-",IF('C10(1)-2管路(計画設定)'!V72="-",'C3(1)-1管路'!V72,'C3(1)-1管路'!V72-'C10(1)-2管路(計画設定)'!V72))=0,"-",IF('C3(1)-1管路'!V72="-","-",IF('C10(1)-2管路(計画設定)'!V72="-",'C3(1)-1管路'!V72,'C3(1)-1管路'!V72-'C10(1)-2管路(計画設定)'!V72)))</f>
        <v>-</v>
      </c>
      <c r="W72" s="486" t="str">
        <f t="shared" si="126"/>
        <v>-</v>
      </c>
      <c r="X72" s="478" t="str">
        <f>IF(IF('C3(1)-1管路'!X72="-","-",IF('C10(1)-2管路(計画設定)'!X72="-",'C3(1)-1管路'!X72,'C3(1)-1管路'!X72-'C10(1)-2管路(計画設定)'!X72))=0,"-",IF('C3(1)-1管路'!X72="-","-",IF('C10(1)-2管路(計画設定)'!X72="-",'C3(1)-1管路'!X72,'C3(1)-1管路'!X72-'C10(1)-2管路(計画設定)'!X72)))</f>
        <v>-</v>
      </c>
      <c r="Y72" s="472" t="str">
        <f>IF(IF('C3(1)-1管路'!Y72="-","-",IF('C10(1)-2管路(計画設定)'!Y72="-",'C3(1)-1管路'!Y72,'C3(1)-1管路'!Y72-'C10(1)-2管路(計画設定)'!Y72))=0,"-",IF('C3(1)-1管路'!Y72="-","-",IF('C10(1)-2管路(計画設定)'!Y72="-",'C3(1)-1管路'!Y72,'C3(1)-1管路'!Y72-'C10(1)-2管路(計画設定)'!Y72)))</f>
        <v>-</v>
      </c>
      <c r="Z72" s="486" t="str">
        <f t="shared" si="127"/>
        <v>-</v>
      </c>
      <c r="AA72" s="478" t="str">
        <f>IF(IF('C3(1)-1管路'!AA72="-","-",IF('C10(1)-2管路(計画設定)'!AA72="-",'C3(1)-1管路'!AA72,'C3(1)-1管路'!AA72-'C10(1)-2管路(計画設定)'!AA72))=0,"-",IF('C3(1)-1管路'!AA72="-","-",IF('C10(1)-2管路(計画設定)'!AA72="-",'C3(1)-1管路'!AA72,'C3(1)-1管路'!AA72-'C10(1)-2管路(計画設定)'!AA72)))</f>
        <v>-</v>
      </c>
      <c r="AB72" s="472" t="str">
        <f>IF(IF('C3(1)-1管路'!AB72="-","-",IF('C10(1)-2管路(計画設定)'!AB72="-",'C3(1)-1管路'!AB72,'C3(1)-1管路'!AB72-'C10(1)-2管路(計画設定)'!AB72))=0,"-",IF('C3(1)-1管路'!AB72="-","-",IF('C10(1)-2管路(計画設定)'!AB72="-",'C3(1)-1管路'!AB72,'C3(1)-1管路'!AB72-'C10(1)-2管路(計画設定)'!AB72)))</f>
        <v>-</v>
      </c>
      <c r="AC72" s="486" t="str">
        <f t="shared" si="128"/>
        <v>-</v>
      </c>
      <c r="AD72" s="857" t="str">
        <f>IF(AND('C10(1)-1管路(計画設定)'!$V$13="○",'C10(1)-4,5管路(計画設定)'!$BX72="-"),"-",IF('C3(1)-1管路'!AD72="-",BX72,IF(BX72="-",'C3(1)-1管路'!AD72,'C3(1)-1管路'!AD72+BX72)))</f>
        <v>-</v>
      </c>
      <c r="AE72" s="472" t="str">
        <f>IF(IF('C3(1)-1管路'!AE72="-","-",IF('C10(1)-2管路(計画設定)'!AE72="-",'C3(1)-1管路'!AE72,'C3(1)-1管路'!AE72-'C10(1)-2管路(計画設定)'!AE72))=0,"-",IF('C3(1)-1管路'!AE72="-","-",IF('C10(1)-2管路(計画設定)'!AE72="-",'C3(1)-1管路'!AE72,'C3(1)-1管路'!AE72-'C10(1)-2管路(計画設定)'!AE72)))</f>
        <v>-</v>
      </c>
      <c r="AF72" s="486" t="str">
        <f t="shared" si="129"/>
        <v>-</v>
      </c>
      <c r="AG72" s="478" t="str">
        <f>IF(IF('C3(1)-1管路'!AG72="-","-",IF('C10(1)-2管路(計画設定)'!AG72="-",'C3(1)-1管路'!AG72,'C3(1)-1管路'!AG72-'C10(1)-2管路(計画設定)'!AG72))=0,"-",IF('C3(1)-1管路'!AG72="-","-",IF('C10(1)-2管路(計画設定)'!AG72="-",'C3(1)-1管路'!AG72,'C3(1)-1管路'!AG72-'C10(1)-2管路(計画設定)'!AG72)))</f>
        <v>-</v>
      </c>
      <c r="AH72" s="472" t="str">
        <f>IF(IF('C3(1)-1管路'!AH72="-","-",IF('C10(1)-2管路(計画設定)'!AH72="-",'C3(1)-1管路'!AH72,'C3(1)-1管路'!AH72-'C10(1)-2管路(計画設定)'!AH72))=0,"-",IF('C3(1)-1管路'!AH72="-","-",IF('C10(1)-2管路(計画設定)'!AH72="-",'C3(1)-1管路'!AH72,'C3(1)-1管路'!AH72-'C10(1)-2管路(計画設定)'!AH72)))</f>
        <v>-</v>
      </c>
      <c r="AI72" s="486" t="str">
        <f t="shared" si="130"/>
        <v>-</v>
      </c>
      <c r="AJ72" s="478" t="str">
        <f>IF(IF('C3(1)-1管路'!AJ72="-","-",IF('C10(1)-2管路(計画設定)'!AJ72="-",'C3(1)-1管路'!AJ72,'C3(1)-1管路'!AJ72-'C10(1)-2管路(計画設定)'!AJ72))=0,"-",IF('C3(1)-1管路'!AJ72="-","-",IF('C10(1)-2管路(計画設定)'!AJ72="-",'C3(1)-1管路'!AJ72,'C3(1)-1管路'!AJ72-'C10(1)-2管路(計画設定)'!AJ72)))</f>
        <v>-</v>
      </c>
      <c r="AK72" s="472" t="str">
        <f>IF(IF('C3(1)-1管路'!AK72="-","-",IF('C10(1)-2管路(計画設定)'!AK72="-",'C3(1)-1管路'!AK72,'C3(1)-1管路'!AK72-'C10(1)-2管路(計画設定)'!AK72))=0,"-",IF('C3(1)-1管路'!AK72="-","-",IF('C10(1)-2管路(計画設定)'!AK72="-",'C3(1)-1管路'!AK72,'C3(1)-1管路'!AK72-'C10(1)-2管路(計画設定)'!AK72)))</f>
        <v>-</v>
      </c>
      <c r="AL72" s="486" t="str">
        <f t="shared" si="131"/>
        <v>-</v>
      </c>
      <c r="AM72" s="478" t="str">
        <f>IF(IF('C3(1)-1管路'!AM72="-","-",IF('C10(1)-2管路(計画設定)'!AM72="-",'C3(1)-1管路'!AM72,'C3(1)-1管路'!AM72-'C10(1)-2管路(計画設定)'!AM72))=0,"-",IF('C3(1)-1管路'!AM72="-","-",IF('C10(1)-2管路(計画設定)'!AM72="-",'C3(1)-1管路'!AM72,'C3(1)-1管路'!AM72-'C10(1)-2管路(計画設定)'!AM72)))</f>
        <v>-</v>
      </c>
      <c r="AN72" s="472" t="str">
        <f>IF(IF('C3(1)-1管路'!AN72="-","-",IF('C10(1)-2管路(計画設定)'!AN72="-",'C3(1)-1管路'!AN72,'C3(1)-1管路'!AN72-'C10(1)-2管路(計画設定)'!AN72))=0,"-",IF('C3(1)-1管路'!AN72="-","-",IF('C10(1)-2管路(計画設定)'!AN72="-",'C3(1)-1管路'!AN72,'C3(1)-1管路'!AN72-'C10(1)-2管路(計画設定)'!AN72)))</f>
        <v>-</v>
      </c>
      <c r="AO72" s="486" t="str">
        <f t="shared" si="132"/>
        <v>-</v>
      </c>
      <c r="AP72" s="478" t="str">
        <f>IF(IF('C3(1)-1管路'!AP72="-","-",IF('C10(1)-2管路(計画設定)'!AP72="-",'C3(1)-1管路'!AP72,'C3(1)-1管路'!AP72-'C10(1)-2管路(計画設定)'!AP72))=0,"-",IF('C3(1)-1管路'!AP72="-","-",IF('C10(1)-2管路(計画設定)'!AP72="-",'C3(1)-1管路'!AP72,'C3(1)-1管路'!AP72-'C10(1)-2管路(計画設定)'!AP72)))</f>
        <v>-</v>
      </c>
      <c r="AQ72" s="472" t="str">
        <f>IF(IF('C3(1)-1管路'!AQ72="-","-",IF('C10(1)-2管路(計画設定)'!AQ72="-",'C3(1)-1管路'!AQ72,'C3(1)-1管路'!AQ72-'C10(1)-2管路(計画設定)'!AQ72))=0,"-",IF('C3(1)-1管路'!AQ72="-","-",IF('C10(1)-2管路(計画設定)'!AQ72="-",'C3(1)-1管路'!AQ72,'C3(1)-1管路'!AQ72-'C10(1)-2管路(計画設定)'!AQ72)))</f>
        <v>-</v>
      </c>
      <c r="AR72" s="483" t="str">
        <f t="shared" si="133"/>
        <v>-</v>
      </c>
      <c r="AS72" s="478" t="str">
        <f>IF(IF('C3(1)-1管路'!AS72="-","-",IF('C10(1)-2管路(計画設定)'!AS72="-",'C3(1)-1管路'!AS72,'C3(1)-1管路'!AS72-'C10(1)-2管路(計画設定)'!AS72))=0,"-",IF('C3(1)-1管路'!AS72="-","-",IF('C10(1)-2管路(計画設定)'!AS72="-",'C3(1)-1管路'!AS72,'C3(1)-1管路'!AS72-'C10(1)-2管路(計画設定)'!AS72)))</f>
        <v>-</v>
      </c>
      <c r="AT72" s="472" t="str">
        <f>IF(IF('C3(1)-1管路'!AT72="-","-",IF('C10(1)-2管路(計画設定)'!AT72="-",'C3(1)-1管路'!AT72,'C3(1)-1管路'!AT72-'C10(1)-2管路(計画設定)'!AT72))=0,"-",IF('C3(1)-1管路'!AT72="-","-",IF('C10(1)-2管路(計画設定)'!AT72="-",'C3(1)-1管路'!AT72,'C3(1)-1管路'!AT72-'C10(1)-2管路(計画設定)'!AT72)))</f>
        <v>-</v>
      </c>
      <c r="AU72" s="483" t="str">
        <f t="shared" si="134"/>
        <v>-</v>
      </c>
      <c r="AV72" s="1071" t="str">
        <f t="shared" si="135"/>
        <v>-</v>
      </c>
      <c r="AW72" s="1070"/>
      <c r="AX72" s="1069" t="str">
        <f t="shared" si="136"/>
        <v>-</v>
      </c>
      <c r="AY72" s="1070"/>
      <c r="AZ72" s="1071">
        <f t="shared" si="137"/>
        <v>0</v>
      </c>
      <c r="BA72" s="1070"/>
      <c r="BB72" s="1070">
        <f t="shared" si="138"/>
        <v>0</v>
      </c>
      <c r="BC72" s="1070"/>
      <c r="BD72" s="1070">
        <f t="shared" si="139"/>
        <v>0</v>
      </c>
      <c r="BE72" s="1070"/>
      <c r="BF72" s="1070">
        <f t="shared" si="140"/>
        <v>0</v>
      </c>
      <c r="BG72" s="1070"/>
      <c r="BH72" s="1070">
        <f t="shared" si="141"/>
        <v>0</v>
      </c>
      <c r="BI72" s="1070"/>
      <c r="BJ72" s="1069">
        <f t="shared" si="142"/>
        <v>0</v>
      </c>
      <c r="BK72" s="1070"/>
      <c r="BL72" s="1070">
        <f t="shared" si="143"/>
        <v>0</v>
      </c>
      <c r="BM72" s="1073"/>
      <c r="BN72" s="1070" t="str">
        <f t="shared" si="95"/>
        <v>-</v>
      </c>
      <c r="BO72" s="1073"/>
      <c r="BQ72" s="442" t="str">
        <f>IF('C10(1)-2管路(計画設定)'!AW72="","-",'C10(1)-2管路(計画設定)'!AW72)</f>
        <v>ダクタイル鋳鉄管(NS形継手等)</v>
      </c>
      <c r="BR72" s="441" t="str">
        <f>IF(BQ72=BR$4,IF('C10(1)-2管路(計画設定)'!AV72="-","-",IF('C10(1)-2管路(計画設定)'!I72="-",'C10(1)-2管路(計画設定)'!AV72,'C10(1)-2管路(計画設定)'!AV72-'C10(1)-2管路(計画設定)'!I72)),"-")</f>
        <v>-</v>
      </c>
      <c r="BS72" s="441" t="str">
        <f>IF(BQ72=BS$4,IF('C10(1)-2管路(計画設定)'!AV72="-","-",IF('C10(1)-2管路(計画設定)'!L72="-",'C10(1)-2管路(計画設定)'!AV72,'C10(1)-2管路(計画設定)'!AV72-'C10(1)-2管路(計画設定)'!L72)),"-")</f>
        <v>-</v>
      </c>
      <c r="BT72" s="441" t="str">
        <f>IF(BQ72=BT$4,IF('C10(1)-2管路(計画設定)'!AV72="-","-",IF('C10(1)-2管路(計画設定)'!O72="-",'C10(1)-2管路(計画設定)'!AV72,'C10(1)-2管路(計画設定)'!AV72-'C10(1)-2管路(計画設定)'!O72)),"-")</f>
        <v>-</v>
      </c>
      <c r="BU72" s="441" t="str">
        <f>IF($BQ72=BU$4,IF('C10(1)-2管路(計画設定)'!$AV72="-","-",IF('C10(1)-2管路(計画設定)'!R72="-",'C10(1)-2管路(計画設定)'!$AV72,'C10(1)-2管路(計画設定)'!$AV72-'C10(1)-2管路(計画設定)'!R72)),"-")</f>
        <v>-</v>
      </c>
      <c r="BV72" s="441" t="str">
        <f>IF($BQ72=BV$4,IF('C10(1)-2管路(計画設定)'!$AV72="-","-",IF('C10(1)-2管路(計画設定)'!W72="-",'C10(1)-2管路(計画設定)'!$AV72,'C10(1)-2管路(計画設定)'!$AV72-SUM('C10(1)-2管路(計画設定)'!S72,'C10(1)-2管路(計画設定)'!T72))),"-")</f>
        <v>-</v>
      </c>
      <c r="BW72" s="441" t="str">
        <f>IF($BQ72=BV$4,IF('C10(1)-2管路(計画設定)'!$AV72="-","-",IF('C10(1)-2管路(計画設定)'!W72="-",'C10(1)-2管路(計画設定)'!$AV72,'C10(1)-2管路(計画設定)'!$AV72-SUM('C10(1)-2管路(計画設定)'!U72,'C10(1)-2管路(計画設定)'!V72))),"-")</f>
        <v>-</v>
      </c>
      <c r="BX72" s="441" t="str">
        <f>IF($BQ72=BX$4,IF('C10(1)-2管路(計画設定)'!$AV72="-","-",IF('C10(1)-2管路(計画設定)'!AF72="-",'C10(1)-2管路(計画設定)'!$AV72,'C10(1)-2管路(計画設定)'!$AV72-'C10(1)-2管路(計画設定)'!AF72)),"-")</f>
        <v>-</v>
      </c>
    </row>
    <row r="73" spans="2:76" ht="13.5" customHeight="1">
      <c r="B73" s="1594"/>
      <c r="C73" s="1263"/>
      <c r="D73" s="1263"/>
      <c r="E73" s="1265"/>
      <c r="F73" s="76">
        <v>200</v>
      </c>
      <c r="G73" s="857">
        <f>IF(AND('C10(1)-1管路(計画設定)'!$F$13="○",'C10(1)-4,5管路(計画設定)'!$BR73="-"),"-",IF('C3(1)-1管路'!G73="-",BR73,IF(BR73="-",'C3(1)-1管路'!G73,'C3(1)-1管路'!G73+BR73)))</f>
        <v>560</v>
      </c>
      <c r="H73" s="472" t="str">
        <f>IF(IF('C3(1)-1管路'!H73="-","-",IF('C10(1)-2管路(計画設定)'!H73="-",'C3(1)-1管路'!H73,'C3(1)-1管路'!H73-'C10(1)-2管路(計画設定)'!H73))=0,"-",IF('C3(1)-1管路'!H73="-","-",IF('C10(1)-2管路(計画設定)'!H73="-",'C3(1)-1管路'!H73,'C3(1)-1管路'!H73-'C10(1)-2管路(計画設定)'!H73)))</f>
        <v>-</v>
      </c>
      <c r="I73" s="486">
        <f t="shared" si="122"/>
        <v>560</v>
      </c>
      <c r="J73" s="857" t="str">
        <f>IF(AND('C10(1)-1管路(計画設定)'!$H$13="○",'C10(1)-4,5管路(計画設定)'!$BS73="-"),"-",IF('C3(1)-1管路'!J73="-",BS73,IF(BS73="-",'C3(1)-1管路'!J73,'C3(1)-1管路'!J73+BS73)))</f>
        <v>-</v>
      </c>
      <c r="K73" s="472" t="str">
        <f>IF(IF('C3(1)-1管路'!K73="-","-",IF('C10(1)-2管路(計画設定)'!K73="-",'C3(1)-1管路'!K73,'C3(1)-1管路'!K73-'C10(1)-2管路(計画設定)'!K73))=0,"-",IF('C3(1)-1管路'!K73="-","-",IF('C10(1)-2管路(計画設定)'!K73="-",'C3(1)-1管路'!K73,'C3(1)-1管路'!K73-'C10(1)-2管路(計画設定)'!K73)))</f>
        <v>-</v>
      </c>
      <c r="L73" s="486" t="str">
        <f t="shared" si="123"/>
        <v>-</v>
      </c>
      <c r="M73" s="857" t="str">
        <f>IF(AND('C10(1)-1管路(計画設定)'!$J$13="○",'C10(1)-4,5管路(計画設定)'!$BT73="-"),"-",IF('C3(1)-1管路'!M73="-",BT73,IF(BT73="-",'C3(1)-1管路'!M73,'C3(1)-1管路'!M73+BT73)))</f>
        <v>-</v>
      </c>
      <c r="N73" s="472" t="str">
        <f>IF(IF('C3(1)-1管路'!N73="-","-",IF('C10(1)-2管路(計画設定)'!N73="-",'C3(1)-1管路'!N73,'C3(1)-1管路'!N73-'C10(1)-2管路(計画設定)'!N73))=0,"-",IF('C3(1)-1管路'!N73="-","-",IF('C10(1)-2管路(計画設定)'!N73="-",'C3(1)-1管路'!N73,'C3(1)-1管路'!N73-'C10(1)-2管路(計画設定)'!N73)))</f>
        <v>-</v>
      </c>
      <c r="O73" s="486" t="str">
        <f t="shared" si="124"/>
        <v>-</v>
      </c>
      <c r="P73" s="857" t="str">
        <f>IF(AND('C10(1)-1管路(計画設定)'!$L$13="○",'C10(1)-4,5管路(計画設定)'!$BU73="-"),"-",IF('C3(1)-1管路'!P73="-",BU73,IF(BU73="-",'C3(1)-1管路'!P73,'C3(1)-1管路'!P73+BU73)))</f>
        <v>-</v>
      </c>
      <c r="Q73" s="472" t="str">
        <f>IF(IF('C3(1)-1管路'!Q73="-","-",IF('C10(1)-2管路(計画設定)'!Q73="-",'C3(1)-1管路'!Q73,'C3(1)-1管路'!Q73-'C10(1)-2管路(計画設定)'!Q73))=0,"-",IF('C3(1)-1管路'!Q73="-","-",IF('C10(1)-2管路(計画設定)'!Q73="-",'C3(1)-1管路'!Q73,'C3(1)-1管路'!Q73-'C10(1)-2管路(計画設定)'!Q73)))</f>
        <v>-</v>
      </c>
      <c r="R73" s="486" t="str">
        <f t="shared" si="125"/>
        <v>-</v>
      </c>
      <c r="S73" s="857" t="str">
        <f>IF(AND('C10(1)-1管路(計画設定)'!$N$13="○",'C10(1)-4,5管路(計画設定)'!$BV73="-"),"-",IF('C3(1)-1管路'!S73="-",BV73,IF(BV73="-",'C3(1)-1管路'!S73,'C3(1)-1管路'!S73+BV73+BW73)))</f>
        <v>-</v>
      </c>
      <c r="T73" s="471" t="str">
        <f>IF(IF('C3(1)-1管路'!T73="-","-",IF('C10(1)-2管路(計画設定)'!T73="-",'C3(1)-1管路'!T73,'C3(1)-1管路'!T73-'C10(1)-2管路(計画設定)'!T73))=0,"-",IF('C3(1)-1管路'!T73="-","-",IF('C10(1)-2管路(計画設定)'!T73="-",'C3(1)-1管路'!T73,'C3(1)-1管路'!T73-'C10(1)-2管路(計画設定)'!T73)))</f>
        <v>-</v>
      </c>
      <c r="U73" s="856" t="str">
        <f>IF(AND('C10(1)-1管路(計画設定)'!$P$13="○",'C10(1)-4,5管路(計画設定)'!$BW73="-"),"-",IF('C3(1)-1管路'!U73="-",BW73,IF(BW73="-",'C3(1)-1管路'!U73,'C3(1)-1管路'!U73)))</f>
        <v>-</v>
      </c>
      <c r="V73" s="472" t="str">
        <f>IF(IF('C3(1)-1管路'!V73="-","-",IF('C10(1)-2管路(計画設定)'!V73="-",'C3(1)-1管路'!V73,'C3(1)-1管路'!V73-'C10(1)-2管路(計画設定)'!V73))=0,"-",IF('C3(1)-1管路'!V73="-","-",IF('C10(1)-2管路(計画設定)'!V73="-",'C3(1)-1管路'!V73,'C3(1)-1管路'!V73-'C10(1)-2管路(計画設定)'!V73)))</f>
        <v>-</v>
      </c>
      <c r="W73" s="486" t="str">
        <f t="shared" si="126"/>
        <v>-</v>
      </c>
      <c r="X73" s="478" t="str">
        <f>IF(IF('C3(1)-1管路'!X73="-","-",IF('C10(1)-2管路(計画設定)'!X73="-",'C3(1)-1管路'!X73,'C3(1)-1管路'!X73-'C10(1)-2管路(計画設定)'!X73))=0,"-",IF('C3(1)-1管路'!X73="-","-",IF('C10(1)-2管路(計画設定)'!X73="-",'C3(1)-1管路'!X73,'C3(1)-1管路'!X73-'C10(1)-2管路(計画設定)'!X73)))</f>
        <v>-</v>
      </c>
      <c r="Y73" s="472" t="str">
        <f>IF(IF('C3(1)-1管路'!Y73="-","-",IF('C10(1)-2管路(計画設定)'!Y73="-",'C3(1)-1管路'!Y73,'C3(1)-1管路'!Y73-'C10(1)-2管路(計画設定)'!Y73))=0,"-",IF('C3(1)-1管路'!Y73="-","-",IF('C10(1)-2管路(計画設定)'!Y73="-",'C3(1)-1管路'!Y73,'C3(1)-1管路'!Y73-'C10(1)-2管路(計画設定)'!Y73)))</f>
        <v>-</v>
      </c>
      <c r="Z73" s="486" t="str">
        <f t="shared" si="127"/>
        <v>-</v>
      </c>
      <c r="AA73" s="478" t="str">
        <f>IF(IF('C3(1)-1管路'!AA73="-","-",IF('C10(1)-2管路(計画設定)'!AA73="-",'C3(1)-1管路'!AA73,'C3(1)-1管路'!AA73-'C10(1)-2管路(計画設定)'!AA73))=0,"-",IF('C3(1)-1管路'!AA73="-","-",IF('C10(1)-2管路(計画設定)'!AA73="-",'C3(1)-1管路'!AA73,'C3(1)-1管路'!AA73-'C10(1)-2管路(計画設定)'!AA73)))</f>
        <v>-</v>
      </c>
      <c r="AB73" s="472" t="str">
        <f>IF(IF('C3(1)-1管路'!AB73="-","-",IF('C10(1)-2管路(計画設定)'!AB73="-",'C3(1)-1管路'!AB73,'C3(1)-1管路'!AB73-'C10(1)-2管路(計画設定)'!AB73))=0,"-",IF('C3(1)-1管路'!AB73="-","-",IF('C10(1)-2管路(計画設定)'!AB73="-",'C3(1)-1管路'!AB73,'C3(1)-1管路'!AB73-'C10(1)-2管路(計画設定)'!AB73)))</f>
        <v>-</v>
      </c>
      <c r="AC73" s="486" t="str">
        <f t="shared" si="128"/>
        <v>-</v>
      </c>
      <c r="AD73" s="857" t="str">
        <f>IF(AND('C10(1)-1管路(計画設定)'!$V$13="○",'C10(1)-4,5管路(計画設定)'!$BX73="-"),"-",IF('C3(1)-1管路'!AD73="-",BX73,IF(BX73="-",'C3(1)-1管路'!AD73,'C3(1)-1管路'!AD73+BX73)))</f>
        <v>-</v>
      </c>
      <c r="AE73" s="472" t="str">
        <f>IF(IF('C3(1)-1管路'!AE73="-","-",IF('C10(1)-2管路(計画設定)'!AE73="-",'C3(1)-1管路'!AE73,'C3(1)-1管路'!AE73-'C10(1)-2管路(計画設定)'!AE73))=0,"-",IF('C3(1)-1管路'!AE73="-","-",IF('C10(1)-2管路(計画設定)'!AE73="-",'C3(1)-1管路'!AE73,'C3(1)-1管路'!AE73-'C10(1)-2管路(計画設定)'!AE73)))</f>
        <v>-</v>
      </c>
      <c r="AF73" s="486" t="str">
        <f t="shared" si="129"/>
        <v>-</v>
      </c>
      <c r="AG73" s="478" t="str">
        <f>IF(IF('C3(1)-1管路'!AG73="-","-",IF('C10(1)-2管路(計画設定)'!AG73="-",'C3(1)-1管路'!AG73,'C3(1)-1管路'!AG73-'C10(1)-2管路(計画設定)'!AG73))=0,"-",IF('C3(1)-1管路'!AG73="-","-",IF('C10(1)-2管路(計画設定)'!AG73="-",'C3(1)-1管路'!AG73,'C3(1)-1管路'!AG73-'C10(1)-2管路(計画設定)'!AG73)))</f>
        <v>-</v>
      </c>
      <c r="AH73" s="472" t="str">
        <f>IF(IF('C3(1)-1管路'!AH73="-","-",IF('C10(1)-2管路(計画設定)'!AH73="-",'C3(1)-1管路'!AH73,'C3(1)-1管路'!AH73-'C10(1)-2管路(計画設定)'!AH73))=0,"-",IF('C3(1)-1管路'!AH73="-","-",IF('C10(1)-2管路(計画設定)'!AH73="-",'C3(1)-1管路'!AH73,'C3(1)-1管路'!AH73-'C10(1)-2管路(計画設定)'!AH73)))</f>
        <v>-</v>
      </c>
      <c r="AI73" s="486" t="str">
        <f t="shared" si="130"/>
        <v>-</v>
      </c>
      <c r="AJ73" s="478" t="str">
        <f>IF(IF('C3(1)-1管路'!AJ73="-","-",IF('C10(1)-2管路(計画設定)'!AJ73="-",'C3(1)-1管路'!AJ73,'C3(1)-1管路'!AJ73-'C10(1)-2管路(計画設定)'!AJ73))=0,"-",IF('C3(1)-1管路'!AJ73="-","-",IF('C10(1)-2管路(計画設定)'!AJ73="-",'C3(1)-1管路'!AJ73,'C3(1)-1管路'!AJ73-'C10(1)-2管路(計画設定)'!AJ73)))</f>
        <v>-</v>
      </c>
      <c r="AK73" s="472" t="str">
        <f>IF(IF('C3(1)-1管路'!AK73="-","-",IF('C10(1)-2管路(計画設定)'!AK73="-",'C3(1)-1管路'!AK73,'C3(1)-1管路'!AK73-'C10(1)-2管路(計画設定)'!AK73))=0,"-",IF('C3(1)-1管路'!AK73="-","-",IF('C10(1)-2管路(計画設定)'!AK73="-",'C3(1)-1管路'!AK73,'C3(1)-1管路'!AK73-'C10(1)-2管路(計画設定)'!AK73)))</f>
        <v>-</v>
      </c>
      <c r="AL73" s="486" t="str">
        <f t="shared" si="131"/>
        <v>-</v>
      </c>
      <c r="AM73" s="478" t="str">
        <f>IF(IF('C3(1)-1管路'!AM73="-","-",IF('C10(1)-2管路(計画設定)'!AM73="-",'C3(1)-1管路'!AM73,'C3(1)-1管路'!AM73-'C10(1)-2管路(計画設定)'!AM73))=0,"-",IF('C3(1)-1管路'!AM73="-","-",IF('C10(1)-2管路(計画設定)'!AM73="-",'C3(1)-1管路'!AM73,'C3(1)-1管路'!AM73-'C10(1)-2管路(計画設定)'!AM73)))</f>
        <v>-</v>
      </c>
      <c r="AN73" s="472" t="str">
        <f>IF(IF('C3(1)-1管路'!AN73="-","-",IF('C10(1)-2管路(計画設定)'!AN73="-",'C3(1)-1管路'!AN73,'C3(1)-1管路'!AN73-'C10(1)-2管路(計画設定)'!AN73))=0,"-",IF('C3(1)-1管路'!AN73="-","-",IF('C10(1)-2管路(計画設定)'!AN73="-",'C3(1)-1管路'!AN73,'C3(1)-1管路'!AN73-'C10(1)-2管路(計画設定)'!AN73)))</f>
        <v>-</v>
      </c>
      <c r="AO73" s="486" t="str">
        <f t="shared" si="132"/>
        <v>-</v>
      </c>
      <c r="AP73" s="478" t="str">
        <f>IF(IF('C3(1)-1管路'!AP73="-","-",IF('C10(1)-2管路(計画設定)'!AP73="-",'C3(1)-1管路'!AP73,'C3(1)-1管路'!AP73-'C10(1)-2管路(計画設定)'!AP73))=0,"-",IF('C3(1)-1管路'!AP73="-","-",IF('C10(1)-2管路(計画設定)'!AP73="-",'C3(1)-1管路'!AP73,'C3(1)-1管路'!AP73-'C10(1)-2管路(計画設定)'!AP73)))</f>
        <v>-</v>
      </c>
      <c r="AQ73" s="472" t="str">
        <f>IF(IF('C3(1)-1管路'!AQ73="-","-",IF('C10(1)-2管路(計画設定)'!AQ73="-",'C3(1)-1管路'!AQ73,'C3(1)-1管路'!AQ73-'C10(1)-2管路(計画設定)'!AQ73))=0,"-",IF('C3(1)-1管路'!AQ73="-","-",IF('C10(1)-2管路(計画設定)'!AQ73="-",'C3(1)-1管路'!AQ73,'C3(1)-1管路'!AQ73-'C10(1)-2管路(計画設定)'!AQ73)))</f>
        <v>-</v>
      </c>
      <c r="AR73" s="483" t="str">
        <f t="shared" si="133"/>
        <v>-</v>
      </c>
      <c r="AS73" s="478" t="str">
        <f>IF(IF('C3(1)-1管路'!AS73="-","-",IF('C10(1)-2管路(計画設定)'!AS73="-",'C3(1)-1管路'!AS73,'C3(1)-1管路'!AS73-'C10(1)-2管路(計画設定)'!AS73))=0,"-",IF('C3(1)-1管路'!AS73="-","-",IF('C10(1)-2管路(計画設定)'!AS73="-",'C3(1)-1管路'!AS73,'C3(1)-1管路'!AS73-'C10(1)-2管路(計画設定)'!AS73)))</f>
        <v>-</v>
      </c>
      <c r="AT73" s="472" t="str">
        <f>IF(IF('C3(1)-1管路'!AT73="-","-",IF('C10(1)-2管路(計画設定)'!AT73="-",'C3(1)-1管路'!AT73,'C3(1)-1管路'!AT73-'C10(1)-2管路(計画設定)'!AT73))=0,"-",IF('C3(1)-1管路'!AT73="-","-",IF('C10(1)-2管路(計画設定)'!AT73="-",'C3(1)-1管路'!AT73,'C3(1)-1管路'!AT73-'C10(1)-2管路(計画設定)'!AT73)))</f>
        <v>-</v>
      </c>
      <c r="AU73" s="483" t="str">
        <f t="shared" si="134"/>
        <v>-</v>
      </c>
      <c r="AV73" s="1071">
        <f t="shared" si="135"/>
        <v>560</v>
      </c>
      <c r="AW73" s="1070"/>
      <c r="AX73" s="1069" t="str">
        <f t="shared" si="136"/>
        <v>-</v>
      </c>
      <c r="AY73" s="1070"/>
      <c r="AZ73" s="1071">
        <f t="shared" si="137"/>
        <v>560</v>
      </c>
      <c r="BA73" s="1070"/>
      <c r="BB73" s="1070">
        <f t="shared" si="138"/>
        <v>0</v>
      </c>
      <c r="BC73" s="1070"/>
      <c r="BD73" s="1070">
        <f t="shared" si="139"/>
        <v>0</v>
      </c>
      <c r="BE73" s="1070"/>
      <c r="BF73" s="1070">
        <f t="shared" si="140"/>
        <v>0</v>
      </c>
      <c r="BG73" s="1070"/>
      <c r="BH73" s="1070">
        <f t="shared" si="141"/>
        <v>0</v>
      </c>
      <c r="BI73" s="1070"/>
      <c r="BJ73" s="1069">
        <f t="shared" si="142"/>
        <v>560</v>
      </c>
      <c r="BK73" s="1070"/>
      <c r="BL73" s="1070">
        <f t="shared" si="143"/>
        <v>0</v>
      </c>
      <c r="BM73" s="1073"/>
      <c r="BN73" s="1070">
        <f t="shared" si="95"/>
        <v>560</v>
      </c>
      <c r="BO73" s="1073"/>
      <c r="BQ73" s="442" t="str">
        <f>IF('C10(1)-2管路(計画設定)'!AW73="","-",'C10(1)-2管路(計画設定)'!AW73)</f>
        <v>ダクタイル鋳鉄管(NS形継手等)</v>
      </c>
      <c r="BR73" s="441">
        <f>IF(BQ73=BR$4,IF('C10(1)-2管路(計画設定)'!AV73="-","-",IF('C10(1)-2管路(計画設定)'!I73="-",'C10(1)-2管路(計画設定)'!AV73,'C10(1)-2管路(計画設定)'!AV73-'C10(1)-2管路(計画設定)'!I73)),"-")</f>
        <v>560</v>
      </c>
      <c r="BS73" s="441" t="str">
        <f>IF(BQ73=BS$4,IF('C10(1)-2管路(計画設定)'!AV73="-","-",IF('C10(1)-2管路(計画設定)'!L73="-",'C10(1)-2管路(計画設定)'!AV73,'C10(1)-2管路(計画設定)'!AV73-'C10(1)-2管路(計画設定)'!L73)),"-")</f>
        <v>-</v>
      </c>
      <c r="BT73" s="441" t="str">
        <f>IF(BQ73=BT$4,IF('C10(1)-2管路(計画設定)'!AV73="-","-",IF('C10(1)-2管路(計画設定)'!O73="-",'C10(1)-2管路(計画設定)'!AV73,'C10(1)-2管路(計画設定)'!AV73-'C10(1)-2管路(計画設定)'!O73)),"-")</f>
        <v>-</v>
      </c>
      <c r="BU73" s="441" t="str">
        <f>IF($BQ73=BU$4,IF('C10(1)-2管路(計画設定)'!$AV73="-","-",IF('C10(1)-2管路(計画設定)'!R73="-",'C10(1)-2管路(計画設定)'!$AV73,'C10(1)-2管路(計画設定)'!$AV73-'C10(1)-2管路(計画設定)'!R73)),"-")</f>
        <v>-</v>
      </c>
      <c r="BV73" s="441" t="str">
        <f>IF($BQ73=BV$4,IF('C10(1)-2管路(計画設定)'!$AV73="-","-",IF('C10(1)-2管路(計画設定)'!W73="-",'C10(1)-2管路(計画設定)'!$AV73,'C10(1)-2管路(計画設定)'!$AV73-SUM('C10(1)-2管路(計画設定)'!S73,'C10(1)-2管路(計画設定)'!T73))),"-")</f>
        <v>-</v>
      </c>
      <c r="BW73" s="441" t="str">
        <f>IF($BQ73=BV$4,IF('C10(1)-2管路(計画設定)'!$AV73="-","-",IF('C10(1)-2管路(計画設定)'!W73="-",'C10(1)-2管路(計画設定)'!$AV73,'C10(1)-2管路(計画設定)'!$AV73-SUM('C10(1)-2管路(計画設定)'!U73,'C10(1)-2管路(計画設定)'!V73))),"-")</f>
        <v>-</v>
      </c>
      <c r="BX73" s="441" t="str">
        <f>IF($BQ73=BX$4,IF('C10(1)-2管路(計画設定)'!$AV73="-","-",IF('C10(1)-2管路(計画設定)'!AF73="-",'C10(1)-2管路(計画設定)'!$AV73,'C10(1)-2管路(計画設定)'!$AV73-'C10(1)-2管路(計画設定)'!AF73)),"-")</f>
        <v>-</v>
      </c>
    </row>
    <row r="74" spans="2:76" ht="13.5" customHeight="1">
      <c r="B74" s="1594"/>
      <c r="C74" s="1263"/>
      <c r="D74" s="1263"/>
      <c r="E74" s="1265"/>
      <c r="F74" s="76">
        <v>150</v>
      </c>
      <c r="G74" s="857">
        <f>IF(AND('C10(1)-1管路(計画設定)'!$F$13="○",'C10(1)-4,5管路(計画設定)'!$BR74="-"),"-",IF('C3(1)-1管路'!G74="-",BR74,IF(BR74="-",'C3(1)-1管路'!G74,'C3(1)-1管路'!G74+BR74)))</f>
        <v>373</v>
      </c>
      <c r="H74" s="472" t="str">
        <f>IF(IF('C3(1)-1管路'!H74="-","-",IF('C10(1)-2管路(計画設定)'!H74="-",'C3(1)-1管路'!H74,'C3(1)-1管路'!H74-'C10(1)-2管路(計画設定)'!H74))=0,"-",IF('C3(1)-1管路'!H74="-","-",IF('C10(1)-2管路(計画設定)'!H74="-",'C3(1)-1管路'!H74,'C3(1)-1管路'!H74-'C10(1)-2管路(計画設定)'!H74)))</f>
        <v>-</v>
      </c>
      <c r="I74" s="486">
        <f t="shared" si="122"/>
        <v>373</v>
      </c>
      <c r="J74" s="857" t="str">
        <f>IF(AND('C10(1)-1管路(計画設定)'!$H$13="○",'C10(1)-4,5管路(計画設定)'!$BS74="-"),"-",IF('C3(1)-1管路'!J74="-",BS74,IF(BS74="-",'C3(1)-1管路'!J74,'C3(1)-1管路'!J74+BS74)))</f>
        <v>-</v>
      </c>
      <c r="K74" s="472" t="str">
        <f>IF(IF('C3(1)-1管路'!K74="-","-",IF('C10(1)-2管路(計画設定)'!K74="-",'C3(1)-1管路'!K74,'C3(1)-1管路'!K74-'C10(1)-2管路(計画設定)'!K74))=0,"-",IF('C3(1)-1管路'!K74="-","-",IF('C10(1)-2管路(計画設定)'!K74="-",'C3(1)-1管路'!K74,'C3(1)-1管路'!K74-'C10(1)-2管路(計画設定)'!K74)))</f>
        <v>-</v>
      </c>
      <c r="L74" s="486" t="str">
        <f t="shared" si="123"/>
        <v>-</v>
      </c>
      <c r="M74" s="857" t="str">
        <f>IF(AND('C10(1)-1管路(計画設定)'!$J$13="○",'C10(1)-4,5管路(計画設定)'!$BT74="-"),"-",IF('C3(1)-1管路'!M74="-",BT74,IF(BT74="-",'C3(1)-1管路'!M74,'C3(1)-1管路'!M74+BT74)))</f>
        <v>-</v>
      </c>
      <c r="N74" s="472" t="str">
        <f>IF(IF('C3(1)-1管路'!N74="-","-",IF('C10(1)-2管路(計画設定)'!N74="-",'C3(1)-1管路'!N74,'C3(1)-1管路'!N74-'C10(1)-2管路(計画設定)'!N74))=0,"-",IF('C3(1)-1管路'!N74="-","-",IF('C10(1)-2管路(計画設定)'!N74="-",'C3(1)-1管路'!N74,'C3(1)-1管路'!N74-'C10(1)-2管路(計画設定)'!N74)))</f>
        <v>-</v>
      </c>
      <c r="O74" s="486" t="str">
        <f t="shared" si="124"/>
        <v>-</v>
      </c>
      <c r="P74" s="857" t="str">
        <f>IF(AND('C10(1)-1管路(計画設定)'!$L$13="○",'C10(1)-4,5管路(計画設定)'!$BU74="-"),"-",IF('C3(1)-1管路'!P74="-",BU74,IF(BU74="-",'C3(1)-1管路'!P74,'C3(1)-1管路'!P74+BU74)))</f>
        <v>-</v>
      </c>
      <c r="Q74" s="472" t="str">
        <f>IF(IF('C3(1)-1管路'!Q74="-","-",IF('C10(1)-2管路(計画設定)'!Q74="-",'C3(1)-1管路'!Q74,'C3(1)-1管路'!Q74-'C10(1)-2管路(計画設定)'!Q74))=0,"-",IF('C3(1)-1管路'!Q74="-","-",IF('C10(1)-2管路(計画設定)'!Q74="-",'C3(1)-1管路'!Q74,'C3(1)-1管路'!Q74-'C10(1)-2管路(計画設定)'!Q74)))</f>
        <v>-</v>
      </c>
      <c r="R74" s="486" t="str">
        <f t="shared" si="125"/>
        <v>-</v>
      </c>
      <c r="S74" s="857" t="str">
        <f>IF(AND('C10(1)-1管路(計画設定)'!$N$13="○",'C10(1)-4,5管路(計画設定)'!$BV74="-"),"-",IF('C3(1)-1管路'!S74="-",BV74,IF(BV74="-",'C3(1)-1管路'!S74,'C3(1)-1管路'!S74+BV74+BW74)))</f>
        <v>-</v>
      </c>
      <c r="T74" s="471" t="str">
        <f>IF(IF('C3(1)-1管路'!T74="-","-",IF('C10(1)-2管路(計画設定)'!T74="-",'C3(1)-1管路'!T74,'C3(1)-1管路'!T74-'C10(1)-2管路(計画設定)'!T74))=0,"-",IF('C3(1)-1管路'!T74="-","-",IF('C10(1)-2管路(計画設定)'!T74="-",'C3(1)-1管路'!T74,'C3(1)-1管路'!T74-'C10(1)-2管路(計画設定)'!T74)))</f>
        <v>-</v>
      </c>
      <c r="U74" s="856" t="str">
        <f>IF(AND('C10(1)-1管路(計画設定)'!$P$13="○",'C10(1)-4,5管路(計画設定)'!$BW74="-"),"-",IF('C3(1)-1管路'!U74="-",BW74,IF(BW74="-",'C3(1)-1管路'!U74,'C3(1)-1管路'!U74)))</f>
        <v>-</v>
      </c>
      <c r="V74" s="472" t="str">
        <f>IF(IF('C3(1)-1管路'!V74="-","-",IF('C10(1)-2管路(計画設定)'!V74="-",'C3(1)-1管路'!V74,'C3(1)-1管路'!V74-'C10(1)-2管路(計画設定)'!V74))=0,"-",IF('C3(1)-1管路'!V74="-","-",IF('C10(1)-2管路(計画設定)'!V74="-",'C3(1)-1管路'!V74,'C3(1)-1管路'!V74-'C10(1)-2管路(計画設定)'!V74)))</f>
        <v>-</v>
      </c>
      <c r="W74" s="486" t="str">
        <f t="shared" si="126"/>
        <v>-</v>
      </c>
      <c r="X74" s="478" t="str">
        <f>IF(IF('C3(1)-1管路'!X74="-","-",IF('C10(1)-2管路(計画設定)'!X74="-",'C3(1)-1管路'!X74,'C3(1)-1管路'!X74-'C10(1)-2管路(計画設定)'!X74))=0,"-",IF('C3(1)-1管路'!X74="-","-",IF('C10(1)-2管路(計画設定)'!X74="-",'C3(1)-1管路'!X74,'C3(1)-1管路'!X74-'C10(1)-2管路(計画設定)'!X74)))</f>
        <v>-</v>
      </c>
      <c r="Y74" s="472" t="str">
        <f>IF(IF('C3(1)-1管路'!Y74="-","-",IF('C10(1)-2管路(計画設定)'!Y74="-",'C3(1)-1管路'!Y74,'C3(1)-1管路'!Y74-'C10(1)-2管路(計画設定)'!Y74))=0,"-",IF('C3(1)-1管路'!Y74="-","-",IF('C10(1)-2管路(計画設定)'!Y74="-",'C3(1)-1管路'!Y74,'C3(1)-1管路'!Y74-'C10(1)-2管路(計画設定)'!Y74)))</f>
        <v>-</v>
      </c>
      <c r="Z74" s="486" t="str">
        <f t="shared" si="127"/>
        <v>-</v>
      </c>
      <c r="AA74" s="478" t="str">
        <f>IF(IF('C3(1)-1管路'!AA74="-","-",IF('C10(1)-2管路(計画設定)'!AA74="-",'C3(1)-1管路'!AA74,'C3(1)-1管路'!AA74-'C10(1)-2管路(計画設定)'!AA74))=0,"-",IF('C3(1)-1管路'!AA74="-","-",IF('C10(1)-2管路(計画設定)'!AA74="-",'C3(1)-1管路'!AA74,'C3(1)-1管路'!AA74-'C10(1)-2管路(計画設定)'!AA74)))</f>
        <v>-</v>
      </c>
      <c r="AB74" s="472" t="str">
        <f>IF(IF('C3(1)-1管路'!AB74="-","-",IF('C10(1)-2管路(計画設定)'!AB74="-",'C3(1)-1管路'!AB74,'C3(1)-1管路'!AB74-'C10(1)-2管路(計画設定)'!AB74))=0,"-",IF('C3(1)-1管路'!AB74="-","-",IF('C10(1)-2管路(計画設定)'!AB74="-",'C3(1)-1管路'!AB74,'C3(1)-1管路'!AB74-'C10(1)-2管路(計画設定)'!AB74)))</f>
        <v>-</v>
      </c>
      <c r="AC74" s="486" t="str">
        <f t="shared" si="128"/>
        <v>-</v>
      </c>
      <c r="AD74" s="857" t="str">
        <f>IF(AND('C10(1)-1管路(計画設定)'!$V$13="○",'C10(1)-4,5管路(計画設定)'!$BX74="-"),"-",IF('C3(1)-1管路'!AD74="-",BX74,IF(BX74="-",'C3(1)-1管路'!AD74,'C3(1)-1管路'!AD74+BX74)))</f>
        <v>-</v>
      </c>
      <c r="AE74" s="472" t="str">
        <f>IF(IF('C3(1)-1管路'!AE74="-","-",IF('C10(1)-2管路(計画設定)'!AE74="-",'C3(1)-1管路'!AE74,'C3(1)-1管路'!AE74-'C10(1)-2管路(計画設定)'!AE74))=0,"-",IF('C3(1)-1管路'!AE74="-","-",IF('C10(1)-2管路(計画設定)'!AE74="-",'C3(1)-1管路'!AE74,'C3(1)-1管路'!AE74-'C10(1)-2管路(計画設定)'!AE74)))</f>
        <v>-</v>
      </c>
      <c r="AF74" s="486" t="str">
        <f t="shared" si="129"/>
        <v>-</v>
      </c>
      <c r="AG74" s="478" t="str">
        <f>IF(IF('C3(1)-1管路'!AG74="-","-",IF('C10(1)-2管路(計画設定)'!AG74="-",'C3(1)-1管路'!AG74,'C3(1)-1管路'!AG74-'C10(1)-2管路(計画設定)'!AG74))=0,"-",IF('C3(1)-1管路'!AG74="-","-",IF('C10(1)-2管路(計画設定)'!AG74="-",'C3(1)-1管路'!AG74,'C3(1)-1管路'!AG74-'C10(1)-2管路(計画設定)'!AG74)))</f>
        <v>-</v>
      </c>
      <c r="AH74" s="472" t="str">
        <f>IF(IF('C3(1)-1管路'!AH74="-","-",IF('C10(1)-2管路(計画設定)'!AH74="-",'C3(1)-1管路'!AH74,'C3(1)-1管路'!AH74-'C10(1)-2管路(計画設定)'!AH74))=0,"-",IF('C3(1)-1管路'!AH74="-","-",IF('C10(1)-2管路(計画設定)'!AH74="-",'C3(1)-1管路'!AH74,'C3(1)-1管路'!AH74-'C10(1)-2管路(計画設定)'!AH74)))</f>
        <v>-</v>
      </c>
      <c r="AI74" s="486" t="str">
        <f t="shared" si="130"/>
        <v>-</v>
      </c>
      <c r="AJ74" s="478" t="str">
        <f>IF(IF('C3(1)-1管路'!AJ74="-","-",IF('C10(1)-2管路(計画設定)'!AJ74="-",'C3(1)-1管路'!AJ74,'C3(1)-1管路'!AJ74-'C10(1)-2管路(計画設定)'!AJ74))=0,"-",IF('C3(1)-1管路'!AJ74="-","-",IF('C10(1)-2管路(計画設定)'!AJ74="-",'C3(1)-1管路'!AJ74,'C3(1)-1管路'!AJ74-'C10(1)-2管路(計画設定)'!AJ74)))</f>
        <v>-</v>
      </c>
      <c r="AK74" s="472" t="str">
        <f>IF(IF('C3(1)-1管路'!AK74="-","-",IF('C10(1)-2管路(計画設定)'!AK74="-",'C3(1)-1管路'!AK74,'C3(1)-1管路'!AK74-'C10(1)-2管路(計画設定)'!AK74))=0,"-",IF('C3(1)-1管路'!AK74="-","-",IF('C10(1)-2管路(計画設定)'!AK74="-",'C3(1)-1管路'!AK74,'C3(1)-1管路'!AK74-'C10(1)-2管路(計画設定)'!AK74)))</f>
        <v>-</v>
      </c>
      <c r="AL74" s="486" t="str">
        <f t="shared" si="131"/>
        <v>-</v>
      </c>
      <c r="AM74" s="478" t="str">
        <f>IF(IF('C3(1)-1管路'!AM74="-","-",IF('C10(1)-2管路(計画設定)'!AM74="-",'C3(1)-1管路'!AM74,'C3(1)-1管路'!AM74-'C10(1)-2管路(計画設定)'!AM74))=0,"-",IF('C3(1)-1管路'!AM74="-","-",IF('C10(1)-2管路(計画設定)'!AM74="-",'C3(1)-1管路'!AM74,'C3(1)-1管路'!AM74-'C10(1)-2管路(計画設定)'!AM74)))</f>
        <v>-</v>
      </c>
      <c r="AN74" s="472" t="str">
        <f>IF(IF('C3(1)-1管路'!AN74="-","-",IF('C10(1)-2管路(計画設定)'!AN74="-",'C3(1)-1管路'!AN74,'C3(1)-1管路'!AN74-'C10(1)-2管路(計画設定)'!AN74))=0,"-",IF('C3(1)-1管路'!AN74="-","-",IF('C10(1)-2管路(計画設定)'!AN74="-",'C3(1)-1管路'!AN74,'C3(1)-1管路'!AN74-'C10(1)-2管路(計画設定)'!AN74)))</f>
        <v>-</v>
      </c>
      <c r="AO74" s="486" t="str">
        <f t="shared" si="132"/>
        <v>-</v>
      </c>
      <c r="AP74" s="478" t="str">
        <f>IF(IF('C3(1)-1管路'!AP74="-","-",IF('C10(1)-2管路(計画設定)'!AP74="-",'C3(1)-1管路'!AP74,'C3(1)-1管路'!AP74-'C10(1)-2管路(計画設定)'!AP74))=0,"-",IF('C3(1)-1管路'!AP74="-","-",IF('C10(1)-2管路(計画設定)'!AP74="-",'C3(1)-1管路'!AP74,'C3(1)-1管路'!AP74-'C10(1)-2管路(計画設定)'!AP74)))</f>
        <v>-</v>
      </c>
      <c r="AQ74" s="472" t="str">
        <f>IF(IF('C3(1)-1管路'!AQ74="-","-",IF('C10(1)-2管路(計画設定)'!AQ74="-",'C3(1)-1管路'!AQ74,'C3(1)-1管路'!AQ74-'C10(1)-2管路(計画設定)'!AQ74))=0,"-",IF('C3(1)-1管路'!AQ74="-","-",IF('C10(1)-2管路(計画設定)'!AQ74="-",'C3(1)-1管路'!AQ74,'C3(1)-1管路'!AQ74-'C10(1)-2管路(計画設定)'!AQ74)))</f>
        <v>-</v>
      </c>
      <c r="AR74" s="483" t="str">
        <f t="shared" si="133"/>
        <v>-</v>
      </c>
      <c r="AS74" s="478" t="str">
        <f>IF(IF('C3(1)-1管路'!AS74="-","-",IF('C10(1)-2管路(計画設定)'!AS74="-",'C3(1)-1管路'!AS74,'C3(1)-1管路'!AS74-'C10(1)-2管路(計画設定)'!AS74))=0,"-",IF('C3(1)-1管路'!AS74="-","-",IF('C10(1)-2管路(計画設定)'!AS74="-",'C3(1)-1管路'!AS74,'C3(1)-1管路'!AS74-'C10(1)-2管路(計画設定)'!AS74)))</f>
        <v>-</v>
      </c>
      <c r="AT74" s="472" t="str">
        <f>IF(IF('C3(1)-1管路'!AT74="-","-",IF('C10(1)-2管路(計画設定)'!AT74="-",'C3(1)-1管路'!AT74,'C3(1)-1管路'!AT74-'C10(1)-2管路(計画設定)'!AT74))=0,"-",IF('C3(1)-1管路'!AT74="-","-",IF('C10(1)-2管路(計画設定)'!AT74="-",'C3(1)-1管路'!AT74,'C3(1)-1管路'!AT74-'C10(1)-2管路(計画設定)'!AT74)))</f>
        <v>-</v>
      </c>
      <c r="AU74" s="483" t="str">
        <f t="shared" si="134"/>
        <v>-</v>
      </c>
      <c r="AV74" s="1071">
        <f t="shared" si="135"/>
        <v>373</v>
      </c>
      <c r="AW74" s="1070"/>
      <c r="AX74" s="1069" t="str">
        <f t="shared" si="136"/>
        <v>-</v>
      </c>
      <c r="AY74" s="1070"/>
      <c r="AZ74" s="1071">
        <f t="shared" si="137"/>
        <v>373</v>
      </c>
      <c r="BA74" s="1070"/>
      <c r="BB74" s="1070">
        <f t="shared" si="138"/>
        <v>0</v>
      </c>
      <c r="BC74" s="1070"/>
      <c r="BD74" s="1070">
        <f t="shared" si="139"/>
        <v>0</v>
      </c>
      <c r="BE74" s="1070"/>
      <c r="BF74" s="1070">
        <f t="shared" si="140"/>
        <v>0</v>
      </c>
      <c r="BG74" s="1070"/>
      <c r="BH74" s="1070">
        <f t="shared" si="141"/>
        <v>0</v>
      </c>
      <c r="BI74" s="1070"/>
      <c r="BJ74" s="1069">
        <f t="shared" si="142"/>
        <v>373</v>
      </c>
      <c r="BK74" s="1070"/>
      <c r="BL74" s="1070">
        <f t="shared" si="143"/>
        <v>0</v>
      </c>
      <c r="BM74" s="1073"/>
      <c r="BN74" s="1070">
        <f t="shared" si="95"/>
        <v>373</v>
      </c>
      <c r="BO74" s="1073"/>
      <c r="BQ74" s="442" t="str">
        <f>IF('C10(1)-2管路(計画設定)'!AW74="","-",'C10(1)-2管路(計画設定)'!AW74)</f>
        <v>ダクタイル鋳鉄管(NS形継手等)</v>
      </c>
      <c r="BR74" s="441">
        <f>IF(BQ74=BR$4,IF('C10(1)-2管路(計画設定)'!AV74="-","-",IF('C10(1)-2管路(計画設定)'!I74="-",'C10(1)-2管路(計画設定)'!AV74,'C10(1)-2管路(計画設定)'!AV74-'C10(1)-2管路(計画設定)'!I74)),"-")</f>
        <v>373</v>
      </c>
      <c r="BS74" s="441" t="str">
        <f>IF(BQ74=BS$4,IF('C10(1)-2管路(計画設定)'!AV74="-","-",IF('C10(1)-2管路(計画設定)'!L74="-",'C10(1)-2管路(計画設定)'!AV74,'C10(1)-2管路(計画設定)'!AV74-'C10(1)-2管路(計画設定)'!L74)),"-")</f>
        <v>-</v>
      </c>
      <c r="BT74" s="441" t="str">
        <f>IF(BQ74=BT$4,IF('C10(1)-2管路(計画設定)'!AV74="-","-",IF('C10(1)-2管路(計画設定)'!O74="-",'C10(1)-2管路(計画設定)'!AV74,'C10(1)-2管路(計画設定)'!AV74-'C10(1)-2管路(計画設定)'!O74)),"-")</f>
        <v>-</v>
      </c>
      <c r="BU74" s="441" t="str">
        <f>IF($BQ74=BU$4,IF('C10(1)-2管路(計画設定)'!$AV74="-","-",IF('C10(1)-2管路(計画設定)'!R74="-",'C10(1)-2管路(計画設定)'!$AV74,'C10(1)-2管路(計画設定)'!$AV74-'C10(1)-2管路(計画設定)'!R74)),"-")</f>
        <v>-</v>
      </c>
      <c r="BV74" s="441" t="str">
        <f>IF($BQ74=BV$4,IF('C10(1)-2管路(計画設定)'!$AV74="-","-",IF('C10(1)-2管路(計画設定)'!W74="-",'C10(1)-2管路(計画設定)'!$AV74,'C10(1)-2管路(計画設定)'!$AV74-SUM('C10(1)-2管路(計画設定)'!S74,'C10(1)-2管路(計画設定)'!T74))),"-")</f>
        <v>-</v>
      </c>
      <c r="BW74" s="441" t="str">
        <f>IF($BQ74=BV$4,IF('C10(1)-2管路(計画設定)'!$AV74="-","-",IF('C10(1)-2管路(計画設定)'!W74="-",'C10(1)-2管路(計画設定)'!$AV74,'C10(1)-2管路(計画設定)'!$AV74-SUM('C10(1)-2管路(計画設定)'!U74,'C10(1)-2管路(計画設定)'!V74))),"-")</f>
        <v>-</v>
      </c>
      <c r="BX74" s="441" t="str">
        <f>IF($BQ74=BX$4,IF('C10(1)-2管路(計画設定)'!$AV74="-","-",IF('C10(1)-2管路(計画設定)'!AF74="-",'C10(1)-2管路(計画設定)'!$AV74,'C10(1)-2管路(計画設定)'!$AV74-'C10(1)-2管路(計画設定)'!AF74)),"-")</f>
        <v>-</v>
      </c>
    </row>
    <row r="75" spans="2:76" ht="13.5" customHeight="1">
      <c r="B75" s="1594"/>
      <c r="C75" s="1263"/>
      <c r="D75" s="1263"/>
      <c r="E75" s="1265"/>
      <c r="F75" s="76">
        <v>100</v>
      </c>
      <c r="G75" s="857" t="str">
        <f>IF(AND('C10(1)-1管路(計画設定)'!$F$13="○",'C10(1)-4,5管路(計画設定)'!$BR75="-"),"-",IF('C3(1)-1管路'!G75="-",BR75,IF(BR75="-",'C3(1)-1管路'!G75,'C3(1)-1管路'!G75+BR75)))</f>
        <v>-</v>
      </c>
      <c r="H75" s="472" t="str">
        <f>IF(IF('C3(1)-1管路'!H75="-","-",IF('C10(1)-2管路(計画設定)'!H75="-",'C3(1)-1管路'!H75,'C3(1)-1管路'!H75-'C10(1)-2管路(計画設定)'!H75))=0,"-",IF('C3(1)-1管路'!H75="-","-",IF('C10(1)-2管路(計画設定)'!H75="-",'C3(1)-1管路'!H75,'C3(1)-1管路'!H75-'C10(1)-2管路(計画設定)'!H75)))</f>
        <v>-</v>
      </c>
      <c r="I75" s="486" t="str">
        <f t="shared" si="122"/>
        <v>-</v>
      </c>
      <c r="J75" s="857" t="str">
        <f>IF(AND('C10(1)-1管路(計画設定)'!$H$13="○",'C10(1)-4,5管路(計画設定)'!$BS75="-"),"-",IF('C3(1)-1管路'!J75="-",BS75,IF(BS75="-",'C3(1)-1管路'!J75,'C3(1)-1管路'!J75+BS75)))</f>
        <v>-</v>
      </c>
      <c r="K75" s="472" t="str">
        <f>IF(IF('C3(1)-1管路'!K75="-","-",IF('C10(1)-2管路(計画設定)'!K75="-",'C3(1)-1管路'!K75,'C3(1)-1管路'!K75-'C10(1)-2管路(計画設定)'!K75))=0,"-",IF('C3(1)-1管路'!K75="-","-",IF('C10(1)-2管路(計画設定)'!K75="-",'C3(1)-1管路'!K75,'C3(1)-1管路'!K75-'C10(1)-2管路(計画設定)'!K75)))</f>
        <v>-</v>
      </c>
      <c r="L75" s="486" t="str">
        <f t="shared" si="123"/>
        <v>-</v>
      </c>
      <c r="M75" s="857" t="str">
        <f>IF(AND('C10(1)-1管路(計画設定)'!$J$13="○",'C10(1)-4,5管路(計画設定)'!$BT75="-"),"-",IF('C3(1)-1管路'!M75="-",BT75,IF(BT75="-",'C3(1)-1管路'!M75,'C3(1)-1管路'!M75+BT75)))</f>
        <v>-</v>
      </c>
      <c r="N75" s="472" t="str">
        <f>IF(IF('C3(1)-1管路'!N75="-","-",IF('C10(1)-2管路(計画設定)'!N75="-",'C3(1)-1管路'!N75,'C3(1)-1管路'!N75-'C10(1)-2管路(計画設定)'!N75))=0,"-",IF('C3(1)-1管路'!N75="-","-",IF('C10(1)-2管路(計画設定)'!N75="-",'C3(1)-1管路'!N75,'C3(1)-1管路'!N75-'C10(1)-2管路(計画設定)'!N75)))</f>
        <v>-</v>
      </c>
      <c r="O75" s="486" t="str">
        <f t="shared" si="124"/>
        <v>-</v>
      </c>
      <c r="P75" s="857" t="str">
        <f>IF(AND('C10(1)-1管路(計画設定)'!$L$13="○",'C10(1)-4,5管路(計画設定)'!$BU75="-"),"-",IF('C3(1)-1管路'!P75="-",BU75,IF(BU75="-",'C3(1)-1管路'!P75,'C3(1)-1管路'!P75+BU75)))</f>
        <v>-</v>
      </c>
      <c r="Q75" s="472" t="str">
        <f>IF(IF('C3(1)-1管路'!Q75="-","-",IF('C10(1)-2管路(計画設定)'!Q75="-",'C3(1)-1管路'!Q75,'C3(1)-1管路'!Q75-'C10(1)-2管路(計画設定)'!Q75))=0,"-",IF('C3(1)-1管路'!Q75="-","-",IF('C10(1)-2管路(計画設定)'!Q75="-",'C3(1)-1管路'!Q75,'C3(1)-1管路'!Q75-'C10(1)-2管路(計画設定)'!Q75)))</f>
        <v>-</v>
      </c>
      <c r="R75" s="486" t="str">
        <f t="shared" si="125"/>
        <v>-</v>
      </c>
      <c r="S75" s="857" t="str">
        <f>IF(AND('C10(1)-1管路(計画設定)'!$N$13="○",'C10(1)-4,5管路(計画設定)'!$BV75="-"),"-",IF('C3(1)-1管路'!S75="-",BV75,IF(BV75="-",'C3(1)-1管路'!S75,'C3(1)-1管路'!S75+BV75+BW75)))</f>
        <v>-</v>
      </c>
      <c r="T75" s="471" t="str">
        <f>IF(IF('C3(1)-1管路'!T75="-","-",IF('C10(1)-2管路(計画設定)'!T75="-",'C3(1)-1管路'!T75,'C3(1)-1管路'!T75-'C10(1)-2管路(計画設定)'!T75))=0,"-",IF('C3(1)-1管路'!T75="-","-",IF('C10(1)-2管路(計画設定)'!T75="-",'C3(1)-1管路'!T75,'C3(1)-1管路'!T75-'C10(1)-2管路(計画設定)'!T75)))</f>
        <v>-</v>
      </c>
      <c r="U75" s="856" t="str">
        <f>IF(AND('C10(1)-1管路(計画設定)'!$P$13="○",'C10(1)-4,5管路(計画設定)'!$BW75="-"),"-",IF('C3(1)-1管路'!U75="-",BW75,IF(BW75="-",'C3(1)-1管路'!U75,'C3(1)-1管路'!U75)))</f>
        <v>-</v>
      </c>
      <c r="V75" s="472" t="str">
        <f>IF(IF('C3(1)-1管路'!V75="-","-",IF('C10(1)-2管路(計画設定)'!V75="-",'C3(1)-1管路'!V75,'C3(1)-1管路'!V75-'C10(1)-2管路(計画設定)'!V75))=0,"-",IF('C3(1)-1管路'!V75="-","-",IF('C10(1)-2管路(計画設定)'!V75="-",'C3(1)-1管路'!V75,'C3(1)-1管路'!V75-'C10(1)-2管路(計画設定)'!V75)))</f>
        <v>-</v>
      </c>
      <c r="W75" s="486" t="str">
        <f t="shared" si="126"/>
        <v>-</v>
      </c>
      <c r="X75" s="478" t="str">
        <f>IF(IF('C3(1)-1管路'!X75="-","-",IF('C10(1)-2管路(計画設定)'!X75="-",'C3(1)-1管路'!X75,'C3(1)-1管路'!X75-'C10(1)-2管路(計画設定)'!X75))=0,"-",IF('C3(1)-1管路'!X75="-","-",IF('C10(1)-2管路(計画設定)'!X75="-",'C3(1)-1管路'!X75,'C3(1)-1管路'!X75-'C10(1)-2管路(計画設定)'!X75)))</f>
        <v>-</v>
      </c>
      <c r="Y75" s="472" t="str">
        <f>IF(IF('C3(1)-1管路'!Y75="-","-",IF('C10(1)-2管路(計画設定)'!Y75="-",'C3(1)-1管路'!Y75,'C3(1)-1管路'!Y75-'C10(1)-2管路(計画設定)'!Y75))=0,"-",IF('C3(1)-1管路'!Y75="-","-",IF('C10(1)-2管路(計画設定)'!Y75="-",'C3(1)-1管路'!Y75,'C3(1)-1管路'!Y75-'C10(1)-2管路(計画設定)'!Y75)))</f>
        <v>-</v>
      </c>
      <c r="Z75" s="486" t="str">
        <f t="shared" si="127"/>
        <v>-</v>
      </c>
      <c r="AA75" s="478" t="str">
        <f>IF(IF('C3(1)-1管路'!AA75="-","-",IF('C10(1)-2管路(計画設定)'!AA75="-",'C3(1)-1管路'!AA75,'C3(1)-1管路'!AA75-'C10(1)-2管路(計画設定)'!AA75))=0,"-",IF('C3(1)-1管路'!AA75="-","-",IF('C10(1)-2管路(計画設定)'!AA75="-",'C3(1)-1管路'!AA75,'C3(1)-1管路'!AA75-'C10(1)-2管路(計画設定)'!AA75)))</f>
        <v>-</v>
      </c>
      <c r="AB75" s="472" t="str">
        <f>IF(IF('C3(1)-1管路'!AB75="-","-",IF('C10(1)-2管路(計画設定)'!AB75="-",'C3(1)-1管路'!AB75,'C3(1)-1管路'!AB75-'C10(1)-2管路(計画設定)'!AB75))=0,"-",IF('C3(1)-1管路'!AB75="-","-",IF('C10(1)-2管路(計画設定)'!AB75="-",'C3(1)-1管路'!AB75,'C3(1)-1管路'!AB75-'C10(1)-2管路(計画設定)'!AB75)))</f>
        <v>-</v>
      </c>
      <c r="AC75" s="486" t="str">
        <f t="shared" si="128"/>
        <v>-</v>
      </c>
      <c r="AD75" s="857" t="str">
        <f>IF(AND('C10(1)-1管路(計画設定)'!$V$13="○",'C10(1)-4,5管路(計画設定)'!$BX75="-"),"-",IF('C3(1)-1管路'!AD75="-",BX75,IF(BX75="-",'C3(1)-1管路'!AD75,'C3(1)-1管路'!AD75+BX75)))</f>
        <v>-</v>
      </c>
      <c r="AE75" s="472" t="str">
        <f>IF(IF('C3(1)-1管路'!AE75="-","-",IF('C10(1)-2管路(計画設定)'!AE75="-",'C3(1)-1管路'!AE75,'C3(1)-1管路'!AE75-'C10(1)-2管路(計画設定)'!AE75))=0,"-",IF('C3(1)-1管路'!AE75="-","-",IF('C10(1)-2管路(計画設定)'!AE75="-",'C3(1)-1管路'!AE75,'C3(1)-1管路'!AE75-'C10(1)-2管路(計画設定)'!AE75)))</f>
        <v>-</v>
      </c>
      <c r="AF75" s="486" t="str">
        <f t="shared" si="129"/>
        <v>-</v>
      </c>
      <c r="AG75" s="478" t="str">
        <f>IF(IF('C3(1)-1管路'!AG75="-","-",IF('C10(1)-2管路(計画設定)'!AG75="-",'C3(1)-1管路'!AG75,'C3(1)-1管路'!AG75-'C10(1)-2管路(計画設定)'!AG75))=0,"-",IF('C3(1)-1管路'!AG75="-","-",IF('C10(1)-2管路(計画設定)'!AG75="-",'C3(1)-1管路'!AG75,'C3(1)-1管路'!AG75-'C10(1)-2管路(計画設定)'!AG75)))</f>
        <v>-</v>
      </c>
      <c r="AH75" s="472" t="str">
        <f>IF(IF('C3(1)-1管路'!AH75="-","-",IF('C10(1)-2管路(計画設定)'!AH75="-",'C3(1)-1管路'!AH75,'C3(1)-1管路'!AH75-'C10(1)-2管路(計画設定)'!AH75))=0,"-",IF('C3(1)-1管路'!AH75="-","-",IF('C10(1)-2管路(計画設定)'!AH75="-",'C3(1)-1管路'!AH75,'C3(1)-1管路'!AH75-'C10(1)-2管路(計画設定)'!AH75)))</f>
        <v>-</v>
      </c>
      <c r="AI75" s="486" t="str">
        <f t="shared" si="130"/>
        <v>-</v>
      </c>
      <c r="AJ75" s="478" t="str">
        <f>IF(IF('C3(1)-1管路'!AJ75="-","-",IF('C10(1)-2管路(計画設定)'!AJ75="-",'C3(1)-1管路'!AJ75,'C3(1)-1管路'!AJ75-'C10(1)-2管路(計画設定)'!AJ75))=0,"-",IF('C3(1)-1管路'!AJ75="-","-",IF('C10(1)-2管路(計画設定)'!AJ75="-",'C3(1)-1管路'!AJ75,'C3(1)-1管路'!AJ75-'C10(1)-2管路(計画設定)'!AJ75)))</f>
        <v>-</v>
      </c>
      <c r="AK75" s="472" t="str">
        <f>IF(IF('C3(1)-1管路'!AK75="-","-",IF('C10(1)-2管路(計画設定)'!AK75="-",'C3(1)-1管路'!AK75,'C3(1)-1管路'!AK75-'C10(1)-2管路(計画設定)'!AK75))=0,"-",IF('C3(1)-1管路'!AK75="-","-",IF('C10(1)-2管路(計画設定)'!AK75="-",'C3(1)-1管路'!AK75,'C3(1)-1管路'!AK75-'C10(1)-2管路(計画設定)'!AK75)))</f>
        <v>-</v>
      </c>
      <c r="AL75" s="486" t="str">
        <f t="shared" si="131"/>
        <v>-</v>
      </c>
      <c r="AM75" s="478" t="str">
        <f>IF(IF('C3(1)-1管路'!AM75="-","-",IF('C10(1)-2管路(計画設定)'!AM75="-",'C3(1)-1管路'!AM75,'C3(1)-1管路'!AM75-'C10(1)-2管路(計画設定)'!AM75))=0,"-",IF('C3(1)-1管路'!AM75="-","-",IF('C10(1)-2管路(計画設定)'!AM75="-",'C3(1)-1管路'!AM75,'C3(1)-1管路'!AM75-'C10(1)-2管路(計画設定)'!AM75)))</f>
        <v>-</v>
      </c>
      <c r="AN75" s="472" t="str">
        <f>IF(IF('C3(1)-1管路'!AN75="-","-",IF('C10(1)-2管路(計画設定)'!AN75="-",'C3(1)-1管路'!AN75,'C3(1)-1管路'!AN75-'C10(1)-2管路(計画設定)'!AN75))=0,"-",IF('C3(1)-1管路'!AN75="-","-",IF('C10(1)-2管路(計画設定)'!AN75="-",'C3(1)-1管路'!AN75,'C3(1)-1管路'!AN75-'C10(1)-2管路(計画設定)'!AN75)))</f>
        <v>-</v>
      </c>
      <c r="AO75" s="486" t="str">
        <f t="shared" si="132"/>
        <v>-</v>
      </c>
      <c r="AP75" s="478" t="str">
        <f>IF(IF('C3(1)-1管路'!AP75="-","-",IF('C10(1)-2管路(計画設定)'!AP75="-",'C3(1)-1管路'!AP75,'C3(1)-1管路'!AP75-'C10(1)-2管路(計画設定)'!AP75))=0,"-",IF('C3(1)-1管路'!AP75="-","-",IF('C10(1)-2管路(計画設定)'!AP75="-",'C3(1)-1管路'!AP75,'C3(1)-1管路'!AP75-'C10(1)-2管路(計画設定)'!AP75)))</f>
        <v>-</v>
      </c>
      <c r="AQ75" s="472" t="str">
        <f>IF(IF('C3(1)-1管路'!AQ75="-","-",IF('C10(1)-2管路(計画設定)'!AQ75="-",'C3(1)-1管路'!AQ75,'C3(1)-1管路'!AQ75-'C10(1)-2管路(計画設定)'!AQ75))=0,"-",IF('C3(1)-1管路'!AQ75="-","-",IF('C10(1)-2管路(計画設定)'!AQ75="-",'C3(1)-1管路'!AQ75,'C3(1)-1管路'!AQ75-'C10(1)-2管路(計画設定)'!AQ75)))</f>
        <v>-</v>
      </c>
      <c r="AR75" s="483" t="str">
        <f t="shared" si="133"/>
        <v>-</v>
      </c>
      <c r="AS75" s="478" t="str">
        <f>IF(IF('C3(1)-1管路'!AS75="-","-",IF('C10(1)-2管路(計画設定)'!AS75="-",'C3(1)-1管路'!AS75,'C3(1)-1管路'!AS75-'C10(1)-2管路(計画設定)'!AS75))=0,"-",IF('C3(1)-1管路'!AS75="-","-",IF('C10(1)-2管路(計画設定)'!AS75="-",'C3(1)-1管路'!AS75,'C3(1)-1管路'!AS75-'C10(1)-2管路(計画設定)'!AS75)))</f>
        <v>-</v>
      </c>
      <c r="AT75" s="472" t="str">
        <f>IF(IF('C3(1)-1管路'!AT75="-","-",IF('C10(1)-2管路(計画設定)'!AT75="-",'C3(1)-1管路'!AT75,'C3(1)-1管路'!AT75-'C10(1)-2管路(計画設定)'!AT75))=0,"-",IF('C3(1)-1管路'!AT75="-","-",IF('C10(1)-2管路(計画設定)'!AT75="-",'C3(1)-1管路'!AT75,'C3(1)-1管路'!AT75-'C10(1)-2管路(計画設定)'!AT75)))</f>
        <v>-</v>
      </c>
      <c r="AU75" s="483" t="str">
        <f t="shared" si="134"/>
        <v>-</v>
      </c>
      <c r="AV75" s="1071" t="str">
        <f t="shared" si="135"/>
        <v>-</v>
      </c>
      <c r="AW75" s="1070"/>
      <c r="AX75" s="1069" t="str">
        <f t="shared" si="136"/>
        <v>-</v>
      </c>
      <c r="AY75" s="1070"/>
      <c r="AZ75" s="1071">
        <f t="shared" si="137"/>
        <v>0</v>
      </c>
      <c r="BA75" s="1070"/>
      <c r="BB75" s="1070">
        <f t="shared" si="138"/>
        <v>0</v>
      </c>
      <c r="BC75" s="1070"/>
      <c r="BD75" s="1070">
        <f t="shared" si="139"/>
        <v>0</v>
      </c>
      <c r="BE75" s="1070"/>
      <c r="BF75" s="1070">
        <f t="shared" si="140"/>
        <v>0</v>
      </c>
      <c r="BG75" s="1070"/>
      <c r="BH75" s="1070">
        <f t="shared" si="141"/>
        <v>0</v>
      </c>
      <c r="BI75" s="1070"/>
      <c r="BJ75" s="1069">
        <f t="shared" si="142"/>
        <v>0</v>
      </c>
      <c r="BK75" s="1070"/>
      <c r="BL75" s="1070">
        <f t="shared" si="143"/>
        <v>0</v>
      </c>
      <c r="BM75" s="1073"/>
      <c r="BN75" s="1070" t="str">
        <f t="shared" si="95"/>
        <v>-</v>
      </c>
      <c r="BO75" s="1073"/>
      <c r="BQ75" s="442" t="str">
        <f>IF('C10(1)-2管路(計画設定)'!AW75="","-",'C10(1)-2管路(計画設定)'!AW75)</f>
        <v>ダクタイル鋳鉄管(NS形継手等)</v>
      </c>
      <c r="BR75" s="441" t="str">
        <f>IF(BQ75=BR$4,IF('C10(1)-2管路(計画設定)'!AV75="-","-",IF('C10(1)-2管路(計画設定)'!I75="-",'C10(1)-2管路(計画設定)'!AV75,'C10(1)-2管路(計画設定)'!AV75-'C10(1)-2管路(計画設定)'!I75)),"-")</f>
        <v>-</v>
      </c>
      <c r="BS75" s="441" t="str">
        <f>IF(BQ75=BS$4,IF('C10(1)-2管路(計画設定)'!AV75="-","-",IF('C10(1)-2管路(計画設定)'!L75="-",'C10(1)-2管路(計画設定)'!AV75,'C10(1)-2管路(計画設定)'!AV75-'C10(1)-2管路(計画設定)'!L75)),"-")</f>
        <v>-</v>
      </c>
      <c r="BT75" s="441" t="str">
        <f>IF(BQ75=BT$4,IF('C10(1)-2管路(計画設定)'!AV75="-","-",IF('C10(1)-2管路(計画設定)'!O75="-",'C10(1)-2管路(計画設定)'!AV75,'C10(1)-2管路(計画設定)'!AV75-'C10(1)-2管路(計画設定)'!O75)),"-")</f>
        <v>-</v>
      </c>
      <c r="BU75" s="441" t="str">
        <f>IF($BQ75=BU$4,IF('C10(1)-2管路(計画設定)'!$AV75="-","-",IF('C10(1)-2管路(計画設定)'!R75="-",'C10(1)-2管路(計画設定)'!$AV75,'C10(1)-2管路(計画設定)'!$AV75-'C10(1)-2管路(計画設定)'!R75)),"-")</f>
        <v>-</v>
      </c>
      <c r="BV75" s="441" t="str">
        <f>IF($BQ75=BV$4,IF('C10(1)-2管路(計画設定)'!$AV75="-","-",IF('C10(1)-2管路(計画設定)'!W75="-",'C10(1)-2管路(計画設定)'!$AV75,'C10(1)-2管路(計画設定)'!$AV75-SUM('C10(1)-2管路(計画設定)'!S75,'C10(1)-2管路(計画設定)'!T75))),"-")</f>
        <v>-</v>
      </c>
      <c r="BW75" s="441" t="str">
        <f>IF($BQ75=BV$4,IF('C10(1)-2管路(計画設定)'!$AV75="-","-",IF('C10(1)-2管路(計画設定)'!W75="-",'C10(1)-2管路(計画設定)'!$AV75,'C10(1)-2管路(計画設定)'!$AV75-SUM('C10(1)-2管路(計画設定)'!U75,'C10(1)-2管路(計画設定)'!V75))),"-")</f>
        <v>-</v>
      </c>
      <c r="BX75" s="441" t="str">
        <f>IF($BQ75=BX$4,IF('C10(1)-2管路(計画設定)'!$AV75="-","-",IF('C10(1)-2管路(計画設定)'!AF75="-",'C10(1)-2管路(計画設定)'!$AV75,'C10(1)-2管路(計画設定)'!$AV75-'C10(1)-2管路(計画設定)'!AF75)),"-")</f>
        <v>-</v>
      </c>
    </row>
    <row r="76" spans="2:76" ht="13.5" customHeight="1">
      <c r="B76" s="1594"/>
      <c r="C76" s="1263"/>
      <c r="D76" s="1263"/>
      <c r="E76" s="1265"/>
      <c r="F76" s="77" t="s">
        <v>136</v>
      </c>
      <c r="G76" s="857" t="str">
        <f>IF(AND('C10(1)-1管路(計画設定)'!$F$13="○",'C10(1)-4,5管路(計画設定)'!$BR76="-"),"-",IF('C3(1)-1管路'!G76="-",BR76,IF(BR76="-",'C3(1)-1管路'!G76,'C3(1)-1管路'!G76+BR76)))</f>
        <v>-</v>
      </c>
      <c r="H76" s="472" t="str">
        <f>IF(IF('C3(1)-1管路'!H76="-","-",IF('C10(1)-2管路(計画設定)'!H76="-",'C3(1)-1管路'!H76,'C3(1)-1管路'!H76-'C10(1)-2管路(計画設定)'!H76))=0,"-",IF('C3(1)-1管路'!H76="-","-",IF('C10(1)-2管路(計画設定)'!H76="-",'C3(1)-1管路'!H76,'C3(1)-1管路'!H76-'C10(1)-2管路(計画設定)'!H76)))</f>
        <v>-</v>
      </c>
      <c r="I76" s="486" t="str">
        <f t="shared" si="122"/>
        <v>-</v>
      </c>
      <c r="J76" s="857" t="str">
        <f>IF(AND('C10(1)-1管路(計画設定)'!$H$13="○",'C10(1)-4,5管路(計画設定)'!$BS76="-"),"-",IF('C3(1)-1管路'!J76="-",BS76,IF(BS76="-",'C3(1)-1管路'!J76,'C3(1)-1管路'!J76+BS76)))</f>
        <v>-</v>
      </c>
      <c r="K76" s="472" t="str">
        <f>IF(IF('C3(1)-1管路'!K76="-","-",IF('C10(1)-2管路(計画設定)'!K76="-",'C3(1)-1管路'!K76,'C3(1)-1管路'!K76-'C10(1)-2管路(計画設定)'!K76))=0,"-",IF('C3(1)-1管路'!K76="-","-",IF('C10(1)-2管路(計画設定)'!K76="-",'C3(1)-1管路'!K76,'C3(1)-1管路'!K76-'C10(1)-2管路(計画設定)'!K76)))</f>
        <v>-</v>
      </c>
      <c r="L76" s="486" t="str">
        <f t="shared" si="123"/>
        <v>-</v>
      </c>
      <c r="M76" s="857" t="str">
        <f>IF(AND('C10(1)-1管路(計画設定)'!$J$13="○",'C10(1)-4,5管路(計画設定)'!$BT76="-"),"-",IF('C3(1)-1管路'!M76="-",BT76,IF(BT76="-",'C3(1)-1管路'!M76,'C3(1)-1管路'!M76+BT76)))</f>
        <v>-</v>
      </c>
      <c r="N76" s="472" t="str">
        <f>IF(IF('C3(1)-1管路'!N76="-","-",IF('C10(1)-2管路(計画設定)'!N76="-",'C3(1)-1管路'!N76,'C3(1)-1管路'!N76-'C10(1)-2管路(計画設定)'!N76))=0,"-",IF('C3(1)-1管路'!N76="-","-",IF('C10(1)-2管路(計画設定)'!N76="-",'C3(1)-1管路'!N76,'C3(1)-1管路'!N76-'C10(1)-2管路(計画設定)'!N76)))</f>
        <v>-</v>
      </c>
      <c r="O76" s="486" t="str">
        <f t="shared" si="124"/>
        <v>-</v>
      </c>
      <c r="P76" s="857" t="str">
        <f>IF(AND('C10(1)-1管路(計画設定)'!$L$13="○",'C10(1)-4,5管路(計画設定)'!$BU76="-"),"-",IF('C3(1)-1管路'!P76="-",BU76,IF(BU76="-",'C3(1)-1管路'!P76,'C3(1)-1管路'!P76+BU76)))</f>
        <v>-</v>
      </c>
      <c r="Q76" s="472" t="str">
        <f>IF(IF('C3(1)-1管路'!Q76="-","-",IF('C10(1)-2管路(計画設定)'!Q76="-",'C3(1)-1管路'!Q76,'C3(1)-1管路'!Q76-'C10(1)-2管路(計画設定)'!Q76))=0,"-",IF('C3(1)-1管路'!Q76="-","-",IF('C10(1)-2管路(計画設定)'!Q76="-",'C3(1)-1管路'!Q76,'C3(1)-1管路'!Q76-'C10(1)-2管路(計画設定)'!Q76)))</f>
        <v>-</v>
      </c>
      <c r="R76" s="486" t="str">
        <f t="shared" si="125"/>
        <v>-</v>
      </c>
      <c r="S76" s="857" t="str">
        <f>IF(AND('C10(1)-1管路(計画設定)'!$N$13="○",'C10(1)-4,5管路(計画設定)'!$BV76="-"),"-",IF('C3(1)-1管路'!S76="-",BV76,IF(BV76="-",'C3(1)-1管路'!S76,'C3(1)-1管路'!S76+BV76+BW76)))</f>
        <v>-</v>
      </c>
      <c r="T76" s="471" t="str">
        <f>IF(IF('C3(1)-1管路'!T76="-","-",IF('C10(1)-2管路(計画設定)'!T76="-",'C3(1)-1管路'!T76,'C3(1)-1管路'!T76-'C10(1)-2管路(計画設定)'!T76))=0,"-",IF('C3(1)-1管路'!T76="-","-",IF('C10(1)-2管路(計画設定)'!T76="-",'C3(1)-1管路'!T76,'C3(1)-1管路'!T76-'C10(1)-2管路(計画設定)'!T76)))</f>
        <v>-</v>
      </c>
      <c r="U76" s="856" t="str">
        <f>IF(AND('C10(1)-1管路(計画設定)'!$P$13="○",'C10(1)-4,5管路(計画設定)'!$BW76="-"),"-",IF('C3(1)-1管路'!U76="-",BW76,IF(BW76="-",'C3(1)-1管路'!U76,'C3(1)-1管路'!U76)))</f>
        <v>-</v>
      </c>
      <c r="V76" s="472" t="str">
        <f>IF(IF('C3(1)-1管路'!V76="-","-",IF('C10(1)-2管路(計画設定)'!V76="-",'C3(1)-1管路'!V76,'C3(1)-1管路'!V76-'C10(1)-2管路(計画設定)'!V76))=0,"-",IF('C3(1)-1管路'!V76="-","-",IF('C10(1)-2管路(計画設定)'!V76="-",'C3(1)-1管路'!V76,'C3(1)-1管路'!V76-'C10(1)-2管路(計画設定)'!V76)))</f>
        <v>-</v>
      </c>
      <c r="W76" s="486" t="str">
        <f t="shared" si="126"/>
        <v>-</v>
      </c>
      <c r="X76" s="478" t="str">
        <f>IF(IF('C3(1)-1管路'!X76="-","-",IF('C10(1)-2管路(計画設定)'!X76="-",'C3(1)-1管路'!X76,'C3(1)-1管路'!X76-'C10(1)-2管路(計画設定)'!X76))=0,"-",IF('C3(1)-1管路'!X76="-","-",IF('C10(1)-2管路(計画設定)'!X76="-",'C3(1)-1管路'!X76,'C3(1)-1管路'!X76-'C10(1)-2管路(計画設定)'!X76)))</f>
        <v>-</v>
      </c>
      <c r="Y76" s="472" t="str">
        <f>IF(IF('C3(1)-1管路'!Y76="-","-",IF('C10(1)-2管路(計画設定)'!Y76="-",'C3(1)-1管路'!Y76,'C3(1)-1管路'!Y76-'C10(1)-2管路(計画設定)'!Y76))=0,"-",IF('C3(1)-1管路'!Y76="-","-",IF('C10(1)-2管路(計画設定)'!Y76="-",'C3(1)-1管路'!Y76,'C3(1)-1管路'!Y76-'C10(1)-2管路(計画設定)'!Y76)))</f>
        <v>-</v>
      </c>
      <c r="Z76" s="486" t="str">
        <f t="shared" si="127"/>
        <v>-</v>
      </c>
      <c r="AA76" s="478" t="str">
        <f>IF(IF('C3(1)-1管路'!AA76="-","-",IF('C10(1)-2管路(計画設定)'!AA76="-",'C3(1)-1管路'!AA76,'C3(1)-1管路'!AA76-'C10(1)-2管路(計画設定)'!AA76))=0,"-",IF('C3(1)-1管路'!AA76="-","-",IF('C10(1)-2管路(計画設定)'!AA76="-",'C3(1)-1管路'!AA76,'C3(1)-1管路'!AA76-'C10(1)-2管路(計画設定)'!AA76)))</f>
        <v>-</v>
      </c>
      <c r="AB76" s="472" t="str">
        <f>IF(IF('C3(1)-1管路'!AB76="-","-",IF('C10(1)-2管路(計画設定)'!AB76="-",'C3(1)-1管路'!AB76,'C3(1)-1管路'!AB76-'C10(1)-2管路(計画設定)'!AB76))=0,"-",IF('C3(1)-1管路'!AB76="-","-",IF('C10(1)-2管路(計画設定)'!AB76="-",'C3(1)-1管路'!AB76,'C3(1)-1管路'!AB76-'C10(1)-2管路(計画設定)'!AB76)))</f>
        <v>-</v>
      </c>
      <c r="AC76" s="486" t="str">
        <f t="shared" si="128"/>
        <v>-</v>
      </c>
      <c r="AD76" s="857" t="str">
        <f>IF(AND('C10(1)-1管路(計画設定)'!$V$13="○",'C10(1)-4,5管路(計画設定)'!$BX76="-"),"-",IF('C3(1)-1管路'!AD76="-",BX76,IF(BX76="-",'C3(1)-1管路'!AD76,'C3(1)-1管路'!AD76+BX76)))</f>
        <v>-</v>
      </c>
      <c r="AE76" s="472" t="str">
        <f>IF(IF('C3(1)-1管路'!AE76="-","-",IF('C10(1)-2管路(計画設定)'!AE76="-",'C3(1)-1管路'!AE76,'C3(1)-1管路'!AE76-'C10(1)-2管路(計画設定)'!AE76))=0,"-",IF('C3(1)-1管路'!AE76="-","-",IF('C10(1)-2管路(計画設定)'!AE76="-",'C3(1)-1管路'!AE76,'C3(1)-1管路'!AE76-'C10(1)-2管路(計画設定)'!AE76)))</f>
        <v>-</v>
      </c>
      <c r="AF76" s="486" t="str">
        <f t="shared" si="129"/>
        <v>-</v>
      </c>
      <c r="AG76" s="478" t="str">
        <f>IF(IF('C3(1)-1管路'!AG76="-","-",IF('C10(1)-2管路(計画設定)'!AG76="-",'C3(1)-1管路'!AG76,'C3(1)-1管路'!AG76-'C10(1)-2管路(計画設定)'!AG76))=0,"-",IF('C3(1)-1管路'!AG76="-","-",IF('C10(1)-2管路(計画設定)'!AG76="-",'C3(1)-1管路'!AG76,'C3(1)-1管路'!AG76-'C10(1)-2管路(計画設定)'!AG76)))</f>
        <v>-</v>
      </c>
      <c r="AH76" s="472" t="str">
        <f>IF(IF('C3(1)-1管路'!AH76="-","-",IF('C10(1)-2管路(計画設定)'!AH76="-",'C3(1)-1管路'!AH76,'C3(1)-1管路'!AH76-'C10(1)-2管路(計画設定)'!AH76))=0,"-",IF('C3(1)-1管路'!AH76="-","-",IF('C10(1)-2管路(計画設定)'!AH76="-",'C3(1)-1管路'!AH76,'C3(1)-1管路'!AH76-'C10(1)-2管路(計画設定)'!AH76)))</f>
        <v>-</v>
      </c>
      <c r="AI76" s="486" t="str">
        <f t="shared" si="130"/>
        <v>-</v>
      </c>
      <c r="AJ76" s="478" t="str">
        <f>IF(IF('C3(1)-1管路'!AJ76="-","-",IF('C10(1)-2管路(計画設定)'!AJ76="-",'C3(1)-1管路'!AJ76,'C3(1)-1管路'!AJ76-'C10(1)-2管路(計画設定)'!AJ76))=0,"-",IF('C3(1)-1管路'!AJ76="-","-",IF('C10(1)-2管路(計画設定)'!AJ76="-",'C3(1)-1管路'!AJ76,'C3(1)-1管路'!AJ76-'C10(1)-2管路(計画設定)'!AJ76)))</f>
        <v>-</v>
      </c>
      <c r="AK76" s="472" t="str">
        <f>IF(IF('C3(1)-1管路'!AK76="-","-",IF('C10(1)-2管路(計画設定)'!AK76="-",'C3(1)-1管路'!AK76,'C3(1)-1管路'!AK76-'C10(1)-2管路(計画設定)'!AK76))=0,"-",IF('C3(1)-1管路'!AK76="-","-",IF('C10(1)-2管路(計画設定)'!AK76="-",'C3(1)-1管路'!AK76,'C3(1)-1管路'!AK76-'C10(1)-2管路(計画設定)'!AK76)))</f>
        <v>-</v>
      </c>
      <c r="AL76" s="486" t="str">
        <f t="shared" si="131"/>
        <v>-</v>
      </c>
      <c r="AM76" s="478" t="str">
        <f>IF(IF('C3(1)-1管路'!AM76="-","-",IF('C10(1)-2管路(計画設定)'!AM76="-",'C3(1)-1管路'!AM76,'C3(1)-1管路'!AM76-'C10(1)-2管路(計画設定)'!AM76))=0,"-",IF('C3(1)-1管路'!AM76="-","-",IF('C10(1)-2管路(計画設定)'!AM76="-",'C3(1)-1管路'!AM76,'C3(1)-1管路'!AM76-'C10(1)-2管路(計画設定)'!AM76)))</f>
        <v>-</v>
      </c>
      <c r="AN76" s="472" t="str">
        <f>IF(IF('C3(1)-1管路'!AN76="-","-",IF('C10(1)-2管路(計画設定)'!AN76="-",'C3(1)-1管路'!AN76,'C3(1)-1管路'!AN76-'C10(1)-2管路(計画設定)'!AN76))=0,"-",IF('C3(1)-1管路'!AN76="-","-",IF('C10(1)-2管路(計画設定)'!AN76="-",'C3(1)-1管路'!AN76,'C3(1)-1管路'!AN76-'C10(1)-2管路(計画設定)'!AN76)))</f>
        <v>-</v>
      </c>
      <c r="AO76" s="486" t="str">
        <f t="shared" si="132"/>
        <v>-</v>
      </c>
      <c r="AP76" s="478" t="str">
        <f>IF(IF('C3(1)-1管路'!AP76="-","-",IF('C10(1)-2管路(計画設定)'!AP76="-",'C3(1)-1管路'!AP76,'C3(1)-1管路'!AP76-'C10(1)-2管路(計画設定)'!AP76))=0,"-",IF('C3(1)-1管路'!AP76="-","-",IF('C10(1)-2管路(計画設定)'!AP76="-",'C3(1)-1管路'!AP76,'C3(1)-1管路'!AP76-'C10(1)-2管路(計画設定)'!AP76)))</f>
        <v>-</v>
      </c>
      <c r="AQ76" s="472" t="str">
        <f>IF(IF('C3(1)-1管路'!AQ76="-","-",IF('C10(1)-2管路(計画設定)'!AQ76="-",'C3(1)-1管路'!AQ76,'C3(1)-1管路'!AQ76-'C10(1)-2管路(計画設定)'!AQ76))=0,"-",IF('C3(1)-1管路'!AQ76="-","-",IF('C10(1)-2管路(計画設定)'!AQ76="-",'C3(1)-1管路'!AQ76,'C3(1)-1管路'!AQ76-'C10(1)-2管路(計画設定)'!AQ76)))</f>
        <v>-</v>
      </c>
      <c r="AR76" s="483" t="str">
        <f t="shared" si="133"/>
        <v>-</v>
      </c>
      <c r="AS76" s="478" t="str">
        <f>IF(IF('C3(1)-1管路'!AS76="-","-",IF('C10(1)-2管路(計画設定)'!AS76="-",'C3(1)-1管路'!AS76,'C3(1)-1管路'!AS76-'C10(1)-2管路(計画設定)'!AS76))=0,"-",IF('C3(1)-1管路'!AS76="-","-",IF('C10(1)-2管路(計画設定)'!AS76="-",'C3(1)-1管路'!AS76,'C3(1)-1管路'!AS76-'C10(1)-2管路(計画設定)'!AS76)))</f>
        <v>-</v>
      </c>
      <c r="AT76" s="472" t="str">
        <f>IF(IF('C3(1)-1管路'!AT76="-","-",IF('C10(1)-2管路(計画設定)'!AT76="-",'C3(1)-1管路'!AT76,'C3(1)-1管路'!AT76-'C10(1)-2管路(計画設定)'!AT76))=0,"-",IF('C3(1)-1管路'!AT76="-","-",IF('C10(1)-2管路(計画設定)'!AT76="-",'C3(1)-1管路'!AT76,'C3(1)-1管路'!AT76-'C10(1)-2管路(計画設定)'!AT76)))</f>
        <v>-</v>
      </c>
      <c r="AU76" s="483" t="str">
        <f t="shared" si="134"/>
        <v>-</v>
      </c>
      <c r="AV76" s="1071" t="str">
        <f t="shared" si="135"/>
        <v>-</v>
      </c>
      <c r="AW76" s="1070"/>
      <c r="AX76" s="1069" t="str">
        <f t="shared" si="136"/>
        <v>-</v>
      </c>
      <c r="AY76" s="1070"/>
      <c r="AZ76" s="1071">
        <f t="shared" si="137"/>
        <v>0</v>
      </c>
      <c r="BA76" s="1070"/>
      <c r="BB76" s="1070">
        <f t="shared" si="138"/>
        <v>0</v>
      </c>
      <c r="BC76" s="1070"/>
      <c r="BD76" s="1070">
        <f t="shared" si="139"/>
        <v>0</v>
      </c>
      <c r="BE76" s="1070"/>
      <c r="BF76" s="1070">
        <f t="shared" si="140"/>
        <v>0</v>
      </c>
      <c r="BG76" s="1070"/>
      <c r="BH76" s="1070">
        <f t="shared" si="141"/>
        <v>0</v>
      </c>
      <c r="BI76" s="1070"/>
      <c r="BJ76" s="1069">
        <f t="shared" si="142"/>
        <v>0</v>
      </c>
      <c r="BK76" s="1070"/>
      <c r="BL76" s="1070">
        <f t="shared" si="143"/>
        <v>0</v>
      </c>
      <c r="BM76" s="1073"/>
      <c r="BN76" s="1070" t="str">
        <f t="shared" si="95"/>
        <v>-</v>
      </c>
      <c r="BO76" s="1073"/>
      <c r="BQ76" s="442" t="str">
        <f>IF('C10(1)-2管路(計画設定)'!AW76="","-",'C10(1)-2管路(計画設定)'!AW76)</f>
        <v>配水用ポリエチレン管(融着継手)</v>
      </c>
      <c r="BR76" s="441" t="str">
        <f>IF(BQ76=BR$4,IF('C10(1)-2管路(計画設定)'!AV76="-","-",IF('C10(1)-2管路(計画設定)'!I76="-",'C10(1)-2管路(計画設定)'!AV76,'C10(1)-2管路(計画設定)'!AV76-'C10(1)-2管路(計画設定)'!I76)),"-")</f>
        <v>-</v>
      </c>
      <c r="BS76" s="441" t="str">
        <f>IF(BQ76=BS$4,IF('C10(1)-2管路(計画設定)'!AV76="-","-",IF('C10(1)-2管路(計画設定)'!L76="-",'C10(1)-2管路(計画設定)'!AV76,'C10(1)-2管路(計画設定)'!AV76-'C10(1)-2管路(計画設定)'!L76)),"-")</f>
        <v>-</v>
      </c>
      <c r="BT76" s="441" t="str">
        <f>IF(BQ76=BT$4,IF('C10(1)-2管路(計画設定)'!AV76="-","-",IF('C10(1)-2管路(計画設定)'!O76="-",'C10(1)-2管路(計画設定)'!AV76,'C10(1)-2管路(計画設定)'!AV76-'C10(1)-2管路(計画設定)'!O76)),"-")</f>
        <v>-</v>
      </c>
      <c r="BU76" s="441" t="str">
        <f>IF($BQ76=BU$4,IF('C10(1)-2管路(計画設定)'!$AV76="-","-",IF('C10(1)-2管路(計画設定)'!R76="-",'C10(1)-2管路(計画設定)'!$AV76,'C10(1)-2管路(計画設定)'!$AV76-'C10(1)-2管路(計画設定)'!R76)),"-")</f>
        <v>-</v>
      </c>
      <c r="BV76" s="441" t="str">
        <f>IF($BQ76=BV$4,IF('C10(1)-2管路(計画設定)'!$AV76="-","-",IF('C10(1)-2管路(計画設定)'!W76="-",'C10(1)-2管路(計画設定)'!$AV76,'C10(1)-2管路(計画設定)'!$AV76-SUM('C10(1)-2管路(計画設定)'!S76,'C10(1)-2管路(計画設定)'!T76))),"-")</f>
        <v>-</v>
      </c>
      <c r="BW76" s="441" t="str">
        <f>IF($BQ76=BV$4,IF('C10(1)-2管路(計画設定)'!$AV76="-","-",IF('C10(1)-2管路(計画設定)'!W76="-",'C10(1)-2管路(計画設定)'!$AV76,'C10(1)-2管路(計画設定)'!$AV76-SUM('C10(1)-2管路(計画設定)'!U76,'C10(1)-2管路(計画設定)'!V76))),"-")</f>
        <v>-</v>
      </c>
      <c r="BX76" s="441" t="str">
        <f>IF($BQ76=BX$4,IF('C10(1)-2管路(計画設定)'!$AV76="-","-",IF('C10(1)-2管路(計画設定)'!AF76="-",'C10(1)-2管路(計画設定)'!$AV76,'C10(1)-2管路(計画設定)'!$AV76-'C10(1)-2管路(計画設定)'!AF76)),"-")</f>
        <v>-</v>
      </c>
    </row>
    <row r="77" spans="2:76" ht="13.5" customHeight="1">
      <c r="B77" s="1594"/>
      <c r="C77" s="1263"/>
      <c r="D77" s="1263"/>
      <c r="E77" s="1266"/>
      <c r="F77" s="772" t="s">
        <v>69</v>
      </c>
      <c r="G77" s="854">
        <f t="shared" ref="G77" si="144">IF(SUM(G66:G76)=0,"-",SUM(G66:G76))</f>
        <v>1198</v>
      </c>
      <c r="H77" s="474" t="str">
        <f t="shared" ref="H77:AU77" si="145">IF(SUM(H66:H76)=0,"-",SUM(H66:H76))</f>
        <v>-</v>
      </c>
      <c r="I77" s="489">
        <f t="shared" si="145"/>
        <v>1198</v>
      </c>
      <c r="J77" s="854" t="str">
        <f t="shared" si="145"/>
        <v>-</v>
      </c>
      <c r="K77" s="474" t="str">
        <f t="shared" si="145"/>
        <v>-</v>
      </c>
      <c r="L77" s="489" t="str">
        <f t="shared" si="145"/>
        <v>-</v>
      </c>
      <c r="M77" s="854" t="str">
        <f t="shared" si="145"/>
        <v>-</v>
      </c>
      <c r="N77" s="474" t="str">
        <f t="shared" si="145"/>
        <v>-</v>
      </c>
      <c r="O77" s="489" t="str">
        <f t="shared" si="145"/>
        <v>-</v>
      </c>
      <c r="P77" s="854" t="str">
        <f t="shared" si="145"/>
        <v>-</v>
      </c>
      <c r="Q77" s="474" t="str">
        <f t="shared" si="145"/>
        <v>-</v>
      </c>
      <c r="R77" s="489" t="str">
        <f t="shared" si="145"/>
        <v>-</v>
      </c>
      <c r="S77" s="854" t="str">
        <f t="shared" si="145"/>
        <v>-</v>
      </c>
      <c r="T77" s="473" t="str">
        <f t="shared" si="145"/>
        <v>-</v>
      </c>
      <c r="U77" s="855" t="str">
        <f t="shared" si="145"/>
        <v>-</v>
      </c>
      <c r="V77" s="474" t="str">
        <f t="shared" si="145"/>
        <v>-</v>
      </c>
      <c r="W77" s="489" t="str">
        <f t="shared" si="145"/>
        <v>-</v>
      </c>
      <c r="X77" s="479" t="str">
        <f t="shared" si="145"/>
        <v>-</v>
      </c>
      <c r="Y77" s="474" t="str">
        <f t="shared" si="145"/>
        <v>-</v>
      </c>
      <c r="Z77" s="489" t="str">
        <f t="shared" si="145"/>
        <v>-</v>
      </c>
      <c r="AA77" s="479" t="str">
        <f t="shared" si="145"/>
        <v>-</v>
      </c>
      <c r="AB77" s="474" t="str">
        <f t="shared" si="145"/>
        <v>-</v>
      </c>
      <c r="AC77" s="489" t="str">
        <f t="shared" si="145"/>
        <v>-</v>
      </c>
      <c r="AD77" s="854" t="str">
        <f t="shared" si="145"/>
        <v>-</v>
      </c>
      <c r="AE77" s="474" t="str">
        <f t="shared" si="145"/>
        <v>-</v>
      </c>
      <c r="AF77" s="489" t="str">
        <f t="shared" si="145"/>
        <v>-</v>
      </c>
      <c r="AG77" s="479" t="str">
        <f t="shared" si="145"/>
        <v>-</v>
      </c>
      <c r="AH77" s="474" t="str">
        <f t="shared" si="145"/>
        <v>-</v>
      </c>
      <c r="AI77" s="489" t="str">
        <f t="shared" si="145"/>
        <v>-</v>
      </c>
      <c r="AJ77" s="479" t="str">
        <f t="shared" si="145"/>
        <v>-</v>
      </c>
      <c r="AK77" s="474" t="str">
        <f t="shared" si="145"/>
        <v>-</v>
      </c>
      <c r="AL77" s="489" t="str">
        <f t="shared" si="145"/>
        <v>-</v>
      </c>
      <c r="AM77" s="479" t="str">
        <f t="shared" si="145"/>
        <v>-</v>
      </c>
      <c r="AN77" s="474" t="str">
        <f t="shared" si="145"/>
        <v>-</v>
      </c>
      <c r="AO77" s="489" t="str">
        <f t="shared" si="145"/>
        <v>-</v>
      </c>
      <c r="AP77" s="479" t="str">
        <f t="shared" si="145"/>
        <v>-</v>
      </c>
      <c r="AQ77" s="474" t="str">
        <f t="shared" si="145"/>
        <v>-</v>
      </c>
      <c r="AR77" s="487" t="str">
        <f t="shared" si="145"/>
        <v>-</v>
      </c>
      <c r="AS77" s="479" t="str">
        <f t="shared" si="145"/>
        <v>-</v>
      </c>
      <c r="AT77" s="474" t="str">
        <f t="shared" si="145"/>
        <v>-</v>
      </c>
      <c r="AU77" s="487" t="str">
        <f t="shared" si="145"/>
        <v>-</v>
      </c>
      <c r="AV77" s="1065">
        <f>IF(SUM(AV66:AW76)=0,"-",SUM(AV66:AW76))</f>
        <v>1198</v>
      </c>
      <c r="AW77" s="1066"/>
      <c r="AX77" s="1094" t="str">
        <f>IF(SUM(AX66:AY76)=0,"-",SUM(AX66:AY76))</f>
        <v>-</v>
      </c>
      <c r="AY77" s="1066"/>
      <c r="AZ77" s="1065">
        <f>IF(SUM(AZ66:BA76)=0,"-",SUM(AZ66:BA76))</f>
        <v>1198</v>
      </c>
      <c r="BA77" s="1066"/>
      <c r="BB77" s="1066" t="str">
        <f>IF(SUM(BB66:BC76)=0,"-",SUM(BB66:BC76))</f>
        <v>-</v>
      </c>
      <c r="BC77" s="1066"/>
      <c r="BD77" s="1066" t="str">
        <f>IF(SUM(BD66:BE76)=0,"-",SUM(BD66:BE76))</f>
        <v>-</v>
      </c>
      <c r="BE77" s="1066"/>
      <c r="BF77" s="1066" t="str">
        <f>IF(SUM(BF66:BG76)=0,"-",SUM(BF66:BG76))</f>
        <v>-</v>
      </c>
      <c r="BG77" s="1066"/>
      <c r="BH77" s="1066" t="str">
        <f>IF(SUM(BH66:BI76)=0,"-",SUM(BH66:BI76))</f>
        <v>-</v>
      </c>
      <c r="BI77" s="1066"/>
      <c r="BJ77" s="1094">
        <f>IF(SUM(BJ66:BK76)=0,"-",SUM(BJ66:BK76))</f>
        <v>1198</v>
      </c>
      <c r="BK77" s="1066"/>
      <c r="BL77" s="1066" t="str">
        <f>IF(SUM(BL66:BM76)=0,"-",SUM(BL66:BM76))</f>
        <v>-</v>
      </c>
      <c r="BM77" s="1068"/>
      <c r="BN77" s="1066">
        <f t="shared" si="95"/>
        <v>1198</v>
      </c>
      <c r="BO77" s="1068"/>
      <c r="BQ77" s="442" t="str">
        <f>IF('C10(1)-2管路(計画設定)'!AW77="","-",'C10(1)-2管路(計画設定)'!AW77)</f>
        <v>-</v>
      </c>
      <c r="BR77" s="441" t="str">
        <f>IF(BQ77=BR$4,IF('C10(1)-2管路(計画設定)'!AV77="-","-",IF('C10(1)-2管路(計画設定)'!I77="-",'C10(1)-2管路(計画設定)'!AV77,'C10(1)-2管路(計画設定)'!AV77-'C10(1)-2管路(計画設定)'!I77)),"-")</f>
        <v>-</v>
      </c>
      <c r="BS77" s="441" t="str">
        <f>IF(BQ77=BS$4,IF('C10(1)-2管路(計画設定)'!AV77="-","-",IF('C10(1)-2管路(計画設定)'!L77="-",'C10(1)-2管路(計画設定)'!AV77,'C10(1)-2管路(計画設定)'!AV77-'C10(1)-2管路(計画設定)'!L77)),"-")</f>
        <v>-</v>
      </c>
      <c r="BT77" s="441" t="str">
        <f>IF(BQ77=BT$4,IF('C10(1)-2管路(計画設定)'!AV77="-","-",IF('C10(1)-2管路(計画設定)'!O77="-",'C10(1)-2管路(計画設定)'!AV77,'C10(1)-2管路(計画設定)'!AV77-'C10(1)-2管路(計画設定)'!O77)),"-")</f>
        <v>-</v>
      </c>
      <c r="BU77" s="441" t="str">
        <f>IF($BQ77=BU$4,IF('C10(1)-2管路(計画設定)'!$AV77="-","-",IF('C10(1)-2管路(計画設定)'!R77="-",'C10(1)-2管路(計画設定)'!$AV77,'C10(1)-2管路(計画設定)'!$AV77-'C10(1)-2管路(計画設定)'!R77)),"-")</f>
        <v>-</v>
      </c>
      <c r="BV77" s="441" t="str">
        <f>IF($BQ77=BV$4,IF('C10(1)-2管路(計画設定)'!$AV77="-","-",IF('C10(1)-2管路(計画設定)'!W77="-",'C10(1)-2管路(計画設定)'!$AV77,'C10(1)-2管路(計画設定)'!$AV77-SUM('C10(1)-2管路(計画設定)'!S77,'C10(1)-2管路(計画設定)'!T77))),"-")</f>
        <v>-</v>
      </c>
      <c r="BW77" s="441" t="str">
        <f>IF($BQ77=BV$4,IF('C10(1)-2管路(計画設定)'!$AV77="-","-",IF('C10(1)-2管路(計画設定)'!W77="-",'C10(1)-2管路(計画設定)'!$AV77,'C10(1)-2管路(計画設定)'!$AV77-SUM('C10(1)-2管路(計画設定)'!U77,'C10(1)-2管路(計画設定)'!V77))),"-")</f>
        <v>-</v>
      </c>
      <c r="BX77" s="441" t="str">
        <f>IF($BQ77=BX$4,IF('C10(1)-2管路(計画設定)'!$AV77="-","-",IF('C10(1)-2管路(計画設定)'!AF77="-",'C10(1)-2管路(計画設定)'!$AV77,'C10(1)-2管路(計画設定)'!$AV77-'C10(1)-2管路(計画設定)'!AF77)),"-")</f>
        <v>-</v>
      </c>
    </row>
    <row r="78" spans="2:76" ht="13.5" customHeight="1">
      <c r="B78" s="1594"/>
      <c r="C78" s="1264"/>
      <c r="D78" s="1263"/>
      <c r="E78" s="1168" t="s">
        <v>769</v>
      </c>
      <c r="F78" s="1168"/>
      <c r="G78" s="491">
        <f>IF(SUM(G65,G53,G77,G46)=0,"-",SUM(G65,G53,G77,G46))</f>
        <v>20455.900000000001</v>
      </c>
      <c r="H78" s="492" t="str">
        <f t="shared" ref="H78:BO78" si="146">IF(SUM(H65,H53,H77,H46)=0,"-",SUM(H65,H53,H77,H46))</f>
        <v>-</v>
      </c>
      <c r="I78" s="775">
        <f t="shared" si="146"/>
        <v>20455.900000000001</v>
      </c>
      <c r="J78" s="491">
        <f t="shared" si="146"/>
        <v>138.30000000000001</v>
      </c>
      <c r="K78" s="492" t="str">
        <f t="shared" si="146"/>
        <v>-</v>
      </c>
      <c r="L78" s="775">
        <f t="shared" si="146"/>
        <v>138.30000000000001</v>
      </c>
      <c r="M78" s="491">
        <f t="shared" si="146"/>
        <v>1122.1999999999998</v>
      </c>
      <c r="N78" s="492" t="str">
        <f t="shared" si="146"/>
        <v>-</v>
      </c>
      <c r="O78" s="775">
        <f t="shared" si="146"/>
        <v>1122.1999999999998</v>
      </c>
      <c r="P78" s="491" t="str">
        <f t="shared" si="146"/>
        <v>-</v>
      </c>
      <c r="Q78" s="492" t="str">
        <f t="shared" si="146"/>
        <v>-</v>
      </c>
      <c r="R78" s="775" t="str">
        <f t="shared" si="146"/>
        <v>-</v>
      </c>
      <c r="S78" s="491">
        <f t="shared" si="146"/>
        <v>1669.1000000000004</v>
      </c>
      <c r="T78" s="493">
        <f t="shared" si="146"/>
        <v>185</v>
      </c>
      <c r="U78" s="493">
        <f t="shared" si="146"/>
        <v>6940</v>
      </c>
      <c r="V78" s="492" t="str">
        <f t="shared" si="146"/>
        <v>-</v>
      </c>
      <c r="W78" s="775">
        <f t="shared" si="146"/>
        <v>8794.1</v>
      </c>
      <c r="X78" s="491">
        <f t="shared" si="146"/>
        <v>46216.2</v>
      </c>
      <c r="Y78" s="492" t="str">
        <f t="shared" si="146"/>
        <v>-</v>
      </c>
      <c r="Z78" s="775">
        <f t="shared" si="146"/>
        <v>46216.2</v>
      </c>
      <c r="AA78" s="491" t="str">
        <f t="shared" si="146"/>
        <v>-</v>
      </c>
      <c r="AB78" s="492" t="str">
        <f t="shared" si="146"/>
        <v>-</v>
      </c>
      <c r="AC78" s="775" t="str">
        <f t="shared" si="146"/>
        <v>-</v>
      </c>
      <c r="AD78" s="491">
        <f t="shared" si="146"/>
        <v>962.39999999999975</v>
      </c>
      <c r="AE78" s="492" t="str">
        <f t="shared" si="146"/>
        <v>-</v>
      </c>
      <c r="AF78" s="775">
        <f t="shared" si="146"/>
        <v>962.39999999999975</v>
      </c>
      <c r="AG78" s="491">
        <f t="shared" si="146"/>
        <v>810.0999999999998</v>
      </c>
      <c r="AH78" s="492" t="str">
        <f t="shared" si="146"/>
        <v>-</v>
      </c>
      <c r="AI78" s="775">
        <f t="shared" si="146"/>
        <v>810.0999999999998</v>
      </c>
      <c r="AJ78" s="491" t="str">
        <f t="shared" si="146"/>
        <v>-</v>
      </c>
      <c r="AK78" s="492" t="str">
        <f t="shared" si="146"/>
        <v>-</v>
      </c>
      <c r="AL78" s="775" t="str">
        <f t="shared" si="146"/>
        <v>-</v>
      </c>
      <c r="AM78" s="491" t="str">
        <f t="shared" si="146"/>
        <v>-</v>
      </c>
      <c r="AN78" s="492" t="str">
        <f t="shared" si="146"/>
        <v>-</v>
      </c>
      <c r="AO78" s="775" t="str">
        <f t="shared" si="146"/>
        <v>-</v>
      </c>
      <c r="AP78" s="491" t="str">
        <f t="shared" si="146"/>
        <v>-</v>
      </c>
      <c r="AQ78" s="492" t="str">
        <f t="shared" si="146"/>
        <v>-</v>
      </c>
      <c r="AR78" s="775" t="str">
        <f t="shared" si="146"/>
        <v>-</v>
      </c>
      <c r="AS78" s="491" t="str">
        <f t="shared" si="146"/>
        <v>-</v>
      </c>
      <c r="AT78" s="492" t="str">
        <f t="shared" si="146"/>
        <v>-</v>
      </c>
      <c r="AU78" s="775" t="str">
        <f t="shared" si="146"/>
        <v>-</v>
      </c>
      <c r="AV78" s="1062">
        <f t="shared" si="146"/>
        <v>78314.2</v>
      </c>
      <c r="AW78" s="1063" t="str">
        <f t="shared" si="146"/>
        <v>-</v>
      </c>
      <c r="AX78" s="1064">
        <f t="shared" si="146"/>
        <v>185</v>
      </c>
      <c r="AY78" s="1063" t="str">
        <f t="shared" si="146"/>
        <v>-</v>
      </c>
      <c r="AZ78" s="1062">
        <f t="shared" si="146"/>
        <v>21716.400000000001</v>
      </c>
      <c r="BA78" s="1063" t="str">
        <f t="shared" si="146"/>
        <v>-</v>
      </c>
      <c r="BB78" s="1063">
        <f t="shared" si="146"/>
        <v>1854.1000000000004</v>
      </c>
      <c r="BC78" s="1063" t="str">
        <f t="shared" si="146"/>
        <v>-</v>
      </c>
      <c r="BD78" s="1063">
        <f t="shared" si="146"/>
        <v>54118.599999999991</v>
      </c>
      <c r="BE78" s="1063" t="str">
        <f t="shared" si="146"/>
        <v>-</v>
      </c>
      <c r="BF78" s="1063">
        <f t="shared" si="146"/>
        <v>810.0999999999998</v>
      </c>
      <c r="BG78" s="1063" t="str">
        <f t="shared" si="146"/>
        <v>-</v>
      </c>
      <c r="BH78" s="1063" t="str">
        <f t="shared" si="146"/>
        <v>-</v>
      </c>
      <c r="BI78" s="1063" t="str">
        <f t="shared" si="146"/>
        <v>-</v>
      </c>
      <c r="BJ78" s="1064">
        <f t="shared" si="146"/>
        <v>23570.500000000004</v>
      </c>
      <c r="BK78" s="1063" t="str">
        <f t="shared" si="146"/>
        <v>-</v>
      </c>
      <c r="BL78" s="1063">
        <f t="shared" si="146"/>
        <v>54928.700000000004</v>
      </c>
      <c r="BM78" s="1169" t="str">
        <f t="shared" si="146"/>
        <v>-</v>
      </c>
      <c r="BN78" s="1063">
        <f t="shared" si="146"/>
        <v>78499.199999999997</v>
      </c>
      <c r="BO78" s="1169" t="str">
        <f t="shared" si="146"/>
        <v>-</v>
      </c>
      <c r="BQ78" s="442" t="str">
        <f>IF('C10(1)-2管路(計画設定)'!AW78="","-",'C10(1)-2管路(計画設定)'!AW78)</f>
        <v>-</v>
      </c>
      <c r="BR78" s="441" t="str">
        <f>IF(BQ78=BR$4,IF('C10(1)-2管路(計画設定)'!AV78="-","-",IF('C10(1)-2管路(計画設定)'!I78="-",'C10(1)-2管路(計画設定)'!AV78,'C10(1)-2管路(計画設定)'!AV78-'C10(1)-2管路(計画設定)'!I78)),"-")</f>
        <v>-</v>
      </c>
      <c r="BS78" s="441" t="str">
        <f>IF(BQ78=BS$4,IF('C10(1)-2管路(計画設定)'!AV78="-","-",IF('C10(1)-2管路(計画設定)'!L78="-",'C10(1)-2管路(計画設定)'!AV78,'C10(1)-2管路(計画設定)'!AV78-'C10(1)-2管路(計画設定)'!L78)),"-")</f>
        <v>-</v>
      </c>
      <c r="BT78" s="441" t="str">
        <f>IF(BQ78=BT$4,IF('C10(1)-2管路(計画設定)'!AV78="-","-",IF('C10(1)-2管路(計画設定)'!O78="-",'C10(1)-2管路(計画設定)'!AV78,'C10(1)-2管路(計画設定)'!AV78-'C10(1)-2管路(計画設定)'!O78)),"-")</f>
        <v>-</v>
      </c>
      <c r="BU78" s="441" t="str">
        <f>IF($BQ78=BU$4,IF('C10(1)-2管路(計画設定)'!$AV78="-","-",IF('C10(1)-2管路(計画設定)'!R78="-",'C10(1)-2管路(計画設定)'!$AV78,'C10(1)-2管路(計画設定)'!$AV78-'C10(1)-2管路(計画設定)'!R78)),"-")</f>
        <v>-</v>
      </c>
      <c r="BV78" s="441" t="str">
        <f>IF($BQ78=BV$4,IF('C10(1)-2管路(計画設定)'!$AV78="-","-",IF('C10(1)-2管路(計画設定)'!W78="-",'C10(1)-2管路(計画設定)'!$AV78,'C10(1)-2管路(計画設定)'!$AV78-SUM('C10(1)-2管路(計画設定)'!S78,'C10(1)-2管路(計画設定)'!T78))),"-")</f>
        <v>-</v>
      </c>
      <c r="BW78" s="441" t="str">
        <f>IF($BQ78=BV$4,IF('C10(1)-2管路(計画設定)'!$AV78="-","-",IF('C10(1)-2管路(計画設定)'!W78="-",'C10(1)-2管路(計画設定)'!$AV78,'C10(1)-2管路(計画設定)'!$AV78-SUM('C10(1)-2管路(計画設定)'!U78,'C10(1)-2管路(計画設定)'!V78))),"-")</f>
        <v>-</v>
      </c>
      <c r="BX78" s="441" t="str">
        <f>IF($BQ78=BX$4,IF('C10(1)-2管路(計画設定)'!$AV78="-","-",IF('C10(1)-2管路(計画設定)'!AF78="-",'C10(1)-2管路(計画設定)'!$AV78,'C10(1)-2管路(計画設定)'!$AV78-'C10(1)-2管路(計画設定)'!AF78)),"-")</f>
        <v>-</v>
      </c>
    </row>
    <row r="79" spans="2:76" ht="13.5" customHeight="1">
      <c r="B79" s="1594"/>
      <c r="C79" s="1260" t="s">
        <v>210</v>
      </c>
      <c r="D79" s="1263"/>
      <c r="E79" s="1260" t="s">
        <v>770</v>
      </c>
      <c r="F79" s="75">
        <v>300</v>
      </c>
      <c r="G79" s="859">
        <f>IF(AND('C10(1)-1管路(計画設定)'!$F$14="○",'C10(1)-4,5管路(計画設定)'!$BR79="-"),"-",IF('C3(1)-1管路'!G79="-",BR79,IF(BR79="-",'C3(1)-1管路'!G79,'C3(1)-1管路'!G79+BR79)))</f>
        <v>15.4</v>
      </c>
      <c r="H79" s="477" t="str">
        <f>IF(IF('C3(1)-1管路'!H79="-","-",IF('C10(1)-2管路(計画設定)'!H79="-",'C3(1)-1管路'!H79,'C3(1)-1管路'!H79-'C10(1)-2管路(計画設定)'!H79))=0,"-",IF('C3(1)-1管路'!H79="-","-",IF('C10(1)-2管路(計画設定)'!H79="-",'C3(1)-1管路'!H79,'C3(1)-1管路'!H79-'C10(1)-2管路(計画設定)'!H79)))</f>
        <v>-</v>
      </c>
      <c r="I79" s="485">
        <f t="shared" ref="I79:I84" si="147">IF(SUM(G79:H79)=0,"-",SUM(G79:H79))</f>
        <v>15.4</v>
      </c>
      <c r="J79" s="859" t="str">
        <f>IF(AND('C10(1)-1管路(計画設定)'!$H$14="○",'C10(1)-4,5管路(計画設定)'!$BS79="-"),"-",IF('C3(1)-1管路'!J79="-",BS79,IF(BS79="-",'C3(1)-1管路'!J79,'C3(1)-1管路'!J79+BS79)))</f>
        <v>-</v>
      </c>
      <c r="K79" s="477" t="str">
        <f>IF(IF('C3(1)-1管路'!K79="-","-",IF('C10(1)-2管路(計画設定)'!K79="-",'C3(1)-1管路'!K79,'C3(1)-1管路'!K79-'C10(1)-2管路(計画設定)'!K79))=0,"-",IF('C3(1)-1管路'!K79="-","-",IF('C10(1)-2管路(計画設定)'!K79="-",'C3(1)-1管路'!K79,'C3(1)-1管路'!K79-'C10(1)-2管路(計画設定)'!K79)))</f>
        <v>-</v>
      </c>
      <c r="L79" s="485" t="str">
        <f t="shared" ref="L79:L84" si="148">IF(SUM(J79:K79)=0,"-",SUM(J79:K79))</f>
        <v>-</v>
      </c>
      <c r="M79" s="859" t="str">
        <f>IF(AND('C10(1)-1管路(計画設定)'!$J$14="○",'C10(1)-4,5管路(計画設定)'!$BT79="-"),"-",IF('C3(1)-1管路'!M79="-",BT79,IF(BT79="-",'C3(1)-1管路'!M79,'C3(1)-1管路'!M79+BT79)))</f>
        <v>-</v>
      </c>
      <c r="N79" s="477" t="str">
        <f>IF(IF('C3(1)-1管路'!N79="-","-",IF('C10(1)-2管路(計画設定)'!N79="-",'C3(1)-1管路'!N79,'C3(1)-1管路'!N79-'C10(1)-2管路(計画設定)'!N79))=0,"-",IF('C3(1)-1管路'!N79="-","-",IF('C10(1)-2管路(計画設定)'!N79="-",'C3(1)-1管路'!N79,'C3(1)-1管路'!N79-'C10(1)-2管路(計画設定)'!N79)))</f>
        <v>-</v>
      </c>
      <c r="O79" s="485" t="str">
        <f t="shared" ref="O79:O84" si="149">IF(SUM(M79:N79)=0,"-",SUM(M79:N79))</f>
        <v>-</v>
      </c>
      <c r="P79" s="859" t="str">
        <f>IF(AND('C10(1)-1管路(計画設定)'!$L$14="○",'C10(1)-4,5管路(計画設定)'!$BU79="-"),"-",IF('C3(1)-1管路'!P79="-",BU79,IF(BU79="-",'C3(1)-1管路'!P79,'C3(1)-1管路'!P79+BU79)))</f>
        <v>-</v>
      </c>
      <c r="Q79" s="477" t="str">
        <f>IF(IF('C3(1)-1管路'!Q79="-","-",IF('C10(1)-2管路(計画設定)'!Q79="-",'C3(1)-1管路'!Q79,'C3(1)-1管路'!Q79-'C10(1)-2管路(計画設定)'!Q79))=0,"-",IF('C3(1)-1管路'!Q79="-","-",IF('C10(1)-2管路(計画設定)'!Q79="-",'C3(1)-1管路'!Q79,'C3(1)-1管路'!Q79-'C10(1)-2管路(計画設定)'!Q79)))</f>
        <v>-</v>
      </c>
      <c r="R79" s="485" t="str">
        <f t="shared" ref="R79:R84" si="150">IF(SUM(P79:Q79)=0,"-",SUM(P79:Q79))</f>
        <v>-</v>
      </c>
      <c r="S79" s="859">
        <f>IF(AND('C10(1)-1管路(計画設定)'!$N$14="○",'C10(1)-4,5管路(計画設定)'!$BV79="-"),"-",IF('C3(1)-1管路'!S79="-",BV79,IF(BV79="-",'C3(1)-1管路'!S79,'C3(1)-1管路'!S79+BV79+BW79)))</f>
        <v>30.900000000000006</v>
      </c>
      <c r="T79" s="476">
        <f>IF(IF('C3(1)-1管路'!T79="-","-",IF('C10(1)-2管路(計画設定)'!T79="-",'C3(1)-1管路'!T79,'C3(1)-1管路'!T79-'C10(1)-2管路(計画設定)'!T79))=0,"-",IF('C3(1)-1管路'!T79="-","-",IF('C10(1)-2管路(計画設定)'!T79="-",'C3(1)-1管路'!T79,'C3(1)-1管路'!T79-'C10(1)-2管路(計画設定)'!T79)))</f>
        <v>3</v>
      </c>
      <c r="U79" s="858">
        <f>IF(AND('C10(1)-1管路(計画設定)'!$P$14="○",'C10(1)-4,5管路(計画設定)'!$BW79="-"),"-",IF('C3(1)-1管路'!U79="-",BW79,IF(BW79="-",'C3(1)-1管路'!U79,'C3(1)-1管路'!U79)))</f>
        <v>127</v>
      </c>
      <c r="V79" s="477">
        <f>IF(IF('C3(1)-1管路'!V79="-","-",IF('C10(1)-2管路(計画設定)'!V79="-",'C3(1)-1管路'!V79,'C3(1)-1管路'!V79-'C10(1)-2管路(計画設定)'!V79))=0,"-",IF('C3(1)-1管路'!V79="-","-",IF('C10(1)-2管路(計画設定)'!V79="-",'C3(1)-1管路'!V79,'C3(1)-1管路'!V79-'C10(1)-2管路(計画設定)'!V79)))</f>
        <v>8.1</v>
      </c>
      <c r="W79" s="485">
        <f t="shared" ref="W79:W84" si="151">IF(SUM(S79:V79)=0,"-",SUM(S79:V79))</f>
        <v>169</v>
      </c>
      <c r="X79" s="481">
        <f>IF(IF('C3(1)-1管路'!X79="-","-",IF('C10(1)-2管路(計画設定)'!X79="-",'C3(1)-1管路'!X79,'C3(1)-1管路'!X79-'C10(1)-2管路(計画設定)'!X79))=0,"-",IF('C3(1)-1管路'!X79="-","-",IF('C10(1)-2管路(計画設定)'!X79="-",'C3(1)-1管路'!X79,'C3(1)-1管路'!X79-'C10(1)-2管路(計画設定)'!X79)))</f>
        <v>1305.0999999999997</v>
      </c>
      <c r="Y79" s="477">
        <f>IF(IF('C3(1)-1管路'!Y79="-","-",IF('C10(1)-2管路(計画設定)'!Y79="-",'C3(1)-1管路'!Y79,'C3(1)-1管路'!Y79-'C10(1)-2管路(計画設定)'!Y79))=0,"-",IF('C3(1)-1管路'!Y79="-","-",IF('C10(1)-2管路(計画設定)'!Y79="-",'C3(1)-1管路'!Y79,'C3(1)-1管路'!Y79-'C10(1)-2管路(計画設定)'!Y79)))</f>
        <v>130.5</v>
      </c>
      <c r="Z79" s="485">
        <f t="shared" ref="Z79:Z84" si="152">IF(SUM(X79:Y79)=0,"-",SUM(X79:Y79))</f>
        <v>1435.5999999999997</v>
      </c>
      <c r="AA79" s="481" t="str">
        <f>IF(IF('C3(1)-1管路'!AA79="-","-",IF('C10(1)-2管路(計画設定)'!AA79="-",'C3(1)-1管路'!AA79,'C3(1)-1管路'!AA79-'C10(1)-2管路(計画設定)'!AA79))=0,"-",IF('C3(1)-1管路'!AA79="-","-",IF('C10(1)-2管路(計画設定)'!AA79="-",'C3(1)-1管路'!AA79,'C3(1)-1管路'!AA79-'C10(1)-2管路(計画設定)'!AA79)))</f>
        <v>-</v>
      </c>
      <c r="AB79" s="477" t="str">
        <f>IF(IF('C3(1)-1管路'!AB79="-","-",IF('C10(1)-2管路(計画設定)'!AB79="-",'C3(1)-1管路'!AB79,'C3(1)-1管路'!AB79-'C10(1)-2管路(計画設定)'!AB79))=0,"-",IF('C3(1)-1管路'!AB79="-","-",IF('C10(1)-2管路(計画設定)'!AB79="-",'C3(1)-1管路'!AB79,'C3(1)-1管路'!AB79-'C10(1)-2管路(計画設定)'!AB79)))</f>
        <v>-</v>
      </c>
      <c r="AC79" s="485" t="str">
        <f t="shared" ref="AC79:AC84" si="153">IF(SUM(AA79:AB79)=0,"-",SUM(AA79:AB79))</f>
        <v>-</v>
      </c>
      <c r="AD79" s="859" t="str">
        <f>IF(AND('C10(1)-1管路(計画設定)'!$V$14="○",'C10(1)-4,5管路(計画設定)'!$BX79="-"),"-",IF('C3(1)-1管路'!AD79="-",BX79,IF(BX79="-",'C3(1)-1管路'!AD79,'C3(1)-1管路'!AD79+BX79)))</f>
        <v>-</v>
      </c>
      <c r="AE79" s="477" t="str">
        <f>IF(IF('C3(1)-1管路'!AE79="-","-",IF('C10(1)-2管路(計画設定)'!AE79="-",'C3(1)-1管路'!AE79,'C3(1)-1管路'!AE79-'C10(1)-2管路(計画設定)'!AE79))=0,"-",IF('C3(1)-1管路'!AE79="-","-",IF('C10(1)-2管路(計画設定)'!AE79="-",'C3(1)-1管路'!AE79,'C3(1)-1管路'!AE79-'C10(1)-2管路(計画設定)'!AE79)))</f>
        <v>-</v>
      </c>
      <c r="AF79" s="485" t="str">
        <f t="shared" ref="AF79:AF84" si="154">IF(SUM(AD79:AE79)=0,"-",SUM(AD79:AE79))</f>
        <v>-</v>
      </c>
      <c r="AG79" s="481" t="str">
        <f>IF(IF('C3(1)-1管路'!AG79="-","-",IF('C10(1)-2管路(計画設定)'!AG79="-",'C3(1)-1管路'!AG79,'C3(1)-1管路'!AG79-'C10(1)-2管路(計画設定)'!AG79))=0,"-",IF('C3(1)-1管路'!AG79="-","-",IF('C10(1)-2管路(計画設定)'!AG79="-",'C3(1)-1管路'!AG79,'C3(1)-1管路'!AG79-'C10(1)-2管路(計画設定)'!AG79)))</f>
        <v>-</v>
      </c>
      <c r="AH79" s="477" t="str">
        <f>IF(IF('C3(1)-1管路'!AH79="-","-",IF('C10(1)-2管路(計画設定)'!AH79="-",'C3(1)-1管路'!AH79,'C3(1)-1管路'!AH79-'C10(1)-2管路(計画設定)'!AH79))=0,"-",IF('C3(1)-1管路'!AH79="-","-",IF('C10(1)-2管路(計画設定)'!AH79="-",'C3(1)-1管路'!AH79,'C3(1)-1管路'!AH79-'C10(1)-2管路(計画設定)'!AH79)))</f>
        <v>-</v>
      </c>
      <c r="AI79" s="485" t="str">
        <f t="shared" ref="AI79:AI84" si="155">IF(SUM(AG79:AH79)=0,"-",SUM(AG79:AH79))</f>
        <v>-</v>
      </c>
      <c r="AJ79" s="481" t="str">
        <f>IF(IF('C3(1)-1管路'!AJ79="-","-",IF('C10(1)-2管路(計画設定)'!AJ79="-",'C3(1)-1管路'!AJ79,'C3(1)-1管路'!AJ79-'C10(1)-2管路(計画設定)'!AJ79))=0,"-",IF('C3(1)-1管路'!AJ79="-","-",IF('C10(1)-2管路(計画設定)'!AJ79="-",'C3(1)-1管路'!AJ79,'C3(1)-1管路'!AJ79-'C10(1)-2管路(計画設定)'!AJ79)))</f>
        <v>-</v>
      </c>
      <c r="AK79" s="477" t="str">
        <f>IF(IF('C3(1)-1管路'!AK79="-","-",IF('C10(1)-2管路(計画設定)'!AK79="-",'C3(1)-1管路'!AK79,'C3(1)-1管路'!AK79-'C10(1)-2管路(計画設定)'!AK79))=0,"-",IF('C3(1)-1管路'!AK79="-","-",IF('C10(1)-2管路(計画設定)'!AK79="-",'C3(1)-1管路'!AK79,'C3(1)-1管路'!AK79-'C10(1)-2管路(計画設定)'!AK79)))</f>
        <v>-</v>
      </c>
      <c r="AL79" s="485" t="str">
        <f t="shared" ref="AL79:AL84" si="156">IF(SUM(AJ79:AK79)=0,"-",SUM(AJ79:AK79))</f>
        <v>-</v>
      </c>
      <c r="AM79" s="481" t="str">
        <f>IF(IF('C3(1)-1管路'!AM79="-","-",IF('C10(1)-2管路(計画設定)'!AM79="-",'C3(1)-1管路'!AM79,'C3(1)-1管路'!AM79-'C10(1)-2管路(計画設定)'!AM79))=0,"-",IF('C3(1)-1管路'!AM79="-","-",IF('C10(1)-2管路(計画設定)'!AM79="-",'C3(1)-1管路'!AM79,'C3(1)-1管路'!AM79-'C10(1)-2管路(計画設定)'!AM79)))</f>
        <v>-</v>
      </c>
      <c r="AN79" s="477" t="str">
        <f>IF(IF('C3(1)-1管路'!AN79="-","-",IF('C10(1)-2管路(計画設定)'!AN79="-",'C3(1)-1管路'!AN79,'C3(1)-1管路'!AN79-'C10(1)-2管路(計画設定)'!AN79))=0,"-",IF('C3(1)-1管路'!AN79="-","-",IF('C10(1)-2管路(計画設定)'!AN79="-",'C3(1)-1管路'!AN79,'C3(1)-1管路'!AN79-'C10(1)-2管路(計画設定)'!AN79)))</f>
        <v>-</v>
      </c>
      <c r="AO79" s="485" t="str">
        <f t="shared" ref="AO79:AO84" si="157">IF(SUM(AM79:AN79)=0,"-",SUM(AM79:AN79))</f>
        <v>-</v>
      </c>
      <c r="AP79" s="481" t="str">
        <f>IF(IF('C3(1)-1管路'!AP79="-","-",IF('C10(1)-2管路(計画設定)'!AP79="-",'C3(1)-1管路'!AP79,'C3(1)-1管路'!AP79-'C10(1)-2管路(計画設定)'!AP79))=0,"-",IF('C3(1)-1管路'!AP79="-","-",IF('C10(1)-2管路(計画設定)'!AP79="-",'C3(1)-1管路'!AP79,'C3(1)-1管路'!AP79-'C10(1)-2管路(計画設定)'!AP79)))</f>
        <v>-</v>
      </c>
      <c r="AQ79" s="477" t="str">
        <f>IF(IF('C3(1)-1管路'!AQ79="-","-",IF('C10(1)-2管路(計画設定)'!AQ79="-",'C3(1)-1管路'!AQ79,'C3(1)-1管路'!AQ79-'C10(1)-2管路(計画設定)'!AQ79))=0,"-",IF('C3(1)-1管路'!AQ79="-","-",IF('C10(1)-2管路(計画設定)'!AQ79="-",'C3(1)-1管路'!AQ79,'C3(1)-1管路'!AQ79-'C10(1)-2管路(計画設定)'!AQ79)))</f>
        <v>-</v>
      </c>
      <c r="AR79" s="484" t="str">
        <f t="shared" ref="AR79:AR84" si="158">IF(SUM(AP79:AQ79)=0,"-",SUM(AP79:AQ79))</f>
        <v>-</v>
      </c>
      <c r="AS79" s="481" t="str">
        <f>IF(IF('C3(1)-1管路'!AS79="-","-",IF('C10(1)-2管路(計画設定)'!AS79="-",'C3(1)-1管路'!AS79,'C3(1)-1管路'!AS79-'C10(1)-2管路(計画設定)'!AS79))=0,"-",IF('C3(1)-1管路'!AS79="-","-",IF('C10(1)-2管路(計画設定)'!AS79="-",'C3(1)-1管路'!AS79,'C3(1)-1管路'!AS79-'C10(1)-2管路(計画設定)'!AS79)))</f>
        <v>-</v>
      </c>
      <c r="AT79" s="477" t="str">
        <f>IF(IF('C3(1)-1管路'!AT79="-","-",IF('C10(1)-2管路(計画設定)'!AT79="-",'C3(1)-1管路'!AT79,'C3(1)-1管路'!AT79-'C10(1)-2管路(計画設定)'!AT79))=0,"-",IF('C3(1)-1管路'!AT79="-","-",IF('C10(1)-2管路(計画設定)'!AT79="-",'C3(1)-1管路'!AT79,'C3(1)-1管路'!AT79-'C10(1)-2管路(計画設定)'!AT79)))</f>
        <v>-</v>
      </c>
      <c r="AU79" s="484" t="str">
        <f t="shared" ref="AU79:AU84" si="159">IF(SUM(AS79:AT79)=0,"-",SUM(AS79:AT79))</f>
        <v>-</v>
      </c>
      <c r="AV79" s="1096">
        <f t="shared" ref="AV79:AV84" si="160">IF(SUM(G79,J79,M79,P79,S79,U79,X79,AA79,AD79,AG79,AJ79,AM79,AP79,AS79)=0,"-",SUM(G79,J79,M79,P79,S79,U79,X79,AA79,AD79,AG79,AJ79,AM79,AP79,AS79))</f>
        <v>1478.3999999999996</v>
      </c>
      <c r="AW79" s="1093"/>
      <c r="AX79" s="1092">
        <f t="shared" ref="AX79:AX84" si="161">IF(SUM(H79,K79,N79,Q79,T79,V79,Y79,AB79,AE79,AH79,AK79,AN79,AQ79,AT79)=0,"-",SUM(H79,K79,N79,Q79,T79,V79,Y79,AB79,AE79,AH79,AK79,AN79,AQ79,AT79))</f>
        <v>141.6</v>
      </c>
      <c r="AY79" s="1093"/>
      <c r="AZ79" s="1096">
        <f t="shared" ref="AZ79:AZ84" si="162">SUMIF(G$89,"①",I79)+SUMIF(J$89,"①",L79)+SUMIF(M$89,"①",O79)+SUMIF(P$89,"①",R79)+SUMIF(S$89,"①",S79)+SUMIF(S$89,"①",T79)+SUMIF(U$89,"①",U79)+SUMIF(U$89,"①",V79)+SUMIF(X$89,"①",Z79)+SUMIF(AA$89,"①",AC79)+SUMIF(AD$89,"①",AF79)+SUMIF(AG$89,"①",AI79)+SUMIF(AJ$89,"①",AL79)+SUMIF(AM$89,"①",AO79)+SUMIF(AP$89,"①",AR79)+SUMIF(AS$89,"①",AU79)</f>
        <v>15.4</v>
      </c>
      <c r="BA79" s="1093"/>
      <c r="BB79" s="1093">
        <f t="shared" ref="BB79:BB84" si="163">SUMIF(G$89,"②",I79)+SUMIF(J$89,"②",L79)+SUMIF(M$89,"②",O79)+SUMIF(P$89,"②",R79)+SUMIF(S$89,"②",S79)+SUMIF(S$89,"②",T79)+SUMIF(U$89,"②",U79)+SUMIF(U$89,"②",V79)+SUMIF(X$89,"②",Z79)+SUMIF(AA$89,"②",AC79)+SUMIF(AD$89,"②",AF79)+SUMIF(AG$89,"②",AI79)+SUMIF(AJ$89,"②",AL79)+SUMIF(AM$89,"②",AO79)+SUMIF(AP$89,"②",AR79)+SUMIF(AS$89,"②",AU79)</f>
        <v>33.900000000000006</v>
      </c>
      <c r="BC79" s="1093"/>
      <c r="BD79" s="1093">
        <f t="shared" ref="BD79:BD84" si="164">SUMIF(G$89,"③",I79)+SUMIF(J$89,"③",L79)+SUMIF(M$89,"③",O79)+SUMIF(P$89,"③",R79)+SUMIF(S$89,"③",S79)+SUMIF(S$89,"③",T79)+SUMIF(U$89,"③",U79)+SUMIF(U$89,"③",V79)+SUMIF(X$89,"③",Z79)+SUMIF(AA$89,"③",AC79)+SUMIF(AD$89,"③",AF79)+SUMIF(AG$89,"③",AI79)+SUMIF(AJ$89,"③",AL79)+SUMIF(AM$89,"③",AO79)+SUMIF(AP$89,"③",AR79)+SUMIF(AS$89,"③",AU79)</f>
        <v>1570.6999999999996</v>
      </c>
      <c r="BE79" s="1093"/>
      <c r="BF79" s="1093">
        <f t="shared" ref="BF79:BF84" si="165">SUMIF(G$89,"④",I79)+SUMIF(J$89,"④",L79)+SUMIF(M$89,"④",O79)+SUMIF(P$89,"④",R79)+SUMIF(S$89,"④",S79)+SUMIF(S$89,"④",T79)+SUMIF(U$89,"④",U79)+SUMIF(U$89,"④",V79)+SUMIF(X$89,"④",Z79)+SUMIF(AA$89,"④",AC79)+SUMIF(AD$89,"④",AF79)+SUMIF(AG$89,"④",AI79)+SUMIF(AJ$89,"④",AL79)+SUMIF(AM$89,"④",AO79)+SUMIF(AP$89,"④",AR79)+SUMIF(AS$89,"④",AU79)</f>
        <v>0</v>
      </c>
      <c r="BG79" s="1093"/>
      <c r="BH79" s="1093">
        <f t="shared" ref="BH79:BH84" si="166">SUMIF(G$89,"⑤",I79)+SUMIF(J$89,"⑤",L79)+SUMIF(M$89,"⑤",O79)+SUMIF(P$89,"⑤",R79)+SUMIF(S$89,"⑤",S79)+SUMIF(S$89,"⑤",T79)+SUMIF(U$89,"⑤",U79)+SUMIF(U$89,"⑤",V79)+SUMIF(X$89,"⑤",Z79)+SUMIF(AA$89,"⑤",AC79)+SUMIF(AD$89,"⑤",AF79)+SUMIF(AG$89,"⑤",AI79)+SUMIF(AJ$89,"⑤",AL79)+SUMIF(AM$89,"⑤",AO79)+SUMIF(AP$89,"⑤",AR79)+SUMIF(AS$89,"⑤",AU79)</f>
        <v>0</v>
      </c>
      <c r="BI79" s="1093"/>
      <c r="BJ79" s="1092">
        <f t="shared" ref="BJ79:BJ84" si="167">SUM(AZ79:BC79)</f>
        <v>49.300000000000004</v>
      </c>
      <c r="BK79" s="1093"/>
      <c r="BL79" s="1093">
        <f t="shared" ref="BL79:BL84" si="168">SUM(BD79:BI79)</f>
        <v>1570.6999999999996</v>
      </c>
      <c r="BM79" s="1165"/>
      <c r="BN79" s="1093">
        <f t="shared" ref="BN79:BN85" si="169">IF(SUM(AV79:AY79)=0,"-",IF(AND(SUM(AV79:AY79)=SUM(AZ79:BI79),SUM(AZ79:BI79)=SUM(BJ79:BM79)),SUM(AV79:AY79),"エラー"))</f>
        <v>1619.9999999999995</v>
      </c>
      <c r="BO79" s="1165"/>
      <c r="BQ79" s="442" t="str">
        <f>IF('C10(1)-2管路(計画設定)'!AW79="","-",'C10(1)-2管路(計画設定)'!AW79)</f>
        <v>ダクタイル鋳鉄管(NS形継手等)</v>
      </c>
      <c r="BR79" s="441">
        <f>IF(BQ79=BR$4,IF('C10(1)-2管路(計画設定)'!AV79="-","-",IF('C10(1)-2管路(計画設定)'!I79="-",'C10(1)-2管路(計画設定)'!AV79,'C10(1)-2管路(計画設定)'!AV79-'C10(1)-2管路(計画設定)'!I79)),"-")</f>
        <v>15.4</v>
      </c>
      <c r="BS79" s="441" t="str">
        <f>IF(BQ79=BS$4,IF('C10(1)-2管路(計画設定)'!AV79="-","-",IF('C10(1)-2管路(計画設定)'!L79="-",'C10(1)-2管路(計画設定)'!AV79,'C10(1)-2管路(計画設定)'!AV79-'C10(1)-2管路(計画設定)'!L79)),"-")</f>
        <v>-</v>
      </c>
      <c r="BT79" s="441" t="str">
        <f>IF(BQ79=BT$4,IF('C10(1)-2管路(計画設定)'!AV79="-","-",IF('C10(1)-2管路(計画設定)'!O79="-",'C10(1)-2管路(計画設定)'!AV79,'C10(1)-2管路(計画設定)'!AV79-'C10(1)-2管路(計画設定)'!O79)),"-")</f>
        <v>-</v>
      </c>
      <c r="BU79" s="441" t="str">
        <f>IF($BQ79=BU$4,IF('C10(1)-2管路(計画設定)'!$AV79="-","-",IF('C10(1)-2管路(計画設定)'!R79="-",'C10(1)-2管路(計画設定)'!$AV79,'C10(1)-2管路(計画設定)'!$AV79-'C10(1)-2管路(計画設定)'!R79)),"-")</f>
        <v>-</v>
      </c>
      <c r="BV79" s="441" t="str">
        <f>IF($BQ79=BV$4,IF('C10(1)-2管路(計画設定)'!$AV79="-","-",IF('C10(1)-2管路(計画設定)'!W79="-",'C10(1)-2管路(計画設定)'!$AV79,'C10(1)-2管路(計画設定)'!$AV79-SUM('C10(1)-2管路(計画設定)'!S79,'C10(1)-2管路(計画設定)'!T79))),"-")</f>
        <v>-</v>
      </c>
      <c r="BW79" s="441" t="str">
        <f>IF($BQ79=BV$4,IF('C10(1)-2管路(計画設定)'!$AV79="-","-",IF('C10(1)-2管路(計画設定)'!W79="-",'C10(1)-2管路(計画設定)'!$AV79,'C10(1)-2管路(計画設定)'!$AV79-SUM('C10(1)-2管路(計画設定)'!U79,'C10(1)-2管路(計画設定)'!V79))),"-")</f>
        <v>-</v>
      </c>
      <c r="BX79" s="441" t="str">
        <f>IF($BQ79=BX$4,IF('C10(1)-2管路(計画設定)'!$AV79="-","-",IF('C10(1)-2管路(計画設定)'!AF79="-",'C10(1)-2管路(計画設定)'!$AV79,'C10(1)-2管路(計画設定)'!$AV79-'C10(1)-2管路(計画設定)'!AF79)),"-")</f>
        <v>-</v>
      </c>
    </row>
    <row r="80" spans="2:76" ht="13.5" customHeight="1">
      <c r="B80" s="1594"/>
      <c r="C80" s="1265"/>
      <c r="D80" s="1263"/>
      <c r="E80" s="1265"/>
      <c r="F80" s="76">
        <v>250</v>
      </c>
      <c r="G80" s="857">
        <f>IF(AND('C10(1)-1管路(計画設定)'!$F$14="○",'C10(1)-4,5管路(計画設定)'!$BR80="-"),"-",IF('C3(1)-1管路'!G80="-",BR80,IF(BR80="-",'C3(1)-1管路'!G80,'C3(1)-1管路'!G80+BR80)))</f>
        <v>231.79999999999993</v>
      </c>
      <c r="H80" s="472" t="str">
        <f>IF(IF('C3(1)-1管路'!H80="-","-",IF('C10(1)-2管路(計画設定)'!H80="-",'C3(1)-1管路'!H80,'C3(1)-1管路'!H80-'C10(1)-2管路(計画設定)'!H80))=0,"-",IF('C3(1)-1管路'!H80="-","-",IF('C10(1)-2管路(計画設定)'!H80="-",'C3(1)-1管路'!H80,'C3(1)-1管路'!H80-'C10(1)-2管路(計画設定)'!H80)))</f>
        <v>-</v>
      </c>
      <c r="I80" s="486">
        <f t="shared" si="147"/>
        <v>231.79999999999993</v>
      </c>
      <c r="J80" s="857" t="str">
        <f>IF(AND('C10(1)-1管路(計画設定)'!$H$14="○",'C10(1)-4,5管路(計画設定)'!$BS80="-"),"-",IF('C3(1)-1管路'!J80="-",BS80,IF(BS80="-",'C3(1)-1管路'!J80,'C3(1)-1管路'!J80+BS80)))</f>
        <v>-</v>
      </c>
      <c r="K80" s="472" t="str">
        <f>IF(IF('C3(1)-1管路'!K80="-","-",IF('C10(1)-2管路(計画設定)'!K80="-",'C3(1)-1管路'!K80,'C3(1)-1管路'!K80-'C10(1)-2管路(計画設定)'!K80))=0,"-",IF('C3(1)-1管路'!K80="-","-",IF('C10(1)-2管路(計画設定)'!K80="-",'C3(1)-1管路'!K80,'C3(1)-1管路'!K80-'C10(1)-2管路(計画設定)'!K80)))</f>
        <v>-</v>
      </c>
      <c r="L80" s="486" t="str">
        <f t="shared" si="148"/>
        <v>-</v>
      </c>
      <c r="M80" s="857" t="str">
        <f>IF(AND('C10(1)-1管路(計画設定)'!$J$14="○",'C10(1)-4,5管路(計画設定)'!$BT80="-"),"-",IF('C3(1)-1管路'!M80="-",BT80,IF(BT80="-",'C3(1)-1管路'!M80,'C3(1)-1管路'!M80+BT80)))</f>
        <v>-</v>
      </c>
      <c r="N80" s="472" t="str">
        <f>IF(IF('C3(1)-1管路'!N80="-","-",IF('C10(1)-2管路(計画設定)'!N80="-",'C3(1)-1管路'!N80,'C3(1)-1管路'!N80-'C10(1)-2管路(計画設定)'!N80))=0,"-",IF('C3(1)-1管路'!N80="-","-",IF('C10(1)-2管路(計画設定)'!N80="-",'C3(1)-1管路'!N80,'C3(1)-1管路'!N80-'C10(1)-2管路(計画設定)'!N80)))</f>
        <v>-</v>
      </c>
      <c r="O80" s="486" t="str">
        <f t="shared" si="149"/>
        <v>-</v>
      </c>
      <c r="P80" s="857" t="str">
        <f>IF(AND('C10(1)-1管路(計画設定)'!$L$14="○",'C10(1)-4,5管路(計画設定)'!$BU80="-"),"-",IF('C3(1)-1管路'!P80="-",BU80,IF(BU80="-",'C3(1)-1管路'!P80,'C3(1)-1管路'!P80+BU80)))</f>
        <v>-</v>
      </c>
      <c r="Q80" s="472" t="str">
        <f>IF(IF('C3(1)-1管路'!Q80="-","-",IF('C10(1)-2管路(計画設定)'!Q80="-",'C3(1)-1管路'!Q80,'C3(1)-1管路'!Q80-'C10(1)-2管路(計画設定)'!Q80))=0,"-",IF('C3(1)-1管路'!Q80="-","-",IF('C10(1)-2管路(計画設定)'!Q80="-",'C3(1)-1管路'!Q80,'C3(1)-1管路'!Q80-'C10(1)-2管路(計画設定)'!Q80)))</f>
        <v>-</v>
      </c>
      <c r="R80" s="486" t="str">
        <f t="shared" si="150"/>
        <v>-</v>
      </c>
      <c r="S80" s="857">
        <f>IF(AND('C10(1)-1管路(計画設定)'!$N$14="○",'C10(1)-4,5管路(計画設定)'!$BV80="-"),"-",IF('C3(1)-1管路'!S80="-",BV80,IF(BV80="-",'C3(1)-1管路'!S80,'C3(1)-1管路'!S80+BV80+BW80)))</f>
        <v>262.69999999999982</v>
      </c>
      <c r="T80" s="471">
        <f>IF(IF('C3(1)-1管路'!T80="-","-",IF('C10(1)-2管路(計画設定)'!T80="-",'C3(1)-1管路'!T80,'C3(1)-1管路'!T80-'C10(1)-2管路(計画設定)'!T80))=0,"-",IF('C3(1)-1管路'!T80="-","-",IF('C10(1)-2管路(計画設定)'!T80="-",'C3(1)-1管路'!T80,'C3(1)-1管路'!T80-'C10(1)-2管路(計画設定)'!T80)))</f>
        <v>29</v>
      </c>
      <c r="U80" s="856">
        <f>IF(AND('C10(1)-1管路(計画設定)'!$P$14="○",'C10(1)-4,5管路(計画設定)'!$BW80="-"),"-",IF('C3(1)-1管路'!U80="-",BW80,IF(BW80="-",'C3(1)-1管路'!U80,'C3(1)-1管路'!U80)))</f>
        <v>1090</v>
      </c>
      <c r="V80" s="472">
        <f>IF(IF('C3(1)-1管路'!V80="-","-",IF('C10(1)-2管路(計画設定)'!V80="-",'C3(1)-1管路'!V80,'C3(1)-1管路'!V80-'C10(1)-2管路(計画設定)'!V80))=0,"-",IF('C3(1)-1管路'!V80="-","-",IF('C10(1)-2管路(計画設定)'!V80="-",'C3(1)-1管路'!V80,'C3(1)-1管路'!V80-'C10(1)-2管路(計画設定)'!V80)))</f>
        <v>64.8</v>
      </c>
      <c r="W80" s="486">
        <f t="shared" si="151"/>
        <v>1446.4999999999998</v>
      </c>
      <c r="X80" s="478">
        <f>IF(IF('C3(1)-1管路'!X80="-","-",IF('C10(1)-2管路(計画設定)'!X80="-",'C3(1)-1管路'!X80,'C3(1)-1管路'!X80-'C10(1)-2管路(計画設定)'!X80))=0,"-",IF('C3(1)-1管路'!X80="-","-",IF('C10(1)-2管路(計画設定)'!X80="-",'C3(1)-1管路'!X80,'C3(1)-1管路'!X80-'C10(1)-2管路(計画設定)'!X80)))</f>
        <v>17.5</v>
      </c>
      <c r="Y80" s="472">
        <f>IF(IF('C3(1)-1管路'!Y80="-","-",IF('C10(1)-2管路(計画設定)'!Y80="-",'C3(1)-1管路'!Y80,'C3(1)-1管路'!Y80-'C10(1)-2管路(計画設定)'!Y80))=0,"-",IF('C3(1)-1管路'!Y80="-","-",IF('C10(1)-2管路(計画設定)'!Y80="-",'C3(1)-1管路'!Y80,'C3(1)-1管路'!Y80-'C10(1)-2管路(計画設定)'!Y80)))</f>
        <v>1.8</v>
      </c>
      <c r="Z80" s="486">
        <f t="shared" si="152"/>
        <v>19.3</v>
      </c>
      <c r="AA80" s="478" t="str">
        <f>IF(IF('C3(1)-1管路'!AA80="-","-",IF('C10(1)-2管路(計画設定)'!AA80="-",'C3(1)-1管路'!AA80,'C3(1)-1管路'!AA80-'C10(1)-2管路(計画設定)'!AA80))=0,"-",IF('C3(1)-1管路'!AA80="-","-",IF('C10(1)-2管路(計画設定)'!AA80="-",'C3(1)-1管路'!AA80,'C3(1)-1管路'!AA80-'C10(1)-2管路(計画設定)'!AA80)))</f>
        <v>-</v>
      </c>
      <c r="AB80" s="472" t="str">
        <f>IF(IF('C3(1)-1管路'!AB80="-","-",IF('C10(1)-2管路(計画設定)'!AB80="-",'C3(1)-1管路'!AB80,'C3(1)-1管路'!AB80-'C10(1)-2管路(計画設定)'!AB80))=0,"-",IF('C3(1)-1管路'!AB80="-","-",IF('C10(1)-2管路(計画設定)'!AB80="-",'C3(1)-1管路'!AB80,'C3(1)-1管路'!AB80-'C10(1)-2管路(計画設定)'!AB80)))</f>
        <v>-</v>
      </c>
      <c r="AC80" s="486" t="str">
        <f t="shared" si="153"/>
        <v>-</v>
      </c>
      <c r="AD80" s="857" t="str">
        <f>IF(AND('C10(1)-1管路(計画設定)'!$V$14="○",'C10(1)-4,5管路(計画設定)'!$BX80="-"),"-",IF('C3(1)-1管路'!AD80="-",BX80,IF(BX80="-",'C3(1)-1管路'!AD80,'C3(1)-1管路'!AD80+BX80)))</f>
        <v>-</v>
      </c>
      <c r="AE80" s="472" t="str">
        <f>IF(IF('C3(1)-1管路'!AE80="-","-",IF('C10(1)-2管路(計画設定)'!AE80="-",'C3(1)-1管路'!AE80,'C3(1)-1管路'!AE80-'C10(1)-2管路(計画設定)'!AE80))=0,"-",IF('C3(1)-1管路'!AE80="-","-",IF('C10(1)-2管路(計画設定)'!AE80="-",'C3(1)-1管路'!AE80,'C3(1)-1管路'!AE80-'C10(1)-2管路(計画設定)'!AE80)))</f>
        <v>-</v>
      </c>
      <c r="AF80" s="486" t="str">
        <f t="shared" si="154"/>
        <v>-</v>
      </c>
      <c r="AG80" s="478" t="str">
        <f>IF(IF('C3(1)-1管路'!AG80="-","-",IF('C10(1)-2管路(計画設定)'!AG80="-",'C3(1)-1管路'!AG80,'C3(1)-1管路'!AG80-'C10(1)-2管路(計画設定)'!AG80))=0,"-",IF('C3(1)-1管路'!AG80="-","-",IF('C10(1)-2管路(計画設定)'!AG80="-",'C3(1)-1管路'!AG80,'C3(1)-1管路'!AG80-'C10(1)-2管路(計画設定)'!AG80)))</f>
        <v>-</v>
      </c>
      <c r="AH80" s="472" t="str">
        <f>IF(IF('C3(1)-1管路'!AH80="-","-",IF('C10(1)-2管路(計画設定)'!AH80="-",'C3(1)-1管路'!AH80,'C3(1)-1管路'!AH80-'C10(1)-2管路(計画設定)'!AH80))=0,"-",IF('C3(1)-1管路'!AH80="-","-",IF('C10(1)-2管路(計画設定)'!AH80="-",'C3(1)-1管路'!AH80,'C3(1)-1管路'!AH80-'C10(1)-2管路(計画設定)'!AH80)))</f>
        <v>-</v>
      </c>
      <c r="AI80" s="486" t="str">
        <f t="shared" si="155"/>
        <v>-</v>
      </c>
      <c r="AJ80" s="478" t="str">
        <f>IF(IF('C3(1)-1管路'!AJ80="-","-",IF('C10(1)-2管路(計画設定)'!AJ80="-",'C3(1)-1管路'!AJ80,'C3(1)-1管路'!AJ80-'C10(1)-2管路(計画設定)'!AJ80))=0,"-",IF('C3(1)-1管路'!AJ80="-","-",IF('C10(1)-2管路(計画設定)'!AJ80="-",'C3(1)-1管路'!AJ80,'C3(1)-1管路'!AJ80-'C10(1)-2管路(計画設定)'!AJ80)))</f>
        <v>-</v>
      </c>
      <c r="AK80" s="472" t="str">
        <f>IF(IF('C3(1)-1管路'!AK80="-","-",IF('C10(1)-2管路(計画設定)'!AK80="-",'C3(1)-1管路'!AK80,'C3(1)-1管路'!AK80-'C10(1)-2管路(計画設定)'!AK80))=0,"-",IF('C3(1)-1管路'!AK80="-","-",IF('C10(1)-2管路(計画設定)'!AK80="-",'C3(1)-1管路'!AK80,'C3(1)-1管路'!AK80-'C10(1)-2管路(計画設定)'!AK80)))</f>
        <v>-</v>
      </c>
      <c r="AL80" s="486" t="str">
        <f t="shared" si="156"/>
        <v>-</v>
      </c>
      <c r="AM80" s="478" t="str">
        <f>IF(IF('C3(1)-1管路'!AM80="-","-",IF('C10(1)-2管路(計画設定)'!AM80="-",'C3(1)-1管路'!AM80,'C3(1)-1管路'!AM80-'C10(1)-2管路(計画設定)'!AM80))=0,"-",IF('C3(1)-1管路'!AM80="-","-",IF('C10(1)-2管路(計画設定)'!AM80="-",'C3(1)-1管路'!AM80,'C3(1)-1管路'!AM80-'C10(1)-2管路(計画設定)'!AM80)))</f>
        <v>-</v>
      </c>
      <c r="AN80" s="472" t="str">
        <f>IF(IF('C3(1)-1管路'!AN80="-","-",IF('C10(1)-2管路(計画設定)'!AN80="-",'C3(1)-1管路'!AN80,'C3(1)-1管路'!AN80-'C10(1)-2管路(計画設定)'!AN80))=0,"-",IF('C3(1)-1管路'!AN80="-","-",IF('C10(1)-2管路(計画設定)'!AN80="-",'C3(1)-1管路'!AN80,'C3(1)-1管路'!AN80-'C10(1)-2管路(計画設定)'!AN80)))</f>
        <v>-</v>
      </c>
      <c r="AO80" s="486" t="str">
        <f t="shared" si="157"/>
        <v>-</v>
      </c>
      <c r="AP80" s="478" t="str">
        <f>IF(IF('C3(1)-1管路'!AP80="-","-",IF('C10(1)-2管路(計画設定)'!AP80="-",'C3(1)-1管路'!AP80,'C3(1)-1管路'!AP80-'C10(1)-2管路(計画設定)'!AP80))=0,"-",IF('C3(1)-1管路'!AP80="-","-",IF('C10(1)-2管路(計画設定)'!AP80="-",'C3(1)-1管路'!AP80,'C3(1)-1管路'!AP80-'C10(1)-2管路(計画設定)'!AP80)))</f>
        <v>-</v>
      </c>
      <c r="AQ80" s="472" t="str">
        <f>IF(IF('C3(1)-1管路'!AQ80="-","-",IF('C10(1)-2管路(計画設定)'!AQ80="-",'C3(1)-1管路'!AQ80,'C3(1)-1管路'!AQ80-'C10(1)-2管路(計画設定)'!AQ80))=0,"-",IF('C3(1)-1管路'!AQ80="-","-",IF('C10(1)-2管路(計画設定)'!AQ80="-",'C3(1)-1管路'!AQ80,'C3(1)-1管路'!AQ80-'C10(1)-2管路(計画設定)'!AQ80)))</f>
        <v>-</v>
      </c>
      <c r="AR80" s="483" t="str">
        <f t="shared" si="158"/>
        <v>-</v>
      </c>
      <c r="AS80" s="478" t="str">
        <f>IF(IF('C3(1)-1管路'!AS80="-","-",IF('C10(1)-2管路(計画設定)'!AS80="-",'C3(1)-1管路'!AS80,'C3(1)-1管路'!AS80-'C10(1)-2管路(計画設定)'!AS80))=0,"-",IF('C3(1)-1管路'!AS80="-","-",IF('C10(1)-2管路(計画設定)'!AS80="-",'C3(1)-1管路'!AS80,'C3(1)-1管路'!AS80-'C10(1)-2管路(計画設定)'!AS80)))</f>
        <v>-</v>
      </c>
      <c r="AT80" s="472" t="str">
        <f>IF(IF('C3(1)-1管路'!AT80="-","-",IF('C10(1)-2管路(計画設定)'!AT80="-",'C3(1)-1管路'!AT80,'C3(1)-1管路'!AT80-'C10(1)-2管路(計画設定)'!AT80))=0,"-",IF('C3(1)-1管路'!AT80="-","-",IF('C10(1)-2管路(計画設定)'!AT80="-",'C3(1)-1管路'!AT80,'C3(1)-1管路'!AT80-'C10(1)-2管路(計画設定)'!AT80)))</f>
        <v>-</v>
      </c>
      <c r="AU80" s="483" t="str">
        <f t="shared" si="159"/>
        <v>-</v>
      </c>
      <c r="AV80" s="1071">
        <f t="shared" si="160"/>
        <v>1601.9999999999998</v>
      </c>
      <c r="AW80" s="1070"/>
      <c r="AX80" s="1069">
        <f t="shared" si="161"/>
        <v>95.6</v>
      </c>
      <c r="AY80" s="1070"/>
      <c r="AZ80" s="1071">
        <f t="shared" si="162"/>
        <v>231.79999999999993</v>
      </c>
      <c r="BA80" s="1070"/>
      <c r="BB80" s="1070">
        <f t="shared" si="163"/>
        <v>291.69999999999982</v>
      </c>
      <c r="BC80" s="1070"/>
      <c r="BD80" s="1070">
        <f t="shared" si="164"/>
        <v>1174.0999999999999</v>
      </c>
      <c r="BE80" s="1070"/>
      <c r="BF80" s="1070">
        <f t="shared" si="165"/>
        <v>0</v>
      </c>
      <c r="BG80" s="1070"/>
      <c r="BH80" s="1070">
        <f t="shared" si="166"/>
        <v>0</v>
      </c>
      <c r="BI80" s="1070"/>
      <c r="BJ80" s="1069">
        <f t="shared" si="167"/>
        <v>523.49999999999977</v>
      </c>
      <c r="BK80" s="1070"/>
      <c r="BL80" s="1070">
        <f t="shared" si="168"/>
        <v>1174.0999999999999</v>
      </c>
      <c r="BM80" s="1073"/>
      <c r="BN80" s="1070">
        <f t="shared" si="169"/>
        <v>1697.5999999999997</v>
      </c>
      <c r="BO80" s="1073"/>
      <c r="BQ80" s="442" t="str">
        <f>IF('C10(1)-2管路(計画設定)'!AW80="","-",'C10(1)-2管路(計画設定)'!AW80)</f>
        <v>ダクタイル鋳鉄管(NS形継手等)</v>
      </c>
      <c r="BR80" s="441">
        <f>IF(BQ80=BR$4,IF('C10(1)-2管路(計画設定)'!AV80="-","-",IF('C10(1)-2管路(計画設定)'!I80="-",'C10(1)-2管路(計画設定)'!AV80,'C10(1)-2管路(計画設定)'!AV80-'C10(1)-2管路(計画設定)'!I80)),"-")</f>
        <v>231.79999999999993</v>
      </c>
      <c r="BS80" s="441" t="str">
        <f>IF(BQ80=BS$4,IF('C10(1)-2管路(計画設定)'!AV80="-","-",IF('C10(1)-2管路(計画設定)'!L80="-",'C10(1)-2管路(計画設定)'!AV80,'C10(1)-2管路(計画設定)'!AV80-'C10(1)-2管路(計画設定)'!L80)),"-")</f>
        <v>-</v>
      </c>
      <c r="BT80" s="441" t="str">
        <f>IF(BQ80=BT$4,IF('C10(1)-2管路(計画設定)'!AV80="-","-",IF('C10(1)-2管路(計画設定)'!O80="-",'C10(1)-2管路(計画設定)'!AV80,'C10(1)-2管路(計画設定)'!AV80-'C10(1)-2管路(計画設定)'!O80)),"-")</f>
        <v>-</v>
      </c>
      <c r="BU80" s="441" t="str">
        <f>IF($BQ80=BU$4,IF('C10(1)-2管路(計画設定)'!$AV80="-","-",IF('C10(1)-2管路(計画設定)'!R80="-",'C10(1)-2管路(計画設定)'!$AV80,'C10(1)-2管路(計画設定)'!$AV80-'C10(1)-2管路(計画設定)'!R80)),"-")</f>
        <v>-</v>
      </c>
      <c r="BV80" s="441" t="str">
        <f>IF($BQ80=BV$4,IF('C10(1)-2管路(計画設定)'!$AV80="-","-",IF('C10(1)-2管路(計画設定)'!W80="-",'C10(1)-2管路(計画設定)'!$AV80,'C10(1)-2管路(計画設定)'!$AV80-SUM('C10(1)-2管路(計画設定)'!S80,'C10(1)-2管路(計画設定)'!T80))),"-")</f>
        <v>-</v>
      </c>
      <c r="BW80" s="441" t="str">
        <f>IF($BQ80=BV$4,IF('C10(1)-2管路(計画設定)'!$AV80="-","-",IF('C10(1)-2管路(計画設定)'!W80="-",'C10(1)-2管路(計画設定)'!$AV80,'C10(1)-2管路(計画設定)'!$AV80-SUM('C10(1)-2管路(計画設定)'!U80,'C10(1)-2管路(計画設定)'!V80))),"-")</f>
        <v>-</v>
      </c>
      <c r="BX80" s="441" t="str">
        <f>IF($BQ80=BX$4,IF('C10(1)-2管路(計画設定)'!$AV80="-","-",IF('C10(1)-2管路(計画設定)'!AF80="-",'C10(1)-2管路(計画設定)'!$AV80,'C10(1)-2管路(計画設定)'!$AV80-'C10(1)-2管路(計画設定)'!AF80)),"-")</f>
        <v>-</v>
      </c>
    </row>
    <row r="81" spans="2:78" ht="13.5" customHeight="1">
      <c r="B81" s="1594"/>
      <c r="C81" s="1265"/>
      <c r="D81" s="1263"/>
      <c r="E81" s="1265"/>
      <c r="F81" s="76">
        <v>200</v>
      </c>
      <c r="G81" s="857">
        <f>IF(AND('C10(1)-1管路(計画設定)'!$F$14="○",'C10(1)-4,5管路(計画設定)'!$BR81="-"),"-",IF('C3(1)-1管路'!G81="-",BR81,IF(BR81="-",'C3(1)-1管路'!G81,'C3(1)-1管路'!G81+BR81)))</f>
        <v>5329.2</v>
      </c>
      <c r="H81" s="472" t="str">
        <f>IF(IF('C3(1)-1管路'!H81="-","-",IF('C10(1)-2管路(計画設定)'!H81="-",'C3(1)-1管路'!H81,'C3(1)-1管路'!H81-'C10(1)-2管路(計画設定)'!H81))=0,"-",IF('C3(1)-1管路'!H81="-","-",IF('C10(1)-2管路(計画設定)'!H81="-",'C3(1)-1管路'!H81,'C3(1)-1管路'!H81-'C10(1)-2管路(計画設定)'!H81)))</f>
        <v>-</v>
      </c>
      <c r="I81" s="486">
        <f t="shared" si="147"/>
        <v>5329.2</v>
      </c>
      <c r="J81" s="857" t="str">
        <f>IF(AND('C10(1)-1管路(計画設定)'!$H$14="○",'C10(1)-4,5管路(計画設定)'!$BS81="-"),"-",IF('C3(1)-1管路'!J81="-",BS81,IF(BS81="-",'C3(1)-1管路'!J81,'C3(1)-1管路'!J81+BS81)))</f>
        <v>-</v>
      </c>
      <c r="K81" s="472" t="str">
        <f>IF(IF('C3(1)-1管路'!K81="-","-",IF('C10(1)-2管路(計画設定)'!K81="-",'C3(1)-1管路'!K81,'C3(1)-1管路'!K81-'C10(1)-2管路(計画設定)'!K81))=0,"-",IF('C3(1)-1管路'!K81="-","-",IF('C10(1)-2管路(計画設定)'!K81="-",'C3(1)-1管路'!K81,'C3(1)-1管路'!K81-'C10(1)-2管路(計画設定)'!K81)))</f>
        <v>-</v>
      </c>
      <c r="L81" s="486" t="str">
        <f t="shared" si="148"/>
        <v>-</v>
      </c>
      <c r="M81" s="857" t="str">
        <f>IF(AND('C10(1)-1管路(計画設定)'!$J$14="○",'C10(1)-4,5管路(計画設定)'!$BT81="-"),"-",IF('C3(1)-1管路'!M81="-",BT81,IF(BT81="-",'C3(1)-1管路'!M81,'C3(1)-1管路'!M81+BT81)))</f>
        <v>-</v>
      </c>
      <c r="N81" s="472" t="str">
        <f>IF(IF('C3(1)-1管路'!N81="-","-",IF('C10(1)-2管路(計画設定)'!N81="-",'C3(1)-1管路'!N81,'C3(1)-1管路'!N81-'C10(1)-2管路(計画設定)'!N81))=0,"-",IF('C3(1)-1管路'!N81="-","-",IF('C10(1)-2管路(計画設定)'!N81="-",'C3(1)-1管路'!N81,'C3(1)-1管路'!N81-'C10(1)-2管路(計画設定)'!N81)))</f>
        <v>-</v>
      </c>
      <c r="O81" s="486" t="str">
        <f t="shared" si="149"/>
        <v>-</v>
      </c>
      <c r="P81" s="857" t="str">
        <f>IF(AND('C10(1)-1管路(計画設定)'!$L$14="○",'C10(1)-4,5管路(計画設定)'!$BU81="-"),"-",IF('C3(1)-1管路'!P81="-",BU81,IF(BU81="-",'C3(1)-1管路'!P81,'C3(1)-1管路'!P81+BU81)))</f>
        <v>-</v>
      </c>
      <c r="Q81" s="472" t="str">
        <f>IF(IF('C3(1)-1管路'!Q81="-","-",IF('C10(1)-2管路(計画設定)'!Q81="-",'C3(1)-1管路'!Q81,'C3(1)-1管路'!Q81-'C10(1)-2管路(計画設定)'!Q81))=0,"-",IF('C3(1)-1管路'!Q81="-","-",IF('C10(1)-2管路(計画設定)'!Q81="-",'C3(1)-1管路'!Q81,'C3(1)-1管路'!Q81-'C10(1)-2管路(計画設定)'!Q81)))</f>
        <v>-</v>
      </c>
      <c r="R81" s="486" t="str">
        <f t="shared" si="150"/>
        <v>-</v>
      </c>
      <c r="S81" s="857">
        <f>IF(AND('C10(1)-1管路(計画設定)'!$N$14="○",'C10(1)-4,5管路(計画設定)'!$BV81="-"),"-",IF('C3(1)-1管路'!S81="-",BV81,IF(BV81="-",'C3(1)-1管路'!S81,'C3(1)-1管路'!S81+BV81+BW81)))</f>
        <v>623.50000000000045</v>
      </c>
      <c r="T81" s="471">
        <f>IF(IF('C3(1)-1管路'!T81="-","-",IF('C10(1)-2管路(計画設定)'!T81="-",'C3(1)-1管路'!T81,'C3(1)-1管路'!T81-'C10(1)-2管路(計画設定)'!T81))=0,"-",IF('C3(1)-1管路'!T81="-","-",IF('C10(1)-2管路(計画設定)'!T81="-",'C3(1)-1管路'!T81,'C3(1)-1管路'!T81-'C10(1)-2管路(計画設定)'!T81)))</f>
        <v>69</v>
      </c>
      <c r="U81" s="856">
        <f>IF(AND('C10(1)-1管路(計画設定)'!$P$14="○",'C10(1)-4,5管路(計画設定)'!$BW81="-"),"-",IF('C3(1)-1管路'!U81="-",BW81,IF(BW81="-",'C3(1)-1管路'!U81,'C3(1)-1管路'!U81)))</f>
        <v>2597</v>
      </c>
      <c r="V81" s="472">
        <f>IF(IF('C3(1)-1管路'!V81="-","-",IF('C10(1)-2管路(計画設定)'!V81="-",'C3(1)-1管路'!V81,'C3(1)-1管路'!V81-'C10(1)-2管路(計画設定)'!V81))=0,"-",IF('C3(1)-1管路'!V81="-","-",IF('C10(1)-2管路(計画設定)'!V81="-",'C3(1)-1管路'!V81,'C3(1)-1管路'!V81-'C10(1)-2管路(計画設定)'!V81)))</f>
        <v>155.69999999999999</v>
      </c>
      <c r="W81" s="486">
        <f t="shared" si="151"/>
        <v>3445.2000000000003</v>
      </c>
      <c r="X81" s="478">
        <f>IF(IF('C3(1)-1管路'!X81="-","-",IF('C10(1)-2管路(計画設定)'!X81="-",'C3(1)-1管路'!X81,'C3(1)-1管路'!X81-'C10(1)-2管路(計画設定)'!X81))=0,"-",IF('C3(1)-1管路'!X81="-","-",IF('C10(1)-2管路(計画設定)'!X81="-",'C3(1)-1管路'!X81,'C3(1)-1管路'!X81-'C10(1)-2管路(計画設定)'!X81)))</f>
        <v>2438.9000000000033</v>
      </c>
      <c r="Y81" s="472">
        <f>IF(IF('C3(1)-1管路'!Y81="-","-",IF('C10(1)-2管路(計画設定)'!Y81="-",'C3(1)-1管路'!Y81,'C3(1)-1管路'!Y81-'C10(1)-2管路(計画設定)'!Y81))=0,"-",IF('C3(1)-1管路'!Y81="-","-",IF('C10(1)-2管路(計画設定)'!Y81="-",'C3(1)-1管路'!Y81,'C3(1)-1管路'!Y81-'C10(1)-2管路(計画設定)'!Y81)))</f>
        <v>243.9</v>
      </c>
      <c r="Z81" s="486">
        <f t="shared" si="152"/>
        <v>2682.8000000000034</v>
      </c>
      <c r="AA81" s="478" t="str">
        <f>IF(IF('C3(1)-1管路'!AA81="-","-",IF('C10(1)-2管路(計画設定)'!AA81="-",'C3(1)-1管路'!AA81,'C3(1)-1管路'!AA81-'C10(1)-2管路(計画設定)'!AA81))=0,"-",IF('C3(1)-1管路'!AA81="-","-",IF('C10(1)-2管路(計画設定)'!AA81="-",'C3(1)-1管路'!AA81,'C3(1)-1管路'!AA81-'C10(1)-2管路(計画設定)'!AA81)))</f>
        <v>-</v>
      </c>
      <c r="AB81" s="472" t="str">
        <f>IF(IF('C3(1)-1管路'!AB81="-","-",IF('C10(1)-2管路(計画設定)'!AB81="-",'C3(1)-1管路'!AB81,'C3(1)-1管路'!AB81-'C10(1)-2管路(計画設定)'!AB81))=0,"-",IF('C3(1)-1管路'!AB81="-","-",IF('C10(1)-2管路(計画設定)'!AB81="-",'C3(1)-1管路'!AB81,'C3(1)-1管路'!AB81-'C10(1)-2管路(計画設定)'!AB81)))</f>
        <v>-</v>
      </c>
      <c r="AC81" s="486" t="str">
        <f t="shared" si="153"/>
        <v>-</v>
      </c>
      <c r="AD81" s="857" t="str">
        <f>IF(AND('C10(1)-1管路(計画設定)'!$V$14="○",'C10(1)-4,5管路(計画設定)'!$BX81="-"),"-",IF('C3(1)-1管路'!AD81="-",BX81,IF(BX81="-",'C3(1)-1管路'!AD81,'C3(1)-1管路'!AD81+BX81)))</f>
        <v>-</v>
      </c>
      <c r="AE81" s="472" t="str">
        <f>IF(IF('C3(1)-1管路'!AE81="-","-",IF('C10(1)-2管路(計画設定)'!AE81="-",'C3(1)-1管路'!AE81,'C3(1)-1管路'!AE81-'C10(1)-2管路(計画設定)'!AE81))=0,"-",IF('C3(1)-1管路'!AE81="-","-",IF('C10(1)-2管路(計画設定)'!AE81="-",'C3(1)-1管路'!AE81,'C3(1)-1管路'!AE81-'C10(1)-2管路(計画設定)'!AE81)))</f>
        <v>-</v>
      </c>
      <c r="AF81" s="486" t="str">
        <f t="shared" si="154"/>
        <v>-</v>
      </c>
      <c r="AG81" s="478">
        <f>IF(IF('C3(1)-1管路'!AG81="-","-",IF('C10(1)-2管路(計画設定)'!AG81="-",'C3(1)-1管路'!AG81,'C3(1)-1管路'!AG81-'C10(1)-2管路(計画設定)'!AG81))=0,"-",IF('C3(1)-1管路'!AG81="-","-",IF('C10(1)-2管路(計画設定)'!AG81="-",'C3(1)-1管路'!AG81,'C3(1)-1管路'!AG81-'C10(1)-2管路(計画設定)'!AG81)))</f>
        <v>8.1000000000000014</v>
      </c>
      <c r="AH81" s="472" t="str">
        <f>IF(IF('C3(1)-1管路'!AH81="-","-",IF('C10(1)-2管路(計画設定)'!AH81="-",'C3(1)-1管路'!AH81,'C3(1)-1管路'!AH81-'C10(1)-2管路(計画設定)'!AH81))=0,"-",IF('C3(1)-1管路'!AH81="-","-",IF('C10(1)-2管路(計画設定)'!AH81="-",'C3(1)-1管路'!AH81,'C3(1)-1管路'!AH81-'C10(1)-2管路(計画設定)'!AH81)))</f>
        <v>-</v>
      </c>
      <c r="AI81" s="486">
        <f t="shared" si="155"/>
        <v>8.1000000000000014</v>
      </c>
      <c r="AJ81" s="478" t="str">
        <f>IF(IF('C3(1)-1管路'!AJ81="-","-",IF('C10(1)-2管路(計画設定)'!AJ81="-",'C3(1)-1管路'!AJ81,'C3(1)-1管路'!AJ81-'C10(1)-2管路(計画設定)'!AJ81))=0,"-",IF('C3(1)-1管路'!AJ81="-","-",IF('C10(1)-2管路(計画設定)'!AJ81="-",'C3(1)-1管路'!AJ81,'C3(1)-1管路'!AJ81-'C10(1)-2管路(計画設定)'!AJ81)))</f>
        <v>-</v>
      </c>
      <c r="AK81" s="472" t="str">
        <f>IF(IF('C3(1)-1管路'!AK81="-","-",IF('C10(1)-2管路(計画設定)'!AK81="-",'C3(1)-1管路'!AK81,'C3(1)-1管路'!AK81-'C10(1)-2管路(計画設定)'!AK81))=0,"-",IF('C3(1)-1管路'!AK81="-","-",IF('C10(1)-2管路(計画設定)'!AK81="-",'C3(1)-1管路'!AK81,'C3(1)-1管路'!AK81-'C10(1)-2管路(計画設定)'!AK81)))</f>
        <v>-</v>
      </c>
      <c r="AL81" s="486" t="str">
        <f t="shared" si="156"/>
        <v>-</v>
      </c>
      <c r="AM81" s="478" t="str">
        <f>IF(IF('C3(1)-1管路'!AM81="-","-",IF('C10(1)-2管路(計画設定)'!AM81="-",'C3(1)-1管路'!AM81,'C3(1)-1管路'!AM81-'C10(1)-2管路(計画設定)'!AM81))=0,"-",IF('C3(1)-1管路'!AM81="-","-",IF('C10(1)-2管路(計画設定)'!AM81="-",'C3(1)-1管路'!AM81,'C3(1)-1管路'!AM81-'C10(1)-2管路(計画設定)'!AM81)))</f>
        <v>-</v>
      </c>
      <c r="AN81" s="472" t="str">
        <f>IF(IF('C3(1)-1管路'!AN81="-","-",IF('C10(1)-2管路(計画設定)'!AN81="-",'C3(1)-1管路'!AN81,'C3(1)-1管路'!AN81-'C10(1)-2管路(計画設定)'!AN81))=0,"-",IF('C3(1)-1管路'!AN81="-","-",IF('C10(1)-2管路(計画設定)'!AN81="-",'C3(1)-1管路'!AN81,'C3(1)-1管路'!AN81-'C10(1)-2管路(計画設定)'!AN81)))</f>
        <v>-</v>
      </c>
      <c r="AO81" s="486" t="str">
        <f t="shared" si="157"/>
        <v>-</v>
      </c>
      <c r="AP81" s="478" t="str">
        <f>IF(IF('C3(1)-1管路'!AP81="-","-",IF('C10(1)-2管路(計画設定)'!AP81="-",'C3(1)-1管路'!AP81,'C3(1)-1管路'!AP81-'C10(1)-2管路(計画設定)'!AP81))=0,"-",IF('C3(1)-1管路'!AP81="-","-",IF('C10(1)-2管路(計画設定)'!AP81="-",'C3(1)-1管路'!AP81,'C3(1)-1管路'!AP81-'C10(1)-2管路(計画設定)'!AP81)))</f>
        <v>-</v>
      </c>
      <c r="AQ81" s="472" t="str">
        <f>IF(IF('C3(1)-1管路'!AQ81="-","-",IF('C10(1)-2管路(計画設定)'!AQ81="-",'C3(1)-1管路'!AQ81,'C3(1)-1管路'!AQ81-'C10(1)-2管路(計画設定)'!AQ81))=0,"-",IF('C3(1)-1管路'!AQ81="-","-",IF('C10(1)-2管路(計画設定)'!AQ81="-",'C3(1)-1管路'!AQ81,'C3(1)-1管路'!AQ81-'C10(1)-2管路(計画設定)'!AQ81)))</f>
        <v>-</v>
      </c>
      <c r="AR81" s="483" t="str">
        <f t="shared" si="158"/>
        <v>-</v>
      </c>
      <c r="AS81" s="478" t="str">
        <f>IF(IF('C3(1)-1管路'!AS81="-","-",IF('C10(1)-2管路(計画設定)'!AS81="-",'C3(1)-1管路'!AS81,'C3(1)-1管路'!AS81-'C10(1)-2管路(計画設定)'!AS81))=0,"-",IF('C3(1)-1管路'!AS81="-","-",IF('C10(1)-2管路(計画設定)'!AS81="-",'C3(1)-1管路'!AS81,'C3(1)-1管路'!AS81-'C10(1)-2管路(計画設定)'!AS81)))</f>
        <v>-</v>
      </c>
      <c r="AT81" s="472" t="str">
        <f>IF(IF('C3(1)-1管路'!AT81="-","-",IF('C10(1)-2管路(計画設定)'!AT81="-",'C3(1)-1管路'!AT81,'C3(1)-1管路'!AT81-'C10(1)-2管路(計画設定)'!AT81))=0,"-",IF('C3(1)-1管路'!AT81="-","-",IF('C10(1)-2管路(計画設定)'!AT81="-",'C3(1)-1管路'!AT81,'C3(1)-1管路'!AT81-'C10(1)-2管路(計画設定)'!AT81)))</f>
        <v>-</v>
      </c>
      <c r="AU81" s="483" t="str">
        <f t="shared" si="159"/>
        <v>-</v>
      </c>
      <c r="AV81" s="1071">
        <f t="shared" si="160"/>
        <v>10996.700000000004</v>
      </c>
      <c r="AW81" s="1070"/>
      <c r="AX81" s="1069">
        <f t="shared" si="161"/>
        <v>468.6</v>
      </c>
      <c r="AY81" s="1070"/>
      <c r="AZ81" s="1071">
        <f t="shared" si="162"/>
        <v>5329.2</v>
      </c>
      <c r="BA81" s="1070"/>
      <c r="BB81" s="1070">
        <f t="shared" si="163"/>
        <v>692.50000000000045</v>
      </c>
      <c r="BC81" s="1070"/>
      <c r="BD81" s="1070">
        <f t="shared" si="164"/>
        <v>5435.5000000000036</v>
      </c>
      <c r="BE81" s="1070"/>
      <c r="BF81" s="1070">
        <f t="shared" si="165"/>
        <v>8.1000000000000014</v>
      </c>
      <c r="BG81" s="1070"/>
      <c r="BH81" s="1070">
        <f t="shared" si="166"/>
        <v>0</v>
      </c>
      <c r="BI81" s="1070"/>
      <c r="BJ81" s="1069">
        <f t="shared" si="167"/>
        <v>6021.7000000000007</v>
      </c>
      <c r="BK81" s="1070"/>
      <c r="BL81" s="1070">
        <f t="shared" si="168"/>
        <v>5443.600000000004</v>
      </c>
      <c r="BM81" s="1073"/>
      <c r="BN81" s="1070">
        <f t="shared" si="169"/>
        <v>11465.300000000005</v>
      </c>
      <c r="BO81" s="1073"/>
      <c r="BQ81" s="442" t="str">
        <f>IF('C10(1)-2管路(計画設定)'!AW81="","-",'C10(1)-2管路(計画設定)'!AW81)</f>
        <v>ダクタイル鋳鉄管(NS形継手等)</v>
      </c>
      <c r="BR81" s="441">
        <f>IF(BQ81=BR$4,IF('C10(1)-2管路(計画設定)'!AV81="-","-",IF('C10(1)-2管路(計画設定)'!I81="-",'C10(1)-2管路(計画設定)'!AV81,'C10(1)-2管路(計画設定)'!AV81-'C10(1)-2管路(計画設定)'!I81)),"-")</f>
        <v>623.99999999999943</v>
      </c>
      <c r="BS81" s="441" t="str">
        <f>IF(BQ81=BS$4,IF('C10(1)-2管路(計画設定)'!AV81="-","-",IF('C10(1)-2管路(計画設定)'!L81="-",'C10(1)-2管路(計画設定)'!AV81,'C10(1)-2管路(計画設定)'!AV81-'C10(1)-2管路(計画設定)'!L81)),"-")</f>
        <v>-</v>
      </c>
      <c r="BT81" s="441" t="str">
        <f>IF(BQ81=BT$4,IF('C10(1)-2管路(計画設定)'!AV81="-","-",IF('C10(1)-2管路(計画設定)'!O81="-",'C10(1)-2管路(計画設定)'!AV81,'C10(1)-2管路(計画設定)'!AV81-'C10(1)-2管路(計画設定)'!O81)),"-")</f>
        <v>-</v>
      </c>
      <c r="BU81" s="441" t="str">
        <f>IF($BQ81=BU$4,IF('C10(1)-2管路(計画設定)'!$AV81="-","-",IF('C10(1)-2管路(計画設定)'!R81="-",'C10(1)-2管路(計画設定)'!$AV81,'C10(1)-2管路(計画設定)'!$AV81-'C10(1)-2管路(計画設定)'!R81)),"-")</f>
        <v>-</v>
      </c>
      <c r="BV81" s="441" t="str">
        <f>IF($BQ81=BV$4,IF('C10(1)-2管路(計画設定)'!$AV81="-","-",IF('C10(1)-2管路(計画設定)'!W81="-",'C10(1)-2管路(計画設定)'!$AV81,'C10(1)-2管路(計画設定)'!$AV81-SUM('C10(1)-2管路(計画設定)'!S81,'C10(1)-2管路(計画設定)'!T81))),"-")</f>
        <v>-</v>
      </c>
      <c r="BW81" s="441" t="str">
        <f>IF($BQ81=BV$4,IF('C10(1)-2管路(計画設定)'!$AV81="-","-",IF('C10(1)-2管路(計画設定)'!W81="-",'C10(1)-2管路(計画設定)'!$AV81,'C10(1)-2管路(計画設定)'!$AV81-SUM('C10(1)-2管路(計画設定)'!U81,'C10(1)-2管路(計画設定)'!V81))),"-")</f>
        <v>-</v>
      </c>
      <c r="BX81" s="441" t="str">
        <f>IF($BQ81=BX$4,IF('C10(1)-2管路(計画設定)'!$AV81="-","-",IF('C10(1)-2管路(計画設定)'!AF81="-",'C10(1)-2管路(計画設定)'!$AV81,'C10(1)-2管路(計画設定)'!$AV81-'C10(1)-2管路(計画設定)'!AF81)),"-")</f>
        <v>-</v>
      </c>
    </row>
    <row r="82" spans="2:78" ht="13.5" customHeight="1">
      <c r="B82" s="1594"/>
      <c r="C82" s="1265"/>
      <c r="D82" s="1263"/>
      <c r="E82" s="1265"/>
      <c r="F82" s="76">
        <v>150</v>
      </c>
      <c r="G82" s="857">
        <f>IF(AND('C10(1)-1管路(計画設定)'!$F$14="○",'C10(1)-4,5管路(計画設定)'!$BR82="-"),"-",IF('C3(1)-1管路'!G82="-",BR82,IF(BR82="-",'C3(1)-1管路'!G82,'C3(1)-1管路'!G82+BR82)))</f>
        <v>9238.6</v>
      </c>
      <c r="H82" s="472" t="str">
        <f>IF(IF('C3(1)-1管路'!H82="-","-",IF('C10(1)-2管路(計画設定)'!H82="-",'C3(1)-1管路'!H82,'C3(1)-1管路'!H82-'C10(1)-2管路(計画設定)'!H82))=0,"-",IF('C3(1)-1管路'!H82="-","-",IF('C10(1)-2管路(計画設定)'!H82="-",'C3(1)-1管路'!H82,'C3(1)-1管路'!H82-'C10(1)-2管路(計画設定)'!H82)))</f>
        <v>-</v>
      </c>
      <c r="I82" s="486">
        <f t="shared" si="147"/>
        <v>9238.6</v>
      </c>
      <c r="J82" s="857">
        <f>IF(AND('C10(1)-1管路(計画設定)'!$H$14="○",'C10(1)-4,5管路(計画設定)'!$BS82="-"),"-",IF('C3(1)-1管路'!J82="-",BS82,IF(BS82="-",'C3(1)-1管路'!J82,'C3(1)-1管路'!J82+BS82)))</f>
        <v>56.8</v>
      </c>
      <c r="K82" s="472" t="str">
        <f>IF(IF('C3(1)-1管路'!K82="-","-",IF('C10(1)-2管路(計画設定)'!K82="-",'C3(1)-1管路'!K82,'C3(1)-1管路'!K82-'C10(1)-2管路(計画設定)'!K82))=0,"-",IF('C3(1)-1管路'!K82="-","-",IF('C10(1)-2管路(計画設定)'!K82="-",'C3(1)-1管路'!K82,'C3(1)-1管路'!K82-'C10(1)-2管路(計画設定)'!K82)))</f>
        <v>-</v>
      </c>
      <c r="L82" s="486">
        <f t="shared" si="148"/>
        <v>56.8</v>
      </c>
      <c r="M82" s="857" t="str">
        <f>IF(AND('C10(1)-1管路(計画設定)'!$J$14="○",'C10(1)-4,5管路(計画設定)'!$BT82="-"),"-",IF('C3(1)-1管路'!M82="-",BT82,IF(BT82="-",'C3(1)-1管路'!M82,'C3(1)-1管路'!M82+BT82)))</f>
        <v>-</v>
      </c>
      <c r="N82" s="472" t="str">
        <f>IF(IF('C3(1)-1管路'!N82="-","-",IF('C10(1)-2管路(計画設定)'!N82="-",'C3(1)-1管路'!N82,'C3(1)-1管路'!N82-'C10(1)-2管路(計画設定)'!N82))=0,"-",IF('C3(1)-1管路'!N82="-","-",IF('C10(1)-2管路(計画設定)'!N82="-",'C3(1)-1管路'!N82,'C3(1)-1管路'!N82-'C10(1)-2管路(計画設定)'!N82)))</f>
        <v>-</v>
      </c>
      <c r="O82" s="486" t="str">
        <f t="shared" si="149"/>
        <v>-</v>
      </c>
      <c r="P82" s="857" t="str">
        <f>IF(AND('C10(1)-1管路(計画設定)'!$L$14="○",'C10(1)-4,5管路(計画設定)'!$BU82="-"),"-",IF('C3(1)-1管路'!P82="-",BU82,IF(BU82="-",'C3(1)-1管路'!P82,'C3(1)-1管路'!P82+BU82)))</f>
        <v>-</v>
      </c>
      <c r="Q82" s="472" t="str">
        <f>IF(IF('C3(1)-1管路'!Q82="-","-",IF('C10(1)-2管路(計画設定)'!Q82="-",'C3(1)-1管路'!Q82,'C3(1)-1管路'!Q82-'C10(1)-2管路(計画設定)'!Q82))=0,"-",IF('C3(1)-1管路'!Q82="-","-",IF('C10(1)-2管路(計画設定)'!Q82="-",'C3(1)-1管路'!Q82,'C3(1)-1管路'!Q82-'C10(1)-2管路(計画設定)'!Q82)))</f>
        <v>-</v>
      </c>
      <c r="R82" s="486" t="str">
        <f t="shared" si="150"/>
        <v>-</v>
      </c>
      <c r="S82" s="857">
        <f>IF(AND('C10(1)-1管路(計画設定)'!$N$14="○",'C10(1)-4,5管路(計画設定)'!$BV82="-"),"-",IF('C3(1)-1管路'!S82="-",BV82,IF(BV82="-",'C3(1)-1管路'!S82,'C3(1)-1管路'!S82+BV82+BW82)))</f>
        <v>1497.6999999999916</v>
      </c>
      <c r="T82" s="471">
        <f>IF(IF('C3(1)-1管路'!T82="-","-",IF('C10(1)-2管路(計画設定)'!T82="-",'C3(1)-1管路'!T82,'C3(1)-1管路'!T82-'C10(1)-2管路(計画設定)'!T82))=0,"-",IF('C3(1)-1管路'!T82="-","-",IF('C10(1)-2管路(計画設定)'!T82="-",'C3(1)-1管路'!T82,'C3(1)-1管路'!T82-'C10(1)-2管路(計画設定)'!T82)))</f>
        <v>167</v>
      </c>
      <c r="U82" s="856">
        <f>IF(AND('C10(1)-1管路(計画設定)'!$P$14="○",'C10(1)-4,5管路(計画設定)'!$BW82="-"),"-",IF('C3(1)-1管路'!U82="-",BW82,IF(BW82="-",'C3(1)-1管路'!U82,'C3(1)-1管路'!U82)))</f>
        <v>6245</v>
      </c>
      <c r="V82" s="472">
        <f>IF(IF('C3(1)-1管路'!V82="-","-",IF('C10(1)-2管路(計画設定)'!V82="-",'C3(1)-1管路'!V82,'C3(1)-1管路'!V82-'C10(1)-2管路(計画設定)'!V82))=0,"-",IF('C3(1)-1管路'!V82="-","-",IF('C10(1)-2管路(計画設定)'!V82="-",'C3(1)-1管路'!V82,'C3(1)-1管路'!V82-'C10(1)-2管路(計画設定)'!V82)))</f>
        <v>375.3</v>
      </c>
      <c r="W82" s="486">
        <f t="shared" si="151"/>
        <v>8284.9999999999909</v>
      </c>
      <c r="X82" s="478">
        <f>IF(IF('C3(1)-1管路'!X82="-","-",IF('C10(1)-2管路(計画設定)'!X82="-",'C3(1)-1管路'!X82,'C3(1)-1管路'!X82-'C10(1)-2管路(計画設定)'!X82))=0,"-",IF('C3(1)-1管路'!X82="-","-",IF('C10(1)-2管路(計画設定)'!X82="-",'C3(1)-1管路'!X82,'C3(1)-1管路'!X82-'C10(1)-2管路(計画設定)'!X82)))</f>
        <v>20943.199999999983</v>
      </c>
      <c r="Y82" s="472">
        <f>IF(IF('C3(1)-1管路'!Y82="-","-",IF('C10(1)-2管路(計画設定)'!Y82="-",'C3(1)-1管路'!Y82,'C3(1)-1管路'!Y82-'C10(1)-2管路(計画設定)'!Y82))=0,"-",IF('C3(1)-1管路'!Y82="-","-",IF('C10(1)-2管路(計画設定)'!Y82="-",'C3(1)-1管路'!Y82,'C3(1)-1管路'!Y82-'C10(1)-2管路(計画設定)'!Y82)))</f>
        <v>2094.3000000000002</v>
      </c>
      <c r="Z82" s="486">
        <f t="shared" si="152"/>
        <v>23037.499999999982</v>
      </c>
      <c r="AA82" s="478" t="str">
        <f>IF(IF('C3(1)-1管路'!AA82="-","-",IF('C10(1)-2管路(計画設定)'!AA82="-",'C3(1)-1管路'!AA82,'C3(1)-1管路'!AA82-'C10(1)-2管路(計画設定)'!AA82))=0,"-",IF('C3(1)-1管路'!AA82="-","-",IF('C10(1)-2管路(計画設定)'!AA82="-",'C3(1)-1管路'!AA82,'C3(1)-1管路'!AA82-'C10(1)-2管路(計画設定)'!AA82)))</f>
        <v>-</v>
      </c>
      <c r="AB82" s="472" t="str">
        <f>IF(IF('C3(1)-1管路'!AB82="-","-",IF('C10(1)-2管路(計画設定)'!AB82="-",'C3(1)-1管路'!AB82,'C3(1)-1管路'!AB82-'C10(1)-2管路(計画設定)'!AB82))=0,"-",IF('C3(1)-1管路'!AB82="-","-",IF('C10(1)-2管路(計画設定)'!AB82="-",'C3(1)-1管路'!AB82,'C3(1)-1管路'!AB82-'C10(1)-2管路(計画設定)'!AB82)))</f>
        <v>-</v>
      </c>
      <c r="AC82" s="486" t="str">
        <f t="shared" si="153"/>
        <v>-</v>
      </c>
      <c r="AD82" s="857">
        <f>IF(AND('C10(1)-1管路(計画設定)'!$V$14="○",'C10(1)-4,5管路(計画設定)'!$BX82="-"),"-",IF('C3(1)-1管路'!AD82="-",BX82,IF(BX82="-",'C3(1)-1管路'!AD82,'C3(1)-1管路'!AD82+BX82)))</f>
        <v>145.70000000000002</v>
      </c>
      <c r="AE82" s="472">
        <f>IF(IF('C3(1)-1管路'!AE82="-","-",IF('C10(1)-2管路(計画設定)'!AE82="-",'C3(1)-1管路'!AE82,'C3(1)-1管路'!AE82-'C10(1)-2管路(計画設定)'!AE82))=0,"-",IF('C3(1)-1管路'!AE82="-","-",IF('C10(1)-2管路(計画設定)'!AE82="-",'C3(1)-1管路'!AE82,'C3(1)-1管路'!AE82-'C10(1)-2管路(計画設定)'!AE82)))</f>
        <v>55.8</v>
      </c>
      <c r="AF82" s="486">
        <f t="shared" si="154"/>
        <v>201.5</v>
      </c>
      <c r="AG82" s="478">
        <f>IF(IF('C3(1)-1管路'!AG82="-","-",IF('C10(1)-2管路(計画設定)'!AG82="-",'C3(1)-1管路'!AG82,'C3(1)-1管路'!AG82-'C10(1)-2管路(計画設定)'!AG82))=0,"-",IF('C3(1)-1管路'!AG82="-","-",IF('C10(1)-2管路(計画設定)'!AG82="-",'C3(1)-1管路'!AG82,'C3(1)-1管路'!AG82-'C10(1)-2管路(計画設定)'!AG82)))</f>
        <v>566.69999999999982</v>
      </c>
      <c r="AH82" s="472" t="str">
        <f>IF(IF('C3(1)-1管路'!AH82="-","-",IF('C10(1)-2管路(計画設定)'!AH82="-",'C3(1)-1管路'!AH82,'C3(1)-1管路'!AH82-'C10(1)-2管路(計画設定)'!AH82))=0,"-",IF('C3(1)-1管路'!AH82="-","-",IF('C10(1)-2管路(計画設定)'!AH82="-",'C3(1)-1管路'!AH82,'C3(1)-1管路'!AH82-'C10(1)-2管路(計画設定)'!AH82)))</f>
        <v>-</v>
      </c>
      <c r="AI82" s="486">
        <f t="shared" si="155"/>
        <v>566.69999999999982</v>
      </c>
      <c r="AJ82" s="478" t="str">
        <f>IF(IF('C3(1)-1管路'!AJ82="-","-",IF('C10(1)-2管路(計画設定)'!AJ82="-",'C3(1)-1管路'!AJ82,'C3(1)-1管路'!AJ82-'C10(1)-2管路(計画設定)'!AJ82))=0,"-",IF('C3(1)-1管路'!AJ82="-","-",IF('C10(1)-2管路(計画設定)'!AJ82="-",'C3(1)-1管路'!AJ82,'C3(1)-1管路'!AJ82-'C10(1)-2管路(計画設定)'!AJ82)))</f>
        <v>-</v>
      </c>
      <c r="AK82" s="472" t="str">
        <f>IF(IF('C3(1)-1管路'!AK82="-","-",IF('C10(1)-2管路(計画設定)'!AK82="-",'C3(1)-1管路'!AK82,'C3(1)-1管路'!AK82-'C10(1)-2管路(計画設定)'!AK82))=0,"-",IF('C3(1)-1管路'!AK82="-","-",IF('C10(1)-2管路(計画設定)'!AK82="-",'C3(1)-1管路'!AK82,'C3(1)-1管路'!AK82-'C10(1)-2管路(計画設定)'!AK82)))</f>
        <v>-</v>
      </c>
      <c r="AL82" s="486" t="str">
        <f t="shared" si="156"/>
        <v>-</v>
      </c>
      <c r="AM82" s="478" t="str">
        <f>IF(IF('C3(1)-1管路'!AM82="-","-",IF('C10(1)-2管路(計画設定)'!AM82="-",'C3(1)-1管路'!AM82,'C3(1)-1管路'!AM82-'C10(1)-2管路(計画設定)'!AM82))=0,"-",IF('C3(1)-1管路'!AM82="-","-",IF('C10(1)-2管路(計画設定)'!AM82="-",'C3(1)-1管路'!AM82,'C3(1)-1管路'!AM82-'C10(1)-2管路(計画設定)'!AM82)))</f>
        <v>-</v>
      </c>
      <c r="AN82" s="472" t="str">
        <f>IF(IF('C3(1)-1管路'!AN82="-","-",IF('C10(1)-2管路(計画設定)'!AN82="-",'C3(1)-1管路'!AN82,'C3(1)-1管路'!AN82-'C10(1)-2管路(計画設定)'!AN82))=0,"-",IF('C3(1)-1管路'!AN82="-","-",IF('C10(1)-2管路(計画設定)'!AN82="-",'C3(1)-1管路'!AN82,'C3(1)-1管路'!AN82-'C10(1)-2管路(計画設定)'!AN82)))</f>
        <v>-</v>
      </c>
      <c r="AO82" s="486" t="str">
        <f t="shared" si="157"/>
        <v>-</v>
      </c>
      <c r="AP82" s="478" t="str">
        <f>IF(IF('C3(1)-1管路'!AP82="-","-",IF('C10(1)-2管路(計画設定)'!AP82="-",'C3(1)-1管路'!AP82,'C3(1)-1管路'!AP82-'C10(1)-2管路(計画設定)'!AP82))=0,"-",IF('C3(1)-1管路'!AP82="-","-",IF('C10(1)-2管路(計画設定)'!AP82="-",'C3(1)-1管路'!AP82,'C3(1)-1管路'!AP82-'C10(1)-2管路(計画設定)'!AP82)))</f>
        <v>-</v>
      </c>
      <c r="AQ82" s="472" t="str">
        <f>IF(IF('C3(1)-1管路'!AQ82="-","-",IF('C10(1)-2管路(計画設定)'!AQ82="-",'C3(1)-1管路'!AQ82,'C3(1)-1管路'!AQ82-'C10(1)-2管路(計画設定)'!AQ82))=0,"-",IF('C3(1)-1管路'!AQ82="-","-",IF('C10(1)-2管路(計画設定)'!AQ82="-",'C3(1)-1管路'!AQ82,'C3(1)-1管路'!AQ82-'C10(1)-2管路(計画設定)'!AQ82)))</f>
        <v>-</v>
      </c>
      <c r="AR82" s="483" t="str">
        <f t="shared" si="158"/>
        <v>-</v>
      </c>
      <c r="AS82" s="478" t="str">
        <f>IF(IF('C3(1)-1管路'!AS82="-","-",IF('C10(1)-2管路(計画設定)'!AS82="-",'C3(1)-1管路'!AS82,'C3(1)-1管路'!AS82-'C10(1)-2管路(計画設定)'!AS82))=0,"-",IF('C3(1)-1管路'!AS82="-","-",IF('C10(1)-2管路(計画設定)'!AS82="-",'C3(1)-1管路'!AS82,'C3(1)-1管路'!AS82-'C10(1)-2管路(計画設定)'!AS82)))</f>
        <v>-</v>
      </c>
      <c r="AT82" s="472" t="str">
        <f>IF(IF('C3(1)-1管路'!AT82="-","-",IF('C10(1)-2管路(計画設定)'!AT82="-",'C3(1)-1管路'!AT82,'C3(1)-1管路'!AT82-'C10(1)-2管路(計画設定)'!AT82))=0,"-",IF('C3(1)-1管路'!AT82="-","-",IF('C10(1)-2管路(計画設定)'!AT82="-",'C3(1)-1管路'!AT82,'C3(1)-1管路'!AT82-'C10(1)-2管路(計画設定)'!AT82)))</f>
        <v>-</v>
      </c>
      <c r="AU82" s="483" t="str">
        <f t="shared" si="159"/>
        <v>-</v>
      </c>
      <c r="AV82" s="1071">
        <f t="shared" si="160"/>
        <v>38693.699999999968</v>
      </c>
      <c r="AW82" s="1070"/>
      <c r="AX82" s="1069">
        <f t="shared" si="161"/>
        <v>2692.4000000000005</v>
      </c>
      <c r="AY82" s="1070"/>
      <c r="AZ82" s="1071">
        <f t="shared" si="162"/>
        <v>9295.4</v>
      </c>
      <c r="BA82" s="1070"/>
      <c r="BB82" s="1070">
        <f t="shared" si="163"/>
        <v>1866.1999999999916</v>
      </c>
      <c r="BC82" s="1070"/>
      <c r="BD82" s="1070">
        <f t="shared" si="164"/>
        <v>29657.799999999981</v>
      </c>
      <c r="BE82" s="1070"/>
      <c r="BF82" s="1070">
        <f t="shared" si="165"/>
        <v>566.69999999999982</v>
      </c>
      <c r="BG82" s="1070"/>
      <c r="BH82" s="1070">
        <f t="shared" si="166"/>
        <v>0</v>
      </c>
      <c r="BI82" s="1070"/>
      <c r="BJ82" s="1069">
        <f t="shared" si="167"/>
        <v>11161.599999999991</v>
      </c>
      <c r="BK82" s="1070"/>
      <c r="BL82" s="1070">
        <f t="shared" si="168"/>
        <v>30224.499999999982</v>
      </c>
      <c r="BM82" s="1073"/>
      <c r="BN82" s="1070">
        <f t="shared" si="169"/>
        <v>41386.099999999969</v>
      </c>
      <c r="BO82" s="1073"/>
      <c r="BQ82" s="442" t="str">
        <f>IF('C10(1)-2管路(計画設定)'!AW82="","-",'C10(1)-2管路(計画設定)'!AW82)</f>
        <v>ダクタイル鋳鉄管(NS形継手等)</v>
      </c>
      <c r="BR82" s="441">
        <f>IF(BQ82=BR$4,IF('C10(1)-2管路(計画設定)'!AV82="-","-",IF('C10(1)-2管路(計画設定)'!I82="-",'C10(1)-2管路(計画設定)'!AV82,'C10(1)-2管路(計画設定)'!AV82-'C10(1)-2管路(計画設定)'!I82)),"-")</f>
        <v>8043.6</v>
      </c>
      <c r="BS82" s="441" t="str">
        <f>IF(BQ82=BS$4,IF('C10(1)-2管路(計画設定)'!AV82="-","-",IF('C10(1)-2管路(計画設定)'!L82="-",'C10(1)-2管路(計画設定)'!AV82,'C10(1)-2管路(計画設定)'!AV82-'C10(1)-2管路(計画設定)'!L82)),"-")</f>
        <v>-</v>
      </c>
      <c r="BT82" s="441" t="str">
        <f>IF(BQ82=BT$4,IF('C10(1)-2管路(計画設定)'!AV82="-","-",IF('C10(1)-2管路(計画設定)'!O82="-",'C10(1)-2管路(計画設定)'!AV82,'C10(1)-2管路(計画設定)'!AV82-'C10(1)-2管路(計画設定)'!O82)),"-")</f>
        <v>-</v>
      </c>
      <c r="BU82" s="441" t="str">
        <f>IF($BQ82=BU$4,IF('C10(1)-2管路(計画設定)'!$AV82="-","-",IF('C10(1)-2管路(計画設定)'!R82="-",'C10(1)-2管路(計画設定)'!$AV82,'C10(1)-2管路(計画設定)'!$AV82-'C10(1)-2管路(計画設定)'!R82)),"-")</f>
        <v>-</v>
      </c>
      <c r="BV82" s="441" t="str">
        <f>IF($BQ82=BV$4,IF('C10(1)-2管路(計画設定)'!$AV82="-","-",IF('C10(1)-2管路(計画設定)'!W82="-",'C10(1)-2管路(計画設定)'!$AV82,'C10(1)-2管路(計画設定)'!$AV82-SUM('C10(1)-2管路(計画設定)'!S82,'C10(1)-2管路(計画設定)'!T82))),"-")</f>
        <v>-</v>
      </c>
      <c r="BW82" s="441" t="str">
        <f>IF($BQ82=BV$4,IF('C10(1)-2管路(計画設定)'!$AV82="-","-",IF('C10(1)-2管路(計画設定)'!W82="-",'C10(1)-2管路(計画設定)'!$AV82,'C10(1)-2管路(計画設定)'!$AV82-SUM('C10(1)-2管路(計画設定)'!U82,'C10(1)-2管路(計画設定)'!V82))),"-")</f>
        <v>-</v>
      </c>
      <c r="BX82" s="441" t="str">
        <f>IF($BQ82=BX$4,IF('C10(1)-2管路(計画設定)'!$AV82="-","-",IF('C10(1)-2管路(計画設定)'!AF82="-",'C10(1)-2管路(計画設定)'!$AV82,'C10(1)-2管路(計画設定)'!$AV82-'C10(1)-2管路(計画設定)'!AF82)),"-")</f>
        <v>-</v>
      </c>
    </row>
    <row r="83" spans="2:78" ht="13.5" customHeight="1">
      <c r="B83" s="1594"/>
      <c r="C83" s="1265"/>
      <c r="D83" s="1263"/>
      <c r="E83" s="1265"/>
      <c r="F83" s="76">
        <v>100</v>
      </c>
      <c r="G83" s="857">
        <f>IF(AND('C10(1)-1管路(計画設定)'!$F$14="○",'C10(1)-4,5管路(計画設定)'!$BR83="-"),"-",IF('C3(1)-1管路'!G83="-",BR83,IF(BR83="-",'C3(1)-1管路'!G83,'C3(1)-1管路'!G83+BR83)))</f>
        <v>17496.600000000002</v>
      </c>
      <c r="H83" s="472" t="str">
        <f>IF(IF('C3(1)-1管路'!H83="-","-",IF('C10(1)-2管路(計画設定)'!H83="-",'C3(1)-1管路'!H83,'C3(1)-1管路'!H83-'C10(1)-2管路(計画設定)'!H83))=0,"-",IF('C3(1)-1管路'!H83="-","-",IF('C10(1)-2管路(計画設定)'!H83="-",'C3(1)-1管路'!H83,'C3(1)-1管路'!H83-'C10(1)-2管路(計画設定)'!H83)))</f>
        <v>-</v>
      </c>
      <c r="I83" s="486">
        <f t="shared" si="147"/>
        <v>17496.600000000002</v>
      </c>
      <c r="J83" s="857">
        <f>IF(AND('C10(1)-1管路(計画設定)'!$H$14="○",'C10(1)-4,5管路(計画設定)'!$BS83="-"),"-",IF('C3(1)-1管路'!J83="-",BS83,IF(BS83="-",'C3(1)-1管路'!J83,'C3(1)-1管路'!J83+BS83)))</f>
        <v>295.10000000000002</v>
      </c>
      <c r="K83" s="472" t="str">
        <f>IF(IF('C3(1)-1管路'!K83="-","-",IF('C10(1)-2管路(計画設定)'!K83="-",'C3(1)-1管路'!K83,'C3(1)-1管路'!K83-'C10(1)-2管路(計画設定)'!K83))=0,"-",IF('C3(1)-1管路'!K83="-","-",IF('C10(1)-2管路(計画設定)'!K83="-",'C3(1)-1管路'!K83,'C3(1)-1管路'!K83-'C10(1)-2管路(計画設定)'!K83)))</f>
        <v>-</v>
      </c>
      <c r="L83" s="486">
        <f t="shared" si="148"/>
        <v>295.10000000000002</v>
      </c>
      <c r="M83" s="857" t="str">
        <f>IF(AND('C10(1)-1管路(計画設定)'!$J$14="○",'C10(1)-4,5管路(計画設定)'!$BT83="-"),"-",IF('C3(1)-1管路'!M83="-",BT83,IF(BT83="-",'C3(1)-1管路'!M83,'C3(1)-1管路'!M83+BT83)))</f>
        <v>-</v>
      </c>
      <c r="N83" s="472" t="str">
        <f>IF(IF('C3(1)-1管路'!N83="-","-",IF('C10(1)-2管路(計画設定)'!N83="-",'C3(1)-1管路'!N83,'C3(1)-1管路'!N83-'C10(1)-2管路(計画設定)'!N83))=0,"-",IF('C3(1)-1管路'!N83="-","-",IF('C10(1)-2管路(計画設定)'!N83="-",'C3(1)-1管路'!N83,'C3(1)-1管路'!N83-'C10(1)-2管路(計画設定)'!N83)))</f>
        <v>-</v>
      </c>
      <c r="O83" s="486" t="str">
        <f t="shared" si="149"/>
        <v>-</v>
      </c>
      <c r="P83" s="857" t="str">
        <f>IF(AND('C10(1)-1管路(計画設定)'!$L$14="○",'C10(1)-4,5管路(計画設定)'!$BU83="-"),"-",IF('C3(1)-1管路'!P83="-",BU83,IF(BU83="-",'C3(1)-1管路'!P83,'C3(1)-1管路'!P83+BU83)))</f>
        <v>-</v>
      </c>
      <c r="Q83" s="472" t="str">
        <f>IF(IF('C3(1)-1管路'!Q83="-","-",IF('C10(1)-2管路(計画設定)'!Q83="-",'C3(1)-1管路'!Q83,'C3(1)-1管路'!Q83-'C10(1)-2管路(計画設定)'!Q83))=0,"-",IF('C3(1)-1管路'!Q83="-","-",IF('C10(1)-2管路(計画設定)'!Q83="-",'C3(1)-1管路'!Q83,'C3(1)-1管路'!Q83-'C10(1)-2管路(計画設定)'!Q83)))</f>
        <v>-</v>
      </c>
      <c r="R83" s="486" t="str">
        <f t="shared" si="150"/>
        <v>-</v>
      </c>
      <c r="S83" s="857">
        <f>IF(AND('C10(1)-1管路(計画設定)'!$N$14="○",'C10(1)-4,5管路(計画設定)'!$BV83="-"),"-",IF('C3(1)-1管路'!S83="-",BV83,IF(BV83="-",'C3(1)-1管路'!S83,'C3(1)-1管路'!S83+BV83+BW83)))</f>
        <v>3552.2000000000153</v>
      </c>
      <c r="T83" s="471">
        <f>IF(IF('C3(1)-1管路'!T83="-","-",IF('C10(1)-2管路(計画設定)'!T83="-",'C3(1)-1管路'!T83,'C3(1)-1管路'!T83-'C10(1)-2管路(計画設定)'!T83))=0,"-",IF('C3(1)-1管路'!T83="-","-",IF('C10(1)-2管路(計画設定)'!T83="-",'C3(1)-1管路'!T83,'C3(1)-1管路'!T83-'C10(1)-2管路(計画設定)'!T83)))</f>
        <v>395</v>
      </c>
      <c r="U83" s="856">
        <f>IF(AND('C10(1)-1管路(計画設定)'!$P$14="○",'C10(1)-4,5管路(計画設定)'!$BW83="-"),"-",IF('C3(1)-1管路'!U83="-",BW83,IF(BW83="-",'C3(1)-1管路'!U83,'C3(1)-1管路'!U83)))</f>
        <v>14801</v>
      </c>
      <c r="V83" s="472">
        <f>IF(IF('C3(1)-1管路'!V83="-","-",IF('C10(1)-2管路(計画設定)'!V83="-",'C3(1)-1管路'!V83,'C3(1)-1管路'!V83-'C10(1)-2管路(計画設定)'!V83))=0,"-",IF('C3(1)-1管路'!V83="-","-",IF('C10(1)-2管路(計画設定)'!V83="-",'C3(1)-1管路'!V83,'C3(1)-1管路'!V83-'C10(1)-2管路(計画設定)'!V83)))</f>
        <v>888.3</v>
      </c>
      <c r="W83" s="486">
        <f t="shared" si="151"/>
        <v>19636.500000000015</v>
      </c>
      <c r="X83" s="478">
        <f>IF(IF('C3(1)-1管路'!X83="-","-",IF('C10(1)-2管路(計画設定)'!X83="-",'C3(1)-1管路'!X83,'C3(1)-1管路'!X83-'C10(1)-2管路(計画設定)'!X83))=0,"-",IF('C3(1)-1管路'!X83="-","-",IF('C10(1)-2管路(計画設定)'!X83="-",'C3(1)-1管路'!X83,'C3(1)-1管路'!X83-'C10(1)-2管路(計画設定)'!X83)))</f>
        <v>57940.700000000026</v>
      </c>
      <c r="Y83" s="472">
        <f>IF(IF('C3(1)-1管路'!Y83="-","-",IF('C10(1)-2管路(計画設定)'!Y83="-",'C3(1)-1管路'!Y83,'C3(1)-1管路'!Y83-'C10(1)-2管路(計画設定)'!Y83))=0,"-",IF('C3(1)-1管路'!Y83="-","-",IF('C10(1)-2管路(計画設定)'!Y83="-",'C3(1)-1管路'!Y83,'C3(1)-1管路'!Y83-'C10(1)-2管路(計画設定)'!Y83)))</f>
        <v>5794.2</v>
      </c>
      <c r="Z83" s="486">
        <f t="shared" si="152"/>
        <v>63734.900000000023</v>
      </c>
      <c r="AA83" s="478" t="str">
        <f>IF(IF('C3(1)-1管路'!AA83="-","-",IF('C10(1)-2管路(計画設定)'!AA83="-",'C3(1)-1管路'!AA83,'C3(1)-1管路'!AA83-'C10(1)-2管路(計画設定)'!AA83))=0,"-",IF('C3(1)-1管路'!AA83="-","-",IF('C10(1)-2管路(計画設定)'!AA83="-",'C3(1)-1管路'!AA83,'C3(1)-1管路'!AA83-'C10(1)-2管路(計画設定)'!AA83)))</f>
        <v>-</v>
      </c>
      <c r="AB83" s="472" t="str">
        <f>IF(IF('C3(1)-1管路'!AB83="-","-",IF('C10(1)-2管路(計画設定)'!AB83="-",'C3(1)-1管路'!AB83,'C3(1)-1管路'!AB83-'C10(1)-2管路(計画設定)'!AB83))=0,"-",IF('C3(1)-1管路'!AB83="-","-",IF('C10(1)-2管路(計画設定)'!AB83="-",'C3(1)-1管路'!AB83,'C3(1)-1管路'!AB83-'C10(1)-2管路(計画設定)'!AB83)))</f>
        <v>-</v>
      </c>
      <c r="AC83" s="486" t="str">
        <f t="shared" si="153"/>
        <v>-</v>
      </c>
      <c r="AD83" s="857">
        <f>IF(AND('C10(1)-1管路(計画設定)'!$V$14="○",'C10(1)-4,5管路(計画設定)'!$BX83="-"),"-",IF('C3(1)-1管路'!AD83="-",BX83,IF(BX83="-",'C3(1)-1管路'!AD83,'C3(1)-1管路'!AD83+BX83)))</f>
        <v>256.89999999999998</v>
      </c>
      <c r="AE83" s="472">
        <f>IF(IF('C3(1)-1管路'!AE83="-","-",IF('C10(1)-2管路(計画設定)'!AE83="-",'C3(1)-1管路'!AE83,'C3(1)-1管路'!AE83-'C10(1)-2管路(計画設定)'!AE83))=0,"-",IF('C3(1)-1管路'!AE83="-","-",IF('C10(1)-2管路(計画設定)'!AE83="-",'C3(1)-1管路'!AE83,'C3(1)-1管路'!AE83-'C10(1)-2管路(計画設定)'!AE83)))</f>
        <v>99.9</v>
      </c>
      <c r="AF83" s="486">
        <f t="shared" si="154"/>
        <v>356.79999999999995</v>
      </c>
      <c r="AG83" s="478">
        <f>IF(IF('C3(1)-1管路'!AG83="-","-",IF('C10(1)-2管路(計画設定)'!AG83="-",'C3(1)-1管路'!AG83,'C3(1)-1管路'!AG83-'C10(1)-2管路(計画設定)'!AG83))=0,"-",IF('C3(1)-1管路'!AG83="-","-",IF('C10(1)-2管路(計画設定)'!AG83="-",'C3(1)-1管路'!AG83,'C3(1)-1管路'!AG83-'C10(1)-2管路(計画設定)'!AG83)))</f>
        <v>6552.1999999999989</v>
      </c>
      <c r="AH83" s="472" t="str">
        <f>IF(IF('C3(1)-1管路'!AH83="-","-",IF('C10(1)-2管路(計画設定)'!AH83="-",'C3(1)-1管路'!AH83,'C3(1)-1管路'!AH83-'C10(1)-2管路(計画設定)'!AH83))=0,"-",IF('C3(1)-1管路'!AH83="-","-",IF('C10(1)-2管路(計画設定)'!AH83="-",'C3(1)-1管路'!AH83,'C3(1)-1管路'!AH83-'C10(1)-2管路(計画設定)'!AH83)))</f>
        <v>-</v>
      </c>
      <c r="AI83" s="486">
        <f t="shared" si="155"/>
        <v>6552.1999999999989</v>
      </c>
      <c r="AJ83" s="478" t="str">
        <f>IF(IF('C3(1)-1管路'!AJ83="-","-",IF('C10(1)-2管路(計画設定)'!AJ83="-",'C3(1)-1管路'!AJ83,'C3(1)-1管路'!AJ83-'C10(1)-2管路(計画設定)'!AJ83))=0,"-",IF('C3(1)-1管路'!AJ83="-","-",IF('C10(1)-2管路(計画設定)'!AJ83="-",'C3(1)-1管路'!AJ83,'C3(1)-1管路'!AJ83-'C10(1)-2管路(計画設定)'!AJ83)))</f>
        <v>-</v>
      </c>
      <c r="AK83" s="472" t="str">
        <f>IF(IF('C3(1)-1管路'!AK83="-","-",IF('C10(1)-2管路(計画設定)'!AK83="-",'C3(1)-1管路'!AK83,'C3(1)-1管路'!AK83-'C10(1)-2管路(計画設定)'!AK83))=0,"-",IF('C3(1)-1管路'!AK83="-","-",IF('C10(1)-2管路(計画設定)'!AK83="-",'C3(1)-1管路'!AK83,'C3(1)-1管路'!AK83-'C10(1)-2管路(計画設定)'!AK83)))</f>
        <v>-</v>
      </c>
      <c r="AL83" s="486" t="str">
        <f t="shared" si="156"/>
        <v>-</v>
      </c>
      <c r="AM83" s="478" t="str">
        <f>IF(IF('C3(1)-1管路'!AM83="-","-",IF('C10(1)-2管路(計画設定)'!AM83="-",'C3(1)-1管路'!AM83,'C3(1)-1管路'!AM83-'C10(1)-2管路(計画設定)'!AM83))=0,"-",IF('C3(1)-1管路'!AM83="-","-",IF('C10(1)-2管路(計画設定)'!AM83="-",'C3(1)-1管路'!AM83,'C3(1)-1管路'!AM83-'C10(1)-2管路(計画設定)'!AM83)))</f>
        <v>-</v>
      </c>
      <c r="AN83" s="472" t="str">
        <f>IF(IF('C3(1)-1管路'!AN83="-","-",IF('C10(1)-2管路(計画設定)'!AN83="-",'C3(1)-1管路'!AN83,'C3(1)-1管路'!AN83-'C10(1)-2管路(計画設定)'!AN83))=0,"-",IF('C3(1)-1管路'!AN83="-","-",IF('C10(1)-2管路(計画設定)'!AN83="-",'C3(1)-1管路'!AN83,'C3(1)-1管路'!AN83-'C10(1)-2管路(計画設定)'!AN83)))</f>
        <v>-</v>
      </c>
      <c r="AO83" s="486" t="str">
        <f t="shared" si="157"/>
        <v>-</v>
      </c>
      <c r="AP83" s="478" t="str">
        <f>IF(IF('C3(1)-1管路'!AP83="-","-",IF('C10(1)-2管路(計画設定)'!AP83="-",'C3(1)-1管路'!AP83,'C3(1)-1管路'!AP83-'C10(1)-2管路(計画設定)'!AP83))=0,"-",IF('C3(1)-1管路'!AP83="-","-",IF('C10(1)-2管路(計画設定)'!AP83="-",'C3(1)-1管路'!AP83,'C3(1)-1管路'!AP83-'C10(1)-2管路(計画設定)'!AP83)))</f>
        <v>-</v>
      </c>
      <c r="AQ83" s="472" t="str">
        <f>IF(IF('C3(1)-1管路'!AQ83="-","-",IF('C10(1)-2管路(計画設定)'!AQ83="-",'C3(1)-1管路'!AQ83,'C3(1)-1管路'!AQ83-'C10(1)-2管路(計画設定)'!AQ83))=0,"-",IF('C3(1)-1管路'!AQ83="-","-",IF('C10(1)-2管路(計画設定)'!AQ83="-",'C3(1)-1管路'!AQ83,'C3(1)-1管路'!AQ83-'C10(1)-2管路(計画設定)'!AQ83)))</f>
        <v>-</v>
      </c>
      <c r="AR83" s="483" t="str">
        <f t="shared" si="158"/>
        <v>-</v>
      </c>
      <c r="AS83" s="478" t="str">
        <f>IF(IF('C3(1)-1管路'!AS83="-","-",IF('C10(1)-2管路(計画設定)'!AS83="-",'C3(1)-1管路'!AS83,'C3(1)-1管路'!AS83-'C10(1)-2管路(計画設定)'!AS83))=0,"-",IF('C3(1)-1管路'!AS83="-","-",IF('C10(1)-2管路(計画設定)'!AS83="-",'C3(1)-1管路'!AS83,'C3(1)-1管路'!AS83-'C10(1)-2管路(計画設定)'!AS83)))</f>
        <v>-</v>
      </c>
      <c r="AT83" s="472" t="str">
        <f>IF(IF('C3(1)-1管路'!AT83="-","-",IF('C10(1)-2管路(計画設定)'!AT83="-",'C3(1)-1管路'!AT83,'C3(1)-1管路'!AT83-'C10(1)-2管路(計画設定)'!AT83))=0,"-",IF('C3(1)-1管路'!AT83="-","-",IF('C10(1)-2管路(計画設定)'!AT83="-",'C3(1)-1管路'!AT83,'C3(1)-1管路'!AT83-'C10(1)-2管路(計画設定)'!AT83)))</f>
        <v>-</v>
      </c>
      <c r="AU83" s="483" t="str">
        <f t="shared" si="159"/>
        <v>-</v>
      </c>
      <c r="AV83" s="1071">
        <f t="shared" si="160"/>
        <v>100894.70000000003</v>
      </c>
      <c r="AW83" s="1070"/>
      <c r="AX83" s="1069">
        <f t="shared" si="161"/>
        <v>7177.4</v>
      </c>
      <c r="AY83" s="1070"/>
      <c r="AZ83" s="1071">
        <f t="shared" si="162"/>
        <v>17791.7</v>
      </c>
      <c r="BA83" s="1070"/>
      <c r="BB83" s="1070">
        <f t="shared" si="163"/>
        <v>4304.0000000000155</v>
      </c>
      <c r="BC83" s="1070"/>
      <c r="BD83" s="1070">
        <f t="shared" si="164"/>
        <v>79424.200000000026</v>
      </c>
      <c r="BE83" s="1070"/>
      <c r="BF83" s="1070">
        <f t="shared" si="165"/>
        <v>6552.1999999999989</v>
      </c>
      <c r="BG83" s="1070"/>
      <c r="BH83" s="1070">
        <f t="shared" si="166"/>
        <v>0</v>
      </c>
      <c r="BI83" s="1070"/>
      <c r="BJ83" s="1069">
        <f t="shared" si="167"/>
        <v>22095.700000000015</v>
      </c>
      <c r="BK83" s="1070"/>
      <c r="BL83" s="1070">
        <f t="shared" si="168"/>
        <v>85976.400000000023</v>
      </c>
      <c r="BM83" s="1073"/>
      <c r="BN83" s="1070">
        <f t="shared" si="169"/>
        <v>108072.10000000002</v>
      </c>
      <c r="BO83" s="1073"/>
      <c r="BQ83" s="442" t="str">
        <f>IF('C10(1)-2管路(計画設定)'!AW83="","-",'C10(1)-2管路(計画設定)'!AW83)</f>
        <v>ダクタイル鋳鉄管(NS形継手等)</v>
      </c>
      <c r="BR83" s="441">
        <f>IF(BQ83=BR$4,IF('C10(1)-2管路(計画設定)'!AV83="-","-",IF('C10(1)-2管路(計画設定)'!I83="-",'C10(1)-2管路(計画設定)'!AV83,'C10(1)-2管路(計画設定)'!AV83-'C10(1)-2管路(計画設定)'!I83)),"-")</f>
        <v>12786.900000000001</v>
      </c>
      <c r="BS83" s="441" t="str">
        <f>IF(BQ83=BS$4,IF('C10(1)-2管路(計画設定)'!AV83="-","-",IF('C10(1)-2管路(計画設定)'!L83="-",'C10(1)-2管路(計画設定)'!AV83,'C10(1)-2管路(計画設定)'!AV83-'C10(1)-2管路(計画設定)'!L83)),"-")</f>
        <v>-</v>
      </c>
      <c r="BT83" s="441" t="str">
        <f>IF(BQ83=BT$4,IF('C10(1)-2管路(計画設定)'!AV83="-","-",IF('C10(1)-2管路(計画設定)'!O83="-",'C10(1)-2管路(計画設定)'!AV83,'C10(1)-2管路(計画設定)'!AV83-'C10(1)-2管路(計画設定)'!O83)),"-")</f>
        <v>-</v>
      </c>
      <c r="BU83" s="441" t="str">
        <f>IF($BQ83=BU$4,IF('C10(1)-2管路(計画設定)'!$AV83="-","-",IF('C10(1)-2管路(計画設定)'!R83="-",'C10(1)-2管路(計画設定)'!$AV83,'C10(1)-2管路(計画設定)'!$AV83-'C10(1)-2管路(計画設定)'!R83)),"-")</f>
        <v>-</v>
      </c>
      <c r="BV83" s="441" t="str">
        <f>IF($BQ83=BV$4,IF('C10(1)-2管路(計画設定)'!$AV83="-","-",IF('C10(1)-2管路(計画設定)'!W83="-",'C10(1)-2管路(計画設定)'!$AV83,'C10(1)-2管路(計画設定)'!$AV83-SUM('C10(1)-2管路(計画設定)'!S83,'C10(1)-2管路(計画設定)'!T83))),"-")</f>
        <v>-</v>
      </c>
      <c r="BW83" s="441" t="str">
        <f>IF($BQ83=BV$4,IF('C10(1)-2管路(計画設定)'!$AV83="-","-",IF('C10(1)-2管路(計画設定)'!W83="-",'C10(1)-2管路(計画設定)'!$AV83,'C10(1)-2管路(計画設定)'!$AV83-SUM('C10(1)-2管路(計画設定)'!U83,'C10(1)-2管路(計画設定)'!V83))),"-")</f>
        <v>-</v>
      </c>
      <c r="BX83" s="441" t="str">
        <f>IF($BQ83=BX$4,IF('C10(1)-2管路(計画設定)'!$AV83="-","-",IF('C10(1)-2管路(計画設定)'!AF83="-",'C10(1)-2管路(計画設定)'!$AV83,'C10(1)-2管路(計画設定)'!$AV83-'C10(1)-2管路(計画設定)'!AF83)),"-")</f>
        <v>-</v>
      </c>
    </row>
    <row r="84" spans="2:78" ht="13.5" customHeight="1">
      <c r="B84" s="1594"/>
      <c r="C84" s="1265"/>
      <c r="D84" s="1263"/>
      <c r="E84" s="1265"/>
      <c r="F84" s="76">
        <v>75</v>
      </c>
      <c r="G84" s="857">
        <f>IF(AND('C10(1)-1管路(計画設定)'!$F$14="○",'C10(1)-4,5管路(計画設定)'!$BR84="-"),"-",IF('C3(1)-1管路'!G84="-",BR84,IF(BR84="-",'C3(1)-1管路'!G84,'C3(1)-1管路'!G84+BR84)))</f>
        <v>180.29999999999998</v>
      </c>
      <c r="H84" s="472" t="str">
        <f>IF(IF('C3(1)-1管路'!H84="-","-",IF('C10(1)-2管路(計画設定)'!H84="-",'C3(1)-1管路'!H84,'C3(1)-1管路'!H84-'C10(1)-2管路(計画設定)'!H84))=0,"-",IF('C3(1)-1管路'!H84="-","-",IF('C10(1)-2管路(計画設定)'!H84="-",'C3(1)-1管路'!H84,'C3(1)-1管路'!H84-'C10(1)-2管路(計画設定)'!H84)))</f>
        <v>-</v>
      </c>
      <c r="I84" s="486">
        <f t="shared" si="147"/>
        <v>180.29999999999998</v>
      </c>
      <c r="J84" s="857">
        <f>IF(AND('C10(1)-1管路(計画設定)'!$H$14="○",'C10(1)-4,5管路(計画設定)'!$BS84="-"),"-",IF('C3(1)-1管路'!J84="-",BS84,IF(BS84="-",'C3(1)-1管路'!J84,'C3(1)-1管路'!J84+BS84)))</f>
        <v>5.5</v>
      </c>
      <c r="K84" s="472" t="str">
        <f>IF(IF('C3(1)-1管路'!K84="-","-",IF('C10(1)-2管路(計画設定)'!K84="-",'C3(1)-1管路'!K84,'C3(1)-1管路'!K84-'C10(1)-2管路(計画設定)'!K84))=0,"-",IF('C3(1)-1管路'!K84="-","-",IF('C10(1)-2管路(計画設定)'!K84="-",'C3(1)-1管路'!K84,'C3(1)-1管路'!K84-'C10(1)-2管路(計画設定)'!K84)))</f>
        <v>-</v>
      </c>
      <c r="L84" s="486">
        <f t="shared" si="148"/>
        <v>5.5</v>
      </c>
      <c r="M84" s="857">
        <f>IF(AND('C10(1)-1管路(計画設定)'!$J$14="○",'C10(1)-4,5管路(計画設定)'!$BT84="-"),"-",IF('C3(1)-1管路'!M84="-",BT84,IF(BT84="-",'C3(1)-1管路'!M84,'C3(1)-1管路'!M84+BT84)))</f>
        <v>16712.399999999998</v>
      </c>
      <c r="N84" s="472" t="str">
        <f>IF(IF('C3(1)-1管路'!N84="-","-",IF('C10(1)-2管路(計画設定)'!N84="-",'C3(1)-1管路'!N84,'C3(1)-1管路'!N84-'C10(1)-2管路(計画設定)'!N84))=0,"-",IF('C3(1)-1管路'!N84="-","-",IF('C10(1)-2管路(計画設定)'!N84="-",'C3(1)-1管路'!N84,'C3(1)-1管路'!N84-'C10(1)-2管路(計画設定)'!N84)))</f>
        <v>-</v>
      </c>
      <c r="O84" s="486">
        <f t="shared" si="149"/>
        <v>16712.399999999998</v>
      </c>
      <c r="P84" s="857" t="str">
        <f>IF(AND('C10(1)-1管路(計画設定)'!$L$14="○",'C10(1)-4,5管路(計画設定)'!$BU84="-"),"-",IF('C3(1)-1管路'!P84="-",BU84,IF(BU84="-",'C3(1)-1管路'!P84,'C3(1)-1管路'!P84+BU84)))</f>
        <v>-</v>
      </c>
      <c r="Q84" s="472" t="str">
        <f>IF(IF('C3(1)-1管路'!Q84="-","-",IF('C10(1)-2管路(計画設定)'!Q84="-",'C3(1)-1管路'!Q84,'C3(1)-1管路'!Q84-'C10(1)-2管路(計画設定)'!Q84))=0,"-",IF('C3(1)-1管路'!Q84="-","-",IF('C10(1)-2管路(計画設定)'!Q84="-",'C3(1)-1管路'!Q84,'C3(1)-1管路'!Q84-'C10(1)-2管路(計画設定)'!Q84)))</f>
        <v>-</v>
      </c>
      <c r="R84" s="486" t="str">
        <f t="shared" si="150"/>
        <v>-</v>
      </c>
      <c r="S84" s="857">
        <f>IF(AND('C10(1)-1管路(計画設定)'!$N$14="○",'C10(1)-4,5管路(計画設定)'!$BV84="-"),"-",IF('C3(1)-1管路'!S84="-",BV84,IF(BV84="-",'C3(1)-1管路'!S84,'C3(1)-1管路'!S84+BV84+BW84)))</f>
        <v>849.79999999999745</v>
      </c>
      <c r="T84" s="471">
        <f>IF(IF('C3(1)-1管路'!T84="-","-",IF('C10(1)-2管路(計画設定)'!T84="-",'C3(1)-1管路'!T84,'C3(1)-1管路'!T84-'C10(1)-2管路(計画設定)'!T84))=0,"-",IF('C3(1)-1管路'!T84="-","-",IF('C10(1)-2管路(計画設定)'!T84="-",'C3(1)-1管路'!T84,'C3(1)-1管路'!T84-'C10(1)-2管路(計画設定)'!T84)))</f>
        <v>95</v>
      </c>
      <c r="U84" s="856">
        <f>IF(AND('C10(1)-1管路(計画設定)'!$P$14="○",'C10(1)-4,5管路(計画設定)'!$BW84="-"),"-",IF('C3(1)-1管路'!U84="-",BW84,IF(BW84="-",'C3(1)-1管路'!U84,'C3(1)-1管路'!U84)))</f>
        <v>3545</v>
      </c>
      <c r="V84" s="472">
        <f>IF(IF('C3(1)-1管路'!V84="-","-",IF('C10(1)-2管路(計画設定)'!V84="-",'C3(1)-1管路'!V84,'C3(1)-1管路'!V84-'C10(1)-2管路(計画設定)'!V84))=0,"-",IF('C3(1)-1管路'!V84="-","-",IF('C10(1)-2管路(計画設定)'!V84="-",'C3(1)-1管路'!V84,'C3(1)-1管路'!V84-'C10(1)-2管路(計画設定)'!V84)))</f>
        <v>213.3</v>
      </c>
      <c r="W84" s="486">
        <f t="shared" si="151"/>
        <v>4703.0999999999976</v>
      </c>
      <c r="X84" s="478">
        <f>IF(IF('C3(1)-1管路'!X84="-","-",IF('C10(1)-2管路(計画設定)'!X84="-",'C3(1)-1管路'!X84,'C3(1)-1管路'!X84-'C10(1)-2管路(計画設定)'!X84))=0,"-",IF('C3(1)-1管路'!X84="-","-",IF('C10(1)-2管路(計画設定)'!X84="-",'C3(1)-1管路'!X84,'C3(1)-1管路'!X84-'C10(1)-2管路(計画設定)'!X84)))</f>
        <v>18135.299999999988</v>
      </c>
      <c r="Y84" s="472">
        <f>IF(IF('C3(1)-1管路'!Y84="-","-",IF('C10(1)-2管路(計画設定)'!Y84="-",'C3(1)-1管路'!Y84,'C3(1)-1管路'!Y84-'C10(1)-2管路(計画設定)'!Y84))=0,"-",IF('C3(1)-1管路'!Y84="-","-",IF('C10(1)-2管路(計画設定)'!Y84="-",'C3(1)-1管路'!Y84,'C3(1)-1管路'!Y84-'C10(1)-2管路(計画設定)'!Y84)))</f>
        <v>1813.5000000000002</v>
      </c>
      <c r="Z84" s="486">
        <f t="shared" si="152"/>
        <v>19948.799999999988</v>
      </c>
      <c r="AA84" s="478" t="str">
        <f>IF(IF('C3(1)-1管路'!AA84="-","-",IF('C10(1)-2管路(計画設定)'!AA84="-",'C3(1)-1管路'!AA84,'C3(1)-1管路'!AA84-'C10(1)-2管路(計画設定)'!AA84))=0,"-",IF('C3(1)-1管路'!AA84="-","-",IF('C10(1)-2管路(計画設定)'!AA84="-",'C3(1)-1管路'!AA84,'C3(1)-1管路'!AA84-'C10(1)-2管路(計画設定)'!AA84)))</f>
        <v>-</v>
      </c>
      <c r="AB84" s="472" t="str">
        <f>IF(IF('C3(1)-1管路'!AB84="-","-",IF('C10(1)-2管路(計画設定)'!AB84="-",'C3(1)-1管路'!AB84,'C3(1)-1管路'!AB84-'C10(1)-2管路(計画設定)'!AB84))=0,"-",IF('C3(1)-1管路'!AB84="-","-",IF('C10(1)-2管路(計画設定)'!AB84="-",'C3(1)-1管路'!AB84,'C3(1)-1管路'!AB84-'C10(1)-2管路(計画設定)'!AB84)))</f>
        <v>-</v>
      </c>
      <c r="AC84" s="486" t="str">
        <f t="shared" si="153"/>
        <v>-</v>
      </c>
      <c r="AD84" s="857">
        <f>IF(AND('C10(1)-1管路(計画設定)'!$V$14="○",'C10(1)-4,5管路(計画設定)'!$BX84="-"),"-",IF('C3(1)-1管路'!AD84="-",BX84,IF(BX84="-",'C3(1)-1管路'!AD84,'C3(1)-1管路'!AD84+BX84)))</f>
        <v>1999.5000000000005</v>
      </c>
      <c r="AE84" s="472">
        <f>IF(IF('C3(1)-1管路'!AE84="-","-",IF('C10(1)-2管路(計画設定)'!AE84="-",'C3(1)-1管路'!AE84,'C3(1)-1管路'!AE84-'C10(1)-2管路(計画設定)'!AE84))=0,"-",IF('C3(1)-1管路'!AE84="-","-",IF('C10(1)-2管路(計画設定)'!AE84="-",'C3(1)-1管路'!AE84,'C3(1)-1管路'!AE84-'C10(1)-2管路(計画設定)'!AE84)))</f>
        <v>771.3</v>
      </c>
      <c r="AF84" s="486">
        <f t="shared" si="154"/>
        <v>2770.8</v>
      </c>
      <c r="AG84" s="478">
        <f>IF(IF('C3(1)-1管路'!AG84="-","-",IF('C10(1)-2管路(計画設定)'!AG84="-",'C3(1)-1管路'!AG84,'C3(1)-1管路'!AG84-'C10(1)-2管路(計画設定)'!AG84))=0,"-",IF('C3(1)-1管路'!AG84="-","-",IF('C10(1)-2管路(計画設定)'!AG84="-",'C3(1)-1管路'!AG84,'C3(1)-1管路'!AG84-'C10(1)-2管路(計画設定)'!AG84)))</f>
        <v>13931.30000000001</v>
      </c>
      <c r="AH84" s="472" t="str">
        <f>IF(IF('C3(1)-1管路'!AH84="-","-",IF('C10(1)-2管路(計画設定)'!AH84="-",'C3(1)-1管路'!AH84,'C3(1)-1管路'!AH84-'C10(1)-2管路(計画設定)'!AH84))=0,"-",IF('C3(1)-1管路'!AH84="-","-",IF('C10(1)-2管路(計画設定)'!AH84="-",'C3(1)-1管路'!AH84,'C3(1)-1管路'!AH84-'C10(1)-2管路(計画設定)'!AH84)))</f>
        <v>-</v>
      </c>
      <c r="AI84" s="486">
        <f t="shared" si="155"/>
        <v>13931.30000000001</v>
      </c>
      <c r="AJ84" s="478" t="str">
        <f>IF(IF('C3(1)-1管路'!AJ84="-","-",IF('C10(1)-2管路(計画設定)'!AJ84="-",'C3(1)-1管路'!AJ84,'C3(1)-1管路'!AJ84-'C10(1)-2管路(計画設定)'!AJ84))=0,"-",IF('C3(1)-1管路'!AJ84="-","-",IF('C10(1)-2管路(計画設定)'!AJ84="-",'C3(1)-1管路'!AJ84,'C3(1)-1管路'!AJ84-'C10(1)-2管路(計画設定)'!AJ84)))</f>
        <v>-</v>
      </c>
      <c r="AK84" s="472" t="str">
        <f>IF(IF('C3(1)-1管路'!AK84="-","-",IF('C10(1)-2管路(計画設定)'!AK84="-",'C3(1)-1管路'!AK84,'C3(1)-1管路'!AK84-'C10(1)-2管路(計画設定)'!AK84))=0,"-",IF('C3(1)-1管路'!AK84="-","-",IF('C10(1)-2管路(計画設定)'!AK84="-",'C3(1)-1管路'!AK84,'C3(1)-1管路'!AK84-'C10(1)-2管路(計画設定)'!AK84)))</f>
        <v>-</v>
      </c>
      <c r="AL84" s="486" t="str">
        <f t="shared" si="156"/>
        <v>-</v>
      </c>
      <c r="AM84" s="478" t="str">
        <f>IF(IF('C3(1)-1管路'!AM84="-","-",IF('C10(1)-2管路(計画設定)'!AM84="-",'C3(1)-1管路'!AM84,'C3(1)-1管路'!AM84-'C10(1)-2管路(計画設定)'!AM84))=0,"-",IF('C3(1)-1管路'!AM84="-","-",IF('C10(1)-2管路(計画設定)'!AM84="-",'C3(1)-1管路'!AM84,'C3(1)-1管路'!AM84-'C10(1)-2管路(計画設定)'!AM84)))</f>
        <v>-</v>
      </c>
      <c r="AN84" s="472" t="str">
        <f>IF(IF('C3(1)-1管路'!AN84="-","-",IF('C10(1)-2管路(計画設定)'!AN84="-",'C3(1)-1管路'!AN84,'C3(1)-1管路'!AN84-'C10(1)-2管路(計画設定)'!AN84))=0,"-",IF('C3(1)-1管路'!AN84="-","-",IF('C10(1)-2管路(計画設定)'!AN84="-",'C3(1)-1管路'!AN84,'C3(1)-1管路'!AN84-'C10(1)-2管路(計画設定)'!AN84)))</f>
        <v>-</v>
      </c>
      <c r="AO84" s="486" t="str">
        <f t="shared" si="157"/>
        <v>-</v>
      </c>
      <c r="AP84" s="478" t="str">
        <f>IF(IF('C3(1)-1管路'!AP84="-","-",IF('C10(1)-2管路(計画設定)'!AP84="-",'C3(1)-1管路'!AP84,'C3(1)-1管路'!AP84-'C10(1)-2管路(計画設定)'!AP84))=0,"-",IF('C3(1)-1管路'!AP84="-","-",IF('C10(1)-2管路(計画設定)'!AP84="-",'C3(1)-1管路'!AP84,'C3(1)-1管路'!AP84-'C10(1)-2管路(計画設定)'!AP84)))</f>
        <v>-</v>
      </c>
      <c r="AQ84" s="472" t="str">
        <f>IF(IF('C3(1)-1管路'!AQ84="-","-",IF('C10(1)-2管路(計画設定)'!AQ84="-",'C3(1)-1管路'!AQ84,'C3(1)-1管路'!AQ84-'C10(1)-2管路(計画設定)'!AQ84))=0,"-",IF('C3(1)-1管路'!AQ84="-","-",IF('C10(1)-2管路(計画設定)'!AQ84="-",'C3(1)-1管路'!AQ84,'C3(1)-1管路'!AQ84-'C10(1)-2管路(計画設定)'!AQ84)))</f>
        <v>-</v>
      </c>
      <c r="AR84" s="483" t="str">
        <f t="shared" si="158"/>
        <v>-</v>
      </c>
      <c r="AS84" s="478" t="str">
        <f>IF(IF('C3(1)-1管路'!AS84="-","-",IF('C10(1)-2管路(計画設定)'!AS84="-",'C3(1)-1管路'!AS84,'C3(1)-1管路'!AS84-'C10(1)-2管路(計画設定)'!AS84))=0,"-",IF('C3(1)-1管路'!AS84="-","-",IF('C10(1)-2管路(計画設定)'!AS84="-",'C3(1)-1管路'!AS84,'C3(1)-1管路'!AS84-'C10(1)-2管路(計画設定)'!AS84)))</f>
        <v>-</v>
      </c>
      <c r="AT84" s="472" t="str">
        <f>IF(IF('C3(1)-1管路'!AT84="-","-",IF('C10(1)-2管路(計画設定)'!AT84="-",'C3(1)-1管路'!AT84,'C3(1)-1管路'!AT84-'C10(1)-2管路(計画設定)'!AT84))=0,"-",IF('C3(1)-1管路'!AT84="-","-",IF('C10(1)-2管路(計画設定)'!AT84="-",'C3(1)-1管路'!AT84,'C3(1)-1管路'!AT84-'C10(1)-2管路(計画設定)'!AT84)))</f>
        <v>-</v>
      </c>
      <c r="AU84" s="483" t="str">
        <f t="shared" si="159"/>
        <v>-</v>
      </c>
      <c r="AV84" s="1071">
        <f t="shared" si="160"/>
        <v>55359.099999999991</v>
      </c>
      <c r="AW84" s="1070"/>
      <c r="AX84" s="1069">
        <f t="shared" si="161"/>
        <v>2893.1000000000004</v>
      </c>
      <c r="AY84" s="1070"/>
      <c r="AZ84" s="1071">
        <f t="shared" si="162"/>
        <v>16898.199999999997</v>
      </c>
      <c r="BA84" s="1070"/>
      <c r="BB84" s="1070">
        <f t="shared" si="163"/>
        <v>3715.5999999999976</v>
      </c>
      <c r="BC84" s="1070"/>
      <c r="BD84" s="1070">
        <f t="shared" si="164"/>
        <v>23707.099999999988</v>
      </c>
      <c r="BE84" s="1070"/>
      <c r="BF84" s="1070">
        <f t="shared" si="165"/>
        <v>13931.30000000001</v>
      </c>
      <c r="BG84" s="1070"/>
      <c r="BH84" s="1070">
        <f t="shared" si="166"/>
        <v>0</v>
      </c>
      <c r="BI84" s="1070"/>
      <c r="BJ84" s="1069">
        <f t="shared" si="167"/>
        <v>20613.799999999996</v>
      </c>
      <c r="BK84" s="1070"/>
      <c r="BL84" s="1070">
        <f t="shared" si="168"/>
        <v>37638.399999999994</v>
      </c>
      <c r="BM84" s="1073"/>
      <c r="BN84" s="1070">
        <f t="shared" si="169"/>
        <v>58252.19999999999</v>
      </c>
      <c r="BO84" s="1073"/>
      <c r="BQ84" s="442" t="str">
        <f>IF('C10(1)-2管路(計画設定)'!AW84="","-",'C10(1)-2管路(計画設定)'!AW84)</f>
        <v>配水用ポリエチレン管(融着継手)</v>
      </c>
      <c r="BR84" s="441" t="str">
        <f>IF(BQ84=BR$4,IF('C10(1)-2管路(計画設定)'!AV84="-","-",IF('C10(1)-2管路(計画設定)'!I84="-",'C10(1)-2管路(計画設定)'!AV84,'C10(1)-2管路(計画設定)'!AV84-'C10(1)-2管路(計画設定)'!I84)),"-")</f>
        <v>-</v>
      </c>
      <c r="BS84" s="441" t="str">
        <f>IF(BQ84=BS$4,IF('C10(1)-2管路(計画設定)'!AV84="-","-",IF('C10(1)-2管路(計画設定)'!L84="-",'C10(1)-2管路(計画設定)'!AV84,'C10(1)-2管路(計画設定)'!AV84-'C10(1)-2管路(計画設定)'!L84)),"-")</f>
        <v>-</v>
      </c>
      <c r="BT84" s="441">
        <f>IF(BQ84=BT$4,IF('C10(1)-2管路(計画設定)'!AV84="-","-",IF('C10(1)-2管路(計画設定)'!O84="-",'C10(1)-2管路(計画設定)'!AV84,'C10(1)-2管路(計画設定)'!AV84-'C10(1)-2管路(計画設定)'!O84)),"-")</f>
        <v>16186.199999999999</v>
      </c>
      <c r="BU84" s="441" t="str">
        <f>IF($BQ84=BU$4,IF('C10(1)-2管路(計画設定)'!$AV84="-","-",IF('C10(1)-2管路(計画設定)'!R84="-",'C10(1)-2管路(計画設定)'!$AV84,'C10(1)-2管路(計画設定)'!$AV84-'C10(1)-2管路(計画設定)'!R84)),"-")</f>
        <v>-</v>
      </c>
      <c r="BV84" s="441" t="str">
        <f>IF($BQ84=BV$4,IF('C10(1)-2管路(計画設定)'!$AV84="-","-",IF('C10(1)-2管路(計画設定)'!W84="-",'C10(1)-2管路(計画設定)'!$AV84,'C10(1)-2管路(計画設定)'!$AV84-SUM('C10(1)-2管路(計画設定)'!S84,'C10(1)-2管路(計画設定)'!T84))),"-")</f>
        <v>-</v>
      </c>
      <c r="BW84" s="441" t="str">
        <f>IF($BQ84=BV$4,IF('C10(1)-2管路(計画設定)'!$AV84="-","-",IF('C10(1)-2管路(計画設定)'!W84="-",'C10(1)-2管路(計画設定)'!$AV84,'C10(1)-2管路(計画設定)'!$AV84-SUM('C10(1)-2管路(計画設定)'!U84,'C10(1)-2管路(計画設定)'!V84))),"-")</f>
        <v>-</v>
      </c>
      <c r="BX84" s="441" t="str">
        <f>IF($BQ84=BX$4,IF('C10(1)-2管路(計画設定)'!$AV84="-","-",IF('C10(1)-2管路(計画設定)'!AF84="-",'C10(1)-2管路(計画設定)'!$AV84,'C10(1)-2管路(計画設定)'!$AV84-'C10(1)-2管路(計画設定)'!AF84)),"-")</f>
        <v>-</v>
      </c>
    </row>
    <row r="85" spans="2:78" ht="13.5" customHeight="1">
      <c r="B85" s="1594"/>
      <c r="C85" s="1266"/>
      <c r="D85" s="1263"/>
      <c r="E85" s="1266"/>
      <c r="F85" s="772" t="s">
        <v>69</v>
      </c>
      <c r="G85" s="479">
        <f t="shared" ref="G85:AU85" si="170">IF(SUM(G79:G84)=0,"-",SUM(G79:G84))</f>
        <v>32491.9</v>
      </c>
      <c r="H85" s="474" t="str">
        <f t="shared" si="170"/>
        <v>-</v>
      </c>
      <c r="I85" s="489">
        <f t="shared" si="170"/>
        <v>32491.9</v>
      </c>
      <c r="J85" s="479">
        <f t="shared" si="170"/>
        <v>357.40000000000003</v>
      </c>
      <c r="K85" s="474" t="str">
        <f t="shared" si="170"/>
        <v>-</v>
      </c>
      <c r="L85" s="489">
        <f t="shared" si="170"/>
        <v>357.40000000000003</v>
      </c>
      <c r="M85" s="479">
        <f t="shared" si="170"/>
        <v>16712.399999999998</v>
      </c>
      <c r="N85" s="474" t="str">
        <f t="shared" si="170"/>
        <v>-</v>
      </c>
      <c r="O85" s="489">
        <f t="shared" si="170"/>
        <v>16712.399999999998</v>
      </c>
      <c r="P85" s="479" t="str">
        <f t="shared" si="170"/>
        <v>-</v>
      </c>
      <c r="Q85" s="474" t="str">
        <f t="shared" si="170"/>
        <v>-</v>
      </c>
      <c r="R85" s="489" t="str">
        <f t="shared" si="170"/>
        <v>-</v>
      </c>
      <c r="S85" s="479">
        <f t="shared" si="170"/>
        <v>6816.8000000000047</v>
      </c>
      <c r="T85" s="473">
        <f t="shared" si="170"/>
        <v>758</v>
      </c>
      <c r="U85" s="473">
        <f t="shared" si="170"/>
        <v>28405</v>
      </c>
      <c r="V85" s="474">
        <f t="shared" si="170"/>
        <v>1705.4999999999998</v>
      </c>
      <c r="W85" s="489">
        <f t="shared" si="170"/>
        <v>37685.300000000003</v>
      </c>
      <c r="X85" s="479">
        <f t="shared" si="170"/>
        <v>100780.7</v>
      </c>
      <c r="Y85" s="474">
        <f t="shared" si="170"/>
        <v>10078.200000000001</v>
      </c>
      <c r="Z85" s="489">
        <f t="shared" si="170"/>
        <v>110858.9</v>
      </c>
      <c r="AA85" s="479" t="str">
        <f t="shared" si="170"/>
        <v>-</v>
      </c>
      <c r="AB85" s="474" t="str">
        <f t="shared" si="170"/>
        <v>-</v>
      </c>
      <c r="AC85" s="489" t="str">
        <f t="shared" si="170"/>
        <v>-</v>
      </c>
      <c r="AD85" s="479">
        <f t="shared" si="170"/>
        <v>2402.1000000000004</v>
      </c>
      <c r="AE85" s="474">
        <f t="shared" si="170"/>
        <v>927</v>
      </c>
      <c r="AF85" s="489">
        <f t="shared" si="170"/>
        <v>3329.1000000000004</v>
      </c>
      <c r="AG85" s="479">
        <f t="shared" si="170"/>
        <v>21058.30000000001</v>
      </c>
      <c r="AH85" s="474" t="str">
        <f t="shared" si="170"/>
        <v>-</v>
      </c>
      <c r="AI85" s="489">
        <f t="shared" si="170"/>
        <v>21058.30000000001</v>
      </c>
      <c r="AJ85" s="479" t="str">
        <f t="shared" si="170"/>
        <v>-</v>
      </c>
      <c r="AK85" s="474" t="str">
        <f t="shared" si="170"/>
        <v>-</v>
      </c>
      <c r="AL85" s="489" t="str">
        <f t="shared" si="170"/>
        <v>-</v>
      </c>
      <c r="AM85" s="479" t="str">
        <f t="shared" si="170"/>
        <v>-</v>
      </c>
      <c r="AN85" s="474" t="str">
        <f t="shared" si="170"/>
        <v>-</v>
      </c>
      <c r="AO85" s="489" t="str">
        <f t="shared" si="170"/>
        <v>-</v>
      </c>
      <c r="AP85" s="479" t="str">
        <f t="shared" si="170"/>
        <v>-</v>
      </c>
      <c r="AQ85" s="474" t="str">
        <f t="shared" si="170"/>
        <v>-</v>
      </c>
      <c r="AR85" s="487" t="str">
        <f t="shared" si="170"/>
        <v>-</v>
      </c>
      <c r="AS85" s="479" t="str">
        <f t="shared" si="170"/>
        <v>-</v>
      </c>
      <c r="AT85" s="474" t="str">
        <f t="shared" si="170"/>
        <v>-</v>
      </c>
      <c r="AU85" s="487" t="str">
        <f t="shared" si="170"/>
        <v>-</v>
      </c>
      <c r="AV85" s="1065">
        <f>IF(SUM(AV79:AW84)=0,"-",SUM(AV79:AW84))</f>
        <v>209024.59999999998</v>
      </c>
      <c r="AW85" s="1066"/>
      <c r="AX85" s="1094">
        <f>IF(SUM(AX79:AY84)=0,"-",SUM(AX79:AY84))</f>
        <v>13468.7</v>
      </c>
      <c r="AY85" s="1066"/>
      <c r="AZ85" s="1065">
        <f>IF(SUM(AZ79:BA84)=0,"-",SUM(AZ79:BA84))</f>
        <v>49561.7</v>
      </c>
      <c r="BA85" s="1066"/>
      <c r="BB85" s="1066">
        <f>IF(SUM(BB79:BC84)=0,"-",SUM(BB79:BC84))</f>
        <v>10903.900000000005</v>
      </c>
      <c r="BC85" s="1066"/>
      <c r="BD85" s="1066">
        <f>IF(SUM(BD79:BE84)=0,"-",SUM(BD79:BE84))</f>
        <v>140969.4</v>
      </c>
      <c r="BE85" s="1066"/>
      <c r="BF85" s="1066">
        <f>IF(SUM(BF79:BG84)=0,"-",SUM(BF79:BG84))</f>
        <v>21058.30000000001</v>
      </c>
      <c r="BG85" s="1066"/>
      <c r="BH85" s="1066" t="str">
        <f>IF(SUM(BH79:BI84)=0,"-",SUM(BH79:BI84))</f>
        <v>-</v>
      </c>
      <c r="BI85" s="1066"/>
      <c r="BJ85" s="1094">
        <f>IF(SUM(BJ79:BK84)=0,"-",SUM(BJ79:BK84))</f>
        <v>60465.599999999999</v>
      </c>
      <c r="BK85" s="1066"/>
      <c r="BL85" s="1066">
        <f>IF(SUM(BL79:BM84)=0,"-",SUM(BL79:BM84))</f>
        <v>162027.70000000001</v>
      </c>
      <c r="BM85" s="1068"/>
      <c r="BN85" s="1066">
        <f t="shared" si="169"/>
        <v>222493.3</v>
      </c>
      <c r="BO85" s="1068"/>
      <c r="BQ85" s="442" t="str">
        <f>IF('C10(1)-2管路(計画設定)'!AW85="","-",'C10(1)-2管路(計画設定)'!AW85)</f>
        <v>-</v>
      </c>
      <c r="BR85" s="441" t="str">
        <f>IF(BQ85=BR$4,IF('C10(1)-2管路(計画設定)'!AV85="-","-",IF('C10(1)-2管路(計画設定)'!I85="-",'C10(1)-2管路(計画設定)'!AV85,'C10(1)-2管路(計画設定)'!AV85-'C10(1)-2管路(計画設定)'!I85)),"-")</f>
        <v>-</v>
      </c>
      <c r="BS85" s="441" t="str">
        <f>IF(BQ85=BS$4,IF('C10(1)-2管路(計画設定)'!AV85="-","-",IF('C10(1)-2管路(計画設定)'!L85="-",'C10(1)-2管路(計画設定)'!AV85,'C10(1)-2管路(計画設定)'!AV85-'C10(1)-2管路(計画設定)'!L85)),"-")</f>
        <v>-</v>
      </c>
      <c r="BT85" s="441" t="str">
        <f>IF(BQ85=BT$4,IF('C10(1)-2管路(計画設定)'!AV85="-","-",IF('C10(1)-2管路(計画設定)'!O85="-",'C10(1)-2管路(計画設定)'!AV85,'C10(1)-2管路(計画設定)'!AV85-'C10(1)-2管路(計画設定)'!O85)),"-")</f>
        <v>-</v>
      </c>
      <c r="BU85" s="441" t="str">
        <f>IF($BQ85=BU$4,IF('C10(1)-2管路(計画設定)'!$AV85="-","-",IF('C10(1)-2管路(計画設定)'!R85="-",'C10(1)-2管路(計画設定)'!$AV85,'C10(1)-2管路(計画設定)'!$AV85-'C10(1)-2管路(計画設定)'!R85)),"-")</f>
        <v>-</v>
      </c>
      <c r="BV85" s="441" t="str">
        <f>IF($BQ85=BV$4,IF('C10(1)-2管路(計画設定)'!$AV85="-","-",IF('C10(1)-2管路(計画設定)'!W85="-",'C10(1)-2管路(計画設定)'!$AV85,'C10(1)-2管路(計画設定)'!$AV85-SUM('C10(1)-2管路(計画設定)'!S85,'C10(1)-2管路(計画設定)'!T85))),"-")</f>
        <v>-</v>
      </c>
      <c r="BW85" s="441" t="str">
        <f>IF($BQ85=BV$4,IF('C10(1)-2管路(計画設定)'!$AV85="-","-",IF('C10(1)-2管路(計画設定)'!W85="-",'C10(1)-2管路(計画設定)'!$AV85,'C10(1)-2管路(計画設定)'!$AV85-SUM('C10(1)-2管路(計画設定)'!U85,'C10(1)-2管路(計画設定)'!V85))),"-")</f>
        <v>-</v>
      </c>
      <c r="BX85" s="441" t="str">
        <f>IF($BQ85=BX$4,IF('C10(1)-2管路(計画設定)'!$AV85="-","-",IF('C10(1)-2管路(計画設定)'!AF85="-",'C10(1)-2管路(計画設定)'!$AV85,'C10(1)-2管路(計画設定)'!$AV85-'C10(1)-2管路(計画設定)'!AF85)),"-")</f>
        <v>-</v>
      </c>
    </row>
    <row r="86" spans="2:78" ht="13.5" customHeight="1">
      <c r="B86" s="1594"/>
      <c r="C86" s="799" t="s">
        <v>885</v>
      </c>
      <c r="D86" s="1264"/>
      <c r="E86" s="1168" t="s">
        <v>772</v>
      </c>
      <c r="F86" s="1168"/>
      <c r="G86" s="773">
        <f t="shared" ref="G86:AV86" si="171">IF(SUM(G53,G65,G77,G85)=0,"-",SUM(G53,G65,G77,G85))</f>
        <v>33913.9</v>
      </c>
      <c r="H86" s="774" t="str">
        <f t="shared" si="171"/>
        <v>-</v>
      </c>
      <c r="I86" s="773">
        <f t="shared" si="171"/>
        <v>33913.9</v>
      </c>
      <c r="J86" s="773">
        <f t="shared" si="171"/>
        <v>361.40000000000003</v>
      </c>
      <c r="K86" s="774" t="str">
        <f t="shared" si="171"/>
        <v>-</v>
      </c>
      <c r="L86" s="775">
        <f t="shared" si="171"/>
        <v>361.40000000000003</v>
      </c>
      <c r="M86" s="773">
        <f t="shared" si="171"/>
        <v>16750.399999999998</v>
      </c>
      <c r="N86" s="774" t="str">
        <f t="shared" si="171"/>
        <v>-</v>
      </c>
      <c r="O86" s="775">
        <f t="shared" si="171"/>
        <v>16750.399999999998</v>
      </c>
      <c r="P86" s="773" t="str">
        <f t="shared" si="171"/>
        <v>-</v>
      </c>
      <c r="Q86" s="774" t="str">
        <f t="shared" si="171"/>
        <v>-</v>
      </c>
      <c r="R86" s="775" t="str">
        <f t="shared" si="171"/>
        <v>-</v>
      </c>
      <c r="S86" s="491">
        <f t="shared" si="171"/>
        <v>6885.8000000000047</v>
      </c>
      <c r="T86" s="493">
        <f t="shared" si="171"/>
        <v>766</v>
      </c>
      <c r="U86" s="493">
        <f t="shared" si="171"/>
        <v>28691</v>
      </c>
      <c r="V86" s="492">
        <f t="shared" si="171"/>
        <v>1705.4999999999998</v>
      </c>
      <c r="W86" s="93">
        <f t="shared" si="171"/>
        <v>38048.300000000003</v>
      </c>
      <c r="X86" s="773">
        <f t="shared" si="171"/>
        <v>101798.7</v>
      </c>
      <c r="Y86" s="774">
        <f t="shared" si="171"/>
        <v>10078.200000000001</v>
      </c>
      <c r="Z86" s="775">
        <f t="shared" si="171"/>
        <v>111876.9</v>
      </c>
      <c r="AA86" s="773" t="str">
        <f t="shared" si="171"/>
        <v>-</v>
      </c>
      <c r="AB86" s="774" t="str">
        <f t="shared" si="171"/>
        <v>-</v>
      </c>
      <c r="AC86" s="775" t="str">
        <f t="shared" si="171"/>
        <v>-</v>
      </c>
      <c r="AD86" s="773">
        <f t="shared" si="171"/>
        <v>2426.1000000000004</v>
      </c>
      <c r="AE86" s="774">
        <f t="shared" si="171"/>
        <v>927</v>
      </c>
      <c r="AF86" s="775">
        <f t="shared" si="171"/>
        <v>3353.1000000000004</v>
      </c>
      <c r="AG86" s="773">
        <f t="shared" si="171"/>
        <v>21058.30000000001</v>
      </c>
      <c r="AH86" s="774" t="str">
        <f t="shared" si="171"/>
        <v>-</v>
      </c>
      <c r="AI86" s="775">
        <f t="shared" si="171"/>
        <v>21058.30000000001</v>
      </c>
      <c r="AJ86" s="773" t="str">
        <f t="shared" si="171"/>
        <v>-</v>
      </c>
      <c r="AK86" s="774" t="str">
        <f t="shared" si="171"/>
        <v>-</v>
      </c>
      <c r="AL86" s="775" t="str">
        <f t="shared" si="171"/>
        <v>-</v>
      </c>
      <c r="AM86" s="773" t="str">
        <f t="shared" si="171"/>
        <v>-</v>
      </c>
      <c r="AN86" s="774" t="str">
        <f t="shared" si="171"/>
        <v>-</v>
      </c>
      <c r="AO86" s="775" t="str">
        <f t="shared" si="171"/>
        <v>-</v>
      </c>
      <c r="AP86" s="773" t="str">
        <f t="shared" si="171"/>
        <v>-</v>
      </c>
      <c r="AQ86" s="774" t="str">
        <f t="shared" si="171"/>
        <v>-</v>
      </c>
      <c r="AR86" s="793" t="str">
        <f t="shared" si="171"/>
        <v>-</v>
      </c>
      <c r="AS86" s="773" t="str">
        <f t="shared" si="171"/>
        <v>-</v>
      </c>
      <c r="AT86" s="774" t="str">
        <f t="shared" si="171"/>
        <v>-</v>
      </c>
      <c r="AU86" s="775" t="str">
        <f t="shared" si="171"/>
        <v>-</v>
      </c>
      <c r="AV86" s="1065">
        <f t="shared" si="171"/>
        <v>211885.59999999998</v>
      </c>
      <c r="AW86" s="1066">
        <f t="shared" ref="AW86:BO86" si="172">SUM(AW53,AW65,AW77,AW85)</f>
        <v>0</v>
      </c>
      <c r="AX86" s="1094">
        <f>IF(SUM(AX53,AX65,AX77,AX85)=0,"-",SUM(AX53,AX65,AX77,AX85))</f>
        <v>13476.7</v>
      </c>
      <c r="AY86" s="1066">
        <f t="shared" si="172"/>
        <v>0</v>
      </c>
      <c r="AZ86" s="1065">
        <f>IF(SUM(AZ53,AZ65,AZ77,AZ85)=0,"-",SUM(AZ53,AZ65,AZ77,AZ85))</f>
        <v>51025.7</v>
      </c>
      <c r="BA86" s="1066">
        <f t="shared" si="172"/>
        <v>0</v>
      </c>
      <c r="BB86" s="1066">
        <f>IF(SUM(BB53,BB65,BB77,BB85)=0,"-",SUM(BB53,BB65,BB77,BB85))</f>
        <v>10980.900000000005</v>
      </c>
      <c r="BC86" s="1066">
        <f t="shared" si="172"/>
        <v>0</v>
      </c>
      <c r="BD86" s="1066">
        <f>IF(SUM(BD53,BD65,BD77,BD85)=0,"-",SUM(BD53,BD65,BD77,BD85))</f>
        <v>142297.4</v>
      </c>
      <c r="BE86" s="1066">
        <f t="shared" si="172"/>
        <v>0</v>
      </c>
      <c r="BF86" s="1066">
        <f>IF(SUM(BF53,BF65,BF77,BF85)=0,"-",SUM(BF53,BF65,BF77,BF85))</f>
        <v>21058.30000000001</v>
      </c>
      <c r="BG86" s="1066">
        <f t="shared" si="172"/>
        <v>0</v>
      </c>
      <c r="BH86" s="1066" t="str">
        <f>IF(SUM(BH53,BH65,BH77,BH85)=0,"-",SUM(BH53,BH65,BH77,BH85))</f>
        <v>-</v>
      </c>
      <c r="BI86" s="1066">
        <f t="shared" si="172"/>
        <v>0</v>
      </c>
      <c r="BJ86" s="1094">
        <f>IF(SUM(BJ53,BJ65,BJ77,BJ85)=0,"-",SUM(BJ53,BJ65,BJ77,BJ85))</f>
        <v>62006.6</v>
      </c>
      <c r="BK86" s="1066">
        <f t="shared" si="172"/>
        <v>0</v>
      </c>
      <c r="BL86" s="1066">
        <f>IF(SUM(BL53,BL65,BL77,BL85)=0,"-",SUM(BL53,BL65,BL77,BL85))</f>
        <v>163355.70000000001</v>
      </c>
      <c r="BM86" s="1068">
        <f t="shared" si="172"/>
        <v>0</v>
      </c>
      <c r="BN86" s="1066">
        <f>IF(SUM(BN53,BN65,BN77,BN85)=0,"-",SUM(BN53,BN65,BN77,BN85))</f>
        <v>225362.3</v>
      </c>
      <c r="BO86" s="1068">
        <f t="shared" si="172"/>
        <v>0</v>
      </c>
      <c r="BQ86" s="442" t="str">
        <f>IF('C10(1)-2管路(計画設定)'!AW86="","-",'C10(1)-2管路(計画設定)'!AW86)</f>
        <v>-</v>
      </c>
      <c r="BR86" s="441" t="str">
        <f>IF(BQ86=BR$4,IF('C10(1)-2管路(計画設定)'!AV86="-","-",IF('C10(1)-2管路(計画設定)'!I86="-",'C10(1)-2管路(計画設定)'!AV86,'C10(1)-2管路(計画設定)'!AV86-'C10(1)-2管路(計画設定)'!I86)),"-")</f>
        <v>-</v>
      </c>
      <c r="BS86" s="441" t="str">
        <f>IF(BQ86=BS$4,IF('C10(1)-2管路(計画設定)'!AV86="-","-",IF('C10(1)-2管路(計画設定)'!L86="-",'C10(1)-2管路(計画設定)'!AV86,'C10(1)-2管路(計画設定)'!AV86-'C10(1)-2管路(計画設定)'!L86)),"-")</f>
        <v>-</v>
      </c>
      <c r="BT86" s="441" t="str">
        <f>IF(BQ86=BT$4,IF('C10(1)-2管路(計画設定)'!AV86="-","-",IF('C10(1)-2管路(計画設定)'!O86="-",'C10(1)-2管路(計画設定)'!AV86,'C10(1)-2管路(計画設定)'!AV86-'C10(1)-2管路(計画設定)'!O86)),"-")</f>
        <v>-</v>
      </c>
      <c r="BU86" s="441" t="str">
        <f>IF($BQ86=BU$4,IF('C10(1)-2管路(計画設定)'!$AV86="-","-",IF('C10(1)-2管路(計画設定)'!R86="-",'C10(1)-2管路(計画設定)'!$AV86,'C10(1)-2管路(計画設定)'!$AV86-'C10(1)-2管路(計画設定)'!R86)),"-")</f>
        <v>-</v>
      </c>
      <c r="BV86" s="441" t="str">
        <f>IF($BQ86=BV$4,IF('C10(1)-2管路(計画設定)'!$AV86="-","-",IF('C10(1)-2管路(計画設定)'!W86="-",'C10(1)-2管路(計画設定)'!$AV86,'C10(1)-2管路(計画設定)'!$AV86-SUM('C10(1)-2管路(計画設定)'!S86,'C10(1)-2管路(計画設定)'!T86))),"-")</f>
        <v>-</v>
      </c>
      <c r="BW86" s="441" t="str">
        <f>IF($BQ86=BV$4,IF('C10(1)-2管路(計画設定)'!$AV86="-","-",IF('C10(1)-2管路(計画設定)'!W86="-",'C10(1)-2管路(計画設定)'!$AV86,'C10(1)-2管路(計画設定)'!$AV86-SUM('C10(1)-2管路(計画設定)'!U86,'C10(1)-2管路(計画設定)'!V86))),"-")</f>
        <v>-</v>
      </c>
      <c r="BX86" s="441" t="str">
        <f>IF($BQ86=BX$4,IF('C10(1)-2管路(計画設定)'!$AV86="-","-",IF('C10(1)-2管路(計画設定)'!AF86="-",'C10(1)-2管路(計画設定)'!$AV86,'C10(1)-2管路(計画設定)'!$AV86-'C10(1)-2管路(計画設定)'!AF86)),"-")</f>
        <v>-</v>
      </c>
    </row>
    <row r="87" spans="2:78" ht="13.5" customHeight="1">
      <c r="B87" s="1594"/>
      <c r="C87" s="1267" t="s">
        <v>67</v>
      </c>
      <c r="D87" s="1268"/>
      <c r="E87" s="1268"/>
      <c r="F87" s="1268"/>
      <c r="G87" s="773">
        <f t="shared" ref="G87:AV87" si="173">IF(SUM(G21,G33,G45,G53,G65,G77,G85)=0,"-",SUM(G21,G33,G45,G53,G65,G77,G85))</f>
        <v>52947.8</v>
      </c>
      <c r="H87" s="774" t="str">
        <f>IF(SUM(H21,H33,H45,H53,H65,H77,H85)=0,"-",SUM(H21,H33,H45,H53,H65,H77,H85))</f>
        <v>-</v>
      </c>
      <c r="I87" s="775">
        <f t="shared" si="173"/>
        <v>52947.8</v>
      </c>
      <c r="J87" s="773">
        <f>IF(SUM(J21,J33,J45,J53,J65,J77,J85)=0,"-",SUM(J21,J33,J45,J53,J65,J77,J85))</f>
        <v>495.70000000000005</v>
      </c>
      <c r="K87" s="774" t="str">
        <f t="shared" si="173"/>
        <v>-</v>
      </c>
      <c r="L87" s="775">
        <f t="shared" si="173"/>
        <v>495.70000000000005</v>
      </c>
      <c r="M87" s="773">
        <f t="shared" si="173"/>
        <v>17834.599999999999</v>
      </c>
      <c r="N87" s="774" t="str">
        <f t="shared" si="173"/>
        <v>-</v>
      </c>
      <c r="O87" s="775">
        <f t="shared" si="173"/>
        <v>17834.599999999999</v>
      </c>
      <c r="P87" s="491" t="str">
        <f t="shared" si="173"/>
        <v>-</v>
      </c>
      <c r="Q87" s="492" t="str">
        <f t="shared" si="173"/>
        <v>-</v>
      </c>
      <c r="R87" s="93" t="str">
        <f t="shared" si="173"/>
        <v>-</v>
      </c>
      <c r="S87" s="491">
        <f t="shared" si="173"/>
        <v>8485.9000000000051</v>
      </c>
      <c r="T87" s="493">
        <f t="shared" si="173"/>
        <v>943</v>
      </c>
      <c r="U87" s="493">
        <f t="shared" si="173"/>
        <v>35345</v>
      </c>
      <c r="V87" s="492">
        <f t="shared" si="173"/>
        <v>1705.4999999999998</v>
      </c>
      <c r="W87" s="93">
        <f t="shared" si="173"/>
        <v>46479.4</v>
      </c>
      <c r="X87" s="773">
        <f t="shared" si="173"/>
        <v>146996.9</v>
      </c>
      <c r="Y87" s="774">
        <f t="shared" si="173"/>
        <v>10078.200000000001</v>
      </c>
      <c r="Z87" s="775">
        <f t="shared" si="173"/>
        <v>157075.09999999998</v>
      </c>
      <c r="AA87" s="773" t="str">
        <f t="shared" si="173"/>
        <v>-</v>
      </c>
      <c r="AB87" s="774" t="str">
        <f t="shared" si="173"/>
        <v>-</v>
      </c>
      <c r="AC87" s="775" t="str">
        <f t="shared" si="173"/>
        <v>-</v>
      </c>
      <c r="AD87" s="773">
        <f t="shared" si="173"/>
        <v>3364.5</v>
      </c>
      <c r="AE87" s="774">
        <f t="shared" si="173"/>
        <v>927</v>
      </c>
      <c r="AF87" s="775">
        <f t="shared" si="173"/>
        <v>4291.5</v>
      </c>
      <c r="AG87" s="773">
        <f t="shared" si="173"/>
        <v>21868.400000000009</v>
      </c>
      <c r="AH87" s="774" t="str">
        <f t="shared" si="173"/>
        <v>-</v>
      </c>
      <c r="AI87" s="775">
        <f t="shared" si="173"/>
        <v>21868.400000000009</v>
      </c>
      <c r="AJ87" s="773" t="str">
        <f t="shared" si="173"/>
        <v>-</v>
      </c>
      <c r="AK87" s="774" t="str">
        <f t="shared" si="173"/>
        <v>-</v>
      </c>
      <c r="AL87" s="775" t="str">
        <f t="shared" si="173"/>
        <v>-</v>
      </c>
      <c r="AM87" s="773" t="str">
        <f t="shared" si="173"/>
        <v>-</v>
      </c>
      <c r="AN87" s="774" t="str">
        <f t="shared" si="173"/>
        <v>-</v>
      </c>
      <c r="AO87" s="775" t="str">
        <f t="shared" si="173"/>
        <v>-</v>
      </c>
      <c r="AP87" s="773" t="str">
        <f t="shared" si="173"/>
        <v>-</v>
      </c>
      <c r="AQ87" s="774" t="str">
        <f t="shared" si="173"/>
        <v>-</v>
      </c>
      <c r="AR87" s="793" t="str">
        <f t="shared" si="173"/>
        <v>-</v>
      </c>
      <c r="AS87" s="773" t="str">
        <f t="shared" si="173"/>
        <v>-</v>
      </c>
      <c r="AT87" s="774" t="str">
        <f t="shared" si="173"/>
        <v>-</v>
      </c>
      <c r="AU87" s="775" t="str">
        <f t="shared" si="173"/>
        <v>-</v>
      </c>
      <c r="AV87" s="1062">
        <f t="shared" si="173"/>
        <v>287338.8</v>
      </c>
      <c r="AW87" s="1063"/>
      <c r="AX87" s="1064">
        <f>IF(SUM(AX21,AX33,AX45,AX53,AX65,AX77,AX85)=0,"-",SUM(AX21,AX33,AX45,AX53,AX65,AX77,AX85))</f>
        <v>13653.7</v>
      </c>
      <c r="AY87" s="1063"/>
      <c r="AZ87" s="1062">
        <f>IF(SUM(AZ21,AZ33,AZ45,AZ53,AZ65,AZ77,AZ85)=0,"-",SUM(AZ21,AZ33,AZ45,AZ53,AZ65,AZ77,AZ85))</f>
        <v>71278.100000000006</v>
      </c>
      <c r="BA87" s="1063"/>
      <c r="BB87" s="1063">
        <f>IF(SUM(BB21,BB33,BB45,BB53,BB65,BB77,BB85)=0,"-",SUM(BB21,BB33,BB45,BB53,BB65,BB77,BB85))</f>
        <v>12758.000000000005</v>
      </c>
      <c r="BC87" s="1063"/>
      <c r="BD87" s="1063">
        <f>IF(SUM(BD21,BD33,BD45,BD53,BD65,BD77,BD85)=0,"-",SUM(BD21,BD33,BD45,BD53,BD65,BD77,BD85))</f>
        <v>195088</v>
      </c>
      <c r="BE87" s="1063"/>
      <c r="BF87" s="1063">
        <f>IF(SUM(BF21,BF33,BF45,BF53,BF65,BF77,BF85)=0,"-",SUM(BF21,BF33,BF45,BF53,BF65,BF77,BF85))</f>
        <v>21868.400000000009</v>
      </c>
      <c r="BG87" s="1063"/>
      <c r="BH87" s="1063" t="str">
        <f>IF(SUM(BH21,BH33,BH45,BH53,BH65,BH77,BH85)=0,"-",SUM(BH21,BH33,BH45,BH53,BH65,BH77,BH85))</f>
        <v>-</v>
      </c>
      <c r="BI87" s="1063"/>
      <c r="BJ87" s="1063">
        <f>IF(SUM(BJ21,BJ33,BJ45,BJ53,BJ65,BJ77,BJ85)=0,"-",SUM(BJ21,BJ33,BJ45,BJ53,BJ65,BJ77,BJ85))</f>
        <v>84036.1</v>
      </c>
      <c r="BK87" s="1063"/>
      <c r="BL87" s="1063">
        <f>IF(SUM(BL21,BL33,BL45,BL53,BL65,BL77,BL85)=0,"-",SUM(BL21,BL33,BL45,BL53,BL65,BL77,BL85))</f>
        <v>216956.40000000002</v>
      </c>
      <c r="BM87" s="1238"/>
      <c r="BN87" s="1065">
        <f>IF(SUM(AV87:AX87)=0,"-",IF(AND(SUM(AV87:AX87)=SUM(AZ87:BI87),SUM(AZ87:BI87)=SUM(BJ87:BM87)),SUM(AV87:AX87),"エラー"))</f>
        <v>300992.5</v>
      </c>
      <c r="BO87" s="1068"/>
      <c r="BQ87" s="442" t="str">
        <f>IF('C10(1)-2管路(計画設定)'!AW87="","-",'C10(1)-2管路(計画設定)'!AW87)</f>
        <v>-</v>
      </c>
      <c r="BR87" s="441" t="str">
        <f>IF(BQ87=BR$4,IF('C10(1)-2管路(計画設定)'!AV87="-","-",IF('C10(1)-2管路(計画設定)'!I87="-",'C10(1)-2管路(計画設定)'!AV87,'C10(1)-2管路(計画設定)'!AV87-'C10(1)-2管路(計画設定)'!I87)),"-")</f>
        <v>-</v>
      </c>
      <c r="BS87" s="441" t="str">
        <f>IF(BQ87=BS$4,IF('C10(1)-2管路(計画設定)'!AV87="-","-",IF('C10(1)-2管路(計画設定)'!L87="-",'C10(1)-2管路(計画設定)'!AV87,'C10(1)-2管路(計画設定)'!AV87-'C10(1)-2管路(計画設定)'!L87)),"-")</f>
        <v>-</v>
      </c>
      <c r="BT87" s="441" t="str">
        <f>IF(BQ87=BT$4,IF('C10(1)-2管路(計画設定)'!AV87="-","-",IF('C10(1)-2管路(計画設定)'!O87="-",'C10(1)-2管路(計画設定)'!AV87,'C10(1)-2管路(計画設定)'!AV87-'C10(1)-2管路(計画設定)'!O87)),"-")</f>
        <v>-</v>
      </c>
      <c r="BU87" s="441" t="str">
        <f>IF($BQ87=BU$4,IF('C10(1)-2管路(計画設定)'!$AV87="-","-",IF('C10(1)-2管路(計画設定)'!R87="-",'C10(1)-2管路(計画設定)'!$AV87,'C10(1)-2管路(計画設定)'!$AV87-'C10(1)-2管路(計画設定)'!R87)),"-")</f>
        <v>-</v>
      </c>
      <c r="BV87" s="441" t="str">
        <f>IF($BQ87=BV$4,IF('C10(1)-2管路(計画設定)'!$AV87="-","-",IF('C10(1)-2管路(計画設定)'!W87="-",'C10(1)-2管路(計画設定)'!$AV87,'C10(1)-2管路(計画設定)'!$AV87-SUM('C10(1)-2管路(計画設定)'!S87,'C10(1)-2管路(計画設定)'!T87))),"-")</f>
        <v>-</v>
      </c>
      <c r="BW87" s="441" t="str">
        <f>IF($BQ87=BV$4,IF('C10(1)-2管路(計画設定)'!$AV87="-","-",IF('C10(1)-2管路(計画設定)'!W87="-",'C10(1)-2管路(計画設定)'!$AV87,'C10(1)-2管路(計画設定)'!$AV87-SUM('C10(1)-2管路(計画設定)'!U87,'C10(1)-2管路(計画設定)'!V87))),"-")</f>
        <v>-</v>
      </c>
      <c r="BX87" s="441" t="str">
        <f>IF($BQ87=BX$4,IF('C10(1)-2管路(計画設定)'!$AV87="-","-",IF('C10(1)-2管路(計画設定)'!AF87="-",'C10(1)-2管路(計画設定)'!$AV87,'C10(1)-2管路(計画設定)'!$AV87-'C10(1)-2管路(計画設定)'!AF87)),"-")</f>
        <v>-</v>
      </c>
    </row>
    <row r="88" spans="2:78" ht="13.5" customHeight="1">
      <c r="B88" s="1594"/>
      <c r="C88" s="1268" t="s">
        <v>576</v>
      </c>
      <c r="D88" s="1268"/>
      <c r="E88" s="1153" t="s">
        <v>888</v>
      </c>
      <c r="F88" s="1273"/>
      <c r="G88" s="1018" t="str">
        <f>+'C3(1)-1管路'!G88</f>
        <v>①</v>
      </c>
      <c r="H88" s="1018"/>
      <c r="I88" s="1018"/>
      <c r="J88" s="1018" t="str">
        <f>+'C3(1)-1管路'!J88</f>
        <v>①</v>
      </c>
      <c r="K88" s="1018"/>
      <c r="L88" s="1018"/>
      <c r="M88" s="1018" t="str">
        <f>+'C3(1)-1管路'!M88</f>
        <v>①</v>
      </c>
      <c r="N88" s="1018"/>
      <c r="O88" s="1018"/>
      <c r="P88" s="1018" t="str">
        <f>+'C3(1)-1管路'!P88</f>
        <v>②</v>
      </c>
      <c r="Q88" s="1018"/>
      <c r="R88" s="1018"/>
      <c r="S88" s="1040" t="str">
        <f>+'C3(1)-1管路'!S88</f>
        <v>②</v>
      </c>
      <c r="T88" s="1041"/>
      <c r="U88" s="1051" t="str">
        <f>+'C3(1)-1管路'!U88</f>
        <v>③</v>
      </c>
      <c r="V88" s="1052"/>
      <c r="W88" s="797"/>
      <c r="X88" s="1018" t="str">
        <f>+'C3(1)-1管路'!X88</f>
        <v>③</v>
      </c>
      <c r="Y88" s="1018"/>
      <c r="Z88" s="1018"/>
      <c r="AA88" s="1018" t="str">
        <f>+'C3(1)-1管路'!AA88</f>
        <v>③</v>
      </c>
      <c r="AB88" s="1018"/>
      <c r="AC88" s="1018"/>
      <c r="AD88" s="1018" t="str">
        <f>+'C3(1)-1管路'!AD88</f>
        <v>③</v>
      </c>
      <c r="AE88" s="1018"/>
      <c r="AF88" s="1018"/>
      <c r="AG88" s="1018" t="str">
        <f>+'C3(1)-1管路'!AG88</f>
        <v>④</v>
      </c>
      <c r="AH88" s="1018"/>
      <c r="AI88" s="1018"/>
      <c r="AJ88" s="1018" t="str">
        <f>+'C3(1)-1管路'!AJ88</f>
        <v>④</v>
      </c>
      <c r="AK88" s="1018"/>
      <c r="AL88" s="1018"/>
      <c r="AM88" s="1018" t="str">
        <f>+'C3(1)-1管路'!AM88</f>
        <v>④</v>
      </c>
      <c r="AN88" s="1018"/>
      <c r="AO88" s="1018"/>
      <c r="AP88" s="1018" t="str">
        <f>+'C3(1)-1管路'!AP88</f>
        <v>④</v>
      </c>
      <c r="AQ88" s="1018"/>
      <c r="AR88" s="1018"/>
      <c r="AS88" s="1018" t="str">
        <f>+'C3(1)-1管路'!AS88</f>
        <v>⑤</v>
      </c>
      <c r="AT88" s="1018"/>
      <c r="AU88" s="1018"/>
      <c r="AV88" s="1041"/>
      <c r="AW88" s="1592"/>
      <c r="AX88" s="1592"/>
      <c r="AY88" s="1592"/>
      <c r="AZ88" s="1592"/>
      <c r="BA88" s="1592"/>
      <c r="BB88" s="1592"/>
      <c r="BC88" s="1592"/>
      <c r="BD88" s="1592"/>
      <c r="BE88" s="1592"/>
      <c r="BF88" s="1592"/>
      <c r="BG88" s="1592"/>
      <c r="BH88" s="1592"/>
      <c r="BI88" s="1592"/>
      <c r="BJ88" s="1592"/>
      <c r="BK88" s="1592"/>
      <c r="BL88" s="1592"/>
      <c r="BM88" s="1592"/>
      <c r="BN88" s="1592"/>
      <c r="BO88" s="1593"/>
      <c r="BY88" s="5"/>
      <c r="BZ88" s="5"/>
    </row>
    <row r="89" spans="2:78" ht="13.5" customHeight="1">
      <c r="B89" s="1595"/>
      <c r="C89" s="1268"/>
      <c r="D89" s="1268"/>
      <c r="E89" s="1153" t="s">
        <v>759</v>
      </c>
      <c r="F89" s="1273"/>
      <c r="G89" s="1018" t="str">
        <f>+'C3(1)-1管路'!G89</f>
        <v>①</v>
      </c>
      <c r="H89" s="1018"/>
      <c r="I89" s="1018"/>
      <c r="J89" s="1018" t="str">
        <f>+'C3(1)-1管路'!J89</f>
        <v>①</v>
      </c>
      <c r="K89" s="1018"/>
      <c r="L89" s="1018"/>
      <c r="M89" s="1018" t="str">
        <f>+'C3(1)-1管路'!M89</f>
        <v>①</v>
      </c>
      <c r="N89" s="1018"/>
      <c r="O89" s="1018"/>
      <c r="P89" s="1018" t="str">
        <f>+'C3(1)-1管路'!P89</f>
        <v>②</v>
      </c>
      <c r="Q89" s="1018"/>
      <c r="R89" s="1018"/>
      <c r="S89" s="1040" t="str">
        <f>+'C3(1)-1管路'!S89</f>
        <v>②</v>
      </c>
      <c r="T89" s="1041"/>
      <c r="U89" s="1051" t="str">
        <f>+'C3(1)-1管路'!U89</f>
        <v>③</v>
      </c>
      <c r="V89" s="1052"/>
      <c r="W89" s="797"/>
      <c r="X89" s="1018" t="str">
        <f>+'C3(1)-1管路'!X89</f>
        <v>③</v>
      </c>
      <c r="Y89" s="1018"/>
      <c r="Z89" s="1018"/>
      <c r="AA89" s="1018" t="str">
        <f>+'C3(1)-1管路'!AA89</f>
        <v>③</v>
      </c>
      <c r="AB89" s="1018"/>
      <c r="AC89" s="1018"/>
      <c r="AD89" s="1018" t="str">
        <f>+'C3(1)-1管路'!AD89</f>
        <v>②</v>
      </c>
      <c r="AE89" s="1018"/>
      <c r="AF89" s="1018"/>
      <c r="AG89" s="1018" t="str">
        <f>+'C3(1)-1管路'!AG89</f>
        <v>④</v>
      </c>
      <c r="AH89" s="1018"/>
      <c r="AI89" s="1018"/>
      <c r="AJ89" s="1018" t="str">
        <f>+'C3(1)-1管路'!AJ89</f>
        <v>④</v>
      </c>
      <c r="AK89" s="1018"/>
      <c r="AL89" s="1018"/>
      <c r="AM89" s="1018" t="str">
        <f>+'C3(1)-1管路'!AM89</f>
        <v>④</v>
      </c>
      <c r="AN89" s="1018"/>
      <c r="AO89" s="1018"/>
      <c r="AP89" s="1018" t="str">
        <f>+'C3(1)-1管路'!AP89</f>
        <v>④</v>
      </c>
      <c r="AQ89" s="1018"/>
      <c r="AR89" s="1018"/>
      <c r="AS89" s="1018" t="str">
        <f>+'C3(1)-1管路'!AS89</f>
        <v>⑤</v>
      </c>
      <c r="AT89" s="1018"/>
      <c r="AU89" s="1018"/>
      <c r="AV89" s="1041"/>
      <c r="AW89" s="1592"/>
      <c r="AX89" s="1592"/>
      <c r="AY89" s="1592"/>
      <c r="AZ89" s="1592"/>
      <c r="BA89" s="1592"/>
      <c r="BB89" s="1592"/>
      <c r="BC89" s="1592"/>
      <c r="BD89" s="1592"/>
      <c r="BE89" s="1592"/>
      <c r="BF89" s="1592"/>
      <c r="BG89" s="1592"/>
      <c r="BH89" s="1592"/>
      <c r="BI89" s="1592"/>
      <c r="BJ89" s="1592"/>
      <c r="BK89" s="1592"/>
      <c r="BL89" s="1592"/>
      <c r="BM89" s="1592"/>
      <c r="BN89" s="1592"/>
      <c r="BO89" s="1593"/>
      <c r="BY89" s="5"/>
      <c r="BZ89" s="5"/>
    </row>
    <row r="90" spans="2:78" s="468" customFormat="1" ht="13.5" customHeight="1">
      <c r="B90" s="671" t="s">
        <v>734</v>
      </c>
      <c r="C90" s="805" t="s">
        <v>775</v>
      </c>
      <c r="D90" s="805"/>
      <c r="E90" s="813"/>
      <c r="F90" s="813"/>
      <c r="G90" s="813"/>
      <c r="H90" s="813"/>
      <c r="I90" s="813"/>
      <c r="J90" s="813"/>
      <c r="K90" s="813"/>
      <c r="L90" s="813"/>
      <c r="M90" s="813"/>
      <c r="N90" s="813"/>
      <c r="O90" s="813"/>
      <c r="P90" s="813"/>
      <c r="Q90" s="813"/>
      <c r="R90" s="813"/>
      <c r="S90" s="696"/>
      <c r="T90" s="696"/>
      <c r="U90" s="696"/>
      <c r="V90" s="696"/>
      <c r="W90" s="696"/>
      <c r="X90" s="813"/>
      <c r="Y90" s="813"/>
      <c r="Z90" s="813"/>
      <c r="AA90" s="813"/>
      <c r="AB90" s="813"/>
      <c r="AC90" s="813"/>
      <c r="AD90" s="813"/>
      <c r="AE90" s="813"/>
      <c r="AF90" s="813"/>
      <c r="AG90" s="813"/>
      <c r="AH90" s="813"/>
      <c r="AI90" s="813"/>
      <c r="AJ90" s="813"/>
      <c r="AK90" s="813"/>
      <c r="AL90" s="813"/>
      <c r="AM90" s="813"/>
      <c r="AN90" s="813"/>
      <c r="AO90" s="813"/>
      <c r="AP90" s="813"/>
      <c r="AQ90" s="813"/>
      <c r="AR90" s="813"/>
      <c r="AS90" s="813"/>
      <c r="AT90" s="813"/>
      <c r="AU90" s="813"/>
      <c r="AV90" s="716"/>
      <c r="AW90" s="716"/>
      <c r="AX90" s="716"/>
      <c r="AY90" s="716"/>
      <c r="BB90" s="717"/>
      <c r="BC90" s="717"/>
      <c r="BD90" s="717"/>
      <c r="BE90" s="717"/>
      <c r="BF90" s="717"/>
      <c r="BG90" s="717"/>
      <c r="BH90" s="717"/>
      <c r="BI90" s="717"/>
      <c r="BJ90" s="717"/>
      <c r="BK90" s="717"/>
      <c r="BL90" s="717"/>
      <c r="BM90" s="717"/>
      <c r="BN90" s="717"/>
      <c r="BO90" s="717"/>
      <c r="BP90" s="717"/>
      <c r="BQ90" s="717"/>
      <c r="BR90" s="717"/>
      <c r="BS90" s="717"/>
      <c r="BT90" s="717"/>
      <c r="BU90" s="717"/>
    </row>
    <row r="91" spans="2:78" s="468" customFormat="1" ht="13.5" customHeight="1">
      <c r="B91" s="715"/>
      <c r="C91" s="814"/>
      <c r="D91" s="814"/>
      <c r="E91" s="814"/>
      <c r="F91" s="814"/>
      <c r="G91" s="814"/>
      <c r="H91" s="814"/>
      <c r="I91" s="814"/>
      <c r="J91" s="814"/>
      <c r="K91" s="814"/>
      <c r="L91" s="814"/>
      <c r="M91" s="814"/>
      <c r="N91" s="814"/>
      <c r="O91" s="814"/>
      <c r="P91" s="814"/>
      <c r="Q91" s="814"/>
      <c r="R91" s="814"/>
      <c r="S91" s="718"/>
      <c r="T91" s="718"/>
      <c r="U91" s="718"/>
      <c r="V91" s="718"/>
      <c r="W91" s="718"/>
      <c r="X91" s="814"/>
      <c r="Y91" s="814"/>
      <c r="Z91" s="814"/>
      <c r="AA91" s="814"/>
      <c r="AB91" s="814"/>
      <c r="AC91" s="814"/>
      <c r="AD91" s="814"/>
      <c r="AE91" s="814"/>
      <c r="AF91" s="814"/>
      <c r="AG91" s="814"/>
      <c r="AH91" s="814"/>
      <c r="AI91" s="814"/>
      <c r="AJ91" s="814"/>
      <c r="AK91" s="814"/>
      <c r="AL91" s="814"/>
      <c r="AM91" s="814"/>
      <c r="AN91" s="814"/>
      <c r="AO91" s="814"/>
      <c r="AP91" s="814"/>
      <c r="AQ91" s="814"/>
      <c r="AR91" s="814"/>
      <c r="AS91" s="814"/>
      <c r="AT91" s="814"/>
      <c r="AU91" s="814"/>
      <c r="AV91" s="719"/>
      <c r="AW91" s="719"/>
      <c r="AX91" s="719"/>
      <c r="AY91" s="719"/>
      <c r="BB91" s="717"/>
      <c r="BC91" s="717"/>
      <c r="BD91" s="717"/>
      <c r="BE91" s="717"/>
      <c r="BF91" s="717"/>
      <c r="BG91" s="717"/>
      <c r="BH91" s="717"/>
      <c r="BI91" s="717"/>
      <c r="BJ91" s="717"/>
      <c r="BK91" s="717"/>
      <c r="BL91" s="717"/>
      <c r="BM91" s="717"/>
      <c r="BN91" s="717"/>
      <c r="BO91" s="717"/>
      <c r="BP91" s="717"/>
      <c r="BQ91" s="717"/>
      <c r="BR91" s="717"/>
      <c r="BS91" s="717"/>
      <c r="BT91" s="717"/>
      <c r="BU91" s="717"/>
    </row>
    <row r="92" spans="2:78" s="468" customFormat="1" ht="13.5" customHeight="1">
      <c r="B92" s="698"/>
      <c r="C92" s="708" t="s">
        <v>745</v>
      </c>
      <c r="D92" s="708"/>
      <c r="E92" s="695"/>
      <c r="F92" s="695"/>
      <c r="G92" s="695"/>
      <c r="H92" s="695"/>
      <c r="I92" s="695"/>
      <c r="J92" s="695"/>
      <c r="K92" s="695"/>
      <c r="L92" s="695"/>
      <c r="M92" s="695"/>
      <c r="N92" s="695"/>
      <c r="O92" s="695"/>
      <c r="P92" s="695"/>
      <c r="Q92" s="695"/>
      <c r="R92" s="695"/>
      <c r="S92" s="699"/>
      <c r="T92" s="699"/>
      <c r="U92" s="699"/>
      <c r="V92" s="699"/>
      <c r="W92" s="699"/>
      <c r="X92" s="695"/>
      <c r="Y92" s="695"/>
      <c r="Z92" s="695"/>
      <c r="AA92" s="695"/>
      <c r="AB92" s="695"/>
      <c r="AC92" s="695"/>
      <c r="AD92" s="695"/>
      <c r="AE92" s="695"/>
      <c r="AF92" s="695"/>
      <c r="AG92" s="695"/>
      <c r="AH92" s="695"/>
      <c r="AI92" s="695"/>
      <c r="AJ92" s="695"/>
      <c r="AK92" s="695"/>
      <c r="AL92" s="695"/>
      <c r="AM92" s="695"/>
      <c r="AN92" s="695"/>
      <c r="AO92" s="695"/>
      <c r="AP92" s="695"/>
      <c r="AQ92" s="695"/>
      <c r="AR92" s="695"/>
      <c r="AS92" s="695"/>
      <c r="AT92" s="695"/>
      <c r="AU92" s="695"/>
      <c r="AV92" s="699"/>
      <c r="AW92" s="699"/>
      <c r="AX92" s="699"/>
      <c r="AY92" s="699"/>
      <c r="AZ92" s="699"/>
      <c r="BA92" s="699"/>
      <c r="BB92" s="699"/>
      <c r="BC92" s="699"/>
      <c r="BD92" s="699"/>
      <c r="BE92" s="699"/>
      <c r="BF92" s="699"/>
      <c r="BG92" s="699"/>
      <c r="BH92" s="699"/>
      <c r="BI92" s="699"/>
      <c r="BJ92" s="699"/>
      <c r="BK92" s="699"/>
      <c r="BL92" s="699"/>
      <c r="BM92" s="699"/>
      <c r="BN92" s="699"/>
      <c r="BO92" s="699"/>
      <c r="BP92" s="721"/>
      <c r="BR92" s="726"/>
      <c r="BY92" s="739"/>
      <c r="BZ92" s="739"/>
    </row>
    <row r="93" spans="2:78" ht="13.5" customHeight="1">
      <c r="B93" s="1260" t="s">
        <v>752</v>
      </c>
      <c r="C93" s="1042" t="s">
        <v>783</v>
      </c>
      <c r="D93" s="1081"/>
      <c r="E93" s="1082"/>
      <c r="F93" s="75">
        <v>600</v>
      </c>
      <c r="G93" s="861">
        <f>IF(AND('C10(1)-1管路(計画設定)'!$F$17="○",'C10(1)-4,5管路(計画設定)'!$BR93="-"),"-",IF('C3(1)-1管路'!G93="-",BR93,IF(BR93="-",'C3(1)-1管路'!G93,'C3(1)-1管路'!G93+BR93)))</f>
        <v>65.7</v>
      </c>
      <c r="H93" s="691" t="str">
        <f>IF(IF('C3(1)-1管路'!H93="-","-",IF('C10(1)-2管路(計画設定)'!H93="-",'C3(1)-1管路'!H93,'C3(1)-1管路'!H93-'C10(1)-2管路(計画設定)'!H93))=0,"-",IF('C3(1)-1管路'!H93="-","-",IF('C10(1)-2管路(計画設定)'!H93="-",'C3(1)-1管路'!H93,'C3(1)-1管路'!H93-'C10(1)-2管路(計画設定)'!H93)))</f>
        <v>-</v>
      </c>
      <c r="I93" s="694">
        <f t="shared" ref="I93:I103" si="174">IF(SUM(G93:H93)=0,"-",SUM(G93:H93))</f>
        <v>65.7</v>
      </c>
      <c r="J93" s="861" t="str">
        <f>IF(AND('C10(1)-1管路(計画設定)'!$H$17="○",'C10(1)-4,5管路(計画設定)'!$BS93="-"),"-",IF('C3(1)-1管路'!J93="-",BS93,IF(BS93="-",'C3(1)-1管路'!J93,'C3(1)-1管路'!J93+BS93)))</f>
        <v>-</v>
      </c>
      <c r="K93" s="691" t="str">
        <f>IF(IF('C3(1)-1管路'!K93="-","-",IF('C10(1)-2管路(計画設定)'!K93="-",'C3(1)-1管路'!K93,'C3(1)-1管路'!K93-'C10(1)-2管路(計画設定)'!K93))=0,"-",IF('C3(1)-1管路'!K93="-","-",IF('C10(1)-2管路(計画設定)'!K93="-",'C3(1)-1管路'!K93,'C3(1)-1管路'!K93-'C10(1)-2管路(計画設定)'!K93)))</f>
        <v>-</v>
      </c>
      <c r="L93" s="694" t="str">
        <f t="shared" ref="L93:L103" si="175">IF(SUM(J93:K93)=0,"-",SUM(J93:K93))</f>
        <v>-</v>
      </c>
      <c r="M93" s="861" t="str">
        <f>IF(AND('C10(1)-1管路(計画設定)'!$J$17="○",'C10(1)-4,5管路(計画設定)'!$BT93="-"),"-",IF('C3(1)-1管路'!M93="-",BT93,IF(BT93="-",'C3(1)-1管路'!M93,'C3(1)-1管路'!M93+BT93)))</f>
        <v>-</v>
      </c>
      <c r="N93" s="691" t="str">
        <f>IF(IF('C3(1)-1管路'!N93="-","-",IF('C10(1)-2管路(計画設定)'!N93="-",'C3(1)-1管路'!N93,'C3(1)-1管路'!N93-'C10(1)-2管路(計画設定)'!N93))=0,"-",IF('C3(1)-1管路'!N93="-","-",IF('C10(1)-2管路(計画設定)'!N93="-",'C3(1)-1管路'!N93,'C3(1)-1管路'!N93-'C10(1)-2管路(計画設定)'!N93)))</f>
        <v>-</v>
      </c>
      <c r="O93" s="694" t="str">
        <f t="shared" ref="O93:O103" si="176">IF(SUM(M93:N93)=0,"-",SUM(M93:N93))</f>
        <v>-</v>
      </c>
      <c r="P93" s="861" t="str">
        <f>IF(AND('C10(1)-1管路(計画設定)'!$L$17="○",'C10(1)-4,5管路(計画設定)'!$BU93="-"),"-",IF('C3(1)-1管路'!P93="-",BU93,IF(BU93="-",'C3(1)-1管路'!P93,'C3(1)-1管路'!P93+BU93)))</f>
        <v>-</v>
      </c>
      <c r="Q93" s="691" t="str">
        <f>IF(IF('C3(1)-1管路'!Q93="-","-",IF('C10(1)-2管路(計画設定)'!Q93="-",'C3(1)-1管路'!Q93,'C3(1)-1管路'!Q93-'C10(1)-2管路(計画設定)'!Q93))=0,"-",IF('C3(1)-1管路'!Q93="-","-",IF('C10(1)-2管路(計画設定)'!Q93="-",'C3(1)-1管路'!Q93,'C3(1)-1管路'!Q93-'C10(1)-2管路(計画設定)'!Q93)))</f>
        <v>-</v>
      </c>
      <c r="R93" s="694" t="str">
        <f t="shared" ref="R93:R103" si="177">IF(SUM(P93:Q93)=0,"-",SUM(P93:Q93))</f>
        <v>-</v>
      </c>
      <c r="S93" s="861" t="str">
        <f>IF(AND('C10(1)-1管路(計画設定)'!$N$17="○",'C10(1)-4,5管路(計画設定)'!$BV93="-"),"-",IF('C3(1)-1管路'!S93="-",BV93,IF(BV93="-",'C3(1)-1管路'!S93,'C3(1)-1管路'!S93+BV93+BW93)))</f>
        <v>-</v>
      </c>
      <c r="T93" s="692" t="str">
        <f>IF(IF('C3(1)-1管路'!T93="-","-",IF('C10(1)-2管路(計画設定)'!T93="-",'C3(1)-1管路'!T93,'C3(1)-1管路'!T93-'C10(1)-2管路(計画設定)'!T93))=0,"-",IF('C3(1)-1管路'!T93="-","-",IF('C10(1)-2管路(計画設定)'!T93="-",'C3(1)-1管路'!T93,'C3(1)-1管路'!T93-'C10(1)-2管路(計画設定)'!T93)))</f>
        <v>-</v>
      </c>
      <c r="U93" s="860" t="str">
        <f>IF(AND('C10(1)-1管路(計画設定)'!$P$17="○",'C10(1)-4,5管路(計画設定)'!$BW93="-"),"-",IF('C3(1)-1管路'!U93="-",BW93,IF(BW93="-",'C3(1)-1管路'!U93,'C3(1)-1管路'!U93)))</f>
        <v>-</v>
      </c>
      <c r="V93" s="691" t="str">
        <f>IF(IF('C3(1)-1管路'!V93="-","-",IF('C10(1)-2管路(計画設定)'!V93="-",'C3(1)-1管路'!V93,'C3(1)-1管路'!V93-'C10(1)-2管路(計画設定)'!V93))=0,"-",IF('C3(1)-1管路'!V93="-","-",IF('C10(1)-2管路(計画設定)'!V93="-",'C3(1)-1管路'!V93,'C3(1)-1管路'!V93-'C10(1)-2管路(計画設定)'!V93)))</f>
        <v>-</v>
      </c>
      <c r="W93" s="694" t="str">
        <f t="shared" ref="W93:W103" si="178">IF(SUM(S93:V93)=0,"-",SUM(S93:V93))</f>
        <v>-</v>
      </c>
      <c r="X93" s="690">
        <f>IF(IF('C3(1)-1管路'!X93="-","-",IF('C10(1)-2管路(計画設定)'!X93="-",'C3(1)-1管路'!X93,'C3(1)-1管路'!X93-'C10(1)-2管路(計画設定)'!X93))=0,"-",IF('C3(1)-1管路'!X93="-","-",IF('C10(1)-2管路(計画設定)'!X93="-",'C3(1)-1管路'!X93,'C3(1)-1管路'!X93-'C10(1)-2管路(計画設定)'!X93)))</f>
        <v>595.4</v>
      </c>
      <c r="Y93" s="691" t="str">
        <f>IF(IF('C3(1)-1管路'!Y93="-","-",IF('C10(1)-2管路(計画設定)'!Y93="-",'C3(1)-1管路'!Y93,'C3(1)-1管路'!Y93-'C10(1)-2管路(計画設定)'!Y93))=0,"-",IF('C3(1)-1管路'!Y93="-","-",IF('C10(1)-2管路(計画設定)'!Y93="-",'C3(1)-1管路'!Y93,'C3(1)-1管路'!Y93-'C10(1)-2管路(計画設定)'!Y93)))</f>
        <v>-</v>
      </c>
      <c r="Z93" s="694">
        <f t="shared" ref="Z93:Z103" si="179">IF(SUM(X93:Y93)=0,"-",SUM(X93:Y93))</f>
        <v>595.4</v>
      </c>
      <c r="AA93" s="690" t="str">
        <f>IF(IF('C3(1)-1管路'!AA93="-","-",IF('C10(1)-2管路(計画設定)'!AA93="-",'C3(1)-1管路'!AA93,'C3(1)-1管路'!AA93-'C10(1)-2管路(計画設定)'!AA93))=0,"-",IF('C3(1)-1管路'!AA93="-","-",IF('C10(1)-2管路(計画設定)'!AA93="-",'C3(1)-1管路'!AA93,'C3(1)-1管路'!AA93-'C10(1)-2管路(計画設定)'!AA93)))</f>
        <v>-</v>
      </c>
      <c r="AB93" s="691" t="str">
        <f>IF(IF('C3(1)-1管路'!AB93="-","-",IF('C10(1)-2管路(計画設定)'!AB93="-",'C3(1)-1管路'!AB93,'C3(1)-1管路'!AB93-'C10(1)-2管路(計画設定)'!AB93))=0,"-",IF('C3(1)-1管路'!AB93="-","-",IF('C10(1)-2管路(計画設定)'!AB93="-",'C3(1)-1管路'!AB93,'C3(1)-1管路'!AB93-'C10(1)-2管路(計画設定)'!AB93)))</f>
        <v>-</v>
      </c>
      <c r="AC93" s="694" t="str">
        <f t="shared" ref="AC93:AC103" si="180">IF(SUM(AA93:AB93)=0,"-",SUM(AA93:AB93))</f>
        <v>-</v>
      </c>
      <c r="AD93" s="861" t="str">
        <f>IF(AND('C10(1)-1管路(計画設定)'!$V$17="○",'C10(1)-4,5管路(計画設定)'!$BX93="-"),"-",IF('C3(1)-1管路'!AD93="-",BX93,IF(BX93="-",'C3(1)-1管路'!AD93,'C3(1)-1管路'!AD93+BX93)))</f>
        <v>-</v>
      </c>
      <c r="AE93" s="691" t="str">
        <f>IF(IF('C3(1)-1管路'!AE93="-","-",IF('C10(1)-2管路(計画設定)'!AE93="-",'C3(1)-1管路'!AE93,'C3(1)-1管路'!AE93-'C10(1)-2管路(計画設定)'!AE93))=0,"-",IF('C3(1)-1管路'!AE93="-","-",IF('C10(1)-2管路(計画設定)'!AE93="-",'C3(1)-1管路'!AE93,'C3(1)-1管路'!AE93-'C10(1)-2管路(計画設定)'!AE93)))</f>
        <v>-</v>
      </c>
      <c r="AF93" s="694" t="str">
        <f t="shared" ref="AF93:AF103" si="181">IF(SUM(AD93:AE93)=0,"-",SUM(AD93:AE93))</f>
        <v>-</v>
      </c>
      <c r="AG93" s="690" t="str">
        <f>IF(IF('C3(1)-1管路'!AG93="-","-",IF('C10(1)-2管路(計画設定)'!AG93="-",'C3(1)-1管路'!AG93,'C3(1)-1管路'!AG93-'C10(1)-2管路(計画設定)'!AG93))=0,"-",IF('C3(1)-1管路'!AG93="-","-",IF('C10(1)-2管路(計画設定)'!AG93="-",'C3(1)-1管路'!AG93,'C3(1)-1管路'!AG93-'C10(1)-2管路(計画設定)'!AG93)))</f>
        <v>-</v>
      </c>
      <c r="AH93" s="691" t="str">
        <f>IF(IF('C3(1)-1管路'!AH93="-","-",IF('C10(1)-2管路(計画設定)'!AH93="-",'C3(1)-1管路'!AH93,'C3(1)-1管路'!AH93-'C10(1)-2管路(計画設定)'!AH93))=0,"-",IF('C3(1)-1管路'!AH93="-","-",IF('C10(1)-2管路(計画設定)'!AH93="-",'C3(1)-1管路'!AH93,'C3(1)-1管路'!AH93-'C10(1)-2管路(計画設定)'!AH93)))</f>
        <v>-</v>
      </c>
      <c r="AI93" s="694" t="str">
        <f t="shared" ref="AI93:AI103" si="182">IF(SUM(AG93:AH93)=0,"-",SUM(AG93:AH93))</f>
        <v>-</v>
      </c>
      <c r="AJ93" s="690" t="str">
        <f>IF(IF('C3(1)-1管路'!AJ93="-","-",IF('C10(1)-2管路(計画設定)'!AJ93="-",'C3(1)-1管路'!AJ93,'C3(1)-1管路'!AJ93-'C10(1)-2管路(計画設定)'!AJ93))=0,"-",IF('C3(1)-1管路'!AJ93="-","-",IF('C10(1)-2管路(計画設定)'!AJ93="-",'C3(1)-1管路'!AJ93,'C3(1)-1管路'!AJ93-'C10(1)-2管路(計画設定)'!AJ93)))</f>
        <v>-</v>
      </c>
      <c r="AK93" s="691" t="str">
        <f>IF(IF('C3(1)-1管路'!AK93="-","-",IF('C10(1)-2管路(計画設定)'!AK93="-",'C3(1)-1管路'!AK93,'C3(1)-1管路'!AK93-'C10(1)-2管路(計画設定)'!AK93))=0,"-",IF('C3(1)-1管路'!AK93="-","-",IF('C10(1)-2管路(計画設定)'!AK93="-",'C3(1)-1管路'!AK93,'C3(1)-1管路'!AK93-'C10(1)-2管路(計画設定)'!AK93)))</f>
        <v>-</v>
      </c>
      <c r="AL93" s="694" t="str">
        <f t="shared" ref="AL93:AL103" si="183">IF(SUM(AJ93:AK93)=0,"-",SUM(AJ93:AK93))</f>
        <v>-</v>
      </c>
      <c r="AM93" s="690" t="str">
        <f>IF(IF('C3(1)-1管路'!AM93="-","-",IF('C10(1)-2管路(計画設定)'!AM93="-",'C3(1)-1管路'!AM93,'C3(1)-1管路'!AM93-'C10(1)-2管路(計画設定)'!AM93))=0,"-",IF('C3(1)-1管路'!AM93="-","-",IF('C10(1)-2管路(計画設定)'!AM93="-",'C3(1)-1管路'!AM93,'C3(1)-1管路'!AM93-'C10(1)-2管路(計画設定)'!AM93)))</f>
        <v>-</v>
      </c>
      <c r="AN93" s="691" t="str">
        <f>IF(IF('C3(1)-1管路'!AN93="-","-",IF('C10(1)-2管路(計画設定)'!AN93="-",'C3(1)-1管路'!AN93,'C3(1)-1管路'!AN93-'C10(1)-2管路(計画設定)'!AN93))=0,"-",IF('C3(1)-1管路'!AN93="-","-",IF('C10(1)-2管路(計画設定)'!AN93="-",'C3(1)-1管路'!AN93,'C3(1)-1管路'!AN93-'C10(1)-2管路(計画設定)'!AN93)))</f>
        <v>-</v>
      </c>
      <c r="AO93" s="694" t="str">
        <f t="shared" ref="AO93:AO103" si="184">IF(SUM(AM93:AN93)=0,"-",SUM(AM93:AN93))</f>
        <v>-</v>
      </c>
      <c r="AP93" s="690" t="str">
        <f>IF(IF('C3(1)-1管路'!AP93="-","-",IF('C10(1)-2管路(計画設定)'!AP93="-",'C3(1)-1管路'!AP93,'C3(1)-1管路'!AP93-'C10(1)-2管路(計画設定)'!AP93))=0,"-",IF('C3(1)-1管路'!AP93="-","-",IF('C10(1)-2管路(計画設定)'!AP93="-",'C3(1)-1管路'!AP93,'C3(1)-1管路'!AP93-'C10(1)-2管路(計画設定)'!AP93)))</f>
        <v>-</v>
      </c>
      <c r="AQ93" s="691" t="str">
        <f>IF(IF('C3(1)-1管路'!AQ93="-","-",IF('C10(1)-2管路(計画設定)'!AQ93="-",'C3(1)-1管路'!AQ93,'C3(1)-1管路'!AQ93-'C10(1)-2管路(計画設定)'!AQ93))=0,"-",IF('C3(1)-1管路'!AQ93="-","-",IF('C10(1)-2管路(計画設定)'!AQ93="-",'C3(1)-1管路'!AQ93,'C3(1)-1管路'!AQ93-'C10(1)-2管路(計画設定)'!AQ93)))</f>
        <v>-</v>
      </c>
      <c r="AR93" s="511" t="str">
        <f t="shared" ref="AR93:AR103" si="185">IF(SUM(AP93:AQ93)=0,"-",SUM(AP93:AQ93))</f>
        <v>-</v>
      </c>
      <c r="AS93" s="690" t="str">
        <f>IF(IF('C3(1)-1管路'!AS93="-","-",IF('C10(1)-2管路(計画設定)'!AS93="-",'C3(1)-1管路'!AS93,'C3(1)-1管路'!AS93-'C10(1)-2管路(計画設定)'!AS93))=0,"-",IF('C3(1)-1管路'!AS93="-","-",IF('C10(1)-2管路(計画設定)'!AS93="-",'C3(1)-1管路'!AS93,'C3(1)-1管路'!AS93-'C10(1)-2管路(計画設定)'!AS93)))</f>
        <v>-</v>
      </c>
      <c r="AT93" s="691" t="str">
        <f>IF(IF('C3(1)-1管路'!AT93="-","-",IF('C10(1)-2管路(計画設定)'!AT93="-",'C3(1)-1管路'!AT93,'C3(1)-1管路'!AT93-'C10(1)-2管路(計画設定)'!AT93))=0,"-",IF('C3(1)-1管路'!AT93="-","-",IF('C10(1)-2管路(計画設定)'!AT93="-",'C3(1)-1管路'!AT93,'C3(1)-1管路'!AT93-'C10(1)-2管路(計画設定)'!AT93)))</f>
        <v>-</v>
      </c>
      <c r="AU93" s="511" t="str">
        <f t="shared" ref="AU93:AU103" si="186">IF(SUM(AS93:AT93)=0,"-",SUM(AS93:AT93))</f>
        <v>-</v>
      </c>
      <c r="AV93" s="1096">
        <f t="shared" ref="AV93:AV103" si="187">IF(SUM(G93,J93,M93,P93,S93,U93,X93,AA93,AD93,AG93,AJ93,AM93,AP93,AS93)=0,"-",SUM(G93,J93,M93,P93,S93,U93,X93,AA93,AD93,AG93,AJ93,AM93,AP93,AS93))</f>
        <v>661.1</v>
      </c>
      <c r="AW93" s="1093"/>
      <c r="AX93" s="1092" t="str">
        <f t="shared" ref="AX93:AX103" si="188">IF(SUM(H93,K93,N93,Q93,T93,V93,Y93,AB93,AE93,AH93,AK93,AN93,AQ93,AT93)=0,"-",SUM(H93,K93,N93,Q93,T93,V93,Y93,AB93,AE93,AH93,AK93,AN93,AQ93,AT93))</f>
        <v>-</v>
      </c>
      <c r="AY93" s="1093"/>
      <c r="AZ93" s="1096">
        <f t="shared" ref="AZ93:AZ103" si="189">SUMIF(G$88,"①",I93)+SUMIF(J$88,"①",L93)+SUMIF(M$88,"①",O93)+SUMIF(P$88,"①",R93)+SUMIF(S$88,"①",S93)+SUMIF(S$88,"①",T93)+SUMIF(U$88,"①",U93)+SUMIF(U$88,"①",V93)+SUMIF(X$88,"①",Z93)+SUMIF(AA$88,"①",AC93)+SUMIF(AD$88,"①",AF93)+SUMIF(AG$88,"①",AI93)+SUMIF(AJ$88,"①",AL93)+SUMIF(AM$88,"①",AO93)+SUMIF(AP$88,"①",AR93)+SUMIF(AS$88,"①",AU93)</f>
        <v>65.7</v>
      </c>
      <c r="BA93" s="1093"/>
      <c r="BB93" s="1093">
        <f t="shared" ref="BB93:BB103" si="190">SUMIF(G$88,"②",I93)+SUMIF(J$88,"②",L93)+SUMIF(M$88,"②",O93)+SUMIF(P$88,"②",R93)+SUMIF(S$88,"②",S93)+SUMIF(S$88,"②",T93)+SUMIF(U$88,"②",U93)+SUMIF(U$88,"②",V93)+SUMIF(X$88,"②",Z93)+SUMIF(AA$88,"②",AC93)+SUMIF(AD$88,"②",AF93)+SUMIF(AG$88,"②",AI93)+SUMIF(AJ$88,"②",AL93)+SUMIF(AM$88,"②",AO93)+SUMIF(AP$88,"②",AR93)+SUMIF(AS$88,"②",AU93)</f>
        <v>0</v>
      </c>
      <c r="BC93" s="1093"/>
      <c r="BD93" s="1093">
        <f t="shared" ref="BD93:BD103" si="191">SUMIF(G$88,"③",I93)+SUMIF(J$88,"③",L93)+SUMIF(M$88,"③",O93)+SUMIF(P$88,"③",R93)+SUMIF(S$88,"③",S93)+SUMIF(S$88,"③",T93)+SUMIF(U$88,"③",U93)+SUMIF(U$88,"③",V93)+SUMIF(X$88,"③",Z93)+SUMIF(AA$88,"③",AC93)+SUMIF(AD$88,"③",AF93)+SUMIF(AG$88,"③",AI93)+SUMIF(AJ$88,"③",AL93)+SUMIF(AM$88,"③",AO93)+SUMIF(AP$88,"③",AR93)+SUMIF(AS$88,"③",AU93)</f>
        <v>595.4</v>
      </c>
      <c r="BE93" s="1093"/>
      <c r="BF93" s="1093">
        <f t="shared" ref="BF93:BF103" si="192">SUMIF(G$88,"④",I93)+SUMIF(J$88,"④",L93)+SUMIF(M$88,"④",O93)+SUMIF(P$88,"④",R93)+SUMIF(S$88,"④",S93)+SUMIF(S$88,"④",T93)+SUMIF(U$88,"④",U93)+SUMIF(U$88,"④",V93)+SUMIF(X$88,"④",Z93)+SUMIF(AA$88,"④",AC93)+SUMIF(AD$88,"④",AF93)+SUMIF(AG$88,"④",AI93)+SUMIF(AJ$88,"④",AL93)+SUMIF(AM$88,"④",AO93)+SUMIF(AP$88,"④",AR93)+SUMIF(AS$88,"④",AU93)</f>
        <v>0</v>
      </c>
      <c r="BG93" s="1093"/>
      <c r="BH93" s="1093">
        <f t="shared" ref="BH93:BH103" si="193">SUMIF(G$88,"⑤",I93)+SUMIF(J$88,"⑤",L93)+SUMIF(M$88,"⑤",O93)+SUMIF(P$88,"⑤",R93)+SUMIF(S$88,"⑤",S93)+SUMIF(S$88,"⑤",T93)+SUMIF(U$88,"⑤",U93)+SUMIF(U$88,"⑤",V93)+SUMIF(X$88,"⑤",Z93)+SUMIF(AA$88,"⑤",AC93)+SUMIF(AD$88,"⑤",AF93)+SUMIF(AG$88,"⑤",AI93)+SUMIF(AJ$88,"⑤",AL93)+SUMIF(AM$88,"⑤",AO93)+SUMIF(AP$88,"⑤",AR93)+SUMIF(AS$88,"⑤",AU93)</f>
        <v>0</v>
      </c>
      <c r="BI93" s="1093"/>
      <c r="BJ93" s="1092">
        <f t="shared" ref="BJ93:BJ103" si="194">SUM(AZ93:BC93)</f>
        <v>65.7</v>
      </c>
      <c r="BK93" s="1093"/>
      <c r="BL93" s="1093">
        <f t="shared" ref="BL93:BL103" si="195">SUM(BD93:BI93)</f>
        <v>595.4</v>
      </c>
      <c r="BM93" s="1165"/>
      <c r="BN93" s="1093">
        <f t="shared" ref="BN93:BN104" si="196">IF(SUM(AV93:AY93)=0,"-",IF(AND(SUM(AV93:AY93)=SUM(AZ93:BI93),SUM(AZ93:BI93)=SUM(BJ93:BM93)),SUM(AV93:AY93),"エラー"))</f>
        <v>661.1</v>
      </c>
      <c r="BO93" s="1165"/>
      <c r="BQ93" s="442" t="str">
        <f>IF('C10(1)-2管路(計画設定)'!AW93="","-",'C10(1)-2管路(計画設定)'!AW93)</f>
        <v>ダクタイル鋳鉄管(NS形継手等)</v>
      </c>
      <c r="BR93" s="441">
        <f>IF(BQ93=BR$4,IF('C10(1)-2管路(計画設定)'!AV93="-","-",IF('C10(1)-2管路(計画設定)'!I93="-",'C10(1)-2管路(計画設定)'!AV93,'C10(1)-2管路(計画設定)'!AV93-'C10(1)-2管路(計画設定)'!I93)),"-")</f>
        <v>65.7</v>
      </c>
      <c r="BS93" s="441" t="str">
        <f>IF(BQ93=BS$4,IF('C10(1)-2管路(計画設定)'!AV93="-","-",IF('C10(1)-2管路(計画設定)'!L93="-",'C10(1)-2管路(計画設定)'!AV93,'C10(1)-2管路(計画設定)'!AV93-'C10(1)-2管路(計画設定)'!L93)),"-")</f>
        <v>-</v>
      </c>
      <c r="BT93" s="441" t="str">
        <f>IF(BQ93=BT$4,IF('C10(1)-2管路(計画設定)'!AV93="-","-",IF('C10(1)-2管路(計画設定)'!O93="-",'C10(1)-2管路(計画設定)'!AV93,'C10(1)-2管路(計画設定)'!AV93-'C10(1)-2管路(計画設定)'!O93)),"-")</f>
        <v>-</v>
      </c>
      <c r="BU93" s="441" t="str">
        <f>IF($BQ93=BU$4,IF('C10(1)-2管路(計画設定)'!$AV93="-","-",IF('C10(1)-2管路(計画設定)'!R93="-",'C10(1)-2管路(計画設定)'!$AV93,'C10(1)-2管路(計画設定)'!$AV93-'C10(1)-2管路(計画設定)'!R93)),"-")</f>
        <v>-</v>
      </c>
      <c r="BV93" s="441" t="str">
        <f>IF($BQ93=BV$4,IF('C10(1)-2管路(計画設定)'!$AV93="-","-",IF('C10(1)-2管路(計画設定)'!W93="-",'C10(1)-2管路(計画設定)'!$AV93,'C10(1)-2管路(計画設定)'!$AV93-SUM('C10(1)-2管路(計画設定)'!S93,'C10(1)-2管路(計画設定)'!T93))),"-")</f>
        <v>-</v>
      </c>
      <c r="BW93" s="441" t="str">
        <f>IF($BQ93=BV$4,IF('C10(1)-2管路(計画設定)'!$AV93="-","-",IF('C10(1)-2管路(計画設定)'!W93="-",'C10(1)-2管路(計画設定)'!$AV93,'C10(1)-2管路(計画設定)'!$AV93-SUM('C10(1)-2管路(計画設定)'!U93,'C10(1)-2管路(計画設定)'!V93))),"-")</f>
        <v>-</v>
      </c>
      <c r="BX93" s="441" t="str">
        <f>IF($BQ93=BX$4,IF('C10(1)-2管路(計画設定)'!$AV93="-","-",IF('C10(1)-2管路(計画設定)'!AF93="-",'C10(1)-2管路(計画設定)'!$AV93,'C10(1)-2管路(計画設定)'!$AV93-'C10(1)-2管路(計画設定)'!AF93)),"-")</f>
        <v>-</v>
      </c>
      <c r="BY93" s="5"/>
      <c r="BZ93" s="5"/>
    </row>
    <row r="94" spans="2:78" ht="13.5" customHeight="1">
      <c r="B94" s="1265"/>
      <c r="C94" s="1083"/>
      <c r="D94" s="1084"/>
      <c r="E94" s="1085"/>
      <c r="F94" s="76">
        <v>500</v>
      </c>
      <c r="G94" s="857">
        <f>IF(AND('C10(1)-1管路(計画設定)'!$F$17="○",'C10(1)-4,5管路(計画設定)'!$BR94="-"),"-",IF('C3(1)-1管路'!G94="-",BR94,IF(BR94="-",'C3(1)-1管路'!G94,'C3(1)-1管路'!G94+BR94)))</f>
        <v>494.5</v>
      </c>
      <c r="H94" s="649" t="str">
        <f>IF(IF('C3(1)-1管路'!H94="-","-",IF('C10(1)-2管路(計画設定)'!H94="-",'C3(1)-1管路'!H94,'C3(1)-1管路'!H94-'C10(1)-2管路(計画設定)'!H94))=0,"-",IF('C3(1)-1管路'!H94="-","-",IF('C10(1)-2管路(計画設定)'!H94="-",'C3(1)-1管路'!H94,'C3(1)-1管路'!H94-'C10(1)-2管路(計画設定)'!H94)))</f>
        <v>-</v>
      </c>
      <c r="I94" s="664">
        <f t="shared" si="174"/>
        <v>494.5</v>
      </c>
      <c r="J94" s="857">
        <f>IF(AND('C10(1)-1管路(計画設定)'!$H$17="○",'C10(1)-4,5管路(計画設定)'!$BS94="-"),"-",IF('C3(1)-1管路'!J94="-",BS94,IF(BS94="-",'C3(1)-1管路'!J94,'C3(1)-1管路'!J94+BS94)))</f>
        <v>69.8</v>
      </c>
      <c r="K94" s="649" t="str">
        <f>IF(IF('C3(1)-1管路'!K94="-","-",IF('C10(1)-2管路(計画設定)'!K94="-",'C3(1)-1管路'!K94,'C3(1)-1管路'!K94-'C10(1)-2管路(計画設定)'!K94))=0,"-",IF('C3(1)-1管路'!K94="-","-",IF('C10(1)-2管路(計画設定)'!K94="-",'C3(1)-1管路'!K94,'C3(1)-1管路'!K94-'C10(1)-2管路(計画設定)'!K94)))</f>
        <v>-</v>
      </c>
      <c r="L94" s="664">
        <f t="shared" si="175"/>
        <v>69.8</v>
      </c>
      <c r="M94" s="857" t="str">
        <f>IF(AND('C10(1)-1管路(計画設定)'!$J$17="○",'C10(1)-4,5管路(計画設定)'!$BT94="-"),"-",IF('C3(1)-1管路'!M94="-",BT94,IF(BT94="-",'C3(1)-1管路'!M94,'C3(1)-1管路'!M94+BT94)))</f>
        <v>-</v>
      </c>
      <c r="N94" s="649" t="str">
        <f>IF(IF('C3(1)-1管路'!N94="-","-",IF('C10(1)-2管路(計画設定)'!N94="-",'C3(1)-1管路'!N94,'C3(1)-1管路'!N94-'C10(1)-2管路(計画設定)'!N94))=0,"-",IF('C3(1)-1管路'!N94="-","-",IF('C10(1)-2管路(計画設定)'!N94="-",'C3(1)-1管路'!N94,'C3(1)-1管路'!N94-'C10(1)-2管路(計画設定)'!N94)))</f>
        <v>-</v>
      </c>
      <c r="O94" s="664" t="str">
        <f t="shared" si="176"/>
        <v>-</v>
      </c>
      <c r="P94" s="857" t="str">
        <f>IF(AND('C10(1)-1管路(計画設定)'!$L$17="○",'C10(1)-4,5管路(計画設定)'!$BU94="-"),"-",IF('C3(1)-1管路'!P94="-",BU94,IF(BU94="-",'C3(1)-1管路'!P94,'C3(1)-1管路'!P94+BU94)))</f>
        <v>-</v>
      </c>
      <c r="Q94" s="649" t="str">
        <f>IF(IF('C3(1)-1管路'!Q94="-","-",IF('C10(1)-2管路(計画設定)'!Q94="-",'C3(1)-1管路'!Q94,'C3(1)-1管路'!Q94-'C10(1)-2管路(計画設定)'!Q94))=0,"-",IF('C3(1)-1管路'!Q94="-","-",IF('C10(1)-2管路(計画設定)'!Q94="-",'C3(1)-1管路'!Q94,'C3(1)-1管路'!Q94-'C10(1)-2管路(計画設定)'!Q94)))</f>
        <v>-</v>
      </c>
      <c r="R94" s="664" t="str">
        <f t="shared" si="177"/>
        <v>-</v>
      </c>
      <c r="S94" s="857" t="str">
        <f>IF(AND('C10(1)-1管路(計画設定)'!$N$17="○",'C10(1)-4,5管路(計画設定)'!$BV94="-"),"-",IF('C3(1)-1管路'!S94="-",BV94,IF(BV94="-",'C3(1)-1管路'!S94,'C3(1)-1管路'!S94+BV94+BW94)))</f>
        <v>-</v>
      </c>
      <c r="T94" s="650" t="str">
        <f>IF(IF('C3(1)-1管路'!T94="-","-",IF('C10(1)-2管路(計画設定)'!T94="-",'C3(1)-1管路'!T94,'C3(1)-1管路'!T94-'C10(1)-2管路(計画設定)'!T94))=0,"-",IF('C3(1)-1管路'!T94="-","-",IF('C10(1)-2管路(計画設定)'!T94="-",'C3(1)-1管路'!T94,'C3(1)-1管路'!T94-'C10(1)-2管路(計画設定)'!T94)))</f>
        <v>-</v>
      </c>
      <c r="U94" s="856" t="str">
        <f>IF(AND('C10(1)-1管路(計画設定)'!$P$17="○",'C10(1)-4,5管路(計画設定)'!$BW94="-"),"-",IF('C3(1)-1管路'!U94="-",BW94,IF(BW94="-",'C3(1)-1管路'!U94,'C3(1)-1管路'!U94)))</f>
        <v>-</v>
      </c>
      <c r="V94" s="649" t="str">
        <f>IF(IF('C3(1)-1管路'!V94="-","-",IF('C10(1)-2管路(計画設定)'!V94="-",'C3(1)-1管路'!V94,'C3(1)-1管路'!V94-'C10(1)-2管路(計画設定)'!V94))=0,"-",IF('C3(1)-1管路'!V94="-","-",IF('C10(1)-2管路(計画設定)'!V94="-",'C3(1)-1管路'!V94,'C3(1)-1管路'!V94-'C10(1)-2管路(計画設定)'!V94)))</f>
        <v>-</v>
      </c>
      <c r="W94" s="664" t="str">
        <f t="shared" si="178"/>
        <v>-</v>
      </c>
      <c r="X94" s="648">
        <f>IF(IF('C3(1)-1管路'!X94="-","-",IF('C10(1)-2管路(計画設定)'!X94="-",'C3(1)-1管路'!X94,'C3(1)-1管路'!X94-'C10(1)-2管路(計画設定)'!X94))=0,"-",IF('C3(1)-1管路'!X94="-","-",IF('C10(1)-2管路(計画設定)'!X94="-",'C3(1)-1管路'!X94,'C3(1)-1管路'!X94-'C10(1)-2管路(計画設定)'!X94)))</f>
        <v>577.9</v>
      </c>
      <c r="Y94" s="649" t="str">
        <f>IF(IF('C3(1)-1管路'!Y94="-","-",IF('C10(1)-2管路(計画設定)'!Y94="-",'C3(1)-1管路'!Y94,'C3(1)-1管路'!Y94-'C10(1)-2管路(計画設定)'!Y94))=0,"-",IF('C3(1)-1管路'!Y94="-","-",IF('C10(1)-2管路(計画設定)'!Y94="-",'C3(1)-1管路'!Y94,'C3(1)-1管路'!Y94-'C10(1)-2管路(計画設定)'!Y94)))</f>
        <v>-</v>
      </c>
      <c r="Z94" s="664">
        <f t="shared" si="179"/>
        <v>577.9</v>
      </c>
      <c r="AA94" s="648" t="str">
        <f>IF(IF('C3(1)-1管路'!AA94="-","-",IF('C10(1)-2管路(計画設定)'!AA94="-",'C3(1)-1管路'!AA94,'C3(1)-1管路'!AA94-'C10(1)-2管路(計画設定)'!AA94))=0,"-",IF('C3(1)-1管路'!AA94="-","-",IF('C10(1)-2管路(計画設定)'!AA94="-",'C3(1)-1管路'!AA94,'C3(1)-1管路'!AA94-'C10(1)-2管路(計画設定)'!AA94)))</f>
        <v>-</v>
      </c>
      <c r="AB94" s="649" t="str">
        <f>IF(IF('C3(1)-1管路'!AB94="-","-",IF('C10(1)-2管路(計画設定)'!AB94="-",'C3(1)-1管路'!AB94,'C3(1)-1管路'!AB94-'C10(1)-2管路(計画設定)'!AB94))=0,"-",IF('C3(1)-1管路'!AB94="-","-",IF('C10(1)-2管路(計画設定)'!AB94="-",'C3(1)-1管路'!AB94,'C3(1)-1管路'!AB94-'C10(1)-2管路(計画設定)'!AB94)))</f>
        <v>-</v>
      </c>
      <c r="AC94" s="664" t="str">
        <f t="shared" si="180"/>
        <v>-</v>
      </c>
      <c r="AD94" s="857" t="str">
        <f>IF(AND('C10(1)-1管路(計画設定)'!$V$17="○",'C10(1)-4,5管路(計画設定)'!$BX94="-"),"-",IF('C3(1)-1管路'!AD94="-",BX94,IF(BX94="-",'C3(1)-1管路'!AD94,'C3(1)-1管路'!AD94+BX94)))</f>
        <v>-</v>
      </c>
      <c r="AE94" s="649" t="str">
        <f>IF(IF('C3(1)-1管路'!AE94="-","-",IF('C10(1)-2管路(計画設定)'!AE94="-",'C3(1)-1管路'!AE94,'C3(1)-1管路'!AE94-'C10(1)-2管路(計画設定)'!AE94))=0,"-",IF('C3(1)-1管路'!AE94="-","-",IF('C10(1)-2管路(計画設定)'!AE94="-",'C3(1)-1管路'!AE94,'C3(1)-1管路'!AE94-'C10(1)-2管路(計画設定)'!AE94)))</f>
        <v>-</v>
      </c>
      <c r="AF94" s="664" t="str">
        <f t="shared" si="181"/>
        <v>-</v>
      </c>
      <c r="AG94" s="648" t="str">
        <f>IF(IF('C3(1)-1管路'!AG94="-","-",IF('C10(1)-2管路(計画設定)'!AG94="-",'C3(1)-1管路'!AG94,'C3(1)-1管路'!AG94-'C10(1)-2管路(計画設定)'!AG94))=0,"-",IF('C3(1)-1管路'!AG94="-","-",IF('C10(1)-2管路(計画設定)'!AG94="-",'C3(1)-1管路'!AG94,'C3(1)-1管路'!AG94-'C10(1)-2管路(計画設定)'!AG94)))</f>
        <v>-</v>
      </c>
      <c r="AH94" s="649" t="str">
        <f>IF(IF('C3(1)-1管路'!AH94="-","-",IF('C10(1)-2管路(計画設定)'!AH94="-",'C3(1)-1管路'!AH94,'C3(1)-1管路'!AH94-'C10(1)-2管路(計画設定)'!AH94))=0,"-",IF('C3(1)-1管路'!AH94="-","-",IF('C10(1)-2管路(計画設定)'!AH94="-",'C3(1)-1管路'!AH94,'C3(1)-1管路'!AH94-'C10(1)-2管路(計画設定)'!AH94)))</f>
        <v>-</v>
      </c>
      <c r="AI94" s="664" t="str">
        <f t="shared" si="182"/>
        <v>-</v>
      </c>
      <c r="AJ94" s="648" t="str">
        <f>IF(IF('C3(1)-1管路'!AJ94="-","-",IF('C10(1)-2管路(計画設定)'!AJ94="-",'C3(1)-1管路'!AJ94,'C3(1)-1管路'!AJ94-'C10(1)-2管路(計画設定)'!AJ94))=0,"-",IF('C3(1)-1管路'!AJ94="-","-",IF('C10(1)-2管路(計画設定)'!AJ94="-",'C3(1)-1管路'!AJ94,'C3(1)-1管路'!AJ94-'C10(1)-2管路(計画設定)'!AJ94)))</f>
        <v>-</v>
      </c>
      <c r="AK94" s="649" t="str">
        <f>IF(IF('C3(1)-1管路'!AK94="-","-",IF('C10(1)-2管路(計画設定)'!AK94="-",'C3(1)-1管路'!AK94,'C3(1)-1管路'!AK94-'C10(1)-2管路(計画設定)'!AK94))=0,"-",IF('C3(1)-1管路'!AK94="-","-",IF('C10(1)-2管路(計画設定)'!AK94="-",'C3(1)-1管路'!AK94,'C3(1)-1管路'!AK94-'C10(1)-2管路(計画設定)'!AK94)))</f>
        <v>-</v>
      </c>
      <c r="AL94" s="664" t="str">
        <f t="shared" si="183"/>
        <v>-</v>
      </c>
      <c r="AM94" s="648" t="str">
        <f>IF(IF('C3(1)-1管路'!AM94="-","-",IF('C10(1)-2管路(計画設定)'!AM94="-",'C3(1)-1管路'!AM94,'C3(1)-1管路'!AM94-'C10(1)-2管路(計画設定)'!AM94))=0,"-",IF('C3(1)-1管路'!AM94="-","-",IF('C10(1)-2管路(計画設定)'!AM94="-",'C3(1)-1管路'!AM94,'C3(1)-1管路'!AM94-'C10(1)-2管路(計画設定)'!AM94)))</f>
        <v>-</v>
      </c>
      <c r="AN94" s="649" t="str">
        <f>IF(IF('C3(1)-1管路'!AN94="-","-",IF('C10(1)-2管路(計画設定)'!AN94="-",'C3(1)-1管路'!AN94,'C3(1)-1管路'!AN94-'C10(1)-2管路(計画設定)'!AN94))=0,"-",IF('C3(1)-1管路'!AN94="-","-",IF('C10(1)-2管路(計画設定)'!AN94="-",'C3(1)-1管路'!AN94,'C3(1)-1管路'!AN94-'C10(1)-2管路(計画設定)'!AN94)))</f>
        <v>-</v>
      </c>
      <c r="AO94" s="664" t="str">
        <f t="shared" si="184"/>
        <v>-</v>
      </c>
      <c r="AP94" s="648" t="str">
        <f>IF(IF('C3(1)-1管路'!AP94="-","-",IF('C10(1)-2管路(計画設定)'!AP94="-",'C3(1)-1管路'!AP94,'C3(1)-1管路'!AP94-'C10(1)-2管路(計画設定)'!AP94))=0,"-",IF('C3(1)-1管路'!AP94="-","-",IF('C10(1)-2管路(計画設定)'!AP94="-",'C3(1)-1管路'!AP94,'C3(1)-1管路'!AP94-'C10(1)-2管路(計画設定)'!AP94)))</f>
        <v>-</v>
      </c>
      <c r="AQ94" s="649" t="str">
        <f>IF(IF('C3(1)-1管路'!AQ94="-","-",IF('C10(1)-2管路(計画設定)'!AQ94="-",'C3(1)-1管路'!AQ94,'C3(1)-1管路'!AQ94-'C10(1)-2管路(計画設定)'!AQ94))=0,"-",IF('C3(1)-1管路'!AQ94="-","-",IF('C10(1)-2管路(計画設定)'!AQ94="-",'C3(1)-1管路'!AQ94,'C3(1)-1管路'!AQ94-'C10(1)-2管路(計画設定)'!AQ94)))</f>
        <v>-</v>
      </c>
      <c r="AR94" s="659" t="str">
        <f t="shared" si="185"/>
        <v>-</v>
      </c>
      <c r="AS94" s="648" t="str">
        <f>IF(IF('C3(1)-1管路'!AS94="-","-",IF('C10(1)-2管路(計画設定)'!AS94="-",'C3(1)-1管路'!AS94,'C3(1)-1管路'!AS94-'C10(1)-2管路(計画設定)'!AS94))=0,"-",IF('C3(1)-1管路'!AS94="-","-",IF('C10(1)-2管路(計画設定)'!AS94="-",'C3(1)-1管路'!AS94,'C3(1)-1管路'!AS94-'C10(1)-2管路(計画設定)'!AS94)))</f>
        <v>-</v>
      </c>
      <c r="AT94" s="649" t="str">
        <f>IF(IF('C3(1)-1管路'!AT94="-","-",IF('C10(1)-2管路(計画設定)'!AT94="-",'C3(1)-1管路'!AT94,'C3(1)-1管路'!AT94-'C10(1)-2管路(計画設定)'!AT94))=0,"-",IF('C3(1)-1管路'!AT94="-","-",IF('C10(1)-2管路(計画設定)'!AT94="-",'C3(1)-1管路'!AT94,'C3(1)-1管路'!AT94-'C10(1)-2管路(計画設定)'!AT94)))</f>
        <v>-</v>
      </c>
      <c r="AU94" s="659" t="str">
        <f t="shared" si="186"/>
        <v>-</v>
      </c>
      <c r="AV94" s="1071">
        <f t="shared" si="187"/>
        <v>1142.1999999999998</v>
      </c>
      <c r="AW94" s="1070"/>
      <c r="AX94" s="1069" t="str">
        <f t="shared" si="188"/>
        <v>-</v>
      </c>
      <c r="AY94" s="1070"/>
      <c r="AZ94" s="1071">
        <f t="shared" si="189"/>
        <v>564.29999999999995</v>
      </c>
      <c r="BA94" s="1070"/>
      <c r="BB94" s="1070">
        <f t="shared" si="190"/>
        <v>0</v>
      </c>
      <c r="BC94" s="1070"/>
      <c r="BD94" s="1070">
        <f t="shared" si="191"/>
        <v>577.9</v>
      </c>
      <c r="BE94" s="1070"/>
      <c r="BF94" s="1070">
        <f t="shared" si="192"/>
        <v>0</v>
      </c>
      <c r="BG94" s="1070"/>
      <c r="BH94" s="1070">
        <f t="shared" si="193"/>
        <v>0</v>
      </c>
      <c r="BI94" s="1070"/>
      <c r="BJ94" s="1069">
        <f t="shared" si="194"/>
        <v>564.29999999999995</v>
      </c>
      <c r="BK94" s="1070"/>
      <c r="BL94" s="1070">
        <f t="shared" si="195"/>
        <v>577.9</v>
      </c>
      <c r="BM94" s="1073"/>
      <c r="BN94" s="1070">
        <f t="shared" si="196"/>
        <v>1142.1999999999998</v>
      </c>
      <c r="BO94" s="1073"/>
      <c r="BQ94" s="442" t="str">
        <f>IF('C10(1)-2管路(計画設定)'!AW94="","-",'C10(1)-2管路(計画設定)'!AW94)</f>
        <v>ダクタイル鋳鉄管(NS形継手等)</v>
      </c>
      <c r="BR94" s="441">
        <f>IF(BQ94=BR$4,IF('C10(1)-2管路(計画設定)'!AV94="-","-",IF('C10(1)-2管路(計画設定)'!I94="-",'C10(1)-2管路(計画設定)'!AV94,'C10(1)-2管路(計画設定)'!AV94-'C10(1)-2管路(計画設定)'!I94)),"-")</f>
        <v>84.5</v>
      </c>
      <c r="BS94" s="441" t="str">
        <f>IF(BQ94=BS$4,IF('C10(1)-2管路(計画設定)'!AV94="-","-",IF('C10(1)-2管路(計画設定)'!L94="-",'C10(1)-2管路(計画設定)'!AV94,'C10(1)-2管路(計画設定)'!AV94-'C10(1)-2管路(計画設定)'!L94)),"-")</f>
        <v>-</v>
      </c>
      <c r="BT94" s="441" t="str">
        <f>IF(BQ94=BT$4,IF('C10(1)-2管路(計画設定)'!AV94="-","-",IF('C10(1)-2管路(計画設定)'!O94="-",'C10(1)-2管路(計画設定)'!AV94,'C10(1)-2管路(計画設定)'!AV94-'C10(1)-2管路(計画設定)'!O94)),"-")</f>
        <v>-</v>
      </c>
      <c r="BU94" s="441" t="str">
        <f>IF($BQ94=BU$4,IF('C10(1)-2管路(計画設定)'!$AV94="-","-",IF('C10(1)-2管路(計画設定)'!R94="-",'C10(1)-2管路(計画設定)'!$AV94,'C10(1)-2管路(計画設定)'!$AV94-'C10(1)-2管路(計画設定)'!R94)),"-")</f>
        <v>-</v>
      </c>
      <c r="BV94" s="441" t="str">
        <f>IF($BQ94=BV$4,IF('C10(1)-2管路(計画設定)'!$AV94="-","-",IF('C10(1)-2管路(計画設定)'!W94="-",'C10(1)-2管路(計画設定)'!$AV94,'C10(1)-2管路(計画設定)'!$AV94-SUM('C10(1)-2管路(計画設定)'!S94,'C10(1)-2管路(計画設定)'!T94))),"-")</f>
        <v>-</v>
      </c>
      <c r="BW94" s="441" t="str">
        <f>IF($BQ94=BV$4,IF('C10(1)-2管路(計画設定)'!$AV94="-","-",IF('C10(1)-2管路(計画設定)'!W94="-",'C10(1)-2管路(計画設定)'!$AV94,'C10(1)-2管路(計画設定)'!$AV94-SUM('C10(1)-2管路(計画設定)'!U94,'C10(1)-2管路(計画設定)'!V94))),"-")</f>
        <v>-</v>
      </c>
      <c r="BX94" s="441" t="str">
        <f>IF($BQ94=BX$4,IF('C10(1)-2管路(計画設定)'!$AV94="-","-",IF('C10(1)-2管路(計画設定)'!AF94="-",'C10(1)-2管路(計画設定)'!$AV94,'C10(1)-2管路(計画設定)'!$AV94-'C10(1)-2管路(計画設定)'!AF94)),"-")</f>
        <v>-</v>
      </c>
      <c r="BY94" s="5"/>
      <c r="BZ94" s="5"/>
    </row>
    <row r="95" spans="2:78" ht="13.5" customHeight="1">
      <c r="B95" s="1265"/>
      <c r="C95" s="1083"/>
      <c r="D95" s="1084"/>
      <c r="E95" s="1085"/>
      <c r="F95" s="76">
        <v>450</v>
      </c>
      <c r="G95" s="857">
        <f>IF(AND('C10(1)-1管路(計画設定)'!$F$17="○",'C10(1)-4,5管路(計画設定)'!$BR95="-"),"-",IF('C3(1)-1管路'!G95="-",BR95,IF(BR95="-",'C3(1)-1管路'!G95,'C3(1)-1管路'!G95+BR95)))</f>
        <v>324.89999999999998</v>
      </c>
      <c r="H95" s="649" t="str">
        <f>IF(IF('C3(1)-1管路'!H95="-","-",IF('C10(1)-2管路(計画設定)'!H95="-",'C3(1)-1管路'!H95,'C3(1)-1管路'!H95-'C10(1)-2管路(計画設定)'!H95))=0,"-",IF('C3(1)-1管路'!H95="-","-",IF('C10(1)-2管路(計画設定)'!H95="-",'C3(1)-1管路'!H95,'C3(1)-1管路'!H95-'C10(1)-2管路(計画設定)'!H95)))</f>
        <v>-</v>
      </c>
      <c r="I95" s="664">
        <f t="shared" si="174"/>
        <v>324.89999999999998</v>
      </c>
      <c r="J95" s="857" t="str">
        <f>IF(AND('C10(1)-1管路(計画設定)'!$H$17="○",'C10(1)-4,5管路(計画設定)'!$BS95="-"),"-",IF('C3(1)-1管路'!J95="-",BS95,IF(BS95="-",'C3(1)-1管路'!J95,'C3(1)-1管路'!J95+BS95)))</f>
        <v>-</v>
      </c>
      <c r="K95" s="649" t="str">
        <f>IF(IF('C3(1)-1管路'!K95="-","-",IF('C10(1)-2管路(計画設定)'!K95="-",'C3(1)-1管路'!K95,'C3(1)-1管路'!K95-'C10(1)-2管路(計画設定)'!K95))=0,"-",IF('C3(1)-1管路'!K95="-","-",IF('C10(1)-2管路(計画設定)'!K95="-",'C3(1)-1管路'!K95,'C3(1)-1管路'!K95-'C10(1)-2管路(計画設定)'!K95)))</f>
        <v>-</v>
      </c>
      <c r="L95" s="664" t="str">
        <f t="shared" si="175"/>
        <v>-</v>
      </c>
      <c r="M95" s="857" t="str">
        <f>IF(AND('C10(1)-1管路(計画設定)'!$J$17="○",'C10(1)-4,5管路(計画設定)'!$BT95="-"),"-",IF('C3(1)-1管路'!M95="-",BT95,IF(BT95="-",'C3(1)-1管路'!M95,'C3(1)-1管路'!M95+BT95)))</f>
        <v>-</v>
      </c>
      <c r="N95" s="649" t="str">
        <f>IF(IF('C3(1)-1管路'!N95="-","-",IF('C10(1)-2管路(計画設定)'!N95="-",'C3(1)-1管路'!N95,'C3(1)-1管路'!N95-'C10(1)-2管路(計画設定)'!N95))=0,"-",IF('C3(1)-1管路'!N95="-","-",IF('C10(1)-2管路(計画設定)'!N95="-",'C3(1)-1管路'!N95,'C3(1)-1管路'!N95-'C10(1)-2管路(計画設定)'!N95)))</f>
        <v>-</v>
      </c>
      <c r="O95" s="664" t="str">
        <f t="shared" si="176"/>
        <v>-</v>
      </c>
      <c r="P95" s="857" t="str">
        <f>IF(AND('C10(1)-1管路(計画設定)'!$L$17="○",'C10(1)-4,5管路(計画設定)'!$BU95="-"),"-",IF('C3(1)-1管路'!P95="-",BU95,IF(BU95="-",'C3(1)-1管路'!P95,'C3(1)-1管路'!P95+BU95)))</f>
        <v>-</v>
      </c>
      <c r="Q95" s="649" t="str">
        <f>IF(IF('C3(1)-1管路'!Q95="-","-",IF('C10(1)-2管路(計画設定)'!Q95="-",'C3(1)-1管路'!Q95,'C3(1)-1管路'!Q95-'C10(1)-2管路(計画設定)'!Q95))=0,"-",IF('C3(1)-1管路'!Q95="-","-",IF('C10(1)-2管路(計画設定)'!Q95="-",'C3(1)-1管路'!Q95,'C3(1)-1管路'!Q95-'C10(1)-2管路(計画設定)'!Q95)))</f>
        <v>-</v>
      </c>
      <c r="R95" s="664" t="str">
        <f t="shared" si="177"/>
        <v>-</v>
      </c>
      <c r="S95" s="857" t="str">
        <f>IF(AND('C10(1)-1管路(計画設定)'!$N$17="○",'C10(1)-4,5管路(計画設定)'!$BV95="-"),"-",IF('C3(1)-1管路'!S95="-",BV95,IF(BV95="-",'C3(1)-1管路'!S95,'C3(1)-1管路'!S95+BV95+BW95)))</f>
        <v>-</v>
      </c>
      <c r="T95" s="650" t="str">
        <f>IF(IF('C3(1)-1管路'!T95="-","-",IF('C10(1)-2管路(計画設定)'!T95="-",'C3(1)-1管路'!T95,'C3(1)-1管路'!T95-'C10(1)-2管路(計画設定)'!T95))=0,"-",IF('C3(1)-1管路'!T95="-","-",IF('C10(1)-2管路(計画設定)'!T95="-",'C3(1)-1管路'!T95,'C3(1)-1管路'!T95-'C10(1)-2管路(計画設定)'!T95)))</f>
        <v>-</v>
      </c>
      <c r="U95" s="856" t="str">
        <f>IF(AND('C10(1)-1管路(計画設定)'!$P$17="○",'C10(1)-4,5管路(計画設定)'!$BW95="-"),"-",IF('C3(1)-1管路'!U95="-",BW95,IF(BW95="-",'C3(1)-1管路'!U95,'C3(1)-1管路'!U95)))</f>
        <v>-</v>
      </c>
      <c r="V95" s="649" t="str">
        <f>IF(IF('C3(1)-1管路'!V95="-","-",IF('C10(1)-2管路(計画設定)'!V95="-",'C3(1)-1管路'!V95,'C3(1)-1管路'!V95-'C10(1)-2管路(計画設定)'!V95))=0,"-",IF('C3(1)-1管路'!V95="-","-",IF('C10(1)-2管路(計画設定)'!V95="-",'C3(1)-1管路'!V95,'C3(1)-1管路'!V95-'C10(1)-2管路(計画設定)'!V95)))</f>
        <v>-</v>
      </c>
      <c r="W95" s="664" t="str">
        <f t="shared" si="178"/>
        <v>-</v>
      </c>
      <c r="X95" s="648">
        <f>IF(IF('C3(1)-1管路'!X95="-","-",IF('C10(1)-2管路(計画設定)'!X95="-",'C3(1)-1管路'!X95,'C3(1)-1管路'!X95-'C10(1)-2管路(計画設定)'!X95))=0,"-",IF('C3(1)-1管路'!X95="-","-",IF('C10(1)-2管路(計画設定)'!X95="-",'C3(1)-1管路'!X95,'C3(1)-1管路'!X95-'C10(1)-2管路(計画設定)'!X95)))</f>
        <v>2928.1</v>
      </c>
      <c r="Y95" s="649" t="str">
        <f>IF(IF('C3(1)-1管路'!Y95="-","-",IF('C10(1)-2管路(計画設定)'!Y95="-",'C3(1)-1管路'!Y95,'C3(1)-1管路'!Y95-'C10(1)-2管路(計画設定)'!Y95))=0,"-",IF('C3(1)-1管路'!Y95="-","-",IF('C10(1)-2管路(計画設定)'!Y95="-",'C3(1)-1管路'!Y95,'C3(1)-1管路'!Y95-'C10(1)-2管路(計画設定)'!Y95)))</f>
        <v>-</v>
      </c>
      <c r="Z95" s="664">
        <f t="shared" si="179"/>
        <v>2928.1</v>
      </c>
      <c r="AA95" s="648" t="str">
        <f>IF(IF('C3(1)-1管路'!AA95="-","-",IF('C10(1)-2管路(計画設定)'!AA95="-",'C3(1)-1管路'!AA95,'C3(1)-1管路'!AA95-'C10(1)-2管路(計画設定)'!AA95))=0,"-",IF('C3(1)-1管路'!AA95="-","-",IF('C10(1)-2管路(計画設定)'!AA95="-",'C3(1)-1管路'!AA95,'C3(1)-1管路'!AA95-'C10(1)-2管路(計画設定)'!AA95)))</f>
        <v>-</v>
      </c>
      <c r="AB95" s="649" t="str">
        <f>IF(IF('C3(1)-1管路'!AB95="-","-",IF('C10(1)-2管路(計画設定)'!AB95="-",'C3(1)-1管路'!AB95,'C3(1)-1管路'!AB95-'C10(1)-2管路(計画設定)'!AB95))=0,"-",IF('C3(1)-1管路'!AB95="-","-",IF('C10(1)-2管路(計画設定)'!AB95="-",'C3(1)-1管路'!AB95,'C3(1)-1管路'!AB95-'C10(1)-2管路(計画設定)'!AB95)))</f>
        <v>-</v>
      </c>
      <c r="AC95" s="664" t="str">
        <f t="shared" si="180"/>
        <v>-</v>
      </c>
      <c r="AD95" s="857" t="str">
        <f>IF(AND('C10(1)-1管路(計画設定)'!$V$17="○",'C10(1)-4,5管路(計画設定)'!$BX95="-"),"-",IF('C3(1)-1管路'!AD95="-",BX95,IF(BX95="-",'C3(1)-1管路'!AD95,'C3(1)-1管路'!AD95+BX95)))</f>
        <v>-</v>
      </c>
      <c r="AE95" s="649" t="str">
        <f>IF(IF('C3(1)-1管路'!AE95="-","-",IF('C10(1)-2管路(計画設定)'!AE95="-",'C3(1)-1管路'!AE95,'C3(1)-1管路'!AE95-'C10(1)-2管路(計画設定)'!AE95))=0,"-",IF('C3(1)-1管路'!AE95="-","-",IF('C10(1)-2管路(計画設定)'!AE95="-",'C3(1)-1管路'!AE95,'C3(1)-1管路'!AE95-'C10(1)-2管路(計画設定)'!AE95)))</f>
        <v>-</v>
      </c>
      <c r="AF95" s="664" t="str">
        <f t="shared" si="181"/>
        <v>-</v>
      </c>
      <c r="AG95" s="648" t="str">
        <f>IF(IF('C3(1)-1管路'!AG95="-","-",IF('C10(1)-2管路(計画設定)'!AG95="-",'C3(1)-1管路'!AG95,'C3(1)-1管路'!AG95-'C10(1)-2管路(計画設定)'!AG95))=0,"-",IF('C3(1)-1管路'!AG95="-","-",IF('C10(1)-2管路(計画設定)'!AG95="-",'C3(1)-1管路'!AG95,'C3(1)-1管路'!AG95-'C10(1)-2管路(計画設定)'!AG95)))</f>
        <v>-</v>
      </c>
      <c r="AH95" s="649" t="str">
        <f>IF(IF('C3(1)-1管路'!AH95="-","-",IF('C10(1)-2管路(計画設定)'!AH95="-",'C3(1)-1管路'!AH95,'C3(1)-1管路'!AH95-'C10(1)-2管路(計画設定)'!AH95))=0,"-",IF('C3(1)-1管路'!AH95="-","-",IF('C10(1)-2管路(計画設定)'!AH95="-",'C3(1)-1管路'!AH95,'C3(1)-1管路'!AH95-'C10(1)-2管路(計画設定)'!AH95)))</f>
        <v>-</v>
      </c>
      <c r="AI95" s="664" t="str">
        <f t="shared" si="182"/>
        <v>-</v>
      </c>
      <c r="AJ95" s="648" t="str">
        <f>IF(IF('C3(1)-1管路'!AJ95="-","-",IF('C10(1)-2管路(計画設定)'!AJ95="-",'C3(1)-1管路'!AJ95,'C3(1)-1管路'!AJ95-'C10(1)-2管路(計画設定)'!AJ95))=0,"-",IF('C3(1)-1管路'!AJ95="-","-",IF('C10(1)-2管路(計画設定)'!AJ95="-",'C3(1)-1管路'!AJ95,'C3(1)-1管路'!AJ95-'C10(1)-2管路(計画設定)'!AJ95)))</f>
        <v>-</v>
      </c>
      <c r="AK95" s="649" t="str">
        <f>IF(IF('C3(1)-1管路'!AK95="-","-",IF('C10(1)-2管路(計画設定)'!AK95="-",'C3(1)-1管路'!AK95,'C3(1)-1管路'!AK95-'C10(1)-2管路(計画設定)'!AK95))=0,"-",IF('C3(1)-1管路'!AK95="-","-",IF('C10(1)-2管路(計画設定)'!AK95="-",'C3(1)-1管路'!AK95,'C3(1)-1管路'!AK95-'C10(1)-2管路(計画設定)'!AK95)))</f>
        <v>-</v>
      </c>
      <c r="AL95" s="664" t="str">
        <f t="shared" si="183"/>
        <v>-</v>
      </c>
      <c r="AM95" s="648" t="str">
        <f>IF(IF('C3(1)-1管路'!AM95="-","-",IF('C10(1)-2管路(計画設定)'!AM95="-",'C3(1)-1管路'!AM95,'C3(1)-1管路'!AM95-'C10(1)-2管路(計画設定)'!AM95))=0,"-",IF('C3(1)-1管路'!AM95="-","-",IF('C10(1)-2管路(計画設定)'!AM95="-",'C3(1)-1管路'!AM95,'C3(1)-1管路'!AM95-'C10(1)-2管路(計画設定)'!AM95)))</f>
        <v>-</v>
      </c>
      <c r="AN95" s="649" t="str">
        <f>IF(IF('C3(1)-1管路'!AN95="-","-",IF('C10(1)-2管路(計画設定)'!AN95="-",'C3(1)-1管路'!AN95,'C3(1)-1管路'!AN95-'C10(1)-2管路(計画設定)'!AN95))=0,"-",IF('C3(1)-1管路'!AN95="-","-",IF('C10(1)-2管路(計画設定)'!AN95="-",'C3(1)-1管路'!AN95,'C3(1)-1管路'!AN95-'C10(1)-2管路(計画設定)'!AN95)))</f>
        <v>-</v>
      </c>
      <c r="AO95" s="664" t="str">
        <f t="shared" si="184"/>
        <v>-</v>
      </c>
      <c r="AP95" s="648" t="str">
        <f>IF(IF('C3(1)-1管路'!AP95="-","-",IF('C10(1)-2管路(計画設定)'!AP95="-",'C3(1)-1管路'!AP95,'C3(1)-1管路'!AP95-'C10(1)-2管路(計画設定)'!AP95))=0,"-",IF('C3(1)-1管路'!AP95="-","-",IF('C10(1)-2管路(計画設定)'!AP95="-",'C3(1)-1管路'!AP95,'C3(1)-1管路'!AP95-'C10(1)-2管路(計画設定)'!AP95)))</f>
        <v>-</v>
      </c>
      <c r="AQ95" s="649" t="str">
        <f>IF(IF('C3(1)-1管路'!AQ95="-","-",IF('C10(1)-2管路(計画設定)'!AQ95="-",'C3(1)-1管路'!AQ95,'C3(1)-1管路'!AQ95-'C10(1)-2管路(計画設定)'!AQ95))=0,"-",IF('C3(1)-1管路'!AQ95="-","-",IF('C10(1)-2管路(計画設定)'!AQ95="-",'C3(1)-1管路'!AQ95,'C3(1)-1管路'!AQ95-'C10(1)-2管路(計画設定)'!AQ95)))</f>
        <v>-</v>
      </c>
      <c r="AR95" s="659" t="str">
        <f t="shared" si="185"/>
        <v>-</v>
      </c>
      <c r="AS95" s="648" t="str">
        <f>IF(IF('C3(1)-1管路'!AS95="-","-",IF('C10(1)-2管路(計画設定)'!AS95="-",'C3(1)-1管路'!AS95,'C3(1)-1管路'!AS95-'C10(1)-2管路(計画設定)'!AS95))=0,"-",IF('C3(1)-1管路'!AS95="-","-",IF('C10(1)-2管路(計画設定)'!AS95="-",'C3(1)-1管路'!AS95,'C3(1)-1管路'!AS95-'C10(1)-2管路(計画設定)'!AS95)))</f>
        <v>-</v>
      </c>
      <c r="AT95" s="649" t="str">
        <f>IF(IF('C3(1)-1管路'!AT95="-","-",IF('C10(1)-2管路(計画設定)'!AT95="-",'C3(1)-1管路'!AT95,'C3(1)-1管路'!AT95-'C10(1)-2管路(計画設定)'!AT95))=0,"-",IF('C3(1)-1管路'!AT95="-","-",IF('C10(1)-2管路(計画設定)'!AT95="-",'C3(1)-1管路'!AT95,'C3(1)-1管路'!AT95-'C10(1)-2管路(計画設定)'!AT95)))</f>
        <v>-</v>
      </c>
      <c r="AU95" s="659" t="str">
        <f t="shared" si="186"/>
        <v>-</v>
      </c>
      <c r="AV95" s="1071">
        <f t="shared" si="187"/>
        <v>3253</v>
      </c>
      <c r="AW95" s="1070"/>
      <c r="AX95" s="1069" t="str">
        <f t="shared" si="188"/>
        <v>-</v>
      </c>
      <c r="AY95" s="1070"/>
      <c r="AZ95" s="1071">
        <f t="shared" si="189"/>
        <v>324.89999999999998</v>
      </c>
      <c r="BA95" s="1070"/>
      <c r="BB95" s="1070">
        <f t="shared" si="190"/>
        <v>0</v>
      </c>
      <c r="BC95" s="1070"/>
      <c r="BD95" s="1070">
        <f t="shared" si="191"/>
        <v>2928.1</v>
      </c>
      <c r="BE95" s="1070"/>
      <c r="BF95" s="1070">
        <f t="shared" si="192"/>
        <v>0</v>
      </c>
      <c r="BG95" s="1070"/>
      <c r="BH95" s="1070">
        <f t="shared" si="193"/>
        <v>0</v>
      </c>
      <c r="BI95" s="1070"/>
      <c r="BJ95" s="1069">
        <f t="shared" si="194"/>
        <v>324.89999999999998</v>
      </c>
      <c r="BK95" s="1070"/>
      <c r="BL95" s="1070">
        <f t="shared" si="195"/>
        <v>2928.1</v>
      </c>
      <c r="BM95" s="1073"/>
      <c r="BN95" s="1070">
        <f t="shared" si="196"/>
        <v>3253</v>
      </c>
      <c r="BO95" s="1073"/>
      <c r="BQ95" s="442" t="str">
        <f>IF('C10(1)-2管路(計画設定)'!AW95="","-",'C10(1)-2管路(計画設定)'!AW95)</f>
        <v>ダクタイル鋳鉄管(NS形継手等)</v>
      </c>
      <c r="BR95" s="441">
        <f>IF(BQ95=BR$4,IF('C10(1)-2管路(計画設定)'!AV95="-","-",IF('C10(1)-2管路(計画設定)'!I95="-",'C10(1)-2管路(計画設定)'!AV95,'C10(1)-2管路(計画設定)'!AV95-'C10(1)-2管路(計画設定)'!I95)),"-")</f>
        <v>324.89999999999998</v>
      </c>
      <c r="BS95" s="441" t="str">
        <f>IF(BQ95=BS$4,IF('C10(1)-2管路(計画設定)'!AV95="-","-",IF('C10(1)-2管路(計画設定)'!L95="-",'C10(1)-2管路(計画設定)'!AV95,'C10(1)-2管路(計画設定)'!AV95-'C10(1)-2管路(計画設定)'!L95)),"-")</f>
        <v>-</v>
      </c>
      <c r="BT95" s="441" t="str">
        <f>IF(BQ95=BT$4,IF('C10(1)-2管路(計画設定)'!AV95="-","-",IF('C10(1)-2管路(計画設定)'!O95="-",'C10(1)-2管路(計画設定)'!AV95,'C10(1)-2管路(計画設定)'!AV95-'C10(1)-2管路(計画設定)'!O95)),"-")</f>
        <v>-</v>
      </c>
      <c r="BU95" s="441" t="str">
        <f>IF($BQ95=BU$4,IF('C10(1)-2管路(計画設定)'!$AV95="-","-",IF('C10(1)-2管路(計画設定)'!R95="-",'C10(1)-2管路(計画設定)'!$AV95,'C10(1)-2管路(計画設定)'!$AV95-'C10(1)-2管路(計画設定)'!R95)),"-")</f>
        <v>-</v>
      </c>
      <c r="BV95" s="441" t="str">
        <f>IF($BQ95=BV$4,IF('C10(1)-2管路(計画設定)'!$AV95="-","-",IF('C10(1)-2管路(計画設定)'!W95="-",'C10(1)-2管路(計画設定)'!$AV95,'C10(1)-2管路(計画設定)'!$AV95-SUM('C10(1)-2管路(計画設定)'!S95,'C10(1)-2管路(計画設定)'!T95))),"-")</f>
        <v>-</v>
      </c>
      <c r="BW95" s="441" t="str">
        <f>IF($BQ95=BV$4,IF('C10(1)-2管路(計画設定)'!$AV95="-","-",IF('C10(1)-2管路(計画設定)'!W95="-",'C10(1)-2管路(計画設定)'!$AV95,'C10(1)-2管路(計画設定)'!$AV95-SUM('C10(1)-2管路(計画設定)'!U95,'C10(1)-2管路(計画設定)'!V95))),"-")</f>
        <v>-</v>
      </c>
      <c r="BX95" s="441" t="str">
        <f>IF($BQ95=BX$4,IF('C10(1)-2管路(計画設定)'!$AV95="-","-",IF('C10(1)-2管路(計画設定)'!AF95="-",'C10(1)-2管路(計画設定)'!$AV95,'C10(1)-2管路(計画設定)'!$AV95-'C10(1)-2管路(計画設定)'!AF95)),"-")</f>
        <v>-</v>
      </c>
      <c r="BY95" s="5"/>
      <c r="BZ95" s="5"/>
    </row>
    <row r="96" spans="2:78" ht="13.5" customHeight="1">
      <c r="B96" s="1265"/>
      <c r="C96" s="1083"/>
      <c r="D96" s="1084"/>
      <c r="E96" s="1085"/>
      <c r="F96" s="76">
        <v>400</v>
      </c>
      <c r="G96" s="857">
        <f>IF(AND('C10(1)-1管路(計画設定)'!$F$17="○",'C10(1)-4,5管路(計画設定)'!$BR96="-"),"-",IF('C3(1)-1管路'!G96="-",BR96,IF(BR96="-",'C3(1)-1管路'!G96,'C3(1)-1管路'!G96+BR96)))</f>
        <v>182</v>
      </c>
      <c r="H96" s="649" t="str">
        <f>IF(IF('C3(1)-1管路'!H96="-","-",IF('C10(1)-2管路(計画設定)'!H96="-",'C3(1)-1管路'!H96,'C3(1)-1管路'!H96-'C10(1)-2管路(計画設定)'!H96))=0,"-",IF('C3(1)-1管路'!H96="-","-",IF('C10(1)-2管路(計画設定)'!H96="-",'C3(1)-1管路'!H96,'C3(1)-1管路'!H96-'C10(1)-2管路(計画設定)'!H96)))</f>
        <v>-</v>
      </c>
      <c r="I96" s="664">
        <f t="shared" si="174"/>
        <v>182</v>
      </c>
      <c r="J96" s="857" t="str">
        <f>IF(AND('C10(1)-1管路(計画設定)'!$H$17="○",'C10(1)-4,5管路(計画設定)'!$BS96="-"),"-",IF('C3(1)-1管路'!J96="-",BS96,IF(BS96="-",'C3(1)-1管路'!J96,'C3(1)-1管路'!J96+BS96)))</f>
        <v>-</v>
      </c>
      <c r="K96" s="649" t="str">
        <f>IF(IF('C3(1)-1管路'!K96="-","-",IF('C10(1)-2管路(計画設定)'!K96="-",'C3(1)-1管路'!K96,'C3(1)-1管路'!K96-'C10(1)-2管路(計画設定)'!K96))=0,"-",IF('C3(1)-1管路'!K96="-","-",IF('C10(1)-2管路(計画設定)'!K96="-",'C3(1)-1管路'!K96,'C3(1)-1管路'!K96-'C10(1)-2管路(計画設定)'!K96)))</f>
        <v>-</v>
      </c>
      <c r="L96" s="664" t="str">
        <f t="shared" si="175"/>
        <v>-</v>
      </c>
      <c r="M96" s="857" t="str">
        <f>IF(AND('C10(1)-1管路(計画設定)'!$J$17="○",'C10(1)-4,5管路(計画設定)'!$BT96="-"),"-",IF('C3(1)-1管路'!M96="-",BT96,IF(BT96="-",'C3(1)-1管路'!M96,'C3(1)-1管路'!M96+BT96)))</f>
        <v>-</v>
      </c>
      <c r="N96" s="649" t="str">
        <f>IF(IF('C3(1)-1管路'!N96="-","-",IF('C10(1)-2管路(計画設定)'!N96="-",'C3(1)-1管路'!N96,'C3(1)-1管路'!N96-'C10(1)-2管路(計画設定)'!N96))=0,"-",IF('C3(1)-1管路'!N96="-","-",IF('C10(1)-2管路(計画設定)'!N96="-",'C3(1)-1管路'!N96,'C3(1)-1管路'!N96-'C10(1)-2管路(計画設定)'!N96)))</f>
        <v>-</v>
      </c>
      <c r="O96" s="664" t="str">
        <f t="shared" si="176"/>
        <v>-</v>
      </c>
      <c r="P96" s="857" t="str">
        <f>IF(AND('C10(1)-1管路(計画設定)'!$L$17="○",'C10(1)-4,5管路(計画設定)'!$BU96="-"),"-",IF('C3(1)-1管路'!P96="-",BU96,IF(BU96="-",'C3(1)-1管路'!P96,'C3(1)-1管路'!P96+BU96)))</f>
        <v>-</v>
      </c>
      <c r="Q96" s="649" t="str">
        <f>IF(IF('C3(1)-1管路'!Q96="-","-",IF('C10(1)-2管路(計画設定)'!Q96="-",'C3(1)-1管路'!Q96,'C3(1)-1管路'!Q96-'C10(1)-2管路(計画設定)'!Q96))=0,"-",IF('C3(1)-1管路'!Q96="-","-",IF('C10(1)-2管路(計画設定)'!Q96="-",'C3(1)-1管路'!Q96,'C3(1)-1管路'!Q96-'C10(1)-2管路(計画設定)'!Q96)))</f>
        <v>-</v>
      </c>
      <c r="R96" s="664" t="str">
        <f t="shared" si="177"/>
        <v>-</v>
      </c>
      <c r="S96" s="857">
        <f>IF(AND('C10(1)-1管路(計画設定)'!$N$17="○",'C10(1)-4,5管路(計画設定)'!$BV96="-"),"-",IF('C3(1)-1管路'!S96="-",BV96,IF(BV96="-",'C3(1)-1管路'!S96,'C3(1)-1管路'!S96+BV96+BW96)))</f>
        <v>35.6</v>
      </c>
      <c r="T96" s="650">
        <f>IF(IF('C3(1)-1管路'!T96="-","-",IF('C10(1)-2管路(計画設定)'!T96="-",'C3(1)-1管路'!T96,'C3(1)-1管路'!T96-'C10(1)-2管路(計画設定)'!T96))=0,"-",IF('C3(1)-1管路'!T96="-","-",IF('C10(1)-2管路(計画設定)'!T96="-",'C3(1)-1管路'!T96,'C3(1)-1管路'!T96-'C10(1)-2管路(計画設定)'!T96)))</f>
        <v>3.6</v>
      </c>
      <c r="U96" s="856">
        <f>IF(AND('C10(1)-1管路(計画設定)'!$P$17="○",'C10(1)-4,5管路(計画設定)'!$BW96="-"),"-",IF('C3(1)-1管路'!U96="-",BW96,IF(BW96="-",'C3(1)-1管路'!U96,'C3(1)-1管路'!U96)))</f>
        <v>144</v>
      </c>
      <c r="V96" s="649" t="str">
        <f>IF(IF('C3(1)-1管路'!V96="-","-",IF('C10(1)-2管路(計画設定)'!V96="-",'C3(1)-1管路'!V96,'C3(1)-1管路'!V96-'C10(1)-2管路(計画設定)'!V96))=0,"-",IF('C3(1)-1管路'!V96="-","-",IF('C10(1)-2管路(計画設定)'!V96="-",'C3(1)-1管路'!V96,'C3(1)-1管路'!V96-'C10(1)-2管路(計画設定)'!V96)))</f>
        <v>-</v>
      </c>
      <c r="W96" s="664">
        <f t="shared" si="178"/>
        <v>183.2</v>
      </c>
      <c r="X96" s="648">
        <f>IF(IF('C3(1)-1管路'!X96="-","-",IF('C10(1)-2管路(計画設定)'!X96="-",'C3(1)-1管路'!X96,'C3(1)-1管路'!X96-'C10(1)-2管路(計画設定)'!X96))=0,"-",IF('C3(1)-1管路'!X96="-","-",IF('C10(1)-2管路(計画設定)'!X96="-",'C3(1)-1管路'!X96,'C3(1)-1管路'!X96-'C10(1)-2管路(計画設定)'!X96)))</f>
        <v>1472.4</v>
      </c>
      <c r="Y96" s="649" t="str">
        <f>IF(IF('C3(1)-1管路'!Y96="-","-",IF('C10(1)-2管路(計画設定)'!Y96="-",'C3(1)-1管路'!Y96,'C3(1)-1管路'!Y96-'C10(1)-2管路(計画設定)'!Y96))=0,"-",IF('C3(1)-1管路'!Y96="-","-",IF('C10(1)-2管路(計画設定)'!Y96="-",'C3(1)-1管路'!Y96,'C3(1)-1管路'!Y96-'C10(1)-2管路(計画設定)'!Y96)))</f>
        <v>-</v>
      </c>
      <c r="Z96" s="664">
        <f t="shared" si="179"/>
        <v>1472.4</v>
      </c>
      <c r="AA96" s="648" t="str">
        <f>IF(IF('C3(1)-1管路'!AA96="-","-",IF('C10(1)-2管路(計画設定)'!AA96="-",'C3(1)-1管路'!AA96,'C3(1)-1管路'!AA96-'C10(1)-2管路(計画設定)'!AA96))=0,"-",IF('C3(1)-1管路'!AA96="-","-",IF('C10(1)-2管路(計画設定)'!AA96="-",'C3(1)-1管路'!AA96,'C3(1)-1管路'!AA96-'C10(1)-2管路(計画設定)'!AA96)))</f>
        <v>-</v>
      </c>
      <c r="AB96" s="649" t="str">
        <f>IF(IF('C3(1)-1管路'!AB96="-","-",IF('C10(1)-2管路(計画設定)'!AB96="-",'C3(1)-1管路'!AB96,'C3(1)-1管路'!AB96-'C10(1)-2管路(計画設定)'!AB96))=0,"-",IF('C3(1)-1管路'!AB96="-","-",IF('C10(1)-2管路(計画設定)'!AB96="-",'C3(1)-1管路'!AB96,'C3(1)-1管路'!AB96-'C10(1)-2管路(計画設定)'!AB96)))</f>
        <v>-</v>
      </c>
      <c r="AC96" s="664" t="str">
        <f t="shared" si="180"/>
        <v>-</v>
      </c>
      <c r="AD96" s="857" t="str">
        <f>IF(AND('C10(1)-1管路(計画設定)'!$V$17="○",'C10(1)-4,5管路(計画設定)'!$BX96="-"),"-",IF('C3(1)-1管路'!AD96="-",BX96,IF(BX96="-",'C3(1)-1管路'!AD96,'C3(1)-1管路'!AD96+BX96)))</f>
        <v>-</v>
      </c>
      <c r="AE96" s="649" t="str">
        <f>IF(IF('C3(1)-1管路'!AE96="-","-",IF('C10(1)-2管路(計画設定)'!AE96="-",'C3(1)-1管路'!AE96,'C3(1)-1管路'!AE96-'C10(1)-2管路(計画設定)'!AE96))=0,"-",IF('C3(1)-1管路'!AE96="-","-",IF('C10(1)-2管路(計画設定)'!AE96="-",'C3(1)-1管路'!AE96,'C3(1)-1管路'!AE96-'C10(1)-2管路(計画設定)'!AE96)))</f>
        <v>-</v>
      </c>
      <c r="AF96" s="664" t="str">
        <f t="shared" si="181"/>
        <v>-</v>
      </c>
      <c r="AG96" s="648" t="str">
        <f>IF(IF('C3(1)-1管路'!AG96="-","-",IF('C10(1)-2管路(計画設定)'!AG96="-",'C3(1)-1管路'!AG96,'C3(1)-1管路'!AG96-'C10(1)-2管路(計画設定)'!AG96))=0,"-",IF('C3(1)-1管路'!AG96="-","-",IF('C10(1)-2管路(計画設定)'!AG96="-",'C3(1)-1管路'!AG96,'C3(1)-1管路'!AG96-'C10(1)-2管路(計画設定)'!AG96)))</f>
        <v>-</v>
      </c>
      <c r="AH96" s="649" t="str">
        <f>IF(IF('C3(1)-1管路'!AH96="-","-",IF('C10(1)-2管路(計画設定)'!AH96="-",'C3(1)-1管路'!AH96,'C3(1)-1管路'!AH96-'C10(1)-2管路(計画設定)'!AH96))=0,"-",IF('C3(1)-1管路'!AH96="-","-",IF('C10(1)-2管路(計画設定)'!AH96="-",'C3(1)-1管路'!AH96,'C3(1)-1管路'!AH96-'C10(1)-2管路(計画設定)'!AH96)))</f>
        <v>-</v>
      </c>
      <c r="AI96" s="664" t="str">
        <f t="shared" si="182"/>
        <v>-</v>
      </c>
      <c r="AJ96" s="648" t="str">
        <f>IF(IF('C3(1)-1管路'!AJ96="-","-",IF('C10(1)-2管路(計画設定)'!AJ96="-",'C3(1)-1管路'!AJ96,'C3(1)-1管路'!AJ96-'C10(1)-2管路(計画設定)'!AJ96))=0,"-",IF('C3(1)-1管路'!AJ96="-","-",IF('C10(1)-2管路(計画設定)'!AJ96="-",'C3(1)-1管路'!AJ96,'C3(1)-1管路'!AJ96-'C10(1)-2管路(計画設定)'!AJ96)))</f>
        <v>-</v>
      </c>
      <c r="AK96" s="649" t="str">
        <f>IF(IF('C3(1)-1管路'!AK96="-","-",IF('C10(1)-2管路(計画設定)'!AK96="-",'C3(1)-1管路'!AK96,'C3(1)-1管路'!AK96-'C10(1)-2管路(計画設定)'!AK96))=0,"-",IF('C3(1)-1管路'!AK96="-","-",IF('C10(1)-2管路(計画設定)'!AK96="-",'C3(1)-1管路'!AK96,'C3(1)-1管路'!AK96-'C10(1)-2管路(計画設定)'!AK96)))</f>
        <v>-</v>
      </c>
      <c r="AL96" s="664" t="str">
        <f t="shared" si="183"/>
        <v>-</v>
      </c>
      <c r="AM96" s="648" t="str">
        <f>IF(IF('C3(1)-1管路'!AM96="-","-",IF('C10(1)-2管路(計画設定)'!AM96="-",'C3(1)-1管路'!AM96,'C3(1)-1管路'!AM96-'C10(1)-2管路(計画設定)'!AM96))=0,"-",IF('C3(1)-1管路'!AM96="-","-",IF('C10(1)-2管路(計画設定)'!AM96="-",'C3(1)-1管路'!AM96,'C3(1)-1管路'!AM96-'C10(1)-2管路(計画設定)'!AM96)))</f>
        <v>-</v>
      </c>
      <c r="AN96" s="649" t="str">
        <f>IF(IF('C3(1)-1管路'!AN96="-","-",IF('C10(1)-2管路(計画設定)'!AN96="-",'C3(1)-1管路'!AN96,'C3(1)-1管路'!AN96-'C10(1)-2管路(計画設定)'!AN96))=0,"-",IF('C3(1)-1管路'!AN96="-","-",IF('C10(1)-2管路(計画設定)'!AN96="-",'C3(1)-1管路'!AN96,'C3(1)-1管路'!AN96-'C10(1)-2管路(計画設定)'!AN96)))</f>
        <v>-</v>
      </c>
      <c r="AO96" s="664" t="str">
        <f t="shared" si="184"/>
        <v>-</v>
      </c>
      <c r="AP96" s="648" t="str">
        <f>IF(IF('C3(1)-1管路'!AP96="-","-",IF('C10(1)-2管路(計画設定)'!AP96="-",'C3(1)-1管路'!AP96,'C3(1)-1管路'!AP96-'C10(1)-2管路(計画設定)'!AP96))=0,"-",IF('C3(1)-1管路'!AP96="-","-",IF('C10(1)-2管路(計画設定)'!AP96="-",'C3(1)-1管路'!AP96,'C3(1)-1管路'!AP96-'C10(1)-2管路(計画設定)'!AP96)))</f>
        <v>-</v>
      </c>
      <c r="AQ96" s="649" t="str">
        <f>IF(IF('C3(1)-1管路'!AQ96="-","-",IF('C10(1)-2管路(計画設定)'!AQ96="-",'C3(1)-1管路'!AQ96,'C3(1)-1管路'!AQ96-'C10(1)-2管路(計画設定)'!AQ96))=0,"-",IF('C3(1)-1管路'!AQ96="-","-",IF('C10(1)-2管路(計画設定)'!AQ96="-",'C3(1)-1管路'!AQ96,'C3(1)-1管路'!AQ96-'C10(1)-2管路(計画設定)'!AQ96)))</f>
        <v>-</v>
      </c>
      <c r="AR96" s="659" t="str">
        <f t="shared" si="185"/>
        <v>-</v>
      </c>
      <c r="AS96" s="648" t="str">
        <f>IF(IF('C3(1)-1管路'!AS96="-","-",IF('C10(1)-2管路(計画設定)'!AS96="-",'C3(1)-1管路'!AS96,'C3(1)-1管路'!AS96-'C10(1)-2管路(計画設定)'!AS96))=0,"-",IF('C3(1)-1管路'!AS96="-","-",IF('C10(1)-2管路(計画設定)'!AS96="-",'C3(1)-1管路'!AS96,'C3(1)-1管路'!AS96-'C10(1)-2管路(計画設定)'!AS96)))</f>
        <v>-</v>
      </c>
      <c r="AT96" s="649" t="str">
        <f>IF(IF('C3(1)-1管路'!AT96="-","-",IF('C10(1)-2管路(計画設定)'!AT96="-",'C3(1)-1管路'!AT96,'C3(1)-1管路'!AT96-'C10(1)-2管路(計画設定)'!AT96))=0,"-",IF('C3(1)-1管路'!AT96="-","-",IF('C10(1)-2管路(計画設定)'!AT96="-",'C3(1)-1管路'!AT96,'C3(1)-1管路'!AT96-'C10(1)-2管路(計画設定)'!AT96)))</f>
        <v>-</v>
      </c>
      <c r="AU96" s="659" t="str">
        <f t="shared" si="186"/>
        <v>-</v>
      </c>
      <c r="AV96" s="1071">
        <f t="shared" si="187"/>
        <v>1834</v>
      </c>
      <c r="AW96" s="1070"/>
      <c r="AX96" s="1069">
        <f t="shared" si="188"/>
        <v>3.6</v>
      </c>
      <c r="AY96" s="1070"/>
      <c r="AZ96" s="1071">
        <f t="shared" si="189"/>
        <v>182</v>
      </c>
      <c r="BA96" s="1070"/>
      <c r="BB96" s="1070">
        <f t="shared" si="190"/>
        <v>39.200000000000003</v>
      </c>
      <c r="BC96" s="1070"/>
      <c r="BD96" s="1070">
        <f t="shared" si="191"/>
        <v>1616.4</v>
      </c>
      <c r="BE96" s="1070"/>
      <c r="BF96" s="1070">
        <f t="shared" si="192"/>
        <v>0</v>
      </c>
      <c r="BG96" s="1070"/>
      <c r="BH96" s="1070">
        <f t="shared" si="193"/>
        <v>0</v>
      </c>
      <c r="BI96" s="1070"/>
      <c r="BJ96" s="1069">
        <f t="shared" si="194"/>
        <v>221.2</v>
      </c>
      <c r="BK96" s="1070"/>
      <c r="BL96" s="1070">
        <f t="shared" si="195"/>
        <v>1616.4</v>
      </c>
      <c r="BM96" s="1073"/>
      <c r="BN96" s="1070">
        <f t="shared" si="196"/>
        <v>1837.6</v>
      </c>
      <c r="BO96" s="1073"/>
      <c r="BQ96" s="442" t="str">
        <f>IF('C10(1)-2管路(計画設定)'!AW96="","-",'C10(1)-2管路(計画設定)'!AW96)</f>
        <v>ダクタイル鋳鉄管(NS形継手等)</v>
      </c>
      <c r="BR96" s="441">
        <f>IF(BQ96=BR$4,IF('C10(1)-2管路(計画設定)'!AV96="-","-",IF('C10(1)-2管路(計画設定)'!I96="-",'C10(1)-2管路(計画設定)'!AV96,'C10(1)-2管路(計画設定)'!AV96-'C10(1)-2管路(計画設定)'!I96)),"-")</f>
        <v>173.7</v>
      </c>
      <c r="BS96" s="441" t="str">
        <f>IF(BQ96=BS$4,IF('C10(1)-2管路(計画設定)'!AV96="-","-",IF('C10(1)-2管路(計画設定)'!L96="-",'C10(1)-2管路(計画設定)'!AV96,'C10(1)-2管路(計画設定)'!AV96-'C10(1)-2管路(計画設定)'!L96)),"-")</f>
        <v>-</v>
      </c>
      <c r="BT96" s="441" t="str">
        <f>IF(BQ96=BT$4,IF('C10(1)-2管路(計画設定)'!AV96="-","-",IF('C10(1)-2管路(計画設定)'!O96="-",'C10(1)-2管路(計画設定)'!AV96,'C10(1)-2管路(計画設定)'!AV96-'C10(1)-2管路(計画設定)'!O96)),"-")</f>
        <v>-</v>
      </c>
      <c r="BU96" s="441" t="str">
        <f>IF($BQ96=BU$4,IF('C10(1)-2管路(計画設定)'!$AV96="-","-",IF('C10(1)-2管路(計画設定)'!R96="-",'C10(1)-2管路(計画設定)'!$AV96,'C10(1)-2管路(計画設定)'!$AV96-'C10(1)-2管路(計画設定)'!R96)),"-")</f>
        <v>-</v>
      </c>
      <c r="BV96" s="441" t="str">
        <f>IF($BQ96=BV$4,IF('C10(1)-2管路(計画設定)'!$AV96="-","-",IF('C10(1)-2管路(計画設定)'!W96="-",'C10(1)-2管路(計画設定)'!$AV96,'C10(1)-2管路(計画設定)'!$AV96-SUM('C10(1)-2管路(計画設定)'!S96,'C10(1)-2管路(計画設定)'!T96))),"-")</f>
        <v>-</v>
      </c>
      <c r="BW96" s="441" t="str">
        <f>IF($BQ96=BV$4,IF('C10(1)-2管路(計画設定)'!$AV96="-","-",IF('C10(1)-2管路(計画設定)'!W96="-",'C10(1)-2管路(計画設定)'!$AV96,'C10(1)-2管路(計画設定)'!$AV96-SUM('C10(1)-2管路(計画設定)'!U96,'C10(1)-2管路(計画設定)'!V96))),"-")</f>
        <v>-</v>
      </c>
      <c r="BX96" s="441" t="str">
        <f>IF($BQ96=BX$4,IF('C10(1)-2管路(計画設定)'!$AV96="-","-",IF('C10(1)-2管路(計画設定)'!AF96="-",'C10(1)-2管路(計画設定)'!$AV96,'C10(1)-2管路(計画設定)'!$AV96-'C10(1)-2管路(計画設定)'!AF96)),"-")</f>
        <v>-</v>
      </c>
      <c r="BY96" s="5"/>
      <c r="BZ96" s="5"/>
    </row>
    <row r="97" spans="1:78" ht="13.5" customHeight="1">
      <c r="A97" s="235"/>
      <c r="B97" s="1265"/>
      <c r="C97" s="1083"/>
      <c r="D97" s="1084"/>
      <c r="E97" s="1085"/>
      <c r="F97" s="76">
        <v>350</v>
      </c>
      <c r="G97" s="857">
        <f>IF(AND('C10(1)-1管路(計画設定)'!$F$17="○",'C10(1)-4,5管路(計画設定)'!$BR97="-"),"-",IF('C3(1)-1管路'!G97="-",BR97,IF(BR97="-",'C3(1)-1管路'!G97,'C3(1)-1管路'!G97+BR97)))</f>
        <v>26.1</v>
      </c>
      <c r="H97" s="649" t="str">
        <f>IF(IF('C3(1)-1管路'!H97="-","-",IF('C10(1)-2管路(計画設定)'!H97="-",'C3(1)-1管路'!H97,'C3(1)-1管路'!H97-'C10(1)-2管路(計画設定)'!H97))=0,"-",IF('C3(1)-1管路'!H97="-","-",IF('C10(1)-2管路(計画設定)'!H97="-",'C3(1)-1管路'!H97,'C3(1)-1管路'!H97-'C10(1)-2管路(計画設定)'!H97)))</f>
        <v>-</v>
      </c>
      <c r="I97" s="664">
        <f t="shared" si="174"/>
        <v>26.1</v>
      </c>
      <c r="J97" s="857" t="str">
        <f>IF(AND('C10(1)-1管路(計画設定)'!$H$17="○",'C10(1)-4,5管路(計画設定)'!$BS97="-"),"-",IF('C3(1)-1管路'!J97="-",BS97,IF(BS97="-",'C3(1)-1管路'!J97,'C3(1)-1管路'!J97+BS97)))</f>
        <v>-</v>
      </c>
      <c r="K97" s="649" t="str">
        <f>IF(IF('C3(1)-1管路'!K97="-","-",IF('C10(1)-2管路(計画設定)'!K97="-",'C3(1)-1管路'!K97,'C3(1)-1管路'!K97-'C10(1)-2管路(計画設定)'!K97))=0,"-",IF('C3(1)-1管路'!K97="-","-",IF('C10(1)-2管路(計画設定)'!K97="-",'C3(1)-1管路'!K97,'C3(1)-1管路'!K97-'C10(1)-2管路(計画設定)'!K97)))</f>
        <v>-</v>
      </c>
      <c r="L97" s="664" t="str">
        <f t="shared" si="175"/>
        <v>-</v>
      </c>
      <c r="M97" s="857" t="str">
        <f>IF(AND('C10(1)-1管路(計画設定)'!$J$17="○",'C10(1)-4,5管路(計画設定)'!$BT97="-"),"-",IF('C3(1)-1管路'!M97="-",BT97,IF(BT97="-",'C3(1)-1管路'!M97,'C3(1)-1管路'!M97+BT97)))</f>
        <v>-</v>
      </c>
      <c r="N97" s="649" t="str">
        <f>IF(IF('C3(1)-1管路'!N97="-","-",IF('C10(1)-2管路(計画設定)'!N97="-",'C3(1)-1管路'!N97,'C3(1)-1管路'!N97-'C10(1)-2管路(計画設定)'!N97))=0,"-",IF('C3(1)-1管路'!N97="-","-",IF('C10(1)-2管路(計画設定)'!N97="-",'C3(1)-1管路'!N97,'C3(1)-1管路'!N97-'C10(1)-2管路(計画設定)'!N97)))</f>
        <v>-</v>
      </c>
      <c r="O97" s="664" t="str">
        <f t="shared" si="176"/>
        <v>-</v>
      </c>
      <c r="P97" s="857" t="str">
        <f>IF(AND('C10(1)-1管路(計画設定)'!$L$17="○",'C10(1)-4,5管路(計画設定)'!$BU97="-"),"-",IF('C3(1)-1管路'!P97="-",BU97,IF(BU97="-",'C3(1)-1管路'!P97,'C3(1)-1管路'!P97+BU97)))</f>
        <v>-</v>
      </c>
      <c r="Q97" s="649" t="str">
        <f>IF(IF('C3(1)-1管路'!Q97="-","-",IF('C10(1)-2管路(計画設定)'!Q97="-",'C3(1)-1管路'!Q97,'C3(1)-1管路'!Q97-'C10(1)-2管路(計画設定)'!Q97))=0,"-",IF('C3(1)-1管路'!Q97="-","-",IF('C10(1)-2管路(計画設定)'!Q97="-",'C3(1)-1管路'!Q97,'C3(1)-1管路'!Q97-'C10(1)-2管路(計画設定)'!Q97)))</f>
        <v>-</v>
      </c>
      <c r="R97" s="664" t="str">
        <f t="shared" si="177"/>
        <v>-</v>
      </c>
      <c r="S97" s="857" t="str">
        <f>IF(AND('C10(1)-1管路(計画設定)'!$N$17="○",'C10(1)-4,5管路(計画設定)'!$BV97="-"),"-",IF('C3(1)-1管路'!S97="-",BV97,IF(BV97="-",'C3(1)-1管路'!S97,'C3(1)-1管路'!S97+BV97+BW97)))</f>
        <v>-</v>
      </c>
      <c r="T97" s="650" t="str">
        <f>IF(IF('C3(1)-1管路'!T97="-","-",IF('C10(1)-2管路(計画設定)'!T97="-",'C3(1)-1管路'!T97,'C3(1)-1管路'!T97-'C10(1)-2管路(計画設定)'!T97))=0,"-",IF('C3(1)-1管路'!T97="-","-",IF('C10(1)-2管路(計画設定)'!T97="-",'C3(1)-1管路'!T97,'C3(1)-1管路'!T97-'C10(1)-2管路(計画設定)'!T97)))</f>
        <v>-</v>
      </c>
      <c r="U97" s="856" t="str">
        <f>IF(AND('C10(1)-1管路(計画設定)'!$P$17="○",'C10(1)-4,5管路(計画設定)'!$BW97="-"),"-",IF('C3(1)-1管路'!U97="-",BW97,IF(BW97="-",'C3(1)-1管路'!U97,'C3(1)-1管路'!U97)))</f>
        <v>-</v>
      </c>
      <c r="V97" s="649" t="str">
        <f>IF(IF('C3(1)-1管路'!V97="-","-",IF('C10(1)-2管路(計画設定)'!V97="-",'C3(1)-1管路'!V97,'C3(1)-1管路'!V97-'C10(1)-2管路(計画設定)'!V97))=0,"-",IF('C3(1)-1管路'!V97="-","-",IF('C10(1)-2管路(計画設定)'!V97="-",'C3(1)-1管路'!V97,'C3(1)-1管路'!V97-'C10(1)-2管路(計画設定)'!V97)))</f>
        <v>-</v>
      </c>
      <c r="W97" s="664" t="str">
        <f t="shared" si="178"/>
        <v>-</v>
      </c>
      <c r="X97" s="648">
        <f>IF(IF('C3(1)-1管路'!X97="-","-",IF('C10(1)-2管路(計画設定)'!X97="-",'C3(1)-1管路'!X97,'C3(1)-1管路'!X97-'C10(1)-2管路(計画設定)'!X97))=0,"-",IF('C3(1)-1管路'!X97="-","-",IF('C10(1)-2管路(計画設定)'!X97="-",'C3(1)-1管路'!X97,'C3(1)-1管路'!X97-'C10(1)-2管路(計画設定)'!X97)))</f>
        <v>238</v>
      </c>
      <c r="Y97" s="649" t="str">
        <f>IF(IF('C3(1)-1管路'!Y97="-","-",IF('C10(1)-2管路(計画設定)'!Y97="-",'C3(1)-1管路'!Y97,'C3(1)-1管路'!Y97-'C10(1)-2管路(計画設定)'!Y97))=0,"-",IF('C3(1)-1管路'!Y97="-","-",IF('C10(1)-2管路(計画設定)'!Y97="-",'C3(1)-1管路'!Y97,'C3(1)-1管路'!Y97-'C10(1)-2管路(計画設定)'!Y97)))</f>
        <v>-</v>
      </c>
      <c r="Z97" s="664">
        <f t="shared" si="179"/>
        <v>238</v>
      </c>
      <c r="AA97" s="648" t="str">
        <f>IF(IF('C3(1)-1管路'!AA97="-","-",IF('C10(1)-2管路(計画設定)'!AA97="-",'C3(1)-1管路'!AA97,'C3(1)-1管路'!AA97-'C10(1)-2管路(計画設定)'!AA97))=0,"-",IF('C3(1)-1管路'!AA97="-","-",IF('C10(1)-2管路(計画設定)'!AA97="-",'C3(1)-1管路'!AA97,'C3(1)-1管路'!AA97-'C10(1)-2管路(計画設定)'!AA97)))</f>
        <v>-</v>
      </c>
      <c r="AB97" s="649" t="str">
        <f>IF(IF('C3(1)-1管路'!AB97="-","-",IF('C10(1)-2管路(計画設定)'!AB97="-",'C3(1)-1管路'!AB97,'C3(1)-1管路'!AB97-'C10(1)-2管路(計画設定)'!AB97))=0,"-",IF('C3(1)-1管路'!AB97="-","-",IF('C10(1)-2管路(計画設定)'!AB97="-",'C3(1)-1管路'!AB97,'C3(1)-1管路'!AB97-'C10(1)-2管路(計画設定)'!AB97)))</f>
        <v>-</v>
      </c>
      <c r="AC97" s="664" t="str">
        <f t="shared" si="180"/>
        <v>-</v>
      </c>
      <c r="AD97" s="857" t="str">
        <f>IF(AND('C10(1)-1管路(計画設定)'!$V$17="○",'C10(1)-4,5管路(計画設定)'!$BX97="-"),"-",IF('C3(1)-1管路'!AD97="-",BX97,IF(BX97="-",'C3(1)-1管路'!AD97,'C3(1)-1管路'!AD97+BX97)))</f>
        <v>-</v>
      </c>
      <c r="AE97" s="649" t="str">
        <f>IF(IF('C3(1)-1管路'!AE97="-","-",IF('C10(1)-2管路(計画設定)'!AE97="-",'C3(1)-1管路'!AE97,'C3(1)-1管路'!AE97-'C10(1)-2管路(計画設定)'!AE97))=0,"-",IF('C3(1)-1管路'!AE97="-","-",IF('C10(1)-2管路(計画設定)'!AE97="-",'C3(1)-1管路'!AE97,'C3(1)-1管路'!AE97-'C10(1)-2管路(計画設定)'!AE97)))</f>
        <v>-</v>
      </c>
      <c r="AF97" s="664" t="str">
        <f t="shared" si="181"/>
        <v>-</v>
      </c>
      <c r="AG97" s="648" t="str">
        <f>IF(IF('C3(1)-1管路'!AG97="-","-",IF('C10(1)-2管路(計画設定)'!AG97="-",'C3(1)-1管路'!AG97,'C3(1)-1管路'!AG97-'C10(1)-2管路(計画設定)'!AG97))=0,"-",IF('C3(1)-1管路'!AG97="-","-",IF('C10(1)-2管路(計画設定)'!AG97="-",'C3(1)-1管路'!AG97,'C3(1)-1管路'!AG97-'C10(1)-2管路(計画設定)'!AG97)))</f>
        <v>-</v>
      </c>
      <c r="AH97" s="649" t="str">
        <f>IF(IF('C3(1)-1管路'!AH97="-","-",IF('C10(1)-2管路(計画設定)'!AH97="-",'C3(1)-1管路'!AH97,'C3(1)-1管路'!AH97-'C10(1)-2管路(計画設定)'!AH97))=0,"-",IF('C3(1)-1管路'!AH97="-","-",IF('C10(1)-2管路(計画設定)'!AH97="-",'C3(1)-1管路'!AH97,'C3(1)-1管路'!AH97-'C10(1)-2管路(計画設定)'!AH97)))</f>
        <v>-</v>
      </c>
      <c r="AI97" s="664" t="str">
        <f t="shared" si="182"/>
        <v>-</v>
      </c>
      <c r="AJ97" s="648" t="str">
        <f>IF(IF('C3(1)-1管路'!AJ97="-","-",IF('C10(1)-2管路(計画設定)'!AJ97="-",'C3(1)-1管路'!AJ97,'C3(1)-1管路'!AJ97-'C10(1)-2管路(計画設定)'!AJ97))=0,"-",IF('C3(1)-1管路'!AJ97="-","-",IF('C10(1)-2管路(計画設定)'!AJ97="-",'C3(1)-1管路'!AJ97,'C3(1)-1管路'!AJ97-'C10(1)-2管路(計画設定)'!AJ97)))</f>
        <v>-</v>
      </c>
      <c r="AK97" s="649" t="str">
        <f>IF(IF('C3(1)-1管路'!AK97="-","-",IF('C10(1)-2管路(計画設定)'!AK97="-",'C3(1)-1管路'!AK97,'C3(1)-1管路'!AK97-'C10(1)-2管路(計画設定)'!AK97))=0,"-",IF('C3(1)-1管路'!AK97="-","-",IF('C10(1)-2管路(計画設定)'!AK97="-",'C3(1)-1管路'!AK97,'C3(1)-1管路'!AK97-'C10(1)-2管路(計画設定)'!AK97)))</f>
        <v>-</v>
      </c>
      <c r="AL97" s="664" t="str">
        <f t="shared" si="183"/>
        <v>-</v>
      </c>
      <c r="AM97" s="648" t="str">
        <f>IF(IF('C3(1)-1管路'!AM97="-","-",IF('C10(1)-2管路(計画設定)'!AM97="-",'C3(1)-1管路'!AM97,'C3(1)-1管路'!AM97-'C10(1)-2管路(計画設定)'!AM97))=0,"-",IF('C3(1)-1管路'!AM97="-","-",IF('C10(1)-2管路(計画設定)'!AM97="-",'C3(1)-1管路'!AM97,'C3(1)-1管路'!AM97-'C10(1)-2管路(計画設定)'!AM97)))</f>
        <v>-</v>
      </c>
      <c r="AN97" s="649" t="str">
        <f>IF(IF('C3(1)-1管路'!AN97="-","-",IF('C10(1)-2管路(計画設定)'!AN97="-",'C3(1)-1管路'!AN97,'C3(1)-1管路'!AN97-'C10(1)-2管路(計画設定)'!AN97))=0,"-",IF('C3(1)-1管路'!AN97="-","-",IF('C10(1)-2管路(計画設定)'!AN97="-",'C3(1)-1管路'!AN97,'C3(1)-1管路'!AN97-'C10(1)-2管路(計画設定)'!AN97)))</f>
        <v>-</v>
      </c>
      <c r="AO97" s="664" t="str">
        <f t="shared" si="184"/>
        <v>-</v>
      </c>
      <c r="AP97" s="648" t="str">
        <f>IF(IF('C3(1)-1管路'!AP97="-","-",IF('C10(1)-2管路(計画設定)'!AP97="-",'C3(1)-1管路'!AP97,'C3(1)-1管路'!AP97-'C10(1)-2管路(計画設定)'!AP97))=0,"-",IF('C3(1)-1管路'!AP97="-","-",IF('C10(1)-2管路(計画設定)'!AP97="-",'C3(1)-1管路'!AP97,'C3(1)-1管路'!AP97-'C10(1)-2管路(計画設定)'!AP97)))</f>
        <v>-</v>
      </c>
      <c r="AQ97" s="649" t="str">
        <f>IF(IF('C3(1)-1管路'!AQ97="-","-",IF('C10(1)-2管路(計画設定)'!AQ97="-",'C3(1)-1管路'!AQ97,'C3(1)-1管路'!AQ97-'C10(1)-2管路(計画設定)'!AQ97))=0,"-",IF('C3(1)-1管路'!AQ97="-","-",IF('C10(1)-2管路(計画設定)'!AQ97="-",'C3(1)-1管路'!AQ97,'C3(1)-1管路'!AQ97-'C10(1)-2管路(計画設定)'!AQ97)))</f>
        <v>-</v>
      </c>
      <c r="AR97" s="659" t="str">
        <f t="shared" si="185"/>
        <v>-</v>
      </c>
      <c r="AS97" s="648" t="str">
        <f>IF(IF('C3(1)-1管路'!AS97="-","-",IF('C10(1)-2管路(計画設定)'!AS97="-",'C3(1)-1管路'!AS97,'C3(1)-1管路'!AS97-'C10(1)-2管路(計画設定)'!AS97))=0,"-",IF('C3(1)-1管路'!AS97="-","-",IF('C10(1)-2管路(計画設定)'!AS97="-",'C3(1)-1管路'!AS97,'C3(1)-1管路'!AS97-'C10(1)-2管路(計画設定)'!AS97)))</f>
        <v>-</v>
      </c>
      <c r="AT97" s="649" t="str">
        <f>IF(IF('C3(1)-1管路'!AT97="-","-",IF('C10(1)-2管路(計画設定)'!AT97="-",'C3(1)-1管路'!AT97,'C3(1)-1管路'!AT97-'C10(1)-2管路(計画設定)'!AT97))=0,"-",IF('C3(1)-1管路'!AT97="-","-",IF('C10(1)-2管路(計画設定)'!AT97="-",'C3(1)-1管路'!AT97,'C3(1)-1管路'!AT97-'C10(1)-2管路(計画設定)'!AT97)))</f>
        <v>-</v>
      </c>
      <c r="AU97" s="659" t="str">
        <f t="shared" si="186"/>
        <v>-</v>
      </c>
      <c r="AV97" s="1071">
        <f t="shared" si="187"/>
        <v>264.10000000000002</v>
      </c>
      <c r="AW97" s="1070"/>
      <c r="AX97" s="1069" t="str">
        <f t="shared" si="188"/>
        <v>-</v>
      </c>
      <c r="AY97" s="1070"/>
      <c r="AZ97" s="1071">
        <f t="shared" si="189"/>
        <v>26.1</v>
      </c>
      <c r="BA97" s="1070"/>
      <c r="BB97" s="1070">
        <f t="shared" si="190"/>
        <v>0</v>
      </c>
      <c r="BC97" s="1070"/>
      <c r="BD97" s="1070">
        <f t="shared" si="191"/>
        <v>238</v>
      </c>
      <c r="BE97" s="1070"/>
      <c r="BF97" s="1070">
        <f t="shared" si="192"/>
        <v>0</v>
      </c>
      <c r="BG97" s="1070"/>
      <c r="BH97" s="1070">
        <f t="shared" si="193"/>
        <v>0</v>
      </c>
      <c r="BI97" s="1070"/>
      <c r="BJ97" s="1069">
        <f t="shared" si="194"/>
        <v>26.1</v>
      </c>
      <c r="BK97" s="1070"/>
      <c r="BL97" s="1070">
        <f t="shared" si="195"/>
        <v>238</v>
      </c>
      <c r="BM97" s="1073"/>
      <c r="BN97" s="1070">
        <f t="shared" si="196"/>
        <v>264.10000000000002</v>
      </c>
      <c r="BO97" s="1073"/>
      <c r="BQ97" s="442" t="str">
        <f>IF('C10(1)-2管路(計画設定)'!AW97="","-",'C10(1)-2管路(計画設定)'!AW97)</f>
        <v>ダクタイル鋳鉄管(NS形継手等)</v>
      </c>
      <c r="BR97" s="441">
        <f>IF(BQ97=BR$4,IF('C10(1)-2管路(計画設定)'!AV97="-","-",IF('C10(1)-2管路(計画設定)'!I97="-",'C10(1)-2管路(計画設定)'!AV97,'C10(1)-2管路(計画設定)'!AV97-'C10(1)-2管路(計画設定)'!I97)),"-")</f>
        <v>26.1</v>
      </c>
      <c r="BS97" s="441" t="str">
        <f>IF(BQ97=BS$4,IF('C10(1)-2管路(計画設定)'!AV97="-","-",IF('C10(1)-2管路(計画設定)'!L97="-",'C10(1)-2管路(計画設定)'!AV97,'C10(1)-2管路(計画設定)'!AV97-'C10(1)-2管路(計画設定)'!L97)),"-")</f>
        <v>-</v>
      </c>
      <c r="BT97" s="441" t="str">
        <f>IF(BQ97=BT$4,IF('C10(1)-2管路(計画設定)'!AV97="-","-",IF('C10(1)-2管路(計画設定)'!O97="-",'C10(1)-2管路(計画設定)'!AV97,'C10(1)-2管路(計画設定)'!AV97-'C10(1)-2管路(計画設定)'!O97)),"-")</f>
        <v>-</v>
      </c>
      <c r="BU97" s="441" t="str">
        <f>IF($BQ97=BU$4,IF('C10(1)-2管路(計画設定)'!$AV97="-","-",IF('C10(1)-2管路(計画設定)'!R97="-",'C10(1)-2管路(計画設定)'!$AV97,'C10(1)-2管路(計画設定)'!$AV97-'C10(1)-2管路(計画設定)'!R97)),"-")</f>
        <v>-</v>
      </c>
      <c r="BV97" s="441" t="str">
        <f>IF($BQ97=BV$4,IF('C10(1)-2管路(計画設定)'!$AV97="-","-",IF('C10(1)-2管路(計画設定)'!W97="-",'C10(1)-2管路(計画設定)'!$AV97,'C10(1)-2管路(計画設定)'!$AV97-SUM('C10(1)-2管路(計画設定)'!S97,'C10(1)-2管路(計画設定)'!T97))),"-")</f>
        <v>-</v>
      </c>
      <c r="BW97" s="441" t="str">
        <f>IF($BQ97=BV$4,IF('C10(1)-2管路(計画設定)'!$AV97="-","-",IF('C10(1)-2管路(計画設定)'!W97="-",'C10(1)-2管路(計画設定)'!$AV97,'C10(1)-2管路(計画設定)'!$AV97-SUM('C10(1)-2管路(計画設定)'!U97,'C10(1)-2管路(計画設定)'!V97))),"-")</f>
        <v>-</v>
      </c>
      <c r="BX97" s="441" t="str">
        <f>IF($BQ97=BX$4,IF('C10(1)-2管路(計画設定)'!$AV97="-","-",IF('C10(1)-2管路(計画設定)'!AF97="-",'C10(1)-2管路(計画設定)'!$AV97,'C10(1)-2管路(計画設定)'!$AV97-'C10(1)-2管路(計画設定)'!AF97)),"-")</f>
        <v>-</v>
      </c>
      <c r="BY97" s="5"/>
      <c r="BZ97" s="5"/>
    </row>
    <row r="98" spans="1:78" ht="13.5" customHeight="1">
      <c r="B98" s="1265"/>
      <c r="C98" s="1083"/>
      <c r="D98" s="1084"/>
      <c r="E98" s="1085"/>
      <c r="F98" s="76">
        <v>300</v>
      </c>
      <c r="G98" s="857">
        <f>IF(AND('C10(1)-1管路(計画設定)'!$F$17="○",'C10(1)-4,5管路(計画設定)'!$BR98="-"),"-",IF('C3(1)-1管路'!G98="-",BR98,IF(BR98="-",'C3(1)-1管路'!G98,'C3(1)-1管路'!G98+BR98)))</f>
        <v>414.5</v>
      </c>
      <c r="H98" s="649" t="str">
        <f>IF(IF('C3(1)-1管路'!H98="-","-",IF('C10(1)-2管路(計画設定)'!H98="-",'C3(1)-1管路'!H98,'C3(1)-1管路'!H98-'C10(1)-2管路(計画設定)'!H98))=0,"-",IF('C3(1)-1管路'!H98="-","-",IF('C10(1)-2管路(計画設定)'!H98="-",'C3(1)-1管路'!H98,'C3(1)-1管路'!H98-'C10(1)-2管路(計画設定)'!H98)))</f>
        <v>-</v>
      </c>
      <c r="I98" s="664">
        <f t="shared" si="174"/>
        <v>414.5</v>
      </c>
      <c r="J98" s="857" t="str">
        <f>IF(AND('C10(1)-1管路(計画設定)'!$H$17="○",'C10(1)-4,5管路(計画設定)'!$BS98="-"),"-",IF('C3(1)-1管路'!J98="-",BS98,IF(BS98="-",'C3(1)-1管路'!J98,'C3(1)-1管路'!J98+BS98)))</f>
        <v>-</v>
      </c>
      <c r="K98" s="649" t="str">
        <f>IF(IF('C3(1)-1管路'!K98="-","-",IF('C10(1)-2管路(計画設定)'!K98="-",'C3(1)-1管路'!K98,'C3(1)-1管路'!K98-'C10(1)-2管路(計画設定)'!K98))=0,"-",IF('C3(1)-1管路'!K98="-","-",IF('C10(1)-2管路(計画設定)'!K98="-",'C3(1)-1管路'!K98,'C3(1)-1管路'!K98-'C10(1)-2管路(計画設定)'!K98)))</f>
        <v>-</v>
      </c>
      <c r="L98" s="664" t="str">
        <f t="shared" si="175"/>
        <v>-</v>
      </c>
      <c r="M98" s="857" t="str">
        <f>IF(AND('C10(1)-1管路(計画設定)'!$J$17="○",'C10(1)-4,5管路(計画設定)'!$BT98="-"),"-",IF('C3(1)-1管路'!M98="-",BT98,IF(BT98="-",'C3(1)-1管路'!M98,'C3(1)-1管路'!M98+BT98)))</f>
        <v>-</v>
      </c>
      <c r="N98" s="649" t="str">
        <f>IF(IF('C3(1)-1管路'!N98="-","-",IF('C10(1)-2管路(計画設定)'!N98="-",'C3(1)-1管路'!N98,'C3(1)-1管路'!N98-'C10(1)-2管路(計画設定)'!N98))=0,"-",IF('C3(1)-1管路'!N98="-","-",IF('C10(1)-2管路(計画設定)'!N98="-",'C3(1)-1管路'!N98,'C3(1)-1管路'!N98-'C10(1)-2管路(計画設定)'!N98)))</f>
        <v>-</v>
      </c>
      <c r="O98" s="664" t="str">
        <f t="shared" si="176"/>
        <v>-</v>
      </c>
      <c r="P98" s="857" t="str">
        <f>IF(AND('C10(1)-1管路(計画設定)'!$L$17="○",'C10(1)-4,5管路(計画設定)'!$BU98="-"),"-",IF('C3(1)-1管路'!P98="-",BU98,IF(BU98="-",'C3(1)-1管路'!P98,'C3(1)-1管路'!P98+BU98)))</f>
        <v>-</v>
      </c>
      <c r="Q98" s="649" t="str">
        <f>IF(IF('C3(1)-1管路'!Q98="-","-",IF('C10(1)-2管路(計画設定)'!Q98="-",'C3(1)-1管路'!Q98,'C3(1)-1管路'!Q98-'C10(1)-2管路(計画設定)'!Q98))=0,"-",IF('C3(1)-1管路'!Q98="-","-",IF('C10(1)-2管路(計画設定)'!Q98="-",'C3(1)-1管路'!Q98,'C3(1)-1管路'!Q98-'C10(1)-2管路(計画設定)'!Q98)))</f>
        <v>-</v>
      </c>
      <c r="R98" s="664" t="str">
        <f t="shared" si="177"/>
        <v>-</v>
      </c>
      <c r="S98" s="857" t="str">
        <f>IF(AND('C10(1)-1管路(計画設定)'!$N$17="○",'C10(1)-4,5管路(計画設定)'!$BV98="-"),"-",IF('C3(1)-1管路'!S98="-",BV98,IF(BV98="-",'C3(1)-1管路'!S98,'C3(1)-1管路'!S98+BV98+BW98)))</f>
        <v>-</v>
      </c>
      <c r="T98" s="650" t="str">
        <f>IF(IF('C3(1)-1管路'!T98="-","-",IF('C10(1)-2管路(計画設定)'!T98="-",'C3(1)-1管路'!T98,'C3(1)-1管路'!T98-'C10(1)-2管路(計画設定)'!T98))=0,"-",IF('C3(1)-1管路'!T98="-","-",IF('C10(1)-2管路(計画設定)'!T98="-",'C3(1)-1管路'!T98,'C3(1)-1管路'!T98-'C10(1)-2管路(計画設定)'!T98)))</f>
        <v>-</v>
      </c>
      <c r="U98" s="856" t="str">
        <f>IF(AND('C10(1)-1管路(計画設定)'!$P$17="○",'C10(1)-4,5管路(計画設定)'!$BW98="-"),"-",IF('C3(1)-1管路'!U98="-",BW98,IF(BW98="-",'C3(1)-1管路'!U98,'C3(1)-1管路'!U98)))</f>
        <v>-</v>
      </c>
      <c r="V98" s="649" t="str">
        <f>IF(IF('C3(1)-1管路'!V98="-","-",IF('C10(1)-2管路(計画設定)'!V98="-",'C3(1)-1管路'!V98,'C3(1)-1管路'!V98-'C10(1)-2管路(計画設定)'!V98))=0,"-",IF('C3(1)-1管路'!V98="-","-",IF('C10(1)-2管路(計画設定)'!V98="-",'C3(1)-1管路'!V98,'C3(1)-1管路'!V98-'C10(1)-2管路(計画設定)'!V98)))</f>
        <v>-</v>
      </c>
      <c r="W98" s="664" t="str">
        <f t="shared" si="178"/>
        <v>-</v>
      </c>
      <c r="X98" s="648">
        <f>IF(IF('C3(1)-1管路'!X98="-","-",IF('C10(1)-2管路(計画設定)'!X98="-",'C3(1)-1管路'!X98,'C3(1)-1管路'!X98-'C10(1)-2管路(計画設定)'!X98))=0,"-",IF('C3(1)-1管路'!X98="-","-",IF('C10(1)-2管路(計画設定)'!X98="-",'C3(1)-1管路'!X98,'C3(1)-1管路'!X98-'C10(1)-2管路(計画設定)'!X98)))</f>
        <v>1460.3</v>
      </c>
      <c r="Y98" s="649" t="str">
        <f>IF(IF('C3(1)-1管路'!Y98="-","-",IF('C10(1)-2管路(計画設定)'!Y98="-",'C3(1)-1管路'!Y98,'C3(1)-1管路'!Y98-'C10(1)-2管路(計画設定)'!Y98))=0,"-",IF('C3(1)-1管路'!Y98="-","-",IF('C10(1)-2管路(計画設定)'!Y98="-",'C3(1)-1管路'!Y98,'C3(1)-1管路'!Y98-'C10(1)-2管路(計画設定)'!Y98)))</f>
        <v>-</v>
      </c>
      <c r="Z98" s="664">
        <f t="shared" si="179"/>
        <v>1460.3</v>
      </c>
      <c r="AA98" s="648" t="str">
        <f>IF(IF('C3(1)-1管路'!AA98="-","-",IF('C10(1)-2管路(計画設定)'!AA98="-",'C3(1)-1管路'!AA98,'C3(1)-1管路'!AA98-'C10(1)-2管路(計画設定)'!AA98))=0,"-",IF('C3(1)-1管路'!AA98="-","-",IF('C10(1)-2管路(計画設定)'!AA98="-",'C3(1)-1管路'!AA98,'C3(1)-1管路'!AA98-'C10(1)-2管路(計画設定)'!AA98)))</f>
        <v>-</v>
      </c>
      <c r="AB98" s="649" t="str">
        <f>IF(IF('C3(1)-1管路'!AB98="-","-",IF('C10(1)-2管路(計画設定)'!AB98="-",'C3(1)-1管路'!AB98,'C3(1)-1管路'!AB98-'C10(1)-2管路(計画設定)'!AB98))=0,"-",IF('C3(1)-1管路'!AB98="-","-",IF('C10(1)-2管路(計画設定)'!AB98="-",'C3(1)-1管路'!AB98,'C3(1)-1管路'!AB98-'C10(1)-2管路(計画設定)'!AB98)))</f>
        <v>-</v>
      </c>
      <c r="AC98" s="664" t="str">
        <f t="shared" si="180"/>
        <v>-</v>
      </c>
      <c r="AD98" s="857" t="str">
        <f>IF(AND('C10(1)-1管路(計画設定)'!$V$17="○",'C10(1)-4,5管路(計画設定)'!$BX98="-"),"-",IF('C3(1)-1管路'!AD98="-",BX98,IF(BX98="-",'C3(1)-1管路'!AD98,'C3(1)-1管路'!AD98+BX98)))</f>
        <v>-</v>
      </c>
      <c r="AE98" s="649" t="str">
        <f>IF(IF('C3(1)-1管路'!AE98="-","-",IF('C10(1)-2管路(計画設定)'!AE98="-",'C3(1)-1管路'!AE98,'C3(1)-1管路'!AE98-'C10(1)-2管路(計画設定)'!AE98))=0,"-",IF('C3(1)-1管路'!AE98="-","-",IF('C10(1)-2管路(計画設定)'!AE98="-",'C3(1)-1管路'!AE98,'C3(1)-1管路'!AE98-'C10(1)-2管路(計画設定)'!AE98)))</f>
        <v>-</v>
      </c>
      <c r="AF98" s="664" t="str">
        <f t="shared" si="181"/>
        <v>-</v>
      </c>
      <c r="AG98" s="648" t="str">
        <f>IF(IF('C3(1)-1管路'!AG98="-","-",IF('C10(1)-2管路(計画設定)'!AG98="-",'C3(1)-1管路'!AG98,'C3(1)-1管路'!AG98-'C10(1)-2管路(計画設定)'!AG98))=0,"-",IF('C3(1)-1管路'!AG98="-","-",IF('C10(1)-2管路(計画設定)'!AG98="-",'C3(1)-1管路'!AG98,'C3(1)-1管路'!AG98-'C10(1)-2管路(計画設定)'!AG98)))</f>
        <v>-</v>
      </c>
      <c r="AH98" s="649" t="str">
        <f>IF(IF('C3(1)-1管路'!AH98="-","-",IF('C10(1)-2管路(計画設定)'!AH98="-",'C3(1)-1管路'!AH98,'C3(1)-1管路'!AH98-'C10(1)-2管路(計画設定)'!AH98))=0,"-",IF('C3(1)-1管路'!AH98="-","-",IF('C10(1)-2管路(計画設定)'!AH98="-",'C3(1)-1管路'!AH98,'C3(1)-1管路'!AH98-'C10(1)-2管路(計画設定)'!AH98)))</f>
        <v>-</v>
      </c>
      <c r="AI98" s="664" t="str">
        <f t="shared" si="182"/>
        <v>-</v>
      </c>
      <c r="AJ98" s="648" t="str">
        <f>IF(IF('C3(1)-1管路'!AJ98="-","-",IF('C10(1)-2管路(計画設定)'!AJ98="-",'C3(1)-1管路'!AJ98,'C3(1)-1管路'!AJ98-'C10(1)-2管路(計画設定)'!AJ98))=0,"-",IF('C3(1)-1管路'!AJ98="-","-",IF('C10(1)-2管路(計画設定)'!AJ98="-",'C3(1)-1管路'!AJ98,'C3(1)-1管路'!AJ98-'C10(1)-2管路(計画設定)'!AJ98)))</f>
        <v>-</v>
      </c>
      <c r="AK98" s="649" t="str">
        <f>IF(IF('C3(1)-1管路'!AK98="-","-",IF('C10(1)-2管路(計画設定)'!AK98="-",'C3(1)-1管路'!AK98,'C3(1)-1管路'!AK98-'C10(1)-2管路(計画設定)'!AK98))=0,"-",IF('C3(1)-1管路'!AK98="-","-",IF('C10(1)-2管路(計画設定)'!AK98="-",'C3(1)-1管路'!AK98,'C3(1)-1管路'!AK98-'C10(1)-2管路(計画設定)'!AK98)))</f>
        <v>-</v>
      </c>
      <c r="AL98" s="664" t="str">
        <f t="shared" si="183"/>
        <v>-</v>
      </c>
      <c r="AM98" s="648" t="str">
        <f>IF(IF('C3(1)-1管路'!AM98="-","-",IF('C10(1)-2管路(計画設定)'!AM98="-",'C3(1)-1管路'!AM98,'C3(1)-1管路'!AM98-'C10(1)-2管路(計画設定)'!AM98))=0,"-",IF('C3(1)-1管路'!AM98="-","-",IF('C10(1)-2管路(計画設定)'!AM98="-",'C3(1)-1管路'!AM98,'C3(1)-1管路'!AM98-'C10(1)-2管路(計画設定)'!AM98)))</f>
        <v>-</v>
      </c>
      <c r="AN98" s="649" t="str">
        <f>IF(IF('C3(1)-1管路'!AN98="-","-",IF('C10(1)-2管路(計画設定)'!AN98="-",'C3(1)-1管路'!AN98,'C3(1)-1管路'!AN98-'C10(1)-2管路(計画設定)'!AN98))=0,"-",IF('C3(1)-1管路'!AN98="-","-",IF('C10(1)-2管路(計画設定)'!AN98="-",'C3(1)-1管路'!AN98,'C3(1)-1管路'!AN98-'C10(1)-2管路(計画設定)'!AN98)))</f>
        <v>-</v>
      </c>
      <c r="AO98" s="664" t="str">
        <f t="shared" si="184"/>
        <v>-</v>
      </c>
      <c r="AP98" s="648" t="str">
        <f>IF(IF('C3(1)-1管路'!AP98="-","-",IF('C10(1)-2管路(計画設定)'!AP98="-",'C3(1)-1管路'!AP98,'C3(1)-1管路'!AP98-'C10(1)-2管路(計画設定)'!AP98))=0,"-",IF('C3(1)-1管路'!AP98="-","-",IF('C10(1)-2管路(計画設定)'!AP98="-",'C3(1)-1管路'!AP98,'C3(1)-1管路'!AP98-'C10(1)-2管路(計画設定)'!AP98)))</f>
        <v>-</v>
      </c>
      <c r="AQ98" s="649" t="str">
        <f>IF(IF('C3(1)-1管路'!AQ98="-","-",IF('C10(1)-2管路(計画設定)'!AQ98="-",'C3(1)-1管路'!AQ98,'C3(1)-1管路'!AQ98-'C10(1)-2管路(計画設定)'!AQ98))=0,"-",IF('C3(1)-1管路'!AQ98="-","-",IF('C10(1)-2管路(計画設定)'!AQ98="-",'C3(1)-1管路'!AQ98,'C3(1)-1管路'!AQ98-'C10(1)-2管路(計画設定)'!AQ98)))</f>
        <v>-</v>
      </c>
      <c r="AR98" s="659" t="str">
        <f t="shared" si="185"/>
        <v>-</v>
      </c>
      <c r="AS98" s="648" t="str">
        <f>IF(IF('C3(1)-1管路'!AS98="-","-",IF('C10(1)-2管路(計画設定)'!AS98="-",'C3(1)-1管路'!AS98,'C3(1)-1管路'!AS98-'C10(1)-2管路(計画設定)'!AS98))=0,"-",IF('C3(1)-1管路'!AS98="-","-",IF('C10(1)-2管路(計画設定)'!AS98="-",'C3(1)-1管路'!AS98,'C3(1)-1管路'!AS98-'C10(1)-2管路(計画設定)'!AS98)))</f>
        <v>-</v>
      </c>
      <c r="AT98" s="649" t="str">
        <f>IF(IF('C3(1)-1管路'!AT98="-","-",IF('C10(1)-2管路(計画設定)'!AT98="-",'C3(1)-1管路'!AT98,'C3(1)-1管路'!AT98-'C10(1)-2管路(計画設定)'!AT98))=0,"-",IF('C3(1)-1管路'!AT98="-","-",IF('C10(1)-2管路(計画設定)'!AT98="-",'C3(1)-1管路'!AT98,'C3(1)-1管路'!AT98-'C10(1)-2管路(計画設定)'!AT98)))</f>
        <v>-</v>
      </c>
      <c r="AU98" s="659" t="str">
        <f t="shared" si="186"/>
        <v>-</v>
      </c>
      <c r="AV98" s="1071">
        <f t="shared" si="187"/>
        <v>1874.8</v>
      </c>
      <c r="AW98" s="1070"/>
      <c r="AX98" s="1069" t="str">
        <f t="shared" si="188"/>
        <v>-</v>
      </c>
      <c r="AY98" s="1070"/>
      <c r="AZ98" s="1071">
        <f t="shared" si="189"/>
        <v>414.5</v>
      </c>
      <c r="BA98" s="1070"/>
      <c r="BB98" s="1070">
        <f t="shared" si="190"/>
        <v>0</v>
      </c>
      <c r="BC98" s="1070"/>
      <c r="BD98" s="1070">
        <f t="shared" si="191"/>
        <v>1460.3</v>
      </c>
      <c r="BE98" s="1070"/>
      <c r="BF98" s="1070">
        <f t="shared" si="192"/>
        <v>0</v>
      </c>
      <c r="BG98" s="1070"/>
      <c r="BH98" s="1070">
        <f t="shared" si="193"/>
        <v>0</v>
      </c>
      <c r="BI98" s="1070"/>
      <c r="BJ98" s="1069">
        <f t="shared" si="194"/>
        <v>414.5</v>
      </c>
      <c r="BK98" s="1070"/>
      <c r="BL98" s="1070">
        <f t="shared" si="195"/>
        <v>1460.3</v>
      </c>
      <c r="BM98" s="1073"/>
      <c r="BN98" s="1070">
        <f t="shared" si="196"/>
        <v>1874.8</v>
      </c>
      <c r="BO98" s="1073"/>
      <c r="BQ98" s="442" t="str">
        <f>IF('C10(1)-2管路(計画設定)'!AW98="","-",'C10(1)-2管路(計画設定)'!AW98)</f>
        <v>ダクタイル鋳鉄管(NS形継手等)</v>
      </c>
      <c r="BR98" s="441">
        <f>IF(BQ98=BR$4,IF('C10(1)-2管路(計画設定)'!AV98="-","-",IF('C10(1)-2管路(計画設定)'!I98="-",'C10(1)-2管路(計画設定)'!AV98,'C10(1)-2管路(計画設定)'!AV98-'C10(1)-2管路(計画設定)'!I98)),"-")</f>
        <v>162</v>
      </c>
      <c r="BS98" s="441" t="str">
        <f>IF(BQ98=BS$4,IF('C10(1)-2管路(計画設定)'!AV98="-","-",IF('C10(1)-2管路(計画設定)'!L98="-",'C10(1)-2管路(計画設定)'!AV98,'C10(1)-2管路(計画設定)'!AV98-'C10(1)-2管路(計画設定)'!L98)),"-")</f>
        <v>-</v>
      </c>
      <c r="BT98" s="441" t="str">
        <f>IF(BQ98=BT$4,IF('C10(1)-2管路(計画設定)'!AV98="-","-",IF('C10(1)-2管路(計画設定)'!O98="-",'C10(1)-2管路(計画設定)'!AV98,'C10(1)-2管路(計画設定)'!AV98-'C10(1)-2管路(計画設定)'!O98)),"-")</f>
        <v>-</v>
      </c>
      <c r="BU98" s="441" t="str">
        <f>IF($BQ98=BU$4,IF('C10(1)-2管路(計画設定)'!$AV98="-","-",IF('C10(1)-2管路(計画設定)'!R98="-",'C10(1)-2管路(計画設定)'!$AV98,'C10(1)-2管路(計画設定)'!$AV98-'C10(1)-2管路(計画設定)'!R98)),"-")</f>
        <v>-</v>
      </c>
      <c r="BV98" s="441" t="str">
        <f>IF($BQ98=BV$4,IF('C10(1)-2管路(計画設定)'!$AV98="-","-",IF('C10(1)-2管路(計画設定)'!W98="-",'C10(1)-2管路(計画設定)'!$AV98,'C10(1)-2管路(計画設定)'!$AV98-SUM('C10(1)-2管路(計画設定)'!S98,'C10(1)-2管路(計画設定)'!T98))),"-")</f>
        <v>-</v>
      </c>
      <c r="BW98" s="441" t="str">
        <f>IF($BQ98=BV$4,IF('C10(1)-2管路(計画設定)'!$AV98="-","-",IF('C10(1)-2管路(計画設定)'!W98="-",'C10(1)-2管路(計画設定)'!$AV98,'C10(1)-2管路(計画設定)'!$AV98-SUM('C10(1)-2管路(計画設定)'!U98,'C10(1)-2管路(計画設定)'!V98))),"-")</f>
        <v>-</v>
      </c>
      <c r="BX98" s="441" t="str">
        <f>IF($BQ98=BX$4,IF('C10(1)-2管路(計画設定)'!$AV98="-","-",IF('C10(1)-2管路(計画設定)'!AF98="-",'C10(1)-2管路(計画設定)'!$AV98,'C10(1)-2管路(計画設定)'!$AV98-'C10(1)-2管路(計画設定)'!AF98)),"-")</f>
        <v>-</v>
      </c>
      <c r="BY98" s="5"/>
      <c r="BZ98" s="5"/>
    </row>
    <row r="99" spans="1:78" ht="13.5" customHeight="1">
      <c r="B99" s="1265"/>
      <c r="C99" s="1083"/>
      <c r="D99" s="1084"/>
      <c r="E99" s="1085"/>
      <c r="F99" s="76">
        <v>250</v>
      </c>
      <c r="G99" s="857">
        <f>IF(AND('C10(1)-1管路(計画設定)'!$F$17="○",'C10(1)-4,5管路(計画設定)'!$BR99="-"),"-",IF('C3(1)-1管路'!G99="-",BR99,IF(BR99="-",'C3(1)-1管路'!G99,'C3(1)-1管路'!G99+BR99)))</f>
        <v>2467.1999999999998</v>
      </c>
      <c r="H99" s="649" t="str">
        <f>IF(IF('C3(1)-1管路'!H99="-","-",IF('C10(1)-2管路(計画設定)'!H99="-",'C3(1)-1管路'!H99,'C3(1)-1管路'!H99-'C10(1)-2管路(計画設定)'!H99))=0,"-",IF('C3(1)-1管路'!H99="-","-",IF('C10(1)-2管路(計画設定)'!H99="-",'C3(1)-1管路'!H99,'C3(1)-1管路'!H99-'C10(1)-2管路(計画設定)'!H99)))</f>
        <v>-</v>
      </c>
      <c r="I99" s="664">
        <f t="shared" si="174"/>
        <v>2467.1999999999998</v>
      </c>
      <c r="J99" s="857" t="str">
        <f>IF(AND('C10(1)-1管路(計画設定)'!$H$17="○",'C10(1)-4,5管路(計画設定)'!$BS99="-"),"-",IF('C3(1)-1管路'!J99="-",BS99,IF(BS99="-",'C3(1)-1管路'!J99,'C3(1)-1管路'!J99+BS99)))</f>
        <v>-</v>
      </c>
      <c r="K99" s="649" t="str">
        <f>IF(IF('C3(1)-1管路'!K99="-","-",IF('C10(1)-2管路(計画設定)'!K99="-",'C3(1)-1管路'!K99,'C3(1)-1管路'!K99-'C10(1)-2管路(計画設定)'!K99))=0,"-",IF('C3(1)-1管路'!K99="-","-",IF('C10(1)-2管路(計画設定)'!K99="-",'C3(1)-1管路'!K99,'C3(1)-1管路'!K99-'C10(1)-2管路(計画設定)'!K99)))</f>
        <v>-</v>
      </c>
      <c r="L99" s="664" t="str">
        <f t="shared" si="175"/>
        <v>-</v>
      </c>
      <c r="M99" s="857" t="str">
        <f>IF(AND('C10(1)-1管路(計画設定)'!$J$17="○",'C10(1)-4,5管路(計画設定)'!$BT99="-"),"-",IF('C3(1)-1管路'!M99="-",BT99,IF(BT99="-",'C3(1)-1管路'!M99,'C3(1)-1管路'!M99+BT99)))</f>
        <v>-</v>
      </c>
      <c r="N99" s="649" t="str">
        <f>IF(IF('C3(1)-1管路'!N99="-","-",IF('C10(1)-2管路(計画設定)'!N99="-",'C3(1)-1管路'!N99,'C3(1)-1管路'!N99-'C10(1)-2管路(計画設定)'!N99))=0,"-",IF('C3(1)-1管路'!N99="-","-",IF('C10(1)-2管路(計画設定)'!N99="-",'C3(1)-1管路'!N99,'C3(1)-1管路'!N99-'C10(1)-2管路(計画設定)'!N99)))</f>
        <v>-</v>
      </c>
      <c r="O99" s="664" t="str">
        <f t="shared" si="176"/>
        <v>-</v>
      </c>
      <c r="P99" s="857" t="str">
        <f>IF(AND('C10(1)-1管路(計画設定)'!$L$17="○",'C10(1)-4,5管路(計画設定)'!$BU99="-"),"-",IF('C3(1)-1管路'!P99="-",BU99,IF(BU99="-",'C3(1)-1管路'!P99,'C3(1)-1管路'!P99+BU99)))</f>
        <v>-</v>
      </c>
      <c r="Q99" s="649" t="str">
        <f>IF(IF('C3(1)-1管路'!Q99="-","-",IF('C10(1)-2管路(計画設定)'!Q99="-",'C3(1)-1管路'!Q99,'C3(1)-1管路'!Q99-'C10(1)-2管路(計画設定)'!Q99))=0,"-",IF('C3(1)-1管路'!Q99="-","-",IF('C10(1)-2管路(計画設定)'!Q99="-",'C3(1)-1管路'!Q99,'C3(1)-1管路'!Q99-'C10(1)-2管路(計画設定)'!Q99)))</f>
        <v>-</v>
      </c>
      <c r="R99" s="664" t="str">
        <f t="shared" si="177"/>
        <v>-</v>
      </c>
      <c r="S99" s="857">
        <f>IF(AND('C10(1)-1管路(計画設定)'!$N$17="○",'C10(1)-4,5管路(計画設定)'!$BV99="-"),"-",IF('C3(1)-1管路'!S99="-",BV99,IF(BV99="-",'C3(1)-1管路'!S99,'C3(1)-1管路'!S99+BV99+BW99)))</f>
        <v>131.80000000000001</v>
      </c>
      <c r="T99" s="650">
        <f>IF(IF('C3(1)-1管路'!T99="-","-",IF('C10(1)-2管路(計画設定)'!T99="-",'C3(1)-1管路'!T99,'C3(1)-1管路'!T99-'C10(1)-2管路(計画設定)'!T99))=0,"-",IF('C3(1)-1管路'!T99="-","-",IF('C10(1)-2管路(計画設定)'!T99="-",'C3(1)-1管路'!T99,'C3(1)-1管路'!T99-'C10(1)-2管路(計画設定)'!T99)))</f>
        <v>14.4</v>
      </c>
      <c r="U99" s="856">
        <f>IF(AND('C10(1)-1管路(計画設定)'!$P$17="○",'C10(1)-4,5管路(計画設定)'!$BW99="-"),"-",IF('C3(1)-1管路'!U99="-",BW99,IF(BW99="-",'C3(1)-1管路'!U99,'C3(1)-1管路'!U99)))</f>
        <v>547.20000000000005</v>
      </c>
      <c r="V99" s="649" t="str">
        <f>IF(IF('C3(1)-1管路'!V99="-","-",IF('C10(1)-2管路(計画設定)'!V99="-",'C3(1)-1管路'!V99,'C3(1)-1管路'!V99-'C10(1)-2管路(計画設定)'!V99))=0,"-",IF('C3(1)-1管路'!V99="-","-",IF('C10(1)-2管路(計画設定)'!V99="-",'C3(1)-1管路'!V99,'C3(1)-1管路'!V99-'C10(1)-2管路(計画設定)'!V99)))</f>
        <v>-</v>
      </c>
      <c r="W99" s="664">
        <f t="shared" si="178"/>
        <v>693.40000000000009</v>
      </c>
      <c r="X99" s="648">
        <f>IF(IF('C3(1)-1管路'!X99="-","-",IF('C10(1)-2管路(計画設定)'!X99="-",'C3(1)-1管路'!X99,'C3(1)-1管路'!X99-'C10(1)-2管路(計画設定)'!X99))=0,"-",IF('C3(1)-1管路'!X99="-","-",IF('C10(1)-2管路(計画設定)'!X99="-",'C3(1)-1管路'!X99,'C3(1)-1管路'!X99-'C10(1)-2管路(計画設定)'!X99)))</f>
        <v>3975.5</v>
      </c>
      <c r="Y99" s="649" t="str">
        <f>IF(IF('C3(1)-1管路'!Y99="-","-",IF('C10(1)-2管路(計画設定)'!Y99="-",'C3(1)-1管路'!Y99,'C3(1)-1管路'!Y99-'C10(1)-2管路(計画設定)'!Y99))=0,"-",IF('C3(1)-1管路'!Y99="-","-",IF('C10(1)-2管路(計画設定)'!Y99="-",'C3(1)-1管路'!Y99,'C3(1)-1管路'!Y99-'C10(1)-2管路(計画設定)'!Y99)))</f>
        <v>-</v>
      </c>
      <c r="Z99" s="664">
        <f t="shared" si="179"/>
        <v>3975.5</v>
      </c>
      <c r="AA99" s="648" t="str">
        <f>IF(IF('C3(1)-1管路'!AA99="-","-",IF('C10(1)-2管路(計画設定)'!AA99="-",'C3(1)-1管路'!AA99,'C3(1)-1管路'!AA99-'C10(1)-2管路(計画設定)'!AA99))=0,"-",IF('C3(1)-1管路'!AA99="-","-",IF('C10(1)-2管路(計画設定)'!AA99="-",'C3(1)-1管路'!AA99,'C3(1)-1管路'!AA99-'C10(1)-2管路(計画設定)'!AA99)))</f>
        <v>-</v>
      </c>
      <c r="AB99" s="649" t="str">
        <f>IF(IF('C3(1)-1管路'!AB99="-","-",IF('C10(1)-2管路(計画設定)'!AB99="-",'C3(1)-1管路'!AB99,'C3(1)-1管路'!AB99-'C10(1)-2管路(計画設定)'!AB99))=0,"-",IF('C3(1)-1管路'!AB99="-","-",IF('C10(1)-2管路(計画設定)'!AB99="-",'C3(1)-1管路'!AB99,'C3(1)-1管路'!AB99-'C10(1)-2管路(計画設定)'!AB99)))</f>
        <v>-</v>
      </c>
      <c r="AC99" s="664" t="str">
        <f t="shared" si="180"/>
        <v>-</v>
      </c>
      <c r="AD99" s="857" t="str">
        <f>IF(AND('C10(1)-1管路(計画設定)'!$V$17="○",'C10(1)-4,5管路(計画設定)'!$BX99="-"),"-",IF('C3(1)-1管路'!AD99="-",BX99,IF(BX99="-",'C3(1)-1管路'!AD99,'C3(1)-1管路'!AD99+BX99)))</f>
        <v>-</v>
      </c>
      <c r="AE99" s="649" t="str">
        <f>IF(IF('C3(1)-1管路'!AE99="-","-",IF('C10(1)-2管路(計画設定)'!AE99="-",'C3(1)-1管路'!AE99,'C3(1)-1管路'!AE99-'C10(1)-2管路(計画設定)'!AE99))=0,"-",IF('C3(1)-1管路'!AE99="-","-",IF('C10(1)-2管路(計画設定)'!AE99="-",'C3(1)-1管路'!AE99,'C3(1)-1管路'!AE99-'C10(1)-2管路(計画設定)'!AE99)))</f>
        <v>-</v>
      </c>
      <c r="AF99" s="664" t="str">
        <f t="shared" si="181"/>
        <v>-</v>
      </c>
      <c r="AG99" s="648" t="str">
        <f>IF(IF('C3(1)-1管路'!AG99="-","-",IF('C10(1)-2管路(計画設定)'!AG99="-",'C3(1)-1管路'!AG99,'C3(1)-1管路'!AG99-'C10(1)-2管路(計画設定)'!AG99))=0,"-",IF('C3(1)-1管路'!AG99="-","-",IF('C10(1)-2管路(計画設定)'!AG99="-",'C3(1)-1管路'!AG99,'C3(1)-1管路'!AG99-'C10(1)-2管路(計画設定)'!AG99)))</f>
        <v>-</v>
      </c>
      <c r="AH99" s="649" t="str">
        <f>IF(IF('C3(1)-1管路'!AH99="-","-",IF('C10(1)-2管路(計画設定)'!AH99="-",'C3(1)-1管路'!AH99,'C3(1)-1管路'!AH99-'C10(1)-2管路(計画設定)'!AH99))=0,"-",IF('C3(1)-1管路'!AH99="-","-",IF('C10(1)-2管路(計画設定)'!AH99="-",'C3(1)-1管路'!AH99,'C3(1)-1管路'!AH99-'C10(1)-2管路(計画設定)'!AH99)))</f>
        <v>-</v>
      </c>
      <c r="AI99" s="664" t="str">
        <f t="shared" si="182"/>
        <v>-</v>
      </c>
      <c r="AJ99" s="648" t="str">
        <f>IF(IF('C3(1)-1管路'!AJ99="-","-",IF('C10(1)-2管路(計画設定)'!AJ99="-",'C3(1)-1管路'!AJ99,'C3(1)-1管路'!AJ99-'C10(1)-2管路(計画設定)'!AJ99))=0,"-",IF('C3(1)-1管路'!AJ99="-","-",IF('C10(1)-2管路(計画設定)'!AJ99="-",'C3(1)-1管路'!AJ99,'C3(1)-1管路'!AJ99-'C10(1)-2管路(計画設定)'!AJ99)))</f>
        <v>-</v>
      </c>
      <c r="AK99" s="649" t="str">
        <f>IF(IF('C3(1)-1管路'!AK99="-","-",IF('C10(1)-2管路(計画設定)'!AK99="-",'C3(1)-1管路'!AK99,'C3(1)-1管路'!AK99-'C10(1)-2管路(計画設定)'!AK99))=0,"-",IF('C3(1)-1管路'!AK99="-","-",IF('C10(1)-2管路(計画設定)'!AK99="-",'C3(1)-1管路'!AK99,'C3(1)-1管路'!AK99-'C10(1)-2管路(計画設定)'!AK99)))</f>
        <v>-</v>
      </c>
      <c r="AL99" s="664" t="str">
        <f t="shared" si="183"/>
        <v>-</v>
      </c>
      <c r="AM99" s="648" t="str">
        <f>IF(IF('C3(1)-1管路'!AM99="-","-",IF('C10(1)-2管路(計画設定)'!AM99="-",'C3(1)-1管路'!AM99,'C3(1)-1管路'!AM99-'C10(1)-2管路(計画設定)'!AM99))=0,"-",IF('C3(1)-1管路'!AM99="-","-",IF('C10(1)-2管路(計画設定)'!AM99="-",'C3(1)-1管路'!AM99,'C3(1)-1管路'!AM99-'C10(1)-2管路(計画設定)'!AM99)))</f>
        <v>-</v>
      </c>
      <c r="AN99" s="649" t="str">
        <f>IF(IF('C3(1)-1管路'!AN99="-","-",IF('C10(1)-2管路(計画設定)'!AN99="-",'C3(1)-1管路'!AN99,'C3(1)-1管路'!AN99-'C10(1)-2管路(計画設定)'!AN99))=0,"-",IF('C3(1)-1管路'!AN99="-","-",IF('C10(1)-2管路(計画設定)'!AN99="-",'C3(1)-1管路'!AN99,'C3(1)-1管路'!AN99-'C10(1)-2管路(計画設定)'!AN99)))</f>
        <v>-</v>
      </c>
      <c r="AO99" s="664" t="str">
        <f t="shared" si="184"/>
        <v>-</v>
      </c>
      <c r="AP99" s="648" t="str">
        <f>IF(IF('C3(1)-1管路'!AP99="-","-",IF('C10(1)-2管路(計画設定)'!AP99="-",'C3(1)-1管路'!AP99,'C3(1)-1管路'!AP99-'C10(1)-2管路(計画設定)'!AP99))=0,"-",IF('C3(1)-1管路'!AP99="-","-",IF('C10(1)-2管路(計画設定)'!AP99="-",'C3(1)-1管路'!AP99,'C3(1)-1管路'!AP99-'C10(1)-2管路(計画設定)'!AP99)))</f>
        <v>-</v>
      </c>
      <c r="AQ99" s="649" t="str">
        <f>IF(IF('C3(1)-1管路'!AQ99="-","-",IF('C10(1)-2管路(計画設定)'!AQ99="-",'C3(1)-1管路'!AQ99,'C3(1)-1管路'!AQ99-'C10(1)-2管路(計画設定)'!AQ99))=0,"-",IF('C3(1)-1管路'!AQ99="-","-",IF('C10(1)-2管路(計画設定)'!AQ99="-",'C3(1)-1管路'!AQ99,'C3(1)-1管路'!AQ99-'C10(1)-2管路(計画設定)'!AQ99)))</f>
        <v>-</v>
      </c>
      <c r="AR99" s="659" t="str">
        <f t="shared" si="185"/>
        <v>-</v>
      </c>
      <c r="AS99" s="648" t="str">
        <f>IF(IF('C3(1)-1管路'!AS99="-","-",IF('C10(1)-2管路(計画設定)'!AS99="-",'C3(1)-1管路'!AS99,'C3(1)-1管路'!AS99-'C10(1)-2管路(計画設定)'!AS99))=0,"-",IF('C3(1)-1管路'!AS99="-","-",IF('C10(1)-2管路(計画設定)'!AS99="-",'C3(1)-1管路'!AS99,'C3(1)-1管路'!AS99-'C10(1)-2管路(計画設定)'!AS99)))</f>
        <v>-</v>
      </c>
      <c r="AT99" s="649" t="str">
        <f>IF(IF('C3(1)-1管路'!AT99="-","-",IF('C10(1)-2管路(計画設定)'!AT99="-",'C3(1)-1管路'!AT99,'C3(1)-1管路'!AT99-'C10(1)-2管路(計画設定)'!AT99))=0,"-",IF('C3(1)-1管路'!AT99="-","-",IF('C10(1)-2管路(計画設定)'!AT99="-",'C3(1)-1管路'!AT99,'C3(1)-1管路'!AT99-'C10(1)-2管路(計画設定)'!AT99)))</f>
        <v>-</v>
      </c>
      <c r="AU99" s="659" t="str">
        <f t="shared" si="186"/>
        <v>-</v>
      </c>
      <c r="AV99" s="1071">
        <f t="shared" si="187"/>
        <v>7121.7</v>
      </c>
      <c r="AW99" s="1070"/>
      <c r="AX99" s="1069">
        <f t="shared" si="188"/>
        <v>14.4</v>
      </c>
      <c r="AY99" s="1070"/>
      <c r="AZ99" s="1071">
        <f t="shared" si="189"/>
        <v>2467.1999999999998</v>
      </c>
      <c r="BA99" s="1070"/>
      <c r="BB99" s="1070">
        <f t="shared" si="190"/>
        <v>146.20000000000002</v>
      </c>
      <c r="BC99" s="1070"/>
      <c r="BD99" s="1070">
        <f t="shared" si="191"/>
        <v>4522.7</v>
      </c>
      <c r="BE99" s="1070"/>
      <c r="BF99" s="1070">
        <f t="shared" si="192"/>
        <v>0</v>
      </c>
      <c r="BG99" s="1070"/>
      <c r="BH99" s="1070">
        <f t="shared" si="193"/>
        <v>0</v>
      </c>
      <c r="BI99" s="1070"/>
      <c r="BJ99" s="1069">
        <f t="shared" si="194"/>
        <v>2613.3999999999996</v>
      </c>
      <c r="BK99" s="1070"/>
      <c r="BL99" s="1070">
        <f t="shared" si="195"/>
        <v>4522.7</v>
      </c>
      <c r="BM99" s="1073"/>
      <c r="BN99" s="1070">
        <f t="shared" si="196"/>
        <v>7136.0999999999995</v>
      </c>
      <c r="BO99" s="1073"/>
      <c r="BQ99" s="442" t="str">
        <f>IF('C10(1)-2管路(計画設定)'!AW99="","-",'C10(1)-2管路(計画設定)'!AW99)</f>
        <v>ダクタイル鋳鉄管(NS形継手等)</v>
      </c>
      <c r="BR99" s="441">
        <f>IF(BQ99=BR$4,IF('C10(1)-2管路(計画設定)'!AV99="-","-",IF('C10(1)-2管路(計画設定)'!I99="-",'C10(1)-2管路(計画設定)'!AV99,'C10(1)-2管路(計画設定)'!AV99-'C10(1)-2管路(計画設定)'!I99)),"-")</f>
        <v>1101.4000000000001</v>
      </c>
      <c r="BS99" s="441" t="str">
        <f>IF(BQ99=BS$4,IF('C10(1)-2管路(計画設定)'!AV99="-","-",IF('C10(1)-2管路(計画設定)'!L99="-",'C10(1)-2管路(計画設定)'!AV99,'C10(1)-2管路(計画設定)'!AV99-'C10(1)-2管路(計画設定)'!L99)),"-")</f>
        <v>-</v>
      </c>
      <c r="BT99" s="441" t="str">
        <f>IF(BQ99=BT$4,IF('C10(1)-2管路(計画設定)'!AV99="-","-",IF('C10(1)-2管路(計画設定)'!O99="-",'C10(1)-2管路(計画設定)'!AV99,'C10(1)-2管路(計画設定)'!AV99-'C10(1)-2管路(計画設定)'!O99)),"-")</f>
        <v>-</v>
      </c>
      <c r="BU99" s="441" t="str">
        <f>IF($BQ99=BU$4,IF('C10(1)-2管路(計画設定)'!$AV99="-","-",IF('C10(1)-2管路(計画設定)'!R99="-",'C10(1)-2管路(計画設定)'!$AV99,'C10(1)-2管路(計画設定)'!$AV99-'C10(1)-2管路(計画設定)'!R99)),"-")</f>
        <v>-</v>
      </c>
      <c r="BV99" s="441" t="str">
        <f>IF($BQ99=BV$4,IF('C10(1)-2管路(計画設定)'!$AV99="-","-",IF('C10(1)-2管路(計画設定)'!W99="-",'C10(1)-2管路(計画設定)'!$AV99,'C10(1)-2管路(計画設定)'!$AV99-SUM('C10(1)-2管路(計画設定)'!S99,'C10(1)-2管路(計画設定)'!T99))),"-")</f>
        <v>-</v>
      </c>
      <c r="BW99" s="441" t="str">
        <f>IF($BQ99=BV$4,IF('C10(1)-2管路(計画設定)'!$AV99="-","-",IF('C10(1)-2管路(計画設定)'!W99="-",'C10(1)-2管路(計画設定)'!$AV99,'C10(1)-2管路(計画設定)'!$AV99-SUM('C10(1)-2管路(計画設定)'!U99,'C10(1)-2管路(計画設定)'!V99))),"-")</f>
        <v>-</v>
      </c>
      <c r="BX99" s="441" t="str">
        <f>IF($BQ99=BX$4,IF('C10(1)-2管路(計画設定)'!$AV99="-","-",IF('C10(1)-2管路(計画設定)'!AF99="-",'C10(1)-2管路(計画設定)'!$AV99,'C10(1)-2管路(計画設定)'!$AV99-'C10(1)-2管路(計画設定)'!AF99)),"-")</f>
        <v>-</v>
      </c>
      <c r="BY99" s="5"/>
      <c r="BZ99" s="5"/>
    </row>
    <row r="100" spans="1:78" ht="13.5" customHeight="1">
      <c r="B100" s="1265"/>
      <c r="C100" s="1083"/>
      <c r="D100" s="1084"/>
      <c r="E100" s="1085"/>
      <c r="F100" s="76">
        <v>200</v>
      </c>
      <c r="G100" s="857">
        <f>IF(AND('C10(1)-1管路(計画設定)'!$F$17="○",'C10(1)-4,5管路(計画設定)'!$BR100="-"),"-",IF('C3(1)-1管路'!G100="-",BR100,IF(BR100="-",'C3(1)-1管路'!G100,'C3(1)-1管路'!G100+BR100)))</f>
        <v>5135.5</v>
      </c>
      <c r="H100" s="649" t="str">
        <f>IF(IF('C3(1)-1管路'!H100="-","-",IF('C10(1)-2管路(計画設定)'!H100="-",'C3(1)-1管路'!H100,'C3(1)-1管路'!H100-'C10(1)-2管路(計画設定)'!H100))=0,"-",IF('C3(1)-1管路'!H100="-","-",IF('C10(1)-2管路(計画設定)'!H100="-",'C3(1)-1管路'!H100,'C3(1)-1管路'!H100-'C10(1)-2管路(計画設定)'!H100)))</f>
        <v>-</v>
      </c>
      <c r="I100" s="664">
        <f t="shared" si="174"/>
        <v>5135.5</v>
      </c>
      <c r="J100" s="857" t="str">
        <f>IF(AND('C10(1)-1管路(計画設定)'!$H$17="○",'C10(1)-4,5管路(計画設定)'!$BS100="-"),"-",IF('C3(1)-1管路'!J100="-",BS100,IF(BS100="-",'C3(1)-1管路'!J100,'C3(1)-1管路'!J100+BS100)))</f>
        <v>-</v>
      </c>
      <c r="K100" s="649" t="str">
        <f>IF(IF('C3(1)-1管路'!K100="-","-",IF('C10(1)-2管路(計画設定)'!K100="-",'C3(1)-1管路'!K100,'C3(1)-1管路'!K100-'C10(1)-2管路(計画設定)'!K100))=0,"-",IF('C3(1)-1管路'!K100="-","-",IF('C10(1)-2管路(計画設定)'!K100="-",'C3(1)-1管路'!K100,'C3(1)-1管路'!K100-'C10(1)-2管路(計画設定)'!K100)))</f>
        <v>-</v>
      </c>
      <c r="L100" s="664" t="str">
        <f t="shared" si="175"/>
        <v>-</v>
      </c>
      <c r="M100" s="857" t="str">
        <f>IF(AND('C10(1)-1管路(計画設定)'!$J$17="○",'C10(1)-4,5管路(計画設定)'!$BT100="-"),"-",IF('C3(1)-1管路'!M100="-",BT100,IF(BT100="-",'C3(1)-1管路'!M100,'C3(1)-1管路'!M100+BT100)))</f>
        <v>-</v>
      </c>
      <c r="N100" s="649" t="str">
        <f>IF(IF('C3(1)-1管路'!N100="-","-",IF('C10(1)-2管路(計画設定)'!N100="-",'C3(1)-1管路'!N100,'C3(1)-1管路'!N100-'C10(1)-2管路(計画設定)'!N100))=0,"-",IF('C3(1)-1管路'!N100="-","-",IF('C10(1)-2管路(計画設定)'!N100="-",'C3(1)-1管路'!N100,'C3(1)-1管路'!N100-'C10(1)-2管路(計画設定)'!N100)))</f>
        <v>-</v>
      </c>
      <c r="O100" s="664" t="str">
        <f t="shared" si="176"/>
        <v>-</v>
      </c>
      <c r="P100" s="857" t="str">
        <f>IF(AND('C10(1)-1管路(計画設定)'!$L$17="○",'C10(1)-4,5管路(計画設定)'!$BU100="-"),"-",IF('C3(1)-1管路'!P100="-",BU100,IF(BU100="-",'C3(1)-1管路'!P100,'C3(1)-1管路'!P100+BU100)))</f>
        <v>-</v>
      </c>
      <c r="Q100" s="649" t="str">
        <f>IF(IF('C3(1)-1管路'!Q100="-","-",IF('C10(1)-2管路(計画設定)'!Q100="-",'C3(1)-1管路'!Q100,'C3(1)-1管路'!Q100-'C10(1)-2管路(計画設定)'!Q100))=0,"-",IF('C3(1)-1管路'!Q100="-","-",IF('C10(1)-2管路(計画設定)'!Q100="-",'C3(1)-1管路'!Q100,'C3(1)-1管路'!Q100-'C10(1)-2管路(計画設定)'!Q100)))</f>
        <v>-</v>
      </c>
      <c r="R100" s="664" t="str">
        <f t="shared" si="177"/>
        <v>-</v>
      </c>
      <c r="S100" s="857">
        <f>IF(AND('C10(1)-1管路(計画設定)'!$N$17="○",'C10(1)-4,5管路(計画設定)'!$BV100="-"),"-",IF('C3(1)-1管路'!S100="-",BV100,IF(BV100="-",'C3(1)-1管路'!S100,'C3(1)-1管路'!S100+BV100+BW100)))</f>
        <v>406.4</v>
      </c>
      <c r="T100" s="650">
        <f>IF(IF('C3(1)-1管路'!T100="-","-",IF('C10(1)-2管路(計画設定)'!T100="-",'C3(1)-1管路'!T100,'C3(1)-1管路'!T100-'C10(1)-2管路(計画設定)'!T100))=0,"-",IF('C3(1)-1管路'!T100="-","-",IF('C10(1)-2管路(計画設定)'!T100="-",'C3(1)-1管路'!T100,'C3(1)-1管路'!T100-'C10(1)-2管路(計画設定)'!T100)))</f>
        <v>45</v>
      </c>
      <c r="U100" s="856">
        <f>IF(AND('C10(1)-1管路(計画設定)'!$P$17="○",'C10(1)-4,5管路(計画設定)'!$BW100="-"),"-",IF('C3(1)-1管路'!U100="-",BW100,IF(BW100="-",'C3(1)-1管路'!U100,'C3(1)-1管路'!U100)))</f>
        <v>1690.2</v>
      </c>
      <c r="V100" s="649" t="str">
        <f>IF(IF('C3(1)-1管路'!V100="-","-",IF('C10(1)-2管路(計画設定)'!V100="-",'C3(1)-1管路'!V100,'C3(1)-1管路'!V100-'C10(1)-2管路(計画設定)'!V100))=0,"-",IF('C3(1)-1管路'!V100="-","-",IF('C10(1)-2管路(計画設定)'!V100="-",'C3(1)-1管路'!V100,'C3(1)-1管路'!V100-'C10(1)-2管路(計画設定)'!V100)))</f>
        <v>-</v>
      </c>
      <c r="W100" s="664">
        <f t="shared" si="178"/>
        <v>2141.6</v>
      </c>
      <c r="X100" s="648">
        <f>IF(IF('C3(1)-1管路'!X100="-","-",IF('C10(1)-2管路(計画設定)'!X100="-",'C3(1)-1管路'!X100,'C3(1)-1管路'!X100-'C10(1)-2管路(計画設定)'!X100))=0,"-",IF('C3(1)-1管路'!X100="-","-",IF('C10(1)-2管路(計画設定)'!X100="-",'C3(1)-1管路'!X100,'C3(1)-1管路'!X100-'C10(1)-2管路(計画設定)'!X100)))</f>
        <v>11164.8</v>
      </c>
      <c r="Y100" s="649" t="str">
        <f>IF(IF('C3(1)-1管路'!Y100="-","-",IF('C10(1)-2管路(計画設定)'!Y100="-",'C3(1)-1管路'!Y100,'C3(1)-1管路'!Y100-'C10(1)-2管路(計画設定)'!Y100))=0,"-",IF('C3(1)-1管路'!Y100="-","-",IF('C10(1)-2管路(計画設定)'!Y100="-",'C3(1)-1管路'!Y100,'C3(1)-1管路'!Y100-'C10(1)-2管路(計画設定)'!Y100)))</f>
        <v>-</v>
      </c>
      <c r="Z100" s="664">
        <f t="shared" si="179"/>
        <v>11164.8</v>
      </c>
      <c r="AA100" s="648" t="str">
        <f>IF(IF('C3(1)-1管路'!AA100="-","-",IF('C10(1)-2管路(計画設定)'!AA100="-",'C3(1)-1管路'!AA100,'C3(1)-1管路'!AA100-'C10(1)-2管路(計画設定)'!AA100))=0,"-",IF('C3(1)-1管路'!AA100="-","-",IF('C10(1)-2管路(計画設定)'!AA100="-",'C3(1)-1管路'!AA100,'C3(1)-1管路'!AA100-'C10(1)-2管路(計画設定)'!AA100)))</f>
        <v>-</v>
      </c>
      <c r="AB100" s="649" t="str">
        <f>IF(IF('C3(1)-1管路'!AB100="-","-",IF('C10(1)-2管路(計画設定)'!AB100="-",'C3(1)-1管路'!AB100,'C3(1)-1管路'!AB100-'C10(1)-2管路(計画設定)'!AB100))=0,"-",IF('C3(1)-1管路'!AB100="-","-",IF('C10(1)-2管路(計画設定)'!AB100="-",'C3(1)-1管路'!AB100,'C3(1)-1管路'!AB100-'C10(1)-2管路(計画設定)'!AB100)))</f>
        <v>-</v>
      </c>
      <c r="AC100" s="664" t="str">
        <f t="shared" si="180"/>
        <v>-</v>
      </c>
      <c r="AD100" s="857" t="str">
        <f>IF(AND('C10(1)-1管路(計画設定)'!$V$17="○",'C10(1)-4,5管路(計画設定)'!$BX100="-"),"-",IF('C3(1)-1管路'!AD100="-",BX100,IF(BX100="-",'C3(1)-1管路'!AD100,'C3(1)-1管路'!AD100+BX100)))</f>
        <v>-</v>
      </c>
      <c r="AE100" s="649" t="str">
        <f>IF(IF('C3(1)-1管路'!AE100="-","-",IF('C10(1)-2管路(計画設定)'!AE100="-",'C3(1)-1管路'!AE100,'C3(1)-1管路'!AE100-'C10(1)-2管路(計画設定)'!AE100))=0,"-",IF('C3(1)-1管路'!AE100="-","-",IF('C10(1)-2管路(計画設定)'!AE100="-",'C3(1)-1管路'!AE100,'C3(1)-1管路'!AE100-'C10(1)-2管路(計画設定)'!AE100)))</f>
        <v>-</v>
      </c>
      <c r="AF100" s="664" t="str">
        <f t="shared" si="181"/>
        <v>-</v>
      </c>
      <c r="AG100" s="648" t="str">
        <f>IF(IF('C3(1)-1管路'!AG100="-","-",IF('C10(1)-2管路(計画設定)'!AG100="-",'C3(1)-1管路'!AG100,'C3(1)-1管路'!AG100-'C10(1)-2管路(計画設定)'!AG100))=0,"-",IF('C3(1)-1管路'!AG100="-","-",IF('C10(1)-2管路(計画設定)'!AG100="-",'C3(1)-1管路'!AG100,'C3(1)-1管路'!AG100-'C10(1)-2管路(計画設定)'!AG100)))</f>
        <v>-</v>
      </c>
      <c r="AH100" s="649" t="str">
        <f>IF(IF('C3(1)-1管路'!AH100="-","-",IF('C10(1)-2管路(計画設定)'!AH100="-",'C3(1)-1管路'!AH100,'C3(1)-1管路'!AH100-'C10(1)-2管路(計画設定)'!AH100))=0,"-",IF('C3(1)-1管路'!AH100="-","-",IF('C10(1)-2管路(計画設定)'!AH100="-",'C3(1)-1管路'!AH100,'C3(1)-1管路'!AH100-'C10(1)-2管路(計画設定)'!AH100)))</f>
        <v>-</v>
      </c>
      <c r="AI100" s="664" t="str">
        <f t="shared" si="182"/>
        <v>-</v>
      </c>
      <c r="AJ100" s="648" t="str">
        <f>IF(IF('C3(1)-1管路'!AJ100="-","-",IF('C10(1)-2管路(計画設定)'!AJ100="-",'C3(1)-1管路'!AJ100,'C3(1)-1管路'!AJ100-'C10(1)-2管路(計画設定)'!AJ100))=0,"-",IF('C3(1)-1管路'!AJ100="-","-",IF('C10(1)-2管路(計画設定)'!AJ100="-",'C3(1)-1管路'!AJ100,'C3(1)-1管路'!AJ100-'C10(1)-2管路(計画設定)'!AJ100)))</f>
        <v>-</v>
      </c>
      <c r="AK100" s="649" t="str">
        <f>IF(IF('C3(1)-1管路'!AK100="-","-",IF('C10(1)-2管路(計画設定)'!AK100="-",'C3(1)-1管路'!AK100,'C3(1)-1管路'!AK100-'C10(1)-2管路(計画設定)'!AK100))=0,"-",IF('C3(1)-1管路'!AK100="-","-",IF('C10(1)-2管路(計画設定)'!AK100="-",'C3(1)-1管路'!AK100,'C3(1)-1管路'!AK100-'C10(1)-2管路(計画設定)'!AK100)))</f>
        <v>-</v>
      </c>
      <c r="AL100" s="664" t="str">
        <f t="shared" si="183"/>
        <v>-</v>
      </c>
      <c r="AM100" s="648" t="str">
        <f>IF(IF('C3(1)-1管路'!AM100="-","-",IF('C10(1)-2管路(計画設定)'!AM100="-",'C3(1)-1管路'!AM100,'C3(1)-1管路'!AM100-'C10(1)-2管路(計画設定)'!AM100))=0,"-",IF('C3(1)-1管路'!AM100="-","-",IF('C10(1)-2管路(計画設定)'!AM100="-",'C3(1)-1管路'!AM100,'C3(1)-1管路'!AM100-'C10(1)-2管路(計画設定)'!AM100)))</f>
        <v>-</v>
      </c>
      <c r="AN100" s="649" t="str">
        <f>IF(IF('C3(1)-1管路'!AN100="-","-",IF('C10(1)-2管路(計画設定)'!AN100="-",'C3(1)-1管路'!AN100,'C3(1)-1管路'!AN100-'C10(1)-2管路(計画設定)'!AN100))=0,"-",IF('C3(1)-1管路'!AN100="-","-",IF('C10(1)-2管路(計画設定)'!AN100="-",'C3(1)-1管路'!AN100,'C3(1)-1管路'!AN100-'C10(1)-2管路(計画設定)'!AN100)))</f>
        <v>-</v>
      </c>
      <c r="AO100" s="664" t="str">
        <f t="shared" si="184"/>
        <v>-</v>
      </c>
      <c r="AP100" s="648" t="str">
        <f>IF(IF('C3(1)-1管路'!AP100="-","-",IF('C10(1)-2管路(計画設定)'!AP100="-",'C3(1)-1管路'!AP100,'C3(1)-1管路'!AP100-'C10(1)-2管路(計画設定)'!AP100))=0,"-",IF('C3(1)-1管路'!AP100="-","-",IF('C10(1)-2管路(計画設定)'!AP100="-",'C3(1)-1管路'!AP100,'C3(1)-1管路'!AP100-'C10(1)-2管路(計画設定)'!AP100)))</f>
        <v>-</v>
      </c>
      <c r="AQ100" s="649" t="str">
        <f>IF(IF('C3(1)-1管路'!AQ100="-","-",IF('C10(1)-2管路(計画設定)'!AQ100="-",'C3(1)-1管路'!AQ100,'C3(1)-1管路'!AQ100-'C10(1)-2管路(計画設定)'!AQ100))=0,"-",IF('C3(1)-1管路'!AQ100="-","-",IF('C10(1)-2管路(計画設定)'!AQ100="-",'C3(1)-1管路'!AQ100,'C3(1)-1管路'!AQ100-'C10(1)-2管路(計画設定)'!AQ100)))</f>
        <v>-</v>
      </c>
      <c r="AR100" s="659" t="str">
        <f t="shared" si="185"/>
        <v>-</v>
      </c>
      <c r="AS100" s="648" t="str">
        <f>IF(IF('C3(1)-1管路'!AS100="-","-",IF('C10(1)-2管路(計画設定)'!AS100="-",'C3(1)-1管路'!AS100,'C3(1)-1管路'!AS100-'C10(1)-2管路(計画設定)'!AS100))=0,"-",IF('C3(1)-1管路'!AS100="-","-",IF('C10(1)-2管路(計画設定)'!AS100="-",'C3(1)-1管路'!AS100,'C3(1)-1管路'!AS100-'C10(1)-2管路(計画設定)'!AS100)))</f>
        <v>-</v>
      </c>
      <c r="AT100" s="649" t="str">
        <f>IF(IF('C3(1)-1管路'!AT100="-","-",IF('C10(1)-2管路(計画設定)'!AT100="-",'C3(1)-1管路'!AT100,'C3(1)-1管路'!AT100-'C10(1)-2管路(計画設定)'!AT100))=0,"-",IF('C3(1)-1管路'!AT100="-","-",IF('C10(1)-2管路(計画設定)'!AT100="-",'C3(1)-1管路'!AT100,'C3(1)-1管路'!AT100-'C10(1)-2管路(計画設定)'!AT100)))</f>
        <v>-</v>
      </c>
      <c r="AU100" s="659" t="str">
        <f t="shared" si="186"/>
        <v>-</v>
      </c>
      <c r="AV100" s="1071">
        <f t="shared" si="187"/>
        <v>18396.899999999998</v>
      </c>
      <c r="AW100" s="1070"/>
      <c r="AX100" s="1069">
        <f t="shared" si="188"/>
        <v>45</v>
      </c>
      <c r="AY100" s="1070"/>
      <c r="AZ100" s="1071">
        <f t="shared" si="189"/>
        <v>5135.5</v>
      </c>
      <c r="BA100" s="1070"/>
      <c r="BB100" s="1070">
        <f t="shared" si="190"/>
        <v>451.4</v>
      </c>
      <c r="BC100" s="1070"/>
      <c r="BD100" s="1070">
        <f t="shared" si="191"/>
        <v>12855</v>
      </c>
      <c r="BE100" s="1070"/>
      <c r="BF100" s="1070">
        <f t="shared" si="192"/>
        <v>0</v>
      </c>
      <c r="BG100" s="1070"/>
      <c r="BH100" s="1070">
        <f t="shared" si="193"/>
        <v>0</v>
      </c>
      <c r="BI100" s="1070"/>
      <c r="BJ100" s="1069">
        <f t="shared" si="194"/>
        <v>5586.9</v>
      </c>
      <c r="BK100" s="1070"/>
      <c r="BL100" s="1070">
        <f t="shared" si="195"/>
        <v>12855</v>
      </c>
      <c r="BM100" s="1073"/>
      <c r="BN100" s="1070">
        <f t="shared" si="196"/>
        <v>18441.899999999998</v>
      </c>
      <c r="BO100" s="1073"/>
      <c r="BQ100" s="442" t="str">
        <f>IF('C10(1)-2管路(計画設定)'!AW100="","-",'C10(1)-2管路(計画設定)'!AW100)</f>
        <v>ダクタイル鋳鉄管(NS形継手等)</v>
      </c>
      <c r="BR100" s="441">
        <f>IF(BQ100=BR$4,IF('C10(1)-2管路(計画設定)'!AV100="-","-",IF('C10(1)-2管路(計画設定)'!I100="-",'C10(1)-2管路(計画設定)'!AV100,'C10(1)-2管路(計画設定)'!AV100-'C10(1)-2管路(計画設定)'!I100)),"-")</f>
        <v>3143.2</v>
      </c>
      <c r="BS100" s="441" t="str">
        <f>IF(BQ100=BS$4,IF('C10(1)-2管路(計画設定)'!AV100="-","-",IF('C10(1)-2管路(計画設定)'!L100="-",'C10(1)-2管路(計画設定)'!AV100,'C10(1)-2管路(計画設定)'!AV100-'C10(1)-2管路(計画設定)'!L100)),"-")</f>
        <v>-</v>
      </c>
      <c r="BT100" s="441" t="str">
        <f>IF(BQ100=BT$4,IF('C10(1)-2管路(計画設定)'!AV100="-","-",IF('C10(1)-2管路(計画設定)'!O100="-",'C10(1)-2管路(計画設定)'!AV100,'C10(1)-2管路(計画設定)'!AV100-'C10(1)-2管路(計画設定)'!O100)),"-")</f>
        <v>-</v>
      </c>
      <c r="BU100" s="441" t="str">
        <f>IF($BQ100=BU$4,IF('C10(1)-2管路(計画設定)'!$AV100="-","-",IF('C10(1)-2管路(計画設定)'!R100="-",'C10(1)-2管路(計画設定)'!$AV100,'C10(1)-2管路(計画設定)'!$AV100-'C10(1)-2管路(計画設定)'!R100)),"-")</f>
        <v>-</v>
      </c>
      <c r="BV100" s="441" t="str">
        <f>IF($BQ100=BV$4,IF('C10(1)-2管路(計画設定)'!$AV100="-","-",IF('C10(1)-2管路(計画設定)'!W100="-",'C10(1)-2管路(計画設定)'!$AV100,'C10(1)-2管路(計画設定)'!$AV100-SUM('C10(1)-2管路(計画設定)'!S100,'C10(1)-2管路(計画設定)'!T100))),"-")</f>
        <v>-</v>
      </c>
      <c r="BW100" s="441" t="str">
        <f>IF($BQ100=BV$4,IF('C10(1)-2管路(計画設定)'!$AV100="-","-",IF('C10(1)-2管路(計画設定)'!W100="-",'C10(1)-2管路(計画設定)'!$AV100,'C10(1)-2管路(計画設定)'!$AV100-SUM('C10(1)-2管路(計画設定)'!U100,'C10(1)-2管路(計画設定)'!V100))),"-")</f>
        <v>-</v>
      </c>
      <c r="BX100" s="441" t="str">
        <f>IF($BQ100=BX$4,IF('C10(1)-2管路(計画設定)'!$AV100="-","-",IF('C10(1)-2管路(計画設定)'!AF100="-",'C10(1)-2管路(計画設定)'!$AV100,'C10(1)-2管路(計画設定)'!$AV100-'C10(1)-2管路(計画設定)'!AF100)),"-")</f>
        <v>-</v>
      </c>
      <c r="BY100" s="5"/>
      <c r="BZ100" s="5"/>
    </row>
    <row r="101" spans="1:78" ht="13.5" customHeight="1">
      <c r="B101" s="1265"/>
      <c r="C101" s="1083"/>
      <c r="D101" s="1084"/>
      <c r="E101" s="1085"/>
      <c r="F101" s="76">
        <v>150</v>
      </c>
      <c r="G101" s="857">
        <f>IF(AND('C10(1)-1管路(計画設定)'!$F$17="○",'C10(1)-4,5管路(計画設定)'!$BR101="-"),"-",IF('C3(1)-1管路'!G101="-",BR101,IF(BR101="-",'C3(1)-1管路'!G101,'C3(1)-1管路'!G101+BR101)))</f>
        <v>6310.0999999999995</v>
      </c>
      <c r="H101" s="649" t="str">
        <f>IF(IF('C3(1)-1管路'!H101="-","-",IF('C10(1)-2管路(計画設定)'!H101="-",'C3(1)-1管路'!H101,'C3(1)-1管路'!H101-'C10(1)-2管路(計画設定)'!H101))=0,"-",IF('C3(1)-1管路'!H101="-","-",IF('C10(1)-2管路(計画設定)'!H101="-",'C3(1)-1管路'!H101,'C3(1)-1管路'!H101-'C10(1)-2管路(計画設定)'!H101)))</f>
        <v>-</v>
      </c>
      <c r="I101" s="664">
        <f t="shared" si="174"/>
        <v>6310.0999999999995</v>
      </c>
      <c r="J101" s="857">
        <f>IF(AND('C10(1)-1管路(計画設定)'!$H$17="○",'C10(1)-4,5管路(計画設定)'!$BS101="-"),"-",IF('C3(1)-1管路'!J101="-",BS101,IF(BS101="-",'C3(1)-1管路'!J101,'C3(1)-1管路'!J101+BS101)))</f>
        <v>51.1</v>
      </c>
      <c r="K101" s="649" t="str">
        <f>IF(IF('C3(1)-1管路'!K101="-","-",IF('C10(1)-2管路(計画設定)'!K101="-",'C3(1)-1管路'!K101,'C3(1)-1管路'!K101-'C10(1)-2管路(計画設定)'!K101))=0,"-",IF('C3(1)-1管路'!K101="-","-",IF('C10(1)-2管路(計画設定)'!K101="-",'C3(1)-1管路'!K101,'C3(1)-1管路'!K101-'C10(1)-2管路(計画設定)'!K101)))</f>
        <v>-</v>
      </c>
      <c r="L101" s="664">
        <f t="shared" si="175"/>
        <v>51.1</v>
      </c>
      <c r="M101" s="857" t="str">
        <f>IF(AND('C10(1)-1管路(計画設定)'!$J$17="○",'C10(1)-4,5管路(計画設定)'!$BT101="-"),"-",IF('C3(1)-1管路'!M101="-",BT101,IF(BT101="-",'C3(1)-1管路'!M101,'C3(1)-1管路'!M101+BT101)))</f>
        <v>-</v>
      </c>
      <c r="N101" s="649" t="str">
        <f>IF(IF('C3(1)-1管路'!N101="-","-",IF('C10(1)-2管路(計画設定)'!N101="-",'C3(1)-1管路'!N101,'C3(1)-1管路'!N101-'C10(1)-2管路(計画設定)'!N101))=0,"-",IF('C3(1)-1管路'!N101="-","-",IF('C10(1)-2管路(計画設定)'!N101="-",'C3(1)-1管路'!N101,'C3(1)-1管路'!N101-'C10(1)-2管路(計画設定)'!N101)))</f>
        <v>-</v>
      </c>
      <c r="O101" s="664" t="str">
        <f t="shared" si="176"/>
        <v>-</v>
      </c>
      <c r="P101" s="857" t="str">
        <f>IF(AND('C10(1)-1管路(計画設定)'!$L$17="○",'C10(1)-4,5管路(計画設定)'!$BU101="-"),"-",IF('C3(1)-1管路'!P101="-",BU101,IF(BU101="-",'C3(1)-1管路'!P101,'C3(1)-1管路'!P101+BU101)))</f>
        <v>-</v>
      </c>
      <c r="Q101" s="649" t="str">
        <f>IF(IF('C3(1)-1管路'!Q101="-","-",IF('C10(1)-2管路(計画設定)'!Q101="-",'C3(1)-1管路'!Q101,'C3(1)-1管路'!Q101-'C10(1)-2管路(計画設定)'!Q101))=0,"-",IF('C3(1)-1管路'!Q101="-","-",IF('C10(1)-2管路(計画設定)'!Q101="-",'C3(1)-1管路'!Q101,'C3(1)-1管路'!Q101-'C10(1)-2管路(計画設定)'!Q101)))</f>
        <v>-</v>
      </c>
      <c r="R101" s="664" t="str">
        <f t="shared" si="177"/>
        <v>-</v>
      </c>
      <c r="S101" s="857">
        <f>IF(AND('C10(1)-1管路(計画設定)'!$N$17="○",'C10(1)-4,5管路(計画設定)'!$BV101="-"),"-",IF('C3(1)-1管路'!S101="-",BV101,IF(BV101="-",'C3(1)-1管路'!S101,'C3(1)-1管路'!S101+BV101+BW101)))</f>
        <v>786.2</v>
      </c>
      <c r="T101" s="650">
        <f>IF(IF('C3(1)-1管路'!T101="-","-",IF('C10(1)-2管路(計画設定)'!T101="-",'C3(1)-1管路'!T101,'C3(1)-1管路'!T101-'C10(1)-2管路(計画設定)'!T101))=0,"-",IF('C3(1)-1管路'!T101="-","-",IF('C10(1)-2管路(計画設定)'!T101="-",'C3(1)-1管路'!T101,'C3(1)-1管路'!T101-'C10(1)-2管路(計画設定)'!T101)))</f>
        <v>87.3</v>
      </c>
      <c r="U101" s="856">
        <f>IF(AND('C10(1)-1管路(計画設定)'!$P$17="○",'C10(1)-4,5管路(計画設定)'!$BW101="-"),"-",IF('C3(1)-1管路'!U101="-",BW101,IF(BW101="-",'C3(1)-1管路'!U101,'C3(1)-1管路'!U101)))</f>
        <v>3273.3</v>
      </c>
      <c r="V101" s="649" t="str">
        <f>IF(IF('C3(1)-1管路'!V101="-","-",IF('C10(1)-2管路(計画設定)'!V101="-",'C3(1)-1管路'!V101,'C3(1)-1管路'!V101-'C10(1)-2管路(計画設定)'!V101))=0,"-",IF('C3(1)-1管路'!V101="-","-",IF('C10(1)-2管路(計画設定)'!V101="-",'C3(1)-1管路'!V101,'C3(1)-1管路'!V101-'C10(1)-2管路(計画設定)'!V101)))</f>
        <v>-</v>
      </c>
      <c r="W101" s="664">
        <f t="shared" si="178"/>
        <v>4146.8</v>
      </c>
      <c r="X101" s="648">
        <f>IF(IF('C3(1)-1管路'!X101="-","-",IF('C10(1)-2管路(計画設定)'!X101="-",'C3(1)-1管路'!X101,'C3(1)-1管路'!X101-'C10(1)-2管路(計画設定)'!X101))=0,"-",IF('C3(1)-1管路'!X101="-","-",IF('C10(1)-2管路(計画設定)'!X101="-",'C3(1)-1管路'!X101,'C3(1)-1管路'!X101-'C10(1)-2管路(計画設定)'!X101)))</f>
        <v>15078</v>
      </c>
      <c r="Y101" s="649" t="str">
        <f>IF(IF('C3(1)-1管路'!Y101="-","-",IF('C10(1)-2管路(計画設定)'!Y101="-",'C3(1)-1管路'!Y101,'C3(1)-1管路'!Y101-'C10(1)-2管路(計画設定)'!Y101))=0,"-",IF('C3(1)-1管路'!Y101="-","-",IF('C10(1)-2管路(計画設定)'!Y101="-",'C3(1)-1管路'!Y101,'C3(1)-1管路'!Y101-'C10(1)-2管路(計画設定)'!Y101)))</f>
        <v>-</v>
      </c>
      <c r="Z101" s="664">
        <f t="shared" si="179"/>
        <v>15078</v>
      </c>
      <c r="AA101" s="648" t="str">
        <f>IF(IF('C3(1)-1管路'!AA101="-","-",IF('C10(1)-2管路(計画設定)'!AA101="-",'C3(1)-1管路'!AA101,'C3(1)-1管路'!AA101-'C10(1)-2管路(計画設定)'!AA101))=0,"-",IF('C3(1)-1管路'!AA101="-","-",IF('C10(1)-2管路(計画設定)'!AA101="-",'C3(1)-1管路'!AA101,'C3(1)-1管路'!AA101-'C10(1)-2管路(計画設定)'!AA101)))</f>
        <v>-</v>
      </c>
      <c r="AB101" s="649" t="str">
        <f>IF(IF('C3(1)-1管路'!AB101="-","-",IF('C10(1)-2管路(計画設定)'!AB101="-",'C3(1)-1管路'!AB101,'C3(1)-1管路'!AB101-'C10(1)-2管路(計画設定)'!AB101))=0,"-",IF('C3(1)-1管路'!AB101="-","-",IF('C10(1)-2管路(計画設定)'!AB101="-",'C3(1)-1管路'!AB101,'C3(1)-1管路'!AB101-'C10(1)-2管路(計画設定)'!AB101)))</f>
        <v>-</v>
      </c>
      <c r="AC101" s="664" t="str">
        <f t="shared" si="180"/>
        <v>-</v>
      </c>
      <c r="AD101" s="857" t="str">
        <f>IF(AND('C10(1)-1管路(計画設定)'!$V$17="○",'C10(1)-4,5管路(計画設定)'!$BX101="-"),"-",IF('C3(1)-1管路'!AD101="-",BX101,IF(BX101="-",'C3(1)-1管路'!AD101,'C3(1)-1管路'!AD101+BX101)))</f>
        <v>-</v>
      </c>
      <c r="AE101" s="649" t="str">
        <f>IF(IF('C3(1)-1管路'!AE101="-","-",IF('C10(1)-2管路(計画設定)'!AE101="-",'C3(1)-1管路'!AE101,'C3(1)-1管路'!AE101-'C10(1)-2管路(計画設定)'!AE101))=0,"-",IF('C3(1)-1管路'!AE101="-","-",IF('C10(1)-2管路(計画設定)'!AE101="-",'C3(1)-1管路'!AE101,'C3(1)-1管路'!AE101-'C10(1)-2管路(計画設定)'!AE101)))</f>
        <v>-</v>
      </c>
      <c r="AF101" s="664" t="str">
        <f t="shared" si="181"/>
        <v>-</v>
      </c>
      <c r="AG101" s="648">
        <f>IF(IF('C3(1)-1管路'!AG101="-","-",IF('C10(1)-2管路(計画設定)'!AG101="-",'C3(1)-1管路'!AG101,'C3(1)-1管路'!AG101-'C10(1)-2管路(計画設定)'!AG101))=0,"-",IF('C3(1)-1管路'!AG101="-","-",IF('C10(1)-2管路(計画設定)'!AG101="-",'C3(1)-1管路'!AG101,'C3(1)-1管路'!AG101-'C10(1)-2管路(計画設定)'!AG101)))</f>
        <v>326.89999999999998</v>
      </c>
      <c r="AH101" s="649" t="str">
        <f>IF(IF('C3(1)-1管路'!AH101="-","-",IF('C10(1)-2管路(計画設定)'!AH101="-",'C3(1)-1管路'!AH101,'C3(1)-1管路'!AH101-'C10(1)-2管路(計画設定)'!AH101))=0,"-",IF('C3(1)-1管路'!AH101="-","-",IF('C10(1)-2管路(計画設定)'!AH101="-",'C3(1)-1管路'!AH101,'C3(1)-1管路'!AH101-'C10(1)-2管路(計画設定)'!AH101)))</f>
        <v>-</v>
      </c>
      <c r="AI101" s="664">
        <f t="shared" si="182"/>
        <v>326.89999999999998</v>
      </c>
      <c r="AJ101" s="648" t="str">
        <f>IF(IF('C3(1)-1管路'!AJ101="-","-",IF('C10(1)-2管路(計画設定)'!AJ101="-",'C3(1)-1管路'!AJ101,'C3(1)-1管路'!AJ101-'C10(1)-2管路(計画設定)'!AJ101))=0,"-",IF('C3(1)-1管路'!AJ101="-","-",IF('C10(1)-2管路(計画設定)'!AJ101="-",'C3(1)-1管路'!AJ101,'C3(1)-1管路'!AJ101-'C10(1)-2管路(計画設定)'!AJ101)))</f>
        <v>-</v>
      </c>
      <c r="AK101" s="649" t="str">
        <f>IF(IF('C3(1)-1管路'!AK101="-","-",IF('C10(1)-2管路(計画設定)'!AK101="-",'C3(1)-1管路'!AK101,'C3(1)-1管路'!AK101-'C10(1)-2管路(計画設定)'!AK101))=0,"-",IF('C3(1)-1管路'!AK101="-","-",IF('C10(1)-2管路(計画設定)'!AK101="-",'C3(1)-1管路'!AK101,'C3(1)-1管路'!AK101-'C10(1)-2管路(計画設定)'!AK101)))</f>
        <v>-</v>
      </c>
      <c r="AL101" s="664" t="str">
        <f t="shared" si="183"/>
        <v>-</v>
      </c>
      <c r="AM101" s="648" t="str">
        <f>IF(IF('C3(1)-1管路'!AM101="-","-",IF('C10(1)-2管路(計画設定)'!AM101="-",'C3(1)-1管路'!AM101,'C3(1)-1管路'!AM101-'C10(1)-2管路(計画設定)'!AM101))=0,"-",IF('C3(1)-1管路'!AM101="-","-",IF('C10(1)-2管路(計画設定)'!AM101="-",'C3(1)-1管路'!AM101,'C3(1)-1管路'!AM101-'C10(1)-2管路(計画設定)'!AM101)))</f>
        <v>-</v>
      </c>
      <c r="AN101" s="649" t="str">
        <f>IF(IF('C3(1)-1管路'!AN101="-","-",IF('C10(1)-2管路(計画設定)'!AN101="-",'C3(1)-1管路'!AN101,'C3(1)-1管路'!AN101-'C10(1)-2管路(計画設定)'!AN101))=0,"-",IF('C3(1)-1管路'!AN101="-","-",IF('C10(1)-2管路(計画設定)'!AN101="-",'C3(1)-1管路'!AN101,'C3(1)-1管路'!AN101-'C10(1)-2管路(計画設定)'!AN101)))</f>
        <v>-</v>
      </c>
      <c r="AO101" s="664" t="str">
        <f t="shared" si="184"/>
        <v>-</v>
      </c>
      <c r="AP101" s="648" t="str">
        <f>IF(IF('C3(1)-1管路'!AP101="-","-",IF('C10(1)-2管路(計画設定)'!AP101="-",'C3(1)-1管路'!AP101,'C3(1)-1管路'!AP101-'C10(1)-2管路(計画設定)'!AP101))=0,"-",IF('C3(1)-1管路'!AP101="-","-",IF('C10(1)-2管路(計画設定)'!AP101="-",'C3(1)-1管路'!AP101,'C3(1)-1管路'!AP101-'C10(1)-2管路(計画設定)'!AP101)))</f>
        <v>-</v>
      </c>
      <c r="AQ101" s="649" t="str">
        <f>IF(IF('C3(1)-1管路'!AQ101="-","-",IF('C10(1)-2管路(計画設定)'!AQ101="-",'C3(1)-1管路'!AQ101,'C3(1)-1管路'!AQ101-'C10(1)-2管路(計画設定)'!AQ101))=0,"-",IF('C3(1)-1管路'!AQ101="-","-",IF('C10(1)-2管路(計画設定)'!AQ101="-",'C3(1)-1管路'!AQ101,'C3(1)-1管路'!AQ101-'C10(1)-2管路(計画設定)'!AQ101)))</f>
        <v>-</v>
      </c>
      <c r="AR101" s="659" t="str">
        <f t="shared" si="185"/>
        <v>-</v>
      </c>
      <c r="AS101" s="648" t="str">
        <f>IF(IF('C3(1)-1管路'!AS101="-","-",IF('C10(1)-2管路(計画設定)'!AS101="-",'C3(1)-1管路'!AS101,'C3(1)-1管路'!AS101-'C10(1)-2管路(計画設定)'!AS101))=0,"-",IF('C3(1)-1管路'!AS101="-","-",IF('C10(1)-2管路(計画設定)'!AS101="-",'C3(1)-1管路'!AS101,'C3(1)-1管路'!AS101-'C10(1)-2管路(計画設定)'!AS101)))</f>
        <v>-</v>
      </c>
      <c r="AT101" s="649" t="str">
        <f>IF(IF('C3(1)-1管路'!AT101="-","-",IF('C10(1)-2管路(計画設定)'!AT101="-",'C3(1)-1管路'!AT101,'C3(1)-1管路'!AT101-'C10(1)-2管路(計画設定)'!AT101))=0,"-",IF('C3(1)-1管路'!AT101="-","-",IF('C10(1)-2管路(計画設定)'!AT101="-",'C3(1)-1管路'!AT101,'C3(1)-1管路'!AT101-'C10(1)-2管路(計画設定)'!AT101)))</f>
        <v>-</v>
      </c>
      <c r="AU101" s="659" t="str">
        <f t="shared" si="186"/>
        <v>-</v>
      </c>
      <c r="AV101" s="1071">
        <f t="shared" si="187"/>
        <v>25825.600000000002</v>
      </c>
      <c r="AW101" s="1070"/>
      <c r="AX101" s="1069">
        <f t="shared" si="188"/>
        <v>87.3</v>
      </c>
      <c r="AY101" s="1070"/>
      <c r="AZ101" s="1071">
        <f t="shared" si="189"/>
        <v>6361.2</v>
      </c>
      <c r="BA101" s="1070"/>
      <c r="BB101" s="1070">
        <f t="shared" si="190"/>
        <v>873.5</v>
      </c>
      <c r="BC101" s="1070"/>
      <c r="BD101" s="1070">
        <f t="shared" si="191"/>
        <v>18351.3</v>
      </c>
      <c r="BE101" s="1070"/>
      <c r="BF101" s="1070">
        <f t="shared" si="192"/>
        <v>326.89999999999998</v>
      </c>
      <c r="BG101" s="1070"/>
      <c r="BH101" s="1070">
        <f t="shared" si="193"/>
        <v>0</v>
      </c>
      <c r="BI101" s="1070"/>
      <c r="BJ101" s="1069">
        <f t="shared" si="194"/>
        <v>7234.7</v>
      </c>
      <c r="BK101" s="1070"/>
      <c r="BL101" s="1070">
        <f t="shared" si="195"/>
        <v>18678.2</v>
      </c>
      <c r="BM101" s="1073"/>
      <c r="BN101" s="1070">
        <f t="shared" si="196"/>
        <v>25912.9</v>
      </c>
      <c r="BO101" s="1073"/>
      <c r="BQ101" s="442" t="str">
        <f>IF('C10(1)-2管路(計画設定)'!AW101="","-",'C10(1)-2管路(計画設定)'!AW101)</f>
        <v>ダクタイル鋳鉄管(NS形継手等)</v>
      </c>
      <c r="BR101" s="441">
        <f>IF(BQ101=BR$4,IF('C10(1)-2管路(計画設定)'!AV101="-","-",IF('C10(1)-2管路(計画設定)'!I101="-",'C10(1)-2管路(計画設定)'!AV101,'C10(1)-2管路(計画設定)'!AV101-'C10(1)-2管路(計画設定)'!I101)),"-")</f>
        <v>3128.0999999999995</v>
      </c>
      <c r="BS101" s="441" t="str">
        <f>IF(BQ101=BS$4,IF('C10(1)-2管路(計画設定)'!AV101="-","-",IF('C10(1)-2管路(計画設定)'!L101="-",'C10(1)-2管路(計画設定)'!AV101,'C10(1)-2管路(計画設定)'!AV101-'C10(1)-2管路(計画設定)'!L101)),"-")</f>
        <v>-</v>
      </c>
      <c r="BT101" s="441" t="str">
        <f>IF(BQ101=BT$4,IF('C10(1)-2管路(計画設定)'!AV101="-","-",IF('C10(1)-2管路(計画設定)'!O101="-",'C10(1)-2管路(計画設定)'!AV101,'C10(1)-2管路(計画設定)'!AV101-'C10(1)-2管路(計画設定)'!O101)),"-")</f>
        <v>-</v>
      </c>
      <c r="BU101" s="441" t="str">
        <f>IF($BQ101=BU$4,IF('C10(1)-2管路(計画設定)'!$AV101="-","-",IF('C10(1)-2管路(計画設定)'!R101="-",'C10(1)-2管路(計画設定)'!$AV101,'C10(1)-2管路(計画設定)'!$AV101-'C10(1)-2管路(計画設定)'!R101)),"-")</f>
        <v>-</v>
      </c>
      <c r="BV101" s="441" t="str">
        <f>IF($BQ101=BV$4,IF('C10(1)-2管路(計画設定)'!$AV101="-","-",IF('C10(1)-2管路(計画設定)'!W101="-",'C10(1)-2管路(計画設定)'!$AV101,'C10(1)-2管路(計画設定)'!$AV101-SUM('C10(1)-2管路(計画設定)'!S101,'C10(1)-2管路(計画設定)'!T101))),"-")</f>
        <v>-</v>
      </c>
      <c r="BW101" s="441" t="str">
        <f>IF($BQ101=BV$4,IF('C10(1)-2管路(計画設定)'!$AV101="-","-",IF('C10(1)-2管路(計画設定)'!W101="-",'C10(1)-2管路(計画設定)'!$AV101,'C10(1)-2管路(計画設定)'!$AV101-SUM('C10(1)-2管路(計画設定)'!U101,'C10(1)-2管路(計画設定)'!V101))),"-")</f>
        <v>-</v>
      </c>
      <c r="BX101" s="441" t="str">
        <f>IF($BQ101=BX$4,IF('C10(1)-2管路(計画設定)'!$AV101="-","-",IF('C10(1)-2管路(計画設定)'!AF101="-",'C10(1)-2管路(計画設定)'!$AV101,'C10(1)-2管路(計画設定)'!$AV101-'C10(1)-2管路(計画設定)'!AF101)),"-")</f>
        <v>-</v>
      </c>
      <c r="BY101" s="5"/>
      <c r="BZ101" s="5"/>
    </row>
    <row r="102" spans="1:78" ht="13.5" customHeight="1">
      <c r="B102" s="1265"/>
      <c r="C102" s="1083"/>
      <c r="D102" s="1084"/>
      <c r="E102" s="1085"/>
      <c r="F102" s="76">
        <v>100</v>
      </c>
      <c r="G102" s="857">
        <f>IF(AND('C10(1)-1管路(計画設定)'!$F$17="○",'C10(1)-4,5管路(計画設定)'!$BR102="-"),"-",IF('C3(1)-1管路'!G102="-",BR102,IF(BR102="-",'C3(1)-1管路'!G102,'C3(1)-1管路'!G102+BR102)))</f>
        <v>1049.2</v>
      </c>
      <c r="H102" s="649" t="str">
        <f>IF(IF('C3(1)-1管路'!H102="-","-",IF('C10(1)-2管路(計画設定)'!H102="-",'C3(1)-1管路'!H102,'C3(1)-1管路'!H102-'C10(1)-2管路(計画設定)'!H102))=0,"-",IF('C3(1)-1管路'!H102="-","-",IF('C10(1)-2管路(計画設定)'!H102="-",'C3(1)-1管路'!H102,'C3(1)-1管路'!H102-'C10(1)-2管路(計画設定)'!H102)))</f>
        <v>-</v>
      </c>
      <c r="I102" s="664">
        <f t="shared" si="174"/>
        <v>1049.2</v>
      </c>
      <c r="J102" s="857" t="str">
        <f>IF(AND('C10(1)-1管路(計画設定)'!$H$17="○",'C10(1)-4,5管路(計画設定)'!$BS102="-"),"-",IF('C3(1)-1管路'!J102="-",BS102,IF(BS102="-",'C3(1)-1管路'!J102,'C3(1)-1管路'!J102+BS102)))</f>
        <v>-</v>
      </c>
      <c r="K102" s="649" t="str">
        <f>IF(IF('C3(1)-1管路'!K102="-","-",IF('C10(1)-2管路(計画設定)'!K102="-",'C3(1)-1管路'!K102,'C3(1)-1管路'!K102-'C10(1)-2管路(計画設定)'!K102))=0,"-",IF('C3(1)-1管路'!K102="-","-",IF('C10(1)-2管路(計画設定)'!K102="-",'C3(1)-1管路'!K102,'C3(1)-1管路'!K102-'C10(1)-2管路(計画設定)'!K102)))</f>
        <v>-</v>
      </c>
      <c r="L102" s="664" t="str">
        <f t="shared" si="175"/>
        <v>-</v>
      </c>
      <c r="M102" s="857" t="str">
        <f>IF(AND('C10(1)-1管路(計画設定)'!$J$17="○",'C10(1)-4,5管路(計画設定)'!$BT102="-"),"-",IF('C3(1)-1管路'!M102="-",BT102,IF(BT102="-",'C3(1)-1管路'!M102,'C3(1)-1管路'!M102+BT102)))</f>
        <v>-</v>
      </c>
      <c r="N102" s="649" t="str">
        <f>IF(IF('C3(1)-1管路'!N102="-","-",IF('C10(1)-2管路(計画設定)'!N102="-",'C3(1)-1管路'!N102,'C3(1)-1管路'!N102-'C10(1)-2管路(計画設定)'!N102))=0,"-",IF('C3(1)-1管路'!N102="-","-",IF('C10(1)-2管路(計画設定)'!N102="-",'C3(1)-1管路'!N102,'C3(1)-1管路'!N102-'C10(1)-2管路(計画設定)'!N102)))</f>
        <v>-</v>
      </c>
      <c r="O102" s="664" t="str">
        <f t="shared" si="176"/>
        <v>-</v>
      </c>
      <c r="P102" s="857" t="str">
        <f>IF(AND('C10(1)-1管路(計画設定)'!$L$17="○",'C10(1)-4,5管路(計画設定)'!$BU102="-"),"-",IF('C3(1)-1管路'!P102="-",BU102,IF(BU102="-",'C3(1)-1管路'!P102,'C3(1)-1管路'!P102+BU102)))</f>
        <v>-</v>
      </c>
      <c r="Q102" s="649" t="str">
        <f>IF(IF('C3(1)-1管路'!Q102="-","-",IF('C10(1)-2管路(計画設定)'!Q102="-",'C3(1)-1管路'!Q102,'C3(1)-1管路'!Q102-'C10(1)-2管路(計画設定)'!Q102))=0,"-",IF('C3(1)-1管路'!Q102="-","-",IF('C10(1)-2管路(計画設定)'!Q102="-",'C3(1)-1管路'!Q102,'C3(1)-1管路'!Q102-'C10(1)-2管路(計画設定)'!Q102)))</f>
        <v>-</v>
      </c>
      <c r="R102" s="664" t="str">
        <f t="shared" si="177"/>
        <v>-</v>
      </c>
      <c r="S102" s="857">
        <f>IF(AND('C10(1)-1管路(計画設定)'!$N$17="○",'C10(1)-4,5管路(計画設定)'!$BV102="-"),"-",IF('C3(1)-1管路'!S102="-",BV102,IF(BV102="-",'C3(1)-1管路'!S102,'C3(1)-1管路'!S102+BV102+BW102)))</f>
        <v>80.099999999999994</v>
      </c>
      <c r="T102" s="650">
        <f>IF(IF('C3(1)-1管路'!T102="-","-",IF('C10(1)-2管路(計画設定)'!T102="-",'C3(1)-1管路'!T102,'C3(1)-1管路'!T102-'C10(1)-2管路(計画設定)'!T102))=0,"-",IF('C3(1)-1管路'!T102="-","-",IF('C10(1)-2管路(計画設定)'!T102="-",'C3(1)-1管路'!T102,'C3(1)-1管路'!T102-'C10(1)-2管路(計画設定)'!T102)))</f>
        <v>9</v>
      </c>
      <c r="U102" s="856">
        <f>IF(AND('C10(1)-1管路(計画設定)'!$P$17="○",'C10(1)-4,5管路(計画設定)'!$BW102="-"),"-",IF('C3(1)-1管路'!U102="-",BW102,IF(BW102="-",'C3(1)-1管路'!U102,'C3(1)-1管路'!U102)))</f>
        <v>333.9</v>
      </c>
      <c r="V102" s="649" t="str">
        <f>IF(IF('C3(1)-1管路'!V102="-","-",IF('C10(1)-2管路(計画設定)'!V102="-",'C3(1)-1管路'!V102,'C3(1)-1管路'!V102-'C10(1)-2管路(計画設定)'!V102))=0,"-",IF('C3(1)-1管路'!V102="-","-",IF('C10(1)-2管路(計画設定)'!V102="-",'C3(1)-1管路'!V102,'C3(1)-1管路'!V102-'C10(1)-2管路(計画設定)'!V102)))</f>
        <v>-</v>
      </c>
      <c r="W102" s="664">
        <f t="shared" si="178"/>
        <v>423</v>
      </c>
      <c r="X102" s="648">
        <f>IF(IF('C3(1)-1管路'!X102="-","-",IF('C10(1)-2管路(計画設定)'!X102="-",'C3(1)-1管路'!X102,'C3(1)-1管路'!X102-'C10(1)-2管路(計画設定)'!X102))=0,"-",IF('C3(1)-1管路'!X102="-","-",IF('C10(1)-2管路(計画設定)'!X102="-",'C3(1)-1管路'!X102,'C3(1)-1管路'!X102-'C10(1)-2管路(計画設定)'!X102)))</f>
        <v>2970</v>
      </c>
      <c r="Y102" s="649" t="str">
        <f>IF(IF('C3(1)-1管路'!Y102="-","-",IF('C10(1)-2管路(計画設定)'!Y102="-",'C3(1)-1管路'!Y102,'C3(1)-1管路'!Y102-'C10(1)-2管路(計画設定)'!Y102))=0,"-",IF('C3(1)-1管路'!Y102="-","-",IF('C10(1)-2管路(計画設定)'!Y102="-",'C3(1)-1管路'!Y102,'C3(1)-1管路'!Y102-'C10(1)-2管路(計画設定)'!Y102)))</f>
        <v>-</v>
      </c>
      <c r="Z102" s="664">
        <f t="shared" si="179"/>
        <v>2970</v>
      </c>
      <c r="AA102" s="648" t="str">
        <f>IF(IF('C3(1)-1管路'!AA102="-","-",IF('C10(1)-2管路(計画設定)'!AA102="-",'C3(1)-1管路'!AA102,'C3(1)-1管路'!AA102-'C10(1)-2管路(計画設定)'!AA102))=0,"-",IF('C3(1)-1管路'!AA102="-","-",IF('C10(1)-2管路(計画設定)'!AA102="-",'C3(1)-1管路'!AA102,'C3(1)-1管路'!AA102-'C10(1)-2管路(計画設定)'!AA102)))</f>
        <v>-</v>
      </c>
      <c r="AB102" s="649" t="str">
        <f>IF(IF('C3(1)-1管路'!AB102="-","-",IF('C10(1)-2管路(計画設定)'!AB102="-",'C3(1)-1管路'!AB102,'C3(1)-1管路'!AB102-'C10(1)-2管路(計画設定)'!AB102))=0,"-",IF('C3(1)-1管路'!AB102="-","-",IF('C10(1)-2管路(計画設定)'!AB102="-",'C3(1)-1管路'!AB102,'C3(1)-1管路'!AB102-'C10(1)-2管路(計画設定)'!AB102)))</f>
        <v>-</v>
      </c>
      <c r="AC102" s="664" t="str">
        <f t="shared" si="180"/>
        <v>-</v>
      </c>
      <c r="AD102" s="857">
        <f>IF(AND('C10(1)-1管路(計画設定)'!$V$17="○",'C10(1)-4,5管路(計画設定)'!$BX102="-"),"-",IF('C3(1)-1管路'!AD102="-",BX102,IF(BX102="-",'C3(1)-1管路'!AD102,'C3(1)-1管路'!AD102+BX102)))</f>
        <v>766.1</v>
      </c>
      <c r="AE102" s="649" t="str">
        <f>IF(IF('C3(1)-1管路'!AE102="-","-",IF('C10(1)-2管路(計画設定)'!AE102="-",'C3(1)-1管路'!AE102,'C3(1)-1管路'!AE102-'C10(1)-2管路(計画設定)'!AE102))=0,"-",IF('C3(1)-1管路'!AE102="-","-",IF('C10(1)-2管路(計画設定)'!AE102="-",'C3(1)-1管路'!AE102,'C3(1)-1管路'!AE102-'C10(1)-2管路(計画設定)'!AE102)))</f>
        <v>-</v>
      </c>
      <c r="AF102" s="664">
        <f t="shared" si="181"/>
        <v>766.1</v>
      </c>
      <c r="AG102" s="648">
        <f>IF(IF('C3(1)-1管路'!AG102="-","-",IF('C10(1)-2管路(計画設定)'!AG102="-",'C3(1)-1管路'!AG102,'C3(1)-1管路'!AG102-'C10(1)-2管路(計画設定)'!AG102))=0,"-",IF('C3(1)-1管路'!AG102="-","-",IF('C10(1)-2管路(計画設定)'!AG102="-",'C3(1)-1管路'!AG102,'C3(1)-1管路'!AG102-'C10(1)-2管路(計画設定)'!AG102)))</f>
        <v>105.4</v>
      </c>
      <c r="AH102" s="649" t="str">
        <f>IF(IF('C3(1)-1管路'!AH102="-","-",IF('C10(1)-2管路(計画設定)'!AH102="-",'C3(1)-1管路'!AH102,'C3(1)-1管路'!AH102-'C10(1)-2管路(計画設定)'!AH102))=0,"-",IF('C3(1)-1管路'!AH102="-","-",IF('C10(1)-2管路(計画設定)'!AH102="-",'C3(1)-1管路'!AH102,'C3(1)-1管路'!AH102-'C10(1)-2管路(計画設定)'!AH102)))</f>
        <v>-</v>
      </c>
      <c r="AI102" s="664">
        <f t="shared" si="182"/>
        <v>105.4</v>
      </c>
      <c r="AJ102" s="648" t="str">
        <f>IF(IF('C3(1)-1管路'!AJ102="-","-",IF('C10(1)-2管路(計画設定)'!AJ102="-",'C3(1)-1管路'!AJ102,'C3(1)-1管路'!AJ102-'C10(1)-2管路(計画設定)'!AJ102))=0,"-",IF('C3(1)-1管路'!AJ102="-","-",IF('C10(1)-2管路(計画設定)'!AJ102="-",'C3(1)-1管路'!AJ102,'C3(1)-1管路'!AJ102-'C10(1)-2管路(計画設定)'!AJ102)))</f>
        <v>-</v>
      </c>
      <c r="AK102" s="649" t="str">
        <f>IF(IF('C3(1)-1管路'!AK102="-","-",IF('C10(1)-2管路(計画設定)'!AK102="-",'C3(1)-1管路'!AK102,'C3(1)-1管路'!AK102-'C10(1)-2管路(計画設定)'!AK102))=0,"-",IF('C3(1)-1管路'!AK102="-","-",IF('C10(1)-2管路(計画設定)'!AK102="-",'C3(1)-1管路'!AK102,'C3(1)-1管路'!AK102-'C10(1)-2管路(計画設定)'!AK102)))</f>
        <v>-</v>
      </c>
      <c r="AL102" s="664" t="str">
        <f t="shared" si="183"/>
        <v>-</v>
      </c>
      <c r="AM102" s="648" t="str">
        <f>IF(IF('C3(1)-1管路'!AM102="-","-",IF('C10(1)-2管路(計画設定)'!AM102="-",'C3(1)-1管路'!AM102,'C3(1)-1管路'!AM102-'C10(1)-2管路(計画設定)'!AM102))=0,"-",IF('C3(1)-1管路'!AM102="-","-",IF('C10(1)-2管路(計画設定)'!AM102="-",'C3(1)-1管路'!AM102,'C3(1)-1管路'!AM102-'C10(1)-2管路(計画設定)'!AM102)))</f>
        <v>-</v>
      </c>
      <c r="AN102" s="649" t="str">
        <f>IF(IF('C3(1)-1管路'!AN102="-","-",IF('C10(1)-2管路(計画設定)'!AN102="-",'C3(1)-1管路'!AN102,'C3(1)-1管路'!AN102-'C10(1)-2管路(計画設定)'!AN102))=0,"-",IF('C3(1)-1管路'!AN102="-","-",IF('C10(1)-2管路(計画設定)'!AN102="-",'C3(1)-1管路'!AN102,'C3(1)-1管路'!AN102-'C10(1)-2管路(計画設定)'!AN102)))</f>
        <v>-</v>
      </c>
      <c r="AO102" s="664" t="str">
        <f t="shared" si="184"/>
        <v>-</v>
      </c>
      <c r="AP102" s="648" t="str">
        <f>IF(IF('C3(1)-1管路'!AP102="-","-",IF('C10(1)-2管路(計画設定)'!AP102="-",'C3(1)-1管路'!AP102,'C3(1)-1管路'!AP102-'C10(1)-2管路(計画設定)'!AP102))=0,"-",IF('C3(1)-1管路'!AP102="-","-",IF('C10(1)-2管路(計画設定)'!AP102="-",'C3(1)-1管路'!AP102,'C3(1)-1管路'!AP102-'C10(1)-2管路(計画設定)'!AP102)))</f>
        <v>-</v>
      </c>
      <c r="AQ102" s="649" t="str">
        <f>IF(IF('C3(1)-1管路'!AQ102="-","-",IF('C10(1)-2管路(計画設定)'!AQ102="-",'C3(1)-1管路'!AQ102,'C3(1)-1管路'!AQ102-'C10(1)-2管路(計画設定)'!AQ102))=0,"-",IF('C3(1)-1管路'!AQ102="-","-",IF('C10(1)-2管路(計画設定)'!AQ102="-",'C3(1)-1管路'!AQ102,'C3(1)-1管路'!AQ102-'C10(1)-2管路(計画設定)'!AQ102)))</f>
        <v>-</v>
      </c>
      <c r="AR102" s="659" t="str">
        <f t="shared" si="185"/>
        <v>-</v>
      </c>
      <c r="AS102" s="648" t="str">
        <f>IF(IF('C3(1)-1管路'!AS102="-","-",IF('C10(1)-2管路(計画設定)'!AS102="-",'C3(1)-1管路'!AS102,'C3(1)-1管路'!AS102-'C10(1)-2管路(計画設定)'!AS102))=0,"-",IF('C3(1)-1管路'!AS102="-","-",IF('C10(1)-2管路(計画設定)'!AS102="-",'C3(1)-1管路'!AS102,'C3(1)-1管路'!AS102-'C10(1)-2管路(計画設定)'!AS102)))</f>
        <v>-</v>
      </c>
      <c r="AT102" s="649" t="str">
        <f>IF(IF('C3(1)-1管路'!AT102="-","-",IF('C10(1)-2管路(計画設定)'!AT102="-",'C3(1)-1管路'!AT102,'C3(1)-1管路'!AT102-'C10(1)-2管路(計画設定)'!AT102))=0,"-",IF('C3(1)-1管路'!AT102="-","-",IF('C10(1)-2管路(計画設定)'!AT102="-",'C3(1)-1管路'!AT102,'C3(1)-1管路'!AT102-'C10(1)-2管路(計画設定)'!AT102)))</f>
        <v>-</v>
      </c>
      <c r="AU102" s="659" t="str">
        <f t="shared" si="186"/>
        <v>-</v>
      </c>
      <c r="AV102" s="1071">
        <f t="shared" si="187"/>
        <v>5304.7</v>
      </c>
      <c r="AW102" s="1070"/>
      <c r="AX102" s="1069">
        <f t="shared" si="188"/>
        <v>9</v>
      </c>
      <c r="AY102" s="1070"/>
      <c r="AZ102" s="1071">
        <f t="shared" si="189"/>
        <v>1049.2</v>
      </c>
      <c r="BA102" s="1070"/>
      <c r="BB102" s="1070">
        <f t="shared" si="190"/>
        <v>89.1</v>
      </c>
      <c r="BC102" s="1070"/>
      <c r="BD102" s="1070">
        <f t="shared" si="191"/>
        <v>4070</v>
      </c>
      <c r="BE102" s="1070"/>
      <c r="BF102" s="1070">
        <f t="shared" si="192"/>
        <v>105.4</v>
      </c>
      <c r="BG102" s="1070"/>
      <c r="BH102" s="1070">
        <f t="shared" si="193"/>
        <v>0</v>
      </c>
      <c r="BI102" s="1070"/>
      <c r="BJ102" s="1069">
        <f t="shared" si="194"/>
        <v>1138.3</v>
      </c>
      <c r="BK102" s="1070"/>
      <c r="BL102" s="1070">
        <f t="shared" si="195"/>
        <v>4175.3999999999996</v>
      </c>
      <c r="BM102" s="1073"/>
      <c r="BN102" s="1070">
        <f t="shared" si="196"/>
        <v>5313.7</v>
      </c>
      <c r="BO102" s="1073"/>
      <c r="BQ102" s="442" t="str">
        <f>IF('C10(1)-2管路(計画設定)'!AW102="","-",'C10(1)-2管路(計画設定)'!AW102)</f>
        <v>ダクタイル鋳鉄管(NS形継手等)</v>
      </c>
      <c r="BR102" s="441">
        <f>IF(BQ102=BR$4,IF('C10(1)-2管路(計画設定)'!AV102="-","-",IF('C10(1)-2管路(計画設定)'!I102="-",'C10(1)-2管路(計画設定)'!AV102,'C10(1)-2管路(計画設定)'!AV102-'C10(1)-2管路(計画設定)'!I102)),"-")</f>
        <v>1049.2</v>
      </c>
      <c r="BS102" s="441" t="str">
        <f>IF(BQ102=BS$4,IF('C10(1)-2管路(計画設定)'!AV102="-","-",IF('C10(1)-2管路(計画設定)'!L102="-",'C10(1)-2管路(計画設定)'!AV102,'C10(1)-2管路(計画設定)'!AV102-'C10(1)-2管路(計画設定)'!L102)),"-")</f>
        <v>-</v>
      </c>
      <c r="BT102" s="441" t="str">
        <f>IF(BQ102=BT$4,IF('C10(1)-2管路(計画設定)'!AV102="-","-",IF('C10(1)-2管路(計画設定)'!O102="-",'C10(1)-2管路(計画設定)'!AV102,'C10(1)-2管路(計画設定)'!AV102-'C10(1)-2管路(計画設定)'!O102)),"-")</f>
        <v>-</v>
      </c>
      <c r="BU102" s="441" t="str">
        <f>IF($BQ102=BU$4,IF('C10(1)-2管路(計画設定)'!$AV102="-","-",IF('C10(1)-2管路(計画設定)'!R102="-",'C10(1)-2管路(計画設定)'!$AV102,'C10(1)-2管路(計画設定)'!$AV102-'C10(1)-2管路(計画設定)'!R102)),"-")</f>
        <v>-</v>
      </c>
      <c r="BV102" s="441" t="str">
        <f>IF($BQ102=BV$4,IF('C10(1)-2管路(計画設定)'!$AV102="-","-",IF('C10(1)-2管路(計画設定)'!W102="-",'C10(1)-2管路(計画設定)'!$AV102,'C10(1)-2管路(計画設定)'!$AV102-SUM('C10(1)-2管路(計画設定)'!S102,'C10(1)-2管路(計画設定)'!T102))),"-")</f>
        <v>-</v>
      </c>
      <c r="BW102" s="441" t="str">
        <f>IF($BQ102=BV$4,IF('C10(1)-2管路(計画設定)'!$AV102="-","-",IF('C10(1)-2管路(計画設定)'!W102="-",'C10(1)-2管路(計画設定)'!$AV102,'C10(1)-2管路(計画設定)'!$AV102-SUM('C10(1)-2管路(計画設定)'!U102,'C10(1)-2管路(計画設定)'!V102))),"-")</f>
        <v>-</v>
      </c>
      <c r="BX102" s="441" t="str">
        <f>IF($BQ102=BX$4,IF('C10(1)-2管路(計画設定)'!$AV102="-","-",IF('C10(1)-2管路(計画設定)'!AF102="-",'C10(1)-2管路(計画設定)'!$AV102,'C10(1)-2管路(計画設定)'!$AV102-'C10(1)-2管路(計画設定)'!AF102)),"-")</f>
        <v>-</v>
      </c>
      <c r="BY102" s="5"/>
      <c r="BZ102" s="5"/>
    </row>
    <row r="103" spans="1:78" ht="13.5" customHeight="1">
      <c r="B103" s="1265"/>
      <c r="C103" s="1083"/>
      <c r="D103" s="1084"/>
      <c r="E103" s="1085"/>
      <c r="F103" s="666" t="s">
        <v>136</v>
      </c>
      <c r="G103" s="857">
        <f>IF(AND('C10(1)-1管路(計画設定)'!$F$17="○",'C10(1)-4,5管路(計画設定)'!$BR103="-"),"-",IF('C3(1)-1管路'!G103="-",BR103,IF(BR103="-",'C3(1)-1管路'!G103,'C3(1)-1管路'!G103+BR103)))</f>
        <v>661</v>
      </c>
      <c r="H103" s="649" t="str">
        <f>IF(IF('C3(1)-1管路'!H103="-","-",IF('C10(1)-2管路(計画設定)'!H103="-",'C3(1)-1管路'!H103,'C3(1)-1管路'!H103-'C10(1)-2管路(計画設定)'!H103))=0,"-",IF('C3(1)-1管路'!H103="-","-",IF('C10(1)-2管路(計画設定)'!H103="-",'C3(1)-1管路'!H103,'C3(1)-1管路'!H103-'C10(1)-2管路(計画設定)'!H103)))</f>
        <v>-</v>
      </c>
      <c r="I103" s="664">
        <f t="shared" si="174"/>
        <v>661</v>
      </c>
      <c r="J103" s="857" t="str">
        <f>IF(AND('C10(1)-1管路(計画設定)'!$H$17="○",'C10(1)-4,5管路(計画設定)'!$BS103="-"),"-",IF('C3(1)-1管路'!J103="-",BS103,IF(BS103="-",'C3(1)-1管路'!J103,'C3(1)-1管路'!J103+BS103)))</f>
        <v>-</v>
      </c>
      <c r="K103" s="649" t="str">
        <f>IF(IF('C3(1)-1管路'!K103="-","-",IF('C10(1)-2管路(計画設定)'!K103="-",'C3(1)-1管路'!K103,'C3(1)-1管路'!K103-'C10(1)-2管路(計画設定)'!K103))=0,"-",IF('C3(1)-1管路'!K103="-","-",IF('C10(1)-2管路(計画設定)'!K103="-",'C3(1)-1管路'!K103,'C3(1)-1管路'!K103-'C10(1)-2管路(計画設定)'!K103)))</f>
        <v>-</v>
      </c>
      <c r="L103" s="664" t="str">
        <f t="shared" si="175"/>
        <v>-</v>
      </c>
      <c r="M103" s="857">
        <f>IF(AND('C10(1)-1管路(計画設定)'!$J$17="○",'C10(1)-4,5管路(計画設定)'!$BT103="-"),"-",IF('C3(1)-1管路'!M103="-",BT103,IF(BT103="-",'C3(1)-1管路'!M103,'C3(1)-1管路'!M103+BT103)))</f>
        <v>975.8</v>
      </c>
      <c r="N103" s="649" t="str">
        <f>IF(IF('C3(1)-1管路'!N103="-","-",IF('C10(1)-2管路(計画設定)'!N103="-",'C3(1)-1管路'!N103,'C3(1)-1管路'!N103-'C10(1)-2管路(計画設定)'!N103))=0,"-",IF('C3(1)-1管路'!N103="-","-",IF('C10(1)-2管路(計画設定)'!N103="-",'C3(1)-1管路'!N103,'C3(1)-1管路'!N103-'C10(1)-2管路(計画設定)'!N103)))</f>
        <v>-</v>
      </c>
      <c r="O103" s="664">
        <f t="shared" si="176"/>
        <v>975.8</v>
      </c>
      <c r="P103" s="857" t="str">
        <f>IF(AND('C10(1)-1管路(計画設定)'!$L$17="○",'C10(1)-4,5管路(計画設定)'!$BU103="-"),"-",IF('C3(1)-1管路'!P103="-",BU103,IF(BU103="-",'C3(1)-1管路'!P103,'C3(1)-1管路'!P103+BU103)))</f>
        <v>-</v>
      </c>
      <c r="Q103" s="649" t="str">
        <f>IF(IF('C3(1)-1管路'!Q103="-","-",IF('C10(1)-2管路(計画設定)'!Q103="-",'C3(1)-1管路'!Q103,'C3(1)-1管路'!Q103-'C10(1)-2管路(計画設定)'!Q103))=0,"-",IF('C3(1)-1管路'!Q103="-","-",IF('C10(1)-2管路(計画設定)'!Q103="-",'C3(1)-1管路'!Q103,'C3(1)-1管路'!Q103-'C10(1)-2管路(計画設定)'!Q103)))</f>
        <v>-</v>
      </c>
      <c r="R103" s="664" t="str">
        <f t="shared" si="177"/>
        <v>-</v>
      </c>
      <c r="S103" s="857" t="str">
        <f>IF(AND('C10(1)-1管路(計画設定)'!$N$17="○",'C10(1)-4,5管路(計画設定)'!$BV103="-"),"-",IF('C3(1)-1管路'!S103="-",BV103,IF(BV103="-",'C3(1)-1管路'!S103,'C3(1)-1管路'!S103+BV103+BW103)))</f>
        <v>-</v>
      </c>
      <c r="T103" s="650" t="str">
        <f>IF(IF('C3(1)-1管路'!T103="-","-",IF('C10(1)-2管路(計画設定)'!T103="-",'C3(1)-1管路'!T103,'C3(1)-1管路'!T103-'C10(1)-2管路(計画設定)'!T103))=0,"-",IF('C3(1)-1管路'!T103="-","-",IF('C10(1)-2管路(計画設定)'!T103="-",'C3(1)-1管路'!T103,'C3(1)-1管路'!T103-'C10(1)-2管路(計画設定)'!T103)))</f>
        <v>-</v>
      </c>
      <c r="U103" s="856" t="str">
        <f>IF(AND('C10(1)-1管路(計画設定)'!$P$17="○",'C10(1)-4,5管路(計画設定)'!$BW103="-"),"-",IF('C3(1)-1管路'!U103="-",BW103,IF(BW103="-",'C3(1)-1管路'!U103,'C3(1)-1管路'!U103)))</f>
        <v>-</v>
      </c>
      <c r="V103" s="649" t="str">
        <f>IF(IF('C3(1)-1管路'!V103="-","-",IF('C10(1)-2管路(計画設定)'!V103="-",'C3(1)-1管路'!V103,'C3(1)-1管路'!V103-'C10(1)-2管路(計画設定)'!V103))=0,"-",IF('C3(1)-1管路'!V103="-","-",IF('C10(1)-2管路(計画設定)'!V103="-",'C3(1)-1管路'!V103,'C3(1)-1管路'!V103-'C10(1)-2管路(計画設定)'!V103)))</f>
        <v>-</v>
      </c>
      <c r="W103" s="664" t="str">
        <f t="shared" si="178"/>
        <v>-</v>
      </c>
      <c r="X103" s="648">
        <f>IF(IF('C3(1)-1管路'!X103="-","-",IF('C10(1)-2管路(計画設定)'!X103="-",'C3(1)-1管路'!X103,'C3(1)-1管路'!X103-'C10(1)-2管路(計画設定)'!X103))=0,"-",IF('C3(1)-1管路'!X103="-","-",IF('C10(1)-2管路(計画設定)'!X103="-",'C3(1)-1管路'!X103,'C3(1)-1管路'!X103-'C10(1)-2管路(計画設定)'!X103)))</f>
        <v>218.1</v>
      </c>
      <c r="Y103" s="649" t="str">
        <f>IF(IF('C3(1)-1管路'!Y103="-","-",IF('C10(1)-2管路(計画設定)'!Y103="-",'C3(1)-1管路'!Y103,'C3(1)-1管路'!Y103-'C10(1)-2管路(計画設定)'!Y103))=0,"-",IF('C3(1)-1管路'!Y103="-","-",IF('C10(1)-2管路(計画設定)'!Y103="-",'C3(1)-1管路'!Y103,'C3(1)-1管路'!Y103-'C10(1)-2管路(計画設定)'!Y103)))</f>
        <v>-</v>
      </c>
      <c r="Z103" s="664">
        <f t="shared" si="179"/>
        <v>218.1</v>
      </c>
      <c r="AA103" s="648" t="str">
        <f>IF(IF('C3(1)-1管路'!AA103="-","-",IF('C10(1)-2管路(計画設定)'!AA103="-",'C3(1)-1管路'!AA103,'C3(1)-1管路'!AA103-'C10(1)-2管路(計画設定)'!AA103))=0,"-",IF('C3(1)-1管路'!AA103="-","-",IF('C10(1)-2管路(計画設定)'!AA103="-",'C3(1)-1管路'!AA103,'C3(1)-1管路'!AA103-'C10(1)-2管路(計画設定)'!AA103)))</f>
        <v>-</v>
      </c>
      <c r="AB103" s="649" t="str">
        <f>IF(IF('C3(1)-1管路'!AB103="-","-",IF('C10(1)-2管路(計画設定)'!AB103="-",'C3(1)-1管路'!AB103,'C3(1)-1管路'!AB103-'C10(1)-2管路(計画設定)'!AB103))=0,"-",IF('C3(1)-1管路'!AB103="-","-",IF('C10(1)-2管路(計画設定)'!AB103="-",'C3(1)-1管路'!AB103,'C3(1)-1管路'!AB103-'C10(1)-2管路(計画設定)'!AB103)))</f>
        <v>-</v>
      </c>
      <c r="AC103" s="664" t="str">
        <f t="shared" si="180"/>
        <v>-</v>
      </c>
      <c r="AD103" s="857">
        <f>IF(AND('C10(1)-1管路(計画設定)'!$V$17="○",'C10(1)-4,5管路(計画設定)'!$BX103="-"),"-",IF('C3(1)-1管路'!AD103="-",BX103,IF(BX103="-",'C3(1)-1管路'!AD103,'C3(1)-1管路'!AD103+BX103)))</f>
        <v>78.5</v>
      </c>
      <c r="AE103" s="649" t="str">
        <f>IF(IF('C3(1)-1管路'!AE103="-","-",IF('C10(1)-2管路(計画設定)'!AE103="-",'C3(1)-1管路'!AE103,'C3(1)-1管路'!AE103-'C10(1)-2管路(計画設定)'!AE103))=0,"-",IF('C3(1)-1管路'!AE103="-","-",IF('C10(1)-2管路(計画設定)'!AE103="-",'C3(1)-1管路'!AE103,'C3(1)-1管路'!AE103-'C10(1)-2管路(計画設定)'!AE103)))</f>
        <v>-</v>
      </c>
      <c r="AF103" s="664">
        <f t="shared" si="181"/>
        <v>78.5</v>
      </c>
      <c r="AG103" s="648">
        <f>IF(IF('C3(1)-1管路'!AG103="-","-",IF('C10(1)-2管路(計画設定)'!AG103="-",'C3(1)-1管路'!AG103,'C3(1)-1管路'!AG103-'C10(1)-2管路(計画設定)'!AG103))=0,"-",IF('C3(1)-1管路'!AG103="-","-",IF('C10(1)-2管路(計画設定)'!AG103="-",'C3(1)-1管路'!AG103,'C3(1)-1管路'!AG103-'C10(1)-2管路(計画設定)'!AG103)))</f>
        <v>296.8</v>
      </c>
      <c r="AH103" s="649" t="str">
        <f>IF(IF('C3(1)-1管路'!AH103="-","-",IF('C10(1)-2管路(計画設定)'!AH103="-",'C3(1)-1管路'!AH103,'C3(1)-1管路'!AH103-'C10(1)-2管路(計画設定)'!AH103))=0,"-",IF('C3(1)-1管路'!AH103="-","-",IF('C10(1)-2管路(計画設定)'!AH103="-",'C3(1)-1管路'!AH103,'C3(1)-1管路'!AH103-'C10(1)-2管路(計画設定)'!AH103)))</f>
        <v>-</v>
      </c>
      <c r="AI103" s="664">
        <f t="shared" si="182"/>
        <v>296.8</v>
      </c>
      <c r="AJ103" s="648" t="str">
        <f>IF(IF('C3(1)-1管路'!AJ103="-","-",IF('C10(1)-2管路(計画設定)'!AJ103="-",'C3(1)-1管路'!AJ103,'C3(1)-1管路'!AJ103-'C10(1)-2管路(計画設定)'!AJ103))=0,"-",IF('C3(1)-1管路'!AJ103="-","-",IF('C10(1)-2管路(計画設定)'!AJ103="-",'C3(1)-1管路'!AJ103,'C3(1)-1管路'!AJ103-'C10(1)-2管路(計画設定)'!AJ103)))</f>
        <v>-</v>
      </c>
      <c r="AK103" s="649" t="str">
        <f>IF(IF('C3(1)-1管路'!AK103="-","-",IF('C10(1)-2管路(計画設定)'!AK103="-",'C3(1)-1管路'!AK103,'C3(1)-1管路'!AK103-'C10(1)-2管路(計画設定)'!AK103))=0,"-",IF('C3(1)-1管路'!AK103="-","-",IF('C10(1)-2管路(計画設定)'!AK103="-",'C3(1)-1管路'!AK103,'C3(1)-1管路'!AK103-'C10(1)-2管路(計画設定)'!AK103)))</f>
        <v>-</v>
      </c>
      <c r="AL103" s="664" t="str">
        <f t="shared" si="183"/>
        <v>-</v>
      </c>
      <c r="AM103" s="648" t="str">
        <f>IF(IF('C3(1)-1管路'!AM103="-","-",IF('C10(1)-2管路(計画設定)'!AM103="-",'C3(1)-1管路'!AM103,'C3(1)-1管路'!AM103-'C10(1)-2管路(計画設定)'!AM103))=0,"-",IF('C3(1)-1管路'!AM103="-","-",IF('C10(1)-2管路(計画設定)'!AM103="-",'C3(1)-1管路'!AM103,'C3(1)-1管路'!AM103-'C10(1)-2管路(計画設定)'!AM103)))</f>
        <v>-</v>
      </c>
      <c r="AN103" s="649" t="str">
        <f>IF(IF('C3(1)-1管路'!AN103="-","-",IF('C10(1)-2管路(計画設定)'!AN103="-",'C3(1)-1管路'!AN103,'C3(1)-1管路'!AN103-'C10(1)-2管路(計画設定)'!AN103))=0,"-",IF('C3(1)-1管路'!AN103="-","-",IF('C10(1)-2管路(計画設定)'!AN103="-",'C3(1)-1管路'!AN103,'C3(1)-1管路'!AN103-'C10(1)-2管路(計画設定)'!AN103)))</f>
        <v>-</v>
      </c>
      <c r="AO103" s="664" t="str">
        <f t="shared" si="184"/>
        <v>-</v>
      </c>
      <c r="AP103" s="648" t="str">
        <f>IF(IF('C3(1)-1管路'!AP103="-","-",IF('C10(1)-2管路(計画設定)'!AP103="-",'C3(1)-1管路'!AP103,'C3(1)-1管路'!AP103-'C10(1)-2管路(計画設定)'!AP103))=0,"-",IF('C3(1)-1管路'!AP103="-","-",IF('C10(1)-2管路(計画設定)'!AP103="-",'C3(1)-1管路'!AP103,'C3(1)-1管路'!AP103-'C10(1)-2管路(計画設定)'!AP103)))</f>
        <v>-</v>
      </c>
      <c r="AQ103" s="649" t="str">
        <f>IF(IF('C3(1)-1管路'!AQ103="-","-",IF('C10(1)-2管路(計画設定)'!AQ103="-",'C3(1)-1管路'!AQ103,'C3(1)-1管路'!AQ103-'C10(1)-2管路(計画設定)'!AQ103))=0,"-",IF('C3(1)-1管路'!AQ103="-","-",IF('C10(1)-2管路(計画設定)'!AQ103="-",'C3(1)-1管路'!AQ103,'C3(1)-1管路'!AQ103-'C10(1)-2管路(計画設定)'!AQ103)))</f>
        <v>-</v>
      </c>
      <c r="AR103" s="659" t="str">
        <f t="shared" si="185"/>
        <v>-</v>
      </c>
      <c r="AS103" s="648" t="str">
        <f>IF(IF('C3(1)-1管路'!AS103="-","-",IF('C10(1)-2管路(計画設定)'!AS103="-",'C3(1)-1管路'!AS103,'C3(1)-1管路'!AS103-'C10(1)-2管路(計画設定)'!AS103))=0,"-",IF('C3(1)-1管路'!AS103="-","-",IF('C10(1)-2管路(計画設定)'!AS103="-",'C3(1)-1管路'!AS103,'C3(1)-1管路'!AS103-'C10(1)-2管路(計画設定)'!AS103)))</f>
        <v>-</v>
      </c>
      <c r="AT103" s="649" t="str">
        <f>IF(IF('C3(1)-1管路'!AT103="-","-",IF('C10(1)-2管路(計画設定)'!AT103="-",'C3(1)-1管路'!AT103,'C3(1)-1管路'!AT103-'C10(1)-2管路(計画設定)'!AT103))=0,"-",IF('C3(1)-1管路'!AT103="-","-",IF('C10(1)-2管路(計画設定)'!AT103="-",'C3(1)-1管路'!AT103,'C3(1)-1管路'!AT103-'C10(1)-2管路(計画設定)'!AT103)))</f>
        <v>-</v>
      </c>
      <c r="AU103" s="659" t="str">
        <f t="shared" si="186"/>
        <v>-</v>
      </c>
      <c r="AV103" s="1071">
        <f t="shared" si="187"/>
        <v>2230.1999999999998</v>
      </c>
      <c r="AW103" s="1070"/>
      <c r="AX103" s="1069" t="str">
        <f t="shared" si="188"/>
        <v>-</v>
      </c>
      <c r="AY103" s="1070"/>
      <c r="AZ103" s="1071">
        <f t="shared" si="189"/>
        <v>1636.8</v>
      </c>
      <c r="BA103" s="1070"/>
      <c r="BB103" s="1070">
        <f t="shared" si="190"/>
        <v>0</v>
      </c>
      <c r="BC103" s="1070"/>
      <c r="BD103" s="1070">
        <f t="shared" si="191"/>
        <v>296.60000000000002</v>
      </c>
      <c r="BE103" s="1070"/>
      <c r="BF103" s="1070">
        <f t="shared" si="192"/>
        <v>296.8</v>
      </c>
      <c r="BG103" s="1070"/>
      <c r="BH103" s="1070">
        <f t="shared" si="193"/>
        <v>0</v>
      </c>
      <c r="BI103" s="1070"/>
      <c r="BJ103" s="1069">
        <f t="shared" si="194"/>
        <v>1636.8</v>
      </c>
      <c r="BK103" s="1070"/>
      <c r="BL103" s="1070">
        <f t="shared" si="195"/>
        <v>593.40000000000009</v>
      </c>
      <c r="BM103" s="1073"/>
      <c r="BN103" s="1070">
        <f t="shared" si="196"/>
        <v>2230.1999999999998</v>
      </c>
      <c r="BO103" s="1073"/>
      <c r="BQ103" s="442" t="str">
        <f>IF('C10(1)-2管路(計画設定)'!AW103="","-",'C10(1)-2管路(計画設定)'!AW103)</f>
        <v>配水用ポリエチレン管(融着継手)</v>
      </c>
      <c r="BR103" s="441" t="str">
        <f>IF(BQ103=BR$4,IF('C10(1)-2管路(計画設定)'!AV103="-","-",IF('C10(1)-2管路(計画設定)'!I103="-",'C10(1)-2管路(計画設定)'!AV103,'C10(1)-2管路(計画設定)'!AV103-'C10(1)-2管路(計画設定)'!I103)),"-")</f>
        <v>-</v>
      </c>
      <c r="BS103" s="441" t="str">
        <f>IF(BQ103=BS$4,IF('C10(1)-2管路(計画設定)'!AV103="-","-",IF('C10(1)-2管路(計画設定)'!L103="-",'C10(1)-2管路(計画設定)'!AV103,'C10(1)-2管路(計画設定)'!AV103-'C10(1)-2管路(計画設定)'!L103)),"-")</f>
        <v>-</v>
      </c>
      <c r="BT103" s="441">
        <f>IF(BQ103=BT$4,IF('C10(1)-2管路(計画設定)'!AV103="-","-",IF('C10(1)-2管路(計画設定)'!O103="-",'C10(1)-2管路(計画設定)'!AV103,'C10(1)-2管路(計画設定)'!AV103-'C10(1)-2管路(計画設定)'!O103)),"-")</f>
        <v>975.8</v>
      </c>
      <c r="BU103" s="441" t="str">
        <f>IF($BQ103=BU$4,IF('C10(1)-2管路(計画設定)'!$AV103="-","-",IF('C10(1)-2管路(計画設定)'!R103="-",'C10(1)-2管路(計画設定)'!$AV103,'C10(1)-2管路(計画設定)'!$AV103-'C10(1)-2管路(計画設定)'!R103)),"-")</f>
        <v>-</v>
      </c>
      <c r="BV103" s="441" t="str">
        <f>IF($BQ103=BV$4,IF('C10(1)-2管路(計画設定)'!$AV103="-","-",IF('C10(1)-2管路(計画設定)'!W103="-",'C10(1)-2管路(計画設定)'!$AV103,'C10(1)-2管路(計画設定)'!$AV103-SUM('C10(1)-2管路(計画設定)'!S103,'C10(1)-2管路(計画設定)'!T103))),"-")</f>
        <v>-</v>
      </c>
      <c r="BW103" s="441" t="str">
        <f>IF($BQ103=BV$4,IF('C10(1)-2管路(計画設定)'!$AV103="-","-",IF('C10(1)-2管路(計画設定)'!W103="-",'C10(1)-2管路(計画設定)'!$AV103,'C10(1)-2管路(計画設定)'!$AV103-SUM('C10(1)-2管路(計画設定)'!U103,'C10(1)-2管路(計画設定)'!V103))),"-")</f>
        <v>-</v>
      </c>
      <c r="BX103" s="441" t="str">
        <f>IF($BQ103=BX$4,IF('C10(1)-2管路(計画設定)'!$AV103="-","-",IF('C10(1)-2管路(計画設定)'!AF103="-",'C10(1)-2管路(計画設定)'!$AV103,'C10(1)-2管路(計画設定)'!$AV103-'C10(1)-2管路(計画設定)'!AF103)),"-")</f>
        <v>-</v>
      </c>
      <c r="BY103" s="5"/>
      <c r="BZ103" s="5"/>
    </row>
    <row r="104" spans="1:78" ht="13.5" customHeight="1">
      <c r="B104" s="1265"/>
      <c r="C104" s="1086"/>
      <c r="D104" s="1087"/>
      <c r="E104" s="1088"/>
      <c r="F104" s="772" t="s">
        <v>69</v>
      </c>
      <c r="G104" s="854">
        <f t="shared" ref="G104" si="197">IF(SUM(G93:G103)=0,"-",SUM(G93:G103))</f>
        <v>17130.7</v>
      </c>
      <c r="H104" s="647" t="str">
        <f t="shared" ref="H104:AU104" si="198">IF(SUM(H93:H103)=0,"-",SUM(H93:H103))</f>
        <v>-</v>
      </c>
      <c r="I104" s="665">
        <f t="shared" si="198"/>
        <v>17130.7</v>
      </c>
      <c r="J104" s="854">
        <f t="shared" si="198"/>
        <v>120.9</v>
      </c>
      <c r="K104" s="647" t="str">
        <f t="shared" si="198"/>
        <v>-</v>
      </c>
      <c r="L104" s="665">
        <f t="shared" si="198"/>
        <v>120.9</v>
      </c>
      <c r="M104" s="854">
        <f t="shared" si="198"/>
        <v>975.8</v>
      </c>
      <c r="N104" s="647" t="str">
        <f t="shared" si="198"/>
        <v>-</v>
      </c>
      <c r="O104" s="665">
        <f t="shared" si="198"/>
        <v>975.8</v>
      </c>
      <c r="P104" s="854" t="str">
        <f t="shared" si="198"/>
        <v>-</v>
      </c>
      <c r="Q104" s="647" t="str">
        <f t="shared" si="198"/>
        <v>-</v>
      </c>
      <c r="R104" s="665" t="str">
        <f t="shared" si="198"/>
        <v>-</v>
      </c>
      <c r="S104" s="854">
        <f t="shared" si="198"/>
        <v>1440.1</v>
      </c>
      <c r="T104" s="651">
        <f t="shared" si="198"/>
        <v>159.30000000000001</v>
      </c>
      <c r="U104" s="855">
        <f t="shared" si="198"/>
        <v>5988.6</v>
      </c>
      <c r="V104" s="647" t="str">
        <f t="shared" si="198"/>
        <v>-</v>
      </c>
      <c r="W104" s="665">
        <f t="shared" si="198"/>
        <v>7588</v>
      </c>
      <c r="X104" s="646">
        <f t="shared" si="198"/>
        <v>40678.499999999993</v>
      </c>
      <c r="Y104" s="647" t="str">
        <f t="shared" si="198"/>
        <v>-</v>
      </c>
      <c r="Z104" s="665">
        <f t="shared" si="198"/>
        <v>40678.499999999993</v>
      </c>
      <c r="AA104" s="646" t="str">
        <f t="shared" si="198"/>
        <v>-</v>
      </c>
      <c r="AB104" s="647" t="str">
        <f t="shared" si="198"/>
        <v>-</v>
      </c>
      <c r="AC104" s="665" t="str">
        <f t="shared" si="198"/>
        <v>-</v>
      </c>
      <c r="AD104" s="854">
        <f t="shared" si="198"/>
        <v>844.6</v>
      </c>
      <c r="AE104" s="647" t="str">
        <f t="shared" si="198"/>
        <v>-</v>
      </c>
      <c r="AF104" s="665">
        <f t="shared" si="198"/>
        <v>844.6</v>
      </c>
      <c r="AG104" s="646">
        <f t="shared" si="198"/>
        <v>729.09999999999991</v>
      </c>
      <c r="AH104" s="647" t="str">
        <f t="shared" si="198"/>
        <v>-</v>
      </c>
      <c r="AI104" s="665">
        <f t="shared" si="198"/>
        <v>729.09999999999991</v>
      </c>
      <c r="AJ104" s="646" t="str">
        <f t="shared" si="198"/>
        <v>-</v>
      </c>
      <c r="AK104" s="647" t="str">
        <f t="shared" si="198"/>
        <v>-</v>
      </c>
      <c r="AL104" s="665" t="str">
        <f t="shared" si="198"/>
        <v>-</v>
      </c>
      <c r="AM104" s="646" t="str">
        <f t="shared" si="198"/>
        <v>-</v>
      </c>
      <c r="AN104" s="647" t="str">
        <f t="shared" si="198"/>
        <v>-</v>
      </c>
      <c r="AO104" s="665" t="str">
        <f t="shared" si="198"/>
        <v>-</v>
      </c>
      <c r="AP104" s="646" t="str">
        <f t="shared" si="198"/>
        <v>-</v>
      </c>
      <c r="AQ104" s="647" t="str">
        <f t="shared" si="198"/>
        <v>-</v>
      </c>
      <c r="AR104" s="663" t="str">
        <f t="shared" si="198"/>
        <v>-</v>
      </c>
      <c r="AS104" s="646" t="str">
        <f t="shared" si="198"/>
        <v>-</v>
      </c>
      <c r="AT104" s="647" t="str">
        <f t="shared" si="198"/>
        <v>-</v>
      </c>
      <c r="AU104" s="663" t="str">
        <f t="shared" si="198"/>
        <v>-</v>
      </c>
      <c r="AV104" s="1065">
        <f>IF(SUM(AV93:AW103)=0,"-",SUM(AV93:AW103))</f>
        <v>67908.299999999988</v>
      </c>
      <c r="AW104" s="1066"/>
      <c r="AX104" s="1094">
        <f>IF(SUM(AX93:AY103)=0,"-",SUM(AX93:AY103))</f>
        <v>159.30000000000001</v>
      </c>
      <c r="AY104" s="1066"/>
      <c r="AZ104" s="1065">
        <f>IF(SUM(AZ93:BA103)=0,"-",SUM(AZ93:BA103))</f>
        <v>18227.400000000001</v>
      </c>
      <c r="BA104" s="1066"/>
      <c r="BB104" s="1066">
        <f>IF(SUM(BB93:BC103)=0,"-",SUM(BB93:BC103))</f>
        <v>1599.3999999999999</v>
      </c>
      <c r="BC104" s="1066"/>
      <c r="BD104" s="1066">
        <f>IF(SUM(BD93:BE103)=0,"-",SUM(BD93:BE103))</f>
        <v>47511.7</v>
      </c>
      <c r="BE104" s="1066"/>
      <c r="BF104" s="1066">
        <f>IF(SUM(BF93:BG103)=0,"-",SUM(BF93:BG103))</f>
        <v>729.09999999999991</v>
      </c>
      <c r="BG104" s="1066"/>
      <c r="BH104" s="1066" t="str">
        <f>IF(SUM(BH93:BI103)=0,"-",SUM(BH93:BI103))</f>
        <v>-</v>
      </c>
      <c r="BI104" s="1066"/>
      <c r="BJ104" s="1094">
        <f>IF(SUM(BJ93:BK103)=0,"-",SUM(BJ93:BK103))</f>
        <v>19826.8</v>
      </c>
      <c r="BK104" s="1066"/>
      <c r="BL104" s="1066">
        <f>IF(SUM(BL93:BM103)=0,"-",SUM(BL93:BM103))</f>
        <v>48240.800000000003</v>
      </c>
      <c r="BM104" s="1068"/>
      <c r="BN104" s="1066">
        <f t="shared" si="196"/>
        <v>68067.599999999991</v>
      </c>
      <c r="BO104" s="1068"/>
      <c r="BQ104" s="442" t="str">
        <f>IF('C10(1)-2管路(計画設定)'!AW104="","-",'C10(1)-2管路(計画設定)'!AW104)</f>
        <v>-</v>
      </c>
      <c r="BR104" s="441" t="str">
        <f>IF(BQ104=BR$4,IF('C10(1)-2管路(計画設定)'!AV104="-","-",IF('C10(1)-2管路(計画設定)'!I104="-",'C10(1)-2管路(計画設定)'!AV104,'C10(1)-2管路(計画設定)'!AV104-'C10(1)-2管路(計画設定)'!I104)),"-")</f>
        <v>-</v>
      </c>
      <c r="BS104" s="441" t="str">
        <f>IF(BQ104=BS$4,IF('C10(1)-2管路(計画設定)'!AV104="-","-",IF('C10(1)-2管路(計画設定)'!L104="-",'C10(1)-2管路(計画設定)'!AV104,'C10(1)-2管路(計画設定)'!AV104-'C10(1)-2管路(計画設定)'!L104)),"-")</f>
        <v>-</v>
      </c>
      <c r="BT104" s="441" t="str">
        <f>IF(BQ104=BT$4,IF('C10(1)-2管路(計画設定)'!AV104="-","-",IF('C10(1)-2管路(計画設定)'!O104="-",'C10(1)-2管路(計画設定)'!AV104,'C10(1)-2管路(計画設定)'!AV104-'C10(1)-2管路(計画設定)'!O104)),"-")</f>
        <v>-</v>
      </c>
      <c r="BU104" s="441" t="str">
        <f>IF($BQ104=BU$4,IF('C10(1)-2管路(計画設定)'!$AV104="-","-",IF('C10(1)-2管路(計画設定)'!R104="-",'C10(1)-2管路(計画設定)'!$AV104,'C10(1)-2管路(計画設定)'!$AV104-'C10(1)-2管路(計画設定)'!R104)),"-")</f>
        <v>-</v>
      </c>
      <c r="BV104" s="441" t="str">
        <f>IF($BQ104=BV$4,IF('C10(1)-2管路(計画設定)'!$AV104="-","-",IF('C10(1)-2管路(計画設定)'!W104="-",'C10(1)-2管路(計画設定)'!$AV104,'C10(1)-2管路(計画設定)'!$AV104-SUM('C10(1)-2管路(計画設定)'!S104,'C10(1)-2管路(計画設定)'!T104))),"-")</f>
        <v>-</v>
      </c>
      <c r="BW104" s="441" t="str">
        <f>IF($BQ104=BV$4,IF('C10(1)-2管路(計画設定)'!$AV104="-","-",IF('C10(1)-2管路(計画設定)'!W104="-",'C10(1)-2管路(計画設定)'!$AV104,'C10(1)-2管路(計画設定)'!$AV104-SUM('C10(1)-2管路(計画設定)'!U104,'C10(1)-2管路(計画設定)'!V104))),"-")</f>
        <v>-</v>
      </c>
      <c r="BX104" s="441" t="str">
        <f>IF($BQ104=BX$4,IF('C10(1)-2管路(計画設定)'!$AV104="-","-",IF('C10(1)-2管路(計画設定)'!AF104="-",'C10(1)-2管路(計画設定)'!$AV104,'C10(1)-2管路(計画設定)'!$AV104-'C10(1)-2管路(計画設定)'!AF104)),"-")</f>
        <v>-</v>
      </c>
      <c r="BY104" s="5"/>
      <c r="BZ104" s="5"/>
    </row>
    <row r="105" spans="1:78" ht="13.5" customHeight="1">
      <c r="B105" s="1265"/>
      <c r="C105" s="1042" t="s">
        <v>784</v>
      </c>
      <c r="D105" s="1278"/>
      <c r="E105" s="1279"/>
      <c r="F105" s="75">
        <v>300</v>
      </c>
      <c r="G105" s="859">
        <f>+G47</f>
        <v>1</v>
      </c>
      <c r="H105" s="782" t="str">
        <f t="shared" ref="H105:BM109" si="199">+H47</f>
        <v>-</v>
      </c>
      <c r="I105" s="784">
        <f t="shared" si="199"/>
        <v>1</v>
      </c>
      <c r="J105" s="859" t="str">
        <f t="shared" ref="J105:J110" si="200">+J47</f>
        <v>-</v>
      </c>
      <c r="K105" s="782" t="str">
        <f t="shared" si="199"/>
        <v>-</v>
      </c>
      <c r="L105" s="784" t="str">
        <f t="shared" si="199"/>
        <v>-</v>
      </c>
      <c r="M105" s="859" t="str">
        <f t="shared" ref="M105:M110" si="201">+M47</f>
        <v>-</v>
      </c>
      <c r="N105" s="782" t="str">
        <f t="shared" si="199"/>
        <v>-</v>
      </c>
      <c r="O105" s="784" t="str">
        <f t="shared" si="199"/>
        <v>-</v>
      </c>
      <c r="P105" s="859" t="str">
        <f t="shared" ref="P105:P110" si="202">+P47</f>
        <v>-</v>
      </c>
      <c r="Q105" s="782" t="str">
        <f t="shared" si="199"/>
        <v>-</v>
      </c>
      <c r="R105" s="784" t="str">
        <f t="shared" si="199"/>
        <v>-</v>
      </c>
      <c r="S105" s="859" t="str">
        <f t="shared" ref="S105:S110" si="203">+S47</f>
        <v>-</v>
      </c>
      <c r="T105" s="783" t="str">
        <f t="shared" si="199"/>
        <v>-</v>
      </c>
      <c r="U105" s="858">
        <f t="shared" ref="U105:U110" si="204">+U47</f>
        <v>2</v>
      </c>
      <c r="V105" s="782" t="str">
        <f t="shared" si="199"/>
        <v>-</v>
      </c>
      <c r="W105" s="784">
        <f t="shared" si="199"/>
        <v>2</v>
      </c>
      <c r="X105" s="781">
        <f t="shared" si="199"/>
        <v>13</v>
      </c>
      <c r="Y105" s="782" t="str">
        <f t="shared" si="199"/>
        <v>-</v>
      </c>
      <c r="Z105" s="784">
        <f t="shared" si="199"/>
        <v>13</v>
      </c>
      <c r="AA105" s="781" t="str">
        <f t="shared" si="199"/>
        <v>-</v>
      </c>
      <c r="AB105" s="782" t="str">
        <f t="shared" si="199"/>
        <v>-</v>
      </c>
      <c r="AC105" s="784" t="str">
        <f t="shared" si="199"/>
        <v>-</v>
      </c>
      <c r="AD105" s="859" t="str">
        <f t="shared" ref="AD105:AD110" si="205">+AD47</f>
        <v>-</v>
      </c>
      <c r="AE105" s="782" t="str">
        <f t="shared" si="199"/>
        <v>-</v>
      </c>
      <c r="AF105" s="784" t="str">
        <f t="shared" si="199"/>
        <v>-</v>
      </c>
      <c r="AG105" s="781" t="str">
        <f t="shared" si="199"/>
        <v>-</v>
      </c>
      <c r="AH105" s="782" t="str">
        <f t="shared" si="199"/>
        <v>-</v>
      </c>
      <c r="AI105" s="784" t="str">
        <f t="shared" si="199"/>
        <v>-</v>
      </c>
      <c r="AJ105" s="781" t="str">
        <f t="shared" si="199"/>
        <v>-</v>
      </c>
      <c r="AK105" s="782" t="str">
        <f t="shared" si="199"/>
        <v>-</v>
      </c>
      <c r="AL105" s="784" t="str">
        <f t="shared" si="199"/>
        <v>-</v>
      </c>
      <c r="AM105" s="781" t="str">
        <f t="shared" si="199"/>
        <v>-</v>
      </c>
      <c r="AN105" s="782" t="str">
        <f t="shared" si="199"/>
        <v>-</v>
      </c>
      <c r="AO105" s="784" t="str">
        <f t="shared" si="199"/>
        <v>-</v>
      </c>
      <c r="AP105" s="781" t="str">
        <f t="shared" si="199"/>
        <v>-</v>
      </c>
      <c r="AQ105" s="782" t="str">
        <f t="shared" si="199"/>
        <v>-</v>
      </c>
      <c r="AR105" s="790" t="str">
        <f t="shared" si="199"/>
        <v>-</v>
      </c>
      <c r="AS105" s="781" t="str">
        <f t="shared" si="199"/>
        <v>-</v>
      </c>
      <c r="AT105" s="782" t="str">
        <f t="shared" si="199"/>
        <v>-</v>
      </c>
      <c r="AU105" s="784" t="str">
        <f t="shared" si="199"/>
        <v>-</v>
      </c>
      <c r="AV105" s="1096">
        <f t="shared" si="199"/>
        <v>16</v>
      </c>
      <c r="AW105" s="1093">
        <f t="shared" si="199"/>
        <v>0</v>
      </c>
      <c r="AX105" s="1092" t="str">
        <f t="shared" si="199"/>
        <v>-</v>
      </c>
      <c r="AY105" s="1093">
        <f t="shared" si="199"/>
        <v>0</v>
      </c>
      <c r="AZ105" s="1096">
        <f t="shared" si="199"/>
        <v>1</v>
      </c>
      <c r="BA105" s="1093">
        <f t="shared" si="199"/>
        <v>0</v>
      </c>
      <c r="BB105" s="1093">
        <f t="shared" si="199"/>
        <v>0</v>
      </c>
      <c r="BC105" s="1093">
        <f t="shared" si="199"/>
        <v>0</v>
      </c>
      <c r="BD105" s="1093">
        <f t="shared" si="199"/>
        <v>15</v>
      </c>
      <c r="BE105" s="1093">
        <f t="shared" si="199"/>
        <v>0</v>
      </c>
      <c r="BF105" s="1093">
        <f t="shared" si="199"/>
        <v>0</v>
      </c>
      <c r="BG105" s="1093">
        <f t="shared" si="199"/>
        <v>0</v>
      </c>
      <c r="BH105" s="1093">
        <f t="shared" si="199"/>
        <v>0</v>
      </c>
      <c r="BI105" s="1093">
        <f t="shared" si="199"/>
        <v>0</v>
      </c>
      <c r="BJ105" s="1092">
        <f t="shared" si="199"/>
        <v>1</v>
      </c>
      <c r="BK105" s="1093">
        <f t="shared" si="199"/>
        <v>0</v>
      </c>
      <c r="BL105" s="1093">
        <f t="shared" si="199"/>
        <v>15</v>
      </c>
      <c r="BM105" s="1165">
        <f t="shared" si="199"/>
        <v>0</v>
      </c>
      <c r="BN105" s="1093">
        <f t="shared" ref="BN105:BN111" si="206">IF(SUM(AV105:AX105)=0,"-",IF(AND(SUM(AV105:AX105)=SUM(AZ105:BI105),SUM(AZ105:BI105)=SUM(BJ105:BM105)),SUM(AV105:AX105),"エラー"))</f>
        <v>16</v>
      </c>
      <c r="BO105" s="1165"/>
      <c r="BQ105" s="442" t="str">
        <f>IF('C10(1)-2管路(計画設定)'!AW105="","-",'C10(1)-2管路(計画設定)'!AW105)</f>
        <v>ダクタイル鋳鉄管(NS形継手等)</v>
      </c>
      <c r="BR105" s="441">
        <f>IF(BQ105=BR$4,IF('C10(1)-2管路(計画設定)'!AV105="-","-",IF('C10(1)-2管路(計画設定)'!I105="-",'C10(1)-2管路(計画設定)'!AV105,'C10(1)-2管路(計画設定)'!AV105-'C10(1)-2管路(計画設定)'!I105)),"-")</f>
        <v>1</v>
      </c>
      <c r="BS105" s="441" t="str">
        <f>IF(BQ105=BS$4,IF('C10(1)-2管路(計画設定)'!AV105="-","-",IF('C10(1)-2管路(計画設定)'!L105="-",'C10(1)-2管路(計画設定)'!AV105,'C10(1)-2管路(計画設定)'!AV105-'C10(1)-2管路(計画設定)'!L105)),"-")</f>
        <v>-</v>
      </c>
      <c r="BT105" s="441" t="str">
        <f>IF(BQ105=BT$4,IF('C10(1)-2管路(計画設定)'!AV105="-","-",IF('C10(1)-2管路(計画設定)'!O105="-",'C10(1)-2管路(計画設定)'!AV105,'C10(1)-2管路(計画設定)'!AV105-'C10(1)-2管路(計画設定)'!O105)),"-")</f>
        <v>-</v>
      </c>
      <c r="BU105" s="441" t="str">
        <f>IF($BQ105=BU$4,IF('C10(1)-2管路(計画設定)'!$AV105="-","-",IF('C10(1)-2管路(計画設定)'!R105="-",'C10(1)-2管路(計画設定)'!$AV105,'C10(1)-2管路(計画設定)'!$AV105-'C10(1)-2管路(計画設定)'!R105)),"-")</f>
        <v>-</v>
      </c>
      <c r="BV105" s="441" t="str">
        <f>IF($BQ105=BV$4,IF('C10(1)-2管路(計画設定)'!$AV105="-","-",IF('C10(1)-2管路(計画設定)'!W105="-",'C10(1)-2管路(計画設定)'!$AV105,'C10(1)-2管路(計画設定)'!$AV105-SUM('C10(1)-2管路(計画設定)'!S105,'C10(1)-2管路(計画設定)'!T105))),"-")</f>
        <v>-</v>
      </c>
      <c r="BW105" s="441" t="str">
        <f>IF($BQ105=BV$4,IF('C10(1)-2管路(計画設定)'!$AV105="-","-",IF('C10(1)-2管路(計画設定)'!W105="-",'C10(1)-2管路(計画設定)'!$AV105,'C10(1)-2管路(計画設定)'!$AV105-SUM('C10(1)-2管路(計画設定)'!U105,'C10(1)-2管路(計画設定)'!V105))),"-")</f>
        <v>-</v>
      </c>
      <c r="BX105" s="441" t="str">
        <f>IF($BQ105=BX$4,IF('C10(1)-2管路(計画設定)'!$AV105="-","-",IF('C10(1)-2管路(計画設定)'!AF105="-",'C10(1)-2管路(計画設定)'!$AV105,'C10(1)-2管路(計画設定)'!$AV105-'C10(1)-2管路(計画設定)'!AF105)),"-")</f>
        <v>-</v>
      </c>
      <c r="BY105" s="5"/>
      <c r="BZ105" s="5"/>
    </row>
    <row r="106" spans="1:78" ht="13.5" customHeight="1">
      <c r="B106" s="1265"/>
      <c r="C106" s="1280"/>
      <c r="D106" s="1281"/>
      <c r="E106" s="1282"/>
      <c r="F106" s="76">
        <v>250</v>
      </c>
      <c r="G106" s="857">
        <f t="shared" ref="G106:G110" si="207">+G48</f>
        <v>1</v>
      </c>
      <c r="H106" s="778" t="str">
        <f t="shared" si="199"/>
        <v>-</v>
      </c>
      <c r="I106" s="780">
        <f t="shared" si="199"/>
        <v>1</v>
      </c>
      <c r="J106" s="857" t="str">
        <f t="shared" si="200"/>
        <v>-</v>
      </c>
      <c r="K106" s="778" t="str">
        <f t="shared" si="199"/>
        <v>-</v>
      </c>
      <c r="L106" s="780" t="str">
        <f t="shared" si="199"/>
        <v>-</v>
      </c>
      <c r="M106" s="857" t="str">
        <f t="shared" si="201"/>
        <v>-</v>
      </c>
      <c r="N106" s="778" t="str">
        <f t="shared" si="199"/>
        <v>-</v>
      </c>
      <c r="O106" s="780" t="str">
        <f t="shared" si="199"/>
        <v>-</v>
      </c>
      <c r="P106" s="857" t="str">
        <f t="shared" si="202"/>
        <v>-</v>
      </c>
      <c r="Q106" s="778" t="str">
        <f t="shared" si="199"/>
        <v>-</v>
      </c>
      <c r="R106" s="780" t="str">
        <f t="shared" si="199"/>
        <v>-</v>
      </c>
      <c r="S106" s="857">
        <f t="shared" si="203"/>
        <v>3</v>
      </c>
      <c r="T106" s="779" t="str">
        <f t="shared" si="199"/>
        <v>-</v>
      </c>
      <c r="U106" s="856">
        <f t="shared" si="204"/>
        <v>11</v>
      </c>
      <c r="V106" s="778" t="str">
        <f t="shared" si="199"/>
        <v>-</v>
      </c>
      <c r="W106" s="780">
        <f t="shared" si="199"/>
        <v>14</v>
      </c>
      <c r="X106" s="777" t="str">
        <f t="shared" si="199"/>
        <v>-</v>
      </c>
      <c r="Y106" s="778" t="str">
        <f t="shared" si="199"/>
        <v>-</v>
      </c>
      <c r="Z106" s="780" t="str">
        <f t="shared" si="199"/>
        <v>-</v>
      </c>
      <c r="AA106" s="777" t="str">
        <f t="shared" si="199"/>
        <v>-</v>
      </c>
      <c r="AB106" s="778" t="str">
        <f t="shared" si="199"/>
        <v>-</v>
      </c>
      <c r="AC106" s="780" t="str">
        <f t="shared" si="199"/>
        <v>-</v>
      </c>
      <c r="AD106" s="857" t="str">
        <f t="shared" si="205"/>
        <v>-</v>
      </c>
      <c r="AE106" s="778" t="str">
        <f t="shared" si="199"/>
        <v>-</v>
      </c>
      <c r="AF106" s="780" t="str">
        <f t="shared" si="199"/>
        <v>-</v>
      </c>
      <c r="AG106" s="777" t="str">
        <f t="shared" si="199"/>
        <v>-</v>
      </c>
      <c r="AH106" s="778" t="str">
        <f t="shared" si="199"/>
        <v>-</v>
      </c>
      <c r="AI106" s="780" t="str">
        <f t="shared" si="199"/>
        <v>-</v>
      </c>
      <c r="AJ106" s="777" t="str">
        <f t="shared" si="199"/>
        <v>-</v>
      </c>
      <c r="AK106" s="778" t="str">
        <f t="shared" si="199"/>
        <v>-</v>
      </c>
      <c r="AL106" s="780" t="str">
        <f t="shared" si="199"/>
        <v>-</v>
      </c>
      <c r="AM106" s="777" t="str">
        <f t="shared" si="199"/>
        <v>-</v>
      </c>
      <c r="AN106" s="778" t="str">
        <f t="shared" si="199"/>
        <v>-</v>
      </c>
      <c r="AO106" s="780" t="str">
        <f t="shared" si="199"/>
        <v>-</v>
      </c>
      <c r="AP106" s="777" t="str">
        <f t="shared" si="199"/>
        <v>-</v>
      </c>
      <c r="AQ106" s="778" t="str">
        <f t="shared" si="199"/>
        <v>-</v>
      </c>
      <c r="AR106" s="789" t="str">
        <f t="shared" si="199"/>
        <v>-</v>
      </c>
      <c r="AS106" s="777" t="str">
        <f t="shared" si="199"/>
        <v>-</v>
      </c>
      <c r="AT106" s="778" t="str">
        <f t="shared" si="199"/>
        <v>-</v>
      </c>
      <c r="AU106" s="780" t="str">
        <f t="shared" si="199"/>
        <v>-</v>
      </c>
      <c r="AV106" s="1071">
        <f t="shared" si="199"/>
        <v>15</v>
      </c>
      <c r="AW106" s="1070">
        <f t="shared" si="199"/>
        <v>0</v>
      </c>
      <c r="AX106" s="1069" t="str">
        <f t="shared" si="199"/>
        <v>-</v>
      </c>
      <c r="AY106" s="1070">
        <f t="shared" si="199"/>
        <v>0</v>
      </c>
      <c r="AZ106" s="1071">
        <f t="shared" si="199"/>
        <v>1</v>
      </c>
      <c r="BA106" s="1070">
        <f t="shared" si="199"/>
        <v>0</v>
      </c>
      <c r="BB106" s="1070">
        <f t="shared" si="199"/>
        <v>3</v>
      </c>
      <c r="BC106" s="1070">
        <f t="shared" si="199"/>
        <v>0</v>
      </c>
      <c r="BD106" s="1070">
        <f t="shared" si="199"/>
        <v>11</v>
      </c>
      <c r="BE106" s="1070">
        <f t="shared" si="199"/>
        <v>0</v>
      </c>
      <c r="BF106" s="1070">
        <f t="shared" si="199"/>
        <v>0</v>
      </c>
      <c r="BG106" s="1070">
        <f t="shared" si="199"/>
        <v>0</v>
      </c>
      <c r="BH106" s="1070">
        <f t="shared" si="199"/>
        <v>0</v>
      </c>
      <c r="BI106" s="1070">
        <f t="shared" si="199"/>
        <v>0</v>
      </c>
      <c r="BJ106" s="1069">
        <f t="shared" si="199"/>
        <v>4</v>
      </c>
      <c r="BK106" s="1070">
        <f t="shared" si="199"/>
        <v>0</v>
      </c>
      <c r="BL106" s="1070">
        <f t="shared" si="199"/>
        <v>11</v>
      </c>
      <c r="BM106" s="1073">
        <f t="shared" si="199"/>
        <v>0</v>
      </c>
      <c r="BN106" s="1070">
        <f t="shared" si="206"/>
        <v>15</v>
      </c>
      <c r="BO106" s="1073"/>
      <c r="BQ106" s="442" t="str">
        <f>IF('C10(1)-2管路(計画設定)'!AW106="","-",'C10(1)-2管路(計画設定)'!AW106)</f>
        <v>ダクタイル鋳鉄管(NS形継手等)</v>
      </c>
      <c r="BR106" s="441">
        <f>IF(BQ106=BR$4,IF('C10(1)-2管路(計画設定)'!AV106="-","-",IF('C10(1)-2管路(計画設定)'!I106="-",'C10(1)-2管路(計画設定)'!AV106,'C10(1)-2管路(計画設定)'!AV106-'C10(1)-2管路(計画設定)'!I106)),"-")</f>
        <v>1</v>
      </c>
      <c r="BS106" s="441" t="str">
        <f>IF(BQ106=BS$4,IF('C10(1)-2管路(計画設定)'!AV106="-","-",IF('C10(1)-2管路(計画設定)'!L106="-",'C10(1)-2管路(計画設定)'!AV106,'C10(1)-2管路(計画設定)'!AV106-'C10(1)-2管路(計画設定)'!L106)),"-")</f>
        <v>-</v>
      </c>
      <c r="BT106" s="441" t="str">
        <f>IF(BQ106=BT$4,IF('C10(1)-2管路(計画設定)'!AV106="-","-",IF('C10(1)-2管路(計画設定)'!O106="-",'C10(1)-2管路(計画設定)'!AV106,'C10(1)-2管路(計画設定)'!AV106-'C10(1)-2管路(計画設定)'!O106)),"-")</f>
        <v>-</v>
      </c>
      <c r="BU106" s="441" t="str">
        <f>IF($BQ106=BU$4,IF('C10(1)-2管路(計画設定)'!$AV106="-","-",IF('C10(1)-2管路(計画設定)'!R106="-",'C10(1)-2管路(計画設定)'!$AV106,'C10(1)-2管路(計画設定)'!$AV106-'C10(1)-2管路(計画設定)'!R106)),"-")</f>
        <v>-</v>
      </c>
      <c r="BV106" s="441" t="str">
        <f>IF($BQ106=BV$4,IF('C10(1)-2管路(計画設定)'!$AV106="-","-",IF('C10(1)-2管路(計画設定)'!W106="-",'C10(1)-2管路(計画設定)'!$AV106,'C10(1)-2管路(計画設定)'!$AV106-SUM('C10(1)-2管路(計画設定)'!S106,'C10(1)-2管路(計画設定)'!T106))),"-")</f>
        <v>-</v>
      </c>
      <c r="BW106" s="441" t="str">
        <f>IF($BQ106=BV$4,IF('C10(1)-2管路(計画設定)'!$AV106="-","-",IF('C10(1)-2管路(計画設定)'!W106="-",'C10(1)-2管路(計画設定)'!$AV106,'C10(1)-2管路(計画設定)'!$AV106-SUM('C10(1)-2管路(計画設定)'!U106,'C10(1)-2管路(計画設定)'!V106))),"-")</f>
        <v>-</v>
      </c>
      <c r="BX106" s="441" t="str">
        <f>IF($BQ106=BX$4,IF('C10(1)-2管路(計画設定)'!$AV106="-","-",IF('C10(1)-2管路(計画設定)'!AF106="-",'C10(1)-2管路(計画設定)'!$AV106,'C10(1)-2管路(計画設定)'!$AV106-'C10(1)-2管路(計画設定)'!AF106)),"-")</f>
        <v>-</v>
      </c>
      <c r="BY106" s="5"/>
      <c r="BZ106" s="5"/>
    </row>
    <row r="107" spans="1:78" ht="13.5" customHeight="1">
      <c r="B107" s="1265"/>
      <c r="C107" s="1280"/>
      <c r="D107" s="1281"/>
      <c r="E107" s="1282"/>
      <c r="F107" s="76">
        <v>200</v>
      </c>
      <c r="G107" s="857">
        <f t="shared" si="207"/>
        <v>53</v>
      </c>
      <c r="H107" s="778" t="str">
        <f t="shared" si="199"/>
        <v>-</v>
      </c>
      <c r="I107" s="780">
        <f t="shared" si="199"/>
        <v>53</v>
      </c>
      <c r="J107" s="857" t="str">
        <f t="shared" si="200"/>
        <v>-</v>
      </c>
      <c r="K107" s="778" t="str">
        <f t="shared" si="199"/>
        <v>-</v>
      </c>
      <c r="L107" s="780" t="str">
        <f t="shared" si="199"/>
        <v>-</v>
      </c>
      <c r="M107" s="857" t="str">
        <f t="shared" si="201"/>
        <v>-</v>
      </c>
      <c r="N107" s="778" t="str">
        <f t="shared" si="199"/>
        <v>-</v>
      </c>
      <c r="O107" s="780" t="str">
        <f t="shared" si="199"/>
        <v>-</v>
      </c>
      <c r="P107" s="857" t="str">
        <f t="shared" si="202"/>
        <v>-</v>
      </c>
      <c r="Q107" s="778" t="str">
        <f t="shared" si="199"/>
        <v>-</v>
      </c>
      <c r="R107" s="780" t="str">
        <f t="shared" si="199"/>
        <v>-</v>
      </c>
      <c r="S107" s="857">
        <f t="shared" si="203"/>
        <v>6</v>
      </c>
      <c r="T107" s="779">
        <f t="shared" si="199"/>
        <v>1</v>
      </c>
      <c r="U107" s="856">
        <f t="shared" si="204"/>
        <v>26</v>
      </c>
      <c r="V107" s="778" t="str">
        <f t="shared" si="199"/>
        <v>-</v>
      </c>
      <c r="W107" s="780">
        <f t="shared" si="199"/>
        <v>33</v>
      </c>
      <c r="X107" s="777">
        <f t="shared" si="199"/>
        <v>25</v>
      </c>
      <c r="Y107" s="778" t="str">
        <f t="shared" si="199"/>
        <v>-</v>
      </c>
      <c r="Z107" s="780">
        <f t="shared" si="199"/>
        <v>25</v>
      </c>
      <c r="AA107" s="777" t="str">
        <f t="shared" si="199"/>
        <v>-</v>
      </c>
      <c r="AB107" s="778" t="str">
        <f t="shared" si="199"/>
        <v>-</v>
      </c>
      <c r="AC107" s="780" t="str">
        <f t="shared" si="199"/>
        <v>-</v>
      </c>
      <c r="AD107" s="857" t="str">
        <f t="shared" si="205"/>
        <v>-</v>
      </c>
      <c r="AE107" s="778" t="str">
        <f t="shared" si="199"/>
        <v>-</v>
      </c>
      <c r="AF107" s="780" t="str">
        <f t="shared" si="199"/>
        <v>-</v>
      </c>
      <c r="AG107" s="777" t="str">
        <f t="shared" si="199"/>
        <v>-</v>
      </c>
      <c r="AH107" s="778" t="str">
        <f t="shared" si="199"/>
        <v>-</v>
      </c>
      <c r="AI107" s="780" t="str">
        <f t="shared" si="199"/>
        <v>-</v>
      </c>
      <c r="AJ107" s="777" t="str">
        <f t="shared" si="199"/>
        <v>-</v>
      </c>
      <c r="AK107" s="778" t="str">
        <f t="shared" si="199"/>
        <v>-</v>
      </c>
      <c r="AL107" s="780" t="str">
        <f t="shared" si="199"/>
        <v>-</v>
      </c>
      <c r="AM107" s="777" t="str">
        <f t="shared" si="199"/>
        <v>-</v>
      </c>
      <c r="AN107" s="778" t="str">
        <f t="shared" si="199"/>
        <v>-</v>
      </c>
      <c r="AO107" s="780" t="str">
        <f t="shared" si="199"/>
        <v>-</v>
      </c>
      <c r="AP107" s="777" t="str">
        <f t="shared" si="199"/>
        <v>-</v>
      </c>
      <c r="AQ107" s="778" t="str">
        <f t="shared" si="199"/>
        <v>-</v>
      </c>
      <c r="AR107" s="789" t="str">
        <f t="shared" si="199"/>
        <v>-</v>
      </c>
      <c r="AS107" s="777" t="str">
        <f t="shared" si="199"/>
        <v>-</v>
      </c>
      <c r="AT107" s="778" t="str">
        <f t="shared" si="199"/>
        <v>-</v>
      </c>
      <c r="AU107" s="780" t="str">
        <f t="shared" si="199"/>
        <v>-</v>
      </c>
      <c r="AV107" s="1071">
        <f t="shared" si="199"/>
        <v>110</v>
      </c>
      <c r="AW107" s="1070">
        <f t="shared" si="199"/>
        <v>0</v>
      </c>
      <c r="AX107" s="1069">
        <f t="shared" si="199"/>
        <v>1</v>
      </c>
      <c r="AY107" s="1070">
        <f t="shared" si="199"/>
        <v>0</v>
      </c>
      <c r="AZ107" s="1071">
        <f t="shared" si="199"/>
        <v>53</v>
      </c>
      <c r="BA107" s="1070">
        <f t="shared" si="199"/>
        <v>0</v>
      </c>
      <c r="BB107" s="1070">
        <f t="shared" si="199"/>
        <v>7</v>
      </c>
      <c r="BC107" s="1070">
        <f t="shared" si="199"/>
        <v>0</v>
      </c>
      <c r="BD107" s="1070">
        <f t="shared" si="199"/>
        <v>51</v>
      </c>
      <c r="BE107" s="1070">
        <f t="shared" si="199"/>
        <v>0</v>
      </c>
      <c r="BF107" s="1070">
        <f t="shared" si="199"/>
        <v>0</v>
      </c>
      <c r="BG107" s="1070">
        <f t="shared" si="199"/>
        <v>0</v>
      </c>
      <c r="BH107" s="1070">
        <f t="shared" si="199"/>
        <v>0</v>
      </c>
      <c r="BI107" s="1070">
        <f t="shared" si="199"/>
        <v>0</v>
      </c>
      <c r="BJ107" s="1069">
        <f t="shared" si="199"/>
        <v>60</v>
      </c>
      <c r="BK107" s="1070">
        <f t="shared" si="199"/>
        <v>0</v>
      </c>
      <c r="BL107" s="1070">
        <f t="shared" si="199"/>
        <v>51</v>
      </c>
      <c r="BM107" s="1073">
        <f t="shared" si="199"/>
        <v>0</v>
      </c>
      <c r="BN107" s="1070">
        <f t="shared" si="206"/>
        <v>111</v>
      </c>
      <c r="BO107" s="1073"/>
      <c r="BQ107" s="442" t="str">
        <f>IF('C10(1)-2管路(計画設定)'!AW107="","-",'C10(1)-2管路(計画設定)'!AW107)</f>
        <v>ダクタイル鋳鉄管(NS形継手等)</v>
      </c>
      <c r="BR107" s="441">
        <f>IF(BQ107=BR$4,IF('C10(1)-2管路(計画設定)'!AV107="-","-",IF('C10(1)-2管路(計画設定)'!I107="-",'C10(1)-2管路(計画設定)'!AV107,'C10(1)-2管路(計画設定)'!AV107-'C10(1)-2管路(計画設定)'!I107)),"-")</f>
        <v>5</v>
      </c>
      <c r="BS107" s="441" t="str">
        <f>IF(BQ107=BS$4,IF('C10(1)-2管路(計画設定)'!AV107="-","-",IF('C10(1)-2管路(計画設定)'!L107="-",'C10(1)-2管路(計画設定)'!AV107,'C10(1)-2管路(計画設定)'!AV107-'C10(1)-2管路(計画設定)'!L107)),"-")</f>
        <v>-</v>
      </c>
      <c r="BT107" s="441" t="str">
        <f>IF(BQ107=BT$4,IF('C10(1)-2管路(計画設定)'!AV107="-","-",IF('C10(1)-2管路(計画設定)'!O107="-",'C10(1)-2管路(計画設定)'!AV107,'C10(1)-2管路(計画設定)'!AV107-'C10(1)-2管路(計画設定)'!O107)),"-")</f>
        <v>-</v>
      </c>
      <c r="BU107" s="441" t="str">
        <f>IF($BQ107=BU$4,IF('C10(1)-2管路(計画設定)'!$AV107="-","-",IF('C10(1)-2管路(計画設定)'!R107="-",'C10(1)-2管路(計画設定)'!$AV107,'C10(1)-2管路(計画設定)'!$AV107-'C10(1)-2管路(計画設定)'!R107)),"-")</f>
        <v>-</v>
      </c>
      <c r="BV107" s="441" t="str">
        <f>IF($BQ107=BV$4,IF('C10(1)-2管路(計画設定)'!$AV107="-","-",IF('C10(1)-2管路(計画設定)'!W107="-",'C10(1)-2管路(計画設定)'!$AV107,'C10(1)-2管路(計画設定)'!$AV107-SUM('C10(1)-2管路(計画設定)'!S107,'C10(1)-2管路(計画設定)'!T107))),"-")</f>
        <v>-</v>
      </c>
      <c r="BW107" s="441" t="str">
        <f>IF($BQ107=BV$4,IF('C10(1)-2管路(計画設定)'!$AV107="-","-",IF('C10(1)-2管路(計画設定)'!W107="-",'C10(1)-2管路(計画設定)'!$AV107,'C10(1)-2管路(計画設定)'!$AV107-SUM('C10(1)-2管路(計画設定)'!U107,'C10(1)-2管路(計画設定)'!V107))),"-")</f>
        <v>-</v>
      </c>
      <c r="BX107" s="441" t="str">
        <f>IF($BQ107=BX$4,IF('C10(1)-2管路(計画設定)'!$AV107="-","-",IF('C10(1)-2管路(計画設定)'!AF107="-",'C10(1)-2管路(計画設定)'!$AV107,'C10(1)-2管路(計画設定)'!$AV107-'C10(1)-2管路(計画設定)'!AF107)),"-")</f>
        <v>-</v>
      </c>
      <c r="BY107" s="5"/>
      <c r="BZ107" s="5"/>
    </row>
    <row r="108" spans="1:78" ht="13.5" customHeight="1">
      <c r="B108" s="1265"/>
      <c r="C108" s="1280"/>
      <c r="D108" s="1281"/>
      <c r="E108" s="1282"/>
      <c r="F108" s="76">
        <v>150</v>
      </c>
      <c r="G108" s="857">
        <f t="shared" si="207"/>
        <v>41</v>
      </c>
      <c r="H108" s="778" t="str">
        <f t="shared" si="199"/>
        <v>-</v>
      </c>
      <c r="I108" s="780">
        <f t="shared" si="199"/>
        <v>41</v>
      </c>
      <c r="J108" s="857">
        <f t="shared" si="200"/>
        <v>1</v>
      </c>
      <c r="K108" s="778" t="str">
        <f t="shared" si="199"/>
        <v>-</v>
      </c>
      <c r="L108" s="780">
        <f t="shared" si="199"/>
        <v>1</v>
      </c>
      <c r="M108" s="857" t="str">
        <f t="shared" si="201"/>
        <v>-</v>
      </c>
      <c r="N108" s="778" t="str">
        <f t="shared" si="199"/>
        <v>-</v>
      </c>
      <c r="O108" s="780" t="str">
        <f t="shared" si="199"/>
        <v>-</v>
      </c>
      <c r="P108" s="857" t="str">
        <f t="shared" si="202"/>
        <v>-</v>
      </c>
      <c r="Q108" s="778" t="str">
        <f t="shared" si="199"/>
        <v>-</v>
      </c>
      <c r="R108" s="780" t="str">
        <f t="shared" si="199"/>
        <v>-</v>
      </c>
      <c r="S108" s="857">
        <f t="shared" si="203"/>
        <v>15</v>
      </c>
      <c r="T108" s="779">
        <f t="shared" si="199"/>
        <v>2</v>
      </c>
      <c r="U108" s="856">
        <f t="shared" si="204"/>
        <v>63</v>
      </c>
      <c r="V108" s="778" t="str">
        <f t="shared" si="199"/>
        <v>-</v>
      </c>
      <c r="W108" s="780">
        <f t="shared" si="199"/>
        <v>80</v>
      </c>
      <c r="X108" s="777">
        <f t="shared" si="199"/>
        <v>212</v>
      </c>
      <c r="Y108" s="778" t="str">
        <f t="shared" si="199"/>
        <v>-</v>
      </c>
      <c r="Z108" s="780">
        <f t="shared" si="199"/>
        <v>212</v>
      </c>
      <c r="AA108" s="777" t="str">
        <f t="shared" si="199"/>
        <v>-</v>
      </c>
      <c r="AB108" s="778" t="str">
        <f t="shared" si="199"/>
        <v>-</v>
      </c>
      <c r="AC108" s="780" t="str">
        <f t="shared" si="199"/>
        <v>-</v>
      </c>
      <c r="AD108" s="857">
        <f t="shared" si="205"/>
        <v>1</v>
      </c>
      <c r="AE108" s="778" t="str">
        <f t="shared" si="199"/>
        <v>-</v>
      </c>
      <c r="AF108" s="780">
        <f t="shared" si="199"/>
        <v>1</v>
      </c>
      <c r="AG108" s="777" t="str">
        <f t="shared" si="199"/>
        <v>-</v>
      </c>
      <c r="AH108" s="778" t="str">
        <f t="shared" si="199"/>
        <v>-</v>
      </c>
      <c r="AI108" s="780" t="str">
        <f t="shared" si="199"/>
        <v>-</v>
      </c>
      <c r="AJ108" s="777" t="str">
        <f t="shared" si="199"/>
        <v>-</v>
      </c>
      <c r="AK108" s="778" t="str">
        <f t="shared" si="199"/>
        <v>-</v>
      </c>
      <c r="AL108" s="780" t="str">
        <f t="shared" si="199"/>
        <v>-</v>
      </c>
      <c r="AM108" s="777" t="str">
        <f t="shared" si="199"/>
        <v>-</v>
      </c>
      <c r="AN108" s="778" t="str">
        <f t="shared" si="199"/>
        <v>-</v>
      </c>
      <c r="AO108" s="780" t="str">
        <f t="shared" si="199"/>
        <v>-</v>
      </c>
      <c r="AP108" s="777" t="str">
        <f t="shared" si="199"/>
        <v>-</v>
      </c>
      <c r="AQ108" s="778" t="str">
        <f t="shared" si="199"/>
        <v>-</v>
      </c>
      <c r="AR108" s="789" t="str">
        <f t="shared" si="199"/>
        <v>-</v>
      </c>
      <c r="AS108" s="777" t="str">
        <f t="shared" si="199"/>
        <v>-</v>
      </c>
      <c r="AT108" s="778" t="str">
        <f t="shared" si="199"/>
        <v>-</v>
      </c>
      <c r="AU108" s="780" t="str">
        <f t="shared" si="199"/>
        <v>-</v>
      </c>
      <c r="AV108" s="1071">
        <f t="shared" si="199"/>
        <v>333</v>
      </c>
      <c r="AW108" s="1070">
        <f t="shared" si="199"/>
        <v>0</v>
      </c>
      <c r="AX108" s="1069">
        <f t="shared" si="199"/>
        <v>2</v>
      </c>
      <c r="AY108" s="1070">
        <f t="shared" si="199"/>
        <v>0</v>
      </c>
      <c r="AZ108" s="1071">
        <f t="shared" si="199"/>
        <v>42</v>
      </c>
      <c r="BA108" s="1070">
        <f t="shared" si="199"/>
        <v>0</v>
      </c>
      <c r="BB108" s="1070">
        <f t="shared" si="199"/>
        <v>17</v>
      </c>
      <c r="BC108" s="1070">
        <f t="shared" si="199"/>
        <v>0</v>
      </c>
      <c r="BD108" s="1070">
        <f t="shared" si="199"/>
        <v>276</v>
      </c>
      <c r="BE108" s="1070">
        <f t="shared" si="199"/>
        <v>0</v>
      </c>
      <c r="BF108" s="1070">
        <f t="shared" si="199"/>
        <v>0</v>
      </c>
      <c r="BG108" s="1070">
        <f t="shared" si="199"/>
        <v>0</v>
      </c>
      <c r="BH108" s="1070">
        <f t="shared" si="199"/>
        <v>0</v>
      </c>
      <c r="BI108" s="1070">
        <f t="shared" si="199"/>
        <v>0</v>
      </c>
      <c r="BJ108" s="1069">
        <f t="shared" si="199"/>
        <v>59</v>
      </c>
      <c r="BK108" s="1070">
        <f t="shared" si="199"/>
        <v>0</v>
      </c>
      <c r="BL108" s="1070">
        <f t="shared" si="199"/>
        <v>276</v>
      </c>
      <c r="BM108" s="1073">
        <f t="shared" si="199"/>
        <v>0</v>
      </c>
      <c r="BN108" s="1070">
        <f t="shared" si="206"/>
        <v>335</v>
      </c>
      <c r="BO108" s="1073"/>
      <c r="BQ108" s="442" t="str">
        <f>IF('C10(1)-2管路(計画設定)'!AW108="","-",'C10(1)-2管路(計画設定)'!AW108)</f>
        <v>ダクタイル鋳鉄管(NS形継手等)</v>
      </c>
      <c r="BR108" s="441">
        <f>IF(BQ108=BR$4,IF('C10(1)-2管路(計画設定)'!AV108="-","-",IF('C10(1)-2管路(計画設定)'!I108="-",'C10(1)-2管路(計画設定)'!AV108,'C10(1)-2管路(計画設定)'!AV108-'C10(1)-2管路(計画設定)'!I108)),"-")</f>
        <v>29</v>
      </c>
      <c r="BS108" s="441" t="str">
        <f>IF(BQ108=BS$4,IF('C10(1)-2管路(計画設定)'!AV108="-","-",IF('C10(1)-2管路(計画設定)'!L108="-",'C10(1)-2管路(計画設定)'!AV108,'C10(1)-2管路(計画設定)'!AV108-'C10(1)-2管路(計画設定)'!L108)),"-")</f>
        <v>-</v>
      </c>
      <c r="BT108" s="441" t="str">
        <f>IF(BQ108=BT$4,IF('C10(1)-2管路(計画設定)'!AV108="-","-",IF('C10(1)-2管路(計画設定)'!O108="-",'C10(1)-2管路(計画設定)'!AV108,'C10(1)-2管路(計画設定)'!AV108-'C10(1)-2管路(計画設定)'!O108)),"-")</f>
        <v>-</v>
      </c>
      <c r="BU108" s="441" t="str">
        <f>IF($BQ108=BU$4,IF('C10(1)-2管路(計画設定)'!$AV108="-","-",IF('C10(1)-2管路(計画設定)'!R108="-",'C10(1)-2管路(計画設定)'!$AV108,'C10(1)-2管路(計画設定)'!$AV108-'C10(1)-2管路(計画設定)'!R108)),"-")</f>
        <v>-</v>
      </c>
      <c r="BV108" s="441" t="str">
        <f>IF($BQ108=BV$4,IF('C10(1)-2管路(計画設定)'!$AV108="-","-",IF('C10(1)-2管路(計画設定)'!W108="-",'C10(1)-2管路(計画設定)'!$AV108,'C10(1)-2管路(計画設定)'!$AV108-SUM('C10(1)-2管路(計画設定)'!S108,'C10(1)-2管路(計画設定)'!T108))),"-")</f>
        <v>-</v>
      </c>
      <c r="BW108" s="441" t="str">
        <f>IF($BQ108=BV$4,IF('C10(1)-2管路(計画設定)'!$AV108="-","-",IF('C10(1)-2管路(計画設定)'!W108="-",'C10(1)-2管路(計画設定)'!$AV108,'C10(1)-2管路(計画設定)'!$AV108-SUM('C10(1)-2管路(計画設定)'!U108,'C10(1)-2管路(計画設定)'!V108))),"-")</f>
        <v>-</v>
      </c>
      <c r="BX108" s="441" t="str">
        <f>IF($BQ108=BX$4,IF('C10(1)-2管路(計画設定)'!$AV108="-","-",IF('C10(1)-2管路(計画設定)'!AF108="-",'C10(1)-2管路(計画設定)'!$AV108,'C10(1)-2管路(計画設定)'!$AV108-'C10(1)-2管路(計画設定)'!AF108)),"-")</f>
        <v>-</v>
      </c>
      <c r="BY108" s="5"/>
      <c r="BZ108" s="5"/>
    </row>
    <row r="109" spans="1:78" ht="13.5" customHeight="1">
      <c r="B109" s="1265"/>
      <c r="C109" s="1280"/>
      <c r="D109" s="1281"/>
      <c r="E109" s="1282"/>
      <c r="F109" s="76">
        <v>100</v>
      </c>
      <c r="G109" s="857">
        <f t="shared" si="207"/>
        <v>126</v>
      </c>
      <c r="H109" s="778" t="str">
        <f t="shared" si="199"/>
        <v>-</v>
      </c>
      <c r="I109" s="780">
        <f t="shared" si="199"/>
        <v>126</v>
      </c>
      <c r="J109" s="857">
        <f t="shared" si="200"/>
        <v>3</v>
      </c>
      <c r="K109" s="778" t="str">
        <f t="shared" si="199"/>
        <v>-</v>
      </c>
      <c r="L109" s="780">
        <f t="shared" si="199"/>
        <v>3</v>
      </c>
      <c r="M109" s="857" t="str">
        <f t="shared" si="201"/>
        <v>-</v>
      </c>
      <c r="N109" s="778" t="str">
        <f t="shared" si="199"/>
        <v>-</v>
      </c>
      <c r="O109" s="780" t="str">
        <f t="shared" si="199"/>
        <v>-</v>
      </c>
      <c r="P109" s="857" t="str">
        <f t="shared" si="202"/>
        <v>-</v>
      </c>
      <c r="Q109" s="778" t="str">
        <f t="shared" si="199"/>
        <v>-</v>
      </c>
      <c r="R109" s="780" t="str">
        <f t="shared" si="199"/>
        <v>-</v>
      </c>
      <c r="S109" s="857">
        <f t="shared" si="203"/>
        <v>36</v>
      </c>
      <c r="T109" s="779">
        <f t="shared" si="199"/>
        <v>4</v>
      </c>
      <c r="U109" s="856">
        <f t="shared" si="204"/>
        <v>149</v>
      </c>
      <c r="V109" s="778" t="str">
        <f t="shared" si="199"/>
        <v>-</v>
      </c>
      <c r="W109" s="780">
        <f t="shared" si="199"/>
        <v>189</v>
      </c>
      <c r="X109" s="777">
        <f t="shared" si="199"/>
        <v>585</v>
      </c>
      <c r="Y109" s="778" t="str">
        <f t="shared" si="199"/>
        <v>-</v>
      </c>
      <c r="Z109" s="780">
        <f t="shared" si="199"/>
        <v>585</v>
      </c>
      <c r="AA109" s="777" t="str">
        <f t="shared" si="199"/>
        <v>-</v>
      </c>
      <c r="AB109" s="778" t="str">
        <f t="shared" si="199"/>
        <v>-</v>
      </c>
      <c r="AC109" s="780" t="str">
        <f t="shared" si="199"/>
        <v>-</v>
      </c>
      <c r="AD109" s="857">
        <f t="shared" si="205"/>
        <v>3</v>
      </c>
      <c r="AE109" s="778" t="str">
        <f t="shared" ref="AE109:BM110" si="208">+AE51</f>
        <v>-</v>
      </c>
      <c r="AF109" s="780">
        <f t="shared" si="208"/>
        <v>3</v>
      </c>
      <c r="AG109" s="777" t="str">
        <f t="shared" si="208"/>
        <v>-</v>
      </c>
      <c r="AH109" s="778" t="str">
        <f t="shared" si="208"/>
        <v>-</v>
      </c>
      <c r="AI109" s="780" t="str">
        <f t="shared" si="208"/>
        <v>-</v>
      </c>
      <c r="AJ109" s="777" t="str">
        <f t="shared" si="208"/>
        <v>-</v>
      </c>
      <c r="AK109" s="778" t="str">
        <f t="shared" si="208"/>
        <v>-</v>
      </c>
      <c r="AL109" s="780" t="str">
        <f t="shared" si="208"/>
        <v>-</v>
      </c>
      <c r="AM109" s="777" t="str">
        <f t="shared" si="208"/>
        <v>-</v>
      </c>
      <c r="AN109" s="778" t="str">
        <f t="shared" si="208"/>
        <v>-</v>
      </c>
      <c r="AO109" s="780" t="str">
        <f t="shared" si="208"/>
        <v>-</v>
      </c>
      <c r="AP109" s="777" t="str">
        <f t="shared" si="208"/>
        <v>-</v>
      </c>
      <c r="AQ109" s="778" t="str">
        <f t="shared" si="208"/>
        <v>-</v>
      </c>
      <c r="AR109" s="789" t="str">
        <f t="shared" si="208"/>
        <v>-</v>
      </c>
      <c r="AS109" s="777" t="str">
        <f t="shared" si="208"/>
        <v>-</v>
      </c>
      <c r="AT109" s="778" t="str">
        <f t="shared" si="208"/>
        <v>-</v>
      </c>
      <c r="AU109" s="780" t="str">
        <f t="shared" si="208"/>
        <v>-</v>
      </c>
      <c r="AV109" s="1071">
        <f t="shared" si="208"/>
        <v>902</v>
      </c>
      <c r="AW109" s="1070">
        <f t="shared" si="208"/>
        <v>0</v>
      </c>
      <c r="AX109" s="1069">
        <f t="shared" si="208"/>
        <v>4</v>
      </c>
      <c r="AY109" s="1070">
        <f t="shared" si="208"/>
        <v>0</v>
      </c>
      <c r="AZ109" s="1071">
        <f t="shared" si="208"/>
        <v>129</v>
      </c>
      <c r="BA109" s="1070">
        <f t="shared" si="208"/>
        <v>0</v>
      </c>
      <c r="BB109" s="1070">
        <f t="shared" si="208"/>
        <v>40</v>
      </c>
      <c r="BC109" s="1070">
        <f t="shared" si="208"/>
        <v>0</v>
      </c>
      <c r="BD109" s="1070">
        <f t="shared" si="208"/>
        <v>737</v>
      </c>
      <c r="BE109" s="1070">
        <f t="shared" si="208"/>
        <v>0</v>
      </c>
      <c r="BF109" s="1070">
        <f t="shared" si="208"/>
        <v>0</v>
      </c>
      <c r="BG109" s="1070">
        <f t="shared" si="208"/>
        <v>0</v>
      </c>
      <c r="BH109" s="1070">
        <f t="shared" si="208"/>
        <v>0</v>
      </c>
      <c r="BI109" s="1070">
        <f t="shared" si="208"/>
        <v>0</v>
      </c>
      <c r="BJ109" s="1069">
        <f t="shared" si="208"/>
        <v>169</v>
      </c>
      <c r="BK109" s="1070">
        <f t="shared" si="208"/>
        <v>0</v>
      </c>
      <c r="BL109" s="1070">
        <f t="shared" si="208"/>
        <v>737</v>
      </c>
      <c r="BM109" s="1073">
        <f t="shared" si="208"/>
        <v>0</v>
      </c>
      <c r="BN109" s="1070">
        <f t="shared" si="206"/>
        <v>906</v>
      </c>
      <c r="BO109" s="1073"/>
      <c r="BQ109" s="442" t="str">
        <f>IF('C10(1)-2管路(計画設定)'!AW109="","-",'C10(1)-2管路(計画設定)'!AW109)</f>
        <v>ダクタイル鋳鉄管(NS形継手等)</v>
      </c>
      <c r="BR109" s="441">
        <f>IF(BQ109=BR$4,IF('C10(1)-2管路(計画設定)'!AV109="-","-",IF('C10(1)-2管路(計画設定)'!I109="-",'C10(1)-2管路(計画設定)'!AV109,'C10(1)-2管路(計画設定)'!AV109-'C10(1)-2管路(計画設定)'!I109)),"-")</f>
        <v>78</v>
      </c>
      <c r="BS109" s="441" t="str">
        <f>IF(BQ109=BS$4,IF('C10(1)-2管路(計画設定)'!AV109="-","-",IF('C10(1)-2管路(計画設定)'!L109="-",'C10(1)-2管路(計画設定)'!AV109,'C10(1)-2管路(計画設定)'!AV109-'C10(1)-2管路(計画設定)'!L109)),"-")</f>
        <v>-</v>
      </c>
      <c r="BT109" s="441" t="str">
        <f>IF(BQ109=BT$4,IF('C10(1)-2管路(計画設定)'!AV109="-","-",IF('C10(1)-2管路(計画設定)'!O109="-",'C10(1)-2管路(計画設定)'!AV109,'C10(1)-2管路(計画設定)'!AV109-'C10(1)-2管路(計画設定)'!O109)),"-")</f>
        <v>-</v>
      </c>
      <c r="BU109" s="441" t="str">
        <f>IF($BQ109=BU$4,IF('C10(1)-2管路(計画設定)'!$AV109="-","-",IF('C10(1)-2管路(計画設定)'!R109="-",'C10(1)-2管路(計画設定)'!$AV109,'C10(1)-2管路(計画設定)'!$AV109-'C10(1)-2管路(計画設定)'!R109)),"-")</f>
        <v>-</v>
      </c>
      <c r="BV109" s="441" t="str">
        <f>IF($BQ109=BV$4,IF('C10(1)-2管路(計画設定)'!$AV109="-","-",IF('C10(1)-2管路(計画設定)'!W109="-",'C10(1)-2管路(計画設定)'!$AV109,'C10(1)-2管路(計画設定)'!$AV109-SUM('C10(1)-2管路(計画設定)'!S109,'C10(1)-2管路(計画設定)'!T109))),"-")</f>
        <v>-</v>
      </c>
      <c r="BW109" s="441" t="str">
        <f>IF($BQ109=BV$4,IF('C10(1)-2管路(計画設定)'!$AV109="-","-",IF('C10(1)-2管路(計画設定)'!W109="-",'C10(1)-2管路(計画設定)'!$AV109,'C10(1)-2管路(計画設定)'!$AV109-SUM('C10(1)-2管路(計画設定)'!U109,'C10(1)-2管路(計画設定)'!V109))),"-")</f>
        <v>-</v>
      </c>
      <c r="BX109" s="441" t="str">
        <f>IF($BQ109=BX$4,IF('C10(1)-2管路(計画設定)'!$AV109="-","-",IF('C10(1)-2管路(計画設定)'!AF109="-",'C10(1)-2管路(計画設定)'!$AV109,'C10(1)-2管路(計画設定)'!$AV109-'C10(1)-2管路(計画設定)'!AF109)),"-")</f>
        <v>-</v>
      </c>
      <c r="BY109" s="5"/>
      <c r="BZ109" s="5"/>
    </row>
    <row r="110" spans="1:78" ht="13.5" customHeight="1">
      <c r="B110" s="1265"/>
      <c r="C110" s="1280"/>
      <c r="D110" s="1281"/>
      <c r="E110" s="1282"/>
      <c r="F110" s="76">
        <v>75</v>
      </c>
      <c r="G110" s="857">
        <f t="shared" si="207"/>
        <v>2</v>
      </c>
      <c r="H110" s="778" t="str">
        <f t="shared" ref="H110" si="209">+H52</f>
        <v>-</v>
      </c>
      <c r="I110" s="780">
        <f t="shared" ref="I110" si="210">IF(SUM(G110:H110)=0,"-",SUM(G110:H110))</f>
        <v>2</v>
      </c>
      <c r="J110" s="857" t="str">
        <f t="shared" si="200"/>
        <v>-</v>
      </c>
      <c r="K110" s="778" t="str">
        <f t="shared" ref="K110" si="211">+K52</f>
        <v>-</v>
      </c>
      <c r="L110" s="780" t="str">
        <f t="shared" ref="L110" si="212">IF(SUM(J110:K110)=0,"-",SUM(J110:K110))</f>
        <v>-</v>
      </c>
      <c r="M110" s="857">
        <f t="shared" si="201"/>
        <v>38</v>
      </c>
      <c r="N110" s="778" t="str">
        <f t="shared" ref="N110" si="213">+N52</f>
        <v>-</v>
      </c>
      <c r="O110" s="780">
        <f t="shared" ref="O110" si="214">IF(SUM(M110:N110)=0,"-",SUM(M110:N110))</f>
        <v>38</v>
      </c>
      <c r="P110" s="857" t="str">
        <f t="shared" si="202"/>
        <v>-</v>
      </c>
      <c r="Q110" s="778" t="str">
        <f t="shared" ref="Q110" si="215">+Q52</f>
        <v>-</v>
      </c>
      <c r="R110" s="780" t="str">
        <f t="shared" ref="R110" si="216">IF(SUM(P110:Q110)=0,"-",SUM(P110:Q110))</f>
        <v>-</v>
      </c>
      <c r="S110" s="857">
        <f t="shared" si="203"/>
        <v>9</v>
      </c>
      <c r="T110" s="779">
        <f t="shared" ref="T110:V110" si="217">+T52</f>
        <v>1</v>
      </c>
      <c r="U110" s="856">
        <f t="shared" si="204"/>
        <v>35</v>
      </c>
      <c r="V110" s="778" t="str">
        <f t="shared" si="217"/>
        <v>-</v>
      </c>
      <c r="W110" s="780">
        <f t="shared" ref="W110" si="218">IF(SUM(S110:V110)=0,"-",SUM(S110:V110))</f>
        <v>45</v>
      </c>
      <c r="X110" s="777">
        <f t="shared" ref="X110:Y110" si="219">+X52</f>
        <v>183</v>
      </c>
      <c r="Y110" s="778" t="str">
        <f t="shared" si="219"/>
        <v>-</v>
      </c>
      <c r="Z110" s="780">
        <f t="shared" ref="Z110" si="220">IF(SUM(X110:Y110)=0,"-",SUM(X110:Y110))</f>
        <v>183</v>
      </c>
      <c r="AA110" s="777" t="str">
        <f t="shared" ref="AA110:AB110" si="221">+AA52</f>
        <v>-</v>
      </c>
      <c r="AB110" s="778" t="str">
        <f t="shared" si="221"/>
        <v>-</v>
      </c>
      <c r="AC110" s="780" t="str">
        <f t="shared" ref="AC110" si="222">IF(SUM(AA110:AB110)=0,"-",SUM(AA110:AB110))</f>
        <v>-</v>
      </c>
      <c r="AD110" s="857">
        <f t="shared" si="205"/>
        <v>20</v>
      </c>
      <c r="AE110" s="778" t="str">
        <f t="shared" ref="AE110" si="223">+AE52</f>
        <v>-</v>
      </c>
      <c r="AF110" s="780">
        <f t="shared" ref="AF110" si="224">IF(SUM(AD110:AE110)=0,"-",SUM(AD110:AE110))</f>
        <v>20</v>
      </c>
      <c r="AG110" s="777" t="str">
        <f t="shared" si="208"/>
        <v>-</v>
      </c>
      <c r="AH110" s="778" t="str">
        <f t="shared" si="208"/>
        <v>-</v>
      </c>
      <c r="AI110" s="780" t="str">
        <f t="shared" ref="AI110" si="225">IF(SUM(AG110:AH110)=0,"-",SUM(AG110:AH110))</f>
        <v>-</v>
      </c>
      <c r="AJ110" s="777" t="str">
        <f t="shared" si="208"/>
        <v>-</v>
      </c>
      <c r="AK110" s="778" t="str">
        <f t="shared" si="208"/>
        <v>-</v>
      </c>
      <c r="AL110" s="780" t="str">
        <f t="shared" ref="AL110" si="226">IF(SUM(AJ110:AK110)=0,"-",SUM(AJ110:AK110))</f>
        <v>-</v>
      </c>
      <c r="AM110" s="777" t="str">
        <f t="shared" si="208"/>
        <v>-</v>
      </c>
      <c r="AN110" s="778" t="str">
        <f t="shared" si="208"/>
        <v>-</v>
      </c>
      <c r="AO110" s="780" t="str">
        <f t="shared" ref="AO110" si="227">IF(SUM(AM110:AN110)=0,"-",SUM(AM110:AN110))</f>
        <v>-</v>
      </c>
      <c r="AP110" s="777" t="str">
        <f t="shared" si="208"/>
        <v>-</v>
      </c>
      <c r="AQ110" s="778" t="str">
        <f t="shared" si="208"/>
        <v>-</v>
      </c>
      <c r="AR110" s="789" t="str">
        <f t="shared" ref="AR110" si="228">IF(SUM(AP110:AQ110)=0,"-",SUM(AP110:AQ110))</f>
        <v>-</v>
      </c>
      <c r="AS110" s="777" t="str">
        <f t="shared" si="208"/>
        <v>-</v>
      </c>
      <c r="AT110" s="778" t="str">
        <f t="shared" si="208"/>
        <v>-</v>
      </c>
      <c r="AU110" s="780" t="str">
        <f t="shared" ref="AU110" si="229">IF(SUM(AS110:AT110)=0,"-",SUM(AS110:AT110))</f>
        <v>-</v>
      </c>
      <c r="AV110" s="1071">
        <f t="shared" si="208"/>
        <v>287</v>
      </c>
      <c r="AW110" s="1070">
        <f t="shared" si="208"/>
        <v>0</v>
      </c>
      <c r="AX110" s="1069">
        <f t="shared" si="208"/>
        <v>1</v>
      </c>
      <c r="AY110" s="1070">
        <f t="shared" si="208"/>
        <v>0</v>
      </c>
      <c r="AZ110" s="1071">
        <f t="shared" si="208"/>
        <v>40</v>
      </c>
      <c r="BA110" s="1070">
        <f t="shared" si="208"/>
        <v>0</v>
      </c>
      <c r="BB110" s="1070">
        <f t="shared" si="208"/>
        <v>10</v>
      </c>
      <c r="BC110" s="1070">
        <f t="shared" si="208"/>
        <v>0</v>
      </c>
      <c r="BD110" s="1070">
        <f t="shared" si="208"/>
        <v>238</v>
      </c>
      <c r="BE110" s="1070">
        <f t="shared" si="208"/>
        <v>0</v>
      </c>
      <c r="BF110" s="1070">
        <f t="shared" si="208"/>
        <v>0</v>
      </c>
      <c r="BG110" s="1070">
        <f t="shared" si="208"/>
        <v>0</v>
      </c>
      <c r="BH110" s="1070">
        <f t="shared" si="208"/>
        <v>0</v>
      </c>
      <c r="BI110" s="1070">
        <f t="shared" si="208"/>
        <v>0</v>
      </c>
      <c r="BJ110" s="1069">
        <f t="shared" si="208"/>
        <v>50</v>
      </c>
      <c r="BK110" s="1070">
        <f t="shared" si="208"/>
        <v>0</v>
      </c>
      <c r="BL110" s="1070">
        <f t="shared" si="208"/>
        <v>238</v>
      </c>
      <c r="BM110" s="1073">
        <f t="shared" si="208"/>
        <v>0</v>
      </c>
      <c r="BN110" s="1070">
        <f t="shared" si="206"/>
        <v>288</v>
      </c>
      <c r="BO110" s="1073"/>
      <c r="BQ110" s="442" t="str">
        <f>IF('C10(1)-2管路(計画設定)'!AW110="","-",'C10(1)-2管路(計画設定)'!AW110)</f>
        <v>配水用ポリエチレン管(融着継手)</v>
      </c>
      <c r="BR110" s="441" t="str">
        <f>IF(BQ110=BR$4,IF('C10(1)-2管路(計画設定)'!AV110="-","-",IF('C10(1)-2管路(計画設定)'!I110="-",'C10(1)-2管路(計画設定)'!AV110,'C10(1)-2管路(計画設定)'!AV110-'C10(1)-2管路(計画設定)'!I110)),"-")</f>
        <v>-</v>
      </c>
      <c r="BS110" s="441" t="str">
        <f>IF(BQ110=BS$4,IF('C10(1)-2管路(計画設定)'!AV110="-","-",IF('C10(1)-2管路(計画設定)'!L110="-",'C10(1)-2管路(計画設定)'!AV110,'C10(1)-2管路(計画設定)'!AV110-'C10(1)-2管路(計画設定)'!L110)),"-")</f>
        <v>-</v>
      </c>
      <c r="BT110" s="441">
        <f>IF(BQ110=BT$4,IF('C10(1)-2管路(計画設定)'!AV110="-","-",IF('C10(1)-2管路(計画設定)'!O110="-",'C10(1)-2管路(計画設定)'!AV110,'C10(1)-2管路(計画設定)'!AV110-'C10(1)-2管路(計画設定)'!O110)),"-")</f>
        <v>33</v>
      </c>
      <c r="BU110" s="441" t="str">
        <f>IF($BQ110=BU$4,IF('C10(1)-2管路(計画設定)'!$AV110="-","-",IF('C10(1)-2管路(計画設定)'!R110="-",'C10(1)-2管路(計画設定)'!$AV110,'C10(1)-2管路(計画設定)'!$AV110-'C10(1)-2管路(計画設定)'!R110)),"-")</f>
        <v>-</v>
      </c>
      <c r="BV110" s="441" t="str">
        <f>IF($BQ110=BV$4,IF('C10(1)-2管路(計画設定)'!$AV110="-","-",IF('C10(1)-2管路(計画設定)'!W110="-",'C10(1)-2管路(計画設定)'!$AV110,'C10(1)-2管路(計画設定)'!$AV110-SUM('C10(1)-2管路(計画設定)'!S110,'C10(1)-2管路(計画設定)'!T110))),"-")</f>
        <v>-</v>
      </c>
      <c r="BW110" s="441" t="str">
        <f>IF($BQ110=BV$4,IF('C10(1)-2管路(計画設定)'!$AV110="-","-",IF('C10(1)-2管路(計画設定)'!W110="-",'C10(1)-2管路(計画設定)'!$AV110,'C10(1)-2管路(計画設定)'!$AV110-SUM('C10(1)-2管路(計画設定)'!U110,'C10(1)-2管路(計画設定)'!V110))),"-")</f>
        <v>-</v>
      </c>
      <c r="BX110" s="441" t="str">
        <f>IF($BQ110=BX$4,IF('C10(1)-2管路(計画設定)'!$AV110="-","-",IF('C10(1)-2管路(計画設定)'!AF110="-",'C10(1)-2管路(計画設定)'!$AV110,'C10(1)-2管路(計画設定)'!$AV110-'C10(1)-2管路(計画設定)'!AF110)),"-")</f>
        <v>-</v>
      </c>
      <c r="BY110" s="5"/>
      <c r="BZ110" s="5"/>
    </row>
    <row r="111" spans="1:78" ht="13.5" customHeight="1">
      <c r="B111" s="1265"/>
      <c r="C111" s="1283"/>
      <c r="D111" s="1284"/>
      <c r="E111" s="1285"/>
      <c r="F111" s="772" t="s">
        <v>69</v>
      </c>
      <c r="G111" s="854">
        <f>IF(SUM(G105:G110)=0,"-",SUM(G105:G110))</f>
        <v>224</v>
      </c>
      <c r="H111" s="774" t="str">
        <f t="shared" ref="H111:AU111" si="230">IF(SUM(H105:H110)=0,"-",SUM(H105:H110))</f>
        <v>-</v>
      </c>
      <c r="I111" s="775">
        <f t="shared" si="230"/>
        <v>224</v>
      </c>
      <c r="J111" s="854">
        <f t="shared" si="230"/>
        <v>4</v>
      </c>
      <c r="K111" s="774" t="str">
        <f t="shared" si="230"/>
        <v>-</v>
      </c>
      <c r="L111" s="775">
        <f t="shared" si="230"/>
        <v>4</v>
      </c>
      <c r="M111" s="854">
        <f t="shared" si="230"/>
        <v>38</v>
      </c>
      <c r="N111" s="774" t="str">
        <f t="shared" si="230"/>
        <v>-</v>
      </c>
      <c r="O111" s="775">
        <f t="shared" si="230"/>
        <v>38</v>
      </c>
      <c r="P111" s="854" t="str">
        <f t="shared" si="230"/>
        <v>-</v>
      </c>
      <c r="Q111" s="774" t="str">
        <f t="shared" si="230"/>
        <v>-</v>
      </c>
      <c r="R111" s="775" t="str">
        <f t="shared" si="230"/>
        <v>-</v>
      </c>
      <c r="S111" s="854">
        <f t="shared" si="230"/>
        <v>69</v>
      </c>
      <c r="T111" s="776">
        <f t="shared" si="230"/>
        <v>8</v>
      </c>
      <c r="U111" s="855">
        <f t="shared" si="230"/>
        <v>286</v>
      </c>
      <c r="V111" s="774" t="str">
        <f t="shared" si="230"/>
        <v>-</v>
      </c>
      <c r="W111" s="775">
        <f t="shared" si="230"/>
        <v>363</v>
      </c>
      <c r="X111" s="773">
        <f t="shared" si="230"/>
        <v>1018</v>
      </c>
      <c r="Y111" s="774" t="str">
        <f t="shared" si="230"/>
        <v>-</v>
      </c>
      <c r="Z111" s="775">
        <f t="shared" si="230"/>
        <v>1018</v>
      </c>
      <c r="AA111" s="773" t="str">
        <f t="shared" si="230"/>
        <v>-</v>
      </c>
      <c r="AB111" s="774" t="str">
        <f t="shared" si="230"/>
        <v>-</v>
      </c>
      <c r="AC111" s="775" t="str">
        <f t="shared" si="230"/>
        <v>-</v>
      </c>
      <c r="AD111" s="854">
        <f t="shared" si="230"/>
        <v>24</v>
      </c>
      <c r="AE111" s="774" t="str">
        <f t="shared" si="230"/>
        <v>-</v>
      </c>
      <c r="AF111" s="775">
        <f t="shared" si="230"/>
        <v>24</v>
      </c>
      <c r="AG111" s="773" t="str">
        <f t="shared" si="230"/>
        <v>-</v>
      </c>
      <c r="AH111" s="774" t="str">
        <f t="shared" si="230"/>
        <v>-</v>
      </c>
      <c r="AI111" s="775" t="str">
        <f t="shared" si="230"/>
        <v>-</v>
      </c>
      <c r="AJ111" s="773" t="str">
        <f t="shared" si="230"/>
        <v>-</v>
      </c>
      <c r="AK111" s="774" t="str">
        <f t="shared" si="230"/>
        <v>-</v>
      </c>
      <c r="AL111" s="775" t="str">
        <f t="shared" si="230"/>
        <v>-</v>
      </c>
      <c r="AM111" s="773" t="str">
        <f t="shared" si="230"/>
        <v>-</v>
      </c>
      <c r="AN111" s="774" t="str">
        <f t="shared" si="230"/>
        <v>-</v>
      </c>
      <c r="AO111" s="775" t="str">
        <f t="shared" si="230"/>
        <v>-</v>
      </c>
      <c r="AP111" s="773" t="str">
        <f t="shared" si="230"/>
        <v>-</v>
      </c>
      <c r="AQ111" s="774" t="str">
        <f t="shared" si="230"/>
        <v>-</v>
      </c>
      <c r="AR111" s="793" t="str">
        <f t="shared" si="230"/>
        <v>-</v>
      </c>
      <c r="AS111" s="773" t="str">
        <f t="shared" si="230"/>
        <v>-</v>
      </c>
      <c r="AT111" s="774" t="str">
        <f t="shared" si="230"/>
        <v>-</v>
      </c>
      <c r="AU111" s="775" t="str">
        <f t="shared" si="230"/>
        <v>-</v>
      </c>
      <c r="AV111" s="1065">
        <f>IF(SUM(AV105:AW110)=0,"-",SUM(AV105:AW110))</f>
        <v>1663</v>
      </c>
      <c r="AW111" s="1066" t="str">
        <f t="shared" ref="AW111" si="231">IF(SUM(AW105:AW110)=0,"-",SUM(AW105:AW110))</f>
        <v>-</v>
      </c>
      <c r="AX111" s="1094">
        <f t="shared" ref="AX111" si="232">IF(SUM(AX105:AY110)=0,"-",SUM(AX105:AY110))</f>
        <v>8</v>
      </c>
      <c r="AY111" s="1066" t="str">
        <f t="shared" ref="AY111" si="233">IF(SUM(AY105:AY110)=0,"-",SUM(AY105:AY110))</f>
        <v>-</v>
      </c>
      <c r="AZ111" s="1065">
        <f>IF(SUM(AZ105:BA110)=0,"-",SUM(AZ105:BA110))</f>
        <v>266</v>
      </c>
      <c r="BA111" s="1066" t="str">
        <f t="shared" ref="BA111" si="234">IF(SUM(BA105:BA110)=0,"-",SUM(BA105:BA110))</f>
        <v>-</v>
      </c>
      <c r="BB111" s="1066">
        <f t="shared" ref="BB111" si="235">IF(SUM(BB105:BC110)=0,"-",SUM(BB105:BC110))</f>
        <v>77</v>
      </c>
      <c r="BC111" s="1066" t="str">
        <f t="shared" ref="BC111" si="236">IF(SUM(BC105:BC110)=0,"-",SUM(BC105:BC110))</f>
        <v>-</v>
      </c>
      <c r="BD111" s="1066">
        <f t="shared" ref="BD111" si="237">IF(SUM(BD105:BE110)=0,"-",SUM(BD105:BE110))</f>
        <v>1328</v>
      </c>
      <c r="BE111" s="1066" t="str">
        <f t="shared" ref="BE111" si="238">IF(SUM(BE105:BE110)=0,"-",SUM(BE105:BE110))</f>
        <v>-</v>
      </c>
      <c r="BF111" s="1066" t="str">
        <f t="shared" ref="BF111" si="239">IF(SUM(BF105:BG110)=0,"-",SUM(BF105:BG110))</f>
        <v>-</v>
      </c>
      <c r="BG111" s="1066" t="str">
        <f t="shared" ref="BG111" si="240">IF(SUM(BG105:BG110)=0,"-",SUM(BG105:BG110))</f>
        <v>-</v>
      </c>
      <c r="BH111" s="1066" t="str">
        <f t="shared" ref="BH111" si="241">IF(SUM(BH105:BI110)=0,"-",SUM(BH105:BI110))</f>
        <v>-</v>
      </c>
      <c r="BI111" s="1066" t="str">
        <f t="shared" ref="BI111" si="242">IF(SUM(BI105:BI110)=0,"-",SUM(BI105:BI110))</f>
        <v>-</v>
      </c>
      <c r="BJ111" s="1094">
        <f t="shared" ref="BJ111" si="243">IF(SUM(BJ105:BK110)=0,"-",SUM(BJ105:BK110))</f>
        <v>343</v>
      </c>
      <c r="BK111" s="1066" t="str">
        <f t="shared" ref="BK111" si="244">IF(SUM(BK105:BK110)=0,"-",SUM(BK105:BK110))</f>
        <v>-</v>
      </c>
      <c r="BL111" s="1066">
        <f t="shared" ref="BL111" si="245">IF(SUM(BL105:BM110)=0,"-",SUM(BL105:BM110))</f>
        <v>1328</v>
      </c>
      <c r="BM111" s="1068" t="str">
        <f t="shared" ref="BM111" si="246">IF(SUM(BM105:BM110)=0,"-",SUM(BM105:BM110))</f>
        <v>-</v>
      </c>
      <c r="BN111" s="1065">
        <f t="shared" si="206"/>
        <v>1671</v>
      </c>
      <c r="BO111" s="1068"/>
      <c r="BP111" s="78"/>
      <c r="BQ111" s="442" t="str">
        <f>IF('C10(1)-2管路(計画設定)'!AW111="","-",'C10(1)-2管路(計画設定)'!AW111)</f>
        <v>-</v>
      </c>
      <c r="BR111" s="441" t="str">
        <f>IF(BQ111=BR$4,IF('C10(1)-2管路(計画設定)'!AV111="-","-",IF('C10(1)-2管路(計画設定)'!I111="-",'C10(1)-2管路(計画設定)'!AV111,'C10(1)-2管路(計画設定)'!AV111-'C10(1)-2管路(計画設定)'!I111)),"-")</f>
        <v>-</v>
      </c>
      <c r="BS111" s="441" t="str">
        <f>IF(BQ111=BS$4,IF('C10(1)-2管路(計画設定)'!AV111="-","-",IF('C10(1)-2管路(計画設定)'!L111="-",'C10(1)-2管路(計画設定)'!AV111,'C10(1)-2管路(計画設定)'!AV111-'C10(1)-2管路(計画設定)'!L111)),"-")</f>
        <v>-</v>
      </c>
      <c r="BT111" s="441" t="str">
        <f>IF(BQ111=BT$4,IF('C10(1)-2管路(計画設定)'!AV111="-","-",IF('C10(1)-2管路(計画設定)'!O111="-",'C10(1)-2管路(計画設定)'!AV111,'C10(1)-2管路(計画設定)'!AV111-'C10(1)-2管路(計画設定)'!O111)),"-")</f>
        <v>-</v>
      </c>
      <c r="BU111" s="441" t="str">
        <f>IF($BQ111=BU$4,IF('C10(1)-2管路(計画設定)'!$AV111="-","-",IF('C10(1)-2管路(計画設定)'!R111="-",'C10(1)-2管路(計画設定)'!$AV111,'C10(1)-2管路(計画設定)'!$AV111-'C10(1)-2管路(計画設定)'!R111)),"-")</f>
        <v>-</v>
      </c>
      <c r="BV111" s="441" t="str">
        <f>IF($BQ111=BV$4,IF('C10(1)-2管路(計画設定)'!$AV111="-","-",IF('C10(1)-2管路(計画設定)'!W111="-",'C10(1)-2管路(計画設定)'!$AV111,'C10(1)-2管路(計画設定)'!$AV111-SUM('C10(1)-2管路(計画設定)'!S111,'C10(1)-2管路(計画設定)'!T111))),"-")</f>
        <v>-</v>
      </c>
      <c r="BW111" s="441" t="str">
        <f>IF($BQ111=BV$4,IF('C10(1)-2管路(計画設定)'!$AV111="-","-",IF('C10(1)-2管路(計画設定)'!W111="-",'C10(1)-2管路(計画設定)'!$AV111,'C10(1)-2管路(計画設定)'!$AV111-SUM('C10(1)-2管路(計画設定)'!U111,'C10(1)-2管路(計画設定)'!V111))),"-")</f>
        <v>-</v>
      </c>
      <c r="BX111" s="441" t="str">
        <f>IF($BQ111=BX$4,IF('C10(1)-2管路(計画設定)'!$AV111="-","-",IF('C10(1)-2管路(計画設定)'!AF111="-",'C10(1)-2管路(計画設定)'!$AV111,'C10(1)-2管路(計画設定)'!$AV111-'C10(1)-2管路(計画設定)'!AF111)),"-")</f>
        <v>-</v>
      </c>
      <c r="BY111" s="5"/>
      <c r="BZ111" s="5"/>
    </row>
    <row r="112" spans="1:78" ht="13.5" customHeight="1">
      <c r="B112" s="1265"/>
      <c r="C112" s="1042" t="s">
        <v>54</v>
      </c>
      <c r="D112" s="1081"/>
      <c r="E112" s="1082"/>
      <c r="F112" s="75">
        <v>600</v>
      </c>
      <c r="G112" s="859">
        <f>IF(AND('C10(1)-1管路(計画設定)'!$F$18="○",'C10(1)-4,5管路(計画設定)'!$BR112="-"),"-",IF('C3(1)-1管路'!G112="-",BR112,IF(BR112="-",'C3(1)-1管路'!G112,'C3(1)-1管路'!G112+BR112)))</f>
        <v>65.7</v>
      </c>
      <c r="H112" s="653" t="str">
        <f>IF(IF('C3(1)-1管路'!H112="-","-",IF('C10(1)-2管路(計画設定)'!H112="-",'C3(1)-1管路'!H112,'C3(1)-1管路'!H112-'C10(1)-2管路(計画設定)'!H112))=0,"-",IF('C3(1)-1管路'!H112="-","-",IF('C10(1)-2管路(計画設定)'!H112="-",'C3(1)-1管路'!H112,'C3(1)-1管路'!H112-'C10(1)-2管路(計画設定)'!H112)))</f>
        <v>-</v>
      </c>
      <c r="I112" s="661">
        <f t="shared" ref="I112:I122" si="247">IF(SUM(G112:H112)=0,"-",SUM(G112:H112))</f>
        <v>65.7</v>
      </c>
      <c r="J112" s="859" t="str">
        <f>IF(AND('C10(1)-1管路(計画設定)'!$H$18="○",'C10(1)-4,5管路(計画設定)'!$BS112="-"),"-",IF('C3(1)-1管路'!J112="-",BS112,IF(BS112="-",'C3(1)-1管路'!J112,'C3(1)-1管路'!J112+BS112)))</f>
        <v>-</v>
      </c>
      <c r="K112" s="653" t="str">
        <f>IF(IF('C3(1)-1管路'!K112="-","-",IF('C10(1)-2管路(計画設定)'!K112="-",'C3(1)-1管路'!K112,'C3(1)-1管路'!K112-'C10(1)-2管路(計画設定)'!K112))=0,"-",IF('C3(1)-1管路'!K112="-","-",IF('C10(1)-2管路(計画設定)'!K112="-",'C3(1)-1管路'!K112,'C3(1)-1管路'!K112-'C10(1)-2管路(計画設定)'!K112)))</f>
        <v>-</v>
      </c>
      <c r="L112" s="661" t="str">
        <f t="shared" ref="L112:L122" si="248">IF(SUM(J112:K112)=0,"-",SUM(J112:K112))</f>
        <v>-</v>
      </c>
      <c r="M112" s="859" t="str">
        <f>IF(AND('C10(1)-1管路(計画設定)'!$J$18="○",'C10(1)-4,5管路(計画設定)'!$BT112="-"),"-",IF('C3(1)-1管路'!M112="-",BT112,IF(BT112="-",'C3(1)-1管路'!M112,'C3(1)-1管路'!M112+BT112)))</f>
        <v>-</v>
      </c>
      <c r="N112" s="653" t="str">
        <f>IF(IF('C3(1)-1管路'!N112="-","-",IF('C10(1)-2管路(計画設定)'!N112="-",'C3(1)-1管路'!N112,'C3(1)-1管路'!N112-'C10(1)-2管路(計画設定)'!N112))=0,"-",IF('C3(1)-1管路'!N112="-","-",IF('C10(1)-2管路(計画設定)'!N112="-",'C3(1)-1管路'!N112,'C3(1)-1管路'!N112-'C10(1)-2管路(計画設定)'!N112)))</f>
        <v>-</v>
      </c>
      <c r="O112" s="661" t="str">
        <f t="shared" ref="O112:O122" si="249">IF(SUM(M112:N112)=0,"-",SUM(M112:N112))</f>
        <v>-</v>
      </c>
      <c r="P112" s="859" t="str">
        <f>IF(AND('C10(1)-1管路(計画設定)'!$L$18="○",'C10(1)-4,5管路(計画設定)'!$BU112="-"),"-",IF('C3(1)-1管路'!P112="-",BU112,IF(BU112="-",'C3(1)-1管路'!P112,'C3(1)-1管路'!P112+BU112)))</f>
        <v>-</v>
      </c>
      <c r="Q112" s="653" t="str">
        <f>IF(IF('C3(1)-1管路'!Q112="-","-",IF('C10(1)-2管路(計画設定)'!Q112="-",'C3(1)-1管路'!Q112,'C3(1)-1管路'!Q112-'C10(1)-2管路(計画設定)'!Q112))=0,"-",IF('C3(1)-1管路'!Q112="-","-",IF('C10(1)-2管路(計画設定)'!Q112="-",'C3(1)-1管路'!Q112,'C3(1)-1管路'!Q112-'C10(1)-2管路(計画設定)'!Q112)))</f>
        <v>-</v>
      </c>
      <c r="R112" s="661" t="str">
        <f t="shared" ref="R112:R122" si="250">IF(SUM(P112:Q112)=0,"-",SUM(P112:Q112))</f>
        <v>-</v>
      </c>
      <c r="S112" s="859" t="str">
        <f>IF(AND('C10(1)-1管路(計画設定)'!$N$18="○",'C10(1)-4,5管路(計画設定)'!$BV112="-"),"-",IF('C3(1)-1管路'!S112="-",BV112,IF(BV112="-",'C3(1)-1管路'!S112,'C3(1)-1管路'!S112+BV112+BW112)))</f>
        <v>-</v>
      </c>
      <c r="T112" s="652" t="str">
        <f>IF(IF('C3(1)-1管路'!T112="-","-",IF('C10(1)-2管路(計画設定)'!T112="-",'C3(1)-1管路'!T112,'C3(1)-1管路'!T112-'C10(1)-2管路(計画設定)'!T112))=0,"-",IF('C3(1)-1管路'!T112="-","-",IF('C10(1)-2管路(計画設定)'!T112="-",'C3(1)-1管路'!T112,'C3(1)-1管路'!T112-'C10(1)-2管路(計画設定)'!T112)))</f>
        <v>-</v>
      </c>
      <c r="U112" s="858" t="str">
        <f>IF(AND('C10(1)-1管路(計画設定)'!$P$18="○",'C10(1)-4,5管路(計画設定)'!$BW112="-"),"-",IF('C3(1)-1管路'!U112="-",BW112,IF(BW112="-",'C3(1)-1管路'!U112,'C3(1)-1管路'!U112)))</f>
        <v>-</v>
      </c>
      <c r="V112" s="653" t="str">
        <f>IF(IF('C3(1)-1管路'!V112="-","-",IF('C10(1)-2管路(計画設定)'!V112="-",'C3(1)-1管路'!V112,'C3(1)-1管路'!V112-'C10(1)-2管路(計画設定)'!V112))=0,"-",IF('C3(1)-1管路'!V112="-","-",IF('C10(1)-2管路(計画設定)'!V112="-",'C3(1)-1管路'!V112,'C3(1)-1管路'!V112-'C10(1)-2管路(計画設定)'!V112)))</f>
        <v>-</v>
      </c>
      <c r="W112" s="661" t="str">
        <f t="shared" ref="W112:W122" si="251">IF(SUM(S112:V112)=0,"-",SUM(S112:V112))</f>
        <v>-</v>
      </c>
      <c r="X112" s="654">
        <f>IF(IF('C3(1)-1管路'!X112="-","-",IF('C10(1)-2管路(計画設定)'!X112="-",'C3(1)-1管路'!X112,'C3(1)-1管路'!X112-'C10(1)-2管路(計画設定)'!X112))=0,"-",IF('C3(1)-1管路'!X112="-","-",IF('C10(1)-2管路(計画設定)'!X112="-",'C3(1)-1管路'!X112,'C3(1)-1管路'!X112-'C10(1)-2管路(計画設定)'!X112)))</f>
        <v>595.4</v>
      </c>
      <c r="Y112" s="653" t="str">
        <f>IF(IF('C3(1)-1管路'!Y112="-","-",IF('C10(1)-2管路(計画設定)'!Y112="-",'C3(1)-1管路'!Y112,'C3(1)-1管路'!Y112-'C10(1)-2管路(計画設定)'!Y112))=0,"-",IF('C3(1)-1管路'!Y112="-","-",IF('C10(1)-2管路(計画設定)'!Y112="-",'C3(1)-1管路'!Y112,'C3(1)-1管路'!Y112-'C10(1)-2管路(計画設定)'!Y112)))</f>
        <v>-</v>
      </c>
      <c r="Z112" s="661">
        <f t="shared" ref="Z112:Z122" si="252">IF(SUM(X112:Y112)=0,"-",SUM(X112:Y112))</f>
        <v>595.4</v>
      </c>
      <c r="AA112" s="654" t="str">
        <f>IF(IF('C3(1)-1管路'!AA112="-","-",IF('C10(1)-2管路(計画設定)'!AA112="-",'C3(1)-1管路'!AA112,'C3(1)-1管路'!AA112-'C10(1)-2管路(計画設定)'!AA112))=0,"-",IF('C3(1)-1管路'!AA112="-","-",IF('C10(1)-2管路(計画設定)'!AA112="-",'C3(1)-1管路'!AA112,'C3(1)-1管路'!AA112-'C10(1)-2管路(計画設定)'!AA112)))</f>
        <v>-</v>
      </c>
      <c r="AB112" s="653" t="str">
        <f>IF(IF('C3(1)-1管路'!AB112="-","-",IF('C10(1)-2管路(計画設定)'!AB112="-",'C3(1)-1管路'!AB112,'C3(1)-1管路'!AB112-'C10(1)-2管路(計画設定)'!AB112))=0,"-",IF('C3(1)-1管路'!AB112="-","-",IF('C10(1)-2管路(計画設定)'!AB112="-",'C3(1)-1管路'!AB112,'C3(1)-1管路'!AB112-'C10(1)-2管路(計画設定)'!AB112)))</f>
        <v>-</v>
      </c>
      <c r="AC112" s="661" t="str">
        <f t="shared" ref="AC112:AC122" si="253">IF(SUM(AA112:AB112)=0,"-",SUM(AA112:AB112))</f>
        <v>-</v>
      </c>
      <c r="AD112" s="859" t="str">
        <f>IF(AND('C10(1)-1管路(計画設定)'!$V$18="○",'C10(1)-4,5管路(計画設定)'!$BX112="-"),"-",IF('C3(1)-1管路'!AD112="-",BX112,IF(BX112="-",'C3(1)-1管路'!AD112,'C3(1)-1管路'!AD112+BX112)))</f>
        <v>-</v>
      </c>
      <c r="AE112" s="653" t="str">
        <f>IF(IF('C3(1)-1管路'!AE112="-","-",IF('C10(1)-2管路(計画設定)'!AE112="-",'C3(1)-1管路'!AE112,'C3(1)-1管路'!AE112-'C10(1)-2管路(計画設定)'!AE112))=0,"-",IF('C3(1)-1管路'!AE112="-","-",IF('C10(1)-2管路(計画設定)'!AE112="-",'C3(1)-1管路'!AE112,'C3(1)-1管路'!AE112-'C10(1)-2管路(計画設定)'!AE112)))</f>
        <v>-</v>
      </c>
      <c r="AF112" s="661" t="str">
        <f t="shared" ref="AF112:AF122" si="254">IF(SUM(AD112:AE112)=0,"-",SUM(AD112:AE112))</f>
        <v>-</v>
      </c>
      <c r="AG112" s="654" t="str">
        <f>IF(IF('C3(1)-1管路'!AG112="-","-",IF('C10(1)-2管路(計画設定)'!AG112="-",'C3(1)-1管路'!AG112,'C3(1)-1管路'!AG112-'C10(1)-2管路(計画設定)'!AG112))=0,"-",IF('C3(1)-1管路'!AG112="-","-",IF('C10(1)-2管路(計画設定)'!AG112="-",'C3(1)-1管路'!AG112,'C3(1)-1管路'!AG112-'C10(1)-2管路(計画設定)'!AG112)))</f>
        <v>-</v>
      </c>
      <c r="AH112" s="653" t="str">
        <f>IF(IF('C3(1)-1管路'!AH112="-","-",IF('C10(1)-2管路(計画設定)'!AH112="-",'C3(1)-1管路'!AH112,'C3(1)-1管路'!AH112-'C10(1)-2管路(計画設定)'!AH112))=0,"-",IF('C3(1)-1管路'!AH112="-","-",IF('C10(1)-2管路(計画設定)'!AH112="-",'C3(1)-1管路'!AH112,'C3(1)-1管路'!AH112-'C10(1)-2管路(計画設定)'!AH112)))</f>
        <v>-</v>
      </c>
      <c r="AI112" s="661" t="str">
        <f t="shared" ref="AI112:AI122" si="255">IF(SUM(AG112:AH112)=0,"-",SUM(AG112:AH112))</f>
        <v>-</v>
      </c>
      <c r="AJ112" s="654" t="str">
        <f>IF(IF('C3(1)-1管路'!AJ112="-","-",IF('C10(1)-2管路(計画設定)'!AJ112="-",'C3(1)-1管路'!AJ112,'C3(1)-1管路'!AJ112-'C10(1)-2管路(計画設定)'!AJ112))=0,"-",IF('C3(1)-1管路'!AJ112="-","-",IF('C10(1)-2管路(計画設定)'!AJ112="-",'C3(1)-1管路'!AJ112,'C3(1)-1管路'!AJ112-'C10(1)-2管路(計画設定)'!AJ112)))</f>
        <v>-</v>
      </c>
      <c r="AK112" s="653" t="str">
        <f>IF(IF('C3(1)-1管路'!AK112="-","-",IF('C10(1)-2管路(計画設定)'!AK112="-",'C3(1)-1管路'!AK112,'C3(1)-1管路'!AK112-'C10(1)-2管路(計画設定)'!AK112))=0,"-",IF('C3(1)-1管路'!AK112="-","-",IF('C10(1)-2管路(計画設定)'!AK112="-",'C3(1)-1管路'!AK112,'C3(1)-1管路'!AK112-'C10(1)-2管路(計画設定)'!AK112)))</f>
        <v>-</v>
      </c>
      <c r="AL112" s="661" t="str">
        <f t="shared" ref="AL112:AL122" si="256">IF(SUM(AJ112:AK112)=0,"-",SUM(AJ112:AK112))</f>
        <v>-</v>
      </c>
      <c r="AM112" s="654" t="str">
        <f>IF(IF('C3(1)-1管路'!AM112="-","-",IF('C10(1)-2管路(計画設定)'!AM112="-",'C3(1)-1管路'!AM112,'C3(1)-1管路'!AM112-'C10(1)-2管路(計画設定)'!AM112))=0,"-",IF('C3(1)-1管路'!AM112="-","-",IF('C10(1)-2管路(計画設定)'!AM112="-",'C3(1)-1管路'!AM112,'C3(1)-1管路'!AM112-'C10(1)-2管路(計画設定)'!AM112)))</f>
        <v>-</v>
      </c>
      <c r="AN112" s="653" t="str">
        <f>IF(IF('C3(1)-1管路'!AN112="-","-",IF('C10(1)-2管路(計画設定)'!AN112="-",'C3(1)-1管路'!AN112,'C3(1)-1管路'!AN112-'C10(1)-2管路(計画設定)'!AN112))=0,"-",IF('C3(1)-1管路'!AN112="-","-",IF('C10(1)-2管路(計画設定)'!AN112="-",'C3(1)-1管路'!AN112,'C3(1)-1管路'!AN112-'C10(1)-2管路(計画設定)'!AN112)))</f>
        <v>-</v>
      </c>
      <c r="AO112" s="661" t="str">
        <f t="shared" ref="AO112:AO122" si="257">IF(SUM(AM112:AN112)=0,"-",SUM(AM112:AN112))</f>
        <v>-</v>
      </c>
      <c r="AP112" s="654" t="str">
        <f>IF(IF('C3(1)-1管路'!AP112="-","-",IF('C10(1)-2管路(計画設定)'!AP112="-",'C3(1)-1管路'!AP112,'C3(1)-1管路'!AP112-'C10(1)-2管路(計画設定)'!AP112))=0,"-",IF('C3(1)-1管路'!AP112="-","-",IF('C10(1)-2管路(計画設定)'!AP112="-",'C3(1)-1管路'!AP112,'C3(1)-1管路'!AP112-'C10(1)-2管路(計画設定)'!AP112)))</f>
        <v>-</v>
      </c>
      <c r="AQ112" s="653" t="str">
        <f>IF(IF('C3(1)-1管路'!AQ112="-","-",IF('C10(1)-2管路(計画設定)'!AQ112="-",'C3(1)-1管路'!AQ112,'C3(1)-1管路'!AQ112-'C10(1)-2管路(計画設定)'!AQ112))=0,"-",IF('C3(1)-1管路'!AQ112="-","-",IF('C10(1)-2管路(計画設定)'!AQ112="-",'C3(1)-1管路'!AQ112,'C3(1)-1管路'!AQ112-'C10(1)-2管路(計画設定)'!AQ112)))</f>
        <v>-</v>
      </c>
      <c r="AR112" s="660" t="str">
        <f t="shared" ref="AR112:AR122" si="258">IF(SUM(AP112:AQ112)=0,"-",SUM(AP112:AQ112))</f>
        <v>-</v>
      </c>
      <c r="AS112" s="654" t="str">
        <f>IF(IF('C3(1)-1管路'!AS112="-","-",IF('C10(1)-2管路(計画設定)'!AS112="-",'C3(1)-1管路'!AS112,'C3(1)-1管路'!AS112-'C10(1)-2管路(計画設定)'!AS112))=0,"-",IF('C3(1)-1管路'!AS112="-","-",IF('C10(1)-2管路(計画設定)'!AS112="-",'C3(1)-1管路'!AS112,'C3(1)-1管路'!AS112-'C10(1)-2管路(計画設定)'!AS112)))</f>
        <v>-</v>
      </c>
      <c r="AT112" s="653" t="str">
        <f>IF(IF('C3(1)-1管路'!AT112="-","-",IF('C10(1)-2管路(計画設定)'!AT112="-",'C3(1)-1管路'!AT112,'C3(1)-1管路'!AT112-'C10(1)-2管路(計画設定)'!AT112))=0,"-",IF('C3(1)-1管路'!AT112="-","-",IF('C10(1)-2管路(計画設定)'!AT112="-",'C3(1)-1管路'!AT112,'C3(1)-1管路'!AT112-'C10(1)-2管路(計画設定)'!AT112)))</f>
        <v>-</v>
      </c>
      <c r="AU112" s="660" t="str">
        <f t="shared" ref="AU112:AU122" si="259">IF(SUM(AS112:AT112)=0,"-",SUM(AS112:AT112))</f>
        <v>-</v>
      </c>
      <c r="AV112" s="1096">
        <f t="shared" ref="AV112:AV122" si="260">IF(SUM(G112,J112,M112,P112,S112,U112,X112,AA112,AD112,AG112,AJ112,AM112,AP112,AS112)=0,"-",SUM(G112,J112,M112,P112,S112,U112,X112,AA112,AD112,AG112,AJ112,AM112,AP112,AS112))</f>
        <v>661.1</v>
      </c>
      <c r="AW112" s="1093"/>
      <c r="AX112" s="1092" t="str">
        <f t="shared" ref="AX112:AX122" si="261">IF(SUM(H112,K112,N112,Q112,T112,V112,Y112,AB112,AE112,AH112,AK112,AN112,AQ112,AT112)=0,"-",SUM(H112,K112,N112,Q112,T112,V112,Y112,AB112,AE112,AH112,AK112,AN112,AQ112,AT112))</f>
        <v>-</v>
      </c>
      <c r="AY112" s="1093"/>
      <c r="AZ112" s="1096">
        <f t="shared" ref="AZ112:AZ122" si="262">SUMIF(G$88,"①",I112)+SUMIF(J$88,"①",L112)+SUMIF(M$88,"①",O112)+SUMIF(P$88,"①",R112)+SUMIF(S$88,"①",S112)+SUMIF(S$88,"①",T112)+SUMIF(U$88,"①",U112)+SUMIF(U$88,"①",V112)+SUMIF(X$88,"①",Z112)+SUMIF(AA$88,"①",AC112)+SUMIF(AD$88,"①",AF112)+SUMIF(AG$88,"①",AI112)+SUMIF(AJ$88,"①",AL112)+SUMIF(AM$88,"①",AO112)+SUMIF(AP$88,"①",AR112)+SUMIF(AS$88,"①",AU112)</f>
        <v>65.7</v>
      </c>
      <c r="BA112" s="1093"/>
      <c r="BB112" s="1093">
        <f t="shared" ref="BB112:BB122" si="263">SUMIF(G$88,"②",I112)+SUMIF(J$88,"②",L112)+SUMIF(M$88,"②",O112)+SUMIF(P$88,"②",R112)+SUMIF(S$88,"②",S112)+SUMIF(S$88,"②",T112)+SUMIF(U$88,"②",U112)+SUMIF(U$88,"②",V112)+SUMIF(X$88,"②",Z112)+SUMIF(AA$88,"②",AC112)+SUMIF(AD$88,"②",AF112)+SUMIF(AG$88,"②",AI112)+SUMIF(AJ$88,"②",AL112)+SUMIF(AM$88,"②",AO112)+SUMIF(AP$88,"②",AR112)+SUMIF(AS$88,"②",AU112)</f>
        <v>0</v>
      </c>
      <c r="BC112" s="1093"/>
      <c r="BD112" s="1093">
        <f t="shared" ref="BD112:BD122" si="264">SUMIF(G$88,"③",I112)+SUMIF(J$88,"③",L112)+SUMIF(M$88,"③",O112)+SUMIF(P$88,"③",R112)+SUMIF(S$88,"③",S112)+SUMIF(S$88,"③",T112)+SUMIF(U$88,"③",U112)+SUMIF(U$88,"③",V112)+SUMIF(X$88,"③",Z112)+SUMIF(AA$88,"③",AC112)+SUMIF(AD$88,"③",AF112)+SUMIF(AG$88,"③",AI112)+SUMIF(AJ$88,"③",AL112)+SUMIF(AM$88,"③",AO112)+SUMIF(AP$88,"③",AR112)+SUMIF(AS$88,"③",AU112)</f>
        <v>595.4</v>
      </c>
      <c r="BE112" s="1093"/>
      <c r="BF112" s="1093">
        <f t="shared" ref="BF112:BF122" si="265">SUMIF(G$88,"④",I112)+SUMIF(J$88,"④",L112)+SUMIF(M$88,"④",O112)+SUMIF(P$88,"④",R112)+SUMIF(S$88,"④",S112)+SUMIF(S$88,"④",T112)+SUMIF(U$88,"④",U112)+SUMIF(U$88,"④",V112)+SUMIF(X$88,"④",Z112)+SUMIF(AA$88,"④",AC112)+SUMIF(AD$88,"④",AF112)+SUMIF(AG$88,"④",AI112)+SUMIF(AJ$88,"④",AL112)+SUMIF(AM$88,"④",AO112)+SUMIF(AP$88,"④",AR112)+SUMIF(AS$88,"④",AU112)</f>
        <v>0</v>
      </c>
      <c r="BG112" s="1093"/>
      <c r="BH112" s="1093">
        <f t="shared" ref="BH112:BH122" si="266">SUMIF(G$88,"⑤",I112)+SUMIF(J$88,"⑤",L112)+SUMIF(M$88,"⑤",O112)+SUMIF(P$88,"⑤",R112)+SUMIF(S$88,"⑤",S112)+SUMIF(S$88,"⑤",T112)+SUMIF(U$88,"⑤",U112)+SUMIF(U$88,"⑤",V112)+SUMIF(X$88,"⑤",Z112)+SUMIF(AA$88,"⑤",AC112)+SUMIF(AD$88,"⑤",AF112)+SUMIF(AG$88,"⑤",AI112)+SUMIF(AJ$88,"⑤",AL112)+SUMIF(AM$88,"⑤",AO112)+SUMIF(AP$88,"⑤",AR112)+SUMIF(AS$88,"⑤",AU112)</f>
        <v>0</v>
      </c>
      <c r="BI112" s="1093"/>
      <c r="BJ112" s="1092">
        <f t="shared" ref="BJ112:BJ122" si="267">SUM(AZ112:BC112)</f>
        <v>65.7</v>
      </c>
      <c r="BK112" s="1093"/>
      <c r="BL112" s="1093">
        <f t="shared" ref="BL112:BL122" si="268">SUM(BD112:BI112)</f>
        <v>595.4</v>
      </c>
      <c r="BM112" s="1165"/>
      <c r="BN112" s="1093">
        <f t="shared" ref="BN112:BN123" si="269">IF(SUM(AV112:AY112)=0,"-",IF(AND(SUM(AV112:AY112)=SUM(AZ112:BI112),SUM(AZ112:BI112)=SUM(BJ112:BM112)),SUM(AV112:AY112),"エラー"))</f>
        <v>661.1</v>
      </c>
      <c r="BO112" s="1165"/>
      <c r="BQ112" s="442" t="str">
        <f>IF('C10(1)-2管路(計画設定)'!AW112="","-",'C10(1)-2管路(計画設定)'!AW112)</f>
        <v>ダクタイル鋳鉄管(NS形継手等)</v>
      </c>
      <c r="BR112" s="441">
        <f>IF(BQ112=BR$4,IF('C10(1)-2管路(計画設定)'!AV112="-","-",IF('C10(1)-2管路(計画設定)'!I112="-",'C10(1)-2管路(計画設定)'!AV112,'C10(1)-2管路(計画設定)'!AV112-'C10(1)-2管路(計画設定)'!I112)),"-")</f>
        <v>65.7</v>
      </c>
      <c r="BS112" s="441" t="str">
        <f>IF(BQ112=BS$4,IF('C10(1)-2管路(計画設定)'!AV112="-","-",IF('C10(1)-2管路(計画設定)'!L112="-",'C10(1)-2管路(計画設定)'!AV112,'C10(1)-2管路(計画設定)'!AV112-'C10(1)-2管路(計画設定)'!L112)),"-")</f>
        <v>-</v>
      </c>
      <c r="BT112" s="441" t="str">
        <f>IF(BQ112=BT$4,IF('C10(1)-2管路(計画設定)'!AV112="-","-",IF('C10(1)-2管路(計画設定)'!O112="-",'C10(1)-2管路(計画設定)'!AV112,'C10(1)-2管路(計画設定)'!AV112-'C10(1)-2管路(計画設定)'!O112)),"-")</f>
        <v>-</v>
      </c>
      <c r="BU112" s="441" t="str">
        <f>IF($BQ112=BU$4,IF('C10(1)-2管路(計画設定)'!$AV112="-","-",IF('C10(1)-2管路(計画設定)'!R112="-",'C10(1)-2管路(計画設定)'!$AV112,'C10(1)-2管路(計画設定)'!$AV112-'C10(1)-2管路(計画設定)'!R112)),"-")</f>
        <v>-</v>
      </c>
      <c r="BV112" s="441" t="str">
        <f>IF($BQ112=BV$4,IF('C10(1)-2管路(計画設定)'!$AV112="-","-",IF('C10(1)-2管路(計画設定)'!W112="-",'C10(1)-2管路(計画設定)'!$AV112,'C10(1)-2管路(計画設定)'!$AV112-SUM('C10(1)-2管路(計画設定)'!S112,'C10(1)-2管路(計画設定)'!T112))),"-")</f>
        <v>-</v>
      </c>
      <c r="BW112" s="441" t="str">
        <f>IF($BQ112=BV$4,IF('C10(1)-2管路(計画設定)'!$AV112="-","-",IF('C10(1)-2管路(計画設定)'!W112="-",'C10(1)-2管路(計画設定)'!$AV112,'C10(1)-2管路(計画設定)'!$AV112-SUM('C10(1)-2管路(計画設定)'!U112,'C10(1)-2管路(計画設定)'!V112))),"-")</f>
        <v>-</v>
      </c>
      <c r="BX112" s="441" t="str">
        <f>IF($BQ112=BX$4,IF('C10(1)-2管路(計画設定)'!$AV112="-","-",IF('C10(1)-2管路(計画設定)'!AF112="-",'C10(1)-2管路(計画設定)'!$AV112,'C10(1)-2管路(計画設定)'!$AV112-'C10(1)-2管路(計画設定)'!AF112)),"-")</f>
        <v>-</v>
      </c>
      <c r="BY112" s="5"/>
      <c r="BZ112" s="5"/>
    </row>
    <row r="113" spans="2:78" ht="13.5" customHeight="1">
      <c r="B113" s="1265"/>
      <c r="C113" s="1083"/>
      <c r="D113" s="1084"/>
      <c r="E113" s="1085"/>
      <c r="F113" s="76">
        <v>500</v>
      </c>
      <c r="G113" s="857">
        <f>IF(AND('C10(1)-1管路(計画設定)'!$F$18="○",'C10(1)-4,5管路(計画設定)'!$BR113="-"),"-",IF('C3(1)-1管路'!G113="-",BR113,IF(BR113="-",'C3(1)-1管路'!G113,'C3(1)-1管路'!G113+BR113)))</f>
        <v>494.5</v>
      </c>
      <c r="H113" s="649" t="str">
        <f>IF(IF('C3(1)-1管路'!H113="-","-",IF('C10(1)-2管路(計画設定)'!H113="-",'C3(1)-1管路'!H113,'C3(1)-1管路'!H113-'C10(1)-2管路(計画設定)'!H113))=0,"-",IF('C3(1)-1管路'!H113="-","-",IF('C10(1)-2管路(計画設定)'!H113="-",'C3(1)-1管路'!H113,'C3(1)-1管路'!H113-'C10(1)-2管路(計画設定)'!H113)))</f>
        <v>-</v>
      </c>
      <c r="I113" s="664">
        <f t="shared" si="247"/>
        <v>494.5</v>
      </c>
      <c r="J113" s="857">
        <f>IF(AND('C10(1)-1管路(計画設定)'!$H$18="○",'C10(1)-4,5管路(計画設定)'!$BS113="-"),"-",IF('C3(1)-1管路'!J113="-",BS113,IF(BS113="-",'C3(1)-1管路'!J113,'C3(1)-1管路'!J113+BS113)))</f>
        <v>69.8</v>
      </c>
      <c r="K113" s="649" t="str">
        <f>IF(IF('C3(1)-1管路'!K113="-","-",IF('C10(1)-2管路(計画設定)'!K113="-",'C3(1)-1管路'!K113,'C3(1)-1管路'!K113-'C10(1)-2管路(計画設定)'!K113))=0,"-",IF('C3(1)-1管路'!K113="-","-",IF('C10(1)-2管路(計画設定)'!K113="-",'C3(1)-1管路'!K113,'C3(1)-1管路'!K113-'C10(1)-2管路(計画設定)'!K113)))</f>
        <v>-</v>
      </c>
      <c r="L113" s="664">
        <f t="shared" si="248"/>
        <v>69.8</v>
      </c>
      <c r="M113" s="857" t="str">
        <f>IF(AND('C10(1)-1管路(計画設定)'!$J$18="○",'C10(1)-4,5管路(計画設定)'!$BT113="-"),"-",IF('C3(1)-1管路'!M113="-",BT113,IF(BT113="-",'C3(1)-1管路'!M113,'C3(1)-1管路'!M113+BT113)))</f>
        <v>-</v>
      </c>
      <c r="N113" s="649" t="str">
        <f>IF(IF('C3(1)-1管路'!N113="-","-",IF('C10(1)-2管路(計画設定)'!N113="-",'C3(1)-1管路'!N113,'C3(1)-1管路'!N113-'C10(1)-2管路(計画設定)'!N113))=0,"-",IF('C3(1)-1管路'!N113="-","-",IF('C10(1)-2管路(計画設定)'!N113="-",'C3(1)-1管路'!N113,'C3(1)-1管路'!N113-'C10(1)-2管路(計画設定)'!N113)))</f>
        <v>-</v>
      </c>
      <c r="O113" s="664" t="str">
        <f t="shared" si="249"/>
        <v>-</v>
      </c>
      <c r="P113" s="857" t="str">
        <f>IF(AND('C10(1)-1管路(計画設定)'!$L$18="○",'C10(1)-4,5管路(計画設定)'!$BU113="-"),"-",IF('C3(1)-1管路'!P113="-",BU113,IF(BU113="-",'C3(1)-1管路'!P113,'C3(1)-1管路'!P113+BU113)))</f>
        <v>-</v>
      </c>
      <c r="Q113" s="649" t="str">
        <f>IF(IF('C3(1)-1管路'!Q113="-","-",IF('C10(1)-2管路(計画設定)'!Q113="-",'C3(1)-1管路'!Q113,'C3(1)-1管路'!Q113-'C10(1)-2管路(計画設定)'!Q113))=0,"-",IF('C3(1)-1管路'!Q113="-","-",IF('C10(1)-2管路(計画設定)'!Q113="-",'C3(1)-1管路'!Q113,'C3(1)-1管路'!Q113-'C10(1)-2管路(計画設定)'!Q113)))</f>
        <v>-</v>
      </c>
      <c r="R113" s="664" t="str">
        <f t="shared" si="250"/>
        <v>-</v>
      </c>
      <c r="S113" s="857" t="str">
        <f>IF(AND('C10(1)-1管路(計画設定)'!$N$18="○",'C10(1)-4,5管路(計画設定)'!$BV113="-"),"-",IF('C3(1)-1管路'!S113="-",BV113,IF(BV113="-",'C3(1)-1管路'!S113,'C3(1)-1管路'!S113+BV113+BW113)))</f>
        <v>-</v>
      </c>
      <c r="T113" s="650" t="str">
        <f>IF(IF('C3(1)-1管路'!T113="-","-",IF('C10(1)-2管路(計画設定)'!T113="-",'C3(1)-1管路'!T113,'C3(1)-1管路'!T113-'C10(1)-2管路(計画設定)'!T113))=0,"-",IF('C3(1)-1管路'!T113="-","-",IF('C10(1)-2管路(計画設定)'!T113="-",'C3(1)-1管路'!T113,'C3(1)-1管路'!T113-'C10(1)-2管路(計画設定)'!T113)))</f>
        <v>-</v>
      </c>
      <c r="U113" s="856" t="str">
        <f>IF(AND('C10(1)-1管路(計画設定)'!$P$18="○",'C10(1)-4,5管路(計画設定)'!$BW113="-"),"-",IF('C3(1)-1管路'!U113="-",BW113,IF(BW113="-",'C3(1)-1管路'!U113,'C3(1)-1管路'!U113)))</f>
        <v>-</v>
      </c>
      <c r="V113" s="649" t="str">
        <f>IF(IF('C3(1)-1管路'!V113="-","-",IF('C10(1)-2管路(計画設定)'!V113="-",'C3(1)-1管路'!V113,'C3(1)-1管路'!V113-'C10(1)-2管路(計画設定)'!V113))=0,"-",IF('C3(1)-1管路'!V113="-","-",IF('C10(1)-2管路(計画設定)'!V113="-",'C3(1)-1管路'!V113,'C3(1)-1管路'!V113-'C10(1)-2管路(計画設定)'!V113)))</f>
        <v>-</v>
      </c>
      <c r="W113" s="664" t="str">
        <f t="shared" si="251"/>
        <v>-</v>
      </c>
      <c r="X113" s="648">
        <f>IF(IF('C3(1)-1管路'!X113="-","-",IF('C10(1)-2管路(計画設定)'!X113="-",'C3(1)-1管路'!X113,'C3(1)-1管路'!X113-'C10(1)-2管路(計画設定)'!X113))=0,"-",IF('C3(1)-1管路'!X113="-","-",IF('C10(1)-2管路(計画設定)'!X113="-",'C3(1)-1管路'!X113,'C3(1)-1管路'!X113-'C10(1)-2管路(計画設定)'!X113)))</f>
        <v>577.9</v>
      </c>
      <c r="Y113" s="649" t="str">
        <f>IF(IF('C3(1)-1管路'!Y113="-","-",IF('C10(1)-2管路(計画設定)'!Y113="-",'C3(1)-1管路'!Y113,'C3(1)-1管路'!Y113-'C10(1)-2管路(計画設定)'!Y113))=0,"-",IF('C3(1)-1管路'!Y113="-","-",IF('C10(1)-2管路(計画設定)'!Y113="-",'C3(1)-1管路'!Y113,'C3(1)-1管路'!Y113-'C10(1)-2管路(計画設定)'!Y113)))</f>
        <v>-</v>
      </c>
      <c r="Z113" s="664">
        <f t="shared" si="252"/>
        <v>577.9</v>
      </c>
      <c r="AA113" s="648" t="str">
        <f>IF(IF('C3(1)-1管路'!AA113="-","-",IF('C10(1)-2管路(計画設定)'!AA113="-",'C3(1)-1管路'!AA113,'C3(1)-1管路'!AA113-'C10(1)-2管路(計画設定)'!AA113))=0,"-",IF('C3(1)-1管路'!AA113="-","-",IF('C10(1)-2管路(計画設定)'!AA113="-",'C3(1)-1管路'!AA113,'C3(1)-1管路'!AA113-'C10(1)-2管路(計画設定)'!AA113)))</f>
        <v>-</v>
      </c>
      <c r="AB113" s="649" t="str">
        <f>IF(IF('C3(1)-1管路'!AB113="-","-",IF('C10(1)-2管路(計画設定)'!AB113="-",'C3(1)-1管路'!AB113,'C3(1)-1管路'!AB113-'C10(1)-2管路(計画設定)'!AB113))=0,"-",IF('C3(1)-1管路'!AB113="-","-",IF('C10(1)-2管路(計画設定)'!AB113="-",'C3(1)-1管路'!AB113,'C3(1)-1管路'!AB113-'C10(1)-2管路(計画設定)'!AB113)))</f>
        <v>-</v>
      </c>
      <c r="AC113" s="664" t="str">
        <f t="shared" si="253"/>
        <v>-</v>
      </c>
      <c r="AD113" s="857" t="str">
        <f>IF(AND('C10(1)-1管路(計画設定)'!$V$18="○",'C10(1)-4,5管路(計画設定)'!$BX113="-"),"-",IF('C3(1)-1管路'!AD113="-",BX113,IF(BX113="-",'C3(1)-1管路'!AD113,'C3(1)-1管路'!AD113+BX113)))</f>
        <v>-</v>
      </c>
      <c r="AE113" s="649" t="str">
        <f>IF(IF('C3(1)-1管路'!AE113="-","-",IF('C10(1)-2管路(計画設定)'!AE113="-",'C3(1)-1管路'!AE113,'C3(1)-1管路'!AE113-'C10(1)-2管路(計画設定)'!AE113))=0,"-",IF('C3(1)-1管路'!AE113="-","-",IF('C10(1)-2管路(計画設定)'!AE113="-",'C3(1)-1管路'!AE113,'C3(1)-1管路'!AE113-'C10(1)-2管路(計画設定)'!AE113)))</f>
        <v>-</v>
      </c>
      <c r="AF113" s="664" t="str">
        <f t="shared" si="254"/>
        <v>-</v>
      </c>
      <c r="AG113" s="648" t="str">
        <f>IF(IF('C3(1)-1管路'!AG113="-","-",IF('C10(1)-2管路(計画設定)'!AG113="-",'C3(1)-1管路'!AG113,'C3(1)-1管路'!AG113-'C10(1)-2管路(計画設定)'!AG113))=0,"-",IF('C3(1)-1管路'!AG113="-","-",IF('C10(1)-2管路(計画設定)'!AG113="-",'C3(1)-1管路'!AG113,'C3(1)-1管路'!AG113-'C10(1)-2管路(計画設定)'!AG113)))</f>
        <v>-</v>
      </c>
      <c r="AH113" s="649" t="str">
        <f>IF(IF('C3(1)-1管路'!AH113="-","-",IF('C10(1)-2管路(計画設定)'!AH113="-",'C3(1)-1管路'!AH113,'C3(1)-1管路'!AH113-'C10(1)-2管路(計画設定)'!AH113))=0,"-",IF('C3(1)-1管路'!AH113="-","-",IF('C10(1)-2管路(計画設定)'!AH113="-",'C3(1)-1管路'!AH113,'C3(1)-1管路'!AH113-'C10(1)-2管路(計画設定)'!AH113)))</f>
        <v>-</v>
      </c>
      <c r="AI113" s="664" t="str">
        <f t="shared" si="255"/>
        <v>-</v>
      </c>
      <c r="AJ113" s="648" t="str">
        <f>IF(IF('C3(1)-1管路'!AJ113="-","-",IF('C10(1)-2管路(計画設定)'!AJ113="-",'C3(1)-1管路'!AJ113,'C3(1)-1管路'!AJ113-'C10(1)-2管路(計画設定)'!AJ113))=0,"-",IF('C3(1)-1管路'!AJ113="-","-",IF('C10(1)-2管路(計画設定)'!AJ113="-",'C3(1)-1管路'!AJ113,'C3(1)-1管路'!AJ113-'C10(1)-2管路(計画設定)'!AJ113)))</f>
        <v>-</v>
      </c>
      <c r="AK113" s="649" t="str">
        <f>IF(IF('C3(1)-1管路'!AK113="-","-",IF('C10(1)-2管路(計画設定)'!AK113="-",'C3(1)-1管路'!AK113,'C3(1)-1管路'!AK113-'C10(1)-2管路(計画設定)'!AK113))=0,"-",IF('C3(1)-1管路'!AK113="-","-",IF('C10(1)-2管路(計画設定)'!AK113="-",'C3(1)-1管路'!AK113,'C3(1)-1管路'!AK113-'C10(1)-2管路(計画設定)'!AK113)))</f>
        <v>-</v>
      </c>
      <c r="AL113" s="664" t="str">
        <f t="shared" si="256"/>
        <v>-</v>
      </c>
      <c r="AM113" s="648" t="str">
        <f>IF(IF('C3(1)-1管路'!AM113="-","-",IF('C10(1)-2管路(計画設定)'!AM113="-",'C3(1)-1管路'!AM113,'C3(1)-1管路'!AM113-'C10(1)-2管路(計画設定)'!AM113))=0,"-",IF('C3(1)-1管路'!AM113="-","-",IF('C10(1)-2管路(計画設定)'!AM113="-",'C3(1)-1管路'!AM113,'C3(1)-1管路'!AM113-'C10(1)-2管路(計画設定)'!AM113)))</f>
        <v>-</v>
      </c>
      <c r="AN113" s="649" t="str">
        <f>IF(IF('C3(1)-1管路'!AN113="-","-",IF('C10(1)-2管路(計画設定)'!AN113="-",'C3(1)-1管路'!AN113,'C3(1)-1管路'!AN113-'C10(1)-2管路(計画設定)'!AN113))=0,"-",IF('C3(1)-1管路'!AN113="-","-",IF('C10(1)-2管路(計画設定)'!AN113="-",'C3(1)-1管路'!AN113,'C3(1)-1管路'!AN113-'C10(1)-2管路(計画設定)'!AN113)))</f>
        <v>-</v>
      </c>
      <c r="AO113" s="664" t="str">
        <f t="shared" si="257"/>
        <v>-</v>
      </c>
      <c r="AP113" s="648" t="str">
        <f>IF(IF('C3(1)-1管路'!AP113="-","-",IF('C10(1)-2管路(計画設定)'!AP113="-",'C3(1)-1管路'!AP113,'C3(1)-1管路'!AP113-'C10(1)-2管路(計画設定)'!AP113))=0,"-",IF('C3(1)-1管路'!AP113="-","-",IF('C10(1)-2管路(計画設定)'!AP113="-",'C3(1)-1管路'!AP113,'C3(1)-1管路'!AP113-'C10(1)-2管路(計画設定)'!AP113)))</f>
        <v>-</v>
      </c>
      <c r="AQ113" s="649" t="str">
        <f>IF(IF('C3(1)-1管路'!AQ113="-","-",IF('C10(1)-2管路(計画設定)'!AQ113="-",'C3(1)-1管路'!AQ113,'C3(1)-1管路'!AQ113-'C10(1)-2管路(計画設定)'!AQ113))=0,"-",IF('C3(1)-1管路'!AQ113="-","-",IF('C10(1)-2管路(計画設定)'!AQ113="-",'C3(1)-1管路'!AQ113,'C3(1)-1管路'!AQ113-'C10(1)-2管路(計画設定)'!AQ113)))</f>
        <v>-</v>
      </c>
      <c r="AR113" s="659" t="str">
        <f t="shared" si="258"/>
        <v>-</v>
      </c>
      <c r="AS113" s="648" t="str">
        <f>IF(IF('C3(1)-1管路'!AS113="-","-",IF('C10(1)-2管路(計画設定)'!AS113="-",'C3(1)-1管路'!AS113,'C3(1)-1管路'!AS113-'C10(1)-2管路(計画設定)'!AS113))=0,"-",IF('C3(1)-1管路'!AS113="-","-",IF('C10(1)-2管路(計画設定)'!AS113="-",'C3(1)-1管路'!AS113,'C3(1)-1管路'!AS113-'C10(1)-2管路(計画設定)'!AS113)))</f>
        <v>-</v>
      </c>
      <c r="AT113" s="649" t="str">
        <f>IF(IF('C3(1)-1管路'!AT113="-","-",IF('C10(1)-2管路(計画設定)'!AT113="-",'C3(1)-1管路'!AT113,'C3(1)-1管路'!AT113-'C10(1)-2管路(計画設定)'!AT113))=0,"-",IF('C3(1)-1管路'!AT113="-","-",IF('C10(1)-2管路(計画設定)'!AT113="-",'C3(1)-1管路'!AT113,'C3(1)-1管路'!AT113-'C10(1)-2管路(計画設定)'!AT113)))</f>
        <v>-</v>
      </c>
      <c r="AU113" s="659" t="str">
        <f t="shared" si="259"/>
        <v>-</v>
      </c>
      <c r="AV113" s="1071">
        <f t="shared" si="260"/>
        <v>1142.1999999999998</v>
      </c>
      <c r="AW113" s="1070"/>
      <c r="AX113" s="1069" t="str">
        <f t="shared" si="261"/>
        <v>-</v>
      </c>
      <c r="AY113" s="1070"/>
      <c r="AZ113" s="1071">
        <f t="shared" si="262"/>
        <v>564.29999999999995</v>
      </c>
      <c r="BA113" s="1070"/>
      <c r="BB113" s="1070">
        <f t="shared" si="263"/>
        <v>0</v>
      </c>
      <c r="BC113" s="1070"/>
      <c r="BD113" s="1070">
        <f t="shared" si="264"/>
        <v>577.9</v>
      </c>
      <c r="BE113" s="1070"/>
      <c r="BF113" s="1070">
        <f t="shared" si="265"/>
        <v>0</v>
      </c>
      <c r="BG113" s="1070"/>
      <c r="BH113" s="1070">
        <f t="shared" si="266"/>
        <v>0</v>
      </c>
      <c r="BI113" s="1070"/>
      <c r="BJ113" s="1069">
        <f t="shared" si="267"/>
        <v>564.29999999999995</v>
      </c>
      <c r="BK113" s="1070"/>
      <c r="BL113" s="1070">
        <f t="shared" si="268"/>
        <v>577.9</v>
      </c>
      <c r="BM113" s="1073"/>
      <c r="BN113" s="1070">
        <f t="shared" si="269"/>
        <v>1142.1999999999998</v>
      </c>
      <c r="BO113" s="1073"/>
      <c r="BQ113" s="442" t="str">
        <f>IF('C10(1)-2管路(計画設定)'!AW113="","-",'C10(1)-2管路(計画設定)'!AW113)</f>
        <v>ダクタイル鋳鉄管(NS形継手等)</v>
      </c>
      <c r="BR113" s="441">
        <f>IF(BQ113=BR$4,IF('C10(1)-2管路(計画設定)'!AV113="-","-",IF('C10(1)-2管路(計画設定)'!I113="-",'C10(1)-2管路(計画設定)'!AV113,'C10(1)-2管路(計画設定)'!AV113-'C10(1)-2管路(計画設定)'!I113)),"-")</f>
        <v>84.5</v>
      </c>
      <c r="BS113" s="441" t="str">
        <f>IF(BQ113=BS$4,IF('C10(1)-2管路(計画設定)'!AV113="-","-",IF('C10(1)-2管路(計画設定)'!L113="-",'C10(1)-2管路(計画設定)'!AV113,'C10(1)-2管路(計画設定)'!AV113-'C10(1)-2管路(計画設定)'!L113)),"-")</f>
        <v>-</v>
      </c>
      <c r="BT113" s="441" t="str">
        <f>IF(BQ113=BT$4,IF('C10(1)-2管路(計画設定)'!AV113="-","-",IF('C10(1)-2管路(計画設定)'!O113="-",'C10(1)-2管路(計画設定)'!AV113,'C10(1)-2管路(計画設定)'!AV113-'C10(1)-2管路(計画設定)'!O113)),"-")</f>
        <v>-</v>
      </c>
      <c r="BU113" s="441" t="str">
        <f>IF($BQ113=BU$4,IF('C10(1)-2管路(計画設定)'!$AV113="-","-",IF('C10(1)-2管路(計画設定)'!R113="-",'C10(1)-2管路(計画設定)'!$AV113,'C10(1)-2管路(計画設定)'!$AV113-'C10(1)-2管路(計画設定)'!R113)),"-")</f>
        <v>-</v>
      </c>
      <c r="BV113" s="441" t="str">
        <f>IF($BQ113=BV$4,IF('C10(1)-2管路(計画設定)'!$AV113="-","-",IF('C10(1)-2管路(計画設定)'!W113="-",'C10(1)-2管路(計画設定)'!$AV113,'C10(1)-2管路(計画設定)'!$AV113-SUM('C10(1)-2管路(計画設定)'!S113,'C10(1)-2管路(計画設定)'!T113))),"-")</f>
        <v>-</v>
      </c>
      <c r="BW113" s="441" t="str">
        <f>IF($BQ113=BV$4,IF('C10(1)-2管路(計画設定)'!$AV113="-","-",IF('C10(1)-2管路(計画設定)'!W113="-",'C10(1)-2管路(計画設定)'!$AV113,'C10(1)-2管路(計画設定)'!$AV113-SUM('C10(1)-2管路(計画設定)'!U113,'C10(1)-2管路(計画設定)'!V113))),"-")</f>
        <v>-</v>
      </c>
      <c r="BX113" s="441" t="str">
        <f>IF($BQ113=BX$4,IF('C10(1)-2管路(計画設定)'!$AV113="-","-",IF('C10(1)-2管路(計画設定)'!AF113="-",'C10(1)-2管路(計画設定)'!$AV113,'C10(1)-2管路(計画設定)'!$AV113-'C10(1)-2管路(計画設定)'!AF113)),"-")</f>
        <v>-</v>
      </c>
      <c r="BY113" s="5"/>
      <c r="BZ113" s="5"/>
    </row>
    <row r="114" spans="2:78" ht="13.5" customHeight="1">
      <c r="B114" s="1265"/>
      <c r="C114" s="1083"/>
      <c r="D114" s="1084"/>
      <c r="E114" s="1085"/>
      <c r="F114" s="76">
        <v>450</v>
      </c>
      <c r="G114" s="857">
        <f>IF(AND('C10(1)-1管路(計画設定)'!$F$18="○",'C10(1)-4,5管路(計画設定)'!$BR114="-"),"-",IF('C3(1)-1管路'!G114="-",BR114,IF(BR114="-",'C3(1)-1管路'!G114,'C3(1)-1管路'!G114+BR114)))</f>
        <v>324.89999999999998</v>
      </c>
      <c r="H114" s="649" t="str">
        <f>IF(IF('C3(1)-1管路'!H114="-","-",IF('C10(1)-2管路(計画設定)'!H114="-",'C3(1)-1管路'!H114,'C3(1)-1管路'!H114-'C10(1)-2管路(計画設定)'!H114))=0,"-",IF('C3(1)-1管路'!H114="-","-",IF('C10(1)-2管路(計画設定)'!H114="-",'C3(1)-1管路'!H114,'C3(1)-1管路'!H114-'C10(1)-2管路(計画設定)'!H114)))</f>
        <v>-</v>
      </c>
      <c r="I114" s="664">
        <f t="shared" si="247"/>
        <v>324.89999999999998</v>
      </c>
      <c r="J114" s="857" t="str">
        <f>IF(AND('C10(1)-1管路(計画設定)'!$H$18="○",'C10(1)-4,5管路(計画設定)'!$BS114="-"),"-",IF('C3(1)-1管路'!J114="-",BS114,IF(BS114="-",'C3(1)-1管路'!J114,'C3(1)-1管路'!J114+BS114)))</f>
        <v>-</v>
      </c>
      <c r="K114" s="649" t="str">
        <f>IF(IF('C3(1)-1管路'!K114="-","-",IF('C10(1)-2管路(計画設定)'!K114="-",'C3(1)-1管路'!K114,'C3(1)-1管路'!K114-'C10(1)-2管路(計画設定)'!K114))=0,"-",IF('C3(1)-1管路'!K114="-","-",IF('C10(1)-2管路(計画設定)'!K114="-",'C3(1)-1管路'!K114,'C3(1)-1管路'!K114-'C10(1)-2管路(計画設定)'!K114)))</f>
        <v>-</v>
      </c>
      <c r="L114" s="664" t="str">
        <f t="shared" si="248"/>
        <v>-</v>
      </c>
      <c r="M114" s="857" t="str">
        <f>IF(AND('C10(1)-1管路(計画設定)'!$J$18="○",'C10(1)-4,5管路(計画設定)'!$BT114="-"),"-",IF('C3(1)-1管路'!M114="-",BT114,IF(BT114="-",'C3(1)-1管路'!M114,'C3(1)-1管路'!M114+BT114)))</f>
        <v>-</v>
      </c>
      <c r="N114" s="649" t="str">
        <f>IF(IF('C3(1)-1管路'!N114="-","-",IF('C10(1)-2管路(計画設定)'!N114="-",'C3(1)-1管路'!N114,'C3(1)-1管路'!N114-'C10(1)-2管路(計画設定)'!N114))=0,"-",IF('C3(1)-1管路'!N114="-","-",IF('C10(1)-2管路(計画設定)'!N114="-",'C3(1)-1管路'!N114,'C3(1)-1管路'!N114-'C10(1)-2管路(計画設定)'!N114)))</f>
        <v>-</v>
      </c>
      <c r="O114" s="664" t="str">
        <f t="shared" si="249"/>
        <v>-</v>
      </c>
      <c r="P114" s="857" t="str">
        <f>IF(AND('C10(1)-1管路(計画設定)'!$L$18="○",'C10(1)-4,5管路(計画設定)'!$BU114="-"),"-",IF('C3(1)-1管路'!P114="-",BU114,IF(BU114="-",'C3(1)-1管路'!P114,'C3(1)-1管路'!P114+BU114)))</f>
        <v>-</v>
      </c>
      <c r="Q114" s="649" t="str">
        <f>IF(IF('C3(1)-1管路'!Q114="-","-",IF('C10(1)-2管路(計画設定)'!Q114="-",'C3(1)-1管路'!Q114,'C3(1)-1管路'!Q114-'C10(1)-2管路(計画設定)'!Q114))=0,"-",IF('C3(1)-1管路'!Q114="-","-",IF('C10(1)-2管路(計画設定)'!Q114="-",'C3(1)-1管路'!Q114,'C3(1)-1管路'!Q114-'C10(1)-2管路(計画設定)'!Q114)))</f>
        <v>-</v>
      </c>
      <c r="R114" s="664" t="str">
        <f t="shared" si="250"/>
        <v>-</v>
      </c>
      <c r="S114" s="857" t="str">
        <f>IF(AND('C10(1)-1管路(計画設定)'!$N$18="○",'C10(1)-4,5管路(計画設定)'!$BV114="-"),"-",IF('C3(1)-1管路'!S114="-",BV114,IF(BV114="-",'C3(1)-1管路'!S114,'C3(1)-1管路'!S114+BV114+BW114)))</f>
        <v>-</v>
      </c>
      <c r="T114" s="650" t="str">
        <f>IF(IF('C3(1)-1管路'!T114="-","-",IF('C10(1)-2管路(計画設定)'!T114="-",'C3(1)-1管路'!T114,'C3(1)-1管路'!T114-'C10(1)-2管路(計画設定)'!T114))=0,"-",IF('C3(1)-1管路'!T114="-","-",IF('C10(1)-2管路(計画設定)'!T114="-",'C3(1)-1管路'!T114,'C3(1)-1管路'!T114-'C10(1)-2管路(計画設定)'!T114)))</f>
        <v>-</v>
      </c>
      <c r="U114" s="856" t="str">
        <f>IF(AND('C10(1)-1管路(計画設定)'!$P$18="○",'C10(1)-4,5管路(計画設定)'!$BW114="-"),"-",IF('C3(1)-1管路'!U114="-",BW114,IF(BW114="-",'C3(1)-1管路'!U114,'C3(1)-1管路'!U114)))</f>
        <v>-</v>
      </c>
      <c r="V114" s="649" t="str">
        <f>IF(IF('C3(1)-1管路'!V114="-","-",IF('C10(1)-2管路(計画設定)'!V114="-",'C3(1)-1管路'!V114,'C3(1)-1管路'!V114-'C10(1)-2管路(計画設定)'!V114))=0,"-",IF('C3(1)-1管路'!V114="-","-",IF('C10(1)-2管路(計画設定)'!V114="-",'C3(1)-1管路'!V114,'C3(1)-1管路'!V114-'C10(1)-2管路(計画設定)'!V114)))</f>
        <v>-</v>
      </c>
      <c r="W114" s="664" t="str">
        <f t="shared" si="251"/>
        <v>-</v>
      </c>
      <c r="X114" s="648">
        <f>IF(IF('C3(1)-1管路'!X114="-","-",IF('C10(1)-2管路(計画設定)'!X114="-",'C3(1)-1管路'!X114,'C3(1)-1管路'!X114-'C10(1)-2管路(計画設定)'!X114))=0,"-",IF('C3(1)-1管路'!X114="-","-",IF('C10(1)-2管路(計画設定)'!X114="-",'C3(1)-1管路'!X114,'C3(1)-1管路'!X114-'C10(1)-2管路(計画設定)'!X114)))</f>
        <v>2928.1</v>
      </c>
      <c r="Y114" s="649" t="str">
        <f>IF(IF('C3(1)-1管路'!Y114="-","-",IF('C10(1)-2管路(計画設定)'!Y114="-",'C3(1)-1管路'!Y114,'C3(1)-1管路'!Y114-'C10(1)-2管路(計画設定)'!Y114))=0,"-",IF('C3(1)-1管路'!Y114="-","-",IF('C10(1)-2管路(計画設定)'!Y114="-",'C3(1)-1管路'!Y114,'C3(1)-1管路'!Y114-'C10(1)-2管路(計画設定)'!Y114)))</f>
        <v>-</v>
      </c>
      <c r="Z114" s="664">
        <f t="shared" si="252"/>
        <v>2928.1</v>
      </c>
      <c r="AA114" s="648" t="str">
        <f>IF(IF('C3(1)-1管路'!AA114="-","-",IF('C10(1)-2管路(計画設定)'!AA114="-",'C3(1)-1管路'!AA114,'C3(1)-1管路'!AA114-'C10(1)-2管路(計画設定)'!AA114))=0,"-",IF('C3(1)-1管路'!AA114="-","-",IF('C10(1)-2管路(計画設定)'!AA114="-",'C3(1)-1管路'!AA114,'C3(1)-1管路'!AA114-'C10(1)-2管路(計画設定)'!AA114)))</f>
        <v>-</v>
      </c>
      <c r="AB114" s="649" t="str">
        <f>IF(IF('C3(1)-1管路'!AB114="-","-",IF('C10(1)-2管路(計画設定)'!AB114="-",'C3(1)-1管路'!AB114,'C3(1)-1管路'!AB114-'C10(1)-2管路(計画設定)'!AB114))=0,"-",IF('C3(1)-1管路'!AB114="-","-",IF('C10(1)-2管路(計画設定)'!AB114="-",'C3(1)-1管路'!AB114,'C3(1)-1管路'!AB114-'C10(1)-2管路(計画設定)'!AB114)))</f>
        <v>-</v>
      </c>
      <c r="AC114" s="664" t="str">
        <f t="shared" si="253"/>
        <v>-</v>
      </c>
      <c r="AD114" s="857" t="str">
        <f>IF(AND('C10(1)-1管路(計画設定)'!$V$18="○",'C10(1)-4,5管路(計画設定)'!$BX114="-"),"-",IF('C3(1)-1管路'!AD114="-",BX114,IF(BX114="-",'C3(1)-1管路'!AD114,'C3(1)-1管路'!AD114+BX114)))</f>
        <v>-</v>
      </c>
      <c r="AE114" s="649" t="str">
        <f>IF(IF('C3(1)-1管路'!AE114="-","-",IF('C10(1)-2管路(計画設定)'!AE114="-",'C3(1)-1管路'!AE114,'C3(1)-1管路'!AE114-'C10(1)-2管路(計画設定)'!AE114))=0,"-",IF('C3(1)-1管路'!AE114="-","-",IF('C10(1)-2管路(計画設定)'!AE114="-",'C3(1)-1管路'!AE114,'C3(1)-1管路'!AE114-'C10(1)-2管路(計画設定)'!AE114)))</f>
        <v>-</v>
      </c>
      <c r="AF114" s="664" t="str">
        <f t="shared" si="254"/>
        <v>-</v>
      </c>
      <c r="AG114" s="648" t="str">
        <f>IF(IF('C3(1)-1管路'!AG114="-","-",IF('C10(1)-2管路(計画設定)'!AG114="-",'C3(1)-1管路'!AG114,'C3(1)-1管路'!AG114-'C10(1)-2管路(計画設定)'!AG114))=0,"-",IF('C3(1)-1管路'!AG114="-","-",IF('C10(1)-2管路(計画設定)'!AG114="-",'C3(1)-1管路'!AG114,'C3(1)-1管路'!AG114-'C10(1)-2管路(計画設定)'!AG114)))</f>
        <v>-</v>
      </c>
      <c r="AH114" s="649" t="str">
        <f>IF(IF('C3(1)-1管路'!AH114="-","-",IF('C10(1)-2管路(計画設定)'!AH114="-",'C3(1)-1管路'!AH114,'C3(1)-1管路'!AH114-'C10(1)-2管路(計画設定)'!AH114))=0,"-",IF('C3(1)-1管路'!AH114="-","-",IF('C10(1)-2管路(計画設定)'!AH114="-",'C3(1)-1管路'!AH114,'C3(1)-1管路'!AH114-'C10(1)-2管路(計画設定)'!AH114)))</f>
        <v>-</v>
      </c>
      <c r="AI114" s="664" t="str">
        <f t="shared" si="255"/>
        <v>-</v>
      </c>
      <c r="AJ114" s="648" t="str">
        <f>IF(IF('C3(1)-1管路'!AJ114="-","-",IF('C10(1)-2管路(計画設定)'!AJ114="-",'C3(1)-1管路'!AJ114,'C3(1)-1管路'!AJ114-'C10(1)-2管路(計画設定)'!AJ114))=0,"-",IF('C3(1)-1管路'!AJ114="-","-",IF('C10(1)-2管路(計画設定)'!AJ114="-",'C3(1)-1管路'!AJ114,'C3(1)-1管路'!AJ114-'C10(1)-2管路(計画設定)'!AJ114)))</f>
        <v>-</v>
      </c>
      <c r="AK114" s="649" t="str">
        <f>IF(IF('C3(1)-1管路'!AK114="-","-",IF('C10(1)-2管路(計画設定)'!AK114="-",'C3(1)-1管路'!AK114,'C3(1)-1管路'!AK114-'C10(1)-2管路(計画設定)'!AK114))=0,"-",IF('C3(1)-1管路'!AK114="-","-",IF('C10(1)-2管路(計画設定)'!AK114="-",'C3(1)-1管路'!AK114,'C3(1)-1管路'!AK114-'C10(1)-2管路(計画設定)'!AK114)))</f>
        <v>-</v>
      </c>
      <c r="AL114" s="664" t="str">
        <f t="shared" si="256"/>
        <v>-</v>
      </c>
      <c r="AM114" s="648" t="str">
        <f>IF(IF('C3(1)-1管路'!AM114="-","-",IF('C10(1)-2管路(計画設定)'!AM114="-",'C3(1)-1管路'!AM114,'C3(1)-1管路'!AM114-'C10(1)-2管路(計画設定)'!AM114))=0,"-",IF('C3(1)-1管路'!AM114="-","-",IF('C10(1)-2管路(計画設定)'!AM114="-",'C3(1)-1管路'!AM114,'C3(1)-1管路'!AM114-'C10(1)-2管路(計画設定)'!AM114)))</f>
        <v>-</v>
      </c>
      <c r="AN114" s="649" t="str">
        <f>IF(IF('C3(1)-1管路'!AN114="-","-",IF('C10(1)-2管路(計画設定)'!AN114="-",'C3(1)-1管路'!AN114,'C3(1)-1管路'!AN114-'C10(1)-2管路(計画設定)'!AN114))=0,"-",IF('C3(1)-1管路'!AN114="-","-",IF('C10(1)-2管路(計画設定)'!AN114="-",'C3(1)-1管路'!AN114,'C3(1)-1管路'!AN114-'C10(1)-2管路(計画設定)'!AN114)))</f>
        <v>-</v>
      </c>
      <c r="AO114" s="664" t="str">
        <f t="shared" si="257"/>
        <v>-</v>
      </c>
      <c r="AP114" s="648" t="str">
        <f>IF(IF('C3(1)-1管路'!AP114="-","-",IF('C10(1)-2管路(計画設定)'!AP114="-",'C3(1)-1管路'!AP114,'C3(1)-1管路'!AP114-'C10(1)-2管路(計画設定)'!AP114))=0,"-",IF('C3(1)-1管路'!AP114="-","-",IF('C10(1)-2管路(計画設定)'!AP114="-",'C3(1)-1管路'!AP114,'C3(1)-1管路'!AP114-'C10(1)-2管路(計画設定)'!AP114)))</f>
        <v>-</v>
      </c>
      <c r="AQ114" s="649" t="str">
        <f>IF(IF('C3(1)-1管路'!AQ114="-","-",IF('C10(1)-2管路(計画設定)'!AQ114="-",'C3(1)-1管路'!AQ114,'C3(1)-1管路'!AQ114-'C10(1)-2管路(計画設定)'!AQ114))=0,"-",IF('C3(1)-1管路'!AQ114="-","-",IF('C10(1)-2管路(計画設定)'!AQ114="-",'C3(1)-1管路'!AQ114,'C3(1)-1管路'!AQ114-'C10(1)-2管路(計画設定)'!AQ114)))</f>
        <v>-</v>
      </c>
      <c r="AR114" s="659" t="str">
        <f t="shared" si="258"/>
        <v>-</v>
      </c>
      <c r="AS114" s="648" t="str">
        <f>IF(IF('C3(1)-1管路'!AS114="-","-",IF('C10(1)-2管路(計画設定)'!AS114="-",'C3(1)-1管路'!AS114,'C3(1)-1管路'!AS114-'C10(1)-2管路(計画設定)'!AS114))=0,"-",IF('C3(1)-1管路'!AS114="-","-",IF('C10(1)-2管路(計画設定)'!AS114="-",'C3(1)-1管路'!AS114,'C3(1)-1管路'!AS114-'C10(1)-2管路(計画設定)'!AS114)))</f>
        <v>-</v>
      </c>
      <c r="AT114" s="649" t="str">
        <f>IF(IF('C3(1)-1管路'!AT114="-","-",IF('C10(1)-2管路(計画設定)'!AT114="-",'C3(1)-1管路'!AT114,'C3(1)-1管路'!AT114-'C10(1)-2管路(計画設定)'!AT114))=0,"-",IF('C3(1)-1管路'!AT114="-","-",IF('C10(1)-2管路(計画設定)'!AT114="-",'C3(1)-1管路'!AT114,'C3(1)-1管路'!AT114-'C10(1)-2管路(計画設定)'!AT114)))</f>
        <v>-</v>
      </c>
      <c r="AU114" s="659" t="str">
        <f t="shared" si="259"/>
        <v>-</v>
      </c>
      <c r="AV114" s="1071">
        <f t="shared" si="260"/>
        <v>3253</v>
      </c>
      <c r="AW114" s="1070"/>
      <c r="AX114" s="1069" t="str">
        <f t="shared" si="261"/>
        <v>-</v>
      </c>
      <c r="AY114" s="1070"/>
      <c r="AZ114" s="1071">
        <f t="shared" si="262"/>
        <v>324.89999999999998</v>
      </c>
      <c r="BA114" s="1070"/>
      <c r="BB114" s="1070">
        <f t="shared" si="263"/>
        <v>0</v>
      </c>
      <c r="BC114" s="1070"/>
      <c r="BD114" s="1070">
        <f t="shared" si="264"/>
        <v>2928.1</v>
      </c>
      <c r="BE114" s="1070"/>
      <c r="BF114" s="1070">
        <f t="shared" si="265"/>
        <v>0</v>
      </c>
      <c r="BG114" s="1070"/>
      <c r="BH114" s="1070">
        <f t="shared" si="266"/>
        <v>0</v>
      </c>
      <c r="BI114" s="1070"/>
      <c r="BJ114" s="1069">
        <f t="shared" si="267"/>
        <v>324.89999999999998</v>
      </c>
      <c r="BK114" s="1070"/>
      <c r="BL114" s="1070">
        <f t="shared" si="268"/>
        <v>2928.1</v>
      </c>
      <c r="BM114" s="1073"/>
      <c r="BN114" s="1070">
        <f t="shared" si="269"/>
        <v>3253</v>
      </c>
      <c r="BO114" s="1073"/>
      <c r="BQ114" s="442" t="str">
        <f>IF('C10(1)-2管路(計画設定)'!AW114="","-",'C10(1)-2管路(計画設定)'!AW114)</f>
        <v>ダクタイル鋳鉄管(NS形継手等)</v>
      </c>
      <c r="BR114" s="441">
        <f>IF(BQ114=BR$4,IF('C10(1)-2管路(計画設定)'!AV114="-","-",IF('C10(1)-2管路(計画設定)'!I114="-",'C10(1)-2管路(計画設定)'!AV114,'C10(1)-2管路(計画設定)'!AV114-'C10(1)-2管路(計画設定)'!I114)),"-")</f>
        <v>324.89999999999998</v>
      </c>
      <c r="BS114" s="441" t="str">
        <f>IF(BQ114=BS$4,IF('C10(1)-2管路(計画設定)'!AV114="-","-",IF('C10(1)-2管路(計画設定)'!L114="-",'C10(1)-2管路(計画設定)'!AV114,'C10(1)-2管路(計画設定)'!AV114-'C10(1)-2管路(計画設定)'!L114)),"-")</f>
        <v>-</v>
      </c>
      <c r="BT114" s="441" t="str">
        <f>IF(BQ114=BT$4,IF('C10(1)-2管路(計画設定)'!AV114="-","-",IF('C10(1)-2管路(計画設定)'!O114="-",'C10(1)-2管路(計画設定)'!AV114,'C10(1)-2管路(計画設定)'!AV114-'C10(1)-2管路(計画設定)'!O114)),"-")</f>
        <v>-</v>
      </c>
      <c r="BU114" s="441" t="str">
        <f>IF($BQ114=BU$4,IF('C10(1)-2管路(計画設定)'!$AV114="-","-",IF('C10(1)-2管路(計画設定)'!R114="-",'C10(1)-2管路(計画設定)'!$AV114,'C10(1)-2管路(計画設定)'!$AV114-'C10(1)-2管路(計画設定)'!R114)),"-")</f>
        <v>-</v>
      </c>
      <c r="BV114" s="441" t="str">
        <f>IF($BQ114=BV$4,IF('C10(1)-2管路(計画設定)'!$AV114="-","-",IF('C10(1)-2管路(計画設定)'!W114="-",'C10(1)-2管路(計画設定)'!$AV114,'C10(1)-2管路(計画設定)'!$AV114-SUM('C10(1)-2管路(計画設定)'!S114,'C10(1)-2管路(計画設定)'!T114))),"-")</f>
        <v>-</v>
      </c>
      <c r="BW114" s="441" t="str">
        <f>IF($BQ114=BV$4,IF('C10(1)-2管路(計画設定)'!$AV114="-","-",IF('C10(1)-2管路(計画設定)'!W114="-",'C10(1)-2管路(計画設定)'!$AV114,'C10(1)-2管路(計画設定)'!$AV114-SUM('C10(1)-2管路(計画設定)'!U114,'C10(1)-2管路(計画設定)'!V114))),"-")</f>
        <v>-</v>
      </c>
      <c r="BX114" s="441" t="str">
        <f>IF($BQ114=BX$4,IF('C10(1)-2管路(計画設定)'!$AV114="-","-",IF('C10(1)-2管路(計画設定)'!AF114="-",'C10(1)-2管路(計画設定)'!$AV114,'C10(1)-2管路(計画設定)'!$AV114-'C10(1)-2管路(計画設定)'!AF114)),"-")</f>
        <v>-</v>
      </c>
      <c r="BY114" s="5"/>
      <c r="BZ114" s="5"/>
    </row>
    <row r="115" spans="2:78" ht="13.5" customHeight="1">
      <c r="B115" s="1265"/>
      <c r="C115" s="1083"/>
      <c r="D115" s="1084"/>
      <c r="E115" s="1085"/>
      <c r="F115" s="76">
        <v>400</v>
      </c>
      <c r="G115" s="857">
        <f>IF(AND('C10(1)-1管路(計画設定)'!$F$18="○",'C10(1)-4,5管路(計画設定)'!$BR115="-"),"-",IF('C3(1)-1管路'!G115="-",BR115,IF(BR115="-",'C3(1)-1管路'!G115,'C3(1)-1管路'!G115+BR115)))</f>
        <v>182</v>
      </c>
      <c r="H115" s="649" t="str">
        <f>IF(IF('C3(1)-1管路'!H115="-","-",IF('C10(1)-2管路(計画設定)'!H115="-",'C3(1)-1管路'!H115,'C3(1)-1管路'!H115-'C10(1)-2管路(計画設定)'!H115))=0,"-",IF('C3(1)-1管路'!H115="-","-",IF('C10(1)-2管路(計画設定)'!H115="-",'C3(1)-1管路'!H115,'C3(1)-1管路'!H115-'C10(1)-2管路(計画設定)'!H115)))</f>
        <v>-</v>
      </c>
      <c r="I115" s="664">
        <f t="shared" si="247"/>
        <v>182</v>
      </c>
      <c r="J115" s="857" t="str">
        <f>IF(AND('C10(1)-1管路(計画設定)'!$H$18="○",'C10(1)-4,5管路(計画設定)'!$BS115="-"),"-",IF('C3(1)-1管路'!J115="-",BS115,IF(BS115="-",'C3(1)-1管路'!J115,'C3(1)-1管路'!J115+BS115)))</f>
        <v>-</v>
      </c>
      <c r="K115" s="649" t="str">
        <f>IF(IF('C3(1)-1管路'!K115="-","-",IF('C10(1)-2管路(計画設定)'!K115="-",'C3(1)-1管路'!K115,'C3(1)-1管路'!K115-'C10(1)-2管路(計画設定)'!K115))=0,"-",IF('C3(1)-1管路'!K115="-","-",IF('C10(1)-2管路(計画設定)'!K115="-",'C3(1)-1管路'!K115,'C3(1)-1管路'!K115-'C10(1)-2管路(計画設定)'!K115)))</f>
        <v>-</v>
      </c>
      <c r="L115" s="664" t="str">
        <f t="shared" si="248"/>
        <v>-</v>
      </c>
      <c r="M115" s="857" t="str">
        <f>IF(AND('C10(1)-1管路(計画設定)'!$J$18="○",'C10(1)-4,5管路(計画設定)'!$BT115="-"),"-",IF('C3(1)-1管路'!M115="-",BT115,IF(BT115="-",'C3(1)-1管路'!M115,'C3(1)-1管路'!M115+BT115)))</f>
        <v>-</v>
      </c>
      <c r="N115" s="649" t="str">
        <f>IF(IF('C3(1)-1管路'!N115="-","-",IF('C10(1)-2管路(計画設定)'!N115="-",'C3(1)-1管路'!N115,'C3(1)-1管路'!N115-'C10(1)-2管路(計画設定)'!N115))=0,"-",IF('C3(1)-1管路'!N115="-","-",IF('C10(1)-2管路(計画設定)'!N115="-",'C3(1)-1管路'!N115,'C3(1)-1管路'!N115-'C10(1)-2管路(計画設定)'!N115)))</f>
        <v>-</v>
      </c>
      <c r="O115" s="664" t="str">
        <f t="shared" si="249"/>
        <v>-</v>
      </c>
      <c r="P115" s="857" t="str">
        <f>IF(AND('C10(1)-1管路(計画設定)'!$L$18="○",'C10(1)-4,5管路(計画設定)'!$BU115="-"),"-",IF('C3(1)-1管路'!P115="-",BU115,IF(BU115="-",'C3(1)-1管路'!P115,'C3(1)-1管路'!P115+BU115)))</f>
        <v>-</v>
      </c>
      <c r="Q115" s="649" t="str">
        <f>IF(IF('C3(1)-1管路'!Q115="-","-",IF('C10(1)-2管路(計画設定)'!Q115="-",'C3(1)-1管路'!Q115,'C3(1)-1管路'!Q115-'C10(1)-2管路(計画設定)'!Q115))=0,"-",IF('C3(1)-1管路'!Q115="-","-",IF('C10(1)-2管路(計画設定)'!Q115="-",'C3(1)-1管路'!Q115,'C3(1)-1管路'!Q115-'C10(1)-2管路(計画設定)'!Q115)))</f>
        <v>-</v>
      </c>
      <c r="R115" s="664" t="str">
        <f t="shared" si="250"/>
        <v>-</v>
      </c>
      <c r="S115" s="857">
        <f>IF(AND('C10(1)-1管路(計画設定)'!$N$18="○",'C10(1)-4,5管路(計画設定)'!$BV115="-"),"-",IF('C3(1)-1管路'!S115="-",BV115,IF(BV115="-",'C3(1)-1管路'!S115,'C3(1)-1管路'!S115+BV115+BW115)))</f>
        <v>35.6</v>
      </c>
      <c r="T115" s="650">
        <f>IF(IF('C3(1)-1管路'!T115="-","-",IF('C10(1)-2管路(計画設定)'!T115="-",'C3(1)-1管路'!T115,'C3(1)-1管路'!T115-'C10(1)-2管路(計画設定)'!T115))=0,"-",IF('C3(1)-1管路'!T115="-","-",IF('C10(1)-2管路(計画設定)'!T115="-",'C3(1)-1管路'!T115,'C3(1)-1管路'!T115-'C10(1)-2管路(計画設定)'!T115)))</f>
        <v>3.6</v>
      </c>
      <c r="U115" s="856">
        <f>IF(AND('C10(1)-1管路(計画設定)'!$P$18="○",'C10(1)-4,5管路(計画設定)'!$BW115="-"),"-",IF('C3(1)-1管路'!U115="-",BW115,IF(BW115="-",'C3(1)-1管路'!U115,'C3(1)-1管路'!U115)))</f>
        <v>144</v>
      </c>
      <c r="V115" s="649" t="str">
        <f>IF(IF('C3(1)-1管路'!V115="-","-",IF('C10(1)-2管路(計画設定)'!V115="-",'C3(1)-1管路'!V115,'C3(1)-1管路'!V115-'C10(1)-2管路(計画設定)'!V115))=0,"-",IF('C3(1)-1管路'!V115="-","-",IF('C10(1)-2管路(計画設定)'!V115="-",'C3(1)-1管路'!V115,'C3(1)-1管路'!V115-'C10(1)-2管路(計画設定)'!V115)))</f>
        <v>-</v>
      </c>
      <c r="W115" s="664">
        <f t="shared" si="251"/>
        <v>183.2</v>
      </c>
      <c r="X115" s="648">
        <f>IF(IF('C3(1)-1管路'!X115="-","-",IF('C10(1)-2管路(計画設定)'!X115="-",'C3(1)-1管路'!X115,'C3(1)-1管路'!X115-'C10(1)-2管路(計画設定)'!X115))=0,"-",IF('C3(1)-1管路'!X115="-","-",IF('C10(1)-2管路(計画設定)'!X115="-",'C3(1)-1管路'!X115,'C3(1)-1管路'!X115-'C10(1)-2管路(計画設定)'!X115)))</f>
        <v>1472.4</v>
      </c>
      <c r="Y115" s="649" t="str">
        <f>IF(IF('C3(1)-1管路'!Y115="-","-",IF('C10(1)-2管路(計画設定)'!Y115="-",'C3(1)-1管路'!Y115,'C3(1)-1管路'!Y115-'C10(1)-2管路(計画設定)'!Y115))=0,"-",IF('C3(1)-1管路'!Y115="-","-",IF('C10(1)-2管路(計画設定)'!Y115="-",'C3(1)-1管路'!Y115,'C3(1)-1管路'!Y115-'C10(1)-2管路(計画設定)'!Y115)))</f>
        <v>-</v>
      </c>
      <c r="Z115" s="664">
        <f t="shared" si="252"/>
        <v>1472.4</v>
      </c>
      <c r="AA115" s="648" t="str">
        <f>IF(IF('C3(1)-1管路'!AA115="-","-",IF('C10(1)-2管路(計画設定)'!AA115="-",'C3(1)-1管路'!AA115,'C3(1)-1管路'!AA115-'C10(1)-2管路(計画設定)'!AA115))=0,"-",IF('C3(1)-1管路'!AA115="-","-",IF('C10(1)-2管路(計画設定)'!AA115="-",'C3(1)-1管路'!AA115,'C3(1)-1管路'!AA115-'C10(1)-2管路(計画設定)'!AA115)))</f>
        <v>-</v>
      </c>
      <c r="AB115" s="649" t="str">
        <f>IF(IF('C3(1)-1管路'!AB115="-","-",IF('C10(1)-2管路(計画設定)'!AB115="-",'C3(1)-1管路'!AB115,'C3(1)-1管路'!AB115-'C10(1)-2管路(計画設定)'!AB115))=0,"-",IF('C3(1)-1管路'!AB115="-","-",IF('C10(1)-2管路(計画設定)'!AB115="-",'C3(1)-1管路'!AB115,'C3(1)-1管路'!AB115-'C10(1)-2管路(計画設定)'!AB115)))</f>
        <v>-</v>
      </c>
      <c r="AC115" s="664" t="str">
        <f t="shared" si="253"/>
        <v>-</v>
      </c>
      <c r="AD115" s="857" t="str">
        <f>IF(AND('C10(1)-1管路(計画設定)'!$V$18="○",'C10(1)-4,5管路(計画設定)'!$BX115="-"),"-",IF('C3(1)-1管路'!AD115="-",BX115,IF(BX115="-",'C3(1)-1管路'!AD115,'C3(1)-1管路'!AD115+BX115)))</f>
        <v>-</v>
      </c>
      <c r="AE115" s="649" t="str">
        <f>IF(IF('C3(1)-1管路'!AE115="-","-",IF('C10(1)-2管路(計画設定)'!AE115="-",'C3(1)-1管路'!AE115,'C3(1)-1管路'!AE115-'C10(1)-2管路(計画設定)'!AE115))=0,"-",IF('C3(1)-1管路'!AE115="-","-",IF('C10(1)-2管路(計画設定)'!AE115="-",'C3(1)-1管路'!AE115,'C3(1)-1管路'!AE115-'C10(1)-2管路(計画設定)'!AE115)))</f>
        <v>-</v>
      </c>
      <c r="AF115" s="664" t="str">
        <f t="shared" si="254"/>
        <v>-</v>
      </c>
      <c r="AG115" s="648" t="str">
        <f>IF(IF('C3(1)-1管路'!AG115="-","-",IF('C10(1)-2管路(計画設定)'!AG115="-",'C3(1)-1管路'!AG115,'C3(1)-1管路'!AG115-'C10(1)-2管路(計画設定)'!AG115))=0,"-",IF('C3(1)-1管路'!AG115="-","-",IF('C10(1)-2管路(計画設定)'!AG115="-",'C3(1)-1管路'!AG115,'C3(1)-1管路'!AG115-'C10(1)-2管路(計画設定)'!AG115)))</f>
        <v>-</v>
      </c>
      <c r="AH115" s="649" t="str">
        <f>IF(IF('C3(1)-1管路'!AH115="-","-",IF('C10(1)-2管路(計画設定)'!AH115="-",'C3(1)-1管路'!AH115,'C3(1)-1管路'!AH115-'C10(1)-2管路(計画設定)'!AH115))=0,"-",IF('C3(1)-1管路'!AH115="-","-",IF('C10(1)-2管路(計画設定)'!AH115="-",'C3(1)-1管路'!AH115,'C3(1)-1管路'!AH115-'C10(1)-2管路(計画設定)'!AH115)))</f>
        <v>-</v>
      </c>
      <c r="AI115" s="664" t="str">
        <f t="shared" si="255"/>
        <v>-</v>
      </c>
      <c r="AJ115" s="648" t="str">
        <f>IF(IF('C3(1)-1管路'!AJ115="-","-",IF('C10(1)-2管路(計画設定)'!AJ115="-",'C3(1)-1管路'!AJ115,'C3(1)-1管路'!AJ115-'C10(1)-2管路(計画設定)'!AJ115))=0,"-",IF('C3(1)-1管路'!AJ115="-","-",IF('C10(1)-2管路(計画設定)'!AJ115="-",'C3(1)-1管路'!AJ115,'C3(1)-1管路'!AJ115-'C10(1)-2管路(計画設定)'!AJ115)))</f>
        <v>-</v>
      </c>
      <c r="AK115" s="649" t="str">
        <f>IF(IF('C3(1)-1管路'!AK115="-","-",IF('C10(1)-2管路(計画設定)'!AK115="-",'C3(1)-1管路'!AK115,'C3(1)-1管路'!AK115-'C10(1)-2管路(計画設定)'!AK115))=0,"-",IF('C3(1)-1管路'!AK115="-","-",IF('C10(1)-2管路(計画設定)'!AK115="-",'C3(1)-1管路'!AK115,'C3(1)-1管路'!AK115-'C10(1)-2管路(計画設定)'!AK115)))</f>
        <v>-</v>
      </c>
      <c r="AL115" s="664" t="str">
        <f t="shared" si="256"/>
        <v>-</v>
      </c>
      <c r="AM115" s="648" t="str">
        <f>IF(IF('C3(1)-1管路'!AM115="-","-",IF('C10(1)-2管路(計画設定)'!AM115="-",'C3(1)-1管路'!AM115,'C3(1)-1管路'!AM115-'C10(1)-2管路(計画設定)'!AM115))=0,"-",IF('C3(1)-1管路'!AM115="-","-",IF('C10(1)-2管路(計画設定)'!AM115="-",'C3(1)-1管路'!AM115,'C3(1)-1管路'!AM115-'C10(1)-2管路(計画設定)'!AM115)))</f>
        <v>-</v>
      </c>
      <c r="AN115" s="649" t="str">
        <f>IF(IF('C3(1)-1管路'!AN115="-","-",IF('C10(1)-2管路(計画設定)'!AN115="-",'C3(1)-1管路'!AN115,'C3(1)-1管路'!AN115-'C10(1)-2管路(計画設定)'!AN115))=0,"-",IF('C3(1)-1管路'!AN115="-","-",IF('C10(1)-2管路(計画設定)'!AN115="-",'C3(1)-1管路'!AN115,'C3(1)-1管路'!AN115-'C10(1)-2管路(計画設定)'!AN115)))</f>
        <v>-</v>
      </c>
      <c r="AO115" s="664" t="str">
        <f t="shared" si="257"/>
        <v>-</v>
      </c>
      <c r="AP115" s="648" t="str">
        <f>IF(IF('C3(1)-1管路'!AP115="-","-",IF('C10(1)-2管路(計画設定)'!AP115="-",'C3(1)-1管路'!AP115,'C3(1)-1管路'!AP115-'C10(1)-2管路(計画設定)'!AP115))=0,"-",IF('C3(1)-1管路'!AP115="-","-",IF('C10(1)-2管路(計画設定)'!AP115="-",'C3(1)-1管路'!AP115,'C3(1)-1管路'!AP115-'C10(1)-2管路(計画設定)'!AP115)))</f>
        <v>-</v>
      </c>
      <c r="AQ115" s="649" t="str">
        <f>IF(IF('C3(1)-1管路'!AQ115="-","-",IF('C10(1)-2管路(計画設定)'!AQ115="-",'C3(1)-1管路'!AQ115,'C3(1)-1管路'!AQ115-'C10(1)-2管路(計画設定)'!AQ115))=0,"-",IF('C3(1)-1管路'!AQ115="-","-",IF('C10(1)-2管路(計画設定)'!AQ115="-",'C3(1)-1管路'!AQ115,'C3(1)-1管路'!AQ115-'C10(1)-2管路(計画設定)'!AQ115)))</f>
        <v>-</v>
      </c>
      <c r="AR115" s="659" t="str">
        <f t="shared" si="258"/>
        <v>-</v>
      </c>
      <c r="AS115" s="648" t="str">
        <f>IF(IF('C3(1)-1管路'!AS115="-","-",IF('C10(1)-2管路(計画設定)'!AS115="-",'C3(1)-1管路'!AS115,'C3(1)-1管路'!AS115-'C10(1)-2管路(計画設定)'!AS115))=0,"-",IF('C3(1)-1管路'!AS115="-","-",IF('C10(1)-2管路(計画設定)'!AS115="-",'C3(1)-1管路'!AS115,'C3(1)-1管路'!AS115-'C10(1)-2管路(計画設定)'!AS115)))</f>
        <v>-</v>
      </c>
      <c r="AT115" s="649" t="str">
        <f>IF(IF('C3(1)-1管路'!AT115="-","-",IF('C10(1)-2管路(計画設定)'!AT115="-",'C3(1)-1管路'!AT115,'C3(1)-1管路'!AT115-'C10(1)-2管路(計画設定)'!AT115))=0,"-",IF('C3(1)-1管路'!AT115="-","-",IF('C10(1)-2管路(計画設定)'!AT115="-",'C3(1)-1管路'!AT115,'C3(1)-1管路'!AT115-'C10(1)-2管路(計画設定)'!AT115)))</f>
        <v>-</v>
      </c>
      <c r="AU115" s="659" t="str">
        <f t="shared" si="259"/>
        <v>-</v>
      </c>
      <c r="AV115" s="1071">
        <f t="shared" si="260"/>
        <v>1834</v>
      </c>
      <c r="AW115" s="1070"/>
      <c r="AX115" s="1069">
        <f t="shared" si="261"/>
        <v>3.6</v>
      </c>
      <c r="AY115" s="1070"/>
      <c r="AZ115" s="1071">
        <f t="shared" si="262"/>
        <v>182</v>
      </c>
      <c r="BA115" s="1070"/>
      <c r="BB115" s="1070">
        <f t="shared" si="263"/>
        <v>39.200000000000003</v>
      </c>
      <c r="BC115" s="1070"/>
      <c r="BD115" s="1070">
        <f t="shared" si="264"/>
        <v>1616.4</v>
      </c>
      <c r="BE115" s="1070"/>
      <c r="BF115" s="1070">
        <f t="shared" si="265"/>
        <v>0</v>
      </c>
      <c r="BG115" s="1070"/>
      <c r="BH115" s="1070">
        <f t="shared" si="266"/>
        <v>0</v>
      </c>
      <c r="BI115" s="1070"/>
      <c r="BJ115" s="1069">
        <f t="shared" si="267"/>
        <v>221.2</v>
      </c>
      <c r="BK115" s="1070"/>
      <c r="BL115" s="1070">
        <f t="shared" si="268"/>
        <v>1616.4</v>
      </c>
      <c r="BM115" s="1073"/>
      <c r="BN115" s="1070">
        <f t="shared" si="269"/>
        <v>1837.6</v>
      </c>
      <c r="BO115" s="1073"/>
      <c r="BQ115" s="442" t="str">
        <f>IF('C10(1)-2管路(計画設定)'!AW115="","-",'C10(1)-2管路(計画設定)'!AW115)</f>
        <v>ダクタイル鋳鉄管(NS形継手等)</v>
      </c>
      <c r="BR115" s="441">
        <f>IF(BQ115=BR$4,IF('C10(1)-2管路(計画設定)'!AV115="-","-",IF('C10(1)-2管路(計画設定)'!I115="-",'C10(1)-2管路(計画設定)'!AV115,'C10(1)-2管路(計画設定)'!AV115-'C10(1)-2管路(計画設定)'!I115)),"-")</f>
        <v>173.7</v>
      </c>
      <c r="BS115" s="441" t="str">
        <f>IF(BQ115=BS$4,IF('C10(1)-2管路(計画設定)'!AV115="-","-",IF('C10(1)-2管路(計画設定)'!L115="-",'C10(1)-2管路(計画設定)'!AV115,'C10(1)-2管路(計画設定)'!AV115-'C10(1)-2管路(計画設定)'!L115)),"-")</f>
        <v>-</v>
      </c>
      <c r="BT115" s="441" t="str">
        <f>IF(BQ115=BT$4,IF('C10(1)-2管路(計画設定)'!AV115="-","-",IF('C10(1)-2管路(計画設定)'!O115="-",'C10(1)-2管路(計画設定)'!AV115,'C10(1)-2管路(計画設定)'!AV115-'C10(1)-2管路(計画設定)'!O115)),"-")</f>
        <v>-</v>
      </c>
      <c r="BU115" s="441" t="str">
        <f>IF($BQ115=BU$4,IF('C10(1)-2管路(計画設定)'!$AV115="-","-",IF('C10(1)-2管路(計画設定)'!R115="-",'C10(1)-2管路(計画設定)'!$AV115,'C10(1)-2管路(計画設定)'!$AV115-'C10(1)-2管路(計画設定)'!R115)),"-")</f>
        <v>-</v>
      </c>
      <c r="BV115" s="441" t="str">
        <f>IF($BQ115=BV$4,IF('C10(1)-2管路(計画設定)'!$AV115="-","-",IF('C10(1)-2管路(計画設定)'!W115="-",'C10(1)-2管路(計画設定)'!$AV115,'C10(1)-2管路(計画設定)'!$AV115-SUM('C10(1)-2管路(計画設定)'!S115,'C10(1)-2管路(計画設定)'!T115))),"-")</f>
        <v>-</v>
      </c>
      <c r="BW115" s="441" t="str">
        <f>IF($BQ115=BV$4,IF('C10(1)-2管路(計画設定)'!$AV115="-","-",IF('C10(1)-2管路(計画設定)'!W115="-",'C10(1)-2管路(計画設定)'!$AV115,'C10(1)-2管路(計画設定)'!$AV115-SUM('C10(1)-2管路(計画設定)'!U115,'C10(1)-2管路(計画設定)'!V115))),"-")</f>
        <v>-</v>
      </c>
      <c r="BX115" s="441" t="str">
        <f>IF($BQ115=BX$4,IF('C10(1)-2管路(計画設定)'!$AV115="-","-",IF('C10(1)-2管路(計画設定)'!AF115="-",'C10(1)-2管路(計画設定)'!$AV115,'C10(1)-2管路(計画設定)'!$AV115-'C10(1)-2管路(計画設定)'!AF115)),"-")</f>
        <v>-</v>
      </c>
      <c r="BY115" s="5"/>
      <c r="BZ115" s="5"/>
    </row>
    <row r="116" spans="2:78" ht="13.5" customHeight="1">
      <c r="B116" s="1265"/>
      <c r="C116" s="1083"/>
      <c r="D116" s="1084"/>
      <c r="E116" s="1085"/>
      <c r="F116" s="76">
        <v>350</v>
      </c>
      <c r="G116" s="857">
        <f>IF(AND('C10(1)-1管路(計画設定)'!$F$18="○",'C10(1)-4,5管路(計画設定)'!$BR116="-"),"-",IF('C3(1)-1管路'!G116="-",BR116,IF(BR116="-",'C3(1)-1管路'!G116,'C3(1)-1管路'!G116+BR116)))</f>
        <v>26.1</v>
      </c>
      <c r="H116" s="649" t="str">
        <f>IF(IF('C3(1)-1管路'!H116="-","-",IF('C10(1)-2管路(計画設定)'!H116="-",'C3(1)-1管路'!H116,'C3(1)-1管路'!H116-'C10(1)-2管路(計画設定)'!H116))=0,"-",IF('C3(1)-1管路'!H116="-","-",IF('C10(1)-2管路(計画設定)'!H116="-",'C3(1)-1管路'!H116,'C3(1)-1管路'!H116-'C10(1)-2管路(計画設定)'!H116)))</f>
        <v>-</v>
      </c>
      <c r="I116" s="664">
        <f t="shared" si="247"/>
        <v>26.1</v>
      </c>
      <c r="J116" s="857" t="str">
        <f>IF(AND('C10(1)-1管路(計画設定)'!$H$18="○",'C10(1)-4,5管路(計画設定)'!$BS116="-"),"-",IF('C3(1)-1管路'!J116="-",BS116,IF(BS116="-",'C3(1)-1管路'!J116,'C3(1)-1管路'!J116+BS116)))</f>
        <v>-</v>
      </c>
      <c r="K116" s="649" t="str">
        <f>IF(IF('C3(1)-1管路'!K116="-","-",IF('C10(1)-2管路(計画設定)'!K116="-",'C3(1)-1管路'!K116,'C3(1)-1管路'!K116-'C10(1)-2管路(計画設定)'!K116))=0,"-",IF('C3(1)-1管路'!K116="-","-",IF('C10(1)-2管路(計画設定)'!K116="-",'C3(1)-1管路'!K116,'C3(1)-1管路'!K116-'C10(1)-2管路(計画設定)'!K116)))</f>
        <v>-</v>
      </c>
      <c r="L116" s="664" t="str">
        <f t="shared" si="248"/>
        <v>-</v>
      </c>
      <c r="M116" s="857" t="str">
        <f>IF(AND('C10(1)-1管路(計画設定)'!$J$18="○",'C10(1)-4,5管路(計画設定)'!$BT116="-"),"-",IF('C3(1)-1管路'!M116="-",BT116,IF(BT116="-",'C3(1)-1管路'!M116,'C3(1)-1管路'!M116+BT116)))</f>
        <v>-</v>
      </c>
      <c r="N116" s="649" t="str">
        <f>IF(IF('C3(1)-1管路'!N116="-","-",IF('C10(1)-2管路(計画設定)'!N116="-",'C3(1)-1管路'!N116,'C3(1)-1管路'!N116-'C10(1)-2管路(計画設定)'!N116))=0,"-",IF('C3(1)-1管路'!N116="-","-",IF('C10(1)-2管路(計画設定)'!N116="-",'C3(1)-1管路'!N116,'C3(1)-1管路'!N116-'C10(1)-2管路(計画設定)'!N116)))</f>
        <v>-</v>
      </c>
      <c r="O116" s="664" t="str">
        <f t="shared" si="249"/>
        <v>-</v>
      </c>
      <c r="P116" s="857" t="str">
        <f>IF(AND('C10(1)-1管路(計画設定)'!$L$18="○",'C10(1)-4,5管路(計画設定)'!$BU116="-"),"-",IF('C3(1)-1管路'!P116="-",BU116,IF(BU116="-",'C3(1)-1管路'!P116,'C3(1)-1管路'!P116+BU116)))</f>
        <v>-</v>
      </c>
      <c r="Q116" s="649" t="str">
        <f>IF(IF('C3(1)-1管路'!Q116="-","-",IF('C10(1)-2管路(計画設定)'!Q116="-",'C3(1)-1管路'!Q116,'C3(1)-1管路'!Q116-'C10(1)-2管路(計画設定)'!Q116))=0,"-",IF('C3(1)-1管路'!Q116="-","-",IF('C10(1)-2管路(計画設定)'!Q116="-",'C3(1)-1管路'!Q116,'C3(1)-1管路'!Q116-'C10(1)-2管路(計画設定)'!Q116)))</f>
        <v>-</v>
      </c>
      <c r="R116" s="664" t="str">
        <f t="shared" si="250"/>
        <v>-</v>
      </c>
      <c r="S116" s="857" t="str">
        <f>IF(AND('C10(1)-1管路(計画設定)'!$N$18="○",'C10(1)-4,5管路(計画設定)'!$BV116="-"),"-",IF('C3(1)-1管路'!S116="-",BV116,IF(BV116="-",'C3(1)-1管路'!S116,'C3(1)-1管路'!S116+BV116+BW116)))</f>
        <v>-</v>
      </c>
      <c r="T116" s="650" t="str">
        <f>IF(IF('C3(1)-1管路'!T116="-","-",IF('C10(1)-2管路(計画設定)'!T116="-",'C3(1)-1管路'!T116,'C3(1)-1管路'!T116-'C10(1)-2管路(計画設定)'!T116))=0,"-",IF('C3(1)-1管路'!T116="-","-",IF('C10(1)-2管路(計画設定)'!T116="-",'C3(1)-1管路'!T116,'C3(1)-1管路'!T116-'C10(1)-2管路(計画設定)'!T116)))</f>
        <v>-</v>
      </c>
      <c r="U116" s="856" t="str">
        <f>IF(AND('C10(1)-1管路(計画設定)'!$P$18="○",'C10(1)-4,5管路(計画設定)'!$BW116="-"),"-",IF('C3(1)-1管路'!U116="-",BW116,IF(BW116="-",'C3(1)-1管路'!U116,'C3(1)-1管路'!U116)))</f>
        <v>-</v>
      </c>
      <c r="V116" s="649" t="str">
        <f>IF(IF('C3(1)-1管路'!V116="-","-",IF('C10(1)-2管路(計画設定)'!V116="-",'C3(1)-1管路'!V116,'C3(1)-1管路'!V116-'C10(1)-2管路(計画設定)'!V116))=0,"-",IF('C3(1)-1管路'!V116="-","-",IF('C10(1)-2管路(計画設定)'!V116="-",'C3(1)-1管路'!V116,'C3(1)-1管路'!V116-'C10(1)-2管路(計画設定)'!V116)))</f>
        <v>-</v>
      </c>
      <c r="W116" s="664" t="str">
        <f t="shared" si="251"/>
        <v>-</v>
      </c>
      <c r="X116" s="648">
        <f>IF(IF('C3(1)-1管路'!X116="-","-",IF('C10(1)-2管路(計画設定)'!X116="-",'C3(1)-1管路'!X116,'C3(1)-1管路'!X116-'C10(1)-2管路(計画設定)'!X116))=0,"-",IF('C3(1)-1管路'!X116="-","-",IF('C10(1)-2管路(計画設定)'!X116="-",'C3(1)-1管路'!X116,'C3(1)-1管路'!X116-'C10(1)-2管路(計画設定)'!X116)))</f>
        <v>238</v>
      </c>
      <c r="Y116" s="649" t="str">
        <f>IF(IF('C3(1)-1管路'!Y116="-","-",IF('C10(1)-2管路(計画設定)'!Y116="-",'C3(1)-1管路'!Y116,'C3(1)-1管路'!Y116-'C10(1)-2管路(計画設定)'!Y116))=0,"-",IF('C3(1)-1管路'!Y116="-","-",IF('C10(1)-2管路(計画設定)'!Y116="-",'C3(1)-1管路'!Y116,'C3(1)-1管路'!Y116-'C10(1)-2管路(計画設定)'!Y116)))</f>
        <v>-</v>
      </c>
      <c r="Z116" s="664">
        <f t="shared" si="252"/>
        <v>238</v>
      </c>
      <c r="AA116" s="648" t="str">
        <f>IF(IF('C3(1)-1管路'!AA116="-","-",IF('C10(1)-2管路(計画設定)'!AA116="-",'C3(1)-1管路'!AA116,'C3(1)-1管路'!AA116-'C10(1)-2管路(計画設定)'!AA116))=0,"-",IF('C3(1)-1管路'!AA116="-","-",IF('C10(1)-2管路(計画設定)'!AA116="-",'C3(1)-1管路'!AA116,'C3(1)-1管路'!AA116-'C10(1)-2管路(計画設定)'!AA116)))</f>
        <v>-</v>
      </c>
      <c r="AB116" s="649" t="str">
        <f>IF(IF('C3(1)-1管路'!AB116="-","-",IF('C10(1)-2管路(計画設定)'!AB116="-",'C3(1)-1管路'!AB116,'C3(1)-1管路'!AB116-'C10(1)-2管路(計画設定)'!AB116))=0,"-",IF('C3(1)-1管路'!AB116="-","-",IF('C10(1)-2管路(計画設定)'!AB116="-",'C3(1)-1管路'!AB116,'C3(1)-1管路'!AB116-'C10(1)-2管路(計画設定)'!AB116)))</f>
        <v>-</v>
      </c>
      <c r="AC116" s="664" t="str">
        <f t="shared" si="253"/>
        <v>-</v>
      </c>
      <c r="AD116" s="857" t="str">
        <f>IF(AND('C10(1)-1管路(計画設定)'!$V$18="○",'C10(1)-4,5管路(計画設定)'!$BX116="-"),"-",IF('C3(1)-1管路'!AD116="-",BX116,IF(BX116="-",'C3(1)-1管路'!AD116,'C3(1)-1管路'!AD116+BX116)))</f>
        <v>-</v>
      </c>
      <c r="AE116" s="649" t="str">
        <f>IF(IF('C3(1)-1管路'!AE116="-","-",IF('C10(1)-2管路(計画設定)'!AE116="-",'C3(1)-1管路'!AE116,'C3(1)-1管路'!AE116-'C10(1)-2管路(計画設定)'!AE116))=0,"-",IF('C3(1)-1管路'!AE116="-","-",IF('C10(1)-2管路(計画設定)'!AE116="-",'C3(1)-1管路'!AE116,'C3(1)-1管路'!AE116-'C10(1)-2管路(計画設定)'!AE116)))</f>
        <v>-</v>
      </c>
      <c r="AF116" s="664" t="str">
        <f t="shared" si="254"/>
        <v>-</v>
      </c>
      <c r="AG116" s="648" t="str">
        <f>IF(IF('C3(1)-1管路'!AG116="-","-",IF('C10(1)-2管路(計画設定)'!AG116="-",'C3(1)-1管路'!AG116,'C3(1)-1管路'!AG116-'C10(1)-2管路(計画設定)'!AG116))=0,"-",IF('C3(1)-1管路'!AG116="-","-",IF('C10(1)-2管路(計画設定)'!AG116="-",'C3(1)-1管路'!AG116,'C3(1)-1管路'!AG116-'C10(1)-2管路(計画設定)'!AG116)))</f>
        <v>-</v>
      </c>
      <c r="AH116" s="649" t="str">
        <f>IF(IF('C3(1)-1管路'!AH116="-","-",IF('C10(1)-2管路(計画設定)'!AH116="-",'C3(1)-1管路'!AH116,'C3(1)-1管路'!AH116-'C10(1)-2管路(計画設定)'!AH116))=0,"-",IF('C3(1)-1管路'!AH116="-","-",IF('C10(1)-2管路(計画設定)'!AH116="-",'C3(1)-1管路'!AH116,'C3(1)-1管路'!AH116-'C10(1)-2管路(計画設定)'!AH116)))</f>
        <v>-</v>
      </c>
      <c r="AI116" s="664" t="str">
        <f t="shared" si="255"/>
        <v>-</v>
      </c>
      <c r="AJ116" s="648" t="str">
        <f>IF(IF('C3(1)-1管路'!AJ116="-","-",IF('C10(1)-2管路(計画設定)'!AJ116="-",'C3(1)-1管路'!AJ116,'C3(1)-1管路'!AJ116-'C10(1)-2管路(計画設定)'!AJ116))=0,"-",IF('C3(1)-1管路'!AJ116="-","-",IF('C10(1)-2管路(計画設定)'!AJ116="-",'C3(1)-1管路'!AJ116,'C3(1)-1管路'!AJ116-'C10(1)-2管路(計画設定)'!AJ116)))</f>
        <v>-</v>
      </c>
      <c r="AK116" s="649" t="str">
        <f>IF(IF('C3(1)-1管路'!AK116="-","-",IF('C10(1)-2管路(計画設定)'!AK116="-",'C3(1)-1管路'!AK116,'C3(1)-1管路'!AK116-'C10(1)-2管路(計画設定)'!AK116))=0,"-",IF('C3(1)-1管路'!AK116="-","-",IF('C10(1)-2管路(計画設定)'!AK116="-",'C3(1)-1管路'!AK116,'C3(1)-1管路'!AK116-'C10(1)-2管路(計画設定)'!AK116)))</f>
        <v>-</v>
      </c>
      <c r="AL116" s="664" t="str">
        <f t="shared" si="256"/>
        <v>-</v>
      </c>
      <c r="AM116" s="648" t="str">
        <f>IF(IF('C3(1)-1管路'!AM116="-","-",IF('C10(1)-2管路(計画設定)'!AM116="-",'C3(1)-1管路'!AM116,'C3(1)-1管路'!AM116-'C10(1)-2管路(計画設定)'!AM116))=0,"-",IF('C3(1)-1管路'!AM116="-","-",IF('C10(1)-2管路(計画設定)'!AM116="-",'C3(1)-1管路'!AM116,'C3(1)-1管路'!AM116-'C10(1)-2管路(計画設定)'!AM116)))</f>
        <v>-</v>
      </c>
      <c r="AN116" s="649" t="str">
        <f>IF(IF('C3(1)-1管路'!AN116="-","-",IF('C10(1)-2管路(計画設定)'!AN116="-",'C3(1)-1管路'!AN116,'C3(1)-1管路'!AN116-'C10(1)-2管路(計画設定)'!AN116))=0,"-",IF('C3(1)-1管路'!AN116="-","-",IF('C10(1)-2管路(計画設定)'!AN116="-",'C3(1)-1管路'!AN116,'C3(1)-1管路'!AN116-'C10(1)-2管路(計画設定)'!AN116)))</f>
        <v>-</v>
      </c>
      <c r="AO116" s="664" t="str">
        <f t="shared" si="257"/>
        <v>-</v>
      </c>
      <c r="AP116" s="648" t="str">
        <f>IF(IF('C3(1)-1管路'!AP116="-","-",IF('C10(1)-2管路(計画設定)'!AP116="-",'C3(1)-1管路'!AP116,'C3(1)-1管路'!AP116-'C10(1)-2管路(計画設定)'!AP116))=0,"-",IF('C3(1)-1管路'!AP116="-","-",IF('C10(1)-2管路(計画設定)'!AP116="-",'C3(1)-1管路'!AP116,'C3(1)-1管路'!AP116-'C10(1)-2管路(計画設定)'!AP116)))</f>
        <v>-</v>
      </c>
      <c r="AQ116" s="649" t="str">
        <f>IF(IF('C3(1)-1管路'!AQ116="-","-",IF('C10(1)-2管路(計画設定)'!AQ116="-",'C3(1)-1管路'!AQ116,'C3(1)-1管路'!AQ116-'C10(1)-2管路(計画設定)'!AQ116))=0,"-",IF('C3(1)-1管路'!AQ116="-","-",IF('C10(1)-2管路(計画設定)'!AQ116="-",'C3(1)-1管路'!AQ116,'C3(1)-1管路'!AQ116-'C10(1)-2管路(計画設定)'!AQ116)))</f>
        <v>-</v>
      </c>
      <c r="AR116" s="659" t="str">
        <f t="shared" si="258"/>
        <v>-</v>
      </c>
      <c r="AS116" s="648" t="str">
        <f>IF(IF('C3(1)-1管路'!AS116="-","-",IF('C10(1)-2管路(計画設定)'!AS116="-",'C3(1)-1管路'!AS116,'C3(1)-1管路'!AS116-'C10(1)-2管路(計画設定)'!AS116))=0,"-",IF('C3(1)-1管路'!AS116="-","-",IF('C10(1)-2管路(計画設定)'!AS116="-",'C3(1)-1管路'!AS116,'C3(1)-1管路'!AS116-'C10(1)-2管路(計画設定)'!AS116)))</f>
        <v>-</v>
      </c>
      <c r="AT116" s="649" t="str">
        <f>IF(IF('C3(1)-1管路'!AT116="-","-",IF('C10(1)-2管路(計画設定)'!AT116="-",'C3(1)-1管路'!AT116,'C3(1)-1管路'!AT116-'C10(1)-2管路(計画設定)'!AT116))=0,"-",IF('C3(1)-1管路'!AT116="-","-",IF('C10(1)-2管路(計画設定)'!AT116="-",'C3(1)-1管路'!AT116,'C3(1)-1管路'!AT116-'C10(1)-2管路(計画設定)'!AT116)))</f>
        <v>-</v>
      </c>
      <c r="AU116" s="659" t="str">
        <f t="shared" si="259"/>
        <v>-</v>
      </c>
      <c r="AV116" s="1071">
        <f t="shared" si="260"/>
        <v>264.10000000000002</v>
      </c>
      <c r="AW116" s="1070"/>
      <c r="AX116" s="1069" t="str">
        <f t="shared" si="261"/>
        <v>-</v>
      </c>
      <c r="AY116" s="1070"/>
      <c r="AZ116" s="1071">
        <f t="shared" si="262"/>
        <v>26.1</v>
      </c>
      <c r="BA116" s="1070"/>
      <c r="BB116" s="1070">
        <f t="shared" si="263"/>
        <v>0</v>
      </c>
      <c r="BC116" s="1070"/>
      <c r="BD116" s="1070">
        <f t="shared" si="264"/>
        <v>238</v>
      </c>
      <c r="BE116" s="1070"/>
      <c r="BF116" s="1070">
        <f t="shared" si="265"/>
        <v>0</v>
      </c>
      <c r="BG116" s="1070"/>
      <c r="BH116" s="1070">
        <f t="shared" si="266"/>
        <v>0</v>
      </c>
      <c r="BI116" s="1070"/>
      <c r="BJ116" s="1069">
        <f t="shared" si="267"/>
        <v>26.1</v>
      </c>
      <c r="BK116" s="1070"/>
      <c r="BL116" s="1070">
        <f t="shared" si="268"/>
        <v>238</v>
      </c>
      <c r="BM116" s="1073"/>
      <c r="BN116" s="1070">
        <f t="shared" si="269"/>
        <v>264.10000000000002</v>
      </c>
      <c r="BO116" s="1073"/>
      <c r="BQ116" s="442" t="str">
        <f>IF('C10(1)-2管路(計画設定)'!AW116="","-",'C10(1)-2管路(計画設定)'!AW116)</f>
        <v>ダクタイル鋳鉄管(NS形継手等)</v>
      </c>
      <c r="BR116" s="441">
        <f>IF(BQ116=BR$4,IF('C10(1)-2管路(計画設定)'!AV116="-","-",IF('C10(1)-2管路(計画設定)'!I116="-",'C10(1)-2管路(計画設定)'!AV116,'C10(1)-2管路(計画設定)'!AV116-'C10(1)-2管路(計画設定)'!I116)),"-")</f>
        <v>26.1</v>
      </c>
      <c r="BS116" s="441" t="str">
        <f>IF(BQ116=BS$4,IF('C10(1)-2管路(計画設定)'!AV116="-","-",IF('C10(1)-2管路(計画設定)'!L116="-",'C10(1)-2管路(計画設定)'!AV116,'C10(1)-2管路(計画設定)'!AV116-'C10(1)-2管路(計画設定)'!L116)),"-")</f>
        <v>-</v>
      </c>
      <c r="BT116" s="441" t="str">
        <f>IF(BQ116=BT$4,IF('C10(1)-2管路(計画設定)'!AV116="-","-",IF('C10(1)-2管路(計画設定)'!O116="-",'C10(1)-2管路(計画設定)'!AV116,'C10(1)-2管路(計画設定)'!AV116-'C10(1)-2管路(計画設定)'!O116)),"-")</f>
        <v>-</v>
      </c>
      <c r="BU116" s="441" t="str">
        <f>IF($BQ116=BU$4,IF('C10(1)-2管路(計画設定)'!$AV116="-","-",IF('C10(1)-2管路(計画設定)'!R116="-",'C10(1)-2管路(計画設定)'!$AV116,'C10(1)-2管路(計画設定)'!$AV116-'C10(1)-2管路(計画設定)'!R116)),"-")</f>
        <v>-</v>
      </c>
      <c r="BV116" s="441" t="str">
        <f>IF($BQ116=BV$4,IF('C10(1)-2管路(計画設定)'!$AV116="-","-",IF('C10(1)-2管路(計画設定)'!W116="-",'C10(1)-2管路(計画設定)'!$AV116,'C10(1)-2管路(計画設定)'!$AV116-SUM('C10(1)-2管路(計画設定)'!S116,'C10(1)-2管路(計画設定)'!T116))),"-")</f>
        <v>-</v>
      </c>
      <c r="BW116" s="441" t="str">
        <f>IF($BQ116=BV$4,IF('C10(1)-2管路(計画設定)'!$AV116="-","-",IF('C10(1)-2管路(計画設定)'!W116="-",'C10(1)-2管路(計画設定)'!$AV116,'C10(1)-2管路(計画設定)'!$AV116-SUM('C10(1)-2管路(計画設定)'!U116,'C10(1)-2管路(計画設定)'!V116))),"-")</f>
        <v>-</v>
      </c>
      <c r="BX116" s="441" t="str">
        <f>IF($BQ116=BX$4,IF('C10(1)-2管路(計画設定)'!$AV116="-","-",IF('C10(1)-2管路(計画設定)'!AF116="-",'C10(1)-2管路(計画設定)'!$AV116,'C10(1)-2管路(計画設定)'!$AV116-'C10(1)-2管路(計画設定)'!AF116)),"-")</f>
        <v>-</v>
      </c>
      <c r="BY116" s="5"/>
      <c r="BZ116" s="5"/>
    </row>
    <row r="117" spans="2:78" ht="13.5" customHeight="1">
      <c r="B117" s="1265"/>
      <c r="C117" s="1083"/>
      <c r="D117" s="1084"/>
      <c r="E117" s="1085"/>
      <c r="F117" s="76">
        <v>300</v>
      </c>
      <c r="G117" s="857">
        <f>IF(AND('C10(1)-1管路(計画設定)'!$F$18="○",'C10(1)-4,5管路(計画設定)'!$BR117="-"),"-",IF('C3(1)-1管路'!G117="-",BR117,IF(BR117="-",'C3(1)-1管路'!G117,'C3(1)-1管路'!G117+BR117)))</f>
        <v>415.5</v>
      </c>
      <c r="H117" s="649" t="str">
        <f>IF(IF('C3(1)-1管路'!H117="-","-",IF('C10(1)-2管路(計画設定)'!H117="-",'C3(1)-1管路'!H117,'C3(1)-1管路'!H117-'C10(1)-2管路(計画設定)'!H117))=0,"-",IF('C3(1)-1管路'!H117="-","-",IF('C10(1)-2管路(計画設定)'!H117="-",'C3(1)-1管路'!H117,'C3(1)-1管路'!H117-'C10(1)-2管路(計画設定)'!H117)))</f>
        <v>-</v>
      </c>
      <c r="I117" s="664">
        <f t="shared" si="247"/>
        <v>415.5</v>
      </c>
      <c r="J117" s="857" t="str">
        <f>IF(AND('C10(1)-1管路(計画設定)'!$H$18="○",'C10(1)-4,5管路(計画設定)'!$BS117="-"),"-",IF('C3(1)-1管路'!J117="-",BS117,IF(BS117="-",'C3(1)-1管路'!J117,'C3(1)-1管路'!J117+BS117)))</f>
        <v>-</v>
      </c>
      <c r="K117" s="649" t="str">
        <f>IF(IF('C3(1)-1管路'!K117="-","-",IF('C10(1)-2管路(計画設定)'!K117="-",'C3(1)-1管路'!K117,'C3(1)-1管路'!K117-'C10(1)-2管路(計画設定)'!K117))=0,"-",IF('C3(1)-1管路'!K117="-","-",IF('C10(1)-2管路(計画設定)'!K117="-",'C3(1)-1管路'!K117,'C3(1)-1管路'!K117-'C10(1)-2管路(計画設定)'!K117)))</f>
        <v>-</v>
      </c>
      <c r="L117" s="664" t="str">
        <f t="shared" si="248"/>
        <v>-</v>
      </c>
      <c r="M117" s="857" t="str">
        <f>IF(AND('C10(1)-1管路(計画設定)'!$J$18="○",'C10(1)-4,5管路(計画設定)'!$BT117="-"),"-",IF('C3(1)-1管路'!M117="-",BT117,IF(BT117="-",'C3(1)-1管路'!M117,'C3(1)-1管路'!M117+BT117)))</f>
        <v>-</v>
      </c>
      <c r="N117" s="649" t="str">
        <f>IF(IF('C3(1)-1管路'!N117="-","-",IF('C10(1)-2管路(計画設定)'!N117="-",'C3(1)-1管路'!N117,'C3(1)-1管路'!N117-'C10(1)-2管路(計画設定)'!N117))=0,"-",IF('C3(1)-1管路'!N117="-","-",IF('C10(1)-2管路(計画設定)'!N117="-",'C3(1)-1管路'!N117,'C3(1)-1管路'!N117-'C10(1)-2管路(計画設定)'!N117)))</f>
        <v>-</v>
      </c>
      <c r="O117" s="664" t="str">
        <f t="shared" si="249"/>
        <v>-</v>
      </c>
      <c r="P117" s="857" t="str">
        <f>IF(AND('C10(1)-1管路(計画設定)'!$L$18="○",'C10(1)-4,5管路(計画設定)'!$BU117="-"),"-",IF('C3(1)-1管路'!P117="-",BU117,IF(BU117="-",'C3(1)-1管路'!P117,'C3(1)-1管路'!P117+BU117)))</f>
        <v>-</v>
      </c>
      <c r="Q117" s="649" t="str">
        <f>IF(IF('C3(1)-1管路'!Q117="-","-",IF('C10(1)-2管路(計画設定)'!Q117="-",'C3(1)-1管路'!Q117,'C3(1)-1管路'!Q117-'C10(1)-2管路(計画設定)'!Q117))=0,"-",IF('C3(1)-1管路'!Q117="-","-",IF('C10(1)-2管路(計画設定)'!Q117="-",'C3(1)-1管路'!Q117,'C3(1)-1管路'!Q117-'C10(1)-2管路(計画設定)'!Q117)))</f>
        <v>-</v>
      </c>
      <c r="R117" s="664" t="str">
        <f t="shared" si="250"/>
        <v>-</v>
      </c>
      <c r="S117" s="857" t="str">
        <f>IF(AND('C10(1)-1管路(計画設定)'!$N$18="○",'C10(1)-4,5管路(計画設定)'!$BV117="-"),"-",IF('C3(1)-1管路'!S117="-",BV117,IF(BV117="-",'C3(1)-1管路'!S117,'C3(1)-1管路'!S117+BV117+BW117)))</f>
        <v>-</v>
      </c>
      <c r="T117" s="650" t="str">
        <f>IF(IF('C3(1)-1管路'!T117="-","-",IF('C10(1)-2管路(計画設定)'!T117="-",'C3(1)-1管路'!T117,'C3(1)-1管路'!T117-'C10(1)-2管路(計画設定)'!T117))=0,"-",IF('C3(1)-1管路'!T117="-","-",IF('C10(1)-2管路(計画設定)'!T117="-",'C3(1)-1管路'!T117,'C3(1)-1管路'!T117-'C10(1)-2管路(計画設定)'!T117)))</f>
        <v>-</v>
      </c>
      <c r="U117" s="856">
        <f>IF(AND('C10(1)-1管路(計画設定)'!$P$18="○",'C10(1)-4,5管路(計画設定)'!$BW117="-"),"-",IF('C3(1)-1管路'!U117="-",BW117,IF(BW117="-",'C3(1)-1管路'!U117,'C3(1)-1管路'!U117)))</f>
        <v>2</v>
      </c>
      <c r="V117" s="649" t="str">
        <f>IF(IF('C3(1)-1管路'!V117="-","-",IF('C10(1)-2管路(計画設定)'!V117="-",'C3(1)-1管路'!V117,'C3(1)-1管路'!V117-'C10(1)-2管路(計画設定)'!V117))=0,"-",IF('C3(1)-1管路'!V117="-","-",IF('C10(1)-2管路(計画設定)'!V117="-",'C3(1)-1管路'!V117,'C3(1)-1管路'!V117-'C10(1)-2管路(計画設定)'!V117)))</f>
        <v>-</v>
      </c>
      <c r="W117" s="664">
        <f t="shared" si="251"/>
        <v>2</v>
      </c>
      <c r="X117" s="648">
        <f>IF(IF('C3(1)-1管路'!X117="-","-",IF('C10(1)-2管路(計画設定)'!X117="-",'C3(1)-1管路'!X117,'C3(1)-1管路'!X117-'C10(1)-2管路(計画設定)'!X117))=0,"-",IF('C3(1)-1管路'!X117="-","-",IF('C10(1)-2管路(計画設定)'!X117="-",'C3(1)-1管路'!X117,'C3(1)-1管路'!X117-'C10(1)-2管路(計画設定)'!X117)))</f>
        <v>1473.3</v>
      </c>
      <c r="Y117" s="649" t="str">
        <f>IF(IF('C3(1)-1管路'!Y117="-","-",IF('C10(1)-2管路(計画設定)'!Y117="-",'C3(1)-1管路'!Y117,'C3(1)-1管路'!Y117-'C10(1)-2管路(計画設定)'!Y117))=0,"-",IF('C3(1)-1管路'!Y117="-","-",IF('C10(1)-2管路(計画設定)'!Y117="-",'C3(1)-1管路'!Y117,'C3(1)-1管路'!Y117-'C10(1)-2管路(計画設定)'!Y117)))</f>
        <v>-</v>
      </c>
      <c r="Z117" s="664">
        <f t="shared" si="252"/>
        <v>1473.3</v>
      </c>
      <c r="AA117" s="648" t="str">
        <f>IF(IF('C3(1)-1管路'!AA117="-","-",IF('C10(1)-2管路(計画設定)'!AA117="-",'C3(1)-1管路'!AA117,'C3(1)-1管路'!AA117-'C10(1)-2管路(計画設定)'!AA117))=0,"-",IF('C3(1)-1管路'!AA117="-","-",IF('C10(1)-2管路(計画設定)'!AA117="-",'C3(1)-1管路'!AA117,'C3(1)-1管路'!AA117-'C10(1)-2管路(計画設定)'!AA117)))</f>
        <v>-</v>
      </c>
      <c r="AB117" s="649" t="str">
        <f>IF(IF('C3(1)-1管路'!AB117="-","-",IF('C10(1)-2管路(計画設定)'!AB117="-",'C3(1)-1管路'!AB117,'C3(1)-1管路'!AB117-'C10(1)-2管路(計画設定)'!AB117))=0,"-",IF('C3(1)-1管路'!AB117="-","-",IF('C10(1)-2管路(計画設定)'!AB117="-",'C3(1)-1管路'!AB117,'C3(1)-1管路'!AB117-'C10(1)-2管路(計画設定)'!AB117)))</f>
        <v>-</v>
      </c>
      <c r="AC117" s="664" t="str">
        <f t="shared" si="253"/>
        <v>-</v>
      </c>
      <c r="AD117" s="857" t="str">
        <f>IF(AND('C10(1)-1管路(計画設定)'!$V$18="○",'C10(1)-4,5管路(計画設定)'!$BX117="-"),"-",IF('C3(1)-1管路'!AD117="-",BX117,IF(BX117="-",'C3(1)-1管路'!AD117,'C3(1)-1管路'!AD117+BX117)))</f>
        <v>-</v>
      </c>
      <c r="AE117" s="649" t="str">
        <f>IF(IF('C3(1)-1管路'!AE117="-","-",IF('C10(1)-2管路(計画設定)'!AE117="-",'C3(1)-1管路'!AE117,'C3(1)-1管路'!AE117-'C10(1)-2管路(計画設定)'!AE117))=0,"-",IF('C3(1)-1管路'!AE117="-","-",IF('C10(1)-2管路(計画設定)'!AE117="-",'C3(1)-1管路'!AE117,'C3(1)-1管路'!AE117-'C10(1)-2管路(計画設定)'!AE117)))</f>
        <v>-</v>
      </c>
      <c r="AF117" s="664" t="str">
        <f t="shared" si="254"/>
        <v>-</v>
      </c>
      <c r="AG117" s="648" t="str">
        <f>IF(IF('C3(1)-1管路'!AG117="-","-",IF('C10(1)-2管路(計画設定)'!AG117="-",'C3(1)-1管路'!AG117,'C3(1)-1管路'!AG117-'C10(1)-2管路(計画設定)'!AG117))=0,"-",IF('C3(1)-1管路'!AG117="-","-",IF('C10(1)-2管路(計画設定)'!AG117="-",'C3(1)-1管路'!AG117,'C3(1)-1管路'!AG117-'C10(1)-2管路(計画設定)'!AG117)))</f>
        <v>-</v>
      </c>
      <c r="AH117" s="649" t="str">
        <f>IF(IF('C3(1)-1管路'!AH117="-","-",IF('C10(1)-2管路(計画設定)'!AH117="-",'C3(1)-1管路'!AH117,'C3(1)-1管路'!AH117-'C10(1)-2管路(計画設定)'!AH117))=0,"-",IF('C3(1)-1管路'!AH117="-","-",IF('C10(1)-2管路(計画設定)'!AH117="-",'C3(1)-1管路'!AH117,'C3(1)-1管路'!AH117-'C10(1)-2管路(計画設定)'!AH117)))</f>
        <v>-</v>
      </c>
      <c r="AI117" s="664" t="str">
        <f t="shared" si="255"/>
        <v>-</v>
      </c>
      <c r="AJ117" s="648" t="str">
        <f>IF(IF('C3(1)-1管路'!AJ117="-","-",IF('C10(1)-2管路(計画設定)'!AJ117="-",'C3(1)-1管路'!AJ117,'C3(1)-1管路'!AJ117-'C10(1)-2管路(計画設定)'!AJ117))=0,"-",IF('C3(1)-1管路'!AJ117="-","-",IF('C10(1)-2管路(計画設定)'!AJ117="-",'C3(1)-1管路'!AJ117,'C3(1)-1管路'!AJ117-'C10(1)-2管路(計画設定)'!AJ117)))</f>
        <v>-</v>
      </c>
      <c r="AK117" s="649" t="str">
        <f>IF(IF('C3(1)-1管路'!AK117="-","-",IF('C10(1)-2管路(計画設定)'!AK117="-",'C3(1)-1管路'!AK117,'C3(1)-1管路'!AK117-'C10(1)-2管路(計画設定)'!AK117))=0,"-",IF('C3(1)-1管路'!AK117="-","-",IF('C10(1)-2管路(計画設定)'!AK117="-",'C3(1)-1管路'!AK117,'C3(1)-1管路'!AK117-'C10(1)-2管路(計画設定)'!AK117)))</f>
        <v>-</v>
      </c>
      <c r="AL117" s="664" t="str">
        <f t="shared" si="256"/>
        <v>-</v>
      </c>
      <c r="AM117" s="648" t="str">
        <f>IF(IF('C3(1)-1管路'!AM117="-","-",IF('C10(1)-2管路(計画設定)'!AM117="-",'C3(1)-1管路'!AM117,'C3(1)-1管路'!AM117-'C10(1)-2管路(計画設定)'!AM117))=0,"-",IF('C3(1)-1管路'!AM117="-","-",IF('C10(1)-2管路(計画設定)'!AM117="-",'C3(1)-1管路'!AM117,'C3(1)-1管路'!AM117-'C10(1)-2管路(計画設定)'!AM117)))</f>
        <v>-</v>
      </c>
      <c r="AN117" s="649" t="str">
        <f>IF(IF('C3(1)-1管路'!AN117="-","-",IF('C10(1)-2管路(計画設定)'!AN117="-",'C3(1)-1管路'!AN117,'C3(1)-1管路'!AN117-'C10(1)-2管路(計画設定)'!AN117))=0,"-",IF('C3(1)-1管路'!AN117="-","-",IF('C10(1)-2管路(計画設定)'!AN117="-",'C3(1)-1管路'!AN117,'C3(1)-1管路'!AN117-'C10(1)-2管路(計画設定)'!AN117)))</f>
        <v>-</v>
      </c>
      <c r="AO117" s="664" t="str">
        <f t="shared" si="257"/>
        <v>-</v>
      </c>
      <c r="AP117" s="648" t="str">
        <f>IF(IF('C3(1)-1管路'!AP117="-","-",IF('C10(1)-2管路(計画設定)'!AP117="-",'C3(1)-1管路'!AP117,'C3(1)-1管路'!AP117-'C10(1)-2管路(計画設定)'!AP117))=0,"-",IF('C3(1)-1管路'!AP117="-","-",IF('C10(1)-2管路(計画設定)'!AP117="-",'C3(1)-1管路'!AP117,'C3(1)-1管路'!AP117-'C10(1)-2管路(計画設定)'!AP117)))</f>
        <v>-</v>
      </c>
      <c r="AQ117" s="649" t="str">
        <f>IF(IF('C3(1)-1管路'!AQ117="-","-",IF('C10(1)-2管路(計画設定)'!AQ117="-",'C3(1)-1管路'!AQ117,'C3(1)-1管路'!AQ117-'C10(1)-2管路(計画設定)'!AQ117))=0,"-",IF('C3(1)-1管路'!AQ117="-","-",IF('C10(1)-2管路(計画設定)'!AQ117="-",'C3(1)-1管路'!AQ117,'C3(1)-1管路'!AQ117-'C10(1)-2管路(計画設定)'!AQ117)))</f>
        <v>-</v>
      </c>
      <c r="AR117" s="659" t="str">
        <f t="shared" si="258"/>
        <v>-</v>
      </c>
      <c r="AS117" s="648" t="str">
        <f>IF(IF('C3(1)-1管路'!AS117="-","-",IF('C10(1)-2管路(計画設定)'!AS117="-",'C3(1)-1管路'!AS117,'C3(1)-1管路'!AS117-'C10(1)-2管路(計画設定)'!AS117))=0,"-",IF('C3(1)-1管路'!AS117="-","-",IF('C10(1)-2管路(計画設定)'!AS117="-",'C3(1)-1管路'!AS117,'C3(1)-1管路'!AS117-'C10(1)-2管路(計画設定)'!AS117)))</f>
        <v>-</v>
      </c>
      <c r="AT117" s="649" t="str">
        <f>IF(IF('C3(1)-1管路'!AT117="-","-",IF('C10(1)-2管路(計画設定)'!AT117="-",'C3(1)-1管路'!AT117,'C3(1)-1管路'!AT117-'C10(1)-2管路(計画設定)'!AT117))=0,"-",IF('C3(1)-1管路'!AT117="-","-",IF('C10(1)-2管路(計画設定)'!AT117="-",'C3(1)-1管路'!AT117,'C3(1)-1管路'!AT117-'C10(1)-2管路(計画設定)'!AT117)))</f>
        <v>-</v>
      </c>
      <c r="AU117" s="659" t="str">
        <f t="shared" si="259"/>
        <v>-</v>
      </c>
      <c r="AV117" s="1071">
        <f t="shared" si="260"/>
        <v>1890.8</v>
      </c>
      <c r="AW117" s="1070"/>
      <c r="AX117" s="1069" t="str">
        <f t="shared" si="261"/>
        <v>-</v>
      </c>
      <c r="AY117" s="1070"/>
      <c r="AZ117" s="1071">
        <f t="shared" si="262"/>
        <v>415.5</v>
      </c>
      <c r="BA117" s="1070"/>
      <c r="BB117" s="1070">
        <f t="shared" si="263"/>
        <v>0</v>
      </c>
      <c r="BC117" s="1070"/>
      <c r="BD117" s="1070">
        <f t="shared" si="264"/>
        <v>1475.3</v>
      </c>
      <c r="BE117" s="1070"/>
      <c r="BF117" s="1070">
        <f t="shared" si="265"/>
        <v>0</v>
      </c>
      <c r="BG117" s="1070"/>
      <c r="BH117" s="1070">
        <f t="shared" si="266"/>
        <v>0</v>
      </c>
      <c r="BI117" s="1070"/>
      <c r="BJ117" s="1069">
        <f t="shared" si="267"/>
        <v>415.5</v>
      </c>
      <c r="BK117" s="1070"/>
      <c r="BL117" s="1070">
        <f t="shared" si="268"/>
        <v>1475.3</v>
      </c>
      <c r="BM117" s="1073"/>
      <c r="BN117" s="1070">
        <f t="shared" si="269"/>
        <v>1890.8</v>
      </c>
      <c r="BO117" s="1073"/>
      <c r="BQ117" s="442" t="str">
        <f>IF('C10(1)-2管路(計画設定)'!AW117="","-",'C10(1)-2管路(計画設定)'!AW117)</f>
        <v>ダクタイル鋳鉄管(NS形継手等)</v>
      </c>
      <c r="BR117" s="441">
        <f>IF(BQ117=BR$4,IF('C10(1)-2管路(計画設定)'!AV117="-","-",IF('C10(1)-2管路(計画設定)'!I117="-",'C10(1)-2管路(計画設定)'!AV117,'C10(1)-2管路(計画設定)'!AV117-'C10(1)-2管路(計画設定)'!I117)),"-")</f>
        <v>163</v>
      </c>
      <c r="BS117" s="441" t="str">
        <f>IF(BQ117=BS$4,IF('C10(1)-2管路(計画設定)'!AV117="-","-",IF('C10(1)-2管路(計画設定)'!L117="-",'C10(1)-2管路(計画設定)'!AV117,'C10(1)-2管路(計画設定)'!AV117-'C10(1)-2管路(計画設定)'!L117)),"-")</f>
        <v>-</v>
      </c>
      <c r="BT117" s="441" t="str">
        <f>IF(BQ117=BT$4,IF('C10(1)-2管路(計画設定)'!AV117="-","-",IF('C10(1)-2管路(計画設定)'!O117="-",'C10(1)-2管路(計画設定)'!AV117,'C10(1)-2管路(計画設定)'!AV117-'C10(1)-2管路(計画設定)'!O117)),"-")</f>
        <v>-</v>
      </c>
      <c r="BU117" s="441" t="str">
        <f>IF($BQ117=BU$4,IF('C10(1)-2管路(計画設定)'!$AV117="-","-",IF('C10(1)-2管路(計画設定)'!R117="-",'C10(1)-2管路(計画設定)'!$AV117,'C10(1)-2管路(計画設定)'!$AV117-'C10(1)-2管路(計画設定)'!R117)),"-")</f>
        <v>-</v>
      </c>
      <c r="BV117" s="441" t="str">
        <f>IF($BQ117=BV$4,IF('C10(1)-2管路(計画設定)'!$AV117="-","-",IF('C10(1)-2管路(計画設定)'!W117="-",'C10(1)-2管路(計画設定)'!$AV117,'C10(1)-2管路(計画設定)'!$AV117-SUM('C10(1)-2管路(計画設定)'!S117,'C10(1)-2管路(計画設定)'!T117))),"-")</f>
        <v>-</v>
      </c>
      <c r="BW117" s="441" t="str">
        <f>IF($BQ117=BV$4,IF('C10(1)-2管路(計画設定)'!$AV117="-","-",IF('C10(1)-2管路(計画設定)'!W117="-",'C10(1)-2管路(計画設定)'!$AV117,'C10(1)-2管路(計画設定)'!$AV117-SUM('C10(1)-2管路(計画設定)'!U117,'C10(1)-2管路(計画設定)'!V117))),"-")</f>
        <v>-</v>
      </c>
      <c r="BX117" s="441" t="str">
        <f>IF($BQ117=BX$4,IF('C10(1)-2管路(計画設定)'!$AV117="-","-",IF('C10(1)-2管路(計画設定)'!AF117="-",'C10(1)-2管路(計画設定)'!$AV117,'C10(1)-2管路(計画設定)'!$AV117-'C10(1)-2管路(計画設定)'!AF117)),"-")</f>
        <v>-</v>
      </c>
      <c r="BY117" s="5"/>
      <c r="BZ117" s="5"/>
    </row>
    <row r="118" spans="2:78" ht="13.5" customHeight="1">
      <c r="B118" s="1265"/>
      <c r="C118" s="1083"/>
      <c r="D118" s="1084"/>
      <c r="E118" s="1085"/>
      <c r="F118" s="76">
        <v>250</v>
      </c>
      <c r="G118" s="857">
        <f>IF(AND('C10(1)-1管路(計画設定)'!$F$18="○",'C10(1)-4,5管路(計画設定)'!$BR118="-"),"-",IF('C3(1)-1管路'!G118="-",BR118,IF(BR118="-",'C3(1)-1管路'!G118,'C3(1)-1管路'!G118+BR118)))</f>
        <v>2468.1999999999998</v>
      </c>
      <c r="H118" s="649" t="str">
        <f>IF(IF('C3(1)-1管路'!H118="-","-",IF('C10(1)-2管路(計画設定)'!H118="-",'C3(1)-1管路'!H118,'C3(1)-1管路'!H118-'C10(1)-2管路(計画設定)'!H118))=0,"-",IF('C3(1)-1管路'!H118="-","-",IF('C10(1)-2管路(計画設定)'!H118="-",'C3(1)-1管路'!H118,'C3(1)-1管路'!H118-'C10(1)-2管路(計画設定)'!H118)))</f>
        <v>-</v>
      </c>
      <c r="I118" s="664">
        <f t="shared" si="247"/>
        <v>2468.1999999999998</v>
      </c>
      <c r="J118" s="857" t="str">
        <f>IF(AND('C10(1)-1管路(計画設定)'!$H$18="○",'C10(1)-4,5管路(計画設定)'!$BS118="-"),"-",IF('C3(1)-1管路'!J118="-",BS118,IF(BS118="-",'C3(1)-1管路'!J118,'C3(1)-1管路'!J118+BS118)))</f>
        <v>-</v>
      </c>
      <c r="K118" s="649" t="str">
        <f>IF(IF('C3(1)-1管路'!K118="-","-",IF('C10(1)-2管路(計画設定)'!K118="-",'C3(1)-1管路'!K118,'C3(1)-1管路'!K118-'C10(1)-2管路(計画設定)'!K118))=0,"-",IF('C3(1)-1管路'!K118="-","-",IF('C10(1)-2管路(計画設定)'!K118="-",'C3(1)-1管路'!K118,'C3(1)-1管路'!K118-'C10(1)-2管路(計画設定)'!K118)))</f>
        <v>-</v>
      </c>
      <c r="L118" s="664" t="str">
        <f t="shared" si="248"/>
        <v>-</v>
      </c>
      <c r="M118" s="857" t="str">
        <f>IF(AND('C10(1)-1管路(計画設定)'!$J$18="○",'C10(1)-4,5管路(計画設定)'!$BT118="-"),"-",IF('C3(1)-1管路'!M118="-",BT118,IF(BT118="-",'C3(1)-1管路'!M118,'C3(1)-1管路'!M118+BT118)))</f>
        <v>-</v>
      </c>
      <c r="N118" s="649" t="str">
        <f>IF(IF('C3(1)-1管路'!N118="-","-",IF('C10(1)-2管路(計画設定)'!N118="-",'C3(1)-1管路'!N118,'C3(1)-1管路'!N118-'C10(1)-2管路(計画設定)'!N118))=0,"-",IF('C3(1)-1管路'!N118="-","-",IF('C10(1)-2管路(計画設定)'!N118="-",'C3(1)-1管路'!N118,'C3(1)-1管路'!N118-'C10(1)-2管路(計画設定)'!N118)))</f>
        <v>-</v>
      </c>
      <c r="O118" s="664" t="str">
        <f t="shared" si="249"/>
        <v>-</v>
      </c>
      <c r="P118" s="857" t="str">
        <f>IF(AND('C10(1)-1管路(計画設定)'!$L$18="○",'C10(1)-4,5管路(計画設定)'!$BU118="-"),"-",IF('C3(1)-1管路'!P118="-",BU118,IF(BU118="-",'C3(1)-1管路'!P118,'C3(1)-1管路'!P118+BU118)))</f>
        <v>-</v>
      </c>
      <c r="Q118" s="649" t="str">
        <f>IF(IF('C3(1)-1管路'!Q118="-","-",IF('C10(1)-2管路(計画設定)'!Q118="-",'C3(1)-1管路'!Q118,'C3(1)-1管路'!Q118-'C10(1)-2管路(計画設定)'!Q118))=0,"-",IF('C3(1)-1管路'!Q118="-","-",IF('C10(1)-2管路(計画設定)'!Q118="-",'C3(1)-1管路'!Q118,'C3(1)-1管路'!Q118-'C10(1)-2管路(計画設定)'!Q118)))</f>
        <v>-</v>
      </c>
      <c r="R118" s="664" t="str">
        <f t="shared" si="250"/>
        <v>-</v>
      </c>
      <c r="S118" s="857">
        <f>IF(AND('C10(1)-1管路(計画設定)'!$N$18="○",'C10(1)-4,5管路(計画設定)'!$BV118="-"),"-",IF('C3(1)-1管路'!S118="-",BV118,IF(BV118="-",'C3(1)-1管路'!S118,'C3(1)-1管路'!S118+BV118+BW118)))</f>
        <v>134.80000000000001</v>
      </c>
      <c r="T118" s="650">
        <f>IF(IF('C3(1)-1管路'!T118="-","-",IF('C10(1)-2管路(計画設定)'!T118="-",'C3(1)-1管路'!T118,'C3(1)-1管路'!T118-'C10(1)-2管路(計画設定)'!T118))=0,"-",IF('C3(1)-1管路'!T118="-","-",IF('C10(1)-2管路(計画設定)'!T118="-",'C3(1)-1管路'!T118,'C3(1)-1管路'!T118-'C10(1)-2管路(計画設定)'!T118)))</f>
        <v>14.4</v>
      </c>
      <c r="U118" s="856">
        <f>IF(AND('C10(1)-1管路(計画設定)'!$P$18="○",'C10(1)-4,5管路(計画設定)'!$BW118="-"),"-",IF('C3(1)-1管路'!U118="-",BW118,IF(BW118="-",'C3(1)-1管路'!U118,'C3(1)-1管路'!U118)))</f>
        <v>558.20000000000005</v>
      </c>
      <c r="V118" s="649" t="str">
        <f>IF(IF('C3(1)-1管路'!V118="-","-",IF('C10(1)-2管路(計画設定)'!V118="-",'C3(1)-1管路'!V118,'C3(1)-1管路'!V118-'C10(1)-2管路(計画設定)'!V118))=0,"-",IF('C3(1)-1管路'!V118="-","-",IF('C10(1)-2管路(計画設定)'!V118="-",'C3(1)-1管路'!V118,'C3(1)-1管路'!V118-'C10(1)-2管路(計画設定)'!V118)))</f>
        <v>-</v>
      </c>
      <c r="W118" s="664">
        <f t="shared" si="251"/>
        <v>707.40000000000009</v>
      </c>
      <c r="X118" s="648">
        <f>IF(IF('C3(1)-1管路'!X118="-","-",IF('C10(1)-2管路(計画設定)'!X118="-",'C3(1)-1管路'!X118,'C3(1)-1管路'!X118-'C10(1)-2管路(計画設定)'!X118))=0,"-",IF('C3(1)-1管路'!X118="-","-",IF('C10(1)-2管路(計画設定)'!X118="-",'C3(1)-1管路'!X118,'C3(1)-1管路'!X118-'C10(1)-2管路(計画設定)'!X118)))</f>
        <v>3975.5</v>
      </c>
      <c r="Y118" s="649" t="str">
        <f>IF(IF('C3(1)-1管路'!Y118="-","-",IF('C10(1)-2管路(計画設定)'!Y118="-",'C3(1)-1管路'!Y118,'C3(1)-1管路'!Y118-'C10(1)-2管路(計画設定)'!Y118))=0,"-",IF('C3(1)-1管路'!Y118="-","-",IF('C10(1)-2管路(計画設定)'!Y118="-",'C3(1)-1管路'!Y118,'C3(1)-1管路'!Y118-'C10(1)-2管路(計画設定)'!Y118)))</f>
        <v>-</v>
      </c>
      <c r="Z118" s="664">
        <f t="shared" si="252"/>
        <v>3975.5</v>
      </c>
      <c r="AA118" s="648" t="str">
        <f>IF(IF('C3(1)-1管路'!AA118="-","-",IF('C10(1)-2管路(計画設定)'!AA118="-",'C3(1)-1管路'!AA118,'C3(1)-1管路'!AA118-'C10(1)-2管路(計画設定)'!AA118))=0,"-",IF('C3(1)-1管路'!AA118="-","-",IF('C10(1)-2管路(計画設定)'!AA118="-",'C3(1)-1管路'!AA118,'C3(1)-1管路'!AA118-'C10(1)-2管路(計画設定)'!AA118)))</f>
        <v>-</v>
      </c>
      <c r="AB118" s="649" t="str">
        <f>IF(IF('C3(1)-1管路'!AB118="-","-",IF('C10(1)-2管路(計画設定)'!AB118="-",'C3(1)-1管路'!AB118,'C3(1)-1管路'!AB118-'C10(1)-2管路(計画設定)'!AB118))=0,"-",IF('C3(1)-1管路'!AB118="-","-",IF('C10(1)-2管路(計画設定)'!AB118="-",'C3(1)-1管路'!AB118,'C3(1)-1管路'!AB118-'C10(1)-2管路(計画設定)'!AB118)))</f>
        <v>-</v>
      </c>
      <c r="AC118" s="664" t="str">
        <f t="shared" si="253"/>
        <v>-</v>
      </c>
      <c r="AD118" s="857" t="str">
        <f>IF(AND('C10(1)-1管路(計画設定)'!$V$18="○",'C10(1)-4,5管路(計画設定)'!$BX118="-"),"-",IF('C3(1)-1管路'!AD118="-",BX118,IF(BX118="-",'C3(1)-1管路'!AD118,'C3(1)-1管路'!AD118+BX118)))</f>
        <v>-</v>
      </c>
      <c r="AE118" s="649" t="str">
        <f>IF(IF('C3(1)-1管路'!AE118="-","-",IF('C10(1)-2管路(計画設定)'!AE118="-",'C3(1)-1管路'!AE118,'C3(1)-1管路'!AE118-'C10(1)-2管路(計画設定)'!AE118))=0,"-",IF('C3(1)-1管路'!AE118="-","-",IF('C10(1)-2管路(計画設定)'!AE118="-",'C3(1)-1管路'!AE118,'C3(1)-1管路'!AE118-'C10(1)-2管路(計画設定)'!AE118)))</f>
        <v>-</v>
      </c>
      <c r="AF118" s="664" t="str">
        <f t="shared" si="254"/>
        <v>-</v>
      </c>
      <c r="AG118" s="648" t="str">
        <f>IF(IF('C3(1)-1管路'!AG118="-","-",IF('C10(1)-2管路(計画設定)'!AG118="-",'C3(1)-1管路'!AG118,'C3(1)-1管路'!AG118-'C10(1)-2管路(計画設定)'!AG118))=0,"-",IF('C3(1)-1管路'!AG118="-","-",IF('C10(1)-2管路(計画設定)'!AG118="-",'C3(1)-1管路'!AG118,'C3(1)-1管路'!AG118-'C10(1)-2管路(計画設定)'!AG118)))</f>
        <v>-</v>
      </c>
      <c r="AH118" s="649" t="str">
        <f>IF(IF('C3(1)-1管路'!AH118="-","-",IF('C10(1)-2管路(計画設定)'!AH118="-",'C3(1)-1管路'!AH118,'C3(1)-1管路'!AH118-'C10(1)-2管路(計画設定)'!AH118))=0,"-",IF('C3(1)-1管路'!AH118="-","-",IF('C10(1)-2管路(計画設定)'!AH118="-",'C3(1)-1管路'!AH118,'C3(1)-1管路'!AH118-'C10(1)-2管路(計画設定)'!AH118)))</f>
        <v>-</v>
      </c>
      <c r="AI118" s="664" t="str">
        <f t="shared" si="255"/>
        <v>-</v>
      </c>
      <c r="AJ118" s="648" t="str">
        <f>IF(IF('C3(1)-1管路'!AJ118="-","-",IF('C10(1)-2管路(計画設定)'!AJ118="-",'C3(1)-1管路'!AJ118,'C3(1)-1管路'!AJ118-'C10(1)-2管路(計画設定)'!AJ118))=0,"-",IF('C3(1)-1管路'!AJ118="-","-",IF('C10(1)-2管路(計画設定)'!AJ118="-",'C3(1)-1管路'!AJ118,'C3(1)-1管路'!AJ118-'C10(1)-2管路(計画設定)'!AJ118)))</f>
        <v>-</v>
      </c>
      <c r="AK118" s="649" t="str">
        <f>IF(IF('C3(1)-1管路'!AK118="-","-",IF('C10(1)-2管路(計画設定)'!AK118="-",'C3(1)-1管路'!AK118,'C3(1)-1管路'!AK118-'C10(1)-2管路(計画設定)'!AK118))=0,"-",IF('C3(1)-1管路'!AK118="-","-",IF('C10(1)-2管路(計画設定)'!AK118="-",'C3(1)-1管路'!AK118,'C3(1)-1管路'!AK118-'C10(1)-2管路(計画設定)'!AK118)))</f>
        <v>-</v>
      </c>
      <c r="AL118" s="664" t="str">
        <f t="shared" si="256"/>
        <v>-</v>
      </c>
      <c r="AM118" s="648" t="str">
        <f>IF(IF('C3(1)-1管路'!AM118="-","-",IF('C10(1)-2管路(計画設定)'!AM118="-",'C3(1)-1管路'!AM118,'C3(1)-1管路'!AM118-'C10(1)-2管路(計画設定)'!AM118))=0,"-",IF('C3(1)-1管路'!AM118="-","-",IF('C10(1)-2管路(計画設定)'!AM118="-",'C3(1)-1管路'!AM118,'C3(1)-1管路'!AM118-'C10(1)-2管路(計画設定)'!AM118)))</f>
        <v>-</v>
      </c>
      <c r="AN118" s="649" t="str">
        <f>IF(IF('C3(1)-1管路'!AN118="-","-",IF('C10(1)-2管路(計画設定)'!AN118="-",'C3(1)-1管路'!AN118,'C3(1)-1管路'!AN118-'C10(1)-2管路(計画設定)'!AN118))=0,"-",IF('C3(1)-1管路'!AN118="-","-",IF('C10(1)-2管路(計画設定)'!AN118="-",'C3(1)-1管路'!AN118,'C3(1)-1管路'!AN118-'C10(1)-2管路(計画設定)'!AN118)))</f>
        <v>-</v>
      </c>
      <c r="AO118" s="664" t="str">
        <f t="shared" si="257"/>
        <v>-</v>
      </c>
      <c r="AP118" s="648" t="str">
        <f>IF(IF('C3(1)-1管路'!AP118="-","-",IF('C10(1)-2管路(計画設定)'!AP118="-",'C3(1)-1管路'!AP118,'C3(1)-1管路'!AP118-'C10(1)-2管路(計画設定)'!AP118))=0,"-",IF('C3(1)-1管路'!AP118="-","-",IF('C10(1)-2管路(計画設定)'!AP118="-",'C3(1)-1管路'!AP118,'C3(1)-1管路'!AP118-'C10(1)-2管路(計画設定)'!AP118)))</f>
        <v>-</v>
      </c>
      <c r="AQ118" s="649" t="str">
        <f>IF(IF('C3(1)-1管路'!AQ118="-","-",IF('C10(1)-2管路(計画設定)'!AQ118="-",'C3(1)-1管路'!AQ118,'C3(1)-1管路'!AQ118-'C10(1)-2管路(計画設定)'!AQ118))=0,"-",IF('C3(1)-1管路'!AQ118="-","-",IF('C10(1)-2管路(計画設定)'!AQ118="-",'C3(1)-1管路'!AQ118,'C3(1)-1管路'!AQ118-'C10(1)-2管路(計画設定)'!AQ118)))</f>
        <v>-</v>
      </c>
      <c r="AR118" s="659" t="str">
        <f t="shared" si="258"/>
        <v>-</v>
      </c>
      <c r="AS118" s="648" t="str">
        <f>IF(IF('C3(1)-1管路'!AS118="-","-",IF('C10(1)-2管路(計画設定)'!AS118="-",'C3(1)-1管路'!AS118,'C3(1)-1管路'!AS118-'C10(1)-2管路(計画設定)'!AS118))=0,"-",IF('C3(1)-1管路'!AS118="-","-",IF('C10(1)-2管路(計画設定)'!AS118="-",'C3(1)-1管路'!AS118,'C3(1)-1管路'!AS118-'C10(1)-2管路(計画設定)'!AS118)))</f>
        <v>-</v>
      </c>
      <c r="AT118" s="649" t="str">
        <f>IF(IF('C3(1)-1管路'!AT118="-","-",IF('C10(1)-2管路(計画設定)'!AT118="-",'C3(1)-1管路'!AT118,'C3(1)-1管路'!AT118-'C10(1)-2管路(計画設定)'!AT118))=0,"-",IF('C3(1)-1管路'!AT118="-","-",IF('C10(1)-2管路(計画設定)'!AT118="-",'C3(1)-1管路'!AT118,'C3(1)-1管路'!AT118-'C10(1)-2管路(計画設定)'!AT118)))</f>
        <v>-</v>
      </c>
      <c r="AU118" s="659" t="str">
        <f t="shared" si="259"/>
        <v>-</v>
      </c>
      <c r="AV118" s="1071">
        <f t="shared" si="260"/>
        <v>7136.7</v>
      </c>
      <c r="AW118" s="1070"/>
      <c r="AX118" s="1069">
        <f t="shared" si="261"/>
        <v>14.4</v>
      </c>
      <c r="AY118" s="1070"/>
      <c r="AZ118" s="1071">
        <f t="shared" si="262"/>
        <v>2468.1999999999998</v>
      </c>
      <c r="BA118" s="1070"/>
      <c r="BB118" s="1070">
        <f t="shared" si="263"/>
        <v>149.20000000000002</v>
      </c>
      <c r="BC118" s="1070"/>
      <c r="BD118" s="1070">
        <f t="shared" si="264"/>
        <v>4533.7</v>
      </c>
      <c r="BE118" s="1070"/>
      <c r="BF118" s="1070">
        <f t="shared" si="265"/>
        <v>0</v>
      </c>
      <c r="BG118" s="1070"/>
      <c r="BH118" s="1070">
        <f t="shared" si="266"/>
        <v>0</v>
      </c>
      <c r="BI118" s="1070"/>
      <c r="BJ118" s="1069">
        <f t="shared" si="267"/>
        <v>2617.3999999999996</v>
      </c>
      <c r="BK118" s="1070"/>
      <c r="BL118" s="1070">
        <f t="shared" si="268"/>
        <v>4533.7</v>
      </c>
      <c r="BM118" s="1073"/>
      <c r="BN118" s="1070">
        <f t="shared" si="269"/>
        <v>7151.0999999999995</v>
      </c>
      <c r="BO118" s="1073"/>
      <c r="BQ118" s="442" t="str">
        <f>IF('C10(1)-2管路(計画設定)'!AW118="","-",'C10(1)-2管路(計画設定)'!AW118)</f>
        <v>ダクタイル鋳鉄管(NS形継手等)</v>
      </c>
      <c r="BR118" s="441">
        <f>IF(BQ118=BR$4,IF('C10(1)-2管路(計画設定)'!AV118="-","-",IF('C10(1)-2管路(計画設定)'!I118="-",'C10(1)-2管路(計画設定)'!AV118,'C10(1)-2管路(計画設定)'!AV118-'C10(1)-2管路(計画設定)'!I118)),"-")</f>
        <v>1102.4000000000001</v>
      </c>
      <c r="BS118" s="441" t="str">
        <f>IF(BQ118=BS$4,IF('C10(1)-2管路(計画設定)'!AV118="-","-",IF('C10(1)-2管路(計画設定)'!L118="-",'C10(1)-2管路(計画設定)'!AV118,'C10(1)-2管路(計画設定)'!AV118-'C10(1)-2管路(計画設定)'!L118)),"-")</f>
        <v>-</v>
      </c>
      <c r="BT118" s="441" t="str">
        <f>IF(BQ118=BT$4,IF('C10(1)-2管路(計画設定)'!AV118="-","-",IF('C10(1)-2管路(計画設定)'!O118="-",'C10(1)-2管路(計画設定)'!AV118,'C10(1)-2管路(計画設定)'!AV118-'C10(1)-2管路(計画設定)'!O118)),"-")</f>
        <v>-</v>
      </c>
      <c r="BU118" s="441" t="str">
        <f>IF($BQ118=BU$4,IF('C10(1)-2管路(計画設定)'!$AV118="-","-",IF('C10(1)-2管路(計画設定)'!R118="-",'C10(1)-2管路(計画設定)'!$AV118,'C10(1)-2管路(計画設定)'!$AV118-'C10(1)-2管路(計画設定)'!R118)),"-")</f>
        <v>-</v>
      </c>
      <c r="BV118" s="441" t="str">
        <f>IF($BQ118=BV$4,IF('C10(1)-2管路(計画設定)'!$AV118="-","-",IF('C10(1)-2管路(計画設定)'!W118="-",'C10(1)-2管路(計画設定)'!$AV118,'C10(1)-2管路(計画設定)'!$AV118-SUM('C10(1)-2管路(計画設定)'!S118,'C10(1)-2管路(計画設定)'!T118))),"-")</f>
        <v>-</v>
      </c>
      <c r="BW118" s="441" t="str">
        <f>IF($BQ118=BV$4,IF('C10(1)-2管路(計画設定)'!$AV118="-","-",IF('C10(1)-2管路(計画設定)'!W118="-",'C10(1)-2管路(計画設定)'!$AV118,'C10(1)-2管路(計画設定)'!$AV118-SUM('C10(1)-2管路(計画設定)'!U118,'C10(1)-2管路(計画設定)'!V118))),"-")</f>
        <v>-</v>
      </c>
      <c r="BX118" s="441" t="str">
        <f>IF($BQ118=BX$4,IF('C10(1)-2管路(計画設定)'!$AV118="-","-",IF('C10(1)-2管路(計画設定)'!AF118="-",'C10(1)-2管路(計画設定)'!$AV118,'C10(1)-2管路(計画設定)'!$AV118-'C10(1)-2管路(計画設定)'!AF118)),"-")</f>
        <v>-</v>
      </c>
      <c r="BY118" s="5"/>
      <c r="BZ118" s="5"/>
    </row>
    <row r="119" spans="2:78" ht="13.5" customHeight="1">
      <c r="B119" s="1265"/>
      <c r="C119" s="1083"/>
      <c r="D119" s="1084"/>
      <c r="E119" s="1085"/>
      <c r="F119" s="76">
        <v>200</v>
      </c>
      <c r="G119" s="857">
        <f>IF(AND('C10(1)-1管路(計画設定)'!$F$18="○",'C10(1)-4,5管路(計画設定)'!$BR119="-"),"-",IF('C3(1)-1管路'!G119="-",BR119,IF(BR119="-",'C3(1)-1管路'!G119,'C3(1)-1管路'!G119+BR119)))</f>
        <v>5188.5</v>
      </c>
      <c r="H119" s="649" t="str">
        <f>IF(IF('C3(1)-1管路'!H119="-","-",IF('C10(1)-2管路(計画設定)'!H119="-",'C3(1)-1管路'!H119,'C3(1)-1管路'!H119-'C10(1)-2管路(計画設定)'!H119))=0,"-",IF('C3(1)-1管路'!H119="-","-",IF('C10(1)-2管路(計画設定)'!H119="-",'C3(1)-1管路'!H119,'C3(1)-1管路'!H119-'C10(1)-2管路(計画設定)'!H119)))</f>
        <v>-</v>
      </c>
      <c r="I119" s="664">
        <f t="shared" si="247"/>
        <v>5188.5</v>
      </c>
      <c r="J119" s="857" t="str">
        <f>IF(AND('C10(1)-1管路(計画設定)'!$H$18="○",'C10(1)-4,5管路(計画設定)'!$BS119="-"),"-",IF('C3(1)-1管路'!J119="-",BS119,IF(BS119="-",'C3(1)-1管路'!J119,'C3(1)-1管路'!J119+BS119)))</f>
        <v>-</v>
      </c>
      <c r="K119" s="649" t="str">
        <f>IF(IF('C3(1)-1管路'!K119="-","-",IF('C10(1)-2管路(計画設定)'!K119="-",'C3(1)-1管路'!K119,'C3(1)-1管路'!K119-'C10(1)-2管路(計画設定)'!K119))=0,"-",IF('C3(1)-1管路'!K119="-","-",IF('C10(1)-2管路(計画設定)'!K119="-",'C3(1)-1管路'!K119,'C3(1)-1管路'!K119-'C10(1)-2管路(計画設定)'!K119)))</f>
        <v>-</v>
      </c>
      <c r="L119" s="664" t="str">
        <f t="shared" si="248"/>
        <v>-</v>
      </c>
      <c r="M119" s="857" t="str">
        <f>IF(AND('C10(1)-1管路(計画設定)'!$J$18="○",'C10(1)-4,5管路(計画設定)'!$BT119="-"),"-",IF('C3(1)-1管路'!M119="-",BT119,IF(BT119="-",'C3(1)-1管路'!M119,'C3(1)-1管路'!M119+BT119)))</f>
        <v>-</v>
      </c>
      <c r="N119" s="649" t="str">
        <f>IF(IF('C3(1)-1管路'!N119="-","-",IF('C10(1)-2管路(計画設定)'!N119="-",'C3(1)-1管路'!N119,'C3(1)-1管路'!N119-'C10(1)-2管路(計画設定)'!N119))=0,"-",IF('C3(1)-1管路'!N119="-","-",IF('C10(1)-2管路(計画設定)'!N119="-",'C3(1)-1管路'!N119,'C3(1)-1管路'!N119-'C10(1)-2管路(計画設定)'!N119)))</f>
        <v>-</v>
      </c>
      <c r="O119" s="664" t="str">
        <f t="shared" si="249"/>
        <v>-</v>
      </c>
      <c r="P119" s="857" t="str">
        <f>IF(AND('C10(1)-1管路(計画設定)'!$L$18="○",'C10(1)-4,5管路(計画設定)'!$BU119="-"),"-",IF('C3(1)-1管路'!P119="-",BU119,IF(BU119="-",'C3(1)-1管路'!P119,'C3(1)-1管路'!P119+BU119)))</f>
        <v>-</v>
      </c>
      <c r="Q119" s="649" t="str">
        <f>IF(IF('C3(1)-1管路'!Q119="-","-",IF('C10(1)-2管路(計画設定)'!Q119="-",'C3(1)-1管路'!Q119,'C3(1)-1管路'!Q119-'C10(1)-2管路(計画設定)'!Q119))=0,"-",IF('C3(1)-1管路'!Q119="-","-",IF('C10(1)-2管路(計画設定)'!Q119="-",'C3(1)-1管路'!Q119,'C3(1)-1管路'!Q119-'C10(1)-2管路(計画設定)'!Q119)))</f>
        <v>-</v>
      </c>
      <c r="R119" s="664" t="str">
        <f t="shared" si="250"/>
        <v>-</v>
      </c>
      <c r="S119" s="857">
        <f>IF(AND('C10(1)-1管路(計画設定)'!$N$18="○",'C10(1)-4,5管路(計画設定)'!$BV119="-"),"-",IF('C3(1)-1管路'!S119="-",BV119,IF(BV119="-",'C3(1)-1管路'!S119,'C3(1)-1管路'!S119+BV119+BW119)))</f>
        <v>412.4</v>
      </c>
      <c r="T119" s="650">
        <f>IF(IF('C3(1)-1管路'!T119="-","-",IF('C10(1)-2管路(計画設定)'!T119="-",'C3(1)-1管路'!T119,'C3(1)-1管路'!T119-'C10(1)-2管路(計画設定)'!T119))=0,"-",IF('C3(1)-1管路'!T119="-","-",IF('C10(1)-2管路(計画設定)'!T119="-",'C3(1)-1管路'!T119,'C3(1)-1管路'!T119-'C10(1)-2管路(計画設定)'!T119)))</f>
        <v>46</v>
      </c>
      <c r="U119" s="856">
        <f>IF(AND('C10(1)-1管路(計画設定)'!$P$18="○",'C10(1)-4,5管路(計画設定)'!$BW119="-"),"-",IF('C3(1)-1管路'!U119="-",BW119,IF(BW119="-",'C3(1)-1管路'!U119,'C3(1)-1管路'!U119)))</f>
        <v>1716.2</v>
      </c>
      <c r="V119" s="649" t="str">
        <f>IF(IF('C3(1)-1管路'!V119="-","-",IF('C10(1)-2管路(計画設定)'!V119="-",'C3(1)-1管路'!V119,'C3(1)-1管路'!V119-'C10(1)-2管路(計画設定)'!V119))=0,"-",IF('C3(1)-1管路'!V119="-","-",IF('C10(1)-2管路(計画設定)'!V119="-",'C3(1)-1管路'!V119,'C3(1)-1管路'!V119-'C10(1)-2管路(計画設定)'!V119)))</f>
        <v>-</v>
      </c>
      <c r="W119" s="664">
        <f t="shared" si="251"/>
        <v>2174.6</v>
      </c>
      <c r="X119" s="648">
        <f>IF(IF('C3(1)-1管路'!X119="-","-",IF('C10(1)-2管路(計画設定)'!X119="-",'C3(1)-1管路'!X119,'C3(1)-1管路'!X119-'C10(1)-2管路(計画設定)'!X119))=0,"-",IF('C3(1)-1管路'!X119="-","-",IF('C10(1)-2管路(計画設定)'!X119="-",'C3(1)-1管路'!X119,'C3(1)-1管路'!X119-'C10(1)-2管路(計画設定)'!X119)))</f>
        <v>11189.8</v>
      </c>
      <c r="Y119" s="649" t="str">
        <f>IF(IF('C3(1)-1管路'!Y119="-","-",IF('C10(1)-2管路(計画設定)'!Y119="-",'C3(1)-1管路'!Y119,'C3(1)-1管路'!Y119-'C10(1)-2管路(計画設定)'!Y119))=0,"-",IF('C3(1)-1管路'!Y119="-","-",IF('C10(1)-2管路(計画設定)'!Y119="-",'C3(1)-1管路'!Y119,'C3(1)-1管路'!Y119-'C10(1)-2管路(計画設定)'!Y119)))</f>
        <v>-</v>
      </c>
      <c r="Z119" s="664">
        <f t="shared" si="252"/>
        <v>11189.8</v>
      </c>
      <c r="AA119" s="648" t="str">
        <f>IF(IF('C3(1)-1管路'!AA119="-","-",IF('C10(1)-2管路(計画設定)'!AA119="-",'C3(1)-1管路'!AA119,'C3(1)-1管路'!AA119-'C10(1)-2管路(計画設定)'!AA119))=0,"-",IF('C3(1)-1管路'!AA119="-","-",IF('C10(1)-2管路(計画設定)'!AA119="-",'C3(1)-1管路'!AA119,'C3(1)-1管路'!AA119-'C10(1)-2管路(計画設定)'!AA119)))</f>
        <v>-</v>
      </c>
      <c r="AB119" s="649" t="str">
        <f>IF(IF('C3(1)-1管路'!AB119="-","-",IF('C10(1)-2管路(計画設定)'!AB119="-",'C3(1)-1管路'!AB119,'C3(1)-1管路'!AB119-'C10(1)-2管路(計画設定)'!AB119))=0,"-",IF('C3(1)-1管路'!AB119="-","-",IF('C10(1)-2管路(計画設定)'!AB119="-",'C3(1)-1管路'!AB119,'C3(1)-1管路'!AB119-'C10(1)-2管路(計画設定)'!AB119)))</f>
        <v>-</v>
      </c>
      <c r="AC119" s="664" t="str">
        <f t="shared" si="253"/>
        <v>-</v>
      </c>
      <c r="AD119" s="857" t="str">
        <f>IF(AND('C10(1)-1管路(計画設定)'!$V$18="○",'C10(1)-4,5管路(計画設定)'!$BX119="-"),"-",IF('C3(1)-1管路'!AD119="-",BX119,IF(BX119="-",'C3(1)-1管路'!AD119,'C3(1)-1管路'!AD119+BX119)))</f>
        <v>-</v>
      </c>
      <c r="AE119" s="649" t="str">
        <f>IF(IF('C3(1)-1管路'!AE119="-","-",IF('C10(1)-2管路(計画設定)'!AE119="-",'C3(1)-1管路'!AE119,'C3(1)-1管路'!AE119-'C10(1)-2管路(計画設定)'!AE119))=0,"-",IF('C3(1)-1管路'!AE119="-","-",IF('C10(1)-2管路(計画設定)'!AE119="-",'C3(1)-1管路'!AE119,'C3(1)-1管路'!AE119-'C10(1)-2管路(計画設定)'!AE119)))</f>
        <v>-</v>
      </c>
      <c r="AF119" s="664" t="str">
        <f t="shared" si="254"/>
        <v>-</v>
      </c>
      <c r="AG119" s="648" t="str">
        <f>IF(IF('C3(1)-1管路'!AG119="-","-",IF('C10(1)-2管路(計画設定)'!AG119="-",'C3(1)-1管路'!AG119,'C3(1)-1管路'!AG119-'C10(1)-2管路(計画設定)'!AG119))=0,"-",IF('C3(1)-1管路'!AG119="-","-",IF('C10(1)-2管路(計画設定)'!AG119="-",'C3(1)-1管路'!AG119,'C3(1)-1管路'!AG119-'C10(1)-2管路(計画設定)'!AG119)))</f>
        <v>-</v>
      </c>
      <c r="AH119" s="649" t="str">
        <f>IF(IF('C3(1)-1管路'!AH119="-","-",IF('C10(1)-2管路(計画設定)'!AH119="-",'C3(1)-1管路'!AH119,'C3(1)-1管路'!AH119-'C10(1)-2管路(計画設定)'!AH119))=0,"-",IF('C3(1)-1管路'!AH119="-","-",IF('C10(1)-2管路(計画設定)'!AH119="-",'C3(1)-1管路'!AH119,'C3(1)-1管路'!AH119-'C10(1)-2管路(計画設定)'!AH119)))</f>
        <v>-</v>
      </c>
      <c r="AI119" s="664" t="str">
        <f t="shared" si="255"/>
        <v>-</v>
      </c>
      <c r="AJ119" s="648" t="str">
        <f>IF(IF('C3(1)-1管路'!AJ119="-","-",IF('C10(1)-2管路(計画設定)'!AJ119="-",'C3(1)-1管路'!AJ119,'C3(1)-1管路'!AJ119-'C10(1)-2管路(計画設定)'!AJ119))=0,"-",IF('C3(1)-1管路'!AJ119="-","-",IF('C10(1)-2管路(計画設定)'!AJ119="-",'C3(1)-1管路'!AJ119,'C3(1)-1管路'!AJ119-'C10(1)-2管路(計画設定)'!AJ119)))</f>
        <v>-</v>
      </c>
      <c r="AK119" s="649" t="str">
        <f>IF(IF('C3(1)-1管路'!AK119="-","-",IF('C10(1)-2管路(計画設定)'!AK119="-",'C3(1)-1管路'!AK119,'C3(1)-1管路'!AK119-'C10(1)-2管路(計画設定)'!AK119))=0,"-",IF('C3(1)-1管路'!AK119="-","-",IF('C10(1)-2管路(計画設定)'!AK119="-",'C3(1)-1管路'!AK119,'C3(1)-1管路'!AK119-'C10(1)-2管路(計画設定)'!AK119)))</f>
        <v>-</v>
      </c>
      <c r="AL119" s="664" t="str">
        <f t="shared" si="256"/>
        <v>-</v>
      </c>
      <c r="AM119" s="648" t="str">
        <f>IF(IF('C3(1)-1管路'!AM119="-","-",IF('C10(1)-2管路(計画設定)'!AM119="-",'C3(1)-1管路'!AM119,'C3(1)-1管路'!AM119-'C10(1)-2管路(計画設定)'!AM119))=0,"-",IF('C3(1)-1管路'!AM119="-","-",IF('C10(1)-2管路(計画設定)'!AM119="-",'C3(1)-1管路'!AM119,'C3(1)-1管路'!AM119-'C10(1)-2管路(計画設定)'!AM119)))</f>
        <v>-</v>
      </c>
      <c r="AN119" s="649" t="str">
        <f>IF(IF('C3(1)-1管路'!AN119="-","-",IF('C10(1)-2管路(計画設定)'!AN119="-",'C3(1)-1管路'!AN119,'C3(1)-1管路'!AN119-'C10(1)-2管路(計画設定)'!AN119))=0,"-",IF('C3(1)-1管路'!AN119="-","-",IF('C10(1)-2管路(計画設定)'!AN119="-",'C3(1)-1管路'!AN119,'C3(1)-1管路'!AN119-'C10(1)-2管路(計画設定)'!AN119)))</f>
        <v>-</v>
      </c>
      <c r="AO119" s="664" t="str">
        <f t="shared" si="257"/>
        <v>-</v>
      </c>
      <c r="AP119" s="648" t="str">
        <f>IF(IF('C3(1)-1管路'!AP119="-","-",IF('C10(1)-2管路(計画設定)'!AP119="-",'C3(1)-1管路'!AP119,'C3(1)-1管路'!AP119-'C10(1)-2管路(計画設定)'!AP119))=0,"-",IF('C3(1)-1管路'!AP119="-","-",IF('C10(1)-2管路(計画設定)'!AP119="-",'C3(1)-1管路'!AP119,'C3(1)-1管路'!AP119-'C10(1)-2管路(計画設定)'!AP119)))</f>
        <v>-</v>
      </c>
      <c r="AQ119" s="649" t="str">
        <f>IF(IF('C3(1)-1管路'!AQ119="-","-",IF('C10(1)-2管路(計画設定)'!AQ119="-",'C3(1)-1管路'!AQ119,'C3(1)-1管路'!AQ119-'C10(1)-2管路(計画設定)'!AQ119))=0,"-",IF('C3(1)-1管路'!AQ119="-","-",IF('C10(1)-2管路(計画設定)'!AQ119="-",'C3(1)-1管路'!AQ119,'C3(1)-1管路'!AQ119-'C10(1)-2管路(計画設定)'!AQ119)))</f>
        <v>-</v>
      </c>
      <c r="AR119" s="659" t="str">
        <f t="shared" si="258"/>
        <v>-</v>
      </c>
      <c r="AS119" s="648" t="str">
        <f>IF(IF('C3(1)-1管路'!AS119="-","-",IF('C10(1)-2管路(計画設定)'!AS119="-",'C3(1)-1管路'!AS119,'C3(1)-1管路'!AS119-'C10(1)-2管路(計画設定)'!AS119))=0,"-",IF('C3(1)-1管路'!AS119="-","-",IF('C10(1)-2管路(計画設定)'!AS119="-",'C3(1)-1管路'!AS119,'C3(1)-1管路'!AS119-'C10(1)-2管路(計画設定)'!AS119)))</f>
        <v>-</v>
      </c>
      <c r="AT119" s="649" t="str">
        <f>IF(IF('C3(1)-1管路'!AT119="-","-",IF('C10(1)-2管路(計画設定)'!AT119="-",'C3(1)-1管路'!AT119,'C3(1)-1管路'!AT119-'C10(1)-2管路(計画設定)'!AT119))=0,"-",IF('C3(1)-1管路'!AT119="-","-",IF('C10(1)-2管路(計画設定)'!AT119="-",'C3(1)-1管路'!AT119,'C3(1)-1管路'!AT119-'C10(1)-2管路(計画設定)'!AT119)))</f>
        <v>-</v>
      </c>
      <c r="AU119" s="659" t="str">
        <f t="shared" si="259"/>
        <v>-</v>
      </c>
      <c r="AV119" s="1071">
        <f t="shared" si="260"/>
        <v>18506.899999999998</v>
      </c>
      <c r="AW119" s="1070"/>
      <c r="AX119" s="1069">
        <f t="shared" si="261"/>
        <v>46</v>
      </c>
      <c r="AY119" s="1070"/>
      <c r="AZ119" s="1071">
        <f t="shared" si="262"/>
        <v>5188.5</v>
      </c>
      <c r="BA119" s="1070"/>
      <c r="BB119" s="1070">
        <f t="shared" si="263"/>
        <v>458.4</v>
      </c>
      <c r="BC119" s="1070"/>
      <c r="BD119" s="1070">
        <f t="shared" si="264"/>
        <v>12906</v>
      </c>
      <c r="BE119" s="1070"/>
      <c r="BF119" s="1070">
        <f t="shared" si="265"/>
        <v>0</v>
      </c>
      <c r="BG119" s="1070"/>
      <c r="BH119" s="1070">
        <f t="shared" si="266"/>
        <v>0</v>
      </c>
      <c r="BI119" s="1070"/>
      <c r="BJ119" s="1069">
        <f t="shared" si="267"/>
        <v>5646.9</v>
      </c>
      <c r="BK119" s="1070"/>
      <c r="BL119" s="1070">
        <f t="shared" si="268"/>
        <v>12906</v>
      </c>
      <c r="BM119" s="1073"/>
      <c r="BN119" s="1070">
        <f t="shared" si="269"/>
        <v>18552.899999999998</v>
      </c>
      <c r="BO119" s="1073"/>
      <c r="BQ119" s="442" t="str">
        <f>IF('C10(1)-2管路(計画設定)'!AW119="","-",'C10(1)-2管路(計画設定)'!AW119)</f>
        <v>ダクタイル鋳鉄管(NS形継手等)</v>
      </c>
      <c r="BR119" s="441">
        <f>IF(BQ119=BR$4,IF('C10(1)-2管路(計画設定)'!AV119="-","-",IF('C10(1)-2管路(計画設定)'!I119="-",'C10(1)-2管路(計画設定)'!AV119,'C10(1)-2管路(計画設定)'!AV119-'C10(1)-2管路(計画設定)'!I119)),"-")</f>
        <v>3148.2</v>
      </c>
      <c r="BS119" s="441" t="str">
        <f>IF(BQ119=BS$4,IF('C10(1)-2管路(計画設定)'!AV119="-","-",IF('C10(1)-2管路(計画設定)'!L119="-",'C10(1)-2管路(計画設定)'!AV119,'C10(1)-2管路(計画設定)'!AV119-'C10(1)-2管路(計画設定)'!L119)),"-")</f>
        <v>-</v>
      </c>
      <c r="BT119" s="441" t="str">
        <f>IF(BQ119=BT$4,IF('C10(1)-2管路(計画設定)'!AV119="-","-",IF('C10(1)-2管路(計画設定)'!O119="-",'C10(1)-2管路(計画設定)'!AV119,'C10(1)-2管路(計画設定)'!AV119-'C10(1)-2管路(計画設定)'!O119)),"-")</f>
        <v>-</v>
      </c>
      <c r="BU119" s="441" t="str">
        <f>IF($BQ119=BU$4,IF('C10(1)-2管路(計画設定)'!$AV119="-","-",IF('C10(1)-2管路(計画設定)'!R119="-",'C10(1)-2管路(計画設定)'!$AV119,'C10(1)-2管路(計画設定)'!$AV119-'C10(1)-2管路(計画設定)'!R119)),"-")</f>
        <v>-</v>
      </c>
      <c r="BV119" s="441" t="str">
        <f>IF($BQ119=BV$4,IF('C10(1)-2管路(計画設定)'!$AV119="-","-",IF('C10(1)-2管路(計画設定)'!W119="-",'C10(1)-2管路(計画設定)'!$AV119,'C10(1)-2管路(計画設定)'!$AV119-SUM('C10(1)-2管路(計画設定)'!S119,'C10(1)-2管路(計画設定)'!T119))),"-")</f>
        <v>-</v>
      </c>
      <c r="BW119" s="441" t="str">
        <f>IF($BQ119=BV$4,IF('C10(1)-2管路(計画設定)'!$AV119="-","-",IF('C10(1)-2管路(計画設定)'!W119="-",'C10(1)-2管路(計画設定)'!$AV119,'C10(1)-2管路(計画設定)'!$AV119-SUM('C10(1)-2管路(計画設定)'!U119,'C10(1)-2管路(計画設定)'!V119))),"-")</f>
        <v>-</v>
      </c>
      <c r="BX119" s="441" t="str">
        <f>IF($BQ119=BX$4,IF('C10(1)-2管路(計画設定)'!$AV119="-","-",IF('C10(1)-2管路(計画設定)'!AF119="-",'C10(1)-2管路(計画設定)'!$AV119,'C10(1)-2管路(計画設定)'!$AV119-'C10(1)-2管路(計画設定)'!AF119)),"-")</f>
        <v>-</v>
      </c>
      <c r="BY119" s="5"/>
      <c r="BZ119" s="5"/>
    </row>
    <row r="120" spans="2:78" ht="13.5" customHeight="1">
      <c r="B120" s="1265"/>
      <c r="C120" s="1083"/>
      <c r="D120" s="1084"/>
      <c r="E120" s="1085"/>
      <c r="F120" s="76">
        <v>150</v>
      </c>
      <c r="G120" s="857">
        <f>IF(AND('C10(1)-1管路(計画設定)'!$F$18="○",'C10(1)-4,5管路(計画設定)'!$BR120="-"),"-",IF('C3(1)-1管路'!G120="-",BR120,IF(BR120="-",'C3(1)-1管路'!G120,'C3(1)-1管路'!G120+BR120)))</f>
        <v>6351.0999999999995</v>
      </c>
      <c r="H120" s="649" t="str">
        <f>IF(IF('C3(1)-1管路'!H120="-","-",IF('C10(1)-2管路(計画設定)'!H120="-",'C3(1)-1管路'!H120,'C3(1)-1管路'!H120-'C10(1)-2管路(計画設定)'!H120))=0,"-",IF('C3(1)-1管路'!H120="-","-",IF('C10(1)-2管路(計画設定)'!H120="-",'C3(1)-1管路'!H120,'C3(1)-1管路'!H120-'C10(1)-2管路(計画設定)'!H120)))</f>
        <v>-</v>
      </c>
      <c r="I120" s="664">
        <f t="shared" si="247"/>
        <v>6351.0999999999995</v>
      </c>
      <c r="J120" s="857">
        <f>IF(AND('C10(1)-1管路(計画設定)'!$H$18="○",'C10(1)-4,5管路(計画設定)'!$BS120="-"),"-",IF('C3(1)-1管路'!J120="-",BS120,IF(BS120="-",'C3(1)-1管路'!J120,'C3(1)-1管路'!J120+BS120)))</f>
        <v>52.1</v>
      </c>
      <c r="K120" s="649" t="str">
        <f>IF(IF('C3(1)-1管路'!K120="-","-",IF('C10(1)-2管路(計画設定)'!K120="-",'C3(1)-1管路'!K120,'C3(1)-1管路'!K120-'C10(1)-2管路(計画設定)'!K120))=0,"-",IF('C3(1)-1管路'!K120="-","-",IF('C10(1)-2管路(計画設定)'!K120="-",'C3(1)-1管路'!K120,'C3(1)-1管路'!K120-'C10(1)-2管路(計画設定)'!K120)))</f>
        <v>-</v>
      </c>
      <c r="L120" s="664">
        <f t="shared" si="248"/>
        <v>52.1</v>
      </c>
      <c r="M120" s="857" t="str">
        <f>IF(AND('C10(1)-1管路(計画設定)'!$J$18="○",'C10(1)-4,5管路(計画設定)'!$BT120="-"),"-",IF('C3(1)-1管路'!M120="-",BT120,IF(BT120="-",'C3(1)-1管路'!M120,'C3(1)-1管路'!M120+BT120)))</f>
        <v>-</v>
      </c>
      <c r="N120" s="649" t="str">
        <f>IF(IF('C3(1)-1管路'!N120="-","-",IF('C10(1)-2管路(計画設定)'!N120="-",'C3(1)-1管路'!N120,'C3(1)-1管路'!N120-'C10(1)-2管路(計画設定)'!N120))=0,"-",IF('C3(1)-1管路'!N120="-","-",IF('C10(1)-2管路(計画設定)'!N120="-",'C3(1)-1管路'!N120,'C3(1)-1管路'!N120-'C10(1)-2管路(計画設定)'!N120)))</f>
        <v>-</v>
      </c>
      <c r="O120" s="664" t="str">
        <f t="shared" si="249"/>
        <v>-</v>
      </c>
      <c r="P120" s="857" t="str">
        <f>IF(AND('C10(1)-1管路(計画設定)'!$L$18="○",'C10(1)-4,5管路(計画設定)'!$BU120="-"),"-",IF('C3(1)-1管路'!P120="-",BU120,IF(BU120="-",'C3(1)-1管路'!P120,'C3(1)-1管路'!P120+BU120)))</f>
        <v>-</v>
      </c>
      <c r="Q120" s="649" t="str">
        <f>IF(IF('C3(1)-1管路'!Q120="-","-",IF('C10(1)-2管路(計画設定)'!Q120="-",'C3(1)-1管路'!Q120,'C3(1)-1管路'!Q120-'C10(1)-2管路(計画設定)'!Q120))=0,"-",IF('C3(1)-1管路'!Q120="-","-",IF('C10(1)-2管路(計画設定)'!Q120="-",'C3(1)-1管路'!Q120,'C3(1)-1管路'!Q120-'C10(1)-2管路(計画設定)'!Q120)))</f>
        <v>-</v>
      </c>
      <c r="R120" s="664" t="str">
        <f t="shared" si="250"/>
        <v>-</v>
      </c>
      <c r="S120" s="857">
        <f>IF(AND('C10(1)-1管路(計画設定)'!$N$18="○",'C10(1)-4,5管路(計画設定)'!$BV120="-"),"-",IF('C3(1)-1管路'!S120="-",BV120,IF(BV120="-",'C3(1)-1管路'!S120,'C3(1)-1管路'!S120+BV120+BW120)))</f>
        <v>801.2</v>
      </c>
      <c r="T120" s="650">
        <f>IF(IF('C3(1)-1管路'!T120="-","-",IF('C10(1)-2管路(計画設定)'!T120="-",'C3(1)-1管路'!T120,'C3(1)-1管路'!T120-'C10(1)-2管路(計画設定)'!T120))=0,"-",IF('C3(1)-1管路'!T120="-","-",IF('C10(1)-2管路(計画設定)'!T120="-",'C3(1)-1管路'!T120,'C3(1)-1管路'!T120-'C10(1)-2管路(計画設定)'!T120)))</f>
        <v>89.3</v>
      </c>
      <c r="U120" s="856">
        <f>IF(AND('C10(1)-1管路(計画設定)'!$P$18="○",'C10(1)-4,5管路(計画設定)'!$BW120="-"),"-",IF('C3(1)-1管路'!U120="-",BW120,IF(BW120="-",'C3(1)-1管路'!U120,'C3(1)-1管路'!U120)))</f>
        <v>3336.3</v>
      </c>
      <c r="V120" s="649" t="str">
        <f>IF(IF('C3(1)-1管路'!V120="-","-",IF('C10(1)-2管路(計画設定)'!V120="-",'C3(1)-1管路'!V120,'C3(1)-1管路'!V120-'C10(1)-2管路(計画設定)'!V120))=0,"-",IF('C3(1)-1管路'!V120="-","-",IF('C10(1)-2管路(計画設定)'!V120="-",'C3(1)-1管路'!V120,'C3(1)-1管路'!V120-'C10(1)-2管路(計画設定)'!V120)))</f>
        <v>-</v>
      </c>
      <c r="W120" s="664">
        <f t="shared" si="251"/>
        <v>4226.8</v>
      </c>
      <c r="X120" s="648">
        <f>IF(IF('C3(1)-1管路'!X120="-","-",IF('C10(1)-2管路(計画設定)'!X120="-",'C3(1)-1管路'!X120,'C3(1)-1管路'!X120-'C10(1)-2管路(計画設定)'!X120))=0,"-",IF('C3(1)-1管路'!X120="-","-",IF('C10(1)-2管路(計画設定)'!X120="-",'C3(1)-1管路'!X120,'C3(1)-1管路'!X120-'C10(1)-2管路(計画設定)'!X120)))</f>
        <v>15290</v>
      </c>
      <c r="Y120" s="649" t="str">
        <f>IF(IF('C3(1)-1管路'!Y120="-","-",IF('C10(1)-2管路(計画設定)'!Y120="-",'C3(1)-1管路'!Y120,'C3(1)-1管路'!Y120-'C10(1)-2管路(計画設定)'!Y120))=0,"-",IF('C3(1)-1管路'!Y120="-","-",IF('C10(1)-2管路(計画設定)'!Y120="-",'C3(1)-1管路'!Y120,'C3(1)-1管路'!Y120-'C10(1)-2管路(計画設定)'!Y120)))</f>
        <v>-</v>
      </c>
      <c r="Z120" s="664">
        <f t="shared" si="252"/>
        <v>15290</v>
      </c>
      <c r="AA120" s="648" t="str">
        <f>IF(IF('C3(1)-1管路'!AA120="-","-",IF('C10(1)-2管路(計画設定)'!AA120="-",'C3(1)-1管路'!AA120,'C3(1)-1管路'!AA120-'C10(1)-2管路(計画設定)'!AA120))=0,"-",IF('C3(1)-1管路'!AA120="-","-",IF('C10(1)-2管路(計画設定)'!AA120="-",'C3(1)-1管路'!AA120,'C3(1)-1管路'!AA120-'C10(1)-2管路(計画設定)'!AA120)))</f>
        <v>-</v>
      </c>
      <c r="AB120" s="649" t="str">
        <f>IF(IF('C3(1)-1管路'!AB120="-","-",IF('C10(1)-2管路(計画設定)'!AB120="-",'C3(1)-1管路'!AB120,'C3(1)-1管路'!AB120-'C10(1)-2管路(計画設定)'!AB120))=0,"-",IF('C3(1)-1管路'!AB120="-","-",IF('C10(1)-2管路(計画設定)'!AB120="-",'C3(1)-1管路'!AB120,'C3(1)-1管路'!AB120-'C10(1)-2管路(計画設定)'!AB120)))</f>
        <v>-</v>
      </c>
      <c r="AC120" s="664" t="str">
        <f t="shared" si="253"/>
        <v>-</v>
      </c>
      <c r="AD120" s="857">
        <f>IF(AND('C10(1)-1管路(計画設定)'!$V$18="○",'C10(1)-4,5管路(計画設定)'!$BX120="-"),"-",IF('C3(1)-1管路'!AD120="-",BX120,IF(BX120="-",'C3(1)-1管路'!AD120,'C3(1)-1管路'!AD120+BX120)))</f>
        <v>1</v>
      </c>
      <c r="AE120" s="649" t="str">
        <f>IF(IF('C3(1)-1管路'!AE120="-","-",IF('C10(1)-2管路(計画設定)'!AE120="-",'C3(1)-1管路'!AE120,'C3(1)-1管路'!AE120-'C10(1)-2管路(計画設定)'!AE120))=0,"-",IF('C3(1)-1管路'!AE120="-","-",IF('C10(1)-2管路(計画設定)'!AE120="-",'C3(1)-1管路'!AE120,'C3(1)-1管路'!AE120-'C10(1)-2管路(計画設定)'!AE120)))</f>
        <v>-</v>
      </c>
      <c r="AF120" s="664">
        <f t="shared" si="254"/>
        <v>1</v>
      </c>
      <c r="AG120" s="648">
        <f>IF(IF('C3(1)-1管路'!AG120="-","-",IF('C10(1)-2管路(計画設定)'!AG120="-",'C3(1)-1管路'!AG120,'C3(1)-1管路'!AG120-'C10(1)-2管路(計画設定)'!AG120))=0,"-",IF('C3(1)-1管路'!AG120="-","-",IF('C10(1)-2管路(計画設定)'!AG120="-",'C3(1)-1管路'!AG120,'C3(1)-1管路'!AG120-'C10(1)-2管路(計画設定)'!AG120)))</f>
        <v>326.89999999999998</v>
      </c>
      <c r="AH120" s="649" t="str">
        <f>IF(IF('C3(1)-1管路'!AH120="-","-",IF('C10(1)-2管路(計画設定)'!AH120="-",'C3(1)-1管路'!AH120,'C3(1)-1管路'!AH120-'C10(1)-2管路(計画設定)'!AH120))=0,"-",IF('C3(1)-1管路'!AH120="-","-",IF('C10(1)-2管路(計画設定)'!AH120="-",'C3(1)-1管路'!AH120,'C3(1)-1管路'!AH120-'C10(1)-2管路(計画設定)'!AH120)))</f>
        <v>-</v>
      </c>
      <c r="AI120" s="664">
        <f t="shared" si="255"/>
        <v>326.89999999999998</v>
      </c>
      <c r="AJ120" s="648" t="str">
        <f>IF(IF('C3(1)-1管路'!AJ120="-","-",IF('C10(1)-2管路(計画設定)'!AJ120="-",'C3(1)-1管路'!AJ120,'C3(1)-1管路'!AJ120-'C10(1)-2管路(計画設定)'!AJ120))=0,"-",IF('C3(1)-1管路'!AJ120="-","-",IF('C10(1)-2管路(計画設定)'!AJ120="-",'C3(1)-1管路'!AJ120,'C3(1)-1管路'!AJ120-'C10(1)-2管路(計画設定)'!AJ120)))</f>
        <v>-</v>
      </c>
      <c r="AK120" s="649" t="str">
        <f>IF(IF('C3(1)-1管路'!AK120="-","-",IF('C10(1)-2管路(計画設定)'!AK120="-",'C3(1)-1管路'!AK120,'C3(1)-1管路'!AK120-'C10(1)-2管路(計画設定)'!AK120))=0,"-",IF('C3(1)-1管路'!AK120="-","-",IF('C10(1)-2管路(計画設定)'!AK120="-",'C3(1)-1管路'!AK120,'C3(1)-1管路'!AK120-'C10(1)-2管路(計画設定)'!AK120)))</f>
        <v>-</v>
      </c>
      <c r="AL120" s="664" t="str">
        <f t="shared" si="256"/>
        <v>-</v>
      </c>
      <c r="AM120" s="648" t="str">
        <f>IF(IF('C3(1)-1管路'!AM120="-","-",IF('C10(1)-2管路(計画設定)'!AM120="-",'C3(1)-1管路'!AM120,'C3(1)-1管路'!AM120-'C10(1)-2管路(計画設定)'!AM120))=0,"-",IF('C3(1)-1管路'!AM120="-","-",IF('C10(1)-2管路(計画設定)'!AM120="-",'C3(1)-1管路'!AM120,'C3(1)-1管路'!AM120-'C10(1)-2管路(計画設定)'!AM120)))</f>
        <v>-</v>
      </c>
      <c r="AN120" s="649" t="str">
        <f>IF(IF('C3(1)-1管路'!AN120="-","-",IF('C10(1)-2管路(計画設定)'!AN120="-",'C3(1)-1管路'!AN120,'C3(1)-1管路'!AN120-'C10(1)-2管路(計画設定)'!AN120))=0,"-",IF('C3(1)-1管路'!AN120="-","-",IF('C10(1)-2管路(計画設定)'!AN120="-",'C3(1)-1管路'!AN120,'C3(1)-1管路'!AN120-'C10(1)-2管路(計画設定)'!AN120)))</f>
        <v>-</v>
      </c>
      <c r="AO120" s="664" t="str">
        <f t="shared" si="257"/>
        <v>-</v>
      </c>
      <c r="AP120" s="648" t="str">
        <f>IF(IF('C3(1)-1管路'!AP120="-","-",IF('C10(1)-2管路(計画設定)'!AP120="-",'C3(1)-1管路'!AP120,'C3(1)-1管路'!AP120-'C10(1)-2管路(計画設定)'!AP120))=0,"-",IF('C3(1)-1管路'!AP120="-","-",IF('C10(1)-2管路(計画設定)'!AP120="-",'C3(1)-1管路'!AP120,'C3(1)-1管路'!AP120-'C10(1)-2管路(計画設定)'!AP120)))</f>
        <v>-</v>
      </c>
      <c r="AQ120" s="649" t="str">
        <f>IF(IF('C3(1)-1管路'!AQ120="-","-",IF('C10(1)-2管路(計画設定)'!AQ120="-",'C3(1)-1管路'!AQ120,'C3(1)-1管路'!AQ120-'C10(1)-2管路(計画設定)'!AQ120))=0,"-",IF('C3(1)-1管路'!AQ120="-","-",IF('C10(1)-2管路(計画設定)'!AQ120="-",'C3(1)-1管路'!AQ120,'C3(1)-1管路'!AQ120-'C10(1)-2管路(計画設定)'!AQ120)))</f>
        <v>-</v>
      </c>
      <c r="AR120" s="659" t="str">
        <f t="shared" si="258"/>
        <v>-</v>
      </c>
      <c r="AS120" s="648" t="str">
        <f>IF(IF('C3(1)-1管路'!AS120="-","-",IF('C10(1)-2管路(計画設定)'!AS120="-",'C3(1)-1管路'!AS120,'C3(1)-1管路'!AS120-'C10(1)-2管路(計画設定)'!AS120))=0,"-",IF('C3(1)-1管路'!AS120="-","-",IF('C10(1)-2管路(計画設定)'!AS120="-",'C3(1)-1管路'!AS120,'C3(1)-1管路'!AS120-'C10(1)-2管路(計画設定)'!AS120)))</f>
        <v>-</v>
      </c>
      <c r="AT120" s="649" t="str">
        <f>IF(IF('C3(1)-1管路'!AT120="-","-",IF('C10(1)-2管路(計画設定)'!AT120="-",'C3(1)-1管路'!AT120,'C3(1)-1管路'!AT120-'C10(1)-2管路(計画設定)'!AT120))=0,"-",IF('C3(1)-1管路'!AT120="-","-",IF('C10(1)-2管路(計画設定)'!AT120="-",'C3(1)-1管路'!AT120,'C3(1)-1管路'!AT120-'C10(1)-2管路(計画設定)'!AT120)))</f>
        <v>-</v>
      </c>
      <c r="AU120" s="659" t="str">
        <f t="shared" si="259"/>
        <v>-</v>
      </c>
      <c r="AV120" s="1071">
        <f t="shared" si="260"/>
        <v>26158.600000000002</v>
      </c>
      <c r="AW120" s="1070"/>
      <c r="AX120" s="1069">
        <f t="shared" si="261"/>
        <v>89.3</v>
      </c>
      <c r="AY120" s="1070"/>
      <c r="AZ120" s="1071">
        <f t="shared" si="262"/>
        <v>6403.2</v>
      </c>
      <c r="BA120" s="1070"/>
      <c r="BB120" s="1070">
        <f t="shared" si="263"/>
        <v>890.5</v>
      </c>
      <c r="BC120" s="1070"/>
      <c r="BD120" s="1070">
        <f t="shared" si="264"/>
        <v>18627.3</v>
      </c>
      <c r="BE120" s="1070"/>
      <c r="BF120" s="1070">
        <f t="shared" si="265"/>
        <v>326.89999999999998</v>
      </c>
      <c r="BG120" s="1070"/>
      <c r="BH120" s="1070">
        <f t="shared" si="266"/>
        <v>0</v>
      </c>
      <c r="BI120" s="1070"/>
      <c r="BJ120" s="1069">
        <f t="shared" si="267"/>
        <v>7293.7</v>
      </c>
      <c r="BK120" s="1070"/>
      <c r="BL120" s="1070">
        <f t="shared" si="268"/>
        <v>18954.2</v>
      </c>
      <c r="BM120" s="1073"/>
      <c r="BN120" s="1070">
        <f t="shared" si="269"/>
        <v>26247.9</v>
      </c>
      <c r="BO120" s="1073"/>
      <c r="BQ120" s="442" t="str">
        <f>IF('C10(1)-2管路(計画設定)'!AW120="","-",'C10(1)-2管路(計画設定)'!AW120)</f>
        <v>ダクタイル鋳鉄管(NS形継手等)</v>
      </c>
      <c r="BR120" s="441">
        <f>IF(BQ120=BR$4,IF('C10(1)-2管路(計画設定)'!AV120="-","-",IF('C10(1)-2管路(計画設定)'!I120="-",'C10(1)-2管路(計画設定)'!AV120,'C10(1)-2管路(計画設定)'!AV120-'C10(1)-2管路(計画設定)'!I120)),"-")</f>
        <v>3157.0999999999995</v>
      </c>
      <c r="BS120" s="441" t="str">
        <f>IF(BQ120=BS$4,IF('C10(1)-2管路(計画設定)'!AV120="-","-",IF('C10(1)-2管路(計画設定)'!L120="-",'C10(1)-2管路(計画設定)'!AV120,'C10(1)-2管路(計画設定)'!AV120-'C10(1)-2管路(計画設定)'!L120)),"-")</f>
        <v>-</v>
      </c>
      <c r="BT120" s="441" t="str">
        <f>IF(BQ120=BT$4,IF('C10(1)-2管路(計画設定)'!AV120="-","-",IF('C10(1)-2管路(計画設定)'!O120="-",'C10(1)-2管路(計画設定)'!AV120,'C10(1)-2管路(計画設定)'!AV120-'C10(1)-2管路(計画設定)'!O120)),"-")</f>
        <v>-</v>
      </c>
      <c r="BU120" s="441" t="str">
        <f>IF($BQ120=BU$4,IF('C10(1)-2管路(計画設定)'!$AV120="-","-",IF('C10(1)-2管路(計画設定)'!R120="-",'C10(1)-2管路(計画設定)'!$AV120,'C10(1)-2管路(計画設定)'!$AV120-'C10(1)-2管路(計画設定)'!R120)),"-")</f>
        <v>-</v>
      </c>
      <c r="BV120" s="441" t="str">
        <f>IF($BQ120=BV$4,IF('C10(1)-2管路(計画設定)'!$AV120="-","-",IF('C10(1)-2管路(計画設定)'!W120="-",'C10(1)-2管路(計画設定)'!$AV120,'C10(1)-2管路(計画設定)'!$AV120-SUM('C10(1)-2管路(計画設定)'!S120,'C10(1)-2管路(計画設定)'!T120))),"-")</f>
        <v>-</v>
      </c>
      <c r="BW120" s="441" t="str">
        <f>IF($BQ120=BV$4,IF('C10(1)-2管路(計画設定)'!$AV120="-","-",IF('C10(1)-2管路(計画設定)'!W120="-",'C10(1)-2管路(計画設定)'!$AV120,'C10(1)-2管路(計画設定)'!$AV120-SUM('C10(1)-2管路(計画設定)'!U120,'C10(1)-2管路(計画設定)'!V120))),"-")</f>
        <v>-</v>
      </c>
      <c r="BX120" s="441" t="str">
        <f>IF($BQ120=BX$4,IF('C10(1)-2管路(計画設定)'!$AV120="-","-",IF('C10(1)-2管路(計画設定)'!AF120="-",'C10(1)-2管路(計画設定)'!$AV120,'C10(1)-2管路(計画設定)'!$AV120-'C10(1)-2管路(計画設定)'!AF120)),"-")</f>
        <v>-</v>
      </c>
      <c r="BY120" s="5"/>
      <c r="BZ120" s="5"/>
    </row>
    <row r="121" spans="2:78" ht="13.5" customHeight="1">
      <c r="B121" s="1265"/>
      <c r="C121" s="1083"/>
      <c r="D121" s="1084"/>
      <c r="E121" s="1085"/>
      <c r="F121" s="76">
        <v>100</v>
      </c>
      <c r="G121" s="857">
        <f>IF(AND('C10(1)-1管路(計画設定)'!$F$18="○",'C10(1)-4,5管路(計画設定)'!$BR121="-"),"-",IF('C3(1)-1管路'!G121="-",BR121,IF(BR121="-",'C3(1)-1管路'!G121,'C3(1)-1管路'!G121+BR121)))</f>
        <v>1175.2</v>
      </c>
      <c r="H121" s="649" t="str">
        <f>IF(IF('C3(1)-1管路'!H121="-","-",IF('C10(1)-2管路(計画設定)'!H121="-",'C3(1)-1管路'!H121,'C3(1)-1管路'!H121-'C10(1)-2管路(計画設定)'!H121))=0,"-",IF('C3(1)-1管路'!H121="-","-",IF('C10(1)-2管路(計画設定)'!H121="-",'C3(1)-1管路'!H121,'C3(1)-1管路'!H121-'C10(1)-2管路(計画設定)'!H121)))</f>
        <v>-</v>
      </c>
      <c r="I121" s="664">
        <f t="shared" si="247"/>
        <v>1175.2</v>
      </c>
      <c r="J121" s="857">
        <f>IF(AND('C10(1)-1管路(計画設定)'!$H$18="○",'C10(1)-4,5管路(計画設定)'!$BS121="-"),"-",IF('C3(1)-1管路'!J121="-",BS121,IF(BS121="-",'C3(1)-1管路'!J121,'C3(1)-1管路'!J121+BS121)))</f>
        <v>3</v>
      </c>
      <c r="K121" s="649" t="str">
        <f>IF(IF('C3(1)-1管路'!K121="-","-",IF('C10(1)-2管路(計画設定)'!K121="-",'C3(1)-1管路'!K121,'C3(1)-1管路'!K121-'C10(1)-2管路(計画設定)'!K121))=0,"-",IF('C3(1)-1管路'!K121="-","-",IF('C10(1)-2管路(計画設定)'!K121="-",'C3(1)-1管路'!K121,'C3(1)-1管路'!K121-'C10(1)-2管路(計画設定)'!K121)))</f>
        <v>-</v>
      </c>
      <c r="L121" s="664">
        <f t="shared" si="248"/>
        <v>3</v>
      </c>
      <c r="M121" s="857" t="str">
        <f>IF(AND('C10(1)-1管路(計画設定)'!$J$18="○",'C10(1)-4,5管路(計画設定)'!$BT121="-"),"-",IF('C3(1)-1管路'!M121="-",BT121,IF(BT121="-",'C3(1)-1管路'!M121,'C3(1)-1管路'!M121+BT121)))</f>
        <v>-</v>
      </c>
      <c r="N121" s="649" t="str">
        <f>IF(IF('C3(1)-1管路'!N121="-","-",IF('C10(1)-2管路(計画設定)'!N121="-",'C3(1)-1管路'!N121,'C3(1)-1管路'!N121-'C10(1)-2管路(計画設定)'!N121))=0,"-",IF('C3(1)-1管路'!N121="-","-",IF('C10(1)-2管路(計画設定)'!N121="-",'C3(1)-1管路'!N121,'C3(1)-1管路'!N121-'C10(1)-2管路(計画設定)'!N121)))</f>
        <v>-</v>
      </c>
      <c r="O121" s="664" t="str">
        <f t="shared" si="249"/>
        <v>-</v>
      </c>
      <c r="P121" s="857" t="str">
        <f>IF(AND('C10(1)-1管路(計画設定)'!$L$18="○",'C10(1)-4,5管路(計画設定)'!$BU121="-"),"-",IF('C3(1)-1管路'!P121="-",BU121,IF(BU121="-",'C3(1)-1管路'!P121,'C3(1)-1管路'!P121+BU121)))</f>
        <v>-</v>
      </c>
      <c r="Q121" s="649" t="str">
        <f>IF(IF('C3(1)-1管路'!Q121="-","-",IF('C10(1)-2管路(計画設定)'!Q121="-",'C3(1)-1管路'!Q121,'C3(1)-1管路'!Q121-'C10(1)-2管路(計画設定)'!Q121))=0,"-",IF('C3(1)-1管路'!Q121="-","-",IF('C10(1)-2管路(計画設定)'!Q121="-",'C3(1)-1管路'!Q121,'C3(1)-1管路'!Q121-'C10(1)-2管路(計画設定)'!Q121)))</f>
        <v>-</v>
      </c>
      <c r="R121" s="664" t="str">
        <f t="shared" si="250"/>
        <v>-</v>
      </c>
      <c r="S121" s="857">
        <f>IF(AND('C10(1)-1管路(計画設定)'!$N$18="○",'C10(1)-4,5管路(計画設定)'!$BV121="-"),"-",IF('C3(1)-1管路'!S121="-",BV121,IF(BV121="-",'C3(1)-1管路'!S121,'C3(1)-1管路'!S121+BV121+BW121)))</f>
        <v>116.1</v>
      </c>
      <c r="T121" s="650">
        <f>IF(IF('C3(1)-1管路'!T121="-","-",IF('C10(1)-2管路(計画設定)'!T121="-",'C3(1)-1管路'!T121,'C3(1)-1管路'!T121-'C10(1)-2管路(計画設定)'!T121))=0,"-",IF('C3(1)-1管路'!T121="-","-",IF('C10(1)-2管路(計画設定)'!T121="-",'C3(1)-1管路'!T121,'C3(1)-1管路'!T121-'C10(1)-2管路(計画設定)'!T121)))</f>
        <v>13</v>
      </c>
      <c r="U121" s="856">
        <f>IF(AND('C10(1)-1管路(計画設定)'!$P$18="○",'C10(1)-4,5管路(計画設定)'!$BW121="-"),"-",IF('C3(1)-1管路'!U121="-",BW121,IF(BW121="-",'C3(1)-1管路'!U121,'C3(1)-1管路'!U121)))</f>
        <v>482.9</v>
      </c>
      <c r="V121" s="649" t="str">
        <f>IF(IF('C3(1)-1管路'!V121="-","-",IF('C10(1)-2管路(計画設定)'!V121="-",'C3(1)-1管路'!V121,'C3(1)-1管路'!V121-'C10(1)-2管路(計画設定)'!V121))=0,"-",IF('C3(1)-1管路'!V121="-","-",IF('C10(1)-2管路(計画設定)'!V121="-",'C3(1)-1管路'!V121,'C3(1)-1管路'!V121-'C10(1)-2管路(計画設定)'!V121)))</f>
        <v>-</v>
      </c>
      <c r="W121" s="664">
        <f t="shared" si="251"/>
        <v>612</v>
      </c>
      <c r="X121" s="648">
        <f>IF(IF('C3(1)-1管路'!X121="-","-",IF('C10(1)-2管路(計画設定)'!X121="-",'C3(1)-1管路'!X121,'C3(1)-1管路'!X121-'C10(1)-2管路(計画設定)'!X121))=0,"-",IF('C3(1)-1管路'!X121="-","-",IF('C10(1)-2管路(計画設定)'!X121="-",'C3(1)-1管路'!X121,'C3(1)-1管路'!X121-'C10(1)-2管路(計画設定)'!X121)))</f>
        <v>3555</v>
      </c>
      <c r="Y121" s="649" t="str">
        <f>IF(IF('C3(1)-1管路'!Y121="-","-",IF('C10(1)-2管路(計画設定)'!Y121="-",'C3(1)-1管路'!Y121,'C3(1)-1管路'!Y121-'C10(1)-2管路(計画設定)'!Y121))=0,"-",IF('C3(1)-1管路'!Y121="-","-",IF('C10(1)-2管路(計画設定)'!Y121="-",'C3(1)-1管路'!Y121,'C3(1)-1管路'!Y121-'C10(1)-2管路(計画設定)'!Y121)))</f>
        <v>-</v>
      </c>
      <c r="Z121" s="664">
        <f t="shared" si="252"/>
        <v>3555</v>
      </c>
      <c r="AA121" s="648" t="str">
        <f>IF(IF('C3(1)-1管路'!AA121="-","-",IF('C10(1)-2管路(計画設定)'!AA121="-",'C3(1)-1管路'!AA121,'C3(1)-1管路'!AA121-'C10(1)-2管路(計画設定)'!AA121))=0,"-",IF('C3(1)-1管路'!AA121="-","-",IF('C10(1)-2管路(計画設定)'!AA121="-",'C3(1)-1管路'!AA121,'C3(1)-1管路'!AA121-'C10(1)-2管路(計画設定)'!AA121)))</f>
        <v>-</v>
      </c>
      <c r="AB121" s="649" t="str">
        <f>IF(IF('C3(1)-1管路'!AB121="-","-",IF('C10(1)-2管路(計画設定)'!AB121="-",'C3(1)-1管路'!AB121,'C3(1)-1管路'!AB121-'C10(1)-2管路(計画設定)'!AB121))=0,"-",IF('C3(1)-1管路'!AB121="-","-",IF('C10(1)-2管路(計画設定)'!AB121="-",'C3(1)-1管路'!AB121,'C3(1)-1管路'!AB121-'C10(1)-2管路(計画設定)'!AB121)))</f>
        <v>-</v>
      </c>
      <c r="AC121" s="664" t="str">
        <f t="shared" si="253"/>
        <v>-</v>
      </c>
      <c r="AD121" s="857">
        <f>IF(AND('C10(1)-1管路(計画設定)'!$V$18="○",'C10(1)-4,5管路(計画設定)'!$BX121="-"),"-",IF('C3(1)-1管路'!AD121="-",BX121,IF(BX121="-",'C3(1)-1管路'!AD121,'C3(1)-1管路'!AD121+BX121)))</f>
        <v>769.1</v>
      </c>
      <c r="AE121" s="649" t="str">
        <f>IF(IF('C3(1)-1管路'!AE121="-","-",IF('C10(1)-2管路(計画設定)'!AE121="-",'C3(1)-1管路'!AE121,'C3(1)-1管路'!AE121-'C10(1)-2管路(計画設定)'!AE121))=0,"-",IF('C3(1)-1管路'!AE121="-","-",IF('C10(1)-2管路(計画設定)'!AE121="-",'C3(1)-1管路'!AE121,'C3(1)-1管路'!AE121-'C10(1)-2管路(計画設定)'!AE121)))</f>
        <v>-</v>
      </c>
      <c r="AF121" s="664">
        <f t="shared" si="254"/>
        <v>769.1</v>
      </c>
      <c r="AG121" s="648">
        <f>IF(IF('C3(1)-1管路'!AG121="-","-",IF('C10(1)-2管路(計画設定)'!AG121="-",'C3(1)-1管路'!AG121,'C3(1)-1管路'!AG121-'C10(1)-2管路(計画設定)'!AG121))=0,"-",IF('C3(1)-1管路'!AG121="-","-",IF('C10(1)-2管路(計画設定)'!AG121="-",'C3(1)-1管路'!AG121,'C3(1)-1管路'!AG121-'C10(1)-2管路(計画設定)'!AG121)))</f>
        <v>105.4</v>
      </c>
      <c r="AH121" s="649" t="str">
        <f>IF(IF('C3(1)-1管路'!AH121="-","-",IF('C10(1)-2管路(計画設定)'!AH121="-",'C3(1)-1管路'!AH121,'C3(1)-1管路'!AH121-'C10(1)-2管路(計画設定)'!AH121))=0,"-",IF('C3(1)-1管路'!AH121="-","-",IF('C10(1)-2管路(計画設定)'!AH121="-",'C3(1)-1管路'!AH121,'C3(1)-1管路'!AH121-'C10(1)-2管路(計画設定)'!AH121)))</f>
        <v>-</v>
      </c>
      <c r="AI121" s="664">
        <f t="shared" si="255"/>
        <v>105.4</v>
      </c>
      <c r="AJ121" s="648" t="str">
        <f>IF(IF('C3(1)-1管路'!AJ121="-","-",IF('C10(1)-2管路(計画設定)'!AJ121="-",'C3(1)-1管路'!AJ121,'C3(1)-1管路'!AJ121-'C10(1)-2管路(計画設定)'!AJ121))=0,"-",IF('C3(1)-1管路'!AJ121="-","-",IF('C10(1)-2管路(計画設定)'!AJ121="-",'C3(1)-1管路'!AJ121,'C3(1)-1管路'!AJ121-'C10(1)-2管路(計画設定)'!AJ121)))</f>
        <v>-</v>
      </c>
      <c r="AK121" s="649" t="str">
        <f>IF(IF('C3(1)-1管路'!AK121="-","-",IF('C10(1)-2管路(計画設定)'!AK121="-",'C3(1)-1管路'!AK121,'C3(1)-1管路'!AK121-'C10(1)-2管路(計画設定)'!AK121))=0,"-",IF('C3(1)-1管路'!AK121="-","-",IF('C10(1)-2管路(計画設定)'!AK121="-",'C3(1)-1管路'!AK121,'C3(1)-1管路'!AK121-'C10(1)-2管路(計画設定)'!AK121)))</f>
        <v>-</v>
      </c>
      <c r="AL121" s="664" t="str">
        <f t="shared" si="256"/>
        <v>-</v>
      </c>
      <c r="AM121" s="648" t="str">
        <f>IF(IF('C3(1)-1管路'!AM121="-","-",IF('C10(1)-2管路(計画設定)'!AM121="-",'C3(1)-1管路'!AM121,'C3(1)-1管路'!AM121-'C10(1)-2管路(計画設定)'!AM121))=0,"-",IF('C3(1)-1管路'!AM121="-","-",IF('C10(1)-2管路(計画設定)'!AM121="-",'C3(1)-1管路'!AM121,'C3(1)-1管路'!AM121-'C10(1)-2管路(計画設定)'!AM121)))</f>
        <v>-</v>
      </c>
      <c r="AN121" s="649" t="str">
        <f>IF(IF('C3(1)-1管路'!AN121="-","-",IF('C10(1)-2管路(計画設定)'!AN121="-",'C3(1)-1管路'!AN121,'C3(1)-1管路'!AN121-'C10(1)-2管路(計画設定)'!AN121))=0,"-",IF('C3(1)-1管路'!AN121="-","-",IF('C10(1)-2管路(計画設定)'!AN121="-",'C3(1)-1管路'!AN121,'C3(1)-1管路'!AN121-'C10(1)-2管路(計画設定)'!AN121)))</f>
        <v>-</v>
      </c>
      <c r="AO121" s="664" t="str">
        <f t="shared" si="257"/>
        <v>-</v>
      </c>
      <c r="AP121" s="648" t="str">
        <f>IF(IF('C3(1)-1管路'!AP121="-","-",IF('C10(1)-2管路(計画設定)'!AP121="-",'C3(1)-1管路'!AP121,'C3(1)-1管路'!AP121-'C10(1)-2管路(計画設定)'!AP121))=0,"-",IF('C3(1)-1管路'!AP121="-","-",IF('C10(1)-2管路(計画設定)'!AP121="-",'C3(1)-1管路'!AP121,'C3(1)-1管路'!AP121-'C10(1)-2管路(計画設定)'!AP121)))</f>
        <v>-</v>
      </c>
      <c r="AQ121" s="649" t="str">
        <f>IF(IF('C3(1)-1管路'!AQ121="-","-",IF('C10(1)-2管路(計画設定)'!AQ121="-",'C3(1)-1管路'!AQ121,'C3(1)-1管路'!AQ121-'C10(1)-2管路(計画設定)'!AQ121))=0,"-",IF('C3(1)-1管路'!AQ121="-","-",IF('C10(1)-2管路(計画設定)'!AQ121="-",'C3(1)-1管路'!AQ121,'C3(1)-1管路'!AQ121-'C10(1)-2管路(計画設定)'!AQ121)))</f>
        <v>-</v>
      </c>
      <c r="AR121" s="659" t="str">
        <f t="shared" si="258"/>
        <v>-</v>
      </c>
      <c r="AS121" s="648" t="str">
        <f>IF(IF('C3(1)-1管路'!AS121="-","-",IF('C10(1)-2管路(計画設定)'!AS121="-",'C3(1)-1管路'!AS121,'C3(1)-1管路'!AS121-'C10(1)-2管路(計画設定)'!AS121))=0,"-",IF('C3(1)-1管路'!AS121="-","-",IF('C10(1)-2管路(計画設定)'!AS121="-",'C3(1)-1管路'!AS121,'C3(1)-1管路'!AS121-'C10(1)-2管路(計画設定)'!AS121)))</f>
        <v>-</v>
      </c>
      <c r="AT121" s="649" t="str">
        <f>IF(IF('C3(1)-1管路'!AT121="-","-",IF('C10(1)-2管路(計画設定)'!AT121="-",'C3(1)-1管路'!AT121,'C3(1)-1管路'!AT121-'C10(1)-2管路(計画設定)'!AT121))=0,"-",IF('C3(1)-1管路'!AT121="-","-",IF('C10(1)-2管路(計画設定)'!AT121="-",'C3(1)-1管路'!AT121,'C3(1)-1管路'!AT121-'C10(1)-2管路(計画設定)'!AT121)))</f>
        <v>-</v>
      </c>
      <c r="AU121" s="659" t="str">
        <f t="shared" si="259"/>
        <v>-</v>
      </c>
      <c r="AV121" s="1071">
        <f t="shared" si="260"/>
        <v>6206.7</v>
      </c>
      <c r="AW121" s="1070"/>
      <c r="AX121" s="1069">
        <f t="shared" si="261"/>
        <v>13</v>
      </c>
      <c r="AY121" s="1070"/>
      <c r="AZ121" s="1071">
        <f t="shared" si="262"/>
        <v>1178.2</v>
      </c>
      <c r="BA121" s="1070"/>
      <c r="BB121" s="1070">
        <f t="shared" si="263"/>
        <v>129.1</v>
      </c>
      <c r="BC121" s="1070"/>
      <c r="BD121" s="1070">
        <f t="shared" si="264"/>
        <v>4807</v>
      </c>
      <c r="BE121" s="1070"/>
      <c r="BF121" s="1070">
        <f t="shared" si="265"/>
        <v>105.4</v>
      </c>
      <c r="BG121" s="1070"/>
      <c r="BH121" s="1070">
        <f t="shared" si="266"/>
        <v>0</v>
      </c>
      <c r="BI121" s="1070"/>
      <c r="BJ121" s="1069">
        <f t="shared" si="267"/>
        <v>1307.3</v>
      </c>
      <c r="BK121" s="1070"/>
      <c r="BL121" s="1070">
        <f t="shared" si="268"/>
        <v>4912.3999999999996</v>
      </c>
      <c r="BM121" s="1073"/>
      <c r="BN121" s="1070">
        <f t="shared" si="269"/>
        <v>6219.7</v>
      </c>
      <c r="BO121" s="1073"/>
      <c r="BQ121" s="442" t="str">
        <f>IF('C10(1)-2管路(計画設定)'!AW121="","-",'C10(1)-2管路(計画設定)'!AW121)</f>
        <v>ダクタイル鋳鉄管(NS形継手等)</v>
      </c>
      <c r="BR121" s="441">
        <f>IF(BQ121=BR$4,IF('C10(1)-2管路(計画設定)'!AV121="-","-",IF('C10(1)-2管路(計画設定)'!I121="-",'C10(1)-2管路(計画設定)'!AV121,'C10(1)-2管路(計画設定)'!AV121-'C10(1)-2管路(計画設定)'!I121)),"-")</f>
        <v>1127.2</v>
      </c>
      <c r="BS121" s="441" t="str">
        <f>IF(BQ121=BS$4,IF('C10(1)-2管路(計画設定)'!AV121="-","-",IF('C10(1)-2管路(計画設定)'!L121="-",'C10(1)-2管路(計画設定)'!AV121,'C10(1)-2管路(計画設定)'!AV121-'C10(1)-2管路(計画設定)'!L121)),"-")</f>
        <v>-</v>
      </c>
      <c r="BT121" s="441" t="str">
        <f>IF(BQ121=BT$4,IF('C10(1)-2管路(計画設定)'!AV121="-","-",IF('C10(1)-2管路(計画設定)'!O121="-",'C10(1)-2管路(計画設定)'!AV121,'C10(1)-2管路(計画設定)'!AV121-'C10(1)-2管路(計画設定)'!O121)),"-")</f>
        <v>-</v>
      </c>
      <c r="BU121" s="441" t="str">
        <f>IF($BQ121=BU$4,IF('C10(1)-2管路(計画設定)'!$AV121="-","-",IF('C10(1)-2管路(計画設定)'!R121="-",'C10(1)-2管路(計画設定)'!$AV121,'C10(1)-2管路(計画設定)'!$AV121-'C10(1)-2管路(計画設定)'!R121)),"-")</f>
        <v>-</v>
      </c>
      <c r="BV121" s="441" t="str">
        <f>IF($BQ121=BV$4,IF('C10(1)-2管路(計画設定)'!$AV121="-","-",IF('C10(1)-2管路(計画設定)'!W121="-",'C10(1)-2管路(計画設定)'!$AV121,'C10(1)-2管路(計画設定)'!$AV121-SUM('C10(1)-2管路(計画設定)'!S121,'C10(1)-2管路(計画設定)'!T121))),"-")</f>
        <v>-</v>
      </c>
      <c r="BW121" s="441" t="str">
        <f>IF($BQ121=BV$4,IF('C10(1)-2管路(計画設定)'!$AV121="-","-",IF('C10(1)-2管路(計画設定)'!W121="-",'C10(1)-2管路(計画設定)'!$AV121,'C10(1)-2管路(計画設定)'!$AV121-SUM('C10(1)-2管路(計画設定)'!U121,'C10(1)-2管路(計画設定)'!V121))),"-")</f>
        <v>-</v>
      </c>
      <c r="BX121" s="441" t="str">
        <f>IF($BQ121=BX$4,IF('C10(1)-2管路(計画設定)'!$AV121="-","-",IF('C10(1)-2管路(計画設定)'!AF121="-",'C10(1)-2管路(計画設定)'!$AV121,'C10(1)-2管路(計画設定)'!$AV121-'C10(1)-2管路(計画設定)'!AF121)),"-")</f>
        <v>-</v>
      </c>
      <c r="BY121" s="5"/>
      <c r="BZ121" s="5"/>
    </row>
    <row r="122" spans="2:78" ht="13.5" customHeight="1">
      <c r="B122" s="1265"/>
      <c r="C122" s="1083"/>
      <c r="D122" s="1084"/>
      <c r="E122" s="1085"/>
      <c r="F122" s="666" t="s">
        <v>136</v>
      </c>
      <c r="G122" s="857">
        <f>IF(AND('C10(1)-1管路(計画設定)'!$F$18="○",'C10(1)-4,5管路(計画設定)'!$BR122="-"),"-",IF('C3(1)-1管路'!G122="-",BR122,IF(BR122="-",'C3(1)-1管路'!G122,'C3(1)-1管路'!G122+BR122)))</f>
        <v>663</v>
      </c>
      <c r="H122" s="649" t="str">
        <f>IF(IF('C3(1)-1管路'!H122="-","-",IF('C10(1)-2管路(計画設定)'!H122="-",'C3(1)-1管路'!H122,'C3(1)-1管路'!H122-'C10(1)-2管路(計画設定)'!H122))=0,"-",IF('C3(1)-1管路'!H122="-","-",IF('C10(1)-2管路(計画設定)'!H122="-",'C3(1)-1管路'!H122,'C3(1)-1管路'!H122-'C10(1)-2管路(計画設定)'!H122)))</f>
        <v>-</v>
      </c>
      <c r="I122" s="664">
        <f t="shared" si="247"/>
        <v>663</v>
      </c>
      <c r="J122" s="857" t="str">
        <f>IF(AND('C10(1)-1管路(計画設定)'!$H$18="○",'C10(1)-4,5管路(計画設定)'!$BS122="-"),"-",IF('C3(1)-1管路'!J122="-",BS122,IF(BS122="-",'C3(1)-1管路'!J122,'C3(1)-1管路'!J122+BS122)))</f>
        <v>-</v>
      </c>
      <c r="K122" s="649" t="str">
        <f>IF(IF('C3(1)-1管路'!K122="-","-",IF('C10(1)-2管路(計画設定)'!K122="-",'C3(1)-1管路'!K122,'C3(1)-1管路'!K122-'C10(1)-2管路(計画設定)'!K122))=0,"-",IF('C3(1)-1管路'!K122="-","-",IF('C10(1)-2管路(計画設定)'!K122="-",'C3(1)-1管路'!K122,'C3(1)-1管路'!K122-'C10(1)-2管路(計画設定)'!K122)))</f>
        <v>-</v>
      </c>
      <c r="L122" s="664" t="str">
        <f t="shared" si="248"/>
        <v>-</v>
      </c>
      <c r="M122" s="857">
        <f>IF(AND('C10(1)-1管路(計画設定)'!$J$18="○",'C10(1)-4,5管路(計画設定)'!$BT122="-"),"-",IF('C3(1)-1管路'!M122="-",BT122,IF(BT122="-",'C3(1)-1管路'!M122,'C3(1)-1管路'!M122+BT122)))</f>
        <v>1013.8</v>
      </c>
      <c r="N122" s="649" t="str">
        <f>IF(IF('C3(1)-1管路'!N122="-","-",IF('C10(1)-2管路(計画設定)'!N122="-",'C3(1)-1管路'!N122,'C3(1)-1管路'!N122-'C10(1)-2管路(計画設定)'!N122))=0,"-",IF('C3(1)-1管路'!N122="-","-",IF('C10(1)-2管路(計画設定)'!N122="-",'C3(1)-1管路'!N122,'C3(1)-1管路'!N122-'C10(1)-2管路(計画設定)'!N122)))</f>
        <v>-</v>
      </c>
      <c r="O122" s="664">
        <f t="shared" si="249"/>
        <v>1013.8</v>
      </c>
      <c r="P122" s="857" t="str">
        <f>IF(AND('C10(1)-1管路(計画設定)'!$L$18="○",'C10(1)-4,5管路(計画設定)'!$BU122="-"),"-",IF('C3(1)-1管路'!P122="-",BU122,IF(BU122="-",'C3(1)-1管路'!P122,'C3(1)-1管路'!P122+BU122)))</f>
        <v>-</v>
      </c>
      <c r="Q122" s="649" t="str">
        <f>IF(IF('C3(1)-1管路'!Q122="-","-",IF('C10(1)-2管路(計画設定)'!Q122="-",'C3(1)-1管路'!Q122,'C3(1)-1管路'!Q122-'C10(1)-2管路(計画設定)'!Q122))=0,"-",IF('C3(1)-1管路'!Q122="-","-",IF('C10(1)-2管路(計画設定)'!Q122="-",'C3(1)-1管路'!Q122,'C3(1)-1管路'!Q122-'C10(1)-2管路(計画設定)'!Q122)))</f>
        <v>-</v>
      </c>
      <c r="R122" s="664" t="str">
        <f t="shared" si="250"/>
        <v>-</v>
      </c>
      <c r="S122" s="857">
        <f>IF(AND('C10(1)-1管路(計画設定)'!$N$18="○",'C10(1)-4,5管路(計画設定)'!$BV122="-"),"-",IF('C3(1)-1管路'!S122="-",BV122,IF(BV122="-",'C3(1)-1管路'!S122,'C3(1)-1管路'!S122+BV122+BW122)))</f>
        <v>9</v>
      </c>
      <c r="T122" s="650">
        <f>IF(IF('C3(1)-1管路'!T122="-","-",IF('C10(1)-2管路(計画設定)'!T122="-",'C3(1)-1管路'!T122,'C3(1)-1管路'!T122-'C10(1)-2管路(計画設定)'!T122))=0,"-",IF('C3(1)-1管路'!T122="-","-",IF('C10(1)-2管路(計画設定)'!T122="-",'C3(1)-1管路'!T122,'C3(1)-1管路'!T122-'C10(1)-2管路(計画設定)'!T122)))</f>
        <v>1</v>
      </c>
      <c r="U122" s="856">
        <f>IF(AND('C10(1)-1管路(計画設定)'!$P$18="○",'C10(1)-4,5管路(計画設定)'!$BW122="-"),"-",IF('C3(1)-1管路'!U122="-",BW122,IF(BW122="-",'C3(1)-1管路'!U122,'C3(1)-1管路'!U122)))</f>
        <v>35</v>
      </c>
      <c r="V122" s="649" t="str">
        <f>IF(IF('C3(1)-1管路'!V122="-","-",IF('C10(1)-2管路(計画設定)'!V122="-",'C3(1)-1管路'!V122,'C3(1)-1管路'!V122-'C10(1)-2管路(計画設定)'!V122))=0,"-",IF('C3(1)-1管路'!V122="-","-",IF('C10(1)-2管路(計画設定)'!V122="-",'C3(1)-1管路'!V122,'C3(1)-1管路'!V122-'C10(1)-2管路(計画設定)'!V122)))</f>
        <v>-</v>
      </c>
      <c r="W122" s="664">
        <f t="shared" si="251"/>
        <v>45</v>
      </c>
      <c r="X122" s="648">
        <f>IF(IF('C3(1)-1管路'!X122="-","-",IF('C10(1)-2管路(計画設定)'!X122="-",'C3(1)-1管路'!X122,'C3(1)-1管路'!X122-'C10(1)-2管路(計画設定)'!X122))=0,"-",IF('C3(1)-1管路'!X122="-","-",IF('C10(1)-2管路(計画設定)'!X122="-",'C3(1)-1管路'!X122,'C3(1)-1管路'!X122-'C10(1)-2管路(計画設定)'!X122)))</f>
        <v>401.1</v>
      </c>
      <c r="Y122" s="649" t="str">
        <f>IF(IF('C3(1)-1管路'!Y122="-","-",IF('C10(1)-2管路(計画設定)'!Y122="-",'C3(1)-1管路'!Y122,'C3(1)-1管路'!Y122-'C10(1)-2管路(計画設定)'!Y122))=0,"-",IF('C3(1)-1管路'!Y122="-","-",IF('C10(1)-2管路(計画設定)'!Y122="-",'C3(1)-1管路'!Y122,'C3(1)-1管路'!Y122-'C10(1)-2管路(計画設定)'!Y122)))</f>
        <v>-</v>
      </c>
      <c r="Z122" s="664">
        <f t="shared" si="252"/>
        <v>401.1</v>
      </c>
      <c r="AA122" s="648" t="str">
        <f>IF(IF('C3(1)-1管路'!AA122="-","-",IF('C10(1)-2管路(計画設定)'!AA122="-",'C3(1)-1管路'!AA122,'C3(1)-1管路'!AA122-'C10(1)-2管路(計画設定)'!AA122))=0,"-",IF('C3(1)-1管路'!AA122="-","-",IF('C10(1)-2管路(計画設定)'!AA122="-",'C3(1)-1管路'!AA122,'C3(1)-1管路'!AA122-'C10(1)-2管路(計画設定)'!AA122)))</f>
        <v>-</v>
      </c>
      <c r="AB122" s="649" t="str">
        <f>IF(IF('C3(1)-1管路'!AB122="-","-",IF('C10(1)-2管路(計画設定)'!AB122="-",'C3(1)-1管路'!AB122,'C3(1)-1管路'!AB122-'C10(1)-2管路(計画設定)'!AB122))=0,"-",IF('C3(1)-1管路'!AB122="-","-",IF('C10(1)-2管路(計画設定)'!AB122="-",'C3(1)-1管路'!AB122,'C3(1)-1管路'!AB122-'C10(1)-2管路(計画設定)'!AB122)))</f>
        <v>-</v>
      </c>
      <c r="AC122" s="664" t="str">
        <f t="shared" si="253"/>
        <v>-</v>
      </c>
      <c r="AD122" s="857">
        <f>IF(AND('C10(1)-1管路(計画設定)'!$V$18="○",'C10(1)-4,5管路(計画設定)'!$BX122="-"),"-",IF('C3(1)-1管路'!AD122="-",BX122,IF(BX122="-",'C3(1)-1管路'!AD122,'C3(1)-1管路'!AD122+BX122)))</f>
        <v>98.5</v>
      </c>
      <c r="AE122" s="649" t="str">
        <f>IF(IF('C3(1)-1管路'!AE122="-","-",IF('C10(1)-2管路(計画設定)'!AE122="-",'C3(1)-1管路'!AE122,'C3(1)-1管路'!AE122-'C10(1)-2管路(計画設定)'!AE122))=0,"-",IF('C3(1)-1管路'!AE122="-","-",IF('C10(1)-2管路(計画設定)'!AE122="-",'C3(1)-1管路'!AE122,'C3(1)-1管路'!AE122-'C10(1)-2管路(計画設定)'!AE122)))</f>
        <v>-</v>
      </c>
      <c r="AF122" s="664">
        <f t="shared" si="254"/>
        <v>98.5</v>
      </c>
      <c r="AG122" s="648">
        <f>IF(IF('C3(1)-1管路'!AG122="-","-",IF('C10(1)-2管路(計画設定)'!AG122="-",'C3(1)-1管路'!AG122,'C3(1)-1管路'!AG122-'C10(1)-2管路(計画設定)'!AG122))=0,"-",IF('C3(1)-1管路'!AG122="-","-",IF('C10(1)-2管路(計画設定)'!AG122="-",'C3(1)-1管路'!AG122,'C3(1)-1管路'!AG122-'C10(1)-2管路(計画設定)'!AG122)))</f>
        <v>296.8</v>
      </c>
      <c r="AH122" s="649" t="str">
        <f>IF(IF('C3(1)-1管路'!AH122="-","-",IF('C10(1)-2管路(計画設定)'!AH122="-",'C3(1)-1管路'!AH122,'C3(1)-1管路'!AH122-'C10(1)-2管路(計画設定)'!AH122))=0,"-",IF('C3(1)-1管路'!AH122="-","-",IF('C10(1)-2管路(計画設定)'!AH122="-",'C3(1)-1管路'!AH122,'C3(1)-1管路'!AH122-'C10(1)-2管路(計画設定)'!AH122)))</f>
        <v>-</v>
      </c>
      <c r="AI122" s="664">
        <f t="shared" si="255"/>
        <v>296.8</v>
      </c>
      <c r="AJ122" s="648" t="str">
        <f>IF(IF('C3(1)-1管路'!AJ122="-","-",IF('C10(1)-2管路(計画設定)'!AJ122="-",'C3(1)-1管路'!AJ122,'C3(1)-1管路'!AJ122-'C10(1)-2管路(計画設定)'!AJ122))=0,"-",IF('C3(1)-1管路'!AJ122="-","-",IF('C10(1)-2管路(計画設定)'!AJ122="-",'C3(1)-1管路'!AJ122,'C3(1)-1管路'!AJ122-'C10(1)-2管路(計画設定)'!AJ122)))</f>
        <v>-</v>
      </c>
      <c r="AK122" s="649" t="str">
        <f>IF(IF('C3(1)-1管路'!AK122="-","-",IF('C10(1)-2管路(計画設定)'!AK122="-",'C3(1)-1管路'!AK122,'C3(1)-1管路'!AK122-'C10(1)-2管路(計画設定)'!AK122))=0,"-",IF('C3(1)-1管路'!AK122="-","-",IF('C10(1)-2管路(計画設定)'!AK122="-",'C3(1)-1管路'!AK122,'C3(1)-1管路'!AK122-'C10(1)-2管路(計画設定)'!AK122)))</f>
        <v>-</v>
      </c>
      <c r="AL122" s="664" t="str">
        <f t="shared" si="256"/>
        <v>-</v>
      </c>
      <c r="AM122" s="648" t="str">
        <f>IF(IF('C3(1)-1管路'!AM122="-","-",IF('C10(1)-2管路(計画設定)'!AM122="-",'C3(1)-1管路'!AM122,'C3(1)-1管路'!AM122-'C10(1)-2管路(計画設定)'!AM122))=0,"-",IF('C3(1)-1管路'!AM122="-","-",IF('C10(1)-2管路(計画設定)'!AM122="-",'C3(1)-1管路'!AM122,'C3(1)-1管路'!AM122-'C10(1)-2管路(計画設定)'!AM122)))</f>
        <v>-</v>
      </c>
      <c r="AN122" s="649" t="str">
        <f>IF(IF('C3(1)-1管路'!AN122="-","-",IF('C10(1)-2管路(計画設定)'!AN122="-",'C3(1)-1管路'!AN122,'C3(1)-1管路'!AN122-'C10(1)-2管路(計画設定)'!AN122))=0,"-",IF('C3(1)-1管路'!AN122="-","-",IF('C10(1)-2管路(計画設定)'!AN122="-",'C3(1)-1管路'!AN122,'C3(1)-1管路'!AN122-'C10(1)-2管路(計画設定)'!AN122)))</f>
        <v>-</v>
      </c>
      <c r="AO122" s="664" t="str">
        <f t="shared" si="257"/>
        <v>-</v>
      </c>
      <c r="AP122" s="648" t="str">
        <f>IF(IF('C3(1)-1管路'!AP122="-","-",IF('C10(1)-2管路(計画設定)'!AP122="-",'C3(1)-1管路'!AP122,'C3(1)-1管路'!AP122-'C10(1)-2管路(計画設定)'!AP122))=0,"-",IF('C3(1)-1管路'!AP122="-","-",IF('C10(1)-2管路(計画設定)'!AP122="-",'C3(1)-1管路'!AP122,'C3(1)-1管路'!AP122-'C10(1)-2管路(計画設定)'!AP122)))</f>
        <v>-</v>
      </c>
      <c r="AQ122" s="649" t="str">
        <f>IF(IF('C3(1)-1管路'!AQ122="-","-",IF('C10(1)-2管路(計画設定)'!AQ122="-",'C3(1)-1管路'!AQ122,'C3(1)-1管路'!AQ122-'C10(1)-2管路(計画設定)'!AQ122))=0,"-",IF('C3(1)-1管路'!AQ122="-","-",IF('C10(1)-2管路(計画設定)'!AQ122="-",'C3(1)-1管路'!AQ122,'C3(1)-1管路'!AQ122-'C10(1)-2管路(計画設定)'!AQ122)))</f>
        <v>-</v>
      </c>
      <c r="AR122" s="659" t="str">
        <f t="shared" si="258"/>
        <v>-</v>
      </c>
      <c r="AS122" s="648" t="str">
        <f>IF(IF('C3(1)-1管路'!AS122="-","-",IF('C10(1)-2管路(計画設定)'!AS122="-",'C3(1)-1管路'!AS122,'C3(1)-1管路'!AS122-'C10(1)-2管路(計画設定)'!AS122))=0,"-",IF('C3(1)-1管路'!AS122="-","-",IF('C10(1)-2管路(計画設定)'!AS122="-",'C3(1)-1管路'!AS122,'C3(1)-1管路'!AS122-'C10(1)-2管路(計画設定)'!AS122)))</f>
        <v>-</v>
      </c>
      <c r="AT122" s="649" t="str">
        <f>IF(IF('C3(1)-1管路'!AT122="-","-",IF('C10(1)-2管路(計画設定)'!AT122="-",'C3(1)-1管路'!AT122,'C3(1)-1管路'!AT122-'C10(1)-2管路(計画設定)'!AT122))=0,"-",IF('C3(1)-1管路'!AT122="-","-",IF('C10(1)-2管路(計画設定)'!AT122="-",'C3(1)-1管路'!AT122,'C3(1)-1管路'!AT122-'C10(1)-2管路(計画設定)'!AT122)))</f>
        <v>-</v>
      </c>
      <c r="AU122" s="659" t="str">
        <f t="shared" si="259"/>
        <v>-</v>
      </c>
      <c r="AV122" s="1071">
        <f t="shared" si="260"/>
        <v>2517.2000000000003</v>
      </c>
      <c r="AW122" s="1070"/>
      <c r="AX122" s="1069">
        <f t="shared" si="261"/>
        <v>1</v>
      </c>
      <c r="AY122" s="1070"/>
      <c r="AZ122" s="1071">
        <f t="shared" si="262"/>
        <v>1676.8</v>
      </c>
      <c r="BA122" s="1070"/>
      <c r="BB122" s="1070">
        <f t="shared" si="263"/>
        <v>10</v>
      </c>
      <c r="BC122" s="1070"/>
      <c r="BD122" s="1070">
        <f t="shared" si="264"/>
        <v>534.6</v>
      </c>
      <c r="BE122" s="1070"/>
      <c r="BF122" s="1070">
        <f t="shared" si="265"/>
        <v>296.8</v>
      </c>
      <c r="BG122" s="1070"/>
      <c r="BH122" s="1070">
        <f t="shared" si="266"/>
        <v>0</v>
      </c>
      <c r="BI122" s="1070"/>
      <c r="BJ122" s="1069">
        <f t="shared" si="267"/>
        <v>1686.8</v>
      </c>
      <c r="BK122" s="1070"/>
      <c r="BL122" s="1070">
        <f t="shared" si="268"/>
        <v>831.40000000000009</v>
      </c>
      <c r="BM122" s="1073"/>
      <c r="BN122" s="1070">
        <f t="shared" si="269"/>
        <v>2518.2000000000003</v>
      </c>
      <c r="BO122" s="1073"/>
      <c r="BQ122" s="442" t="str">
        <f>IF('C10(1)-2管路(計画設定)'!AW122="","-",'C10(1)-2管路(計画設定)'!AW122)</f>
        <v>配水用ポリエチレン管(融着継手)</v>
      </c>
      <c r="BR122" s="441" t="str">
        <f>IF(BQ122=BR$4,IF('C10(1)-2管路(計画設定)'!AV122="-","-",IF('C10(1)-2管路(計画設定)'!I122="-",'C10(1)-2管路(計画設定)'!AV122,'C10(1)-2管路(計画設定)'!AV122-'C10(1)-2管路(計画設定)'!I122)),"-")</f>
        <v>-</v>
      </c>
      <c r="BS122" s="441" t="str">
        <f>IF(BQ122=BS$4,IF('C10(1)-2管路(計画設定)'!AV122="-","-",IF('C10(1)-2管路(計画設定)'!L122="-",'C10(1)-2管路(計画設定)'!AV122,'C10(1)-2管路(計画設定)'!AV122-'C10(1)-2管路(計画設定)'!L122)),"-")</f>
        <v>-</v>
      </c>
      <c r="BT122" s="441">
        <f>IF(BQ122=BT$4,IF('C10(1)-2管路(計画設定)'!AV122="-","-",IF('C10(1)-2管路(計画設定)'!O122="-",'C10(1)-2管路(計画設定)'!AV122,'C10(1)-2管路(計画設定)'!AV122-'C10(1)-2管路(計画設定)'!O122)),"-")</f>
        <v>1008.8</v>
      </c>
      <c r="BU122" s="441" t="str">
        <f>IF($BQ122=BU$4,IF('C10(1)-2管路(計画設定)'!$AV122="-","-",IF('C10(1)-2管路(計画設定)'!R122="-",'C10(1)-2管路(計画設定)'!$AV122,'C10(1)-2管路(計画設定)'!$AV122-'C10(1)-2管路(計画設定)'!R122)),"-")</f>
        <v>-</v>
      </c>
      <c r="BV122" s="441" t="str">
        <f>IF($BQ122=BV$4,IF('C10(1)-2管路(計画設定)'!$AV122="-","-",IF('C10(1)-2管路(計画設定)'!W122="-",'C10(1)-2管路(計画設定)'!$AV122,'C10(1)-2管路(計画設定)'!$AV122-SUM('C10(1)-2管路(計画設定)'!S122,'C10(1)-2管路(計画設定)'!T122))),"-")</f>
        <v>-</v>
      </c>
      <c r="BW122" s="441" t="str">
        <f>IF($BQ122=BV$4,IF('C10(1)-2管路(計画設定)'!$AV122="-","-",IF('C10(1)-2管路(計画設定)'!W122="-",'C10(1)-2管路(計画設定)'!$AV122,'C10(1)-2管路(計画設定)'!$AV122-SUM('C10(1)-2管路(計画設定)'!U122,'C10(1)-2管路(計画設定)'!V122))),"-")</f>
        <v>-</v>
      </c>
      <c r="BX122" s="441" t="str">
        <f>IF($BQ122=BX$4,IF('C10(1)-2管路(計画設定)'!$AV122="-","-",IF('C10(1)-2管路(計画設定)'!AF122="-",'C10(1)-2管路(計画設定)'!$AV122,'C10(1)-2管路(計画設定)'!$AV122-'C10(1)-2管路(計画設定)'!AF122)),"-")</f>
        <v>-</v>
      </c>
      <c r="BY122" s="5"/>
      <c r="BZ122" s="5"/>
    </row>
    <row r="123" spans="2:78" ht="13.5" customHeight="1">
      <c r="B123" s="1265"/>
      <c r="C123" s="1086"/>
      <c r="D123" s="1087"/>
      <c r="E123" s="1088"/>
      <c r="F123" s="772" t="s">
        <v>69</v>
      </c>
      <c r="G123" s="646">
        <f t="shared" ref="G123:AU123" si="270">IF(SUM(G112:G122)=0,"-",SUM(G112:G122))</f>
        <v>17354.7</v>
      </c>
      <c r="H123" s="647" t="str">
        <f t="shared" si="270"/>
        <v>-</v>
      </c>
      <c r="I123" s="665">
        <f t="shared" si="270"/>
        <v>17354.7</v>
      </c>
      <c r="J123" s="646">
        <f t="shared" si="270"/>
        <v>124.9</v>
      </c>
      <c r="K123" s="647" t="str">
        <f t="shared" si="270"/>
        <v>-</v>
      </c>
      <c r="L123" s="665">
        <f t="shared" si="270"/>
        <v>124.9</v>
      </c>
      <c r="M123" s="646">
        <f t="shared" si="270"/>
        <v>1013.8</v>
      </c>
      <c r="N123" s="647" t="str">
        <f t="shared" si="270"/>
        <v>-</v>
      </c>
      <c r="O123" s="665">
        <f t="shared" si="270"/>
        <v>1013.8</v>
      </c>
      <c r="P123" s="646" t="str">
        <f t="shared" si="270"/>
        <v>-</v>
      </c>
      <c r="Q123" s="647" t="str">
        <f t="shared" si="270"/>
        <v>-</v>
      </c>
      <c r="R123" s="665" t="str">
        <f t="shared" si="270"/>
        <v>-</v>
      </c>
      <c r="S123" s="646">
        <f t="shared" si="270"/>
        <v>1509.1</v>
      </c>
      <c r="T123" s="651">
        <f t="shared" si="270"/>
        <v>167.3</v>
      </c>
      <c r="U123" s="651">
        <f t="shared" si="270"/>
        <v>6274.6</v>
      </c>
      <c r="V123" s="647" t="str">
        <f t="shared" si="270"/>
        <v>-</v>
      </c>
      <c r="W123" s="665">
        <f t="shared" si="270"/>
        <v>7951</v>
      </c>
      <c r="X123" s="646">
        <f t="shared" si="270"/>
        <v>41696.499999999993</v>
      </c>
      <c r="Y123" s="647" t="str">
        <f t="shared" si="270"/>
        <v>-</v>
      </c>
      <c r="Z123" s="665">
        <f t="shared" si="270"/>
        <v>41696.499999999993</v>
      </c>
      <c r="AA123" s="646" t="str">
        <f t="shared" si="270"/>
        <v>-</v>
      </c>
      <c r="AB123" s="647" t="str">
        <f t="shared" si="270"/>
        <v>-</v>
      </c>
      <c r="AC123" s="665" t="str">
        <f t="shared" si="270"/>
        <v>-</v>
      </c>
      <c r="AD123" s="646">
        <f t="shared" si="270"/>
        <v>868.6</v>
      </c>
      <c r="AE123" s="647" t="str">
        <f t="shared" si="270"/>
        <v>-</v>
      </c>
      <c r="AF123" s="665">
        <f t="shared" si="270"/>
        <v>868.6</v>
      </c>
      <c r="AG123" s="646">
        <f t="shared" si="270"/>
        <v>729.09999999999991</v>
      </c>
      <c r="AH123" s="647" t="str">
        <f t="shared" si="270"/>
        <v>-</v>
      </c>
      <c r="AI123" s="665">
        <f t="shared" si="270"/>
        <v>729.09999999999991</v>
      </c>
      <c r="AJ123" s="646" t="str">
        <f t="shared" si="270"/>
        <v>-</v>
      </c>
      <c r="AK123" s="647" t="str">
        <f t="shared" si="270"/>
        <v>-</v>
      </c>
      <c r="AL123" s="665" t="str">
        <f t="shared" si="270"/>
        <v>-</v>
      </c>
      <c r="AM123" s="646" t="str">
        <f t="shared" si="270"/>
        <v>-</v>
      </c>
      <c r="AN123" s="647" t="str">
        <f t="shared" si="270"/>
        <v>-</v>
      </c>
      <c r="AO123" s="665" t="str">
        <f t="shared" si="270"/>
        <v>-</v>
      </c>
      <c r="AP123" s="646" t="str">
        <f t="shared" si="270"/>
        <v>-</v>
      </c>
      <c r="AQ123" s="647" t="str">
        <f t="shared" si="270"/>
        <v>-</v>
      </c>
      <c r="AR123" s="663" t="str">
        <f t="shared" si="270"/>
        <v>-</v>
      </c>
      <c r="AS123" s="646" t="str">
        <f t="shared" si="270"/>
        <v>-</v>
      </c>
      <c r="AT123" s="647" t="str">
        <f t="shared" si="270"/>
        <v>-</v>
      </c>
      <c r="AU123" s="663" t="str">
        <f t="shared" si="270"/>
        <v>-</v>
      </c>
      <c r="AV123" s="1065">
        <f>IF(SUM(AV112:AW122)=0,"-",SUM(AV112:AW122))</f>
        <v>69571.299999999988</v>
      </c>
      <c r="AW123" s="1066"/>
      <c r="AX123" s="1094">
        <f>IF(SUM(AX112:AY122)=0,"-",SUM(AX112:AY122))</f>
        <v>167.3</v>
      </c>
      <c r="AY123" s="1066"/>
      <c r="AZ123" s="1065">
        <f>IF(SUM(AZ112:BA122)=0,"-",SUM(AZ112:BA122))</f>
        <v>18493.400000000001</v>
      </c>
      <c r="BA123" s="1066"/>
      <c r="BB123" s="1066">
        <f>IF(SUM(BB112:BC122)=0,"-",SUM(BB112:BC122))</f>
        <v>1676.3999999999999</v>
      </c>
      <c r="BC123" s="1066"/>
      <c r="BD123" s="1066">
        <f>IF(SUM(BD112:BE122)=0,"-",SUM(BD112:BE122))</f>
        <v>48839.7</v>
      </c>
      <c r="BE123" s="1066"/>
      <c r="BF123" s="1066">
        <f>IF(SUM(BF112:BG122)=0,"-",SUM(BF112:BG122))</f>
        <v>729.09999999999991</v>
      </c>
      <c r="BG123" s="1066"/>
      <c r="BH123" s="1066" t="str">
        <f>IF(SUM(BH112:BI122)=0,"-",SUM(BH112:BI122))</f>
        <v>-</v>
      </c>
      <c r="BI123" s="1066"/>
      <c r="BJ123" s="1094">
        <f>IF(SUM(BJ112:BK122)=0,"-",SUM(BJ112:BK122))</f>
        <v>20169.8</v>
      </c>
      <c r="BK123" s="1066"/>
      <c r="BL123" s="1066">
        <f>IF(SUM(BL112:BM122)=0,"-",SUM(BL112:BM122))</f>
        <v>49568.800000000003</v>
      </c>
      <c r="BM123" s="1068"/>
      <c r="BN123" s="1066">
        <f t="shared" si="269"/>
        <v>69738.599999999991</v>
      </c>
      <c r="BO123" s="1068"/>
      <c r="BQ123" s="442" t="str">
        <f>IF('C10(1)-2管路(計画設定)'!AW123="","-",'C10(1)-2管路(計画設定)'!AW123)</f>
        <v>-</v>
      </c>
      <c r="BR123" s="441" t="str">
        <f>IF(BQ123=BR$4,IF('C10(1)-2管路(計画設定)'!AV123="-","-",IF('C10(1)-2管路(計画設定)'!I123="-",'C10(1)-2管路(計画設定)'!AV123,'C10(1)-2管路(計画設定)'!AV123-'C10(1)-2管路(計画設定)'!I123)),"-")</f>
        <v>-</v>
      </c>
      <c r="BS123" s="441" t="str">
        <f>IF(BQ123=BS$4,IF('C10(1)-2管路(計画設定)'!AV123="-","-",IF('C10(1)-2管路(計画設定)'!L123="-",'C10(1)-2管路(計画設定)'!AV123,'C10(1)-2管路(計画設定)'!AV123-'C10(1)-2管路(計画設定)'!L123)),"-")</f>
        <v>-</v>
      </c>
      <c r="BT123" s="441" t="str">
        <f>IF(BQ123=BT$4,IF('C10(1)-2管路(計画設定)'!AV123="-","-",IF('C10(1)-2管路(計画設定)'!O123="-",'C10(1)-2管路(計画設定)'!AV123,'C10(1)-2管路(計画設定)'!AV123-'C10(1)-2管路(計画設定)'!O123)),"-")</f>
        <v>-</v>
      </c>
      <c r="BU123" s="441" t="str">
        <f>IF($BQ123=BU$4,IF('C10(1)-2管路(計画設定)'!$AV123="-","-",IF('C10(1)-2管路(計画設定)'!R123="-",'C10(1)-2管路(計画設定)'!$AV123,'C10(1)-2管路(計画設定)'!$AV123-'C10(1)-2管路(計画設定)'!R123)),"-")</f>
        <v>-</v>
      </c>
      <c r="BV123" s="441" t="str">
        <f>IF($BQ123=BV$4,IF('C10(1)-2管路(計画設定)'!$AV123="-","-",IF('C10(1)-2管路(計画設定)'!W123="-",'C10(1)-2管路(計画設定)'!$AV123,'C10(1)-2管路(計画設定)'!$AV123-SUM('C10(1)-2管路(計画設定)'!S123,'C10(1)-2管路(計画設定)'!T123))),"-")</f>
        <v>-</v>
      </c>
      <c r="BW123" s="441" t="str">
        <f>IF($BQ123=BV$4,IF('C10(1)-2管路(計画設定)'!$AV123="-","-",IF('C10(1)-2管路(計画設定)'!W123="-",'C10(1)-2管路(計画設定)'!$AV123,'C10(1)-2管路(計画設定)'!$AV123-SUM('C10(1)-2管路(計画設定)'!U123,'C10(1)-2管路(計画設定)'!V123))),"-")</f>
        <v>-</v>
      </c>
      <c r="BX123" s="441" t="str">
        <f>IF($BQ123=BX$4,IF('C10(1)-2管路(計画設定)'!$AV123="-","-",IF('C10(1)-2管路(計画設定)'!AF123="-",'C10(1)-2管路(計画設定)'!$AV123,'C10(1)-2管路(計画設定)'!$AV123-'C10(1)-2管路(計画設定)'!AF123)),"-")</f>
        <v>-</v>
      </c>
      <c r="BY123" s="5"/>
      <c r="BZ123" s="5"/>
    </row>
    <row r="124" spans="2:78" ht="13.5" customHeight="1">
      <c r="B124" s="1265"/>
      <c r="C124" s="1269" t="s">
        <v>733</v>
      </c>
      <c r="D124" s="1043"/>
      <c r="E124" s="1153" t="s">
        <v>886</v>
      </c>
      <c r="F124" s="1273"/>
      <c r="G124" s="1018" t="str">
        <f>+G88</f>
        <v>①</v>
      </c>
      <c r="H124" s="1018"/>
      <c r="I124" s="1018"/>
      <c r="J124" s="1018" t="str">
        <f>+J88</f>
        <v>①</v>
      </c>
      <c r="K124" s="1018"/>
      <c r="L124" s="1018"/>
      <c r="M124" s="1018" t="str">
        <f>+M88</f>
        <v>①</v>
      </c>
      <c r="N124" s="1018"/>
      <c r="O124" s="1018"/>
      <c r="P124" s="1018" t="str">
        <f>+P88</f>
        <v>②</v>
      </c>
      <c r="Q124" s="1018"/>
      <c r="R124" s="1018"/>
      <c r="S124" s="1040" t="str">
        <f>+S88</f>
        <v>②</v>
      </c>
      <c r="T124" s="1041"/>
      <c r="U124" s="1051" t="str">
        <f>+U88</f>
        <v>③</v>
      </c>
      <c r="V124" s="1052"/>
      <c r="W124" s="797"/>
      <c r="X124" s="1017" t="str">
        <f>+X88</f>
        <v>③</v>
      </c>
      <c r="Y124" s="1018"/>
      <c r="Z124" s="1018"/>
      <c r="AA124" s="1017" t="str">
        <f>+AA88</f>
        <v>③</v>
      </c>
      <c r="AB124" s="1018"/>
      <c r="AC124" s="1018"/>
      <c r="AD124" s="1017" t="str">
        <f>+AD88</f>
        <v>③</v>
      </c>
      <c r="AE124" s="1018"/>
      <c r="AF124" s="1018"/>
      <c r="AG124" s="1017" t="str">
        <f>+AG88</f>
        <v>④</v>
      </c>
      <c r="AH124" s="1018"/>
      <c r="AI124" s="1018"/>
      <c r="AJ124" s="1017" t="str">
        <f>+AJ88</f>
        <v>④</v>
      </c>
      <c r="AK124" s="1018"/>
      <c r="AL124" s="1018"/>
      <c r="AM124" s="1017" t="str">
        <f>+AM88</f>
        <v>④</v>
      </c>
      <c r="AN124" s="1018"/>
      <c r="AO124" s="1018"/>
      <c r="AP124" s="1017" t="str">
        <f>+AP88</f>
        <v>④</v>
      </c>
      <c r="AQ124" s="1018"/>
      <c r="AR124" s="1018"/>
      <c r="AS124" s="1017" t="str">
        <f>+AS88</f>
        <v>⑤</v>
      </c>
      <c r="AT124" s="1018"/>
      <c r="AU124" s="1018"/>
      <c r="AV124" s="1041"/>
      <c r="AW124" s="1592"/>
      <c r="AX124" s="1592"/>
      <c r="AY124" s="1592"/>
      <c r="AZ124" s="1592"/>
      <c r="BA124" s="1592"/>
      <c r="BB124" s="1592"/>
      <c r="BC124" s="1592"/>
      <c r="BD124" s="1592"/>
      <c r="BE124" s="1592"/>
      <c r="BF124" s="1592"/>
      <c r="BG124" s="1592"/>
      <c r="BH124" s="1592"/>
      <c r="BI124" s="1592"/>
      <c r="BJ124" s="1592"/>
      <c r="BK124" s="1592"/>
      <c r="BL124" s="1592"/>
      <c r="BM124" s="1592"/>
      <c r="BN124" s="1592"/>
      <c r="BO124" s="1593"/>
      <c r="BR124" s="5"/>
      <c r="BY124" s="5"/>
      <c r="BZ124" s="5"/>
    </row>
    <row r="125" spans="2:78" ht="13.5" customHeight="1">
      <c r="B125" s="1277"/>
      <c r="C125" s="1048"/>
      <c r="D125" s="1049"/>
      <c r="E125" s="1153" t="s">
        <v>887</v>
      </c>
      <c r="F125" s="1273"/>
      <c r="G125" s="1018" t="str">
        <f>+G89</f>
        <v>①</v>
      </c>
      <c r="H125" s="1018"/>
      <c r="I125" s="1018"/>
      <c r="J125" s="1018" t="str">
        <f>+J89</f>
        <v>①</v>
      </c>
      <c r="K125" s="1018"/>
      <c r="L125" s="1018"/>
      <c r="M125" s="1018" t="str">
        <f>+M89</f>
        <v>①</v>
      </c>
      <c r="N125" s="1018"/>
      <c r="O125" s="1018"/>
      <c r="P125" s="1018" t="str">
        <f>+P89</f>
        <v>②</v>
      </c>
      <c r="Q125" s="1018"/>
      <c r="R125" s="1018"/>
      <c r="S125" s="1040" t="str">
        <f>+S89</f>
        <v>②</v>
      </c>
      <c r="T125" s="1041"/>
      <c r="U125" s="1051" t="str">
        <f>+U89</f>
        <v>③</v>
      </c>
      <c r="V125" s="1052"/>
      <c r="W125" s="797"/>
      <c r="X125" s="1017" t="str">
        <f>+X89</f>
        <v>③</v>
      </c>
      <c r="Y125" s="1018"/>
      <c r="Z125" s="1018"/>
      <c r="AA125" s="1017" t="str">
        <f>+AA89</f>
        <v>③</v>
      </c>
      <c r="AB125" s="1018"/>
      <c r="AC125" s="1018"/>
      <c r="AD125" s="1017" t="str">
        <f>+AD89</f>
        <v>②</v>
      </c>
      <c r="AE125" s="1018"/>
      <c r="AF125" s="1018"/>
      <c r="AG125" s="1017" t="str">
        <f>+AG89</f>
        <v>④</v>
      </c>
      <c r="AH125" s="1018"/>
      <c r="AI125" s="1018"/>
      <c r="AJ125" s="1017" t="str">
        <f>+AJ89</f>
        <v>④</v>
      </c>
      <c r="AK125" s="1018"/>
      <c r="AL125" s="1018"/>
      <c r="AM125" s="1017" t="str">
        <f>+AM89</f>
        <v>④</v>
      </c>
      <c r="AN125" s="1018"/>
      <c r="AO125" s="1018"/>
      <c r="AP125" s="1017" t="str">
        <f>+AP89</f>
        <v>④</v>
      </c>
      <c r="AQ125" s="1018"/>
      <c r="AR125" s="1018"/>
      <c r="AS125" s="1017" t="str">
        <f>+AS89</f>
        <v>⑤</v>
      </c>
      <c r="AT125" s="1018"/>
      <c r="AU125" s="1018"/>
      <c r="AV125" s="1041"/>
      <c r="AW125" s="1592"/>
      <c r="AX125" s="1592"/>
      <c r="AY125" s="1592"/>
      <c r="AZ125" s="1592"/>
      <c r="BA125" s="1592"/>
      <c r="BB125" s="1592"/>
      <c r="BC125" s="1592"/>
      <c r="BD125" s="1592"/>
      <c r="BE125" s="1592"/>
      <c r="BF125" s="1592"/>
      <c r="BG125" s="1592"/>
      <c r="BH125" s="1592"/>
      <c r="BI125" s="1592"/>
      <c r="BJ125" s="1592"/>
      <c r="BK125" s="1592"/>
      <c r="BL125" s="1592"/>
      <c r="BM125" s="1592"/>
      <c r="BN125" s="1592"/>
      <c r="BO125" s="1593"/>
      <c r="BR125" s="5"/>
      <c r="BY125" s="5"/>
      <c r="BZ125" s="5"/>
    </row>
    <row r="126" spans="2:78" ht="16.5" customHeight="1">
      <c r="BY126" s="5"/>
      <c r="BZ126" s="5"/>
    </row>
    <row r="127" spans="2:78" ht="16.5" customHeight="1">
      <c r="F127" s="5"/>
      <c r="BY127" s="5"/>
      <c r="BZ127" s="5"/>
    </row>
    <row r="128" spans="2:78" ht="16.5" customHeight="1">
      <c r="B128" s="1025" t="s">
        <v>695</v>
      </c>
      <c r="C128" s="1025"/>
      <c r="D128" s="1025"/>
      <c r="E128" s="1025"/>
      <c r="F128" s="1025"/>
      <c r="G128" s="1025"/>
      <c r="H128" s="1025"/>
      <c r="I128" s="1025"/>
      <c r="J128" s="1025"/>
      <c r="K128" s="1025"/>
      <c r="L128" s="1025"/>
      <c r="M128" s="1025"/>
      <c r="N128" s="1025"/>
      <c r="O128" s="1025"/>
      <c r="P128" s="1025"/>
      <c r="Q128" s="1025"/>
      <c r="R128" s="1025"/>
      <c r="S128" s="1025"/>
      <c r="T128" s="1025"/>
      <c r="U128" s="1025"/>
      <c r="V128" s="1025"/>
      <c r="W128" s="1025"/>
      <c r="X128" s="1025"/>
      <c r="Y128" s="1025"/>
      <c r="Z128" s="1025"/>
      <c r="AA128" s="1025"/>
      <c r="AB128" s="1025"/>
      <c r="AC128" s="1025"/>
      <c r="AD128" s="1025"/>
      <c r="AE128" s="1025"/>
      <c r="AF128" s="1025"/>
      <c r="AG128" s="1025"/>
      <c r="AH128" s="1025"/>
      <c r="AI128" s="1025"/>
      <c r="AJ128" s="1025"/>
      <c r="AK128" s="1025"/>
      <c r="AL128" s="1025"/>
      <c r="AM128" s="1025"/>
      <c r="AN128" s="1025"/>
      <c r="AO128" s="1025"/>
      <c r="AP128" s="1025"/>
      <c r="AQ128" s="1025"/>
      <c r="AR128" s="1025"/>
      <c r="AS128" s="1025"/>
      <c r="AT128" s="1025"/>
      <c r="BN128" s="440"/>
      <c r="BR128" s="5"/>
      <c r="BU128" s="512"/>
      <c r="BV128" s="512"/>
      <c r="BY128" s="5"/>
      <c r="BZ128" s="5"/>
    </row>
    <row r="129" spans="1:78" ht="16.5" customHeight="1">
      <c r="B129" s="1269" t="s">
        <v>450</v>
      </c>
      <c r="C129" s="1310"/>
      <c r="D129" s="1310"/>
      <c r="E129" s="1310"/>
      <c r="F129" s="1311"/>
      <c r="G129" s="1298" t="s">
        <v>211</v>
      </c>
      <c r="H129" s="1299"/>
      <c r="I129" s="1299"/>
      <c r="J129" s="1299"/>
      <c r="K129" s="1299"/>
      <c r="L129" s="1299"/>
      <c r="M129" s="1299"/>
      <c r="N129" s="1299"/>
      <c r="O129" s="1299"/>
      <c r="P129" s="1299"/>
      <c r="Q129" s="1299"/>
      <c r="R129" s="1299"/>
      <c r="S129" s="1299"/>
      <c r="T129" s="1299"/>
      <c r="U129" s="1299"/>
      <c r="V129" s="1299"/>
      <c r="W129" s="1299"/>
      <c r="X129" s="1299"/>
      <c r="Y129" s="1299"/>
      <c r="Z129" s="1300"/>
      <c r="AA129" s="1298" t="s">
        <v>212</v>
      </c>
      <c r="AB129" s="1299"/>
      <c r="AC129" s="1299"/>
      <c r="AD129" s="1299"/>
      <c r="AE129" s="1299"/>
      <c r="AF129" s="1299"/>
      <c r="AG129" s="1299"/>
      <c r="AH129" s="1299"/>
      <c r="AI129" s="1299"/>
      <c r="AJ129" s="1299"/>
      <c r="AK129" s="1299"/>
      <c r="AL129" s="1299"/>
      <c r="AM129" s="1299"/>
      <c r="AN129" s="1299"/>
      <c r="AO129" s="1299"/>
      <c r="AP129" s="1299"/>
      <c r="AQ129" s="1299"/>
      <c r="AR129" s="1299"/>
      <c r="AS129" s="1299"/>
      <c r="AT129" s="1300"/>
      <c r="BR129" s="5"/>
      <c r="BY129" s="5"/>
      <c r="BZ129" s="5"/>
    </row>
    <row r="130" spans="1:78" ht="16.5" customHeight="1">
      <c r="B130" s="1312"/>
      <c r="C130" s="1313"/>
      <c r="D130" s="1313"/>
      <c r="E130" s="1313"/>
      <c r="F130" s="1314"/>
      <c r="G130" s="881" t="s">
        <v>153</v>
      </c>
      <c r="H130" s="882"/>
      <c r="I130" s="882"/>
      <c r="J130" s="883"/>
      <c r="K130" s="1298" t="s">
        <v>131</v>
      </c>
      <c r="L130" s="1299"/>
      <c r="M130" s="1299"/>
      <c r="N130" s="1299"/>
      <c r="O130" s="1299"/>
      <c r="P130" s="1299"/>
      <c r="Q130" s="1299"/>
      <c r="R130" s="1299"/>
      <c r="S130" s="1299"/>
      <c r="T130" s="1299"/>
      <c r="U130" s="1299"/>
      <c r="V130" s="1299"/>
      <c r="W130" s="1299"/>
      <c r="X130" s="1300"/>
      <c r="Y130" s="881" t="s">
        <v>54</v>
      </c>
      <c r="Z130" s="883"/>
      <c r="AA130" s="882" t="s">
        <v>153</v>
      </c>
      <c r="AB130" s="882"/>
      <c r="AC130" s="882"/>
      <c r="AD130" s="883"/>
      <c r="AE130" s="1298" t="s">
        <v>131</v>
      </c>
      <c r="AF130" s="1299"/>
      <c r="AG130" s="1299"/>
      <c r="AH130" s="1299"/>
      <c r="AI130" s="1299"/>
      <c r="AJ130" s="1299"/>
      <c r="AK130" s="1299"/>
      <c r="AL130" s="1299"/>
      <c r="AM130" s="1299"/>
      <c r="AN130" s="1299"/>
      <c r="AO130" s="1299"/>
      <c r="AP130" s="1299"/>
      <c r="AQ130" s="1299"/>
      <c r="AR130" s="1300"/>
      <c r="AS130" s="881" t="s">
        <v>54</v>
      </c>
      <c r="AT130" s="883"/>
      <c r="BR130" s="5"/>
      <c r="BY130" s="5"/>
      <c r="BZ130" s="5"/>
    </row>
    <row r="131" spans="1:78" ht="16.5" customHeight="1">
      <c r="B131" s="1312"/>
      <c r="C131" s="1313"/>
      <c r="D131" s="1313"/>
      <c r="E131" s="1313"/>
      <c r="F131" s="1314"/>
      <c r="G131" s="884"/>
      <c r="H131" s="885"/>
      <c r="I131" s="885"/>
      <c r="J131" s="886"/>
      <c r="K131" s="1298" t="s">
        <v>754</v>
      </c>
      <c r="L131" s="1299"/>
      <c r="M131" s="1299"/>
      <c r="N131" s="1299"/>
      <c r="O131" s="1299"/>
      <c r="P131" s="1299"/>
      <c r="Q131" s="1299"/>
      <c r="R131" s="1299"/>
      <c r="S131" s="1299"/>
      <c r="T131" s="1299"/>
      <c r="U131" s="1298" t="s">
        <v>434</v>
      </c>
      <c r="V131" s="1299"/>
      <c r="W131" s="1299"/>
      <c r="X131" s="1299"/>
      <c r="Y131" s="884"/>
      <c r="Z131" s="886"/>
      <c r="AA131" s="885"/>
      <c r="AB131" s="885"/>
      <c r="AC131" s="885"/>
      <c r="AD131" s="886"/>
      <c r="AE131" s="1298" t="s">
        <v>754</v>
      </c>
      <c r="AF131" s="1299"/>
      <c r="AG131" s="1299"/>
      <c r="AH131" s="1299"/>
      <c r="AI131" s="1299"/>
      <c r="AJ131" s="1299"/>
      <c r="AK131" s="1299"/>
      <c r="AL131" s="1299"/>
      <c r="AM131" s="1299"/>
      <c r="AN131" s="1299"/>
      <c r="AO131" s="1298" t="s">
        <v>434</v>
      </c>
      <c r="AP131" s="1299"/>
      <c r="AQ131" s="1299"/>
      <c r="AR131" s="1299"/>
      <c r="AS131" s="884"/>
      <c r="AT131" s="886"/>
      <c r="BR131" s="5"/>
      <c r="BY131" s="5"/>
      <c r="BZ131" s="5"/>
    </row>
    <row r="132" spans="1:78" ht="60" customHeight="1">
      <c r="B132" s="1312"/>
      <c r="C132" s="1313"/>
      <c r="D132" s="1313"/>
      <c r="E132" s="1313"/>
      <c r="F132" s="1314"/>
      <c r="G132" s="1174" t="s">
        <v>497</v>
      </c>
      <c r="H132" s="1175"/>
      <c r="I132" s="1318" t="s">
        <v>498</v>
      </c>
      <c r="J132" s="964"/>
      <c r="K132" s="1319" t="s">
        <v>762</v>
      </c>
      <c r="L132" s="1320"/>
      <c r="M132" s="1321" t="s">
        <v>763</v>
      </c>
      <c r="N132" s="1322"/>
      <c r="O132" s="1321" t="s">
        <v>764</v>
      </c>
      <c r="P132" s="1322"/>
      <c r="Q132" s="1321" t="s">
        <v>765</v>
      </c>
      <c r="R132" s="1322"/>
      <c r="S132" s="1323" t="s">
        <v>766</v>
      </c>
      <c r="T132" s="1324"/>
      <c r="U132" s="1293" t="s">
        <v>787</v>
      </c>
      <c r="V132" s="1325"/>
      <c r="W132" s="1295" t="s">
        <v>788</v>
      </c>
      <c r="X132" s="1296"/>
      <c r="Y132" s="884"/>
      <c r="Z132" s="886"/>
      <c r="AA132" s="1174" t="s">
        <v>497</v>
      </c>
      <c r="AB132" s="1175"/>
      <c r="AC132" s="1318" t="s">
        <v>498</v>
      </c>
      <c r="AD132" s="964"/>
      <c r="AE132" s="1319" t="s">
        <v>762</v>
      </c>
      <c r="AF132" s="1320"/>
      <c r="AG132" s="1321" t="s">
        <v>763</v>
      </c>
      <c r="AH132" s="1322"/>
      <c r="AI132" s="1321" t="s">
        <v>764</v>
      </c>
      <c r="AJ132" s="1322"/>
      <c r="AK132" s="1321" t="s">
        <v>765</v>
      </c>
      <c r="AL132" s="1322"/>
      <c r="AM132" s="1323" t="s">
        <v>766</v>
      </c>
      <c r="AN132" s="1324"/>
      <c r="AO132" s="1293" t="s">
        <v>787</v>
      </c>
      <c r="AP132" s="1294"/>
      <c r="AQ132" s="1295" t="s">
        <v>788</v>
      </c>
      <c r="AR132" s="1296"/>
      <c r="AS132" s="884"/>
      <c r="AT132" s="886"/>
      <c r="BR132" s="5"/>
      <c r="BY132" s="5"/>
      <c r="BZ132" s="5"/>
    </row>
    <row r="133" spans="1:78" ht="16.5" customHeight="1">
      <c r="B133" s="1315"/>
      <c r="C133" s="1316"/>
      <c r="D133" s="1316"/>
      <c r="E133" s="1316"/>
      <c r="F133" s="1317"/>
      <c r="G133" s="934" t="s">
        <v>551</v>
      </c>
      <c r="H133" s="1091"/>
      <c r="I133" s="890" t="s">
        <v>564</v>
      </c>
      <c r="J133" s="891"/>
      <c r="K133" s="1002" t="s">
        <v>552</v>
      </c>
      <c r="L133" s="1003"/>
      <c r="M133" s="1079" t="s">
        <v>564</v>
      </c>
      <c r="N133" s="1003"/>
      <c r="O133" s="1079" t="s">
        <v>564</v>
      </c>
      <c r="P133" s="1003"/>
      <c r="Q133" s="1079" t="s">
        <v>564</v>
      </c>
      <c r="R133" s="1003"/>
      <c r="S133" s="1079" t="s">
        <v>564</v>
      </c>
      <c r="T133" s="1003"/>
      <c r="U133" s="1002" t="s">
        <v>553</v>
      </c>
      <c r="V133" s="1591"/>
      <c r="W133" s="1079" t="s">
        <v>564</v>
      </c>
      <c r="X133" s="1080"/>
      <c r="Y133" s="1089" t="s">
        <v>554</v>
      </c>
      <c r="Z133" s="1090"/>
      <c r="AA133" s="934" t="s">
        <v>555</v>
      </c>
      <c r="AB133" s="1091"/>
      <c r="AC133" s="890" t="s">
        <v>564</v>
      </c>
      <c r="AD133" s="891"/>
      <c r="AE133" s="1002" t="s">
        <v>556</v>
      </c>
      <c r="AF133" s="1003"/>
      <c r="AG133" s="1079" t="s">
        <v>564</v>
      </c>
      <c r="AH133" s="1003"/>
      <c r="AI133" s="1079" t="s">
        <v>564</v>
      </c>
      <c r="AJ133" s="1003"/>
      <c r="AK133" s="1079" t="s">
        <v>564</v>
      </c>
      <c r="AL133" s="1003"/>
      <c r="AM133" s="1079" t="s">
        <v>564</v>
      </c>
      <c r="AN133" s="1003"/>
      <c r="AO133" s="1002" t="s">
        <v>557</v>
      </c>
      <c r="AP133" s="1003"/>
      <c r="AQ133" s="1079" t="s">
        <v>564</v>
      </c>
      <c r="AR133" s="1080"/>
      <c r="AS133" s="1089" t="s">
        <v>558</v>
      </c>
      <c r="AT133" s="1090"/>
      <c r="BR133" s="5"/>
      <c r="BY133" s="5"/>
      <c r="BZ133" s="5"/>
    </row>
    <row r="134" spans="1:78" ht="30" customHeight="1">
      <c r="B134" s="1326" t="s">
        <v>906</v>
      </c>
      <c r="C134" s="1573"/>
      <c r="D134" s="1574"/>
      <c r="E134" s="1327" t="s">
        <v>789</v>
      </c>
      <c r="F134" s="1578"/>
      <c r="G134" s="1301" t="s">
        <v>904</v>
      </c>
      <c r="H134" s="1579"/>
      <c r="I134" s="1303" t="s">
        <v>904</v>
      </c>
      <c r="J134" s="1580"/>
      <c r="K134" s="1581" t="str">
        <f>+'C3(1)-1管路'!K137</f>
        <v xml:space="preserve">(1) (2) (3) </v>
      </c>
      <c r="L134" s="1582"/>
      <c r="M134" s="1307" t="str">
        <f>+'C3(1)-1管路'!M137</f>
        <v xml:space="preserve">(4) (5) </v>
      </c>
      <c r="N134" s="1308"/>
      <c r="O134" s="1583" t="str">
        <f>+'C3(1)-1管路'!O137</f>
        <v xml:space="preserve">(6) (7) (8) (9) </v>
      </c>
      <c r="P134" s="1584"/>
      <c r="Q134" s="1583" t="str">
        <f>+'C3(1)-1管路'!Q137</f>
        <v xml:space="preserve">(10) (11) (12) (13) </v>
      </c>
      <c r="R134" s="1584"/>
      <c r="S134" s="1583" t="str">
        <f>+'C3(1)-1管路'!S137</f>
        <v xml:space="preserve">(14) </v>
      </c>
      <c r="T134" s="1584"/>
      <c r="U134" s="1301" t="s">
        <v>885</v>
      </c>
      <c r="V134" s="1579"/>
      <c r="W134" s="1303" t="s">
        <v>885</v>
      </c>
      <c r="X134" s="1580"/>
      <c r="Y134" s="1303" t="s">
        <v>885</v>
      </c>
      <c r="Z134" s="1580"/>
      <c r="AA134" s="1301" t="s">
        <v>885</v>
      </c>
      <c r="AB134" s="1579"/>
      <c r="AC134" s="1303" t="s">
        <v>885</v>
      </c>
      <c r="AD134" s="1580"/>
      <c r="AE134" s="1585" t="str">
        <f>+'C3(1)-1管路'!AE137</f>
        <v xml:space="preserve">(1) (2) (3) </v>
      </c>
      <c r="AF134" s="1586"/>
      <c r="AG134" s="1583" t="str">
        <f>+'C3(1)-1管路'!AG137</f>
        <v xml:space="preserve">(4) (5) </v>
      </c>
      <c r="AH134" s="1584"/>
      <c r="AI134" s="1583" t="str">
        <f>+'C3(1)-1管路'!AI137</f>
        <v xml:space="preserve">(6) (7) (8) (9) </v>
      </c>
      <c r="AJ134" s="1584"/>
      <c r="AK134" s="1583" t="str">
        <f>+'C3(1)-1管路'!AK137</f>
        <v xml:space="preserve">(10) (11) (12) (13) </v>
      </c>
      <c r="AL134" s="1584"/>
      <c r="AM134" s="1583" t="str">
        <f>+'C3(1)-1管路'!AM137</f>
        <v xml:space="preserve">(14) </v>
      </c>
      <c r="AN134" s="1584"/>
      <c r="AO134" s="1301" t="s">
        <v>885</v>
      </c>
      <c r="AP134" s="1579"/>
      <c r="AQ134" s="1303" t="s">
        <v>885</v>
      </c>
      <c r="AR134" s="1580"/>
      <c r="AS134" s="1303" t="s">
        <v>885</v>
      </c>
      <c r="AT134" s="1580"/>
      <c r="BR134" s="5"/>
      <c r="BY134" s="5"/>
      <c r="BZ134" s="5"/>
    </row>
    <row r="135" spans="1:78" ht="30" customHeight="1">
      <c r="B135" s="1575"/>
      <c r="C135" s="1576"/>
      <c r="D135" s="1577"/>
      <c r="E135" s="1331" t="s">
        <v>210</v>
      </c>
      <c r="F135" s="1587"/>
      <c r="G135" s="1289" t="s">
        <v>885</v>
      </c>
      <c r="H135" s="1571"/>
      <c r="I135" s="1291" t="s">
        <v>885</v>
      </c>
      <c r="J135" s="1572"/>
      <c r="K135" s="1588" t="str">
        <f>+'C3(1)-1管路'!K138</f>
        <v xml:space="preserve">(1) (2) (3) </v>
      </c>
      <c r="L135" s="1589"/>
      <c r="M135" s="1590" t="str">
        <f>+'C3(1)-1管路'!M138</f>
        <v xml:space="preserve">(4) (5) (9) </v>
      </c>
      <c r="N135" s="1589"/>
      <c r="O135" s="1590" t="str">
        <f>+'C3(1)-1管路'!O138</f>
        <v xml:space="preserve">(6) (7) (8) </v>
      </c>
      <c r="P135" s="1589"/>
      <c r="Q135" s="1590" t="str">
        <f>+'C3(1)-1管路'!Q138</f>
        <v xml:space="preserve">(10) (11) (12) (13) </v>
      </c>
      <c r="R135" s="1589"/>
      <c r="S135" s="1590" t="str">
        <f>+'C3(1)-1管路'!S138</f>
        <v xml:space="preserve">(14) </v>
      </c>
      <c r="T135" s="1589"/>
      <c r="U135" s="1289" t="s">
        <v>885</v>
      </c>
      <c r="V135" s="1571"/>
      <c r="W135" s="1291" t="s">
        <v>885</v>
      </c>
      <c r="X135" s="1572"/>
      <c r="Y135" s="1291" t="s">
        <v>885</v>
      </c>
      <c r="Z135" s="1572"/>
      <c r="AA135" s="1289" t="s">
        <v>885</v>
      </c>
      <c r="AB135" s="1571"/>
      <c r="AC135" s="1291" t="s">
        <v>885</v>
      </c>
      <c r="AD135" s="1572"/>
      <c r="AE135" s="1588" t="str">
        <f>+'C3(1)-1管路'!AE138</f>
        <v xml:space="preserve">(1) (2) (3) </v>
      </c>
      <c r="AF135" s="1589"/>
      <c r="AG135" s="1590" t="str">
        <f>+'C3(1)-1管路'!AG138</f>
        <v xml:space="preserve">(4) (5) (9) </v>
      </c>
      <c r="AH135" s="1589"/>
      <c r="AI135" s="1590" t="str">
        <f>+'C3(1)-1管路'!AI138</f>
        <v xml:space="preserve">(6) (7) (8) </v>
      </c>
      <c r="AJ135" s="1589"/>
      <c r="AK135" s="1590" t="str">
        <f>+'C3(1)-1管路'!AK138</f>
        <v xml:space="preserve">(10) (11) (12) (13) </v>
      </c>
      <c r="AL135" s="1589"/>
      <c r="AM135" s="1590" t="str">
        <f>+'C3(1)-1管路'!AM138</f>
        <v xml:space="preserve">(14) </v>
      </c>
      <c r="AN135" s="1589"/>
      <c r="AO135" s="1289" t="s">
        <v>885</v>
      </c>
      <c r="AP135" s="1571"/>
      <c r="AQ135" s="1291" t="s">
        <v>885</v>
      </c>
      <c r="AR135" s="1572"/>
      <c r="AS135" s="1291" t="s">
        <v>885</v>
      </c>
      <c r="AT135" s="1572"/>
      <c r="BR135" s="5"/>
      <c r="BY135" s="5"/>
      <c r="BZ135" s="5"/>
    </row>
    <row r="136" spans="1:78" ht="30" customHeight="1">
      <c r="A136" s="235"/>
      <c r="B136" s="1053" t="s">
        <v>907</v>
      </c>
      <c r="C136" s="1333" t="s">
        <v>886</v>
      </c>
      <c r="D136" s="1208" t="s">
        <v>908</v>
      </c>
      <c r="E136" s="1225" t="s">
        <v>156</v>
      </c>
      <c r="F136" s="1225"/>
      <c r="G136" s="1204">
        <f>+AV21</f>
        <v>2049.9999999999995</v>
      </c>
      <c r="H136" s="1171"/>
      <c r="I136" s="1170">
        <f>+AX21</f>
        <v>2</v>
      </c>
      <c r="J136" s="1229"/>
      <c r="K136" s="1204">
        <f>+AZ21</f>
        <v>693.3</v>
      </c>
      <c r="L136" s="1171"/>
      <c r="M136" s="1170">
        <f>+BB21</f>
        <v>25</v>
      </c>
      <c r="N136" s="1171"/>
      <c r="O136" s="1170">
        <f>+BD21</f>
        <v>1333.6999999999998</v>
      </c>
      <c r="P136" s="1171"/>
      <c r="Q136" s="1170" t="str">
        <f>+BF21</f>
        <v>-</v>
      </c>
      <c r="R136" s="1171"/>
      <c r="S136" s="1170" t="str">
        <f>+BH21</f>
        <v>-</v>
      </c>
      <c r="T136" s="1171"/>
      <c r="U136" s="1204">
        <f>+BJ21</f>
        <v>718.30000000000007</v>
      </c>
      <c r="V136" s="1171"/>
      <c r="W136" s="1170">
        <f>+BL21</f>
        <v>1333.6999999999998</v>
      </c>
      <c r="X136" s="1205"/>
      <c r="Y136" s="1031">
        <f>+BN21</f>
        <v>2051.9999999999995</v>
      </c>
      <c r="Z136" s="1032"/>
      <c r="AA136" s="1202">
        <f>IF(G136="-",0,+G136/SUM(G136,I136)*100)</f>
        <v>99.902534113060426</v>
      </c>
      <c r="AB136" s="1184"/>
      <c r="AC136" s="1183">
        <f>IF(I136="-",0,I136/SUM(G136,I136)*100)</f>
        <v>9.7465886939571172E-2</v>
      </c>
      <c r="AD136" s="1203"/>
      <c r="AE136" s="1218">
        <f>IF(K136="-",0,K136/SUM($K136:$T136)*100)</f>
        <v>33.78654970760234</v>
      </c>
      <c r="AF136" s="1184"/>
      <c r="AG136" s="1183">
        <f>IF(M136="-",0,M136/SUM($K136:$T136)*100)</f>
        <v>1.2183235867446394</v>
      </c>
      <c r="AH136" s="1184"/>
      <c r="AI136" s="1183">
        <f>IF(O136="-",0,O136/SUM($K136:$T136)*100)</f>
        <v>64.995126705653021</v>
      </c>
      <c r="AJ136" s="1184"/>
      <c r="AK136" s="1183">
        <f>IF(Q136="-",0,Q136/SUM($K136:$T136)*100)</f>
        <v>0</v>
      </c>
      <c r="AL136" s="1184"/>
      <c r="AM136" s="1183">
        <f>IF(S136="-",0,S136/SUM($K136:$T136)*100)</f>
        <v>0</v>
      </c>
      <c r="AN136" s="1184"/>
      <c r="AO136" s="1218">
        <f>+U136/(U136+W136)*100</f>
        <v>35.004873294346986</v>
      </c>
      <c r="AP136" s="1184"/>
      <c r="AQ136" s="1183">
        <f>+W136/(U136+W136)*100</f>
        <v>64.995126705653021</v>
      </c>
      <c r="AR136" s="1203"/>
      <c r="AS136" s="1038">
        <f>IF(SUM(AA136:AC136)=0,"-",IF(AND(SUM(AA136:AC136)=SUM(AE136:AN136),SUM(AE136:AN136)=SUM(AO136:AR136)),SUM(AA136:AC136),"エラー"))</f>
        <v>100</v>
      </c>
      <c r="AT136" s="1039"/>
      <c r="BR136" s="5"/>
      <c r="BY136" s="5"/>
      <c r="BZ136" s="5"/>
    </row>
    <row r="137" spans="1:78" ht="30" customHeight="1">
      <c r="B137" s="1054"/>
      <c r="C137" s="1334"/>
      <c r="D137" s="1336"/>
      <c r="E137" s="1226" t="s">
        <v>909</v>
      </c>
      <c r="F137" s="1226"/>
      <c r="G137" s="1185">
        <f>+AV33</f>
        <v>10345.299999999999</v>
      </c>
      <c r="H137" s="1173"/>
      <c r="I137" s="1172">
        <f>+AX33</f>
        <v>22</v>
      </c>
      <c r="J137" s="1230"/>
      <c r="K137" s="1185">
        <f>+AZ33</f>
        <v>3019.1</v>
      </c>
      <c r="L137" s="1173"/>
      <c r="M137" s="1172">
        <f>+BB33</f>
        <v>226.49999999999994</v>
      </c>
      <c r="N137" s="1173"/>
      <c r="O137" s="1172">
        <f>+BD33</f>
        <v>7052.7999999999993</v>
      </c>
      <c r="P137" s="1173"/>
      <c r="Q137" s="1172">
        <f>+BF33</f>
        <v>68.900000000000006</v>
      </c>
      <c r="R137" s="1173"/>
      <c r="S137" s="1172" t="str">
        <f>+BH33</f>
        <v>-</v>
      </c>
      <c r="T137" s="1173"/>
      <c r="U137" s="1185">
        <f>+BJ33</f>
        <v>3245.6</v>
      </c>
      <c r="V137" s="1173"/>
      <c r="W137" s="1172">
        <f>+BL33</f>
        <v>7121.7</v>
      </c>
      <c r="X137" s="1186"/>
      <c r="Y137" s="1095">
        <f>+BN33</f>
        <v>10367.299999999999</v>
      </c>
      <c r="Z137" s="1211"/>
      <c r="AA137" s="1210">
        <f>+G137/SUM(G137,I137)*100</f>
        <v>99.787794314816779</v>
      </c>
      <c r="AB137" s="1200"/>
      <c r="AC137" s="1197">
        <f>IF(I137="-",0,I137/SUM(G137,I137)*100)</f>
        <v>0.21220568518322036</v>
      </c>
      <c r="AD137" s="1198"/>
      <c r="AE137" s="1199">
        <f>IF(K137="-",0,K137/SUM($K137:$T137)*100)</f>
        <v>29.121372006211843</v>
      </c>
      <c r="AF137" s="1200"/>
      <c r="AG137" s="1197">
        <f>IF(M137="-",0,M137/SUM($K137:$T137)*100)</f>
        <v>2.1847539860908816</v>
      </c>
      <c r="AH137" s="1200"/>
      <c r="AI137" s="1197">
        <f>IF(O137="-",0,O137/SUM($K137:$T137)*100)</f>
        <v>68.029284384555282</v>
      </c>
      <c r="AJ137" s="1200"/>
      <c r="AK137" s="1197">
        <f>IF(Q137="-",0,Q137/SUM($K137:$T137)*100)</f>
        <v>0.66458962314199466</v>
      </c>
      <c r="AL137" s="1200"/>
      <c r="AM137" s="1197">
        <f>IF(S137="-",0,S137/SUM($K137:$T137)*100)</f>
        <v>0</v>
      </c>
      <c r="AN137" s="1200"/>
      <c r="AO137" s="1199">
        <f>+U137/(U137+W137)*100</f>
        <v>31.306125992302725</v>
      </c>
      <c r="AP137" s="1200"/>
      <c r="AQ137" s="1197">
        <f>+W137/(U137+W137)*100</f>
        <v>68.693874007697289</v>
      </c>
      <c r="AR137" s="1198"/>
      <c r="AS137" s="1234">
        <f>IF(SUM(AA137:AC137)=0,"-",IF(AND(SUM(AA137:AC137)=SUM(AE137:AN137),SUM(AE137:AN137)=SUM(AO137:AR137)),SUM(AA137:AC137),"エラー"))</f>
        <v>100</v>
      </c>
      <c r="AT137" s="1235"/>
      <c r="BR137" s="5"/>
      <c r="BY137" s="5"/>
      <c r="BZ137" s="5"/>
    </row>
    <row r="138" spans="1:78" ht="30" customHeight="1">
      <c r="B138" s="1054"/>
      <c r="C138" s="1334"/>
      <c r="D138" s="1336"/>
      <c r="E138" s="1226" t="s">
        <v>155</v>
      </c>
      <c r="F138" s="1226"/>
      <c r="G138" s="1185">
        <f>+AV45</f>
        <v>63057.899999999994</v>
      </c>
      <c r="H138" s="1173"/>
      <c r="I138" s="1172">
        <f>+AX45</f>
        <v>153</v>
      </c>
      <c r="J138" s="1230"/>
      <c r="K138" s="1185">
        <f>+AZ45</f>
        <v>16540.000000000004</v>
      </c>
      <c r="L138" s="1173"/>
      <c r="M138" s="1172">
        <f>+BB45</f>
        <v>1525.6000000000004</v>
      </c>
      <c r="N138" s="1173"/>
      <c r="O138" s="1172">
        <f>+BD45</f>
        <v>44404.099999999991</v>
      </c>
      <c r="P138" s="1173"/>
      <c r="Q138" s="1172">
        <f>+BF45</f>
        <v>741.19999999999982</v>
      </c>
      <c r="R138" s="1173"/>
      <c r="S138" s="1172" t="str">
        <f>+BH45</f>
        <v>-</v>
      </c>
      <c r="T138" s="1173"/>
      <c r="U138" s="1185">
        <f>+BJ45</f>
        <v>18065.600000000002</v>
      </c>
      <c r="V138" s="1173"/>
      <c r="W138" s="1172">
        <f>+BL45</f>
        <v>45145.3</v>
      </c>
      <c r="X138" s="1186"/>
      <c r="Y138" s="1212">
        <f>+BN45</f>
        <v>63210.899999999994</v>
      </c>
      <c r="Z138" s="1213"/>
      <c r="AA138" s="1210">
        <f>+G138/SUM(G138,I138)*100</f>
        <v>99.757953137829077</v>
      </c>
      <c r="AB138" s="1200"/>
      <c r="AC138" s="1197">
        <f>IF(I138="-",0,I138/SUM(G138,I138)*100)</f>
        <v>0.24204686217092308</v>
      </c>
      <c r="AD138" s="1198"/>
      <c r="AE138" s="1199">
        <f>IF(K138="-",0,K138/SUM($K138:$T138)*100)</f>
        <v>26.166373204621362</v>
      </c>
      <c r="AF138" s="1200"/>
      <c r="AG138" s="1197">
        <f>IF(M138="-",0,M138/SUM($K138:$T138)*100)</f>
        <v>2.4135077969147734</v>
      </c>
      <c r="AH138" s="1200"/>
      <c r="AI138" s="1197">
        <f>IF(O138="-",0,O138/SUM($K138:$T138)*100)</f>
        <v>70.247536421724732</v>
      </c>
      <c r="AJ138" s="1200"/>
      <c r="AK138" s="1197">
        <f>IF(Q138="-",0,Q138/SUM($K138:$T138)*100)</f>
        <v>1.1725825767391382</v>
      </c>
      <c r="AL138" s="1200"/>
      <c r="AM138" s="1197">
        <f>IF(S138="-",0,S138/SUM($K138:$T138)*100)</f>
        <v>0</v>
      </c>
      <c r="AN138" s="1200"/>
      <c r="AO138" s="1199">
        <f>+U138/(U138+W138)*100</f>
        <v>28.57988100153613</v>
      </c>
      <c r="AP138" s="1200"/>
      <c r="AQ138" s="1197">
        <f>+W138/(U138+W138)*100</f>
        <v>71.420118998463863</v>
      </c>
      <c r="AR138" s="1198"/>
      <c r="AS138" s="1236">
        <f>IF(SUM(AA138:AC138)=0,"-",IF(AND(SUM(AA138:AC138)=SUM(AE138:AN138),SUM(AE138:AN138)=SUM(AO138:AR138)),SUM(AA138:AC138),"エラー"))</f>
        <v>100</v>
      </c>
      <c r="AT138" s="1237"/>
      <c r="BR138" s="5"/>
      <c r="BY138" s="5"/>
      <c r="BZ138" s="5"/>
    </row>
    <row r="139" spans="1:78" ht="30" customHeight="1">
      <c r="B139" s="1054"/>
      <c r="C139" s="1334"/>
      <c r="D139" s="1336"/>
      <c r="E139" s="1208" t="s">
        <v>207</v>
      </c>
      <c r="F139" s="1208"/>
      <c r="G139" s="1011">
        <f>+AV46</f>
        <v>75453.2</v>
      </c>
      <c r="H139" s="1012"/>
      <c r="I139" s="1014">
        <f>+AX46</f>
        <v>177</v>
      </c>
      <c r="J139" s="1059"/>
      <c r="K139" s="1011">
        <f>+AZ46</f>
        <v>20252.400000000001</v>
      </c>
      <c r="L139" s="1012"/>
      <c r="M139" s="1013">
        <f>+BB46</f>
        <v>1777.1000000000004</v>
      </c>
      <c r="N139" s="1012"/>
      <c r="O139" s="1013">
        <f>+BD46</f>
        <v>52790.599999999991</v>
      </c>
      <c r="P139" s="1012"/>
      <c r="Q139" s="1013">
        <f>+BF46</f>
        <v>810.0999999999998</v>
      </c>
      <c r="R139" s="1012"/>
      <c r="S139" s="1013" t="str">
        <f>+BH46</f>
        <v>-</v>
      </c>
      <c r="T139" s="1012"/>
      <c r="U139" s="1011">
        <f>+BJ46</f>
        <v>22029.500000000004</v>
      </c>
      <c r="V139" s="1012"/>
      <c r="W139" s="1014">
        <f>+BL46</f>
        <v>53600.700000000004</v>
      </c>
      <c r="X139" s="1014"/>
      <c r="Y139" s="1015">
        <f>+BN46</f>
        <v>75630.2</v>
      </c>
      <c r="Z139" s="1016"/>
      <c r="AA139" s="1206">
        <f>IF(G139="-","-",G139/SUM(G139,I139)*100)</f>
        <v>99.765966505443586</v>
      </c>
      <c r="AB139" s="1006"/>
      <c r="AC139" s="1007">
        <f>IF(I139="-","-",I139/SUM(G139,I139)*100)</f>
        <v>0.23403349455640735</v>
      </c>
      <c r="AD139" s="1008"/>
      <c r="AE139" s="1005">
        <f>IF(K139="-",0,K139/SUM($K139:$T139)*100)</f>
        <v>26.778191780532119</v>
      </c>
      <c r="AF139" s="1006"/>
      <c r="AG139" s="1007">
        <f>IF(M139="-",0,M139/SUM($K139:$T139)*100)</f>
        <v>2.3497227298089922</v>
      </c>
      <c r="AH139" s="1006"/>
      <c r="AI139" s="1007">
        <f>IF(O139="-",0,O139/SUM($K139:$T139)*100)</f>
        <v>69.800952529545071</v>
      </c>
      <c r="AJ139" s="1006"/>
      <c r="AK139" s="1007">
        <f>IF(Q139="-",0,Q139/SUM($K139:$T139)*100)</f>
        <v>1.0711329601138166</v>
      </c>
      <c r="AL139" s="1006"/>
      <c r="AM139" s="1007">
        <f>IF(S139="-",0,S139/SUM($K139:$T139)*100)</f>
        <v>0</v>
      </c>
      <c r="AN139" s="1006"/>
      <c r="AO139" s="1005">
        <f>+U139/(U139+W139)*100</f>
        <v>29.127914510341107</v>
      </c>
      <c r="AP139" s="1006"/>
      <c r="AQ139" s="1007">
        <f>+W139/(U139+W139)*100</f>
        <v>70.872085489658886</v>
      </c>
      <c r="AR139" s="1008"/>
      <c r="AS139" s="1009">
        <f>IF(SUM(AA139:AC139)=0,"-",IF(AND(SUM(AA139:AC139)=SUM(AE139:AN139),SUM(AE139:AN139)=SUM(AO139:AR139)),SUM(AA139:AC139),"エラー"))</f>
        <v>100</v>
      </c>
      <c r="AT139" s="1010"/>
      <c r="BR139" s="5"/>
      <c r="BY139" s="5"/>
      <c r="BZ139" s="5"/>
    </row>
    <row r="140" spans="1:78" ht="30" customHeight="1">
      <c r="B140" s="1054"/>
      <c r="C140" s="1335"/>
      <c r="D140" s="1337" t="s">
        <v>66</v>
      </c>
      <c r="E140" s="1227" t="s">
        <v>791</v>
      </c>
      <c r="F140" s="1228"/>
      <c r="G140" s="1189">
        <f>+AV53</f>
        <v>1663</v>
      </c>
      <c r="H140" s="1190"/>
      <c r="I140" s="1191">
        <f>+AX53</f>
        <v>8</v>
      </c>
      <c r="J140" s="1231"/>
      <c r="K140" s="1189">
        <f>+AZ53</f>
        <v>266</v>
      </c>
      <c r="L140" s="1190"/>
      <c r="M140" s="1201">
        <f>+BB53</f>
        <v>77</v>
      </c>
      <c r="N140" s="1190"/>
      <c r="O140" s="1201">
        <f>+BD53</f>
        <v>1328</v>
      </c>
      <c r="P140" s="1190"/>
      <c r="Q140" s="1201" t="str">
        <f>+BF53</f>
        <v>-</v>
      </c>
      <c r="R140" s="1190"/>
      <c r="S140" s="1201" t="str">
        <f>+BH53</f>
        <v>-</v>
      </c>
      <c r="T140" s="1190"/>
      <c r="U140" s="1189">
        <f>+BJ53</f>
        <v>343</v>
      </c>
      <c r="V140" s="1190"/>
      <c r="W140" s="1191">
        <f>+BL53</f>
        <v>1328</v>
      </c>
      <c r="X140" s="1191"/>
      <c r="Y140" s="1212">
        <f>+BN53</f>
        <v>1671</v>
      </c>
      <c r="Z140" s="1213"/>
      <c r="AA140" s="1194">
        <f>+G140/SUM(G140,I140)*100</f>
        <v>99.521244763614604</v>
      </c>
      <c r="AB140" s="1193"/>
      <c r="AC140" s="1195">
        <f>IF(I140="-",0,I140/SUM(G140,I140)*100)</f>
        <v>0.47875523638539796</v>
      </c>
      <c r="AD140" s="1196"/>
      <c r="AE140" s="1192">
        <f>IF(K140="-",0,K140/SUM($K140:$T140)*100)</f>
        <v>15.918611609814482</v>
      </c>
      <c r="AF140" s="1193"/>
      <c r="AG140" s="1209">
        <f>IF(M140="-",0,M140/SUM($K140:$T140)*100)</f>
        <v>4.6080191502094552</v>
      </c>
      <c r="AH140" s="1193"/>
      <c r="AI140" s="1209">
        <f>IF(O140="-",0,O140/SUM($K140:$T140)*100)</f>
        <v>79.473369239976066</v>
      </c>
      <c r="AJ140" s="1193"/>
      <c r="AK140" s="1209">
        <f>IF(Q140="-",0,Q140/SUM($K140:$T140)*100)</f>
        <v>0</v>
      </c>
      <c r="AL140" s="1193"/>
      <c r="AM140" s="1209">
        <f>IF(S140="-",0,S140/SUM($K140:$T140)*100)</f>
        <v>0</v>
      </c>
      <c r="AN140" s="1193"/>
      <c r="AO140" s="1187">
        <f>+U140/(U140+W140)*100</f>
        <v>20.526630760023938</v>
      </c>
      <c r="AP140" s="1188"/>
      <c r="AQ140" s="1195">
        <f>+W140/(U140+W140)*100</f>
        <v>79.473369239976066</v>
      </c>
      <c r="AR140" s="1196"/>
      <c r="AS140" s="1236">
        <f>IF(SUM(AA140:AC140)=0,"-",IF(AND(SUM(AA140:AC140)=SUM(AE140:AN140),SUM(AE140:AN140)=SUM(AO140:AR140)),SUM(AA140:AC140),"エラー"))</f>
        <v>100</v>
      </c>
      <c r="AT140" s="1237"/>
      <c r="BR140" s="5"/>
      <c r="BY140" s="5"/>
      <c r="BZ140" s="5"/>
    </row>
    <row r="141" spans="1:78" ht="30" customHeight="1">
      <c r="B141" s="1054"/>
      <c r="C141" s="1335"/>
      <c r="D141" s="1338"/>
      <c r="E141" s="1245" t="s">
        <v>910</v>
      </c>
      <c r="F141" s="1246"/>
      <c r="G141" s="1247" t="str">
        <f>+AV65</f>
        <v>-</v>
      </c>
      <c r="H141" s="1248"/>
      <c r="I141" s="1239" t="str">
        <f>+AX65</f>
        <v>-</v>
      </c>
      <c r="J141" s="1249"/>
      <c r="K141" s="1247" t="str">
        <f>+AZ65</f>
        <v>-</v>
      </c>
      <c r="L141" s="1248"/>
      <c r="M141" s="1250" t="str">
        <f>+BB65</f>
        <v>-</v>
      </c>
      <c r="N141" s="1248"/>
      <c r="O141" s="1250" t="str">
        <f>+BD65</f>
        <v>-</v>
      </c>
      <c r="P141" s="1248"/>
      <c r="Q141" s="1250" t="str">
        <f>+BF65</f>
        <v>-</v>
      </c>
      <c r="R141" s="1248"/>
      <c r="S141" s="1250" t="str">
        <f>+BH65</f>
        <v>-</v>
      </c>
      <c r="T141" s="1248"/>
      <c r="U141" s="1247" t="str">
        <f>+BJ65</f>
        <v>-</v>
      </c>
      <c r="V141" s="1248"/>
      <c r="W141" s="1239" t="str">
        <f>+BL65</f>
        <v>-</v>
      </c>
      <c r="X141" s="1239"/>
      <c r="Y141" s="1240" t="str">
        <f>+BN65</f>
        <v>-</v>
      </c>
      <c r="Z141" s="1241"/>
      <c r="AA141" s="1221" t="str">
        <f>IF(G141="-","-",G141/SUM(G141,I141)*100)</f>
        <v>-</v>
      </c>
      <c r="AB141" s="1222"/>
      <c r="AC141" s="1209" t="str">
        <f>IF(I141="-","-",I141/SUM(G141,I141)*100)</f>
        <v>-</v>
      </c>
      <c r="AD141" s="1223"/>
      <c r="AE141" s="1221" t="str">
        <f>IF(K141="-","-",K141/SUM($K141:$T141)*100)</f>
        <v>-</v>
      </c>
      <c r="AF141" s="1222"/>
      <c r="AG141" s="1224" t="str">
        <f>IF(M141="-","-",M141/SUM($K141:$T141)*100)</f>
        <v>-</v>
      </c>
      <c r="AH141" s="1222"/>
      <c r="AI141" s="1224" t="str">
        <f>IF(O141="-","-",O141/SUM($K141:$T141)*100)</f>
        <v>-</v>
      </c>
      <c r="AJ141" s="1222"/>
      <c r="AK141" s="1224" t="str">
        <f>IF(Q141="-","-",Q141/SUM($K141:$T141)*100)</f>
        <v>-</v>
      </c>
      <c r="AL141" s="1222"/>
      <c r="AM141" s="1224" t="str">
        <f>IF(S141="-","-",S141/SUM($K141:$T141)*100)</f>
        <v>-</v>
      </c>
      <c r="AN141" s="1222"/>
      <c r="AO141" s="1199" t="str">
        <f>IF(U141="-","-",U141/SUM(U141,W141)*100)</f>
        <v>-</v>
      </c>
      <c r="AP141" s="1200"/>
      <c r="AQ141" s="1197" t="str">
        <f>IF(W141="-","-",W141/SUM(U141,W141)*100)</f>
        <v>-</v>
      </c>
      <c r="AR141" s="1198"/>
      <c r="AS141" s="1243" t="str">
        <f>IF(SUM(AA141:AD141)=0,"-",IF(AND(SUM(AA141:AD141)=SUM(AE141:AN141),SUM(AE141:AN141)=SUM(AO141:AR141)),SUM(AA141:AD141),"エラー"))</f>
        <v>-</v>
      </c>
      <c r="AT141" s="1244"/>
      <c r="BR141" s="5"/>
      <c r="BY141" s="5"/>
      <c r="BZ141" s="5"/>
    </row>
    <row r="142" spans="1:78" ht="30" customHeight="1">
      <c r="B142" s="1054"/>
      <c r="C142" s="1335"/>
      <c r="D142" s="1338"/>
      <c r="E142" s="1245" t="s">
        <v>911</v>
      </c>
      <c r="F142" s="1246"/>
      <c r="G142" s="1247">
        <f>+AV77</f>
        <v>1198</v>
      </c>
      <c r="H142" s="1248"/>
      <c r="I142" s="1239" t="str">
        <f>+AX77</f>
        <v>-</v>
      </c>
      <c r="J142" s="1249"/>
      <c r="K142" s="1247">
        <f>+AZ77</f>
        <v>1198</v>
      </c>
      <c r="L142" s="1248"/>
      <c r="M142" s="1250" t="str">
        <f>+BB77</f>
        <v>-</v>
      </c>
      <c r="N142" s="1248"/>
      <c r="O142" s="1250" t="str">
        <f>+BD77</f>
        <v>-</v>
      </c>
      <c r="P142" s="1248"/>
      <c r="Q142" s="1250" t="str">
        <f>+BF77</f>
        <v>-</v>
      </c>
      <c r="R142" s="1248"/>
      <c r="S142" s="1250" t="str">
        <f>+BH77</f>
        <v>-</v>
      </c>
      <c r="T142" s="1248"/>
      <c r="U142" s="1247">
        <f>+BJ77</f>
        <v>1198</v>
      </c>
      <c r="V142" s="1248"/>
      <c r="W142" s="1239" t="str">
        <f>+BL77</f>
        <v>-</v>
      </c>
      <c r="X142" s="1239"/>
      <c r="Y142" s="1240">
        <f>+BN77</f>
        <v>1198</v>
      </c>
      <c r="Z142" s="1241"/>
      <c r="AA142" s="1221">
        <f>IF(G142="-","-",G142/SUM(G142,I142)*100)</f>
        <v>100</v>
      </c>
      <c r="AB142" s="1222"/>
      <c r="AC142" s="1224" t="str">
        <f>IF(I142="-","-",I142/SUM(G142,I142)*100)</f>
        <v>-</v>
      </c>
      <c r="AD142" s="1242"/>
      <c r="AE142" s="1221">
        <f>IF(K142="-","-",K142/SUM($K142:$T142)*100)</f>
        <v>100</v>
      </c>
      <c r="AF142" s="1222"/>
      <c r="AG142" s="1224" t="str">
        <f>IF(M142="-","-",M142/SUM($K142:$T142)*100)</f>
        <v>-</v>
      </c>
      <c r="AH142" s="1222"/>
      <c r="AI142" s="1224" t="str">
        <f>IF(O142="-","-",O142/SUM($K142:$T142)*100)</f>
        <v>-</v>
      </c>
      <c r="AJ142" s="1222"/>
      <c r="AK142" s="1224" t="str">
        <f>IF(Q142="-","-",Q142/SUM($K142:$T142)*100)</f>
        <v>-</v>
      </c>
      <c r="AL142" s="1222"/>
      <c r="AM142" s="1224" t="str">
        <f>IF(S142="-","-",S142/SUM($K142:$T142)*100)</f>
        <v>-</v>
      </c>
      <c r="AN142" s="1222"/>
      <c r="AO142" s="1221">
        <f>IF(U142="-","-",U142/SUM(U142,W142)*100)</f>
        <v>100</v>
      </c>
      <c r="AP142" s="1222"/>
      <c r="AQ142" s="1224" t="str">
        <f>IF(W142="-","-",W142/SUM(U142,W142)*100)</f>
        <v>-</v>
      </c>
      <c r="AR142" s="1242"/>
      <c r="AS142" s="1243">
        <f>IF(SUM(AA142:AD142)=0,"-",IF(AND(SUM(AA142:AD142)=SUM(AE142:AN142),SUM(AE142:AN142)=SUM(AO142:AR142)),SUM(AA142:AD142),"エラー"))</f>
        <v>100</v>
      </c>
      <c r="AT142" s="1244"/>
      <c r="BR142" s="5"/>
      <c r="BY142" s="5"/>
      <c r="BZ142" s="5"/>
    </row>
    <row r="143" spans="1:78" ht="30" customHeight="1">
      <c r="B143" s="1054"/>
      <c r="C143" s="1335"/>
      <c r="D143" s="1338"/>
      <c r="E143" s="1207" t="s">
        <v>794</v>
      </c>
      <c r="F143" s="1208"/>
      <c r="G143" s="1011">
        <f>+AV78</f>
        <v>78314.2</v>
      </c>
      <c r="H143" s="1012"/>
      <c r="I143" s="1014">
        <f>+AX78</f>
        <v>185</v>
      </c>
      <c r="J143" s="1059"/>
      <c r="K143" s="1011">
        <f>+AZ78</f>
        <v>21716.400000000001</v>
      </c>
      <c r="L143" s="1012"/>
      <c r="M143" s="1013">
        <f>+BB78</f>
        <v>1854.1000000000004</v>
      </c>
      <c r="N143" s="1012"/>
      <c r="O143" s="1013">
        <f>+BD78</f>
        <v>54118.599999999991</v>
      </c>
      <c r="P143" s="1012"/>
      <c r="Q143" s="1013">
        <f>+BF78</f>
        <v>810.0999999999998</v>
      </c>
      <c r="R143" s="1012"/>
      <c r="S143" s="1013" t="str">
        <f>+BH78</f>
        <v>-</v>
      </c>
      <c r="T143" s="1012"/>
      <c r="U143" s="1011">
        <f>+BJ78</f>
        <v>23570.500000000004</v>
      </c>
      <c r="V143" s="1012"/>
      <c r="W143" s="1014">
        <f>+BL78</f>
        <v>54928.700000000004</v>
      </c>
      <c r="X143" s="1014"/>
      <c r="Y143" s="1015">
        <f>+BN78</f>
        <v>78499.199999999997</v>
      </c>
      <c r="Z143" s="1016"/>
      <c r="AA143" s="1206">
        <f>IF(G143="-","-",G143/SUM(G143,I143)*100)</f>
        <v>99.76432880844645</v>
      </c>
      <c r="AB143" s="1006"/>
      <c r="AC143" s="1007">
        <f>IF(I143="-","-",I143/SUM(G143,I143)*100)</f>
        <v>0.23567119155354452</v>
      </c>
      <c r="AD143" s="1008"/>
      <c r="AE143" s="1005">
        <f>IF(K143="-","-",K143/SUM($K143:$T143)*100)</f>
        <v>27.664485752721053</v>
      </c>
      <c r="AF143" s="1006"/>
      <c r="AG143" s="1007">
        <f>IF(M143="-","-",M143/SUM($K143:$T143)*100)</f>
        <v>2.3619348986996052</v>
      </c>
      <c r="AH143" s="1006"/>
      <c r="AI143" s="1007">
        <f>IF(O143="-","-",O143/SUM($K143:$T143)*100)</f>
        <v>68.941594309241367</v>
      </c>
      <c r="AJ143" s="1006"/>
      <c r="AK143" s="1007">
        <f>IF(Q143="-","-",Q143/SUM($K143:$T143)*100)</f>
        <v>1.0319850393379804</v>
      </c>
      <c r="AL143" s="1006"/>
      <c r="AM143" s="1007" t="str">
        <f>IF(S143="-","-",S143/SUM($K143:$T143)*100)</f>
        <v>-</v>
      </c>
      <c r="AN143" s="1006"/>
      <c r="AO143" s="1005">
        <f>IF(U143="-","-",U143/SUM(U143,W143)*100)</f>
        <v>30.026420651420651</v>
      </c>
      <c r="AP143" s="1006"/>
      <c r="AQ143" s="1007">
        <f>IF(W143="-","-",W143/SUM(U143,W143)*100)</f>
        <v>69.973579348579335</v>
      </c>
      <c r="AR143" s="1008"/>
      <c r="AS143" s="1009">
        <f>IF(SUM(AA143:AD143)=0,"-",IF(AND(SUM(AA143:AD143)=SUM(AE143:AN143),SUM(AE143:AN143)=SUM(AO143:AR143)),SUM(AA143:AD143),"エラー"))</f>
        <v>100</v>
      </c>
      <c r="AT143" s="1010"/>
      <c r="BR143" s="5"/>
      <c r="BY143" s="5"/>
      <c r="BZ143" s="5"/>
    </row>
    <row r="144" spans="1:78" ht="30" customHeight="1">
      <c r="B144" s="1054"/>
      <c r="C144" s="802" t="s">
        <v>887</v>
      </c>
      <c r="D144" s="1338"/>
      <c r="E144" s="1207" t="s">
        <v>795</v>
      </c>
      <c r="F144" s="1208"/>
      <c r="G144" s="1011">
        <f>+AV85</f>
        <v>209024.59999999998</v>
      </c>
      <c r="H144" s="1012"/>
      <c r="I144" s="1014">
        <f>+AX85</f>
        <v>13468.7</v>
      </c>
      <c r="J144" s="1059"/>
      <c r="K144" s="1011">
        <f>+AZ85</f>
        <v>49561.7</v>
      </c>
      <c r="L144" s="1012"/>
      <c r="M144" s="1013">
        <f>+BB85</f>
        <v>10903.900000000005</v>
      </c>
      <c r="N144" s="1012"/>
      <c r="O144" s="1013">
        <f>+BD85</f>
        <v>140969.4</v>
      </c>
      <c r="P144" s="1012"/>
      <c r="Q144" s="1013">
        <f>+BF85</f>
        <v>21058.30000000001</v>
      </c>
      <c r="R144" s="1012"/>
      <c r="S144" s="1013" t="str">
        <f>+BH85</f>
        <v>-</v>
      </c>
      <c r="T144" s="1012"/>
      <c r="U144" s="1011">
        <f>+BJ85</f>
        <v>60465.599999999999</v>
      </c>
      <c r="V144" s="1012"/>
      <c r="W144" s="1014">
        <f>+BL85</f>
        <v>162027.70000000001</v>
      </c>
      <c r="X144" s="1014"/>
      <c r="Y144" s="1219">
        <f>+BN85</f>
        <v>222493.3</v>
      </c>
      <c r="Z144" s="1220"/>
      <c r="AA144" s="1206">
        <f>IF(G144="-","-",G144/SUM(G144,I144)*100)</f>
        <v>93.946469399303254</v>
      </c>
      <c r="AB144" s="1006"/>
      <c r="AC144" s="1007">
        <f>IF(I144="-","-",I144/SUM(G144,I144)*100)</f>
        <v>6.0535306006967406</v>
      </c>
      <c r="AD144" s="1008"/>
      <c r="AE144" s="1005">
        <f>IF(K144="-","-",K144/SUM($K144:$T144)*100)</f>
        <v>22.275592118953689</v>
      </c>
      <c r="AF144" s="1006"/>
      <c r="AG144" s="1007">
        <f>IF(M144="-","-",M144/SUM($K144:$T144)*100)</f>
        <v>4.9007767874358485</v>
      </c>
      <c r="AH144" s="1006"/>
      <c r="AI144" s="1007">
        <f>IF(O144="-","-",O144/SUM($K144:$T144)*100)</f>
        <v>63.358941595095217</v>
      </c>
      <c r="AJ144" s="1006"/>
      <c r="AK144" s="1007">
        <f>IF(Q144="-","-",Q144/SUM($K144:$T144)*100)</f>
        <v>9.4646894985152397</v>
      </c>
      <c r="AL144" s="1006"/>
      <c r="AM144" s="1007" t="str">
        <f>IF(S144="-","-",S144/SUM($K144:$T144)*100)</f>
        <v>-</v>
      </c>
      <c r="AN144" s="1006"/>
      <c r="AO144" s="1005">
        <f>IF(U144="-","-",U144/SUM(U144,W144)*100)</f>
        <v>27.176368906389538</v>
      </c>
      <c r="AP144" s="1006"/>
      <c r="AQ144" s="1007">
        <f>IF(W144="-","-",W144/SUM(U144,W144)*100)</f>
        <v>72.823631093610459</v>
      </c>
      <c r="AR144" s="1008"/>
      <c r="AS144" s="1009">
        <f>IF(SUM(AA144:AD144)=0,"-",IF(AND(SUM(AA144:AD144)=SUM(AE144:AN144),SUM(AE144:AN144)=SUM(AO144:AR144)),SUM(AA144:AD144),"エラー"))</f>
        <v>100</v>
      </c>
      <c r="AT144" s="1010"/>
      <c r="BR144" s="5"/>
      <c r="BY144" s="5"/>
      <c r="BZ144" s="5"/>
    </row>
    <row r="145" spans="2:78" ht="30" customHeight="1">
      <c r="B145" s="1054"/>
      <c r="C145" s="803" t="s">
        <v>885</v>
      </c>
      <c r="D145" s="1339"/>
      <c r="E145" s="1208" t="s">
        <v>796</v>
      </c>
      <c r="F145" s="1208"/>
      <c r="G145" s="1011">
        <f>+AV86</f>
        <v>211885.59999999998</v>
      </c>
      <c r="H145" s="1012"/>
      <c r="I145" s="1014">
        <f>+AX86</f>
        <v>13476.7</v>
      </c>
      <c r="J145" s="1059"/>
      <c r="K145" s="1011">
        <f>+AZ86</f>
        <v>51025.7</v>
      </c>
      <c r="L145" s="1012"/>
      <c r="M145" s="1013">
        <f>+BB86</f>
        <v>10980.900000000005</v>
      </c>
      <c r="N145" s="1012"/>
      <c r="O145" s="1013">
        <f>+BD86</f>
        <v>142297.4</v>
      </c>
      <c r="P145" s="1012"/>
      <c r="Q145" s="1013">
        <f>+BF86</f>
        <v>21058.30000000001</v>
      </c>
      <c r="R145" s="1012"/>
      <c r="S145" s="1013" t="str">
        <f>+BH86</f>
        <v>-</v>
      </c>
      <c r="T145" s="1012"/>
      <c r="U145" s="1011">
        <f>+BJ86</f>
        <v>62006.6</v>
      </c>
      <c r="V145" s="1012"/>
      <c r="W145" s="1014">
        <f>+BL86</f>
        <v>163355.70000000001</v>
      </c>
      <c r="X145" s="1014"/>
      <c r="Y145" s="1219">
        <f>+BN86</f>
        <v>225362.3</v>
      </c>
      <c r="Z145" s="1220"/>
      <c r="AA145" s="1206">
        <f>+G145/SUM(G145,I145)*100</f>
        <v>94.019984709066236</v>
      </c>
      <c r="AB145" s="1006"/>
      <c r="AC145" s="1007">
        <f>IF(I145="-",0,I145/SUM(G145,I145)*100)</f>
        <v>5.9800152909337552</v>
      </c>
      <c r="AD145" s="1008"/>
      <c r="AE145" s="1005">
        <f>IF(K145="-",0,K145/SUM($K145:$T145)*100)</f>
        <v>22.641630831776208</v>
      </c>
      <c r="AF145" s="1006"/>
      <c r="AG145" s="1007">
        <f>IF(M145="-",0,M145/SUM($K145:$T145)*100)</f>
        <v>4.8725541051009884</v>
      </c>
      <c r="AH145" s="1006"/>
      <c r="AI145" s="1007">
        <f>IF(O145="-",0,O145/SUM($K145:$T145)*100)</f>
        <v>63.141616854283079</v>
      </c>
      <c r="AJ145" s="1006"/>
      <c r="AK145" s="1007">
        <f>IF(Q145="-",0,Q145/SUM($K145:$T145)*100)</f>
        <v>9.3441982088397246</v>
      </c>
      <c r="AL145" s="1006"/>
      <c r="AM145" s="1007">
        <f>IF(S145="-",0,S145/SUM($K145:$T145)*100)</f>
        <v>0</v>
      </c>
      <c r="AN145" s="1006"/>
      <c r="AO145" s="1005">
        <f>+U145/(U145+W145)*100</f>
        <v>27.514184936877196</v>
      </c>
      <c r="AP145" s="1006"/>
      <c r="AQ145" s="1007">
        <f>+W145/(U145+W145)*100</f>
        <v>72.4858150631228</v>
      </c>
      <c r="AR145" s="1008"/>
      <c r="AS145" s="1009">
        <f>IF(SUM(AA145:AC145)=0,"-",IF(AND(SUM(AA145:AC145)=SUM(AE145:AN145),SUM(AE145:AN145)=SUM(AO145:AR145)),SUM(AA145:AC145),"エラー"))</f>
        <v>99.999999999999986</v>
      </c>
      <c r="AT145" s="1010"/>
      <c r="BR145" s="5"/>
      <c r="BY145" s="5"/>
      <c r="BZ145" s="5"/>
    </row>
    <row r="146" spans="2:78" ht="30" customHeight="1">
      <c r="B146" s="1055"/>
      <c r="C146" s="1340" t="s">
        <v>67</v>
      </c>
      <c r="D146" s="1341"/>
      <c r="E146" s="1341"/>
      <c r="F146" s="1207"/>
      <c r="G146" s="1214">
        <f>+AV87</f>
        <v>287338.8</v>
      </c>
      <c r="H146" s="1215"/>
      <c r="I146" s="1216">
        <f>+AX87</f>
        <v>13653.7</v>
      </c>
      <c r="J146" s="1342"/>
      <c r="K146" s="1214">
        <f>+AZ87</f>
        <v>71278.100000000006</v>
      </c>
      <c r="L146" s="1215"/>
      <c r="M146" s="1216">
        <f>+BB87</f>
        <v>12758.000000000005</v>
      </c>
      <c r="N146" s="1215"/>
      <c r="O146" s="1216">
        <f>+BD87</f>
        <v>195088</v>
      </c>
      <c r="P146" s="1215"/>
      <c r="Q146" s="1216">
        <f>+BF87</f>
        <v>21868.400000000009</v>
      </c>
      <c r="R146" s="1215"/>
      <c r="S146" s="1216" t="str">
        <f>+BH87</f>
        <v>-</v>
      </c>
      <c r="T146" s="1215"/>
      <c r="U146" s="1214">
        <f>+BJ87</f>
        <v>84036.1</v>
      </c>
      <c r="V146" s="1215"/>
      <c r="W146" s="1216">
        <f>+BL87</f>
        <v>216956.40000000002</v>
      </c>
      <c r="X146" s="1217"/>
      <c r="Y146" s="1219">
        <f>+BN87</f>
        <v>300992.5</v>
      </c>
      <c r="Z146" s="1220"/>
      <c r="AA146" s="1206">
        <f>IF(G146="-","-",G146/SUM(G146,I146)*100)</f>
        <v>95.463774014302686</v>
      </c>
      <c r="AB146" s="1006"/>
      <c r="AC146" s="1007">
        <f>IF(I146="-","-",I146/SUM(G146,I146)*100)</f>
        <v>4.5362259856973184</v>
      </c>
      <c r="AD146" s="1008"/>
      <c r="AE146" s="1005">
        <f>IF(K146="-","-",K146/SUM($K146:$T146)*100)</f>
        <v>23.68102195237423</v>
      </c>
      <c r="AF146" s="1006"/>
      <c r="AG146" s="1007">
        <f>IF(M146="-","-",M146/SUM($K146:$T146)*100)</f>
        <v>4.2386438200287406</v>
      </c>
      <c r="AH146" s="1006"/>
      <c r="AI146" s="1007">
        <f>IF(O146="-","-",O146/SUM($K146:$T146)*100)</f>
        <v>64.814904025847824</v>
      </c>
      <c r="AJ146" s="1006"/>
      <c r="AK146" s="1007">
        <f>IF(Q146="-","-",Q146/SUM($K146:$T146)*100)</f>
        <v>7.2654302017492167</v>
      </c>
      <c r="AL146" s="1006"/>
      <c r="AM146" s="1007" t="str">
        <f>IF(S146="-","-",S146/SUM($K146:$T146)*100)</f>
        <v>-</v>
      </c>
      <c r="AN146" s="1006"/>
      <c r="AO146" s="1005">
        <f>IF(U146="-","-",U146/SUM(U146,W146)*100)</f>
        <v>27.919665772402968</v>
      </c>
      <c r="AP146" s="1006"/>
      <c r="AQ146" s="1007">
        <f>IF(W146="-","-",W146/SUM(U146,W146)*100)</f>
        <v>72.080334227597049</v>
      </c>
      <c r="AR146" s="1008"/>
      <c r="AS146" s="1232">
        <f>IF(SUM(AA146:AD146)=0,"-",IF(AND(SUM(AA146:AD146)=SUM(AE146:AN146),SUM(AE146:AN146)=SUM(AO146:AR146)),SUM(AA146:AD146),"エラー"))</f>
        <v>100</v>
      </c>
      <c r="AT146" s="1233"/>
      <c r="BR146" s="5"/>
      <c r="BY146" s="5"/>
      <c r="BZ146" s="5"/>
    </row>
    <row r="147" spans="2:78" s="468" customFormat="1" ht="20.100000000000001" customHeight="1">
      <c r="B147" s="671" t="s">
        <v>734</v>
      </c>
      <c r="C147" s="805" t="s">
        <v>775</v>
      </c>
      <c r="D147" s="805"/>
      <c r="E147" s="804"/>
      <c r="F147" s="804"/>
      <c r="G147" s="701"/>
      <c r="H147" s="701"/>
      <c r="I147" s="701"/>
      <c r="J147" s="701"/>
      <c r="K147" s="701"/>
      <c r="L147" s="701"/>
      <c r="M147" s="701"/>
      <c r="N147" s="701"/>
      <c r="O147" s="701"/>
      <c r="P147" s="701"/>
      <c r="Q147" s="701"/>
      <c r="R147" s="701"/>
      <c r="S147" s="701"/>
      <c r="T147" s="701"/>
      <c r="U147" s="701"/>
      <c r="V147" s="701"/>
      <c r="W147" s="701"/>
      <c r="X147" s="701"/>
      <c r="Y147" s="702"/>
      <c r="Z147" s="703"/>
      <c r="AA147" s="704"/>
      <c r="AB147" s="704"/>
      <c r="AC147" s="704"/>
      <c r="AD147" s="704"/>
      <c r="AE147" s="704"/>
      <c r="AF147" s="704"/>
      <c r="AG147" s="704"/>
      <c r="AH147" s="704"/>
      <c r="AI147" s="704"/>
      <c r="AJ147" s="704"/>
      <c r="AK147" s="704"/>
      <c r="AL147" s="704"/>
      <c r="AM147" s="704"/>
      <c r="AN147" s="704"/>
      <c r="AO147" s="704"/>
      <c r="AP147" s="704"/>
      <c r="AQ147" s="704"/>
      <c r="AR147" s="704"/>
      <c r="AS147" s="705"/>
      <c r="AT147" s="706"/>
    </row>
    <row r="148" spans="2:78" s="468" customFormat="1" ht="20.100000000000001" customHeight="1">
      <c r="B148" s="700"/>
      <c r="C148" s="513"/>
      <c r="D148" s="513"/>
      <c r="E148" s="513"/>
      <c r="F148" s="513"/>
      <c r="G148" s="701"/>
      <c r="H148" s="701"/>
      <c r="I148" s="701"/>
      <c r="J148" s="701"/>
      <c r="K148" s="701"/>
      <c r="L148" s="701"/>
      <c r="M148" s="701"/>
      <c r="N148" s="701"/>
      <c r="O148" s="701"/>
      <c r="P148" s="701"/>
      <c r="Q148" s="701"/>
      <c r="R148" s="701"/>
      <c r="S148" s="701"/>
      <c r="T148" s="701"/>
      <c r="U148" s="701"/>
      <c r="V148" s="701"/>
      <c r="W148" s="701"/>
      <c r="X148" s="701"/>
      <c r="Y148" s="702"/>
      <c r="Z148" s="703"/>
      <c r="AA148" s="110"/>
      <c r="AB148" s="110"/>
      <c r="AC148" s="110"/>
      <c r="AD148" s="110"/>
      <c r="AE148" s="110"/>
      <c r="AF148" s="110"/>
      <c r="AG148" s="110"/>
      <c r="AH148" s="110"/>
      <c r="AI148" s="110"/>
      <c r="AJ148" s="110"/>
      <c r="AK148" s="110"/>
      <c r="AL148" s="110"/>
      <c r="AM148" s="110"/>
      <c r="AN148" s="110"/>
      <c r="AO148" s="110"/>
      <c r="AP148" s="110"/>
      <c r="AQ148" s="110"/>
      <c r="AR148" s="110"/>
      <c r="AS148" s="705"/>
      <c r="AT148" s="706"/>
    </row>
    <row r="149" spans="2:78" s="468" customFormat="1" ht="20.100000000000001" customHeight="1">
      <c r="B149" s="700"/>
      <c r="C149" s="708" t="s">
        <v>745</v>
      </c>
      <c r="D149" s="708"/>
      <c r="E149" s="707"/>
      <c r="F149" s="707"/>
      <c r="G149" s="701"/>
      <c r="H149" s="701"/>
      <c r="I149" s="701"/>
      <c r="J149" s="701"/>
      <c r="K149" s="701"/>
      <c r="L149" s="701"/>
      <c r="M149" s="701"/>
      <c r="N149" s="701"/>
      <c r="O149" s="701"/>
      <c r="P149" s="701"/>
      <c r="Q149" s="701"/>
      <c r="R149" s="701"/>
      <c r="S149" s="701"/>
      <c r="T149" s="701"/>
      <c r="U149" s="701"/>
      <c r="V149" s="701"/>
      <c r="W149" s="701"/>
      <c r="X149" s="701"/>
      <c r="Y149" s="702"/>
      <c r="Z149" s="703"/>
      <c r="AA149" s="110"/>
      <c r="AB149" s="110"/>
      <c r="AC149" s="110"/>
      <c r="AD149" s="110"/>
      <c r="AE149" s="110"/>
      <c r="AF149" s="110"/>
      <c r="AG149" s="110"/>
      <c r="AH149" s="110"/>
      <c r="AI149" s="110"/>
      <c r="AJ149" s="110"/>
      <c r="AK149" s="110"/>
      <c r="AL149" s="110"/>
      <c r="AM149" s="110"/>
      <c r="AN149" s="110"/>
      <c r="AO149" s="110"/>
      <c r="AP149" s="110"/>
      <c r="AQ149" s="110"/>
      <c r="AR149" s="110"/>
      <c r="AS149" s="705"/>
      <c r="AT149" s="706"/>
    </row>
    <row r="150" spans="2:78" ht="30" customHeight="1">
      <c r="B150" s="1056" t="s">
        <v>753</v>
      </c>
      <c r="C150" s="1343" t="s">
        <v>912</v>
      </c>
      <c r="D150" s="1344"/>
      <c r="E150" s="1345"/>
      <c r="F150" s="1346"/>
      <c r="G150" s="1026">
        <f>+AV104</f>
        <v>67908.299999999988</v>
      </c>
      <c r="H150" s="1027"/>
      <c r="I150" s="1028">
        <f>+AX104</f>
        <v>159.30000000000001</v>
      </c>
      <c r="J150" s="1029"/>
      <c r="K150" s="1026">
        <f>+AZ104</f>
        <v>18227.400000000001</v>
      </c>
      <c r="L150" s="1027"/>
      <c r="M150" s="1028">
        <f>+BB104</f>
        <v>1599.3999999999999</v>
      </c>
      <c r="N150" s="1027"/>
      <c r="O150" s="1028">
        <f>+BD104</f>
        <v>47511.7</v>
      </c>
      <c r="P150" s="1027"/>
      <c r="Q150" s="1028">
        <f>+BF104</f>
        <v>729.09999999999991</v>
      </c>
      <c r="R150" s="1027"/>
      <c r="S150" s="1028" t="str">
        <f>+BH104</f>
        <v>-</v>
      </c>
      <c r="T150" s="1027"/>
      <c r="U150" s="1026">
        <f>+BJ104</f>
        <v>19826.8</v>
      </c>
      <c r="V150" s="1027"/>
      <c r="W150" s="1028">
        <f>+BL104</f>
        <v>48240.800000000003</v>
      </c>
      <c r="X150" s="1030"/>
      <c r="Y150" s="1031">
        <f>+BN104</f>
        <v>68067.599999999991</v>
      </c>
      <c r="Z150" s="1032"/>
      <c r="AA150" s="1033">
        <f>IF(G150="-","-",G150/SUM(G150,I150)*100)</f>
        <v>99.765967949509019</v>
      </c>
      <c r="AB150" s="1034"/>
      <c r="AC150" s="1035">
        <f>IF(I150="-","-",I150/SUM(G150,I150)*100)</f>
        <v>0.23403205049098252</v>
      </c>
      <c r="AD150" s="1036"/>
      <c r="AE150" s="1037">
        <f>IF(K150="-","-",K150/SUM($K150:$T150)*100)</f>
        <v>26.778379140736565</v>
      </c>
      <c r="AF150" s="1034"/>
      <c r="AG150" s="1035">
        <f>IF(M150="-","-",M150/SUM($K150:$T150)*100)</f>
        <v>2.3497229225064489</v>
      </c>
      <c r="AH150" s="1034"/>
      <c r="AI150" s="1035">
        <f>IF(O150="-","-",O150/SUM($K150:$T150)*100)</f>
        <v>69.800756894616526</v>
      </c>
      <c r="AJ150" s="1034"/>
      <c r="AK150" s="1035">
        <f>IF(Q150="-","-",Q150/SUM($K150:$T150)*100)</f>
        <v>1.0711410421404601</v>
      </c>
      <c r="AL150" s="1034"/>
      <c r="AM150" s="1035" t="str">
        <f>IF(S150="-","-",S150/SUM($K150:$T150)*100)</f>
        <v>-</v>
      </c>
      <c r="AN150" s="1034"/>
      <c r="AO150" s="1037">
        <f>IF(U150="-","-",U150/SUM(U150,W150)*100)</f>
        <v>29.128102063243006</v>
      </c>
      <c r="AP150" s="1034"/>
      <c r="AQ150" s="1035">
        <f>IF(W150="-","-",W150/SUM(U150,W150)*100)</f>
        <v>70.871897936756994</v>
      </c>
      <c r="AR150" s="1036"/>
      <c r="AS150" s="1038">
        <f>IF(SUM(AA150:AD150)=0,"-",IF(AND(SUM(AA150:AD150)=SUM(AE150:AN150),SUM(AE150:AN150)=SUM(AO150:AR150)),SUM(AA150:AD150),"エラー"))</f>
        <v>100</v>
      </c>
      <c r="AT150" s="1039"/>
      <c r="BR150" s="5"/>
      <c r="BY150" s="5"/>
      <c r="BZ150" s="5"/>
    </row>
    <row r="151" spans="2:78" ht="30" customHeight="1">
      <c r="B151" s="1057"/>
      <c r="C151" s="1143" t="s">
        <v>900</v>
      </c>
      <c r="D151" s="1347"/>
      <c r="E151" s="1347"/>
      <c r="F151" s="1348"/>
      <c r="G151" s="1026">
        <f>+AV111</f>
        <v>1663</v>
      </c>
      <c r="H151" s="1027"/>
      <c r="I151" s="1028">
        <f>+AX111</f>
        <v>8</v>
      </c>
      <c r="J151" s="1029"/>
      <c r="K151" s="1026">
        <f>+AZ111</f>
        <v>266</v>
      </c>
      <c r="L151" s="1027"/>
      <c r="M151" s="1028">
        <f>+BB111</f>
        <v>77</v>
      </c>
      <c r="N151" s="1027"/>
      <c r="O151" s="1028">
        <f>+BD111</f>
        <v>1328</v>
      </c>
      <c r="P151" s="1027"/>
      <c r="Q151" s="1028" t="str">
        <f>+BF111</f>
        <v>-</v>
      </c>
      <c r="R151" s="1027"/>
      <c r="S151" s="1028" t="str">
        <f>+BH111</f>
        <v>-</v>
      </c>
      <c r="T151" s="1027"/>
      <c r="U151" s="1026">
        <f>+BJ111</f>
        <v>343</v>
      </c>
      <c r="V151" s="1027"/>
      <c r="W151" s="1028">
        <f>+BL111</f>
        <v>1328</v>
      </c>
      <c r="X151" s="1030"/>
      <c r="Y151" s="1031">
        <f>+BN111</f>
        <v>1671</v>
      </c>
      <c r="Z151" s="1032"/>
      <c r="AA151" s="1033">
        <f>IF(G151="-","-",G151/SUM(G151,I151)*100)</f>
        <v>99.521244763614604</v>
      </c>
      <c r="AB151" s="1034"/>
      <c r="AC151" s="1035">
        <f>IF(I151="-","-",I151/SUM(G151,I151)*100)</f>
        <v>0.47875523638539796</v>
      </c>
      <c r="AD151" s="1036"/>
      <c r="AE151" s="1037">
        <f>IF(K151="-","-",K151/SUM($K151:$T151)*100)</f>
        <v>15.918611609814482</v>
      </c>
      <c r="AF151" s="1034"/>
      <c r="AG151" s="1035">
        <f>IF(M151="-","-",M151/SUM($K151:$T151)*100)</f>
        <v>4.6080191502094552</v>
      </c>
      <c r="AH151" s="1034"/>
      <c r="AI151" s="1035">
        <f>IF(O151="-","-",O151/SUM($K151:$T151)*100)</f>
        <v>79.473369239976066</v>
      </c>
      <c r="AJ151" s="1034"/>
      <c r="AK151" s="1035" t="str">
        <f>IF(Q151="-","-",Q151/SUM($K151:$T151)*100)</f>
        <v>-</v>
      </c>
      <c r="AL151" s="1034"/>
      <c r="AM151" s="1035" t="str">
        <f>IF(S151="-","-",S151/SUM($K151:$T151)*100)</f>
        <v>-</v>
      </c>
      <c r="AN151" s="1034"/>
      <c r="AO151" s="1037">
        <f>IF(U151="-","-",U151/SUM(U151,W151)*100)</f>
        <v>20.526630760023938</v>
      </c>
      <c r="AP151" s="1034"/>
      <c r="AQ151" s="1035">
        <f>IF(W151="-","-",W151/SUM(U151,W151)*100)</f>
        <v>79.473369239976066</v>
      </c>
      <c r="AR151" s="1036"/>
      <c r="AS151" s="1038">
        <f>IF(SUM(AA151:AD151)=0,"-",IF(AND(SUM(AA151:AD151)=SUM(AE151:AN151),SUM(AE151:AN151)=SUM(AO151:AR151)),SUM(AA151:AD151),"エラー"))</f>
        <v>100</v>
      </c>
      <c r="AT151" s="1039"/>
      <c r="BR151" s="5"/>
      <c r="BY151" s="5"/>
      <c r="BZ151" s="5"/>
    </row>
    <row r="152" spans="2:78" ht="30" customHeight="1">
      <c r="B152" s="1058"/>
      <c r="C152" s="1343" t="s">
        <v>804</v>
      </c>
      <c r="D152" s="1344"/>
      <c r="E152" s="1345"/>
      <c r="F152" s="1346"/>
      <c r="G152" s="1011">
        <f>+AV123</f>
        <v>69571.299999999988</v>
      </c>
      <c r="H152" s="1012"/>
      <c r="I152" s="1014">
        <f>+AX123</f>
        <v>167.3</v>
      </c>
      <c r="J152" s="1059"/>
      <c r="K152" s="1011">
        <f>+AZ123</f>
        <v>18493.400000000001</v>
      </c>
      <c r="L152" s="1012"/>
      <c r="M152" s="1013">
        <f>+BB123</f>
        <v>1676.3999999999999</v>
      </c>
      <c r="N152" s="1012"/>
      <c r="O152" s="1013">
        <f>+BD123</f>
        <v>48839.7</v>
      </c>
      <c r="P152" s="1012"/>
      <c r="Q152" s="1013">
        <f>+BF123</f>
        <v>729.09999999999991</v>
      </c>
      <c r="R152" s="1012"/>
      <c r="S152" s="1013" t="str">
        <f>+BH123</f>
        <v>-</v>
      </c>
      <c r="T152" s="1012"/>
      <c r="U152" s="1011">
        <f>+BJ123</f>
        <v>20169.8</v>
      </c>
      <c r="V152" s="1012"/>
      <c r="W152" s="1014">
        <f>+BL123</f>
        <v>49568.800000000003</v>
      </c>
      <c r="X152" s="1014"/>
      <c r="Y152" s="1015">
        <f>+BN123</f>
        <v>69738.599999999991</v>
      </c>
      <c r="Z152" s="1016"/>
      <c r="AA152" s="1005">
        <f>IF(G152="-","-",G152/SUM(G152,I152)*100)</f>
        <v>99.76010416039324</v>
      </c>
      <c r="AB152" s="1006"/>
      <c r="AC152" s="1007">
        <f>IF(I152="-","-",I152/SUM(G152,I152)*100)</f>
        <v>0.23989583960676014</v>
      </c>
      <c r="AD152" s="1008"/>
      <c r="AE152" s="1005">
        <f>IF(K152="-","-",K152/SUM($K152:$T152)*100)</f>
        <v>26.518169277846127</v>
      </c>
      <c r="AF152" s="1006"/>
      <c r="AG152" s="1007">
        <f>IF(M152="-","-",M152/SUM($K152:$T152)*100)</f>
        <v>2.4038337448701288</v>
      </c>
      <c r="AH152" s="1006"/>
      <c r="AI152" s="1007">
        <f>IF(O152="-","-",O152/SUM($K152:$T152)*100)</f>
        <v>70.032521444365088</v>
      </c>
      <c r="AJ152" s="1006"/>
      <c r="AK152" s="1007">
        <f>IF(Q152="-","-",Q152/SUM($K152:$T152)*100)</f>
        <v>1.0454755329186418</v>
      </c>
      <c r="AL152" s="1006"/>
      <c r="AM152" s="1007" t="str">
        <f>IF(S152="-","-",S152/SUM($K152:$T152)*100)</f>
        <v>-</v>
      </c>
      <c r="AN152" s="1006"/>
      <c r="AO152" s="1005">
        <f>IF(U152="-","-",U152/SUM(U152,W152)*100)</f>
        <v>28.922003022716254</v>
      </c>
      <c r="AP152" s="1006"/>
      <c r="AQ152" s="1007">
        <f>IF(W152="-","-",W152/SUM(U152,W152)*100)</f>
        <v>71.077996977283746</v>
      </c>
      <c r="AR152" s="1008"/>
      <c r="AS152" s="1009">
        <f>IF(SUM(AA152:AD152)=0,"-",IF(AND(SUM(AA152:AD152)=SUM(AE152:AN152),SUM(AE152:AN152)=SUM(AO152:AR152)),SUM(AA152:AD152),"エラー"))</f>
        <v>100</v>
      </c>
      <c r="AT152" s="1010"/>
      <c r="BR152" s="5"/>
      <c r="BY152" s="5"/>
      <c r="BZ152" s="5"/>
    </row>
    <row r="153" spans="2:78" ht="15" customHeight="1">
      <c r="B153" s="671" t="s">
        <v>734</v>
      </c>
      <c r="C153" s="687" t="s">
        <v>750</v>
      </c>
      <c r="D153" s="687"/>
      <c r="E153" s="672"/>
      <c r="F153" s="688"/>
      <c r="G153" s="689"/>
      <c r="H153" s="689"/>
      <c r="I153" s="689"/>
      <c r="J153" s="689"/>
      <c r="K153" s="689"/>
      <c r="BR153" s="5"/>
      <c r="BY153" s="5"/>
      <c r="BZ153" s="5"/>
    </row>
    <row r="154" spans="2:78" ht="15" customHeight="1">
      <c r="B154" s="671"/>
      <c r="C154" s="672" t="s">
        <v>751</v>
      </c>
      <c r="D154" s="672"/>
      <c r="E154" s="672"/>
      <c r="F154" s="672"/>
      <c r="J154" s="672" t="s">
        <v>580</v>
      </c>
      <c r="K154" s="672"/>
      <c r="L154" s="672"/>
      <c r="S154" s="672" t="s">
        <v>581</v>
      </c>
      <c r="BR154" s="5"/>
      <c r="BY154" s="5"/>
      <c r="BZ154" s="5"/>
    </row>
    <row r="155" spans="2:78" ht="15" customHeight="1">
      <c r="B155" s="686"/>
      <c r="C155" s="672" t="s">
        <v>913</v>
      </c>
      <c r="D155" s="672"/>
      <c r="E155" s="672"/>
      <c r="F155" s="672"/>
      <c r="J155" s="672" t="s">
        <v>582</v>
      </c>
      <c r="K155" s="672"/>
      <c r="L155" s="672"/>
      <c r="S155" s="672" t="s">
        <v>583</v>
      </c>
      <c r="BM155" s="440"/>
      <c r="BR155" s="5"/>
      <c r="BY155" s="5"/>
      <c r="BZ155" s="5"/>
    </row>
    <row r="156" spans="2:78" ht="15" customHeight="1">
      <c r="C156" s="672" t="s">
        <v>914</v>
      </c>
      <c r="D156" s="672"/>
      <c r="E156" s="672"/>
      <c r="F156" s="672"/>
      <c r="J156" s="672" t="s">
        <v>584</v>
      </c>
      <c r="K156" s="672"/>
      <c r="L156" s="672"/>
      <c r="S156" s="672" t="s">
        <v>585</v>
      </c>
      <c r="BM156" s="440"/>
      <c r="BR156" s="5"/>
      <c r="BY156" s="5"/>
      <c r="BZ156" s="5"/>
    </row>
    <row r="157" spans="2:78" ht="15" customHeight="1">
      <c r="C157" s="672" t="s">
        <v>915</v>
      </c>
      <c r="D157" s="672"/>
      <c r="E157" s="672"/>
      <c r="F157" s="672"/>
      <c r="J157" s="672" t="s">
        <v>586</v>
      </c>
      <c r="K157" s="672"/>
      <c r="L157" s="672"/>
      <c r="S157" s="672" t="s">
        <v>587</v>
      </c>
      <c r="BO157" s="440"/>
      <c r="BR157" s="5"/>
      <c r="BY157" s="5"/>
      <c r="BZ157" s="5"/>
    </row>
    <row r="158" spans="2:78" ht="15" customHeight="1">
      <c r="C158" s="672" t="s">
        <v>916</v>
      </c>
      <c r="D158" s="672"/>
      <c r="E158" s="672"/>
      <c r="F158" s="672"/>
      <c r="J158" s="672" t="s">
        <v>588</v>
      </c>
      <c r="K158" s="672"/>
      <c r="L158" s="672"/>
      <c r="S158" s="672"/>
      <c r="BO158" s="440"/>
      <c r="BR158" s="5"/>
      <c r="BY158" s="5"/>
      <c r="BZ158" s="5"/>
    </row>
    <row r="159" spans="2:78" ht="15" customHeight="1">
      <c r="F159" s="5"/>
      <c r="BQ159" s="440"/>
      <c r="BR159" s="5"/>
      <c r="BX159" s="512"/>
      <c r="BZ159" s="5"/>
    </row>
    <row r="160" spans="2:78" ht="15" customHeight="1">
      <c r="F160" s="5"/>
      <c r="BQ160" s="440"/>
      <c r="BR160" s="5"/>
      <c r="BX160" s="512"/>
      <c r="BZ160" s="5"/>
    </row>
    <row r="161" spans="8:37" ht="15" customHeight="1"/>
    <row r="162" spans="8:37" ht="15" customHeight="1"/>
    <row r="164" spans="8:37">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78"/>
      <c r="AJ164" s="78"/>
      <c r="AK164" s="78"/>
    </row>
    <row r="165" spans="8:37">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row>
    <row r="166" spans="8:37">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78"/>
      <c r="AK166" s="78"/>
    </row>
    <row r="167" spans="8:37">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row>
    <row r="168" spans="8:37">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c r="AJ168" s="78"/>
      <c r="AK168" s="78"/>
    </row>
    <row r="169" spans="8:37">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c r="AJ169" s="78"/>
      <c r="AK169" s="78"/>
    </row>
    <row r="170" spans="8:37">
      <c r="H170" s="78"/>
      <c r="I170" s="78"/>
      <c r="J170" s="78"/>
      <c r="K170" s="78"/>
      <c r="L170" s="78"/>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78"/>
      <c r="AJ170" s="78"/>
      <c r="AK170" s="78"/>
    </row>
    <row r="171" spans="8:37">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row>
    <row r="172" spans="8:37">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row>
    <row r="173" spans="8:37">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row>
    <row r="174" spans="8:37">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row>
    <row r="175" spans="8:37">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row>
    <row r="176" spans="8:37">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row>
    <row r="177" spans="8:37">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row>
    <row r="178" spans="8:37">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c r="AJ178" s="78"/>
      <c r="AK178" s="78"/>
    </row>
    <row r="179" spans="8:37">
      <c r="H179" s="78"/>
      <c r="I179" s="78"/>
      <c r="J179" s="78"/>
      <c r="K179" s="78"/>
      <c r="L179" s="78"/>
      <c r="M179" s="78"/>
      <c r="N179" s="78"/>
      <c r="O179" s="78"/>
      <c r="P179" s="78"/>
      <c r="Q179" s="78"/>
      <c r="R179" s="78"/>
      <c r="S179" s="78"/>
      <c r="T179" s="78"/>
      <c r="U179" s="78"/>
      <c r="V179" s="78"/>
      <c r="W179" s="78"/>
      <c r="X179" s="78"/>
      <c r="Y179" s="78"/>
      <c r="Z179" s="78"/>
      <c r="AA179" s="78"/>
      <c r="AB179" s="78"/>
      <c r="AC179" s="78"/>
      <c r="AD179" s="78"/>
      <c r="AE179" s="78"/>
      <c r="AF179" s="78"/>
      <c r="AG179" s="78"/>
      <c r="AH179" s="78"/>
      <c r="AI179" s="78"/>
      <c r="AJ179" s="78"/>
      <c r="AK179" s="78"/>
    </row>
  </sheetData>
  <mergeCells count="1675">
    <mergeCell ref="B2:BO2"/>
    <mergeCell ref="BN26:BO26"/>
    <mergeCell ref="BN27:BO27"/>
    <mergeCell ref="BN28:BO28"/>
    <mergeCell ref="BN29:BO29"/>
    <mergeCell ref="BN30:BO30"/>
    <mergeCell ref="BN31:BO31"/>
    <mergeCell ref="BN32:BO32"/>
    <mergeCell ref="BN85:BO85"/>
    <mergeCell ref="BN87:BO87"/>
    <mergeCell ref="AV88:BO88"/>
    <mergeCell ref="BN79:BO79"/>
    <mergeCell ref="BN80:BO80"/>
    <mergeCell ref="BN81:BO81"/>
    <mergeCell ref="BN82:BO82"/>
    <mergeCell ref="BN83:BO83"/>
    <mergeCell ref="BN84:BO84"/>
    <mergeCell ref="BN48:BO48"/>
    <mergeCell ref="BN49:BO49"/>
    <mergeCell ref="BN50:BO50"/>
    <mergeCell ref="BN51:BO51"/>
    <mergeCell ref="BN52:BO52"/>
    <mergeCell ref="BN53:BO53"/>
    <mergeCell ref="BN78:BO78"/>
    <mergeCell ref="BN40:BO40"/>
    <mergeCell ref="BN41:BO41"/>
    <mergeCell ref="BN42:BO42"/>
    <mergeCell ref="BN43:BO43"/>
    <mergeCell ref="BN44:BO44"/>
    <mergeCell ref="BN45:BO45"/>
    <mergeCell ref="AV3:BO3"/>
    <mergeCell ref="BN10:BO10"/>
    <mergeCell ref="BN11:BO11"/>
    <mergeCell ref="BN12:BO12"/>
    <mergeCell ref="BN13:BO13"/>
    <mergeCell ref="BN14:BO14"/>
    <mergeCell ref="BN15:BO15"/>
    <mergeCell ref="BN16:BO16"/>
    <mergeCell ref="AZ15:BA15"/>
    <mergeCell ref="BB15:BC15"/>
    <mergeCell ref="BD15:BE15"/>
    <mergeCell ref="BH15:BI15"/>
    <mergeCell ref="BJ15:BK15"/>
    <mergeCell ref="BL15:BM15"/>
    <mergeCell ref="AZ14:BA14"/>
    <mergeCell ref="BL11:BM11"/>
    <mergeCell ref="BD10:BE10"/>
    <mergeCell ref="BH10:BI10"/>
    <mergeCell ref="BJ10:BK10"/>
    <mergeCell ref="BL10:BM10"/>
    <mergeCell ref="BF10:BG10"/>
    <mergeCell ref="BF11:BG11"/>
    <mergeCell ref="BF15:BG15"/>
    <mergeCell ref="AZ13:BA13"/>
    <mergeCell ref="BB13:BC13"/>
    <mergeCell ref="BD13:BE13"/>
    <mergeCell ref="BH13:BI13"/>
    <mergeCell ref="BJ13:BK13"/>
    <mergeCell ref="BL13:BM13"/>
    <mergeCell ref="BD12:BE12"/>
    <mergeCell ref="BH12:BI12"/>
    <mergeCell ref="BJ12:BK12"/>
    <mergeCell ref="BL12:BM12"/>
    <mergeCell ref="BF12:BG12"/>
    <mergeCell ref="BJ85:BK85"/>
    <mergeCell ref="AS136:AT136"/>
    <mergeCell ref="BJ86:BK86"/>
    <mergeCell ref="BJ87:BK87"/>
    <mergeCell ref="BL87:BM87"/>
    <mergeCell ref="AZ80:BA80"/>
    <mergeCell ref="BB80:BC80"/>
    <mergeCell ref="BD80:BE80"/>
    <mergeCell ref="BB81:BC81"/>
    <mergeCell ref="BD81:BE81"/>
    <mergeCell ref="BB82:BC82"/>
    <mergeCell ref="BD82:BE82"/>
    <mergeCell ref="BH82:BI82"/>
    <mergeCell ref="AS137:AT137"/>
    <mergeCell ref="BL85:BM85"/>
    <mergeCell ref="BJ95:BK95"/>
    <mergeCell ref="BL95:BM95"/>
    <mergeCell ref="AZ98:BA98"/>
    <mergeCell ref="BB98:BC98"/>
    <mergeCell ref="BD98:BE98"/>
    <mergeCell ref="BF98:BG98"/>
    <mergeCell ref="BH98:BI98"/>
    <mergeCell ref="BJ98:BK98"/>
    <mergeCell ref="BL98:BM98"/>
    <mergeCell ref="AZ87:BA87"/>
    <mergeCell ref="BB87:BC87"/>
    <mergeCell ref="BD87:BE87"/>
    <mergeCell ref="BH87:BI87"/>
    <mergeCell ref="BH85:BI85"/>
    <mergeCell ref="BJ83:BK83"/>
    <mergeCell ref="AV87:AW87"/>
    <mergeCell ref="AX85:AY85"/>
    <mergeCell ref="AC144:AD144"/>
    <mergeCell ref="AS138:AT138"/>
    <mergeCell ref="AS140:AT140"/>
    <mergeCell ref="AS143:AT143"/>
    <mergeCell ref="AS144:AT144"/>
    <mergeCell ref="BF22:BG22"/>
    <mergeCell ref="BF23:BG23"/>
    <mergeCell ref="BF24:BG24"/>
    <mergeCell ref="BF25:BG25"/>
    <mergeCell ref="BF26:BG26"/>
    <mergeCell ref="BF27:BG27"/>
    <mergeCell ref="BF28:BG28"/>
    <mergeCell ref="BF29:BG29"/>
    <mergeCell ref="BF30:BG30"/>
    <mergeCell ref="BN17:BO17"/>
    <mergeCell ref="BN18:BO18"/>
    <mergeCell ref="BN19:BO19"/>
    <mergeCell ref="BN20:BO20"/>
    <mergeCell ref="BN21:BO21"/>
    <mergeCell ref="BN22:BO22"/>
    <mergeCell ref="BN23:BO23"/>
    <mergeCell ref="BN47:BO47"/>
    <mergeCell ref="BN33:BO33"/>
    <mergeCell ref="BN34:BO34"/>
    <mergeCell ref="BN35:BO35"/>
    <mergeCell ref="BN36:BO36"/>
    <mergeCell ref="BN37:BO37"/>
    <mergeCell ref="BN38:BO38"/>
    <mergeCell ref="BN39:BO39"/>
    <mergeCell ref="BN24:BO24"/>
    <mergeCell ref="BN25:BO25"/>
    <mergeCell ref="BH84:BI84"/>
    <mergeCell ref="I146:J146"/>
    <mergeCell ref="BF83:BG83"/>
    <mergeCell ref="BF84:BG84"/>
    <mergeCell ref="BF85:BG85"/>
    <mergeCell ref="BF87:BG87"/>
    <mergeCell ref="AM88:AO88"/>
    <mergeCell ref="AM143:AN143"/>
    <mergeCell ref="AI143:AJ143"/>
    <mergeCell ref="AS145:AT145"/>
    <mergeCell ref="AS146:AT146"/>
    <mergeCell ref="AQ146:AR146"/>
    <mergeCell ref="G138:H138"/>
    <mergeCell ref="G140:H140"/>
    <mergeCell ref="G143:H143"/>
    <mergeCell ref="G144:H144"/>
    <mergeCell ref="G145:H145"/>
    <mergeCell ref="G146:H146"/>
    <mergeCell ref="AM146:AN146"/>
    <mergeCell ref="K140:L140"/>
    <mergeCell ref="AK143:AL143"/>
    <mergeCell ref="AK146:AL146"/>
    <mergeCell ref="Q138:R138"/>
    <mergeCell ref="Q140:R140"/>
    <mergeCell ref="AC146:AD146"/>
    <mergeCell ref="Y136:Z136"/>
    <mergeCell ref="Y137:Z137"/>
    <mergeCell ref="Y138:Z138"/>
    <mergeCell ref="Y140:Z140"/>
    <mergeCell ref="Y143:Z143"/>
    <mergeCell ref="Y144:Z144"/>
    <mergeCell ref="Y145:Z145"/>
    <mergeCell ref="Y146:Z146"/>
    <mergeCell ref="AI146:AJ146"/>
    <mergeCell ref="AO136:AP136"/>
    <mergeCell ref="AM136:AN136"/>
    <mergeCell ref="AQ136:AR136"/>
    <mergeCell ref="O136:P136"/>
    <mergeCell ref="U136:V136"/>
    <mergeCell ref="AQ137:AR137"/>
    <mergeCell ref="BF33:BG33"/>
    <mergeCell ref="BF34:BG34"/>
    <mergeCell ref="BF35:BG35"/>
    <mergeCell ref="BF36:BG36"/>
    <mergeCell ref="BF37:BG37"/>
    <mergeCell ref="BF38:BG38"/>
    <mergeCell ref="BF39:BG39"/>
    <mergeCell ref="BF40:BG40"/>
    <mergeCell ref="BF41:BG41"/>
    <mergeCell ref="Q143:R143"/>
    <mergeCell ref="Q146:R146"/>
    <mergeCell ref="AO145:AP145"/>
    <mergeCell ref="AQ145:AR145"/>
    <mergeCell ref="AM145:AN145"/>
    <mergeCell ref="AO144:AP144"/>
    <mergeCell ref="AQ144:AR144"/>
    <mergeCell ref="AQ143:AR143"/>
    <mergeCell ref="AO143:AP143"/>
    <mergeCell ref="AO146:AP146"/>
    <mergeCell ref="AA138:AB138"/>
    <mergeCell ref="AA140:AB140"/>
    <mergeCell ref="AA143:AB143"/>
    <mergeCell ref="AA144:AB144"/>
    <mergeCell ref="AA145:AB145"/>
    <mergeCell ref="AA146:AB146"/>
    <mergeCell ref="Q145:R145"/>
    <mergeCell ref="AG145:AH145"/>
    <mergeCell ref="AI145:AJ145"/>
    <mergeCell ref="I144:J144"/>
    <mergeCell ref="I145:J145"/>
    <mergeCell ref="AC145:AD145"/>
    <mergeCell ref="AE146:AF146"/>
    <mergeCell ref="S136:T136"/>
    <mergeCell ref="S137:T137"/>
    <mergeCell ref="S138:T138"/>
    <mergeCell ref="S140:T140"/>
    <mergeCell ref="M140:N140"/>
    <mergeCell ref="O140:P140"/>
    <mergeCell ref="O143:P143"/>
    <mergeCell ref="U143:V143"/>
    <mergeCell ref="K136:L136"/>
    <mergeCell ref="K146:L146"/>
    <mergeCell ref="M146:N146"/>
    <mergeCell ref="O146:P146"/>
    <mergeCell ref="U146:V146"/>
    <mergeCell ref="W146:X146"/>
    <mergeCell ref="S146:T146"/>
    <mergeCell ref="S145:T145"/>
    <mergeCell ref="U145:V145"/>
    <mergeCell ref="W145:X145"/>
    <mergeCell ref="AE145:AF145"/>
    <mergeCell ref="I136:J136"/>
    <mergeCell ref="I137:J137"/>
    <mergeCell ref="I138:J138"/>
    <mergeCell ref="I140:J140"/>
    <mergeCell ref="I143:J143"/>
    <mergeCell ref="AG146:AH146"/>
    <mergeCell ref="AQ138:AR138"/>
    <mergeCell ref="AM138:AN138"/>
    <mergeCell ref="U138:V138"/>
    <mergeCell ref="W138:X138"/>
    <mergeCell ref="AE138:AF138"/>
    <mergeCell ref="AQ140:AR140"/>
    <mergeCell ref="AM140:AN140"/>
    <mergeCell ref="K138:L138"/>
    <mergeCell ref="M138:N138"/>
    <mergeCell ref="O138:P138"/>
    <mergeCell ref="U140:V140"/>
    <mergeCell ref="W140:X140"/>
    <mergeCell ref="AE140:AF140"/>
    <mergeCell ref="AC138:AD138"/>
    <mergeCell ref="AG140:AH140"/>
    <mergeCell ref="AI140:AJ140"/>
    <mergeCell ref="K145:L145"/>
    <mergeCell ref="M145:N145"/>
    <mergeCell ref="O145:P145"/>
    <mergeCell ref="AE144:AF144"/>
    <mergeCell ref="AG144:AH144"/>
    <mergeCell ref="AI144:AJ144"/>
    <mergeCell ref="AM144:AN144"/>
    <mergeCell ref="U144:V144"/>
    <mergeCell ref="W144:X144"/>
    <mergeCell ref="K144:L144"/>
    <mergeCell ref="M144:N144"/>
    <mergeCell ref="O144:P144"/>
    <mergeCell ref="S144:T144"/>
    <mergeCell ref="AK144:AL144"/>
    <mergeCell ref="AK145:AL145"/>
    <mergeCell ref="Q144:R144"/>
    <mergeCell ref="AZ53:BA53"/>
    <mergeCell ref="O137:P137"/>
    <mergeCell ref="U137:V137"/>
    <mergeCell ref="AC137:AD137"/>
    <mergeCell ref="Q137:R137"/>
    <mergeCell ref="K143:L143"/>
    <mergeCell ref="M143:N143"/>
    <mergeCell ref="AG138:AH138"/>
    <mergeCell ref="AI138:AJ138"/>
    <mergeCell ref="AO138:AP138"/>
    <mergeCell ref="G141:H141"/>
    <mergeCell ref="I141:J141"/>
    <mergeCell ref="K141:L141"/>
    <mergeCell ref="M141:N141"/>
    <mergeCell ref="AC141:AD141"/>
    <mergeCell ref="AE141:AF141"/>
    <mergeCell ref="AG141:AH141"/>
    <mergeCell ref="AI141:AJ141"/>
    <mergeCell ref="AK141:AL141"/>
    <mergeCell ref="AM141:AN141"/>
    <mergeCell ref="AO141:AP141"/>
    <mergeCell ref="S143:T143"/>
    <mergeCell ref="W143:X143"/>
    <mergeCell ref="AA137:AB137"/>
    <mergeCell ref="AC140:AD140"/>
    <mergeCell ref="AC143:AD143"/>
    <mergeCell ref="AO137:AP137"/>
    <mergeCell ref="AM137:AN137"/>
    <mergeCell ref="AK137:AL137"/>
    <mergeCell ref="W139:X139"/>
    <mergeCell ref="Y139:Z139"/>
    <mergeCell ref="AA139:AB139"/>
    <mergeCell ref="AZ79:BA79"/>
    <mergeCell ref="BB79:BC79"/>
    <mergeCell ref="AZ85:BA85"/>
    <mergeCell ref="BB85:BC85"/>
    <mergeCell ref="BD85:BE85"/>
    <mergeCell ref="BH81:BI81"/>
    <mergeCell ref="AZ82:BA82"/>
    <mergeCell ref="BH80:BI80"/>
    <mergeCell ref="AZ81:BA81"/>
    <mergeCell ref="AZ84:BA84"/>
    <mergeCell ref="BB84:BC84"/>
    <mergeCell ref="BD84:BE84"/>
    <mergeCell ref="AZ83:BA83"/>
    <mergeCell ref="BB83:BC83"/>
    <mergeCell ref="BD83:BE83"/>
    <mergeCell ref="BH83:BI83"/>
    <mergeCell ref="AZ78:BA78"/>
    <mergeCell ref="BB78:BC78"/>
    <mergeCell ref="BD78:BE78"/>
    <mergeCell ref="BH78:BI78"/>
    <mergeCell ref="BL53:BM53"/>
    <mergeCell ref="BL79:BM79"/>
    <mergeCell ref="BD79:BE79"/>
    <mergeCell ref="BH79:BI79"/>
    <mergeCell ref="BJ79:BK79"/>
    <mergeCell ref="BF53:BG53"/>
    <mergeCell ref="BF78:BG78"/>
    <mergeCell ref="BH53:BI53"/>
    <mergeCell ref="BJ84:BK84"/>
    <mergeCell ref="BJ81:BK81"/>
    <mergeCell ref="BL81:BM81"/>
    <mergeCell ref="BL83:BM83"/>
    <mergeCell ref="BL84:BM84"/>
    <mergeCell ref="BJ80:BK80"/>
    <mergeCell ref="BL80:BM80"/>
    <mergeCell ref="BJ78:BK78"/>
    <mergeCell ref="BL78:BM78"/>
    <mergeCell ref="BF79:BG79"/>
    <mergeCell ref="BF80:BG80"/>
    <mergeCell ref="BF81:BG81"/>
    <mergeCell ref="BF82:BG82"/>
    <mergeCell ref="BJ57:BK57"/>
    <mergeCell ref="BL57:BM57"/>
    <mergeCell ref="BL59:BM59"/>
    <mergeCell ref="BL61:BM61"/>
    <mergeCell ref="BL63:BM63"/>
    <mergeCell ref="BL65:BM65"/>
    <mergeCell ref="BJ82:BK82"/>
    <mergeCell ref="BL82:BM82"/>
    <mergeCell ref="BD67:BE67"/>
    <mergeCell ref="BF67:BG67"/>
    <mergeCell ref="BH67:BI67"/>
    <mergeCell ref="AZ51:BA51"/>
    <mergeCell ref="BB51:BC51"/>
    <mergeCell ref="BD51:BE51"/>
    <mergeCell ref="BH51:BI51"/>
    <mergeCell ref="BJ51:BK51"/>
    <mergeCell ref="BJ52:BK52"/>
    <mergeCell ref="BL52:BM52"/>
    <mergeCell ref="BH58:BI58"/>
    <mergeCell ref="BJ58:BK58"/>
    <mergeCell ref="BL58:BM58"/>
    <mergeCell ref="BJ59:BK59"/>
    <mergeCell ref="BJ65:BK65"/>
    <mergeCell ref="AZ67:BA67"/>
    <mergeCell ref="BB67:BC67"/>
    <mergeCell ref="BL51:BM51"/>
    <mergeCell ref="AZ52:BA52"/>
    <mergeCell ref="BB52:BC52"/>
    <mergeCell ref="BD52:BE52"/>
    <mergeCell ref="BD57:BE57"/>
    <mergeCell ref="BF57:BG57"/>
    <mergeCell ref="BH57:BI57"/>
    <mergeCell ref="BH52:BI52"/>
    <mergeCell ref="BF51:BG51"/>
    <mergeCell ref="BF52:BG52"/>
    <mergeCell ref="BF63:BG63"/>
    <mergeCell ref="BH63:BI63"/>
    <mergeCell ref="BJ63:BK63"/>
    <mergeCell ref="BJ67:BK67"/>
    <mergeCell ref="BL67:BM67"/>
    <mergeCell ref="BB53:BC53"/>
    <mergeCell ref="BD53:BE53"/>
    <mergeCell ref="BJ53:BK53"/>
    <mergeCell ref="BJ50:BK50"/>
    <mergeCell ref="BL50:BM50"/>
    <mergeCell ref="AZ49:BA49"/>
    <mergeCell ref="BH47:BI47"/>
    <mergeCell ref="BJ47:BK47"/>
    <mergeCell ref="BL47:BM47"/>
    <mergeCell ref="BJ46:BK46"/>
    <mergeCell ref="AZ48:BA48"/>
    <mergeCell ref="AZ47:BA47"/>
    <mergeCell ref="BB47:BC47"/>
    <mergeCell ref="BD47:BE47"/>
    <mergeCell ref="BB48:BC48"/>
    <mergeCell ref="BD48:BE48"/>
    <mergeCell ref="BB49:BC49"/>
    <mergeCell ref="BD49:BE49"/>
    <mergeCell ref="BH49:BI49"/>
    <mergeCell ref="BJ49:BK49"/>
    <mergeCell ref="BL49:BM49"/>
    <mergeCell ref="BF47:BG47"/>
    <mergeCell ref="BF49:BG49"/>
    <mergeCell ref="BF50:BG50"/>
    <mergeCell ref="BH48:BI48"/>
    <mergeCell ref="BB50:BC50"/>
    <mergeCell ref="BD50:BE50"/>
    <mergeCell ref="BH50:BI50"/>
    <mergeCell ref="BJ45:BK45"/>
    <mergeCell ref="BL45:BM45"/>
    <mergeCell ref="AZ45:BA45"/>
    <mergeCell ref="BB45:BC45"/>
    <mergeCell ref="BD45:BE45"/>
    <mergeCell ref="BH45:BI45"/>
    <mergeCell ref="AZ44:BA44"/>
    <mergeCell ref="BB44:BC44"/>
    <mergeCell ref="BD44:BE44"/>
    <mergeCell ref="BH44:BI44"/>
    <mergeCell ref="BJ44:BK44"/>
    <mergeCell ref="BL44:BM44"/>
    <mergeCell ref="BF44:BG44"/>
    <mergeCell ref="BJ48:BK48"/>
    <mergeCell ref="BL48:BM48"/>
    <mergeCell ref="BF45:BG45"/>
    <mergeCell ref="BF48:BG48"/>
    <mergeCell ref="BD46:BE46"/>
    <mergeCell ref="BF46:BG46"/>
    <mergeCell ref="BH46:BI46"/>
    <mergeCell ref="BL46:BM46"/>
    <mergeCell ref="BJ36:BK36"/>
    <mergeCell ref="BL36:BM36"/>
    <mergeCell ref="AZ39:BA39"/>
    <mergeCell ref="BB39:BC39"/>
    <mergeCell ref="BD39:BE39"/>
    <mergeCell ref="BH39:BI39"/>
    <mergeCell ref="BJ39:BK39"/>
    <mergeCell ref="BL39:BM39"/>
    <mergeCell ref="AZ38:BA38"/>
    <mergeCell ref="BB38:BC38"/>
    <mergeCell ref="BD38:BE38"/>
    <mergeCell ref="BH38:BI38"/>
    <mergeCell ref="BJ38:BK38"/>
    <mergeCell ref="BL38:BM38"/>
    <mergeCell ref="BB43:BC43"/>
    <mergeCell ref="BD43:BE43"/>
    <mergeCell ref="BH43:BI43"/>
    <mergeCell ref="BJ43:BK43"/>
    <mergeCell ref="BL43:BM43"/>
    <mergeCell ref="AZ42:BA42"/>
    <mergeCell ref="BB42:BC42"/>
    <mergeCell ref="BD42:BE42"/>
    <mergeCell ref="BH42:BI42"/>
    <mergeCell ref="BJ42:BK42"/>
    <mergeCell ref="BL42:BM42"/>
    <mergeCell ref="BF42:BG42"/>
    <mergeCell ref="BF43:BG43"/>
    <mergeCell ref="BD41:BE41"/>
    <mergeCell ref="BH41:BI41"/>
    <mergeCell ref="BL33:BM33"/>
    <mergeCell ref="E34:E45"/>
    <mergeCell ref="AZ33:BA33"/>
    <mergeCell ref="BB33:BC33"/>
    <mergeCell ref="BD33:BE33"/>
    <mergeCell ref="BH33:BI33"/>
    <mergeCell ref="BJ33:BK33"/>
    <mergeCell ref="E22:E33"/>
    <mergeCell ref="AZ35:BA35"/>
    <mergeCell ref="BB35:BC35"/>
    <mergeCell ref="BD35:BE35"/>
    <mergeCell ref="BH35:BI35"/>
    <mergeCell ref="BJ35:BK35"/>
    <mergeCell ref="BL35:BM35"/>
    <mergeCell ref="AZ34:BA34"/>
    <mergeCell ref="BL32:BM32"/>
    <mergeCell ref="AZ32:BA32"/>
    <mergeCell ref="BB32:BC32"/>
    <mergeCell ref="BD32:BE32"/>
    <mergeCell ref="BH32:BI32"/>
    <mergeCell ref="BD34:BE34"/>
    <mergeCell ref="BH34:BI34"/>
    <mergeCell ref="BJ34:BK34"/>
    <mergeCell ref="BL34:BM34"/>
    <mergeCell ref="AZ37:BA37"/>
    <mergeCell ref="BB37:BC37"/>
    <mergeCell ref="BD37:BE37"/>
    <mergeCell ref="BL37:BM37"/>
    <mergeCell ref="AZ36:BA36"/>
    <mergeCell ref="BB36:BC36"/>
    <mergeCell ref="BD36:BE36"/>
    <mergeCell ref="BH36:BI36"/>
    <mergeCell ref="BL29:BM29"/>
    <mergeCell ref="AZ30:BA30"/>
    <mergeCell ref="BB30:BC30"/>
    <mergeCell ref="BD30:BE30"/>
    <mergeCell ref="AZ29:BA29"/>
    <mergeCell ref="BB29:BC29"/>
    <mergeCell ref="BD29:BE29"/>
    <mergeCell ref="BH29:BI29"/>
    <mergeCell ref="BJ29:BK29"/>
    <mergeCell ref="BJ32:BK32"/>
    <mergeCell ref="BF32:BG32"/>
    <mergeCell ref="BD31:BE31"/>
    <mergeCell ref="BH31:BI31"/>
    <mergeCell ref="BJ31:BK31"/>
    <mergeCell ref="BL31:BM31"/>
    <mergeCell ref="BH30:BI30"/>
    <mergeCell ref="BJ30:BK30"/>
    <mergeCell ref="BL30:BM30"/>
    <mergeCell ref="BF31:BG31"/>
    <mergeCell ref="AZ31:BA31"/>
    <mergeCell ref="BB31:BC31"/>
    <mergeCell ref="BL25:BM25"/>
    <mergeCell ref="BH24:BI24"/>
    <mergeCell ref="BJ24:BK24"/>
    <mergeCell ref="BL24:BM24"/>
    <mergeCell ref="BL26:BM26"/>
    <mergeCell ref="AZ27:BA27"/>
    <mergeCell ref="BB27:BC27"/>
    <mergeCell ref="BD27:BE27"/>
    <mergeCell ref="AZ26:BA26"/>
    <mergeCell ref="BB26:BC26"/>
    <mergeCell ref="BD26:BE26"/>
    <mergeCell ref="BH26:BI26"/>
    <mergeCell ref="BJ26:BK26"/>
    <mergeCell ref="BD28:BE28"/>
    <mergeCell ref="BH28:BI28"/>
    <mergeCell ref="BJ28:BK28"/>
    <mergeCell ref="BL28:BM28"/>
    <mergeCell ref="BH27:BI27"/>
    <mergeCell ref="BJ27:BK27"/>
    <mergeCell ref="BL27:BM27"/>
    <mergeCell ref="AZ25:BA25"/>
    <mergeCell ref="BB25:BC25"/>
    <mergeCell ref="AZ28:BA28"/>
    <mergeCell ref="BB28:BC28"/>
    <mergeCell ref="BD25:BE25"/>
    <mergeCell ref="BH25:BI25"/>
    <mergeCell ref="BJ25:BK25"/>
    <mergeCell ref="BL21:BM21"/>
    <mergeCell ref="BF21:BG21"/>
    <mergeCell ref="AZ20:BA20"/>
    <mergeCell ref="BB20:BC20"/>
    <mergeCell ref="BD20:BE20"/>
    <mergeCell ref="BH20:BI20"/>
    <mergeCell ref="BJ20:BK20"/>
    <mergeCell ref="BL20:BM20"/>
    <mergeCell ref="BF20:BG20"/>
    <mergeCell ref="BH23:BI23"/>
    <mergeCell ref="BJ23:BK23"/>
    <mergeCell ref="BL23:BM23"/>
    <mergeCell ref="AZ24:BA24"/>
    <mergeCell ref="BH22:BI22"/>
    <mergeCell ref="BJ22:BK22"/>
    <mergeCell ref="BL22:BM22"/>
    <mergeCell ref="AZ23:BA23"/>
    <mergeCell ref="AZ22:BA22"/>
    <mergeCell ref="BB22:BC22"/>
    <mergeCell ref="BD22:BE22"/>
    <mergeCell ref="BB23:BC23"/>
    <mergeCell ref="BD23:BE23"/>
    <mergeCell ref="BB24:BC24"/>
    <mergeCell ref="BD24:BE24"/>
    <mergeCell ref="AZ21:BA21"/>
    <mergeCell ref="BB21:BC21"/>
    <mergeCell ref="BD21:BE21"/>
    <mergeCell ref="BH21:BI21"/>
    <mergeCell ref="BJ21:BK21"/>
    <mergeCell ref="BL17:BM17"/>
    <mergeCell ref="AZ16:BA16"/>
    <mergeCell ref="BB16:BC16"/>
    <mergeCell ref="BD16:BE16"/>
    <mergeCell ref="BH16:BI16"/>
    <mergeCell ref="BJ16:BK16"/>
    <mergeCell ref="BL16:BM16"/>
    <mergeCell ref="BF16:BG16"/>
    <mergeCell ref="BF17:BG17"/>
    <mergeCell ref="AZ19:BA19"/>
    <mergeCell ref="BB19:BC19"/>
    <mergeCell ref="BD19:BE19"/>
    <mergeCell ref="BH19:BI19"/>
    <mergeCell ref="BJ19:BK19"/>
    <mergeCell ref="BL19:BM19"/>
    <mergeCell ref="AZ18:BA18"/>
    <mergeCell ref="BB18:BC18"/>
    <mergeCell ref="BD18:BE18"/>
    <mergeCell ref="BH18:BI18"/>
    <mergeCell ref="BJ18:BK18"/>
    <mergeCell ref="BL18:BM18"/>
    <mergeCell ref="BF18:BG18"/>
    <mergeCell ref="BF19:BG19"/>
    <mergeCell ref="AZ17:BA17"/>
    <mergeCell ref="BB17:BC17"/>
    <mergeCell ref="BD17:BE17"/>
    <mergeCell ref="BH17:BI17"/>
    <mergeCell ref="BJ17:BK17"/>
    <mergeCell ref="BD14:BE14"/>
    <mergeCell ref="BH14:BI14"/>
    <mergeCell ref="BJ14:BK14"/>
    <mergeCell ref="BL14:BM14"/>
    <mergeCell ref="BF14:BG14"/>
    <mergeCell ref="AE6:AE8"/>
    <mergeCell ref="AF6:AF8"/>
    <mergeCell ref="BD11:BE11"/>
    <mergeCell ref="BH11:BI11"/>
    <mergeCell ref="BJ11:BK11"/>
    <mergeCell ref="BL9:BM9"/>
    <mergeCell ref="AV9:AW9"/>
    <mergeCell ref="AX9:AY9"/>
    <mergeCell ref="AX11:AY11"/>
    <mergeCell ref="AX12:AY12"/>
    <mergeCell ref="AX13:AY13"/>
    <mergeCell ref="AV10:AW10"/>
    <mergeCell ref="AX10:AY10"/>
    <mergeCell ref="AZ9:BA9"/>
    <mergeCell ref="BB9:BC9"/>
    <mergeCell ref="BD9:BE9"/>
    <mergeCell ref="BF9:BG9"/>
    <mergeCell ref="BJ9:BK9"/>
    <mergeCell ref="AZ6:BI6"/>
    <mergeCell ref="BB7:BC8"/>
    <mergeCell ref="BD7:BE8"/>
    <mergeCell ref="BF7:BG8"/>
    <mergeCell ref="BH7:BI8"/>
    <mergeCell ref="AV6:AW8"/>
    <mergeCell ref="AX6:AY8"/>
    <mergeCell ref="AV24:AW24"/>
    <mergeCell ref="AV25:AW25"/>
    <mergeCell ref="AP6:AP8"/>
    <mergeCell ref="AQ6:AQ8"/>
    <mergeCell ref="AR6:AR8"/>
    <mergeCell ref="AS6:AS8"/>
    <mergeCell ref="BH37:BI37"/>
    <mergeCell ref="BJ37:BK37"/>
    <mergeCell ref="G4:I4"/>
    <mergeCell ref="J4:L4"/>
    <mergeCell ref="M4:O4"/>
    <mergeCell ref="P4:R4"/>
    <mergeCell ref="S4:W4"/>
    <mergeCell ref="X4:Z4"/>
    <mergeCell ref="AX22:AY22"/>
    <mergeCell ref="AX23:AY23"/>
    <mergeCell ref="BH9:BI9"/>
    <mergeCell ref="AV33:AW33"/>
    <mergeCell ref="AV34:AW34"/>
    <mergeCell ref="AV22:AW22"/>
    <mergeCell ref="AV23:AW23"/>
    <mergeCell ref="AZ10:BA10"/>
    <mergeCell ref="BB10:BC10"/>
    <mergeCell ref="AX14:AY14"/>
    <mergeCell ref="AV11:AW11"/>
    <mergeCell ref="AV12:AW12"/>
    <mergeCell ref="AV13:AW13"/>
    <mergeCell ref="AV14:AW14"/>
    <mergeCell ref="AV15:AW15"/>
    <mergeCell ref="AV16:AW16"/>
    <mergeCell ref="AV17:AW17"/>
    <mergeCell ref="AV18:AW18"/>
    <mergeCell ref="AV21:AW21"/>
    <mergeCell ref="AZ11:BA11"/>
    <mergeCell ref="BB11:BC11"/>
    <mergeCell ref="AZ12:BA12"/>
    <mergeCell ref="BB12:BC12"/>
    <mergeCell ref="AX20:AY20"/>
    <mergeCell ref="AX21:AY21"/>
    <mergeCell ref="AX15:AY15"/>
    <mergeCell ref="AX16:AY16"/>
    <mergeCell ref="AX17:AY17"/>
    <mergeCell ref="E10:E21"/>
    <mergeCell ref="G5:I5"/>
    <mergeCell ref="J5:L5"/>
    <mergeCell ref="M5:O5"/>
    <mergeCell ref="P5:R5"/>
    <mergeCell ref="X5:Z5"/>
    <mergeCell ref="AA5:AC5"/>
    <mergeCell ref="AH6:AH8"/>
    <mergeCell ref="AI6:AI8"/>
    <mergeCell ref="AJ6:AJ8"/>
    <mergeCell ref="AK6:AK8"/>
    <mergeCell ref="AL6:AL8"/>
    <mergeCell ref="AM6:AM8"/>
    <mergeCell ref="AN6:AN8"/>
    <mergeCell ref="AO6:AO8"/>
    <mergeCell ref="U5:V5"/>
    <mergeCell ref="AZ4:BM5"/>
    <mergeCell ref="S6:T6"/>
    <mergeCell ref="U6:V6"/>
    <mergeCell ref="BJ6:BM6"/>
    <mergeCell ref="BF13:BG13"/>
    <mergeCell ref="BB14:BC14"/>
    <mergeCell ref="AG88:AI88"/>
    <mergeCell ref="AJ88:AL88"/>
    <mergeCell ref="AG136:AH136"/>
    <mergeCell ref="AI136:AJ136"/>
    <mergeCell ref="B3:E9"/>
    <mergeCell ref="G3:AU3"/>
    <mergeCell ref="AT6:AT8"/>
    <mergeCell ref="AU6:AU8"/>
    <mergeCell ref="AS4:AU4"/>
    <mergeCell ref="C87:F87"/>
    <mergeCell ref="E78:F78"/>
    <mergeCell ref="C10:C78"/>
    <mergeCell ref="C79:C85"/>
    <mergeCell ref="E79:E85"/>
    <mergeCell ref="AK136:AL136"/>
    <mergeCell ref="G88:I88"/>
    <mergeCell ref="J88:L88"/>
    <mergeCell ref="M88:O88"/>
    <mergeCell ref="AA6:AA8"/>
    <mergeCell ref="AB6:AB8"/>
    <mergeCell ref="AC6:AC8"/>
    <mergeCell ref="AD6:AD8"/>
    <mergeCell ref="U7:U8"/>
    <mergeCell ref="V7:V8"/>
    <mergeCell ref="E66:E77"/>
    <mergeCell ref="AP5:AR5"/>
    <mergeCell ref="AS5:AU5"/>
    <mergeCell ref="AJ5:AL5"/>
    <mergeCell ref="AM5:AO5"/>
    <mergeCell ref="AD5:AF5"/>
    <mergeCell ref="AG5:AI5"/>
    <mergeCell ref="S5:T5"/>
    <mergeCell ref="AA4:AC4"/>
    <mergeCell ref="AD4:AF4"/>
    <mergeCell ref="AG4:AI4"/>
    <mergeCell ref="AJ4:AL4"/>
    <mergeCell ref="AM4:AO4"/>
    <mergeCell ref="AP4:AR4"/>
    <mergeCell ref="BB34:BC34"/>
    <mergeCell ref="AZ50:BA50"/>
    <mergeCell ref="U88:V88"/>
    <mergeCell ref="X88:Z88"/>
    <mergeCell ref="BN4:BO8"/>
    <mergeCell ref="G6:G8"/>
    <mergeCell ref="H6:H8"/>
    <mergeCell ref="I6:I8"/>
    <mergeCell ref="J6:J8"/>
    <mergeCell ref="K6:K8"/>
    <mergeCell ref="L6:L8"/>
    <mergeCell ref="M6:M8"/>
    <mergeCell ref="N6:N8"/>
    <mergeCell ref="O6:O8"/>
    <mergeCell ref="P6:P8"/>
    <mergeCell ref="Q6:Q8"/>
    <mergeCell ref="R6:R8"/>
    <mergeCell ref="W6:W8"/>
    <mergeCell ref="X6:X8"/>
    <mergeCell ref="Y6:Y8"/>
    <mergeCell ref="Z6:Z8"/>
    <mergeCell ref="BJ7:BK8"/>
    <mergeCell ref="AG6:AG8"/>
    <mergeCell ref="S7:S8"/>
    <mergeCell ref="T7:T8"/>
    <mergeCell ref="AZ7:BA8"/>
    <mergeCell ref="AV4:AY5"/>
    <mergeCell ref="AV83:AW83"/>
    <mergeCell ref="AV84:AW84"/>
    <mergeCell ref="AV85:AW85"/>
    <mergeCell ref="AV44:AW44"/>
    <mergeCell ref="AV45:AW45"/>
    <mergeCell ref="AV47:AW47"/>
    <mergeCell ref="AV48:AW48"/>
    <mergeCell ref="AV49:AW49"/>
    <mergeCell ref="AV50:AW50"/>
    <mergeCell ref="AV51:AW51"/>
    <mergeCell ref="AV52:AW52"/>
    <mergeCell ref="AV53:AW53"/>
    <mergeCell ref="AX51:AY51"/>
    <mergeCell ref="AX52:AY52"/>
    <mergeCell ref="AV67:AW67"/>
    <mergeCell ref="AX67:AY67"/>
    <mergeCell ref="AV35:AW35"/>
    <mergeCell ref="AV36:AW36"/>
    <mergeCell ref="AX78:AY78"/>
    <mergeCell ref="AX79:AY79"/>
    <mergeCell ref="AX80:AY80"/>
    <mergeCell ref="AV78:AW78"/>
    <mergeCell ref="AX48:AY48"/>
    <mergeCell ref="AX49:AY49"/>
    <mergeCell ref="AX50:AY50"/>
    <mergeCell ref="AX81:AY81"/>
    <mergeCell ref="AX82:AY82"/>
    <mergeCell ref="AX83:AY83"/>
    <mergeCell ref="AX84:AY84"/>
    <mergeCell ref="AX30:AY30"/>
    <mergeCell ref="AX31:AY31"/>
    <mergeCell ref="AX34:AY34"/>
    <mergeCell ref="AX35:AY35"/>
    <mergeCell ref="AX36:AY36"/>
    <mergeCell ref="AX37:AY37"/>
    <mergeCell ref="AX18:AY18"/>
    <mergeCell ref="AX19:AY19"/>
    <mergeCell ref="AX39:AY39"/>
    <mergeCell ref="AX40:AY40"/>
    <mergeCell ref="AX41:AY41"/>
    <mergeCell ref="AV79:AW79"/>
    <mergeCell ref="AV80:AW80"/>
    <mergeCell ref="AV81:AW81"/>
    <mergeCell ref="AV82:AW82"/>
    <mergeCell ref="BJ41:BK41"/>
    <mergeCell ref="BL41:BM41"/>
    <mergeCell ref="AZ40:BA40"/>
    <mergeCell ref="BB40:BC40"/>
    <mergeCell ref="BD40:BE40"/>
    <mergeCell ref="BH40:BI40"/>
    <mergeCell ref="BJ40:BK40"/>
    <mergeCell ref="BL40:BM40"/>
    <mergeCell ref="AZ43:BA43"/>
    <mergeCell ref="AV66:AW66"/>
    <mergeCell ref="AX66:AY66"/>
    <mergeCell ref="AX24:AY24"/>
    <mergeCell ref="AX25:AY25"/>
    <mergeCell ref="AX26:AY26"/>
    <mergeCell ref="AX27:AY27"/>
    <mergeCell ref="AX28:AY28"/>
    <mergeCell ref="AV37:AW37"/>
    <mergeCell ref="AV19:AW19"/>
    <mergeCell ref="AV20:AW20"/>
    <mergeCell ref="AV38:AW38"/>
    <mergeCell ref="AV39:AW39"/>
    <mergeCell ref="AV40:AW40"/>
    <mergeCell ref="AV41:AW41"/>
    <mergeCell ref="AV42:AW42"/>
    <mergeCell ref="AV43:AW43"/>
    <mergeCell ref="AV26:AW26"/>
    <mergeCell ref="AV27:AW27"/>
    <mergeCell ref="AV28:AW28"/>
    <mergeCell ref="AV29:AW29"/>
    <mergeCell ref="AV30:AW30"/>
    <mergeCell ref="AV31:AW31"/>
    <mergeCell ref="AV32:AW32"/>
    <mergeCell ref="AX29:AY29"/>
    <mergeCell ref="AX57:AY57"/>
    <mergeCell ref="AZ57:BA57"/>
    <mergeCell ref="BB57:BC57"/>
    <mergeCell ref="AX53:AY53"/>
    <mergeCell ref="AX38:AY38"/>
    <mergeCell ref="AX42:AY42"/>
    <mergeCell ref="AX43:AY43"/>
    <mergeCell ref="AX44:AY44"/>
    <mergeCell ref="AX45:AY45"/>
    <mergeCell ref="AX47:AY47"/>
    <mergeCell ref="AZ41:BA41"/>
    <mergeCell ref="BB41:BC41"/>
    <mergeCell ref="AV46:AW46"/>
    <mergeCell ref="AX46:AY46"/>
    <mergeCell ref="AZ46:BA46"/>
    <mergeCell ref="BB46:BC46"/>
    <mergeCell ref="AX32:AY32"/>
    <mergeCell ref="AX33:AY33"/>
    <mergeCell ref="AX87:AY87"/>
    <mergeCell ref="P88:R88"/>
    <mergeCell ref="S88:T88"/>
    <mergeCell ref="AP88:AR88"/>
    <mergeCell ref="AS88:AU88"/>
    <mergeCell ref="AV98:AW98"/>
    <mergeCell ref="AX98:AY98"/>
    <mergeCell ref="AV100:AW100"/>
    <mergeCell ref="AX100:AY100"/>
    <mergeCell ref="AV102:AW102"/>
    <mergeCell ref="AX102:AY102"/>
    <mergeCell ref="AV104:AW104"/>
    <mergeCell ref="AX104:AY104"/>
    <mergeCell ref="AV114:AW114"/>
    <mergeCell ref="AX114:AY114"/>
    <mergeCell ref="AV116:AW116"/>
    <mergeCell ref="AX116:AY116"/>
    <mergeCell ref="AA88:AC88"/>
    <mergeCell ref="AD88:AF88"/>
    <mergeCell ref="AV95:AW95"/>
    <mergeCell ref="AX95:AY95"/>
    <mergeCell ref="AV93:AW93"/>
    <mergeCell ref="AX93:AY93"/>
    <mergeCell ref="AV101:AW101"/>
    <mergeCell ref="AX101:AY101"/>
    <mergeCell ref="AV115:AW115"/>
    <mergeCell ref="AX115:AY115"/>
    <mergeCell ref="AD89:AF89"/>
    <mergeCell ref="AG89:AI89"/>
    <mergeCell ref="AJ89:AL89"/>
    <mergeCell ref="AM89:AO89"/>
    <mergeCell ref="AP89:AR89"/>
    <mergeCell ref="BR4:BR8"/>
    <mergeCell ref="BS4:BS8"/>
    <mergeCell ref="BT4:BT8"/>
    <mergeCell ref="E54:E65"/>
    <mergeCell ref="AV54:AW54"/>
    <mergeCell ref="AX54:AY54"/>
    <mergeCell ref="AZ54:BA54"/>
    <mergeCell ref="BB54:BC54"/>
    <mergeCell ref="BD54:BE54"/>
    <mergeCell ref="BF54:BG54"/>
    <mergeCell ref="BH54:BI54"/>
    <mergeCell ref="BJ54:BK54"/>
    <mergeCell ref="BL54:BM54"/>
    <mergeCell ref="BN54:BO54"/>
    <mergeCell ref="AV55:AW55"/>
    <mergeCell ref="AX55:AY55"/>
    <mergeCell ref="AZ55:BA55"/>
    <mergeCell ref="BB55:BC55"/>
    <mergeCell ref="BD55:BE55"/>
    <mergeCell ref="BF55:BG55"/>
    <mergeCell ref="BH55:BI55"/>
    <mergeCell ref="BN9:BO9"/>
    <mergeCell ref="F3:F9"/>
    <mergeCell ref="BN57:BO57"/>
    <mergeCell ref="AV58:AW58"/>
    <mergeCell ref="AX58:AY58"/>
    <mergeCell ref="AZ58:BA58"/>
    <mergeCell ref="BB58:BC58"/>
    <mergeCell ref="BD58:BE58"/>
    <mergeCell ref="BF58:BG58"/>
    <mergeCell ref="BL7:BM8"/>
    <mergeCell ref="BJ55:BK55"/>
    <mergeCell ref="BN58:BO58"/>
    <mergeCell ref="BN55:BO55"/>
    <mergeCell ref="AV56:AW56"/>
    <mergeCell ref="AX56:AY56"/>
    <mergeCell ref="AZ56:BA56"/>
    <mergeCell ref="BB56:BC56"/>
    <mergeCell ref="BD56:BE56"/>
    <mergeCell ref="BF56:BG56"/>
    <mergeCell ref="BH56:BI56"/>
    <mergeCell ref="BJ56:BK56"/>
    <mergeCell ref="BL56:BM56"/>
    <mergeCell ref="BN56:BO56"/>
    <mergeCell ref="BN59:BO59"/>
    <mergeCell ref="AV60:AW60"/>
    <mergeCell ref="AX60:AY60"/>
    <mergeCell ref="AZ60:BA60"/>
    <mergeCell ref="BB60:BC60"/>
    <mergeCell ref="BD60:BE60"/>
    <mergeCell ref="BF60:BG60"/>
    <mergeCell ref="BH60:BI60"/>
    <mergeCell ref="BJ60:BK60"/>
    <mergeCell ref="BL60:BM60"/>
    <mergeCell ref="BN60:BO60"/>
    <mergeCell ref="AV59:AW59"/>
    <mergeCell ref="AX59:AY59"/>
    <mergeCell ref="AZ59:BA59"/>
    <mergeCell ref="BB59:BC59"/>
    <mergeCell ref="BD59:BE59"/>
    <mergeCell ref="BF59:BG59"/>
    <mergeCell ref="BH59:BI59"/>
    <mergeCell ref="BL55:BM55"/>
    <mergeCell ref="AV57:AW57"/>
    <mergeCell ref="BN61:BO61"/>
    <mergeCell ref="AV62:AW62"/>
    <mergeCell ref="AX62:AY62"/>
    <mergeCell ref="AZ62:BA62"/>
    <mergeCell ref="BB62:BC62"/>
    <mergeCell ref="BD62:BE62"/>
    <mergeCell ref="BF62:BG62"/>
    <mergeCell ref="BH62:BI62"/>
    <mergeCell ref="BJ62:BK62"/>
    <mergeCell ref="BL62:BM62"/>
    <mergeCell ref="BN62:BO62"/>
    <mergeCell ref="AV61:AW61"/>
    <mergeCell ref="AX61:AY61"/>
    <mergeCell ref="AZ61:BA61"/>
    <mergeCell ref="BB61:BC61"/>
    <mergeCell ref="BD61:BE61"/>
    <mergeCell ref="BF61:BG61"/>
    <mergeCell ref="BH61:BI61"/>
    <mergeCell ref="BJ61:BK61"/>
    <mergeCell ref="BN65:BO65"/>
    <mergeCell ref="AV65:AW65"/>
    <mergeCell ref="AX65:AY65"/>
    <mergeCell ref="AZ65:BA65"/>
    <mergeCell ref="BB65:BC65"/>
    <mergeCell ref="BD65:BE65"/>
    <mergeCell ref="BF65:BG65"/>
    <mergeCell ref="BH65:BI65"/>
    <mergeCell ref="AZ66:BA66"/>
    <mergeCell ref="BB66:BC66"/>
    <mergeCell ref="BD66:BE66"/>
    <mergeCell ref="BF66:BG66"/>
    <mergeCell ref="BH66:BI66"/>
    <mergeCell ref="BJ66:BK66"/>
    <mergeCell ref="BL66:BM66"/>
    <mergeCell ref="BN66:BO66"/>
    <mergeCell ref="BN63:BO63"/>
    <mergeCell ref="AV64:AW64"/>
    <mergeCell ref="AX64:AY64"/>
    <mergeCell ref="AZ64:BA64"/>
    <mergeCell ref="BB64:BC64"/>
    <mergeCell ref="BD64:BE64"/>
    <mergeCell ref="BF64:BG64"/>
    <mergeCell ref="BH64:BI64"/>
    <mergeCell ref="BJ64:BK64"/>
    <mergeCell ref="BL64:BM64"/>
    <mergeCell ref="BN64:BO64"/>
    <mergeCell ref="AV63:AW63"/>
    <mergeCell ref="AX63:AY63"/>
    <mergeCell ref="AZ63:BA63"/>
    <mergeCell ref="BB63:BC63"/>
    <mergeCell ref="BD63:BE63"/>
    <mergeCell ref="BN67:BO67"/>
    <mergeCell ref="BL68:BM68"/>
    <mergeCell ref="BN68:BO68"/>
    <mergeCell ref="AV69:AW69"/>
    <mergeCell ref="AX69:AY69"/>
    <mergeCell ref="AZ69:BA69"/>
    <mergeCell ref="BB69:BC69"/>
    <mergeCell ref="BD69:BE69"/>
    <mergeCell ref="BF69:BG69"/>
    <mergeCell ref="BH69:BI69"/>
    <mergeCell ref="BJ69:BK69"/>
    <mergeCell ref="BL69:BM69"/>
    <mergeCell ref="BN69:BO69"/>
    <mergeCell ref="AV68:AW68"/>
    <mergeCell ref="AX68:AY68"/>
    <mergeCell ref="AZ68:BA68"/>
    <mergeCell ref="BB68:BC68"/>
    <mergeCell ref="BD68:BE68"/>
    <mergeCell ref="BF68:BG68"/>
    <mergeCell ref="BH68:BI68"/>
    <mergeCell ref="BJ68:BK68"/>
    <mergeCell ref="BL70:BM70"/>
    <mergeCell ref="BN70:BO70"/>
    <mergeCell ref="AV71:AW71"/>
    <mergeCell ref="AX71:AY71"/>
    <mergeCell ref="AZ71:BA71"/>
    <mergeCell ref="BB71:BC71"/>
    <mergeCell ref="BD71:BE71"/>
    <mergeCell ref="BF71:BG71"/>
    <mergeCell ref="BH71:BI71"/>
    <mergeCell ref="BJ71:BK71"/>
    <mergeCell ref="BL71:BM71"/>
    <mergeCell ref="BN71:BO71"/>
    <mergeCell ref="AV70:AW70"/>
    <mergeCell ref="AX70:AY70"/>
    <mergeCell ref="AZ70:BA70"/>
    <mergeCell ref="BB70:BC70"/>
    <mergeCell ref="BD70:BE70"/>
    <mergeCell ref="BF70:BG70"/>
    <mergeCell ref="BH70:BI70"/>
    <mergeCell ref="BJ70:BK70"/>
    <mergeCell ref="BN75:BO75"/>
    <mergeCell ref="AV74:AW74"/>
    <mergeCell ref="AX74:AY74"/>
    <mergeCell ref="AZ74:BA74"/>
    <mergeCell ref="BB74:BC74"/>
    <mergeCell ref="BD74:BE74"/>
    <mergeCell ref="BF74:BG74"/>
    <mergeCell ref="BH74:BI74"/>
    <mergeCell ref="BJ74:BK74"/>
    <mergeCell ref="BL72:BM72"/>
    <mergeCell ref="BN72:BO72"/>
    <mergeCell ref="AV73:AW73"/>
    <mergeCell ref="AX73:AY73"/>
    <mergeCell ref="AZ73:BA73"/>
    <mergeCell ref="BB73:BC73"/>
    <mergeCell ref="BD73:BE73"/>
    <mergeCell ref="BF73:BG73"/>
    <mergeCell ref="BH73:BI73"/>
    <mergeCell ref="BJ73:BK73"/>
    <mergeCell ref="BL73:BM73"/>
    <mergeCell ref="BN73:BO73"/>
    <mergeCell ref="AV72:AW72"/>
    <mergeCell ref="AX72:AY72"/>
    <mergeCell ref="AZ72:BA72"/>
    <mergeCell ref="BB72:BC72"/>
    <mergeCell ref="BJ72:BK72"/>
    <mergeCell ref="BD72:BE72"/>
    <mergeCell ref="BF72:BG72"/>
    <mergeCell ref="BH72:BI72"/>
    <mergeCell ref="BF75:BG75"/>
    <mergeCell ref="BH75:BI75"/>
    <mergeCell ref="BU4:BU8"/>
    <mergeCell ref="BV4:BW7"/>
    <mergeCell ref="BX4:BX8"/>
    <mergeCell ref="BL76:BM76"/>
    <mergeCell ref="BN76:BO76"/>
    <mergeCell ref="AV77:AW77"/>
    <mergeCell ref="AX77:AY77"/>
    <mergeCell ref="AZ77:BA77"/>
    <mergeCell ref="BB77:BC77"/>
    <mergeCell ref="BD77:BE77"/>
    <mergeCell ref="BF77:BG77"/>
    <mergeCell ref="BH77:BI77"/>
    <mergeCell ref="BJ77:BK77"/>
    <mergeCell ref="BL77:BM77"/>
    <mergeCell ref="BN77:BO77"/>
    <mergeCell ref="AV76:AW76"/>
    <mergeCell ref="AX76:AY76"/>
    <mergeCell ref="AZ76:BA76"/>
    <mergeCell ref="BB76:BC76"/>
    <mergeCell ref="BD76:BE76"/>
    <mergeCell ref="BF76:BG76"/>
    <mergeCell ref="BH76:BI76"/>
    <mergeCell ref="BJ76:BK76"/>
    <mergeCell ref="BL74:BM74"/>
    <mergeCell ref="BN74:BO74"/>
    <mergeCell ref="AV75:AW75"/>
    <mergeCell ref="AX75:AY75"/>
    <mergeCell ref="AZ75:BA75"/>
    <mergeCell ref="BB75:BC75"/>
    <mergeCell ref="BD75:BE75"/>
    <mergeCell ref="BJ75:BK75"/>
    <mergeCell ref="BL75:BM75"/>
    <mergeCell ref="AZ95:BA95"/>
    <mergeCell ref="BB95:BC95"/>
    <mergeCell ref="BD95:BE95"/>
    <mergeCell ref="BF95:BG95"/>
    <mergeCell ref="BH95:BI95"/>
    <mergeCell ref="BN95:BO95"/>
    <mergeCell ref="AM142:AN142"/>
    <mergeCell ref="AO142:AP142"/>
    <mergeCell ref="AQ142:AR142"/>
    <mergeCell ref="AS142:AT142"/>
    <mergeCell ref="O141:P141"/>
    <mergeCell ref="Q141:R141"/>
    <mergeCell ref="S141:T141"/>
    <mergeCell ref="U141:V141"/>
    <mergeCell ref="W141:X141"/>
    <mergeCell ref="Y141:Z141"/>
    <mergeCell ref="AA141:AB141"/>
    <mergeCell ref="O142:P142"/>
    <mergeCell ref="Q142:R142"/>
    <mergeCell ref="S142:T142"/>
    <mergeCell ref="U142:V142"/>
    <mergeCell ref="W142:X142"/>
    <mergeCell ref="Y142:Z142"/>
    <mergeCell ref="AA142:AB142"/>
    <mergeCell ref="AC142:AD142"/>
    <mergeCell ref="AE142:AF142"/>
    <mergeCell ref="AG142:AH142"/>
    <mergeCell ref="AI142:AJ142"/>
    <mergeCell ref="AK142:AL142"/>
    <mergeCell ref="AQ141:AR141"/>
    <mergeCell ref="AV96:AW96"/>
    <mergeCell ref="AX96:AY96"/>
    <mergeCell ref="AZ93:BA93"/>
    <mergeCell ref="BB93:BC93"/>
    <mergeCell ref="BD93:BE93"/>
    <mergeCell ref="BF93:BG93"/>
    <mergeCell ref="BH93:BI93"/>
    <mergeCell ref="BJ93:BK93"/>
    <mergeCell ref="BL93:BM93"/>
    <mergeCell ref="BN93:BO93"/>
    <mergeCell ref="AV94:AW94"/>
    <mergeCell ref="AX94:AY94"/>
    <mergeCell ref="AZ94:BA94"/>
    <mergeCell ref="BB94:BC94"/>
    <mergeCell ref="BD94:BE94"/>
    <mergeCell ref="BF94:BG94"/>
    <mergeCell ref="BH94:BI94"/>
    <mergeCell ref="BJ94:BK94"/>
    <mergeCell ref="BL94:BM94"/>
    <mergeCell ref="BN94:BO94"/>
    <mergeCell ref="AZ96:BA96"/>
    <mergeCell ref="BB96:BC96"/>
    <mergeCell ref="BD96:BE96"/>
    <mergeCell ref="BF96:BG96"/>
    <mergeCell ref="BH96:BI96"/>
    <mergeCell ref="BJ96:BK96"/>
    <mergeCell ref="BL96:BM96"/>
    <mergeCell ref="BN96:BO96"/>
    <mergeCell ref="AV97:AW97"/>
    <mergeCell ref="AX97:AY97"/>
    <mergeCell ref="AZ97:BA97"/>
    <mergeCell ref="BB97:BC97"/>
    <mergeCell ref="BD97:BE97"/>
    <mergeCell ref="BF97:BG97"/>
    <mergeCell ref="BH97:BI97"/>
    <mergeCell ref="BJ97:BK97"/>
    <mergeCell ref="BL97:BM97"/>
    <mergeCell ref="BN97:BO97"/>
    <mergeCell ref="AX99:AY99"/>
    <mergeCell ref="AZ99:BA99"/>
    <mergeCell ref="BB99:BC99"/>
    <mergeCell ref="BD99:BE99"/>
    <mergeCell ref="BF99:BG99"/>
    <mergeCell ref="BH99:BI99"/>
    <mergeCell ref="BJ99:BK99"/>
    <mergeCell ref="BL99:BM99"/>
    <mergeCell ref="BN99:BO99"/>
    <mergeCell ref="AZ100:BA100"/>
    <mergeCell ref="BB100:BC100"/>
    <mergeCell ref="BD100:BE100"/>
    <mergeCell ref="BF100:BG100"/>
    <mergeCell ref="BH100:BI100"/>
    <mergeCell ref="BJ100:BK100"/>
    <mergeCell ref="BL100:BM100"/>
    <mergeCell ref="BN100:BO100"/>
    <mergeCell ref="BD108:BE108"/>
    <mergeCell ref="BF108:BG108"/>
    <mergeCell ref="BH108:BI108"/>
    <mergeCell ref="BJ108:BK108"/>
    <mergeCell ref="BL108:BM108"/>
    <mergeCell ref="BN108:BO108"/>
    <mergeCell ref="AV109:AW109"/>
    <mergeCell ref="AZ101:BA101"/>
    <mergeCell ref="BB101:BC101"/>
    <mergeCell ref="BD101:BE101"/>
    <mergeCell ref="BF101:BG101"/>
    <mergeCell ref="BH101:BI101"/>
    <mergeCell ref="BJ101:BK101"/>
    <mergeCell ref="BL101:BM101"/>
    <mergeCell ref="BN101:BO101"/>
    <mergeCell ref="AZ102:BA102"/>
    <mergeCell ref="BB102:BC102"/>
    <mergeCell ref="BD102:BE102"/>
    <mergeCell ref="BF102:BG102"/>
    <mergeCell ref="BH102:BI102"/>
    <mergeCell ref="BJ102:BK102"/>
    <mergeCell ref="BL102:BM102"/>
    <mergeCell ref="BN102:BO102"/>
    <mergeCell ref="AZ103:BA103"/>
    <mergeCell ref="BB103:BC103"/>
    <mergeCell ref="BD103:BE103"/>
    <mergeCell ref="BF103:BG103"/>
    <mergeCell ref="BH103:BI103"/>
    <mergeCell ref="BJ103:BK103"/>
    <mergeCell ref="BL103:BM103"/>
    <mergeCell ref="BN103:BO103"/>
    <mergeCell ref="AX109:AY109"/>
    <mergeCell ref="BB112:BC112"/>
    <mergeCell ref="BD112:BE112"/>
    <mergeCell ref="BF112:BG112"/>
    <mergeCell ref="BH112:BI112"/>
    <mergeCell ref="BJ112:BK112"/>
    <mergeCell ref="BL112:BM112"/>
    <mergeCell ref="BN112:BO112"/>
    <mergeCell ref="AV113:AW113"/>
    <mergeCell ref="AX113:AY113"/>
    <mergeCell ref="AZ113:BA113"/>
    <mergeCell ref="BB113:BC113"/>
    <mergeCell ref="BD113:BE113"/>
    <mergeCell ref="BF113:BG113"/>
    <mergeCell ref="BH113:BI113"/>
    <mergeCell ref="BJ113:BK113"/>
    <mergeCell ref="BL113:BM113"/>
    <mergeCell ref="BN113:BO113"/>
    <mergeCell ref="AZ115:BA115"/>
    <mergeCell ref="BB115:BC115"/>
    <mergeCell ref="BD115:BE115"/>
    <mergeCell ref="BF115:BG115"/>
    <mergeCell ref="BH115:BI115"/>
    <mergeCell ref="BJ115:BK115"/>
    <mergeCell ref="BL115:BM115"/>
    <mergeCell ref="BN115:BO115"/>
    <mergeCell ref="AZ114:BA114"/>
    <mergeCell ref="BB114:BC114"/>
    <mergeCell ref="BD114:BE114"/>
    <mergeCell ref="BF114:BG114"/>
    <mergeCell ref="BH114:BI114"/>
    <mergeCell ref="BJ114:BK114"/>
    <mergeCell ref="BL114:BM114"/>
    <mergeCell ref="BN114:BO114"/>
    <mergeCell ref="AZ116:BA116"/>
    <mergeCell ref="BB116:BC116"/>
    <mergeCell ref="BD116:BE116"/>
    <mergeCell ref="BF116:BG116"/>
    <mergeCell ref="BH116:BI116"/>
    <mergeCell ref="BJ116:BK116"/>
    <mergeCell ref="BL116:BM116"/>
    <mergeCell ref="BN116:BO116"/>
    <mergeCell ref="AV117:AW117"/>
    <mergeCell ref="AX117:AY117"/>
    <mergeCell ref="AZ117:BA117"/>
    <mergeCell ref="BB117:BC117"/>
    <mergeCell ref="BD117:BE117"/>
    <mergeCell ref="BF117:BG117"/>
    <mergeCell ref="BH117:BI117"/>
    <mergeCell ref="BJ117:BK117"/>
    <mergeCell ref="BL117:BM117"/>
    <mergeCell ref="BN117:BO117"/>
    <mergeCell ref="AV118:AW118"/>
    <mergeCell ref="AX118:AY118"/>
    <mergeCell ref="AZ118:BA118"/>
    <mergeCell ref="BB118:BC118"/>
    <mergeCell ref="BD118:BE118"/>
    <mergeCell ref="BF118:BG118"/>
    <mergeCell ref="BH118:BI118"/>
    <mergeCell ref="BJ118:BK118"/>
    <mergeCell ref="BL118:BM118"/>
    <mergeCell ref="BN118:BO118"/>
    <mergeCell ref="AV119:AW119"/>
    <mergeCell ref="AX119:AY119"/>
    <mergeCell ref="AZ119:BA119"/>
    <mergeCell ref="BB119:BC119"/>
    <mergeCell ref="BD119:BE119"/>
    <mergeCell ref="BF119:BG119"/>
    <mergeCell ref="BH119:BI119"/>
    <mergeCell ref="BJ119:BK119"/>
    <mergeCell ref="BL119:BM119"/>
    <mergeCell ref="BN119:BO119"/>
    <mergeCell ref="AV120:AW120"/>
    <mergeCell ref="AX120:AY120"/>
    <mergeCell ref="AZ120:BA120"/>
    <mergeCell ref="BB120:BC120"/>
    <mergeCell ref="BD120:BE120"/>
    <mergeCell ref="BF120:BG120"/>
    <mergeCell ref="BH120:BI120"/>
    <mergeCell ref="BJ120:BK120"/>
    <mergeCell ref="BL120:BM120"/>
    <mergeCell ref="BN120:BO120"/>
    <mergeCell ref="AV121:AW121"/>
    <mergeCell ref="AX121:AY121"/>
    <mergeCell ref="AZ121:BA121"/>
    <mergeCell ref="BB121:BC121"/>
    <mergeCell ref="BD121:BE121"/>
    <mergeCell ref="BF121:BG121"/>
    <mergeCell ref="BH121:BI121"/>
    <mergeCell ref="BJ121:BK121"/>
    <mergeCell ref="BL121:BM121"/>
    <mergeCell ref="BN121:BO121"/>
    <mergeCell ref="Y150:Z150"/>
    <mergeCell ref="AA150:AB150"/>
    <mergeCell ref="AC150:AD150"/>
    <mergeCell ref="AE150:AF150"/>
    <mergeCell ref="AG150:AH150"/>
    <mergeCell ref="AV122:AW122"/>
    <mergeCell ref="AX122:AY122"/>
    <mergeCell ref="AZ122:BA122"/>
    <mergeCell ref="BB122:BC122"/>
    <mergeCell ref="BD122:BE122"/>
    <mergeCell ref="BF122:BG122"/>
    <mergeCell ref="BH122:BI122"/>
    <mergeCell ref="BJ122:BK122"/>
    <mergeCell ref="BL122:BM122"/>
    <mergeCell ref="BN122:BO122"/>
    <mergeCell ref="AV123:AW123"/>
    <mergeCell ref="AX123:AY123"/>
    <mergeCell ref="AZ123:BA123"/>
    <mergeCell ref="BB123:BC123"/>
    <mergeCell ref="BD123:BE123"/>
    <mergeCell ref="BF123:BG123"/>
    <mergeCell ref="BH123:BI123"/>
    <mergeCell ref="BJ123:BK123"/>
    <mergeCell ref="BL123:BM123"/>
    <mergeCell ref="BN123:BO123"/>
    <mergeCell ref="AS141:AT141"/>
    <mergeCell ref="AE143:AF143"/>
    <mergeCell ref="AG143:AH143"/>
    <mergeCell ref="AO140:AP140"/>
    <mergeCell ref="AE136:AF136"/>
    <mergeCell ref="AK138:AL138"/>
    <mergeCell ref="AK140:AL140"/>
    <mergeCell ref="AV112:AW112"/>
    <mergeCell ref="AX112:AY112"/>
    <mergeCell ref="AZ112:BA112"/>
    <mergeCell ref="B136:B146"/>
    <mergeCell ref="AI150:AJ150"/>
    <mergeCell ref="AK150:AL150"/>
    <mergeCell ref="AM150:AN150"/>
    <mergeCell ref="AO150:AP150"/>
    <mergeCell ref="AQ150:AR150"/>
    <mergeCell ref="AS150:AT150"/>
    <mergeCell ref="B150:B152"/>
    <mergeCell ref="G150:H150"/>
    <mergeCell ref="I150:J150"/>
    <mergeCell ref="K150:L150"/>
    <mergeCell ref="M150:N150"/>
    <mergeCell ref="AO152:AP152"/>
    <mergeCell ref="AQ152:AR152"/>
    <mergeCell ref="AS152:AT152"/>
    <mergeCell ref="J125:L125"/>
    <mergeCell ref="M125:O125"/>
    <mergeCell ref="P125:R125"/>
    <mergeCell ref="S125:T125"/>
    <mergeCell ref="G152:H152"/>
    <mergeCell ref="I152:J152"/>
    <mergeCell ref="K152:L152"/>
    <mergeCell ref="M152:N152"/>
    <mergeCell ref="O152:P152"/>
    <mergeCell ref="Q152:R152"/>
    <mergeCell ref="S152:T152"/>
    <mergeCell ref="U152:V152"/>
    <mergeCell ref="W152:X152"/>
    <mergeCell ref="Y152:Z152"/>
    <mergeCell ref="AA152:AB152"/>
    <mergeCell ref="AC152:AD152"/>
    <mergeCell ref="AE152:AF152"/>
    <mergeCell ref="AG152:AH152"/>
    <mergeCell ref="AI152:AJ152"/>
    <mergeCell ref="AK152:AL152"/>
    <mergeCell ref="AM152:AN152"/>
    <mergeCell ref="B10:B89"/>
    <mergeCell ref="D10:D46"/>
    <mergeCell ref="E46:F46"/>
    <mergeCell ref="D47:D86"/>
    <mergeCell ref="E47:E53"/>
    <mergeCell ref="E86:F86"/>
    <mergeCell ref="C88:D89"/>
    <mergeCell ref="E88:F88"/>
    <mergeCell ref="E89:F89"/>
    <mergeCell ref="G89:I89"/>
    <mergeCell ref="J89:L89"/>
    <mergeCell ref="M89:O89"/>
    <mergeCell ref="P89:R89"/>
    <mergeCell ref="S89:T89"/>
    <mergeCell ref="U89:V89"/>
    <mergeCell ref="X89:Z89"/>
    <mergeCell ref="AA89:AC89"/>
    <mergeCell ref="AS89:AU89"/>
    <mergeCell ref="C112:E123"/>
    <mergeCell ref="O150:P150"/>
    <mergeCell ref="Q150:R150"/>
    <mergeCell ref="S150:T150"/>
    <mergeCell ref="U150:V150"/>
    <mergeCell ref="W150:X150"/>
    <mergeCell ref="AV107:AW107"/>
    <mergeCell ref="AX107:AY107"/>
    <mergeCell ref="AZ107:BA107"/>
    <mergeCell ref="BB107:BC107"/>
    <mergeCell ref="BD107:BE107"/>
    <mergeCell ref="BF107:BG107"/>
    <mergeCell ref="BH107:BI107"/>
    <mergeCell ref="BJ107:BK107"/>
    <mergeCell ref="BL107:BM107"/>
    <mergeCell ref="BN107:BO107"/>
    <mergeCell ref="AV108:AW108"/>
    <mergeCell ref="AV89:BO89"/>
    <mergeCell ref="AV106:AW106"/>
    <mergeCell ref="AX106:AY106"/>
    <mergeCell ref="AZ106:BA106"/>
    <mergeCell ref="BB106:BC106"/>
    <mergeCell ref="BD106:BE106"/>
    <mergeCell ref="BF106:BG106"/>
    <mergeCell ref="BH106:BI106"/>
    <mergeCell ref="BJ106:BK106"/>
    <mergeCell ref="BL106:BM106"/>
    <mergeCell ref="BN106:BO106"/>
    <mergeCell ref="AX108:AY108"/>
    <mergeCell ref="AZ108:BA108"/>
    <mergeCell ref="BB108:BC108"/>
    <mergeCell ref="BN46:BO46"/>
    <mergeCell ref="AV86:AW86"/>
    <mergeCell ref="AX86:AY86"/>
    <mergeCell ref="AZ86:BA86"/>
    <mergeCell ref="BB86:BC86"/>
    <mergeCell ref="BD86:BE86"/>
    <mergeCell ref="BF86:BG86"/>
    <mergeCell ref="BH86:BI86"/>
    <mergeCell ref="BL86:BM86"/>
    <mergeCell ref="BN86:BO86"/>
    <mergeCell ref="AV103:AW103"/>
    <mergeCell ref="AX103:AY103"/>
    <mergeCell ref="AV105:AW105"/>
    <mergeCell ref="AX105:AY105"/>
    <mergeCell ref="AZ105:BA105"/>
    <mergeCell ref="BB105:BC105"/>
    <mergeCell ref="BD105:BE105"/>
    <mergeCell ref="BF105:BG105"/>
    <mergeCell ref="BH105:BI105"/>
    <mergeCell ref="BJ105:BK105"/>
    <mergeCell ref="BL105:BM105"/>
    <mergeCell ref="BN105:BO105"/>
    <mergeCell ref="AZ104:BA104"/>
    <mergeCell ref="BB104:BC104"/>
    <mergeCell ref="BD104:BE104"/>
    <mergeCell ref="BF104:BG104"/>
    <mergeCell ref="BH104:BI104"/>
    <mergeCell ref="BJ104:BK104"/>
    <mergeCell ref="BL104:BM104"/>
    <mergeCell ref="BN104:BO104"/>
    <mergeCell ref="BN98:BO98"/>
    <mergeCell ref="AV99:AW99"/>
    <mergeCell ref="AZ109:BA109"/>
    <mergeCell ref="BB109:BC109"/>
    <mergeCell ref="BD109:BE109"/>
    <mergeCell ref="BF109:BG109"/>
    <mergeCell ref="BH109:BI109"/>
    <mergeCell ref="BJ109:BK109"/>
    <mergeCell ref="BL109:BM109"/>
    <mergeCell ref="BN109:BO109"/>
    <mergeCell ref="AV110:AW110"/>
    <mergeCell ref="AX110:AY110"/>
    <mergeCell ref="AZ110:BA110"/>
    <mergeCell ref="BB110:BC110"/>
    <mergeCell ref="BD110:BE110"/>
    <mergeCell ref="BF110:BG110"/>
    <mergeCell ref="BH110:BI110"/>
    <mergeCell ref="BJ110:BK110"/>
    <mergeCell ref="BL110:BM110"/>
    <mergeCell ref="BN110:BO110"/>
    <mergeCell ref="AV111:AW111"/>
    <mergeCell ref="AX111:AY111"/>
    <mergeCell ref="AZ111:BA111"/>
    <mergeCell ref="BB111:BC111"/>
    <mergeCell ref="BD111:BE111"/>
    <mergeCell ref="BF111:BG111"/>
    <mergeCell ref="BH111:BI111"/>
    <mergeCell ref="BJ111:BK111"/>
    <mergeCell ref="BL111:BM111"/>
    <mergeCell ref="BN111:BO111"/>
    <mergeCell ref="B93:B125"/>
    <mergeCell ref="C124:D125"/>
    <mergeCell ref="E124:F124"/>
    <mergeCell ref="E125:F125"/>
    <mergeCell ref="G124:I124"/>
    <mergeCell ref="J124:L124"/>
    <mergeCell ref="M124:O124"/>
    <mergeCell ref="P124:R124"/>
    <mergeCell ref="S124:T124"/>
    <mergeCell ref="U124:V124"/>
    <mergeCell ref="X124:Z124"/>
    <mergeCell ref="AA124:AC124"/>
    <mergeCell ref="AD124:AF124"/>
    <mergeCell ref="AG124:AI124"/>
    <mergeCell ref="AJ124:AL124"/>
    <mergeCell ref="AM124:AO124"/>
    <mergeCell ref="AP124:AR124"/>
    <mergeCell ref="C105:E111"/>
    <mergeCell ref="C93:E104"/>
    <mergeCell ref="AS124:AU124"/>
    <mergeCell ref="AV124:BO124"/>
    <mergeCell ref="G125:I125"/>
    <mergeCell ref="U125:V125"/>
    <mergeCell ref="X125:Z125"/>
    <mergeCell ref="AA125:AC125"/>
    <mergeCell ref="AD125:AF125"/>
    <mergeCell ref="AG125:AI125"/>
    <mergeCell ref="AJ125:AL125"/>
    <mergeCell ref="AM125:AO125"/>
    <mergeCell ref="AP125:AR125"/>
    <mergeCell ref="AS125:AU125"/>
    <mergeCell ref="AV125:BO125"/>
    <mergeCell ref="B129:F133"/>
    <mergeCell ref="G129:Z129"/>
    <mergeCell ref="AA129:AT129"/>
    <mergeCell ref="G130:J131"/>
    <mergeCell ref="K130:X130"/>
    <mergeCell ref="Y130:Z132"/>
    <mergeCell ref="AA130:AD131"/>
    <mergeCell ref="AE130:AR130"/>
    <mergeCell ref="AS130:AT132"/>
    <mergeCell ref="K131:T131"/>
    <mergeCell ref="U131:X131"/>
    <mergeCell ref="AE131:AN131"/>
    <mergeCell ref="AO131:AR131"/>
    <mergeCell ref="G132:H132"/>
    <mergeCell ref="I132:J132"/>
    <mergeCell ref="K132:L132"/>
    <mergeCell ref="M132:N132"/>
    <mergeCell ref="O132:P132"/>
    <mergeCell ref="Q132:R132"/>
    <mergeCell ref="S132:T132"/>
    <mergeCell ref="U132:V132"/>
    <mergeCell ref="W132:X132"/>
    <mergeCell ref="AA132:AB132"/>
    <mergeCell ref="AC132:AD132"/>
    <mergeCell ref="AE132:AF132"/>
    <mergeCell ref="AG132:AH132"/>
    <mergeCell ref="AI132:AJ132"/>
    <mergeCell ref="AK132:AL132"/>
    <mergeCell ref="AM132:AN132"/>
    <mergeCell ref="AO132:AP132"/>
    <mergeCell ref="AQ132:AR132"/>
    <mergeCell ref="G133:H133"/>
    <mergeCell ref="I133:J133"/>
    <mergeCell ref="K133:L133"/>
    <mergeCell ref="M133:N133"/>
    <mergeCell ref="O133:P133"/>
    <mergeCell ref="Q133:R133"/>
    <mergeCell ref="S133:T133"/>
    <mergeCell ref="U133:V133"/>
    <mergeCell ref="W133:X133"/>
    <mergeCell ref="Y133:Z133"/>
    <mergeCell ref="AA133:AB133"/>
    <mergeCell ref="AC133:AD133"/>
    <mergeCell ref="AE133:AF133"/>
    <mergeCell ref="AG133:AH133"/>
    <mergeCell ref="AI133:AJ133"/>
    <mergeCell ref="AK133:AL133"/>
    <mergeCell ref="AM133:AN133"/>
    <mergeCell ref="AO133:AP133"/>
    <mergeCell ref="AQ133:AR133"/>
    <mergeCell ref="AS133:AT133"/>
    <mergeCell ref="B134:D135"/>
    <mergeCell ref="E134:F134"/>
    <mergeCell ref="G134:H134"/>
    <mergeCell ref="I134:J134"/>
    <mergeCell ref="K134:L134"/>
    <mergeCell ref="M134:N134"/>
    <mergeCell ref="O134:P134"/>
    <mergeCell ref="Q134:R134"/>
    <mergeCell ref="S134:T134"/>
    <mergeCell ref="U134:V134"/>
    <mergeCell ref="W134:X134"/>
    <mergeCell ref="Y134:Z134"/>
    <mergeCell ref="AA134:AB134"/>
    <mergeCell ref="AC134:AD134"/>
    <mergeCell ref="AE134:AF134"/>
    <mergeCell ref="AG134:AH134"/>
    <mergeCell ref="AI134:AJ134"/>
    <mergeCell ref="AK134:AL134"/>
    <mergeCell ref="AM134:AN134"/>
    <mergeCell ref="AO134:AP134"/>
    <mergeCell ref="AQ134:AR134"/>
    <mergeCell ref="AS134:AT134"/>
    <mergeCell ref="E135:F135"/>
    <mergeCell ref="G135:H135"/>
    <mergeCell ref="I135:J135"/>
    <mergeCell ref="K135:L135"/>
    <mergeCell ref="M135:N135"/>
    <mergeCell ref="O135:P135"/>
    <mergeCell ref="Q135:R135"/>
    <mergeCell ref="S135:T135"/>
    <mergeCell ref="AM135:AN135"/>
    <mergeCell ref="AO135:AP135"/>
    <mergeCell ref="AQ135:AR135"/>
    <mergeCell ref="AS135:AT135"/>
    <mergeCell ref="C136:C143"/>
    <mergeCell ref="D136:D139"/>
    <mergeCell ref="E136:F136"/>
    <mergeCell ref="E137:F137"/>
    <mergeCell ref="E138:F138"/>
    <mergeCell ref="E139:F139"/>
    <mergeCell ref="D140:D145"/>
    <mergeCell ref="E140:F140"/>
    <mergeCell ref="E141:F141"/>
    <mergeCell ref="E142:F142"/>
    <mergeCell ref="E143:F143"/>
    <mergeCell ref="E144:F144"/>
    <mergeCell ref="E145:F145"/>
    <mergeCell ref="AM139:AN139"/>
    <mergeCell ref="AO139:AP139"/>
    <mergeCell ref="AQ139:AR139"/>
    <mergeCell ref="AS139:AT139"/>
    <mergeCell ref="G142:H142"/>
    <mergeCell ref="I142:J142"/>
    <mergeCell ref="K142:L142"/>
    <mergeCell ref="M142:N142"/>
    <mergeCell ref="M136:N136"/>
    <mergeCell ref="K137:L137"/>
    <mergeCell ref="M137:N137"/>
    <mergeCell ref="W136:X136"/>
    <mergeCell ref="G136:H136"/>
    <mergeCell ref="G137:H137"/>
    <mergeCell ref="Q136:R136"/>
    <mergeCell ref="U139:V139"/>
    <mergeCell ref="AE139:AF139"/>
    <mergeCell ref="AG139:AH139"/>
    <mergeCell ref="AI139:AJ139"/>
    <mergeCell ref="AK139:AL139"/>
    <mergeCell ref="U135:V135"/>
    <mergeCell ref="W135:X135"/>
    <mergeCell ref="Y135:Z135"/>
    <mergeCell ref="AA135:AB135"/>
    <mergeCell ref="AC135:AD135"/>
    <mergeCell ref="AE135:AF135"/>
    <mergeCell ref="AG135:AH135"/>
    <mergeCell ref="AI135:AJ135"/>
    <mergeCell ref="AK135:AL135"/>
    <mergeCell ref="W137:X137"/>
    <mergeCell ref="AE137:AF137"/>
    <mergeCell ref="AG137:AH137"/>
    <mergeCell ref="AI137:AJ137"/>
    <mergeCell ref="AA136:AB136"/>
    <mergeCell ref="AC136:AD136"/>
    <mergeCell ref="AC139:AD139"/>
    <mergeCell ref="B128:AT128"/>
    <mergeCell ref="C150:F150"/>
    <mergeCell ref="C151:F151"/>
    <mergeCell ref="C152:F152"/>
    <mergeCell ref="G151:H151"/>
    <mergeCell ref="I151:J151"/>
    <mergeCell ref="K151:L151"/>
    <mergeCell ref="M151:N151"/>
    <mergeCell ref="O151:P151"/>
    <mergeCell ref="Q151:R151"/>
    <mergeCell ref="S151:T151"/>
    <mergeCell ref="U151:V151"/>
    <mergeCell ref="W151:X151"/>
    <mergeCell ref="Y151:Z151"/>
    <mergeCell ref="AA151:AB151"/>
    <mergeCell ref="AC151:AD151"/>
    <mergeCell ref="AE151:AF151"/>
    <mergeCell ref="AG151:AH151"/>
    <mergeCell ref="AI151:AJ151"/>
    <mergeCell ref="AK151:AL151"/>
    <mergeCell ref="AM151:AN151"/>
    <mergeCell ref="AO151:AP151"/>
    <mergeCell ref="AQ151:AR151"/>
    <mergeCell ref="AS151:AT151"/>
    <mergeCell ref="C146:F146"/>
    <mergeCell ref="G139:H139"/>
    <mergeCell ref="I139:J139"/>
    <mergeCell ref="K139:L139"/>
    <mergeCell ref="M139:N139"/>
    <mergeCell ref="O139:P139"/>
    <mergeCell ref="Q139:R139"/>
    <mergeCell ref="S139:T139"/>
  </mergeCells>
  <phoneticPr fontId="4"/>
  <printOptions horizontalCentered="1"/>
  <pageMargins left="0" right="0" top="0.35433070866141736" bottom="0.35433070866141736" header="0.31496062992125984" footer="0.31496062992125984"/>
  <pageSetup paperSize="9" scale="33"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S119"/>
  <sheetViews>
    <sheetView zoomScale="70" zoomScaleNormal="70" zoomScaleSheetLayoutView="70" workbookViewId="0">
      <selection activeCell="U39" sqref="U39"/>
    </sheetView>
  </sheetViews>
  <sheetFormatPr defaultRowHeight="12"/>
  <cols>
    <col min="1" max="1" width="9" style="103"/>
    <col min="2" max="4" width="6.25" style="3" customWidth="1"/>
    <col min="5" max="5" width="12.625" style="3" customWidth="1"/>
    <col min="6" max="18" width="14.375" style="3" customWidth="1"/>
    <col min="19" max="21" width="9" style="3" customWidth="1"/>
    <col min="22" max="25" width="5.75" style="3" customWidth="1"/>
    <col min="26" max="26" width="12.625" style="3" customWidth="1"/>
    <col min="27" max="39" width="14.375" style="3" customWidth="1"/>
    <col min="40" max="40" width="9" style="3" customWidth="1"/>
    <col min="41" max="42" width="5.75" style="3" customWidth="1"/>
    <col min="43" max="43" width="19.5" style="3" customWidth="1"/>
    <col min="44" max="44" width="18.5" style="3" customWidth="1"/>
    <col min="45" max="46" width="19.625" style="3" customWidth="1"/>
    <col min="47" max="48" width="10.5" style="3" customWidth="1"/>
    <col min="49" max="49" width="5.75" style="3" customWidth="1"/>
    <col min="50" max="51" width="6.875" style="3" customWidth="1"/>
    <col min="52" max="52" width="18.25" style="3" customWidth="1"/>
    <col min="53" max="56" width="16" style="3" customWidth="1"/>
    <col min="57" max="63" width="5.75" style="3" customWidth="1"/>
    <col min="64" max="64" width="12.625" style="3" customWidth="1"/>
    <col min="65" max="68" width="14.375" style="3" customWidth="1"/>
    <col min="69" max="69" width="28.625" style="3" bestFit="1" customWidth="1"/>
    <col min="70" max="141" width="5.75" style="3" customWidth="1"/>
    <col min="142" max="16384" width="9" style="3"/>
  </cols>
  <sheetData>
    <row r="2" spans="1:19" ht="14.25">
      <c r="B2" s="600" t="s">
        <v>687</v>
      </c>
      <c r="C2" s="600"/>
    </row>
    <row r="3" spans="1:19">
      <c r="B3" s="1352" t="s">
        <v>741</v>
      </c>
      <c r="C3" s="1352"/>
      <c r="D3" s="1352"/>
      <c r="E3" s="1352"/>
      <c r="F3" s="1352"/>
      <c r="G3" s="1352"/>
      <c r="H3" s="1352"/>
      <c r="I3" s="1352"/>
      <c r="J3" s="1352"/>
      <c r="K3" s="1352"/>
      <c r="L3" s="1352"/>
      <c r="M3" s="1352"/>
      <c r="N3" s="1352"/>
      <c r="O3" s="1352"/>
      <c r="P3" s="1352"/>
      <c r="Q3" s="1352"/>
      <c r="R3" s="1352"/>
      <c r="S3" s="1352"/>
    </row>
    <row r="4" spans="1:19" ht="18.75" customHeight="1">
      <c r="A4" s="673"/>
      <c r="B4" s="1367" t="s">
        <v>450</v>
      </c>
      <c r="C4" s="1368"/>
      <c r="D4" s="1369"/>
      <c r="E4" s="1350" t="s">
        <v>540</v>
      </c>
      <c r="F4" s="1598" t="s">
        <v>179</v>
      </c>
      <c r="G4" s="1598"/>
      <c r="H4" s="1598"/>
      <c r="I4" s="1598"/>
      <c r="J4" s="1598"/>
      <c r="K4" s="1598"/>
      <c r="L4" s="1598"/>
      <c r="M4" s="1598"/>
      <c r="N4" s="1598"/>
      <c r="O4" s="1598"/>
      <c r="P4" s="1598"/>
      <c r="Q4" s="1598"/>
      <c r="R4" s="1598"/>
      <c r="S4" s="1598"/>
    </row>
    <row r="5" spans="1:19" ht="42" customHeight="1">
      <c r="A5" s="673"/>
      <c r="B5" s="1370"/>
      <c r="C5" s="1371"/>
      <c r="D5" s="1372"/>
      <c r="E5" s="1376"/>
      <c r="F5" s="1350" t="s">
        <v>171</v>
      </c>
      <c r="G5" s="1350" t="s">
        <v>172</v>
      </c>
      <c r="H5" s="1350" t="s">
        <v>161</v>
      </c>
      <c r="I5" s="1350" t="s">
        <v>162</v>
      </c>
      <c r="J5" s="1350" t="s">
        <v>163</v>
      </c>
      <c r="K5" s="1350" t="s">
        <v>164</v>
      </c>
      <c r="L5" s="1350" t="s">
        <v>165</v>
      </c>
      <c r="M5" s="1350" t="s">
        <v>166</v>
      </c>
      <c r="N5" s="1350" t="s">
        <v>167</v>
      </c>
      <c r="O5" s="1350" t="s">
        <v>168</v>
      </c>
      <c r="P5" s="1350" t="s">
        <v>169</v>
      </c>
      <c r="Q5" s="1350" t="s">
        <v>170</v>
      </c>
      <c r="R5" s="1350" t="s">
        <v>470</v>
      </c>
      <c r="S5" s="1390" t="s">
        <v>54</v>
      </c>
    </row>
    <row r="6" spans="1:19" ht="18" customHeight="1">
      <c r="A6" s="673"/>
      <c r="B6" s="1373"/>
      <c r="C6" s="1374"/>
      <c r="D6" s="1375"/>
      <c r="E6" s="1351"/>
      <c r="F6" s="1351"/>
      <c r="G6" s="1351"/>
      <c r="H6" s="1351"/>
      <c r="I6" s="1351"/>
      <c r="J6" s="1351"/>
      <c r="K6" s="1351"/>
      <c r="L6" s="1351"/>
      <c r="M6" s="1351"/>
      <c r="N6" s="1351"/>
      <c r="O6" s="1351"/>
      <c r="P6" s="1351"/>
      <c r="Q6" s="1351"/>
      <c r="R6" s="1351"/>
      <c r="S6" s="1391"/>
    </row>
    <row r="7" spans="1:19" ht="18.75" customHeight="1">
      <c r="A7" s="673"/>
      <c r="B7" s="1363" t="s">
        <v>160</v>
      </c>
      <c r="C7" s="1378" t="s">
        <v>857</v>
      </c>
      <c r="D7" s="1380" t="s">
        <v>156</v>
      </c>
      <c r="E7" s="80" t="s">
        <v>193</v>
      </c>
      <c r="F7" s="83">
        <f>+IF('C10(2)-1管路(計画)'!F66="-","-",IF('C10(2)-1管路(計画)'!F66=0,"-",'C10(2)-1管路(計画)'!F66))</f>
        <v>478.4</v>
      </c>
      <c r="G7" s="83" t="str">
        <f>+IF('C10(2)-1管路(計画)'!G66="-","-",IF('C10(2)-1管路(計画)'!G66=0,"-",'C10(2)-1管路(計画)'!G66))</f>
        <v>-</v>
      </c>
      <c r="H7" s="83" t="str">
        <f>+IF('C10(2)-1管路(計画)'!H66="-","-",IF('C10(2)-1管路(計画)'!H66=0,"-",'C10(2)-1管路(計画)'!H66))</f>
        <v>-</v>
      </c>
      <c r="I7" s="83" t="str">
        <f>+IF('C10(2)-1管路(計画)'!I66="-","-",IF('C10(2)-1管路(計画)'!I66=0,"-",'C10(2)-1管路(計画)'!I66))</f>
        <v>-</v>
      </c>
      <c r="J7" s="83" t="str">
        <f>+IF('C10(2)-1管路(計画)'!J66="-","-",IF('C10(2)-1管路(計画)'!J66=0,"-",'C10(2)-1管路(計画)'!J66))</f>
        <v>-</v>
      </c>
      <c r="K7" s="83" t="str">
        <f>+IF('C10(2)-1管路(計画)'!K66="-","-",IF('C10(2)-1管路(計画)'!K66=0,"-",'C10(2)-1管路(計画)'!K66))</f>
        <v>-</v>
      </c>
      <c r="L7" s="83" t="str">
        <f>+IF('C10(2)-1管路(計画)'!L66="-","-",IF('C10(2)-1管路(計画)'!L66=0,"-",'C10(2)-1管路(計画)'!L66))</f>
        <v>-</v>
      </c>
      <c r="M7" s="83" t="str">
        <f>+IF('C10(2)-1管路(計画)'!M66="-","-",IF('C10(2)-1管路(計画)'!M66=0,"-",'C10(2)-1管路(計画)'!M66))</f>
        <v>-</v>
      </c>
      <c r="N7" s="83" t="str">
        <f>+IF('C10(2)-1管路(計画)'!N66="-","-",IF('C10(2)-1管路(計画)'!N66=0,"-",'C10(2)-1管路(計画)'!N66))</f>
        <v>-</v>
      </c>
      <c r="O7" s="83" t="str">
        <f>+IF('C10(2)-1管路(計画)'!O66="-","-",IF('C10(2)-1管路(計画)'!O66=0,"-",'C10(2)-1管路(計画)'!O66))</f>
        <v>-</v>
      </c>
      <c r="P7" s="83" t="str">
        <f>+IF('C10(2)-1管路(計画)'!P66="-","-",IF('C10(2)-1管路(計画)'!P66=0,"-",'C10(2)-1管路(計画)'!P66))</f>
        <v>-</v>
      </c>
      <c r="Q7" s="83" t="str">
        <f>+IF('C10(2)-1管路(計画)'!Q66="-","-",IF('C10(2)-1管路(計画)'!Q66=0,"-",'C10(2)-1管路(計画)'!Q66))</f>
        <v>-</v>
      </c>
      <c r="R7" s="83" t="str">
        <f>+IF('C10(2)-1管路(計画)'!R66="-","-",IF('C10(2)-1管路(計画)'!R66=0,"-",'C10(2)-1管路(計画)'!R66))</f>
        <v>-</v>
      </c>
      <c r="S7" s="83">
        <f>+IF('C10(2)-1管路(計画)'!S66="-","-",IF('C10(2)-1管路(計画)'!S66=0,"-",'C10(2)-1管路(計画)'!S66))</f>
        <v>478.4</v>
      </c>
    </row>
    <row r="8" spans="1:19" ht="18.75" customHeight="1">
      <c r="A8" s="673"/>
      <c r="B8" s="1364"/>
      <c r="C8" s="1378"/>
      <c r="D8" s="1381"/>
      <c r="E8" s="81" t="s">
        <v>177</v>
      </c>
      <c r="F8" s="84">
        <f>+IF('C10(2)-1管路(計画)'!F67="-","-",IF('C10(2)-1管路(計画)'!F67=0,"-",'C10(2)-1管路(計画)'!F67))</f>
        <v>18.200000000000003</v>
      </c>
      <c r="G8" s="84" t="str">
        <f>+IF('C10(2)-1管路(計画)'!G67="-","-",IF('C10(2)-1管路(計画)'!G67=0,"-",'C10(2)-1管路(計画)'!G67))</f>
        <v>-</v>
      </c>
      <c r="H8" s="84" t="str">
        <f>+IF('C10(2)-1管路(計画)'!H67="-","-",IF('C10(2)-1管路(計画)'!H67=0,"-",'C10(2)-1管路(計画)'!H67))</f>
        <v>-</v>
      </c>
      <c r="I8" s="84" t="str">
        <f>+IF('C10(2)-1管路(計画)'!I67="-","-",IF('C10(2)-1管路(計画)'!I67=0,"-",'C10(2)-1管路(計画)'!I67))</f>
        <v>-</v>
      </c>
      <c r="J8" s="84">
        <f>+IF('C10(2)-1管路(計画)'!J67="-","-",IF('C10(2)-1管路(計画)'!J67=0,"-",'C10(2)-1管路(計画)'!J67))</f>
        <v>118</v>
      </c>
      <c r="K8" s="84">
        <f>+IF('C10(2)-1管路(計画)'!K67="-","-",IF('C10(2)-1管路(計画)'!K67=0,"-",'C10(2)-1管路(計画)'!K67))</f>
        <v>22.6</v>
      </c>
      <c r="L8" s="84" t="str">
        <f>+IF('C10(2)-1管路(計画)'!L67="-","-",IF('C10(2)-1管路(計画)'!L67=0,"-",'C10(2)-1管路(計画)'!L67))</f>
        <v>-</v>
      </c>
      <c r="M8" s="84" t="str">
        <f>+IF('C10(2)-1管路(計画)'!M67="-","-",IF('C10(2)-1管路(計画)'!M67=0,"-",'C10(2)-1管路(計画)'!M67))</f>
        <v>-</v>
      </c>
      <c r="N8" s="84" t="str">
        <f>+IF('C10(2)-1管路(計画)'!N67="-","-",IF('C10(2)-1管路(計画)'!N67=0,"-",'C10(2)-1管路(計画)'!N67))</f>
        <v>-</v>
      </c>
      <c r="O8" s="84" t="str">
        <f>+IF('C10(2)-1管路(計画)'!O67="-","-",IF('C10(2)-1管路(計画)'!O67=0,"-",'C10(2)-1管路(計画)'!O67))</f>
        <v>-</v>
      </c>
      <c r="P8" s="84" t="str">
        <f>+IF('C10(2)-1管路(計画)'!P67="-","-",IF('C10(2)-1管路(計画)'!P67=0,"-",'C10(2)-1管路(計画)'!P67))</f>
        <v>-</v>
      </c>
      <c r="Q8" s="84" t="str">
        <f>+IF('C10(2)-1管路(計画)'!Q67="-","-",IF('C10(2)-1管路(計画)'!Q67=0,"-",'C10(2)-1管路(計画)'!Q67))</f>
        <v>-</v>
      </c>
      <c r="R8" s="84" t="str">
        <f>+IF('C10(2)-1管路(計画)'!R67="-","-",IF('C10(2)-1管路(計画)'!R67=0,"-",'C10(2)-1管路(計画)'!R67))</f>
        <v>-</v>
      </c>
      <c r="S8" s="84">
        <f>+IF('C10(2)-1管路(計画)'!S67="-","-",IF('C10(2)-1管路(計画)'!S67=0,"-",'C10(2)-1管路(計画)'!S67))</f>
        <v>158.79999999999998</v>
      </c>
    </row>
    <row r="9" spans="1:19" ht="18.75" customHeight="1">
      <c r="A9" s="673"/>
      <c r="B9" s="1364"/>
      <c r="C9" s="1378"/>
      <c r="D9" s="1381"/>
      <c r="E9" s="81" t="s">
        <v>176</v>
      </c>
      <c r="F9" s="84" t="str">
        <f>+IF('C10(2)-1管路(計画)'!F68="-","-",IF('C10(2)-1管路(計画)'!F68=0,"-",'C10(2)-1管路(計画)'!F68))</f>
        <v>-</v>
      </c>
      <c r="G9" s="84" t="str">
        <f>+IF('C10(2)-1管路(計画)'!G68="-","-",IF('C10(2)-1管路(計画)'!G68=0,"-",'C10(2)-1管路(計画)'!G68))</f>
        <v>-</v>
      </c>
      <c r="H9" s="84" t="str">
        <f>+IF('C10(2)-1管路(計画)'!H68="-","-",IF('C10(2)-1管路(計画)'!H68=0,"-",'C10(2)-1管路(計画)'!H68))</f>
        <v>-</v>
      </c>
      <c r="I9" s="84" t="str">
        <f>+IF('C10(2)-1管路(計画)'!I68="-","-",IF('C10(2)-1管路(計画)'!I68=0,"-",'C10(2)-1管路(計画)'!I68))</f>
        <v>-</v>
      </c>
      <c r="J9" s="84" t="str">
        <f>+IF('C10(2)-1管路(計画)'!J68="-","-",IF('C10(2)-1管路(計画)'!J68=0,"-",'C10(2)-1管路(計画)'!J68))</f>
        <v>-</v>
      </c>
      <c r="K9" s="84">
        <f>+IF('C10(2)-1管路(計画)'!K68="-","-",IF('C10(2)-1管路(計画)'!K68=0,"-",'C10(2)-1管路(計画)'!K68))</f>
        <v>3.1</v>
      </c>
      <c r="L9" s="84" t="str">
        <f>+IF('C10(2)-1管路(計画)'!L68="-","-",IF('C10(2)-1管路(計画)'!L68=0,"-",'C10(2)-1管路(計画)'!L68))</f>
        <v>-</v>
      </c>
      <c r="M9" s="84" t="str">
        <f>+IF('C10(2)-1管路(計画)'!M68="-","-",IF('C10(2)-1管路(計画)'!M68=0,"-",'C10(2)-1管路(計画)'!M68))</f>
        <v>-</v>
      </c>
      <c r="N9" s="84" t="str">
        <f>+IF('C10(2)-1管路(計画)'!N68="-","-",IF('C10(2)-1管路(計画)'!N68=0,"-",'C10(2)-1管路(計画)'!N68))</f>
        <v>-</v>
      </c>
      <c r="O9" s="84" t="str">
        <f>+IF('C10(2)-1管路(計画)'!O68="-","-",IF('C10(2)-1管路(計画)'!O68=0,"-",'C10(2)-1管路(計画)'!O68))</f>
        <v>-</v>
      </c>
      <c r="P9" s="84" t="str">
        <f>+IF('C10(2)-1管路(計画)'!P68="-","-",IF('C10(2)-1管路(計画)'!P68=0,"-",'C10(2)-1管路(計画)'!P68))</f>
        <v>-</v>
      </c>
      <c r="Q9" s="84" t="str">
        <f>+IF('C10(2)-1管路(計画)'!Q68="-","-",IF('C10(2)-1管路(計画)'!Q68=0,"-",'C10(2)-1管路(計画)'!Q68))</f>
        <v>-</v>
      </c>
      <c r="R9" s="84" t="str">
        <f>+IF('C10(2)-1管路(計画)'!R68="-","-",IF('C10(2)-1管路(計画)'!R68=0,"-",'C10(2)-1管路(計画)'!R68))</f>
        <v>-</v>
      </c>
      <c r="S9" s="84">
        <f>+IF('C10(2)-1管路(計画)'!S68="-","-",IF('C10(2)-1管路(計画)'!S68=0,"-",'C10(2)-1管路(計画)'!S68))</f>
        <v>3.1</v>
      </c>
    </row>
    <row r="10" spans="1:19" ht="18.75" customHeight="1">
      <c r="A10" s="673"/>
      <c r="B10" s="1364"/>
      <c r="C10" s="1378"/>
      <c r="D10" s="1381"/>
      <c r="E10" s="81" t="s">
        <v>175</v>
      </c>
      <c r="F10" s="84">
        <f>+IF('C10(2)-1管路(計画)'!F69="-","-",IF('C10(2)-1管路(計画)'!F69=0,"-",'C10(2)-1管路(計画)'!F69))</f>
        <v>153.1</v>
      </c>
      <c r="G10" s="84" t="str">
        <f>+IF('C10(2)-1管路(計画)'!G69="-","-",IF('C10(2)-1管路(計画)'!G69=0,"-",'C10(2)-1管路(計画)'!G69))</f>
        <v>-</v>
      </c>
      <c r="H10" s="84" t="str">
        <f>+IF('C10(2)-1管路(計画)'!H69="-","-",IF('C10(2)-1管路(計画)'!H69=0,"-",'C10(2)-1管路(計画)'!H69))</f>
        <v>-</v>
      </c>
      <c r="I10" s="84" t="str">
        <f>+IF('C10(2)-1管路(計画)'!I69="-","-",IF('C10(2)-1管路(計画)'!I69=0,"-",'C10(2)-1管路(計画)'!I69))</f>
        <v>-</v>
      </c>
      <c r="J10" s="84" t="str">
        <f>+IF('C10(2)-1管路(計画)'!J69="-","-",IF('C10(2)-1管路(計画)'!J69=0,"-",'C10(2)-1管路(計画)'!J69))</f>
        <v>-</v>
      </c>
      <c r="K10" s="84">
        <f>+IF('C10(2)-1管路(計画)'!K69="-","-",IF('C10(2)-1管路(計画)'!K69=0,"-",'C10(2)-1管路(計画)'!K69))</f>
        <v>1069.5999999999999</v>
      </c>
      <c r="L10" s="84" t="str">
        <f>+IF('C10(2)-1管路(計画)'!L69="-","-",IF('C10(2)-1管路(計画)'!L69=0,"-",'C10(2)-1管路(計画)'!L69))</f>
        <v>-</v>
      </c>
      <c r="M10" s="84" t="str">
        <f>+IF('C10(2)-1管路(計画)'!M69="-","-",IF('C10(2)-1管路(計画)'!M69=0,"-",'C10(2)-1管路(計画)'!M69))</f>
        <v>-</v>
      </c>
      <c r="N10" s="84" t="str">
        <f>+IF('C10(2)-1管路(計画)'!N69="-","-",IF('C10(2)-1管路(計画)'!N69=0,"-",'C10(2)-1管路(計画)'!N69))</f>
        <v>-</v>
      </c>
      <c r="O10" s="84" t="str">
        <f>+IF('C10(2)-1管路(計画)'!O69="-","-",IF('C10(2)-1管路(計画)'!O69=0,"-",'C10(2)-1管路(計画)'!O69))</f>
        <v>-</v>
      </c>
      <c r="P10" s="84" t="str">
        <f>+IF('C10(2)-1管路(計画)'!P69="-","-",IF('C10(2)-1管路(計画)'!P69=0,"-",'C10(2)-1管路(計画)'!P69))</f>
        <v>-</v>
      </c>
      <c r="Q10" s="84" t="str">
        <f>+IF('C10(2)-1管路(計画)'!Q69="-","-",IF('C10(2)-1管路(計画)'!Q69=0,"-",'C10(2)-1管路(計画)'!Q69))</f>
        <v>-</v>
      </c>
      <c r="R10" s="84" t="str">
        <f>+IF('C10(2)-1管路(計画)'!R69="-","-",IF('C10(2)-1管路(計画)'!R69=0,"-",'C10(2)-1管路(計画)'!R69))</f>
        <v>-</v>
      </c>
      <c r="S10" s="84">
        <f>+IF('C10(2)-1管路(計画)'!S69="-","-",IF('C10(2)-1管路(計画)'!S69=0,"-",'C10(2)-1管路(計画)'!S69))</f>
        <v>1222.6999999999998</v>
      </c>
    </row>
    <row r="11" spans="1:19" ht="18.75" customHeight="1">
      <c r="A11" s="673"/>
      <c r="B11" s="1364"/>
      <c r="C11" s="1378"/>
      <c r="D11" s="1381"/>
      <c r="E11" s="81" t="s">
        <v>174</v>
      </c>
      <c r="F11" s="84">
        <f>+IF('C10(2)-1管路(計画)'!F70="-","-",IF('C10(2)-1管路(計画)'!F70=0,"-",'C10(2)-1管路(計画)'!F70))</f>
        <v>43.6</v>
      </c>
      <c r="G11" s="84" t="str">
        <f>+IF('C10(2)-1管路(計画)'!G70="-","-",IF('C10(2)-1管路(計画)'!G70=0,"-",'C10(2)-1管路(計画)'!G70))</f>
        <v>-</v>
      </c>
      <c r="H11" s="84" t="str">
        <f>+IF('C10(2)-1管路(計画)'!H70="-","-",IF('C10(2)-1管路(計画)'!H70=0,"-",'C10(2)-1管路(計画)'!H70))</f>
        <v>-</v>
      </c>
      <c r="I11" s="84" t="str">
        <f>+IF('C10(2)-1管路(計画)'!I70="-","-",IF('C10(2)-1管路(計画)'!I70=0,"-",'C10(2)-1管路(計画)'!I70))</f>
        <v>-</v>
      </c>
      <c r="J11" s="84" t="str">
        <f>+IF('C10(2)-1管路(計画)'!J70="-","-",IF('C10(2)-1管路(計画)'!J70=0,"-",'C10(2)-1管路(計画)'!J70))</f>
        <v>-</v>
      </c>
      <c r="K11" s="84">
        <f>+IF('C10(2)-1管路(計画)'!K70="-","-",IF('C10(2)-1管路(計画)'!K70=0,"-",'C10(2)-1管路(計画)'!K70))</f>
        <v>145.39999999999998</v>
      </c>
      <c r="L11" s="84" t="str">
        <f>+IF('C10(2)-1管路(計画)'!L70="-","-",IF('C10(2)-1管路(計画)'!L70=0,"-",'C10(2)-1管路(計画)'!L70))</f>
        <v>-</v>
      </c>
      <c r="M11" s="84" t="str">
        <f>+IF('C10(2)-1管路(計画)'!M70="-","-",IF('C10(2)-1管路(計画)'!M70=0,"-",'C10(2)-1管路(計画)'!M70))</f>
        <v>-</v>
      </c>
      <c r="N11" s="84" t="str">
        <f>+IF('C10(2)-1管路(計画)'!N70="-","-",IF('C10(2)-1管路(計画)'!N70=0,"-",'C10(2)-1管路(計画)'!N70))</f>
        <v>-</v>
      </c>
      <c r="O11" s="84" t="str">
        <f>+IF('C10(2)-1管路(計画)'!O70="-","-",IF('C10(2)-1管路(計画)'!O70=0,"-",'C10(2)-1管路(計画)'!O70))</f>
        <v>-</v>
      </c>
      <c r="P11" s="84" t="str">
        <f>+IF('C10(2)-1管路(計画)'!P70="-","-",IF('C10(2)-1管路(計画)'!P70=0,"-",'C10(2)-1管路(計画)'!P70))</f>
        <v>-</v>
      </c>
      <c r="Q11" s="84" t="str">
        <f>+IF('C10(2)-1管路(計画)'!Q70="-","-",IF('C10(2)-1管路(計画)'!Q70=0,"-",'C10(2)-1管路(計画)'!Q70))</f>
        <v>-</v>
      </c>
      <c r="R11" s="84" t="str">
        <f>+IF('C10(2)-1管路(計画)'!R70="-","-",IF('C10(2)-1管路(計画)'!R70=0,"-",'C10(2)-1管路(計画)'!R70))</f>
        <v>-</v>
      </c>
      <c r="S11" s="84">
        <f>+IF('C10(2)-1管路(計画)'!S70="-","-",IF('C10(2)-1管路(計画)'!S70=0,"-",'C10(2)-1管路(計画)'!S70))</f>
        <v>188.99999999999997</v>
      </c>
    </row>
    <row r="12" spans="1:19" ht="18.75" customHeight="1">
      <c r="A12" s="673"/>
      <c r="B12" s="1364"/>
      <c r="C12" s="1378"/>
      <c r="D12" s="1381"/>
      <c r="E12" s="81" t="s">
        <v>194</v>
      </c>
      <c r="F12" s="84" t="str">
        <f>+IF('C10(2)-1管路(計画)'!F71="-","-",IF('C10(2)-1管路(計画)'!F71=0,"-",'C10(2)-1管路(計画)'!F71))</f>
        <v>-</v>
      </c>
      <c r="G12" s="84" t="str">
        <f>+IF('C10(2)-1管路(計画)'!G71="-","-",IF('C10(2)-1管路(計画)'!G71=0,"-",'C10(2)-1管路(計画)'!G71))</f>
        <v>-</v>
      </c>
      <c r="H12" s="84" t="str">
        <f>+IF('C10(2)-1管路(計画)'!H71="-","-",IF('C10(2)-1管路(計画)'!H71=0,"-",'C10(2)-1管路(計画)'!H71))</f>
        <v>-</v>
      </c>
      <c r="I12" s="84" t="str">
        <f>+IF('C10(2)-1管路(計画)'!I71="-","-",IF('C10(2)-1管路(計画)'!I71=0,"-",'C10(2)-1管路(計画)'!I71))</f>
        <v>-</v>
      </c>
      <c r="J12" s="84" t="str">
        <f>+IF('C10(2)-1管路(計画)'!J71="-","-",IF('C10(2)-1管路(計画)'!J71=0,"-",'C10(2)-1管路(計画)'!J71))</f>
        <v>-</v>
      </c>
      <c r="K12" s="84" t="str">
        <f>+IF('C10(2)-1管路(計画)'!K71="-","-",IF('C10(2)-1管路(計画)'!K71=0,"-",'C10(2)-1管路(計画)'!K71))</f>
        <v>-</v>
      </c>
      <c r="L12" s="84" t="str">
        <f>+IF('C10(2)-1管路(計画)'!L71="-","-",IF('C10(2)-1管路(計画)'!L71=0,"-",'C10(2)-1管路(計画)'!L71))</f>
        <v>-</v>
      </c>
      <c r="M12" s="84" t="str">
        <f>+IF('C10(2)-1管路(計画)'!M71="-","-",IF('C10(2)-1管路(計画)'!M71=0,"-",'C10(2)-1管路(計画)'!M71))</f>
        <v>-</v>
      </c>
      <c r="N12" s="84" t="str">
        <f>+IF('C10(2)-1管路(計画)'!N71="-","-",IF('C10(2)-1管路(計画)'!N71=0,"-",'C10(2)-1管路(計画)'!N71))</f>
        <v>-</v>
      </c>
      <c r="O12" s="84" t="str">
        <f>+IF('C10(2)-1管路(計画)'!O71="-","-",IF('C10(2)-1管路(計画)'!O71=0,"-",'C10(2)-1管路(計画)'!O71))</f>
        <v>-</v>
      </c>
      <c r="P12" s="84" t="str">
        <f>+IF('C10(2)-1管路(計画)'!P71="-","-",IF('C10(2)-1管路(計画)'!P71=0,"-",'C10(2)-1管路(計画)'!P71))</f>
        <v>-</v>
      </c>
      <c r="Q12" s="84" t="str">
        <f>+IF('C10(2)-1管路(計画)'!Q71="-","-",IF('C10(2)-1管路(計画)'!Q71=0,"-",'C10(2)-1管路(計画)'!Q71))</f>
        <v>-</v>
      </c>
      <c r="R12" s="84" t="str">
        <f>+IF('C10(2)-1管路(計画)'!R71="-","-",IF('C10(2)-1管路(計画)'!R71=0,"-",'C10(2)-1管路(計画)'!R71))</f>
        <v>-</v>
      </c>
      <c r="S12" s="84" t="str">
        <f>+IF('C10(2)-1管路(計画)'!S71="-","-",IF('C10(2)-1管路(計画)'!S71=0,"-",'C10(2)-1管路(計画)'!S71))</f>
        <v>-</v>
      </c>
    </row>
    <row r="13" spans="1:19" ht="18.75" customHeight="1">
      <c r="A13" s="673"/>
      <c r="B13" s="1364"/>
      <c r="C13" s="1378"/>
      <c r="D13" s="1382"/>
      <c r="E13" s="82" t="s">
        <v>54</v>
      </c>
      <c r="F13" s="85">
        <f>+IF('C10(2)-1管路(計画)'!F72="-","-",IF('C10(2)-1管路(計画)'!F72=0,"-",'C10(2)-1管路(計画)'!F72))</f>
        <v>693.3</v>
      </c>
      <c r="G13" s="85" t="str">
        <f>+IF('C10(2)-1管路(計画)'!G72="-","-",IF('C10(2)-1管路(計画)'!G72=0,"-",'C10(2)-1管路(計画)'!G72))</f>
        <v>-</v>
      </c>
      <c r="H13" s="85" t="str">
        <f>+IF('C10(2)-1管路(計画)'!H72="-","-",IF('C10(2)-1管路(計画)'!H72=0,"-",'C10(2)-1管路(計画)'!H72))</f>
        <v>-</v>
      </c>
      <c r="I13" s="85" t="str">
        <f>+IF('C10(2)-1管路(計画)'!I72="-","-",IF('C10(2)-1管路(計画)'!I72=0,"-",'C10(2)-1管路(計画)'!I72))</f>
        <v>-</v>
      </c>
      <c r="J13" s="85">
        <f>+IF('C10(2)-1管路(計画)'!J72="-","-",IF('C10(2)-1管路(計画)'!J72=0,"-",'C10(2)-1管路(計画)'!J72))</f>
        <v>118</v>
      </c>
      <c r="K13" s="85">
        <f>+IF('C10(2)-1管路(計画)'!K72="-","-",IF('C10(2)-1管路(計画)'!K72=0,"-",'C10(2)-1管路(計画)'!K72))</f>
        <v>1240.6999999999998</v>
      </c>
      <c r="L13" s="85" t="str">
        <f>+IF('C10(2)-1管路(計画)'!L72="-","-",IF('C10(2)-1管路(計画)'!L72=0,"-",'C10(2)-1管路(計画)'!L72))</f>
        <v>-</v>
      </c>
      <c r="M13" s="85" t="str">
        <f>+IF('C10(2)-1管路(計画)'!M72="-","-",IF('C10(2)-1管路(計画)'!M72=0,"-",'C10(2)-1管路(計画)'!M72))</f>
        <v>-</v>
      </c>
      <c r="N13" s="85" t="str">
        <f>+IF('C10(2)-1管路(計画)'!N72="-","-",IF('C10(2)-1管路(計画)'!N72=0,"-",'C10(2)-1管路(計画)'!N72))</f>
        <v>-</v>
      </c>
      <c r="O13" s="85" t="str">
        <f>+IF('C10(2)-1管路(計画)'!O72="-","-",IF('C10(2)-1管路(計画)'!O72=0,"-",'C10(2)-1管路(計画)'!O72))</f>
        <v>-</v>
      </c>
      <c r="P13" s="85" t="str">
        <f>+IF('C10(2)-1管路(計画)'!P72="-","-",IF('C10(2)-1管路(計画)'!P72=0,"-",'C10(2)-1管路(計画)'!P72))</f>
        <v>-</v>
      </c>
      <c r="Q13" s="85" t="str">
        <f>+IF('C10(2)-1管路(計画)'!Q72="-","-",IF('C10(2)-1管路(計画)'!Q72=0,"-",'C10(2)-1管路(計画)'!Q72))</f>
        <v>-</v>
      </c>
      <c r="R13" s="85" t="str">
        <f>+IF('C10(2)-1管路(計画)'!R72="-","-",IF('C10(2)-1管路(計画)'!R72=0,"-",'C10(2)-1管路(計画)'!R72))</f>
        <v>-</v>
      </c>
      <c r="S13" s="85">
        <f>+IF('C10(2)-1管路(計画)'!S72="-","-",IF('C10(2)-1管路(計画)'!S72=0,"-",'C10(2)-1管路(計画)'!S72))</f>
        <v>2052</v>
      </c>
    </row>
    <row r="14" spans="1:19" ht="18.75" customHeight="1">
      <c r="A14" s="673"/>
      <c r="B14" s="1364"/>
      <c r="C14" s="1378"/>
      <c r="D14" s="1380" t="s">
        <v>157</v>
      </c>
      <c r="E14" s="80" t="s">
        <v>193</v>
      </c>
      <c r="F14" s="83" t="str">
        <f>+IF('C10(2)-1管路(計画)'!F73="-","-",IF('C10(2)-1管路(計画)'!F73=0,"-",'C10(2)-1管路(計画)'!F73))</f>
        <v>-</v>
      </c>
      <c r="G14" s="83" t="str">
        <f>+IF('C10(2)-1管路(計画)'!G73="-","-",IF('C10(2)-1管路(計画)'!G73=0,"-",'C10(2)-1管路(計画)'!G73))</f>
        <v>-</v>
      </c>
      <c r="H14" s="83" t="str">
        <f>+IF('C10(2)-1管路(計画)'!H73="-","-",IF('C10(2)-1管路(計画)'!H73=0,"-",'C10(2)-1管路(計画)'!H73))</f>
        <v>-</v>
      </c>
      <c r="I14" s="83" t="str">
        <f>+IF('C10(2)-1管路(計画)'!I73="-","-",IF('C10(2)-1管路(計画)'!I73=0,"-",'C10(2)-1管路(計画)'!I73))</f>
        <v>-</v>
      </c>
      <c r="J14" s="83" t="str">
        <f>+IF('C10(2)-1管路(計画)'!J73="-","-",IF('C10(2)-1管路(計画)'!J73=0,"-",'C10(2)-1管路(計画)'!J73))</f>
        <v>-</v>
      </c>
      <c r="K14" s="83" t="str">
        <f>+IF('C10(2)-1管路(計画)'!K73="-","-",IF('C10(2)-1管路(計画)'!K73=0,"-",'C10(2)-1管路(計画)'!K73))</f>
        <v>-</v>
      </c>
      <c r="L14" s="83" t="str">
        <f>+IF('C10(2)-1管路(計画)'!L73="-","-",IF('C10(2)-1管路(計画)'!L73=0,"-",'C10(2)-1管路(計画)'!L73))</f>
        <v>-</v>
      </c>
      <c r="M14" s="83" t="str">
        <f>+IF('C10(2)-1管路(計画)'!M73="-","-",IF('C10(2)-1管路(計画)'!M73=0,"-",'C10(2)-1管路(計画)'!M73))</f>
        <v>-</v>
      </c>
      <c r="N14" s="83" t="str">
        <f>+IF('C10(2)-1管路(計画)'!N73="-","-",IF('C10(2)-1管路(計画)'!N73=0,"-",'C10(2)-1管路(計画)'!N73))</f>
        <v>-</v>
      </c>
      <c r="O14" s="83" t="str">
        <f>+IF('C10(2)-1管路(計画)'!O73="-","-",IF('C10(2)-1管路(計画)'!O73=0,"-",'C10(2)-1管路(計画)'!O73))</f>
        <v>-</v>
      </c>
      <c r="P14" s="83" t="str">
        <f>+IF('C10(2)-1管路(計画)'!P73="-","-",IF('C10(2)-1管路(計画)'!P73=0,"-",'C10(2)-1管路(計画)'!P73))</f>
        <v>-</v>
      </c>
      <c r="Q14" s="83" t="str">
        <f>+IF('C10(2)-1管路(計画)'!Q73="-","-",IF('C10(2)-1管路(計画)'!Q73=0,"-",'C10(2)-1管路(計画)'!Q73))</f>
        <v>-</v>
      </c>
      <c r="R14" s="83" t="str">
        <f>+IF('C10(2)-1管路(計画)'!R73="-","-",IF('C10(2)-1管路(計画)'!R73=0,"-",'C10(2)-1管路(計画)'!R73))</f>
        <v>-</v>
      </c>
      <c r="S14" s="83" t="str">
        <f>+IF('C10(2)-1管路(計画)'!S73="-","-",IF('C10(2)-1管路(計画)'!S73=0,"-",'C10(2)-1管路(計画)'!S73))</f>
        <v>-</v>
      </c>
    </row>
    <row r="15" spans="1:19" ht="18.75" customHeight="1">
      <c r="A15" s="673"/>
      <c r="B15" s="1364"/>
      <c r="C15" s="1378"/>
      <c r="D15" s="1381"/>
      <c r="E15" s="81" t="s">
        <v>177</v>
      </c>
      <c r="F15" s="84">
        <f>+IF('C10(2)-1管路(計画)'!F74="-","-",IF('C10(2)-1管路(計画)'!F74=0,"-",'C10(2)-1管路(計画)'!F74))</f>
        <v>191</v>
      </c>
      <c r="G15" s="84" t="str">
        <f>+IF('C10(2)-1管路(計画)'!G74="-","-",IF('C10(2)-1管路(計画)'!G74=0,"-",'C10(2)-1管路(計画)'!G74))</f>
        <v>-</v>
      </c>
      <c r="H15" s="84" t="str">
        <f>+IF('C10(2)-1管路(計画)'!H74="-","-",IF('C10(2)-1管路(計画)'!H74=0,"-",'C10(2)-1管路(計画)'!H74))</f>
        <v>-</v>
      </c>
      <c r="I15" s="84" t="str">
        <f>+IF('C10(2)-1管路(計画)'!I74="-","-",IF('C10(2)-1管路(計画)'!I74=0,"-",'C10(2)-1管路(計画)'!I74))</f>
        <v>-</v>
      </c>
      <c r="J15" s="84">
        <f>+IF('C10(2)-1管路(計画)'!J74="-","-",IF('C10(2)-1管路(計画)'!J74=0,"-",'C10(2)-1管路(計画)'!J74))</f>
        <v>85.6</v>
      </c>
      <c r="K15" s="84">
        <f>+IF('C10(2)-1管路(計画)'!K74="-","-",IF('C10(2)-1管路(計画)'!K74=0,"-",'C10(2)-1管路(計画)'!K74))</f>
        <v>1684.4000000000003</v>
      </c>
      <c r="L15" s="84" t="str">
        <f>+IF('C10(2)-1管路(計画)'!L74="-","-",IF('C10(2)-1管路(計画)'!L74=0,"-",'C10(2)-1管路(計画)'!L74))</f>
        <v>-</v>
      </c>
      <c r="M15" s="84" t="str">
        <f>+IF('C10(2)-1管路(計画)'!M74="-","-",IF('C10(2)-1管路(計画)'!M74=0,"-",'C10(2)-1管路(計画)'!M74))</f>
        <v>-</v>
      </c>
      <c r="N15" s="84" t="str">
        <f>+IF('C10(2)-1管路(計画)'!N74="-","-",IF('C10(2)-1管路(計画)'!N74=0,"-",'C10(2)-1管路(計画)'!N74))</f>
        <v>-</v>
      </c>
      <c r="O15" s="84" t="str">
        <f>+IF('C10(2)-1管路(計画)'!O74="-","-",IF('C10(2)-1管路(計画)'!O74=0,"-",'C10(2)-1管路(計画)'!O74))</f>
        <v>-</v>
      </c>
      <c r="P15" s="84" t="str">
        <f>+IF('C10(2)-1管路(計画)'!P74="-","-",IF('C10(2)-1管路(計画)'!P74=0,"-",'C10(2)-1管路(計画)'!P74))</f>
        <v>-</v>
      </c>
      <c r="Q15" s="84" t="str">
        <f>+IF('C10(2)-1管路(計画)'!Q74="-","-",IF('C10(2)-1管路(計画)'!Q74=0,"-",'C10(2)-1管路(計画)'!Q74))</f>
        <v>-</v>
      </c>
      <c r="R15" s="84" t="str">
        <f>+IF('C10(2)-1管路(計画)'!R74="-","-",IF('C10(2)-1管路(計画)'!R74=0,"-",'C10(2)-1管路(計画)'!R74))</f>
        <v>-</v>
      </c>
      <c r="S15" s="84">
        <f>+IF('C10(2)-1管路(計画)'!S74="-","-",IF('C10(2)-1管路(計画)'!S74=0,"-",'C10(2)-1管路(計画)'!S74))</f>
        <v>1961.0000000000005</v>
      </c>
    </row>
    <row r="16" spans="1:19" ht="18.75" customHeight="1">
      <c r="A16" s="673"/>
      <c r="B16" s="1364"/>
      <c r="C16" s="1378"/>
      <c r="D16" s="1381"/>
      <c r="E16" s="81" t="s">
        <v>176</v>
      </c>
      <c r="F16" s="84">
        <f>+IF('C10(2)-1管路(計画)'!F75="-","-",IF('C10(2)-1管路(計画)'!F75=0,"-",'C10(2)-1管路(計画)'!F75))</f>
        <v>704.5</v>
      </c>
      <c r="G16" s="84" t="str">
        <f>+IF('C10(2)-1管路(計画)'!G75="-","-",IF('C10(2)-1管路(計画)'!G75=0,"-",'C10(2)-1管路(計画)'!G75))</f>
        <v>-</v>
      </c>
      <c r="H16" s="84" t="str">
        <f>+IF('C10(2)-1管路(計画)'!H75="-","-",IF('C10(2)-1管路(計画)'!H75=0,"-",'C10(2)-1管路(計画)'!H75))</f>
        <v>-</v>
      </c>
      <c r="I16" s="84" t="str">
        <f>+IF('C10(2)-1管路(計画)'!I75="-","-",IF('C10(2)-1管路(計画)'!I75=0,"-",'C10(2)-1管路(計画)'!I75))</f>
        <v>-</v>
      </c>
      <c r="J16" s="84">
        <f>+IF('C10(2)-1管路(計画)'!J75="-","-",IF('C10(2)-1管路(計画)'!J75=0,"-",'C10(2)-1管路(計画)'!J75))</f>
        <v>15.2</v>
      </c>
      <c r="K16" s="84">
        <f>+IF('C10(2)-1管路(計画)'!K75="-","-",IF('C10(2)-1管路(計画)'!K75=0,"-",'C10(2)-1管路(計画)'!K75))</f>
        <v>1761.4</v>
      </c>
      <c r="L16" s="84" t="str">
        <f>+IF('C10(2)-1管路(計画)'!L75="-","-",IF('C10(2)-1管路(計画)'!L75=0,"-",'C10(2)-1管路(計画)'!L75))</f>
        <v>-</v>
      </c>
      <c r="M16" s="84" t="str">
        <f>+IF('C10(2)-1管路(計画)'!M75="-","-",IF('C10(2)-1管路(計画)'!M75=0,"-",'C10(2)-1管路(計画)'!M75))</f>
        <v>-</v>
      </c>
      <c r="N16" s="84" t="str">
        <f>+IF('C10(2)-1管路(計画)'!N75="-","-",IF('C10(2)-1管路(計画)'!N75=0,"-",'C10(2)-1管路(計画)'!N75))</f>
        <v>-</v>
      </c>
      <c r="O16" s="84" t="str">
        <f>+IF('C10(2)-1管路(計画)'!O75="-","-",IF('C10(2)-1管路(計画)'!O75=0,"-",'C10(2)-1管路(計画)'!O75))</f>
        <v>-</v>
      </c>
      <c r="P16" s="84" t="str">
        <f>+IF('C10(2)-1管路(計画)'!P75="-","-",IF('C10(2)-1管路(計画)'!P75=0,"-",'C10(2)-1管路(計画)'!P75))</f>
        <v>-</v>
      </c>
      <c r="Q16" s="84" t="str">
        <f>+IF('C10(2)-1管路(計画)'!Q75="-","-",IF('C10(2)-1管路(計画)'!Q75=0,"-",'C10(2)-1管路(計画)'!Q75))</f>
        <v>-</v>
      </c>
      <c r="R16" s="84" t="str">
        <f>+IF('C10(2)-1管路(計画)'!R75="-","-",IF('C10(2)-1管路(計画)'!R75=0,"-",'C10(2)-1管路(計画)'!R75))</f>
        <v>-</v>
      </c>
      <c r="S16" s="84">
        <f>+IF('C10(2)-1管路(計画)'!S75="-","-",IF('C10(2)-1管路(計画)'!S75=0,"-",'C10(2)-1管路(計画)'!S75))</f>
        <v>2481.1000000000004</v>
      </c>
    </row>
    <row r="17" spans="1:19" ht="18.75" customHeight="1">
      <c r="A17" s="673"/>
      <c r="B17" s="1364"/>
      <c r="C17" s="1378"/>
      <c r="D17" s="1381"/>
      <c r="E17" s="81" t="s">
        <v>175</v>
      </c>
      <c r="F17" s="84">
        <f>+IF('C10(2)-1管路(計画)'!F76="-","-",IF('C10(2)-1管路(計画)'!F76=0,"-",'C10(2)-1管路(計画)'!F76))</f>
        <v>176</v>
      </c>
      <c r="G17" s="84" t="str">
        <f>+IF('C10(2)-1管路(計画)'!G76="-","-",IF('C10(2)-1管路(計画)'!G76=0,"-",'C10(2)-1管路(計画)'!G76))</f>
        <v>-</v>
      </c>
      <c r="H17" s="84" t="str">
        <f>+IF('C10(2)-1管路(計画)'!H76="-","-",IF('C10(2)-1管路(計画)'!H76=0,"-",'C10(2)-1管路(計画)'!H76))</f>
        <v>-</v>
      </c>
      <c r="I17" s="84" t="str">
        <f>+IF('C10(2)-1管路(計画)'!I76="-","-",IF('C10(2)-1管路(計画)'!I76=0,"-",'C10(2)-1管路(計画)'!I76))</f>
        <v>-</v>
      </c>
      <c r="J17" s="84">
        <f>+IF('C10(2)-1管路(計画)'!J76="-","-",IF('C10(2)-1管路(計画)'!J76=0,"-",'C10(2)-1管路(計画)'!J76))</f>
        <v>968.69999999999993</v>
      </c>
      <c r="K17" s="84">
        <f>+IF('C10(2)-1管路(計画)'!K76="-","-",IF('C10(2)-1管路(計画)'!K76=0,"-",'C10(2)-1管路(計画)'!K76))</f>
        <v>1123</v>
      </c>
      <c r="L17" s="84" t="str">
        <f>+IF('C10(2)-1管路(計画)'!L76="-","-",IF('C10(2)-1管路(計画)'!L76=0,"-",'C10(2)-1管路(計画)'!L76))</f>
        <v>-</v>
      </c>
      <c r="M17" s="84" t="str">
        <f>+IF('C10(2)-1管路(計画)'!M76="-","-",IF('C10(2)-1管路(計画)'!M76=0,"-",'C10(2)-1管路(計画)'!M76))</f>
        <v>-</v>
      </c>
      <c r="N17" s="84" t="str">
        <f>+IF('C10(2)-1管路(計画)'!N76="-","-",IF('C10(2)-1管路(計画)'!N76=0,"-",'C10(2)-1管路(計画)'!N76))</f>
        <v>-</v>
      </c>
      <c r="O17" s="84" t="str">
        <f>+IF('C10(2)-1管路(計画)'!O76="-","-",IF('C10(2)-1管路(計画)'!O76=0,"-",'C10(2)-1管路(計画)'!O76))</f>
        <v>-</v>
      </c>
      <c r="P17" s="84" t="str">
        <f>+IF('C10(2)-1管路(計画)'!P76="-","-",IF('C10(2)-1管路(計画)'!P76=0,"-",'C10(2)-1管路(計画)'!P76))</f>
        <v>-</v>
      </c>
      <c r="Q17" s="84" t="str">
        <f>+IF('C10(2)-1管路(計画)'!Q76="-","-",IF('C10(2)-1管路(計画)'!Q76=0,"-",'C10(2)-1管路(計画)'!Q76))</f>
        <v>-</v>
      </c>
      <c r="R17" s="84" t="str">
        <f>+IF('C10(2)-1管路(計画)'!R76="-","-",IF('C10(2)-1管路(計画)'!R76=0,"-",'C10(2)-1管路(計画)'!R76))</f>
        <v>-</v>
      </c>
      <c r="S17" s="84">
        <f>+IF('C10(2)-1管路(計画)'!S76="-","-",IF('C10(2)-1管路(計画)'!S76=0,"-",'C10(2)-1管路(計画)'!S76))</f>
        <v>2267.6999999999998</v>
      </c>
    </row>
    <row r="18" spans="1:19" ht="18.75" customHeight="1">
      <c r="A18" s="673"/>
      <c r="B18" s="1364"/>
      <c r="C18" s="1378"/>
      <c r="D18" s="1381"/>
      <c r="E18" s="81" t="s">
        <v>174</v>
      </c>
      <c r="F18" s="84">
        <f>+IF('C10(2)-1管路(計画)'!F77="-","-",IF('C10(2)-1管路(計画)'!F77=0,"-",'C10(2)-1管路(計画)'!F77))</f>
        <v>454</v>
      </c>
      <c r="G18" s="84" t="str">
        <f>+IF('C10(2)-1管路(計画)'!G77="-","-",IF('C10(2)-1管路(計画)'!G77=0,"-",'C10(2)-1管路(計画)'!G77))</f>
        <v>-</v>
      </c>
      <c r="H18" s="84" t="str">
        <f>+IF('C10(2)-1管路(計画)'!H77="-","-",IF('C10(2)-1管路(計画)'!H77=0,"-",'C10(2)-1管路(計画)'!H77))</f>
        <v>-</v>
      </c>
      <c r="I18" s="84" t="str">
        <f>+IF('C10(2)-1管路(計画)'!I77="-","-",IF('C10(2)-1管路(計画)'!I77=0,"-",'C10(2)-1管路(計画)'!I77))</f>
        <v>-</v>
      </c>
      <c r="J18" s="84" t="str">
        <f>+IF('C10(2)-1管路(計画)'!J77="-","-",IF('C10(2)-1管路(計画)'!J77=0,"-",'C10(2)-1管路(計画)'!J77))</f>
        <v>-</v>
      </c>
      <c r="K18" s="84">
        <f>+IF('C10(2)-1管路(計画)'!K77="-","-",IF('C10(2)-1管路(計画)'!K77=0,"-",'C10(2)-1管路(計画)'!K77))</f>
        <v>786.39999999999986</v>
      </c>
      <c r="L18" s="84" t="str">
        <f>+IF('C10(2)-1管路(計画)'!L77="-","-",IF('C10(2)-1管路(計画)'!L77=0,"-",'C10(2)-1管路(計画)'!L77))</f>
        <v>-</v>
      </c>
      <c r="M18" s="84">
        <f>+IF('C10(2)-1管路(計画)'!M77="-","-",IF('C10(2)-1管路(計画)'!M77=0,"-",'C10(2)-1管路(計画)'!M77))</f>
        <v>851.19999999999982</v>
      </c>
      <c r="N18" s="84">
        <f>+IF('C10(2)-1管路(計画)'!N77="-","-",IF('C10(2)-1管路(計画)'!N77=0,"-",'C10(2)-1管路(計画)'!N77))</f>
        <v>1.4</v>
      </c>
      <c r="O18" s="84" t="str">
        <f>+IF('C10(2)-1管路(計画)'!O77="-","-",IF('C10(2)-1管路(計画)'!O77=0,"-",'C10(2)-1管路(計画)'!O77))</f>
        <v>-</v>
      </c>
      <c r="P18" s="84" t="str">
        <f>+IF('C10(2)-1管路(計画)'!P77="-","-",IF('C10(2)-1管路(計画)'!P77=0,"-",'C10(2)-1管路(計画)'!P77))</f>
        <v>-</v>
      </c>
      <c r="Q18" s="84" t="str">
        <f>+IF('C10(2)-1管路(計画)'!Q77="-","-",IF('C10(2)-1管路(計画)'!Q77=0,"-",'C10(2)-1管路(計画)'!Q77))</f>
        <v>-</v>
      </c>
      <c r="R18" s="84" t="str">
        <f>+IF('C10(2)-1管路(計画)'!R77="-","-",IF('C10(2)-1管路(計画)'!R77=0,"-",'C10(2)-1管路(計画)'!R77))</f>
        <v>-</v>
      </c>
      <c r="S18" s="84">
        <f>+IF('C10(2)-1管路(計画)'!S77="-","-",IF('C10(2)-1管路(計画)'!S77=0,"-",'C10(2)-1管路(計画)'!S77))</f>
        <v>2092.9999999999995</v>
      </c>
    </row>
    <row r="19" spans="1:19" ht="18.75" customHeight="1">
      <c r="A19" s="673"/>
      <c r="B19" s="1364"/>
      <c r="C19" s="1378"/>
      <c r="D19" s="1381"/>
      <c r="E19" s="81" t="s">
        <v>194</v>
      </c>
      <c r="F19" s="84">
        <f>+IF('C10(2)-1管路(計画)'!F78="-","-",IF('C10(2)-1管路(計画)'!F78=0,"-",'C10(2)-1管路(計画)'!F78))</f>
        <v>734.4</v>
      </c>
      <c r="G19" s="84" t="str">
        <f>+IF('C10(2)-1管路(計画)'!G78="-","-",IF('C10(2)-1管路(計画)'!G78=0,"-",'C10(2)-1管路(計画)'!G78))</f>
        <v>-</v>
      </c>
      <c r="H19" s="84">
        <f>+IF('C10(2)-1管路(計画)'!H78="-","-",IF('C10(2)-1管路(計画)'!H78=0,"-",'C10(2)-1管路(計画)'!H78))</f>
        <v>759.19999999999993</v>
      </c>
      <c r="I19" s="84" t="str">
        <f>+IF('C10(2)-1管路(計画)'!I78="-","-",IF('C10(2)-1管路(計画)'!I78=0,"-",'C10(2)-1管路(計画)'!I78))</f>
        <v>-</v>
      </c>
      <c r="J19" s="84" t="str">
        <f>+IF('C10(2)-1管路(計画)'!J78="-","-",IF('C10(2)-1管路(計画)'!J78=0,"-",'C10(2)-1管路(計画)'!J78))</f>
        <v>-</v>
      </c>
      <c r="K19" s="84" t="str">
        <f>+IF('C10(2)-1管路(計画)'!K78="-","-",IF('C10(2)-1管路(計画)'!K78=0,"-",'C10(2)-1管路(計画)'!K78))</f>
        <v>-</v>
      </c>
      <c r="L19" s="84" t="str">
        <f>+IF('C10(2)-1管路(計画)'!L78="-","-",IF('C10(2)-1管路(計画)'!L78=0,"-",'C10(2)-1管路(計画)'!L78))</f>
        <v>-</v>
      </c>
      <c r="M19" s="84">
        <f>+IF('C10(2)-1管路(計画)'!M78="-","-",IF('C10(2)-1管路(計画)'!M78=0,"-",'C10(2)-1管路(計画)'!M78))</f>
        <v>3.4000000000000004</v>
      </c>
      <c r="N19" s="84">
        <f>+IF('C10(2)-1管路(計画)'!N78="-","-",IF('C10(2)-1管路(計画)'!N78=0,"-",'C10(2)-1管路(計画)'!N78))</f>
        <v>67.5</v>
      </c>
      <c r="O19" s="84" t="str">
        <f>+IF('C10(2)-1管路(計画)'!O78="-","-",IF('C10(2)-1管路(計画)'!O78=0,"-",'C10(2)-1管路(計画)'!O78))</f>
        <v>-</v>
      </c>
      <c r="P19" s="84" t="str">
        <f>+IF('C10(2)-1管路(計画)'!P78="-","-",IF('C10(2)-1管路(計画)'!P78=0,"-",'C10(2)-1管路(計画)'!P78))</f>
        <v>-</v>
      </c>
      <c r="Q19" s="84" t="str">
        <f>+IF('C10(2)-1管路(計画)'!Q78="-","-",IF('C10(2)-1管路(計画)'!Q78=0,"-",'C10(2)-1管路(計画)'!Q78))</f>
        <v>-</v>
      </c>
      <c r="R19" s="84" t="str">
        <f>+IF('C10(2)-1管路(計画)'!R78="-","-",IF('C10(2)-1管路(計画)'!R78=0,"-",'C10(2)-1管路(計画)'!R78))</f>
        <v>-</v>
      </c>
      <c r="S19" s="84">
        <f>+IF('C10(2)-1管路(計画)'!S78="-","-",IF('C10(2)-1管路(計画)'!S78=0,"-",'C10(2)-1管路(計画)'!S78))</f>
        <v>1564.5</v>
      </c>
    </row>
    <row r="20" spans="1:19" ht="18.75" customHeight="1">
      <c r="A20" s="673"/>
      <c r="B20" s="1364"/>
      <c r="C20" s="1378"/>
      <c r="D20" s="1382"/>
      <c r="E20" s="82" t="s">
        <v>54</v>
      </c>
      <c r="F20" s="85">
        <f>+IF('C10(2)-1管路(計画)'!F79="-","-",IF('C10(2)-1管路(計画)'!F79=0,"-",'C10(2)-1管路(計画)'!F79))</f>
        <v>2259.9</v>
      </c>
      <c r="G20" s="85" t="str">
        <f>+IF('C10(2)-1管路(計画)'!G79="-","-",IF('C10(2)-1管路(計画)'!G79=0,"-",'C10(2)-1管路(計画)'!G79))</f>
        <v>-</v>
      </c>
      <c r="H20" s="85">
        <f>+IF('C10(2)-1管路(計画)'!H79="-","-",IF('C10(2)-1管路(計画)'!H79=0,"-",'C10(2)-1管路(計画)'!H79))</f>
        <v>759.19999999999993</v>
      </c>
      <c r="I20" s="85" t="str">
        <f>+IF('C10(2)-1管路(計画)'!I79="-","-",IF('C10(2)-1管路(計画)'!I79=0,"-",'C10(2)-1管路(計画)'!I79))</f>
        <v>-</v>
      </c>
      <c r="J20" s="85">
        <f>+IF('C10(2)-1管路(計画)'!J79="-","-",IF('C10(2)-1管路(計画)'!J79=0,"-",'C10(2)-1管路(計画)'!J79))</f>
        <v>1069.5</v>
      </c>
      <c r="K20" s="85">
        <f>+IF('C10(2)-1管路(計画)'!K79="-","-",IF('C10(2)-1管路(計画)'!K79=0,"-",'C10(2)-1管路(計画)'!K79))</f>
        <v>5355.2</v>
      </c>
      <c r="L20" s="85" t="str">
        <f>+IF('C10(2)-1管路(計画)'!L79="-","-",IF('C10(2)-1管路(計画)'!L79=0,"-",'C10(2)-1管路(計画)'!L79))</f>
        <v>-</v>
      </c>
      <c r="M20" s="85">
        <f>+IF('C10(2)-1管路(計画)'!M79="-","-",IF('C10(2)-1管路(計画)'!M79=0,"-",'C10(2)-1管路(計画)'!M79))</f>
        <v>854.5999999999998</v>
      </c>
      <c r="N20" s="85">
        <f>+IF('C10(2)-1管路(計画)'!N79="-","-",IF('C10(2)-1管路(計画)'!N79=0,"-",'C10(2)-1管路(計画)'!N79))</f>
        <v>68.900000000000006</v>
      </c>
      <c r="O20" s="85" t="str">
        <f>+IF('C10(2)-1管路(計画)'!O79="-","-",IF('C10(2)-1管路(計画)'!O79=0,"-",'C10(2)-1管路(計画)'!O79))</f>
        <v>-</v>
      </c>
      <c r="P20" s="85" t="str">
        <f>+IF('C10(2)-1管路(計画)'!P79="-","-",IF('C10(2)-1管路(計画)'!P79=0,"-",'C10(2)-1管路(計画)'!P79))</f>
        <v>-</v>
      </c>
      <c r="Q20" s="85" t="str">
        <f>+IF('C10(2)-1管路(計画)'!Q79="-","-",IF('C10(2)-1管路(計画)'!Q79=0,"-",'C10(2)-1管路(計画)'!Q79))</f>
        <v>-</v>
      </c>
      <c r="R20" s="85" t="str">
        <f>+IF('C10(2)-1管路(計画)'!R79="-","-",IF('C10(2)-1管路(計画)'!R79=0,"-",'C10(2)-1管路(計画)'!R79))</f>
        <v>-</v>
      </c>
      <c r="S20" s="85">
        <f>+IF('C10(2)-1管路(計画)'!S79="-","-",IF('C10(2)-1管路(計画)'!S79=0,"-",'C10(2)-1管路(計画)'!S79))</f>
        <v>10367.299999999999</v>
      </c>
    </row>
    <row r="21" spans="1:19" ht="18.75" customHeight="1">
      <c r="A21" s="673"/>
      <c r="B21" s="1364"/>
      <c r="C21" s="1378"/>
      <c r="D21" s="1380" t="s">
        <v>155</v>
      </c>
      <c r="E21" s="80" t="s">
        <v>193</v>
      </c>
      <c r="F21" s="83">
        <f>+IF('C10(2)-1管路(計画)'!F80="-","-",IF('C10(2)-1管路(計画)'!F80=0,"-",'C10(2)-1管路(計画)'!F80))</f>
        <v>144</v>
      </c>
      <c r="G21" s="83">
        <f>+IF('C10(2)-1管路(計画)'!G80="-","-",IF('C10(2)-1管路(計画)'!G80=0,"-",'C10(2)-1管路(計画)'!G80))</f>
        <v>77.5</v>
      </c>
      <c r="H21" s="83" t="str">
        <f>+IF('C10(2)-1管路(計画)'!H80="-","-",IF('C10(2)-1管路(計画)'!H80=0,"-",'C10(2)-1管路(計画)'!H80))</f>
        <v>-</v>
      </c>
      <c r="I21" s="83" t="str">
        <f>+IF('C10(2)-1管路(計画)'!I80="-","-",IF('C10(2)-1管路(計画)'!I80=0,"-",'C10(2)-1管路(計画)'!I80))</f>
        <v>-</v>
      </c>
      <c r="J21" s="83" t="str">
        <f>+IF('C10(2)-1管路(計画)'!J80="-","-",IF('C10(2)-1管路(計画)'!J80=0,"-",'C10(2)-1管路(計画)'!J80))</f>
        <v>-</v>
      </c>
      <c r="K21" s="83">
        <f>+IF('C10(2)-1管路(計画)'!K80="-","-",IF('C10(2)-1管路(計画)'!K80=0,"-",'C10(2)-1管路(計画)'!K80))</f>
        <v>1303.7</v>
      </c>
      <c r="L21" s="83" t="str">
        <f>+IF('C10(2)-1管路(計画)'!L80="-","-",IF('C10(2)-1管路(計画)'!L80=0,"-",'C10(2)-1管路(計画)'!L80))</f>
        <v>-</v>
      </c>
      <c r="M21" s="83" t="str">
        <f>+IF('C10(2)-1管路(計画)'!M80="-","-",IF('C10(2)-1管路(計画)'!M80=0,"-",'C10(2)-1管路(計画)'!M80))</f>
        <v>-</v>
      </c>
      <c r="N21" s="83" t="str">
        <f>+IF('C10(2)-1管路(計画)'!N80="-","-",IF('C10(2)-1管路(計画)'!N80=0,"-",'C10(2)-1管路(計画)'!N80))</f>
        <v>-</v>
      </c>
      <c r="O21" s="83" t="str">
        <f>+IF('C10(2)-1管路(計画)'!O80="-","-",IF('C10(2)-1管路(計画)'!O80=0,"-",'C10(2)-1管路(計画)'!O80))</f>
        <v>-</v>
      </c>
      <c r="P21" s="83" t="str">
        <f>+IF('C10(2)-1管路(計画)'!P80="-","-",IF('C10(2)-1管路(計画)'!P80=0,"-",'C10(2)-1管路(計画)'!P80))</f>
        <v>-</v>
      </c>
      <c r="Q21" s="83" t="str">
        <f>+IF('C10(2)-1管路(計画)'!Q80="-","-",IF('C10(2)-1管路(計画)'!Q80=0,"-",'C10(2)-1管路(計画)'!Q80))</f>
        <v>-</v>
      </c>
      <c r="R21" s="83" t="str">
        <f>+IF('C10(2)-1管路(計画)'!R80="-","-",IF('C10(2)-1管路(計画)'!R80=0,"-",'C10(2)-1管路(計画)'!R80))</f>
        <v>-</v>
      </c>
      <c r="S21" s="83">
        <f>+IF('C10(2)-1管路(計画)'!S80="-","-",IF('C10(2)-1管路(計画)'!S80=0,"-",'C10(2)-1管路(計画)'!S80))</f>
        <v>1525.2</v>
      </c>
    </row>
    <row r="22" spans="1:19" ht="18.75" customHeight="1">
      <c r="A22" s="673"/>
      <c r="B22" s="1364"/>
      <c r="C22" s="1378"/>
      <c r="D22" s="1381"/>
      <c r="E22" s="81" t="s">
        <v>177</v>
      </c>
      <c r="F22" s="84">
        <f>+IF('C10(2)-1管路(計画)'!F81="-","-",IF('C10(2)-1管路(計画)'!F81=0,"-",'C10(2)-1管路(計画)'!F81))</f>
        <v>843.5</v>
      </c>
      <c r="G22" s="84" t="str">
        <f>+IF('C10(2)-1管路(計画)'!G81="-","-",IF('C10(2)-1管路(計画)'!G81=0,"-",'C10(2)-1管路(計画)'!G81))</f>
        <v>-</v>
      </c>
      <c r="H22" s="84" t="str">
        <f>+IF('C10(2)-1管路(計画)'!H81="-","-",IF('C10(2)-1管路(計画)'!H81=0,"-",'C10(2)-1管路(計画)'!H81))</f>
        <v>-</v>
      </c>
      <c r="I22" s="84" t="str">
        <f>+IF('C10(2)-1管路(計画)'!I81="-","-",IF('C10(2)-1管路(計画)'!I81=0,"-",'C10(2)-1管路(計画)'!I81))</f>
        <v>-</v>
      </c>
      <c r="J22" s="84" t="str">
        <f>+IF('C10(2)-1管路(計画)'!J81="-","-",IF('C10(2)-1管路(計画)'!J81=0,"-",'C10(2)-1管路(計画)'!J81))</f>
        <v>-</v>
      </c>
      <c r="K22" s="84">
        <f>+IF('C10(2)-1管路(計画)'!K81="-","-",IF('C10(2)-1管路(計画)'!K81=0,"-",'C10(2)-1管路(計画)'!K81))</f>
        <v>5069.4000000000005</v>
      </c>
      <c r="L22" s="84" t="str">
        <f>+IF('C10(2)-1管路(計画)'!L81="-","-",IF('C10(2)-1管路(計画)'!L81=0,"-",'C10(2)-1管路(計画)'!L81))</f>
        <v>-</v>
      </c>
      <c r="M22" s="84" t="str">
        <f>+IF('C10(2)-1管路(計画)'!M81="-","-",IF('C10(2)-1管路(計画)'!M81=0,"-",'C10(2)-1管路(計画)'!M81))</f>
        <v>-</v>
      </c>
      <c r="N22" s="84" t="str">
        <f>+IF('C10(2)-1管路(計画)'!N81="-","-",IF('C10(2)-1管路(計画)'!N81=0,"-",'C10(2)-1管路(計画)'!N81))</f>
        <v>-</v>
      </c>
      <c r="O22" s="84" t="str">
        <f>+IF('C10(2)-1管路(計画)'!O81="-","-",IF('C10(2)-1管路(計画)'!O81=0,"-",'C10(2)-1管路(計画)'!O81))</f>
        <v>-</v>
      </c>
      <c r="P22" s="84" t="str">
        <f>+IF('C10(2)-1管路(計画)'!P81="-","-",IF('C10(2)-1管路(計画)'!P81=0,"-",'C10(2)-1管路(計画)'!P81))</f>
        <v>-</v>
      </c>
      <c r="Q22" s="84" t="str">
        <f>+IF('C10(2)-1管路(計画)'!Q81="-","-",IF('C10(2)-1管路(計画)'!Q81=0,"-",'C10(2)-1管路(計画)'!Q81))</f>
        <v>-</v>
      </c>
      <c r="R22" s="84" t="str">
        <f>+IF('C10(2)-1管路(計画)'!R81="-","-",IF('C10(2)-1管路(計画)'!R81=0,"-",'C10(2)-1管路(計画)'!R81))</f>
        <v>-</v>
      </c>
      <c r="S22" s="84">
        <f>+IF('C10(2)-1管路(計画)'!S81="-","-",IF('C10(2)-1管路(計画)'!S81=0,"-",'C10(2)-1管路(計画)'!S81))</f>
        <v>5912.9000000000005</v>
      </c>
    </row>
    <row r="23" spans="1:19" ht="18.75" customHeight="1">
      <c r="A23" s="673"/>
      <c r="B23" s="1364"/>
      <c r="C23" s="1378"/>
      <c r="D23" s="1381"/>
      <c r="E23" s="81" t="s">
        <v>176</v>
      </c>
      <c r="F23" s="84">
        <f>+IF('C10(2)-1管路(計画)'!F82="-","-",IF('C10(2)-1管路(計画)'!F82=0,"-",'C10(2)-1管路(計画)'!F82))</f>
        <v>7742.9000000000005</v>
      </c>
      <c r="G23" s="84" t="str">
        <f>+IF('C10(2)-1管路(計画)'!G82="-","-",IF('C10(2)-1管路(計画)'!G82=0,"-",'C10(2)-1管路(計画)'!G82))</f>
        <v>-</v>
      </c>
      <c r="H23" s="84" t="str">
        <f>+IF('C10(2)-1管路(計画)'!H82="-","-",IF('C10(2)-1管路(計画)'!H82=0,"-",'C10(2)-1管路(計画)'!H82))</f>
        <v>-</v>
      </c>
      <c r="I23" s="84" t="str">
        <f>+IF('C10(2)-1管路(計画)'!I82="-","-",IF('C10(2)-1管路(計画)'!I82=0,"-",'C10(2)-1管路(計画)'!I82))</f>
        <v>-</v>
      </c>
      <c r="J23" s="84">
        <f>+IF('C10(2)-1管路(計画)'!J82="-","-",IF('C10(2)-1管路(計画)'!J82=0,"-",'C10(2)-1管路(計画)'!J82))</f>
        <v>3134.7999999999997</v>
      </c>
      <c r="K23" s="84">
        <f>+IF('C10(2)-1管路(計画)'!K82="-","-",IF('C10(2)-1管路(計画)'!K82=0,"-",'C10(2)-1管路(計画)'!K82))</f>
        <v>15057.999999999996</v>
      </c>
      <c r="L23" s="84" t="str">
        <f>+IF('C10(2)-1管路(計画)'!L82="-","-",IF('C10(2)-1管路(計画)'!L82=0,"-",'C10(2)-1管路(計画)'!L82))</f>
        <v>-</v>
      </c>
      <c r="M23" s="84" t="str">
        <f>+IF('C10(2)-1管路(計画)'!M82="-","-",IF('C10(2)-1管路(計画)'!M82=0,"-",'C10(2)-1管路(計画)'!M82))</f>
        <v>-</v>
      </c>
      <c r="N23" s="84" t="str">
        <f>+IF('C10(2)-1管路(計画)'!N82="-","-",IF('C10(2)-1管路(計画)'!N82=0,"-",'C10(2)-1管路(計画)'!N82))</f>
        <v>-</v>
      </c>
      <c r="O23" s="84" t="str">
        <f>+IF('C10(2)-1管路(計画)'!O82="-","-",IF('C10(2)-1管路(計画)'!O82=0,"-",'C10(2)-1管路(計画)'!O82))</f>
        <v>-</v>
      </c>
      <c r="P23" s="84" t="str">
        <f>+IF('C10(2)-1管路(計画)'!P82="-","-",IF('C10(2)-1管路(計画)'!P82=0,"-",'C10(2)-1管路(計画)'!P82))</f>
        <v>-</v>
      </c>
      <c r="Q23" s="84" t="str">
        <f>+IF('C10(2)-1管路(計画)'!Q82="-","-",IF('C10(2)-1管路(計画)'!Q82=0,"-",'C10(2)-1管路(計画)'!Q82))</f>
        <v>-</v>
      </c>
      <c r="R23" s="84" t="str">
        <f>+IF('C10(2)-1管路(計画)'!R82="-","-",IF('C10(2)-1管路(計画)'!R82=0,"-",'C10(2)-1管路(計画)'!R82))</f>
        <v>-</v>
      </c>
      <c r="S23" s="84">
        <f>+IF('C10(2)-1管路(計画)'!S82="-","-",IF('C10(2)-1管路(計画)'!S82=0,"-",'C10(2)-1管路(計画)'!S82))</f>
        <v>25935.699999999997</v>
      </c>
    </row>
    <row r="24" spans="1:19" ht="18.75" customHeight="1">
      <c r="A24" s="673"/>
      <c r="B24" s="1364"/>
      <c r="C24" s="1378"/>
      <c r="D24" s="1381"/>
      <c r="E24" s="81" t="s">
        <v>175</v>
      </c>
      <c r="F24" s="84">
        <f>+IF('C10(2)-1管路(計画)'!F83="-","-",IF('C10(2)-1管路(計画)'!F83=0,"-",'C10(2)-1管路(計画)'!F83))</f>
        <v>6682.1</v>
      </c>
      <c r="G24" s="84">
        <f>+IF('C10(2)-1管路(計画)'!G83="-","-",IF('C10(2)-1管路(計画)'!G83=0,"-",'C10(2)-1管路(計画)'!G83))</f>
        <v>56.8</v>
      </c>
      <c r="H24" s="84" t="str">
        <f>+IF('C10(2)-1管路(計画)'!H83="-","-",IF('C10(2)-1管路(計画)'!H83=0,"-",'C10(2)-1管路(計画)'!H83))</f>
        <v>-</v>
      </c>
      <c r="I24" s="84" t="str">
        <f>+IF('C10(2)-1管路(計画)'!I83="-","-",IF('C10(2)-1管路(計画)'!I83=0,"-",'C10(2)-1管路(計画)'!I83))</f>
        <v>-</v>
      </c>
      <c r="J24" s="84">
        <f>+IF('C10(2)-1管路(計画)'!J83="-","-",IF('C10(2)-1管路(計画)'!J83=0,"-",'C10(2)-1管路(計画)'!J83))</f>
        <v>3638.8000000000006</v>
      </c>
      <c r="K24" s="84">
        <f>+IF('C10(2)-1管路(計画)'!K83="-","-",IF('C10(2)-1管路(計画)'!K83=0,"-",'C10(2)-1管路(計画)'!K83))</f>
        <v>14560.699999999995</v>
      </c>
      <c r="L24" s="84" t="str">
        <f>+IF('C10(2)-1管路(計画)'!L83="-","-",IF('C10(2)-1管路(計画)'!L83=0,"-",'C10(2)-1管路(計画)'!L83))</f>
        <v>-</v>
      </c>
      <c r="M24" s="84" t="str">
        <f>+IF('C10(2)-1管路(計画)'!M83="-","-",IF('C10(2)-1管路(計画)'!M83=0,"-",'C10(2)-1管路(計画)'!M83))</f>
        <v>-</v>
      </c>
      <c r="N24" s="84">
        <f>+IF('C10(2)-1管路(計画)'!N83="-","-",IF('C10(2)-1管路(計画)'!N83=0,"-",'C10(2)-1管路(計画)'!N83))</f>
        <v>363.19999999999993</v>
      </c>
      <c r="O24" s="84" t="str">
        <f>+IF('C10(2)-1管路(計画)'!O83="-","-",IF('C10(2)-1管路(計画)'!O83=0,"-",'C10(2)-1管路(計画)'!O83))</f>
        <v>-</v>
      </c>
      <c r="P24" s="84" t="str">
        <f>+IF('C10(2)-1管路(計画)'!P83="-","-",IF('C10(2)-1管路(計画)'!P83=0,"-",'C10(2)-1管路(計画)'!P83))</f>
        <v>-</v>
      </c>
      <c r="Q24" s="84" t="str">
        <f>+IF('C10(2)-1管路(計画)'!Q83="-","-",IF('C10(2)-1管路(計画)'!Q83=0,"-",'C10(2)-1管路(計画)'!Q83))</f>
        <v>-</v>
      </c>
      <c r="R24" s="84" t="str">
        <f>+IF('C10(2)-1管路(計画)'!R83="-","-",IF('C10(2)-1管路(計画)'!R83=0,"-",'C10(2)-1管路(計画)'!R83))</f>
        <v>-</v>
      </c>
      <c r="S24" s="84">
        <f>+IF('C10(2)-1管路(計画)'!S83="-","-",IF('C10(2)-1管路(計画)'!S83=0,"-",'C10(2)-1管路(計画)'!S83))</f>
        <v>25301.599999999995</v>
      </c>
    </row>
    <row r="25" spans="1:19" ht="18.75" customHeight="1">
      <c r="A25" s="673"/>
      <c r="B25" s="1364"/>
      <c r="C25" s="1378"/>
      <c r="D25" s="1381"/>
      <c r="E25" s="81" t="s">
        <v>174</v>
      </c>
      <c r="F25" s="84">
        <f>+IF('C10(2)-1管路(計画)'!F84="-","-",IF('C10(2)-1管路(計画)'!F84=0,"-",'C10(2)-1管路(計画)'!F84))</f>
        <v>668.2</v>
      </c>
      <c r="G25" s="84" t="str">
        <f>+IF('C10(2)-1管路(計画)'!G84="-","-",IF('C10(2)-1管路(計画)'!G84=0,"-",'C10(2)-1管路(計画)'!G84))</f>
        <v>-</v>
      </c>
      <c r="H25" s="84" t="str">
        <f>+IF('C10(2)-1管路(計画)'!H84="-","-",IF('C10(2)-1管路(計画)'!H84=0,"-",'C10(2)-1管路(計画)'!H84))</f>
        <v>-</v>
      </c>
      <c r="I25" s="84" t="str">
        <f>+IF('C10(2)-1管路(計画)'!I84="-","-",IF('C10(2)-1管路(計画)'!I84=0,"-",'C10(2)-1管路(計画)'!I84))</f>
        <v>-</v>
      </c>
      <c r="J25" s="84">
        <f>+IF('C10(2)-1管路(計画)'!J84="-","-",IF('C10(2)-1管路(計画)'!J84=0,"-",'C10(2)-1管路(計画)'!J84))</f>
        <v>470.00000000000006</v>
      </c>
      <c r="K25" s="84">
        <f>+IF('C10(2)-1管路(計画)'!K84="-","-",IF('C10(2)-1管路(計画)'!K84=0,"-",'C10(2)-1管路(計画)'!K84))</f>
        <v>2368.2000000000003</v>
      </c>
      <c r="L25" s="84" t="str">
        <f>+IF('C10(2)-1管路(計画)'!L84="-","-",IF('C10(2)-1管路(計画)'!L84=0,"-",'C10(2)-1管路(計画)'!L84))</f>
        <v>-</v>
      </c>
      <c r="M25" s="84" t="str">
        <f>+IF('C10(2)-1管路(計画)'!M84="-","-",IF('C10(2)-1管路(計画)'!M84=0,"-",'C10(2)-1管路(計画)'!M84))</f>
        <v>-</v>
      </c>
      <c r="N25" s="84">
        <f>+IF('C10(2)-1管路(計画)'!N84="-","-",IF('C10(2)-1管路(計画)'!N84=0,"-",'C10(2)-1管路(計画)'!N84))</f>
        <v>115.69999999999999</v>
      </c>
      <c r="O25" s="84" t="str">
        <f>+IF('C10(2)-1管路(計画)'!O84="-","-",IF('C10(2)-1管路(計画)'!O84=0,"-",'C10(2)-1管路(計画)'!O84))</f>
        <v>-</v>
      </c>
      <c r="P25" s="84" t="str">
        <f>+IF('C10(2)-1管路(計画)'!P84="-","-",IF('C10(2)-1管路(計画)'!P84=0,"-",'C10(2)-1管路(計画)'!P84))</f>
        <v>-</v>
      </c>
      <c r="Q25" s="84" t="str">
        <f>+IF('C10(2)-1管路(計画)'!Q84="-","-",IF('C10(2)-1管路(計画)'!Q84=0,"-",'C10(2)-1管路(計画)'!Q84))</f>
        <v>-</v>
      </c>
      <c r="R25" s="84" t="str">
        <f>+IF('C10(2)-1管路(計画)'!R84="-","-",IF('C10(2)-1管路(計画)'!R84=0,"-",'C10(2)-1管路(計画)'!R84))</f>
        <v>-</v>
      </c>
      <c r="S25" s="84">
        <f>+IF('C10(2)-1管路(計画)'!S84="-","-",IF('C10(2)-1管路(計画)'!S84=0,"-",'C10(2)-1管路(計画)'!S84))</f>
        <v>3622.1000000000004</v>
      </c>
    </row>
    <row r="26" spans="1:19" ht="18.75" customHeight="1">
      <c r="A26" s="673"/>
      <c r="B26" s="1364"/>
      <c r="C26" s="1378"/>
      <c r="D26" s="1381"/>
      <c r="E26" s="81" t="s">
        <v>194</v>
      </c>
      <c r="F26" s="84" t="str">
        <f>+IF('C10(2)-1管路(計画)'!F85="-","-",IF('C10(2)-1管路(計画)'!F85=0,"-",'C10(2)-1管路(計画)'!F85))</f>
        <v>-</v>
      </c>
      <c r="G26" s="84" t="str">
        <f>+IF('C10(2)-1管路(計画)'!G85="-","-",IF('C10(2)-1管路(計画)'!G85=0,"-",'C10(2)-1管路(計画)'!G85))</f>
        <v>-</v>
      </c>
      <c r="H26" s="84">
        <f>+IF('C10(2)-1管路(計画)'!H85="-","-",IF('C10(2)-1管路(計画)'!H85=0,"-",'C10(2)-1管路(計画)'!H85))</f>
        <v>325</v>
      </c>
      <c r="I26" s="84" t="str">
        <f>+IF('C10(2)-1管路(計画)'!I85="-","-",IF('C10(2)-1管路(計画)'!I85=0,"-",'C10(2)-1管路(計画)'!I85))</f>
        <v>-</v>
      </c>
      <c r="J26" s="84" t="str">
        <f>+IF('C10(2)-1管路(計画)'!J85="-","-",IF('C10(2)-1管路(計画)'!J85=0,"-",'C10(2)-1管路(計画)'!J85))</f>
        <v>-</v>
      </c>
      <c r="K26" s="84">
        <f>+IF('C10(2)-1管路(計画)'!K85="-","-",IF('C10(2)-1管路(計画)'!K85=0,"-",'C10(2)-1管路(計画)'!K85))</f>
        <v>242.3</v>
      </c>
      <c r="L26" s="84" t="str">
        <f>+IF('C10(2)-1管路(計画)'!L85="-","-",IF('C10(2)-1管路(計画)'!L85=0,"-",'C10(2)-1管路(計画)'!L85))</f>
        <v>-</v>
      </c>
      <c r="M26" s="84">
        <f>+IF('C10(2)-1管路(計画)'!M85="-","-",IF('C10(2)-1管路(計画)'!M85=0,"-",'C10(2)-1管路(計画)'!M85))</f>
        <v>83.8</v>
      </c>
      <c r="N26" s="84">
        <f>+IF('C10(2)-1管路(計画)'!N85="-","-",IF('C10(2)-1管路(計画)'!N85=0,"-",'C10(2)-1管路(計画)'!N85))</f>
        <v>262.29999999999995</v>
      </c>
      <c r="O26" s="84" t="str">
        <f>+IF('C10(2)-1管路(計画)'!O85="-","-",IF('C10(2)-1管路(計画)'!O85=0,"-",'C10(2)-1管路(計画)'!O85))</f>
        <v>-</v>
      </c>
      <c r="P26" s="84" t="str">
        <f>+IF('C10(2)-1管路(計画)'!P85="-","-",IF('C10(2)-1管路(計画)'!P85=0,"-",'C10(2)-1管路(計画)'!P85))</f>
        <v>-</v>
      </c>
      <c r="Q26" s="84" t="str">
        <f>+IF('C10(2)-1管路(計画)'!Q85="-","-",IF('C10(2)-1管路(計画)'!Q85=0,"-",'C10(2)-1管路(計画)'!Q85))</f>
        <v>-</v>
      </c>
      <c r="R26" s="84" t="str">
        <f>+IF('C10(2)-1管路(計画)'!R85="-","-",IF('C10(2)-1管路(計画)'!R85=0,"-",'C10(2)-1管路(計画)'!R85))</f>
        <v>-</v>
      </c>
      <c r="S26" s="84">
        <f>+IF('C10(2)-1管路(計画)'!S85="-","-",IF('C10(2)-1管路(計画)'!S85=0,"-",'C10(2)-1管路(計画)'!S85))</f>
        <v>913.39999999999986</v>
      </c>
    </row>
    <row r="27" spans="1:19" ht="18.75" customHeight="1">
      <c r="A27" s="673"/>
      <c r="B27" s="1364"/>
      <c r="C27" s="1378"/>
      <c r="D27" s="1382"/>
      <c r="E27" s="82" t="s">
        <v>54</v>
      </c>
      <c r="F27" s="85">
        <f>+IF('C10(2)-1管路(計画)'!F86="-","-",IF('C10(2)-1管路(計画)'!F86=0,"-",'C10(2)-1管路(計画)'!F86))</f>
        <v>16080.700000000003</v>
      </c>
      <c r="G27" s="85">
        <f>+IF('C10(2)-1管路(計画)'!G86="-","-",IF('C10(2)-1管路(計画)'!G86=0,"-",'C10(2)-1管路(計画)'!G86))</f>
        <v>134.30000000000001</v>
      </c>
      <c r="H27" s="85">
        <f>+IF('C10(2)-1管路(計画)'!H86="-","-",IF('C10(2)-1管路(計画)'!H86=0,"-",'C10(2)-1管路(計画)'!H86))</f>
        <v>325</v>
      </c>
      <c r="I27" s="85" t="str">
        <f>+IF('C10(2)-1管路(計画)'!I86="-","-",IF('C10(2)-1管路(計画)'!I86=0,"-",'C10(2)-1管路(計画)'!I86))</f>
        <v>-</v>
      </c>
      <c r="J27" s="85">
        <f>+IF('C10(2)-1管路(計画)'!J86="-","-",IF('C10(2)-1管路(計画)'!J86=0,"-",'C10(2)-1管路(計画)'!J86))</f>
        <v>7243.6</v>
      </c>
      <c r="K27" s="85">
        <f>+IF('C10(2)-1管路(計画)'!K86="-","-",IF('C10(2)-1管路(計画)'!K86=0,"-",'C10(2)-1管路(計画)'!K86))</f>
        <v>38602.299999999996</v>
      </c>
      <c r="L27" s="85" t="str">
        <f>+IF('C10(2)-1管路(計画)'!L86="-","-",IF('C10(2)-1管路(計画)'!L86=0,"-",'C10(2)-1管路(計画)'!L86))</f>
        <v>-</v>
      </c>
      <c r="M27" s="85">
        <f>+IF('C10(2)-1管路(計画)'!M86="-","-",IF('C10(2)-1管路(計画)'!M86=0,"-",'C10(2)-1管路(計画)'!M86))</f>
        <v>83.8</v>
      </c>
      <c r="N27" s="85">
        <f>+IF('C10(2)-1管路(計画)'!N86="-","-",IF('C10(2)-1管路(計画)'!N86=0,"-",'C10(2)-1管路(計画)'!N86))</f>
        <v>741.19999999999982</v>
      </c>
      <c r="O27" s="85" t="str">
        <f>+IF('C10(2)-1管路(計画)'!O86="-","-",IF('C10(2)-1管路(計画)'!O86=0,"-",'C10(2)-1管路(計画)'!O86))</f>
        <v>-</v>
      </c>
      <c r="P27" s="85" t="str">
        <f>+IF('C10(2)-1管路(計画)'!P86="-","-",IF('C10(2)-1管路(計画)'!P86=0,"-",'C10(2)-1管路(計画)'!P86))</f>
        <v>-</v>
      </c>
      <c r="Q27" s="85" t="str">
        <f>+IF('C10(2)-1管路(計画)'!Q86="-","-",IF('C10(2)-1管路(計画)'!Q86=0,"-",'C10(2)-1管路(計画)'!Q86))</f>
        <v>-</v>
      </c>
      <c r="R27" s="85" t="str">
        <f>+IF('C10(2)-1管路(計画)'!R86="-","-",IF('C10(2)-1管路(計画)'!R86=0,"-",'C10(2)-1管路(計画)'!R86))</f>
        <v>-</v>
      </c>
      <c r="S27" s="85">
        <f>+IF('C10(2)-1管路(計画)'!S86="-","-",IF('C10(2)-1管路(計画)'!S86=0,"-",'C10(2)-1管路(計画)'!S86))</f>
        <v>63210.899999999994</v>
      </c>
    </row>
    <row r="28" spans="1:19" ht="18.75" customHeight="1">
      <c r="A28" s="673"/>
      <c r="B28" s="1364"/>
      <c r="C28" s="1378"/>
      <c r="D28" s="1360" t="s">
        <v>207</v>
      </c>
      <c r="E28" s="1361"/>
      <c r="F28" s="807">
        <f>+IF('C10(2)-1管路(計画)'!F87="-","-",IF('C10(2)-1管路(計画)'!F87=0,"-",'C10(2)-1管路(計画)'!F87))</f>
        <v>19033.900000000001</v>
      </c>
      <c r="G28" s="807">
        <f>+IF('C10(2)-1管路(計画)'!G87="-","-",IF('C10(2)-1管路(計画)'!G87=0,"-",'C10(2)-1管路(計画)'!G87))</f>
        <v>134.30000000000001</v>
      </c>
      <c r="H28" s="807">
        <f>+IF('C10(2)-1管路(計画)'!H87="-","-",IF('C10(2)-1管路(計画)'!H87=0,"-",'C10(2)-1管路(計画)'!H87))</f>
        <v>1084.1999999999998</v>
      </c>
      <c r="I28" s="807" t="str">
        <f>+IF('C10(2)-1管路(計画)'!I87="-","-",IF('C10(2)-1管路(計画)'!I87=0,"-",'C10(2)-1管路(計画)'!I87))</f>
        <v>-</v>
      </c>
      <c r="J28" s="807">
        <f>+IF('C10(2)-1管路(計画)'!J87="-","-",IF('C10(2)-1管路(計画)'!J87=0,"-",'C10(2)-1管路(計画)'!J87))</f>
        <v>8431.1</v>
      </c>
      <c r="K28" s="807">
        <f>+IF('C10(2)-1管路(計画)'!K87="-","-",IF('C10(2)-1管路(計画)'!K87=0,"-",'C10(2)-1管路(計画)'!K87))</f>
        <v>45198.2</v>
      </c>
      <c r="L28" s="807" t="str">
        <f>+IF('C10(2)-1管路(計画)'!L87="-","-",IF('C10(2)-1管路(計画)'!L87=0,"-",'C10(2)-1管路(計画)'!L87))</f>
        <v>-</v>
      </c>
      <c r="M28" s="807">
        <f>+IF('C10(2)-1管路(計画)'!M87="-","-",IF('C10(2)-1管路(計画)'!M87=0,"-",'C10(2)-1管路(計画)'!M87))</f>
        <v>938.39999999999975</v>
      </c>
      <c r="N28" s="807">
        <f>+IF('C10(2)-1管路(計画)'!N87="-","-",IF('C10(2)-1管路(計画)'!N87=0,"-",'C10(2)-1管路(計画)'!N87))</f>
        <v>810.0999999999998</v>
      </c>
      <c r="O28" s="807" t="str">
        <f>+IF('C10(2)-1管路(計画)'!O87="-","-",IF('C10(2)-1管路(計画)'!O87=0,"-",'C10(2)-1管路(計画)'!O87))</f>
        <v>-</v>
      </c>
      <c r="P28" s="807" t="str">
        <f>+IF('C10(2)-1管路(計画)'!P87="-","-",IF('C10(2)-1管路(計画)'!P87=0,"-",'C10(2)-1管路(計画)'!P87))</f>
        <v>-</v>
      </c>
      <c r="Q28" s="807" t="str">
        <f>+IF('C10(2)-1管路(計画)'!Q87="-","-",IF('C10(2)-1管路(計画)'!Q87=0,"-",'C10(2)-1管路(計画)'!Q87))</f>
        <v>-</v>
      </c>
      <c r="R28" s="807" t="str">
        <f>+IF('C10(2)-1管路(計画)'!R87="-","-",IF('C10(2)-1管路(計画)'!R87=0,"-",'C10(2)-1管路(計画)'!R87))</f>
        <v>-</v>
      </c>
      <c r="S28" s="807">
        <f>+IF('C10(2)-1管路(計画)'!S87="-","-",IF('C10(2)-1管路(計画)'!S87=0,"-",'C10(2)-1管路(計画)'!S87))</f>
        <v>75630.2</v>
      </c>
    </row>
    <row r="29" spans="1:19" ht="18.75" customHeight="1">
      <c r="A29" s="673"/>
      <c r="B29" s="1364"/>
      <c r="C29" s="1378" t="s">
        <v>858</v>
      </c>
      <c r="D29" s="1251" t="s">
        <v>767</v>
      </c>
      <c r="E29" s="80" t="s">
        <v>193</v>
      </c>
      <c r="F29" s="83" t="str">
        <f>+IF('C10(2)-1管路(計画)'!F88="-","-",IF('C10(2)-1管路(計画)'!F88=0,"-",'C10(2)-1管路(計画)'!F88))</f>
        <v>-</v>
      </c>
      <c r="G29" s="83" t="str">
        <f>+IF('C10(2)-1管路(計画)'!G88="-","-",IF('C10(2)-1管路(計画)'!G88=0,"-",'C10(2)-1管路(計画)'!G88))</f>
        <v>-</v>
      </c>
      <c r="H29" s="83" t="str">
        <f>+IF('C10(2)-1管路(計画)'!H88="-","-",IF('C10(2)-1管路(計画)'!H88=0,"-",'C10(2)-1管路(計画)'!H88))</f>
        <v>-</v>
      </c>
      <c r="I29" s="83" t="str">
        <f>+IF('C10(2)-1管路(計画)'!I88="-","-",IF('C10(2)-1管路(計画)'!I88=0,"-",'C10(2)-1管路(計画)'!I88))</f>
        <v>-</v>
      </c>
      <c r="J29" s="83" t="str">
        <f>+IF('C10(2)-1管路(計画)'!J88="-","-",IF('C10(2)-1管路(計画)'!J88=0,"-",'C10(2)-1管路(計画)'!J88))</f>
        <v>-</v>
      </c>
      <c r="K29" s="83" t="str">
        <f>+IF('C10(2)-1管路(計画)'!K88="-","-",IF('C10(2)-1管路(計画)'!K88=0,"-",'C10(2)-1管路(計画)'!K88))</f>
        <v>-</v>
      </c>
      <c r="L29" s="83" t="str">
        <f>+IF('C10(2)-1管路(計画)'!L88="-","-",IF('C10(2)-1管路(計画)'!L88=0,"-",'C10(2)-1管路(計画)'!L88))</f>
        <v>-</v>
      </c>
      <c r="M29" s="83" t="str">
        <f>+IF('C10(2)-1管路(計画)'!M88="-","-",IF('C10(2)-1管路(計画)'!M88=0,"-",'C10(2)-1管路(計画)'!M88))</f>
        <v>-</v>
      </c>
      <c r="N29" s="83" t="str">
        <f>+IF('C10(2)-1管路(計画)'!N88="-","-",IF('C10(2)-1管路(計画)'!N88=0,"-",'C10(2)-1管路(計画)'!N88))</f>
        <v>-</v>
      </c>
      <c r="O29" s="83" t="str">
        <f>+IF('C10(2)-1管路(計画)'!O88="-","-",IF('C10(2)-1管路(計画)'!O88=0,"-",'C10(2)-1管路(計画)'!O88))</f>
        <v>-</v>
      </c>
      <c r="P29" s="83" t="str">
        <f>+IF('C10(2)-1管路(計画)'!P88="-","-",IF('C10(2)-1管路(計画)'!P88=0,"-",'C10(2)-1管路(計画)'!P88))</f>
        <v>-</v>
      </c>
      <c r="Q29" s="83" t="str">
        <f>+IF('C10(2)-1管路(計画)'!Q88="-","-",IF('C10(2)-1管路(計画)'!Q88=0,"-",'C10(2)-1管路(計画)'!Q88))</f>
        <v>-</v>
      </c>
      <c r="R29" s="83" t="str">
        <f>+IF('C10(2)-1管路(計画)'!R88="-","-",IF('C10(2)-1管路(計画)'!R88=0,"-",'C10(2)-1管路(計画)'!R88))</f>
        <v>-</v>
      </c>
      <c r="S29" s="83" t="str">
        <f>+IF('C10(2)-1管路(計画)'!S88="-","-",IF('C10(2)-1管路(計画)'!S88=0,"-",'C10(2)-1管路(計画)'!S88))</f>
        <v>-</v>
      </c>
    </row>
    <row r="30" spans="1:19" ht="18.75" customHeight="1">
      <c r="A30" s="673"/>
      <c r="B30" s="1364"/>
      <c r="C30" s="1378"/>
      <c r="D30" s="1252"/>
      <c r="E30" s="81" t="s">
        <v>177</v>
      </c>
      <c r="F30" s="84">
        <f>+IF('C10(2)-1管路(計画)'!F89="-","-",IF('C10(2)-1管路(計画)'!F89=0,"-",'C10(2)-1管路(計画)'!F89))</f>
        <v>1</v>
      </c>
      <c r="G30" s="84" t="str">
        <f>+IF('C10(2)-1管路(計画)'!G89="-","-",IF('C10(2)-1管路(計画)'!G89=0,"-",'C10(2)-1管路(計画)'!G89))</f>
        <v>-</v>
      </c>
      <c r="H30" s="84" t="str">
        <f>+IF('C10(2)-1管路(計画)'!H89="-","-",IF('C10(2)-1管路(計画)'!H89=0,"-",'C10(2)-1管路(計画)'!H89))</f>
        <v>-</v>
      </c>
      <c r="I30" s="84" t="str">
        <f>+IF('C10(2)-1管路(計画)'!I89="-","-",IF('C10(2)-1管路(計画)'!I89=0,"-",'C10(2)-1管路(計画)'!I89))</f>
        <v>-</v>
      </c>
      <c r="J30" s="84">
        <f>+IF('C10(2)-1管路(計画)'!J89="-","-",IF('C10(2)-1管路(計画)'!J89=0,"-",'C10(2)-1管路(計画)'!J89))</f>
        <v>2</v>
      </c>
      <c r="K30" s="84">
        <f>+IF('C10(2)-1管路(計画)'!K89="-","-",IF('C10(2)-1管路(計画)'!K89=0,"-",'C10(2)-1管路(計画)'!K89))</f>
        <v>13</v>
      </c>
      <c r="L30" s="84" t="str">
        <f>+IF('C10(2)-1管路(計画)'!L89="-","-",IF('C10(2)-1管路(計画)'!L89=0,"-",'C10(2)-1管路(計画)'!L89))</f>
        <v>-</v>
      </c>
      <c r="M30" s="84" t="str">
        <f>+IF('C10(2)-1管路(計画)'!M89="-","-",IF('C10(2)-1管路(計画)'!M89=0,"-",'C10(2)-1管路(計画)'!M89))</f>
        <v>-</v>
      </c>
      <c r="N30" s="84" t="str">
        <f>+IF('C10(2)-1管路(計画)'!N89="-","-",IF('C10(2)-1管路(計画)'!N89=0,"-",'C10(2)-1管路(計画)'!N89))</f>
        <v>-</v>
      </c>
      <c r="O30" s="84" t="str">
        <f>+IF('C10(2)-1管路(計画)'!O89="-","-",IF('C10(2)-1管路(計画)'!O89=0,"-",'C10(2)-1管路(計画)'!O89))</f>
        <v>-</v>
      </c>
      <c r="P30" s="84" t="str">
        <f>+IF('C10(2)-1管路(計画)'!P89="-","-",IF('C10(2)-1管路(計画)'!P89=0,"-",'C10(2)-1管路(計画)'!P89))</f>
        <v>-</v>
      </c>
      <c r="Q30" s="84" t="str">
        <f>+IF('C10(2)-1管路(計画)'!Q89="-","-",IF('C10(2)-1管路(計画)'!Q89=0,"-",'C10(2)-1管路(計画)'!Q89))</f>
        <v>-</v>
      </c>
      <c r="R30" s="84" t="str">
        <f>+IF('C10(2)-1管路(計画)'!R89="-","-",IF('C10(2)-1管路(計画)'!R89=0,"-",'C10(2)-1管路(計画)'!R89))</f>
        <v>-</v>
      </c>
      <c r="S30" s="84">
        <f>+IF('C10(2)-1管路(計画)'!S89="-","-",IF('C10(2)-1管路(計画)'!S89=0,"-",'C10(2)-1管路(計画)'!S89))</f>
        <v>16</v>
      </c>
    </row>
    <row r="31" spans="1:19" ht="18.75" customHeight="1">
      <c r="A31" s="673"/>
      <c r="B31" s="1364"/>
      <c r="C31" s="1378"/>
      <c r="D31" s="1252"/>
      <c r="E31" s="81" t="s">
        <v>176</v>
      </c>
      <c r="F31" s="84">
        <f>+IF('C10(2)-1管路(計画)'!F90="-","-",IF('C10(2)-1管路(計画)'!F90=0,"-",'C10(2)-1管路(計画)'!F90))</f>
        <v>54</v>
      </c>
      <c r="G31" s="84" t="str">
        <f>+IF('C10(2)-1管路(計画)'!G90="-","-",IF('C10(2)-1管路(計画)'!G90=0,"-",'C10(2)-1管路(計画)'!G90))</f>
        <v>-</v>
      </c>
      <c r="H31" s="84" t="str">
        <f>+IF('C10(2)-1管路(計画)'!H90="-","-",IF('C10(2)-1管路(計画)'!H90=0,"-",'C10(2)-1管路(計画)'!H90))</f>
        <v>-</v>
      </c>
      <c r="I31" s="84" t="str">
        <f>+IF('C10(2)-1管路(計画)'!I90="-","-",IF('C10(2)-1管路(計画)'!I90=0,"-",'C10(2)-1管路(計画)'!I90))</f>
        <v>-</v>
      </c>
      <c r="J31" s="84">
        <f>+IF('C10(2)-1管路(計画)'!J90="-","-",IF('C10(2)-1管路(計画)'!J90=0,"-",'C10(2)-1管路(計画)'!J90))</f>
        <v>47</v>
      </c>
      <c r="K31" s="84">
        <f>+IF('C10(2)-1管路(計画)'!K90="-","-",IF('C10(2)-1管路(計画)'!K90=0,"-",'C10(2)-1管路(計画)'!K90))</f>
        <v>25</v>
      </c>
      <c r="L31" s="84" t="str">
        <f>+IF('C10(2)-1管路(計画)'!L90="-","-",IF('C10(2)-1管路(計画)'!L90=0,"-",'C10(2)-1管路(計画)'!L90))</f>
        <v>-</v>
      </c>
      <c r="M31" s="84" t="str">
        <f>+IF('C10(2)-1管路(計画)'!M90="-","-",IF('C10(2)-1管路(計画)'!M90=0,"-",'C10(2)-1管路(計画)'!M90))</f>
        <v>-</v>
      </c>
      <c r="N31" s="84" t="str">
        <f>+IF('C10(2)-1管路(計画)'!N90="-","-",IF('C10(2)-1管路(計画)'!N90=0,"-",'C10(2)-1管路(計画)'!N90))</f>
        <v>-</v>
      </c>
      <c r="O31" s="84" t="str">
        <f>+IF('C10(2)-1管路(計画)'!O90="-","-",IF('C10(2)-1管路(計画)'!O90=0,"-",'C10(2)-1管路(計画)'!O90))</f>
        <v>-</v>
      </c>
      <c r="P31" s="84" t="str">
        <f>+IF('C10(2)-1管路(計画)'!P90="-","-",IF('C10(2)-1管路(計画)'!P90=0,"-",'C10(2)-1管路(計画)'!P90))</f>
        <v>-</v>
      </c>
      <c r="Q31" s="84" t="str">
        <f>+IF('C10(2)-1管路(計画)'!Q90="-","-",IF('C10(2)-1管路(計画)'!Q90=0,"-",'C10(2)-1管路(計画)'!Q90))</f>
        <v>-</v>
      </c>
      <c r="R31" s="84" t="str">
        <f>+IF('C10(2)-1管路(計画)'!R90="-","-",IF('C10(2)-1管路(計画)'!R90=0,"-",'C10(2)-1管路(計画)'!R90))</f>
        <v>-</v>
      </c>
      <c r="S31" s="84">
        <f>+IF('C10(2)-1管路(計画)'!S90="-","-",IF('C10(2)-1管路(計画)'!S90=0,"-",'C10(2)-1管路(計画)'!S90))</f>
        <v>126</v>
      </c>
    </row>
    <row r="32" spans="1:19" ht="18.75" customHeight="1">
      <c r="A32" s="673"/>
      <c r="B32" s="1364"/>
      <c r="C32" s="1378"/>
      <c r="D32" s="1252"/>
      <c r="E32" s="81" t="s">
        <v>175</v>
      </c>
      <c r="F32" s="84">
        <f>+IF('C10(2)-1管路(計画)'!F91="-","-",IF('C10(2)-1管路(計画)'!F91=0,"-",'C10(2)-1管路(計画)'!F91))</f>
        <v>41</v>
      </c>
      <c r="G32" s="84">
        <f>+IF('C10(2)-1管路(計画)'!G91="-","-",IF('C10(2)-1管路(計画)'!G91=0,"-",'C10(2)-1管路(計画)'!G91))</f>
        <v>1</v>
      </c>
      <c r="H32" s="84" t="str">
        <f>+IF('C10(2)-1管路(計画)'!H91="-","-",IF('C10(2)-1管路(計画)'!H91=0,"-",'C10(2)-1管路(計画)'!H91))</f>
        <v>-</v>
      </c>
      <c r="I32" s="84" t="str">
        <f>+IF('C10(2)-1管路(計画)'!I91="-","-",IF('C10(2)-1管路(計画)'!I91=0,"-",'C10(2)-1管路(計画)'!I91))</f>
        <v>-</v>
      </c>
      <c r="J32" s="84">
        <f>+IF('C10(2)-1管路(計画)'!J91="-","-",IF('C10(2)-1管路(計画)'!J91=0,"-",'C10(2)-1管路(計画)'!J91))</f>
        <v>80</v>
      </c>
      <c r="K32" s="84">
        <f>+IF('C10(2)-1管路(計画)'!K91="-","-",IF('C10(2)-1管路(計画)'!K91=0,"-",'C10(2)-1管路(計画)'!K91))</f>
        <v>212</v>
      </c>
      <c r="L32" s="84" t="str">
        <f>+IF('C10(2)-1管路(計画)'!L91="-","-",IF('C10(2)-1管路(計画)'!L91=0,"-",'C10(2)-1管路(計画)'!L91))</f>
        <v>-</v>
      </c>
      <c r="M32" s="84">
        <f>+IF('C10(2)-1管路(計画)'!M91="-","-",IF('C10(2)-1管路(計画)'!M91=0,"-",'C10(2)-1管路(計画)'!M91))</f>
        <v>1</v>
      </c>
      <c r="N32" s="84" t="str">
        <f>+IF('C10(2)-1管路(計画)'!N91="-","-",IF('C10(2)-1管路(計画)'!N91=0,"-",'C10(2)-1管路(計画)'!N91))</f>
        <v>-</v>
      </c>
      <c r="O32" s="84" t="str">
        <f>+IF('C10(2)-1管路(計画)'!O91="-","-",IF('C10(2)-1管路(計画)'!O91=0,"-",'C10(2)-1管路(計画)'!O91))</f>
        <v>-</v>
      </c>
      <c r="P32" s="84" t="str">
        <f>+IF('C10(2)-1管路(計画)'!P91="-","-",IF('C10(2)-1管路(計画)'!P91=0,"-",'C10(2)-1管路(計画)'!P91))</f>
        <v>-</v>
      </c>
      <c r="Q32" s="84" t="str">
        <f>+IF('C10(2)-1管路(計画)'!Q91="-","-",IF('C10(2)-1管路(計画)'!Q91=0,"-",'C10(2)-1管路(計画)'!Q91))</f>
        <v>-</v>
      </c>
      <c r="R32" s="84" t="str">
        <f>+IF('C10(2)-1管路(計画)'!R91="-","-",IF('C10(2)-1管路(計画)'!R91=0,"-",'C10(2)-1管路(計画)'!R91))</f>
        <v>-</v>
      </c>
      <c r="S32" s="84">
        <f>+IF('C10(2)-1管路(計画)'!S91="-","-",IF('C10(2)-1管路(計画)'!S91=0,"-",'C10(2)-1管路(計画)'!S91))</f>
        <v>335</v>
      </c>
    </row>
    <row r="33" spans="1:19" ht="18.75" customHeight="1">
      <c r="A33" s="673"/>
      <c r="B33" s="1364"/>
      <c r="C33" s="1378"/>
      <c r="D33" s="1252"/>
      <c r="E33" s="81" t="s">
        <v>174</v>
      </c>
      <c r="F33" s="84">
        <f>+IF('C10(2)-1管路(計画)'!F92="-","-",IF('C10(2)-1管路(計画)'!F92=0,"-",'C10(2)-1管路(計画)'!F92))</f>
        <v>126</v>
      </c>
      <c r="G33" s="84">
        <f>+IF('C10(2)-1管路(計画)'!G92="-","-",IF('C10(2)-1管路(計画)'!G92=0,"-",'C10(2)-1管路(計画)'!G92))</f>
        <v>3</v>
      </c>
      <c r="H33" s="84" t="str">
        <f>+IF('C10(2)-1管路(計画)'!H92="-","-",IF('C10(2)-1管路(計画)'!H92=0,"-",'C10(2)-1管路(計画)'!H92))</f>
        <v>-</v>
      </c>
      <c r="I33" s="84" t="str">
        <f>+IF('C10(2)-1管路(計画)'!I92="-","-",IF('C10(2)-1管路(計画)'!I92=0,"-",'C10(2)-1管路(計画)'!I92))</f>
        <v>-</v>
      </c>
      <c r="J33" s="84">
        <f>+IF('C10(2)-1管路(計画)'!J92="-","-",IF('C10(2)-1管路(計画)'!J92=0,"-",'C10(2)-1管路(計画)'!J92))</f>
        <v>189</v>
      </c>
      <c r="K33" s="84">
        <f>+IF('C10(2)-1管路(計画)'!K92="-","-",IF('C10(2)-1管路(計画)'!K92=0,"-",'C10(2)-1管路(計画)'!K92))</f>
        <v>585</v>
      </c>
      <c r="L33" s="84" t="str">
        <f>+IF('C10(2)-1管路(計画)'!L92="-","-",IF('C10(2)-1管路(計画)'!L92=0,"-",'C10(2)-1管路(計画)'!L92))</f>
        <v>-</v>
      </c>
      <c r="M33" s="84">
        <f>+IF('C10(2)-1管路(計画)'!M92="-","-",IF('C10(2)-1管路(計画)'!M92=0,"-",'C10(2)-1管路(計画)'!M92))</f>
        <v>3</v>
      </c>
      <c r="N33" s="84" t="str">
        <f>+IF('C10(2)-1管路(計画)'!N92="-","-",IF('C10(2)-1管路(計画)'!N92=0,"-",'C10(2)-1管路(計画)'!N92))</f>
        <v>-</v>
      </c>
      <c r="O33" s="84" t="str">
        <f>+IF('C10(2)-1管路(計画)'!O92="-","-",IF('C10(2)-1管路(計画)'!O92=0,"-",'C10(2)-1管路(計画)'!O92))</f>
        <v>-</v>
      </c>
      <c r="P33" s="84" t="str">
        <f>+IF('C10(2)-1管路(計画)'!P92="-","-",IF('C10(2)-1管路(計画)'!P92=0,"-",'C10(2)-1管路(計画)'!P92))</f>
        <v>-</v>
      </c>
      <c r="Q33" s="84" t="str">
        <f>+IF('C10(2)-1管路(計画)'!Q92="-","-",IF('C10(2)-1管路(計画)'!Q92=0,"-",'C10(2)-1管路(計画)'!Q92))</f>
        <v>-</v>
      </c>
      <c r="R33" s="84" t="str">
        <f>+IF('C10(2)-1管路(計画)'!R92="-","-",IF('C10(2)-1管路(計画)'!R92=0,"-",'C10(2)-1管路(計画)'!R92))</f>
        <v>-</v>
      </c>
      <c r="S33" s="84">
        <f>+IF('C10(2)-1管路(計画)'!S92="-","-",IF('C10(2)-1管路(計画)'!S92=0,"-",'C10(2)-1管路(計画)'!S92))</f>
        <v>906</v>
      </c>
    </row>
    <row r="34" spans="1:19" ht="18.75" customHeight="1">
      <c r="A34" s="673"/>
      <c r="B34" s="1364"/>
      <c r="C34" s="1378"/>
      <c r="D34" s="1252"/>
      <c r="E34" s="81" t="s">
        <v>194</v>
      </c>
      <c r="F34" s="84">
        <f>+IF('C10(2)-1管路(計画)'!F93="-","-",IF('C10(2)-1管路(計画)'!F93=0,"-",'C10(2)-1管路(計画)'!F93))</f>
        <v>2</v>
      </c>
      <c r="G34" s="84" t="str">
        <f>+IF('C10(2)-1管路(計画)'!G93="-","-",IF('C10(2)-1管路(計画)'!G93=0,"-",'C10(2)-1管路(計画)'!G93))</f>
        <v>-</v>
      </c>
      <c r="H34" s="84">
        <f>+IF('C10(2)-1管路(計画)'!H93="-","-",IF('C10(2)-1管路(計画)'!H93=0,"-",'C10(2)-1管路(計画)'!H93))</f>
        <v>38</v>
      </c>
      <c r="I34" s="84" t="str">
        <f>+IF('C10(2)-1管路(計画)'!I93="-","-",IF('C10(2)-1管路(計画)'!I93=0,"-",'C10(2)-1管路(計画)'!I93))</f>
        <v>-</v>
      </c>
      <c r="J34" s="84">
        <f>+IF('C10(2)-1管路(計画)'!J93="-","-",IF('C10(2)-1管路(計画)'!J93=0,"-",'C10(2)-1管路(計画)'!J93))</f>
        <v>45</v>
      </c>
      <c r="K34" s="84">
        <f>+IF('C10(2)-1管路(計画)'!K93="-","-",IF('C10(2)-1管路(計画)'!K93=0,"-",'C10(2)-1管路(計画)'!K93))</f>
        <v>183</v>
      </c>
      <c r="L34" s="84" t="str">
        <f>+IF('C10(2)-1管路(計画)'!L93="-","-",IF('C10(2)-1管路(計画)'!L93=0,"-",'C10(2)-1管路(計画)'!L93))</f>
        <v>-</v>
      </c>
      <c r="M34" s="84">
        <f>+IF('C10(2)-1管路(計画)'!M93="-","-",IF('C10(2)-1管路(計画)'!M93=0,"-",'C10(2)-1管路(計画)'!M93))</f>
        <v>20</v>
      </c>
      <c r="N34" s="84" t="str">
        <f>+IF('C10(2)-1管路(計画)'!N93="-","-",IF('C10(2)-1管路(計画)'!N93=0,"-",'C10(2)-1管路(計画)'!N93))</f>
        <v>-</v>
      </c>
      <c r="O34" s="84" t="str">
        <f>+IF('C10(2)-1管路(計画)'!O93="-","-",IF('C10(2)-1管路(計画)'!O93=0,"-",'C10(2)-1管路(計画)'!O93))</f>
        <v>-</v>
      </c>
      <c r="P34" s="84" t="str">
        <f>+IF('C10(2)-1管路(計画)'!P93="-","-",IF('C10(2)-1管路(計画)'!P93=0,"-",'C10(2)-1管路(計画)'!P93))</f>
        <v>-</v>
      </c>
      <c r="Q34" s="84" t="str">
        <f>+IF('C10(2)-1管路(計画)'!Q93="-","-",IF('C10(2)-1管路(計画)'!Q93=0,"-",'C10(2)-1管路(計画)'!Q93))</f>
        <v>-</v>
      </c>
      <c r="R34" s="84" t="str">
        <f>+IF('C10(2)-1管路(計画)'!R93="-","-",IF('C10(2)-1管路(計画)'!R93=0,"-",'C10(2)-1管路(計画)'!R93))</f>
        <v>-</v>
      </c>
      <c r="S34" s="84">
        <f>+IF('C10(2)-1管路(計画)'!S93="-","-",IF('C10(2)-1管路(計画)'!S93=0,"-",'C10(2)-1管路(計画)'!S93))</f>
        <v>288</v>
      </c>
    </row>
    <row r="35" spans="1:19" ht="18.75" customHeight="1">
      <c r="A35" s="673"/>
      <c r="B35" s="1364"/>
      <c r="C35" s="1378"/>
      <c r="D35" s="1253"/>
      <c r="E35" s="82" t="s">
        <v>54</v>
      </c>
      <c r="F35" s="85">
        <f>+IF('C10(2)-1管路(計画)'!F94="-","-",IF('C10(2)-1管路(計画)'!F94=0,"-",'C10(2)-1管路(計画)'!F94))</f>
        <v>224</v>
      </c>
      <c r="G35" s="85">
        <f>+IF('C10(2)-1管路(計画)'!G94="-","-",IF('C10(2)-1管路(計画)'!G94=0,"-",'C10(2)-1管路(計画)'!G94))</f>
        <v>4</v>
      </c>
      <c r="H35" s="85">
        <f>+IF('C10(2)-1管路(計画)'!H94="-","-",IF('C10(2)-1管路(計画)'!H94=0,"-",'C10(2)-1管路(計画)'!H94))</f>
        <v>38</v>
      </c>
      <c r="I35" s="85" t="str">
        <f>+IF('C10(2)-1管路(計画)'!I94="-","-",IF('C10(2)-1管路(計画)'!I94=0,"-",'C10(2)-1管路(計画)'!I94))</f>
        <v>-</v>
      </c>
      <c r="J35" s="85">
        <f>+IF('C10(2)-1管路(計画)'!J94="-","-",IF('C10(2)-1管路(計画)'!J94=0,"-",'C10(2)-1管路(計画)'!J94))</f>
        <v>363</v>
      </c>
      <c r="K35" s="85">
        <f>+IF('C10(2)-1管路(計画)'!K94="-","-",IF('C10(2)-1管路(計画)'!K94=0,"-",'C10(2)-1管路(計画)'!K94))</f>
        <v>1018</v>
      </c>
      <c r="L35" s="85" t="str">
        <f>+IF('C10(2)-1管路(計画)'!L94="-","-",IF('C10(2)-1管路(計画)'!L94=0,"-",'C10(2)-1管路(計画)'!L94))</f>
        <v>-</v>
      </c>
      <c r="M35" s="85">
        <f>+IF('C10(2)-1管路(計画)'!M94="-","-",IF('C10(2)-1管路(計画)'!M94=0,"-",'C10(2)-1管路(計画)'!M94))</f>
        <v>24</v>
      </c>
      <c r="N35" s="85" t="str">
        <f>+IF('C10(2)-1管路(計画)'!N94="-","-",IF('C10(2)-1管路(計画)'!N94=0,"-",'C10(2)-1管路(計画)'!N94))</f>
        <v>-</v>
      </c>
      <c r="O35" s="85" t="str">
        <f>+IF('C10(2)-1管路(計画)'!O94="-","-",IF('C10(2)-1管路(計画)'!O94=0,"-",'C10(2)-1管路(計画)'!O94))</f>
        <v>-</v>
      </c>
      <c r="P35" s="85" t="str">
        <f>+IF('C10(2)-1管路(計画)'!P94="-","-",IF('C10(2)-1管路(計画)'!P94=0,"-",'C10(2)-1管路(計画)'!P94))</f>
        <v>-</v>
      </c>
      <c r="Q35" s="85" t="str">
        <f>+IF('C10(2)-1管路(計画)'!Q94="-","-",IF('C10(2)-1管路(計画)'!Q94=0,"-",'C10(2)-1管路(計画)'!Q94))</f>
        <v>-</v>
      </c>
      <c r="R35" s="85" t="str">
        <f>+IF('C10(2)-1管路(計画)'!R94="-","-",IF('C10(2)-1管路(計画)'!R94=0,"-",'C10(2)-1管路(計画)'!R94))</f>
        <v>-</v>
      </c>
      <c r="S35" s="85">
        <f>+IF('C10(2)-1管路(計画)'!S94="-","-",IF('C10(2)-1管路(計画)'!S94=0,"-",'C10(2)-1管路(計画)'!S94))</f>
        <v>1671</v>
      </c>
    </row>
    <row r="36" spans="1:19" ht="18.75" customHeight="1">
      <c r="A36" s="673"/>
      <c r="B36" s="1364"/>
      <c r="C36" s="1378"/>
      <c r="D36" s="1383" t="s">
        <v>621</v>
      </c>
      <c r="E36" s="80" t="s">
        <v>193</v>
      </c>
      <c r="F36" s="83" t="str">
        <f>+IF('C10(2)-1管路(計画)'!F95="-","-",IF('C10(2)-1管路(計画)'!F95=0,"-",'C10(2)-1管路(計画)'!F95))</f>
        <v>-</v>
      </c>
      <c r="G36" s="83" t="str">
        <f>+IF('C10(2)-1管路(計画)'!G95="-","-",IF('C10(2)-1管路(計画)'!G95=0,"-",'C10(2)-1管路(計画)'!G95))</f>
        <v>-</v>
      </c>
      <c r="H36" s="83" t="str">
        <f>+IF('C10(2)-1管路(計画)'!H95="-","-",IF('C10(2)-1管路(計画)'!H95=0,"-",'C10(2)-1管路(計画)'!H95))</f>
        <v>-</v>
      </c>
      <c r="I36" s="83" t="str">
        <f>+IF('C10(2)-1管路(計画)'!I95="-","-",IF('C10(2)-1管路(計画)'!I95=0,"-",'C10(2)-1管路(計画)'!I95))</f>
        <v>-</v>
      </c>
      <c r="J36" s="83" t="str">
        <f>+IF('C10(2)-1管路(計画)'!J95="-","-",IF('C10(2)-1管路(計画)'!J95=0,"-",'C10(2)-1管路(計画)'!J95))</f>
        <v>-</v>
      </c>
      <c r="K36" s="83" t="str">
        <f>+IF('C10(2)-1管路(計画)'!K95="-","-",IF('C10(2)-1管路(計画)'!K95=0,"-",'C10(2)-1管路(計画)'!K95))</f>
        <v>-</v>
      </c>
      <c r="L36" s="83" t="str">
        <f>+IF('C10(2)-1管路(計画)'!L95="-","-",IF('C10(2)-1管路(計画)'!L95=0,"-",'C10(2)-1管路(計画)'!L95))</f>
        <v>-</v>
      </c>
      <c r="M36" s="83" t="str">
        <f>+IF('C10(2)-1管路(計画)'!M95="-","-",IF('C10(2)-1管路(計画)'!M95=0,"-",'C10(2)-1管路(計画)'!M95))</f>
        <v>-</v>
      </c>
      <c r="N36" s="83" t="str">
        <f>+IF('C10(2)-1管路(計画)'!N95="-","-",IF('C10(2)-1管路(計画)'!N95=0,"-",'C10(2)-1管路(計画)'!N95))</f>
        <v>-</v>
      </c>
      <c r="O36" s="83" t="str">
        <f>+IF('C10(2)-1管路(計画)'!O95="-","-",IF('C10(2)-1管路(計画)'!O95=0,"-",'C10(2)-1管路(計画)'!O95))</f>
        <v>-</v>
      </c>
      <c r="P36" s="83" t="str">
        <f>+IF('C10(2)-1管路(計画)'!P95="-","-",IF('C10(2)-1管路(計画)'!P95=0,"-",'C10(2)-1管路(計画)'!P95))</f>
        <v>-</v>
      </c>
      <c r="Q36" s="83" t="str">
        <f>+IF('C10(2)-1管路(計画)'!Q95="-","-",IF('C10(2)-1管路(計画)'!Q95=0,"-",'C10(2)-1管路(計画)'!Q95))</f>
        <v>-</v>
      </c>
      <c r="R36" s="83" t="str">
        <f>+IF('C10(2)-1管路(計画)'!R95="-","-",IF('C10(2)-1管路(計画)'!R95=0,"-",'C10(2)-1管路(計画)'!R95))</f>
        <v>-</v>
      </c>
      <c r="S36" s="83" t="str">
        <f>+IF('C10(2)-1管路(計画)'!S95="-","-",IF('C10(2)-1管路(計画)'!S95=0,"-",'C10(2)-1管路(計画)'!S95))</f>
        <v>-</v>
      </c>
    </row>
    <row r="37" spans="1:19" ht="18.75" customHeight="1">
      <c r="A37" s="673"/>
      <c r="B37" s="1364"/>
      <c r="C37" s="1378"/>
      <c r="D37" s="1381"/>
      <c r="E37" s="81" t="s">
        <v>177</v>
      </c>
      <c r="F37" s="84" t="str">
        <f>+IF('C10(2)-1管路(計画)'!F96="-","-",IF('C10(2)-1管路(計画)'!F96=0,"-",'C10(2)-1管路(計画)'!F96))</f>
        <v>-</v>
      </c>
      <c r="G37" s="84" t="str">
        <f>+IF('C10(2)-1管路(計画)'!G96="-","-",IF('C10(2)-1管路(計画)'!G96=0,"-",'C10(2)-1管路(計画)'!G96))</f>
        <v>-</v>
      </c>
      <c r="H37" s="84" t="str">
        <f>+IF('C10(2)-1管路(計画)'!H96="-","-",IF('C10(2)-1管路(計画)'!H96=0,"-",'C10(2)-1管路(計画)'!H96))</f>
        <v>-</v>
      </c>
      <c r="I37" s="84" t="str">
        <f>+IF('C10(2)-1管路(計画)'!I96="-","-",IF('C10(2)-1管路(計画)'!I96=0,"-",'C10(2)-1管路(計画)'!I96))</f>
        <v>-</v>
      </c>
      <c r="J37" s="84" t="str">
        <f>+IF('C10(2)-1管路(計画)'!J96="-","-",IF('C10(2)-1管路(計画)'!J96=0,"-",'C10(2)-1管路(計画)'!J96))</f>
        <v>-</v>
      </c>
      <c r="K37" s="84" t="str">
        <f>+IF('C10(2)-1管路(計画)'!K96="-","-",IF('C10(2)-1管路(計画)'!K96=0,"-",'C10(2)-1管路(計画)'!K96))</f>
        <v>-</v>
      </c>
      <c r="L37" s="84" t="str">
        <f>+IF('C10(2)-1管路(計画)'!L96="-","-",IF('C10(2)-1管路(計画)'!L96=0,"-",'C10(2)-1管路(計画)'!L96))</f>
        <v>-</v>
      </c>
      <c r="M37" s="84" t="str">
        <f>+IF('C10(2)-1管路(計画)'!M96="-","-",IF('C10(2)-1管路(計画)'!M96=0,"-",'C10(2)-1管路(計画)'!M96))</f>
        <v>-</v>
      </c>
      <c r="N37" s="84" t="str">
        <f>+IF('C10(2)-1管路(計画)'!N96="-","-",IF('C10(2)-1管路(計画)'!N96=0,"-",'C10(2)-1管路(計画)'!N96))</f>
        <v>-</v>
      </c>
      <c r="O37" s="84" t="str">
        <f>+IF('C10(2)-1管路(計画)'!O96="-","-",IF('C10(2)-1管路(計画)'!O96=0,"-",'C10(2)-1管路(計画)'!O96))</f>
        <v>-</v>
      </c>
      <c r="P37" s="84" t="str">
        <f>+IF('C10(2)-1管路(計画)'!P96="-","-",IF('C10(2)-1管路(計画)'!P96=0,"-",'C10(2)-1管路(計画)'!P96))</f>
        <v>-</v>
      </c>
      <c r="Q37" s="84" t="str">
        <f>+IF('C10(2)-1管路(計画)'!Q96="-","-",IF('C10(2)-1管路(計画)'!Q96=0,"-",'C10(2)-1管路(計画)'!Q96))</f>
        <v>-</v>
      </c>
      <c r="R37" s="84" t="str">
        <f>+IF('C10(2)-1管路(計画)'!R96="-","-",IF('C10(2)-1管路(計画)'!R96=0,"-",'C10(2)-1管路(計画)'!R96))</f>
        <v>-</v>
      </c>
      <c r="S37" s="84" t="str">
        <f>+IF('C10(2)-1管路(計画)'!S96="-","-",IF('C10(2)-1管路(計画)'!S96=0,"-",'C10(2)-1管路(計画)'!S96))</f>
        <v>-</v>
      </c>
    </row>
    <row r="38" spans="1:19" ht="18.75" customHeight="1">
      <c r="A38" s="673"/>
      <c r="B38" s="1364"/>
      <c r="C38" s="1378"/>
      <c r="D38" s="1381"/>
      <c r="E38" s="81" t="s">
        <v>176</v>
      </c>
      <c r="F38" s="84" t="str">
        <f>+IF('C10(2)-1管路(計画)'!F97="-","-",IF('C10(2)-1管路(計画)'!F97=0,"-",'C10(2)-1管路(計画)'!F97))</f>
        <v>-</v>
      </c>
      <c r="G38" s="84" t="str">
        <f>+IF('C10(2)-1管路(計画)'!G97="-","-",IF('C10(2)-1管路(計画)'!G97=0,"-",'C10(2)-1管路(計画)'!G97))</f>
        <v>-</v>
      </c>
      <c r="H38" s="84" t="str">
        <f>+IF('C10(2)-1管路(計画)'!H97="-","-",IF('C10(2)-1管路(計画)'!H97=0,"-",'C10(2)-1管路(計画)'!H97))</f>
        <v>-</v>
      </c>
      <c r="I38" s="84" t="str">
        <f>+IF('C10(2)-1管路(計画)'!I97="-","-",IF('C10(2)-1管路(計画)'!I97=0,"-",'C10(2)-1管路(計画)'!I97))</f>
        <v>-</v>
      </c>
      <c r="J38" s="84" t="str">
        <f>+IF('C10(2)-1管路(計画)'!J97="-","-",IF('C10(2)-1管路(計画)'!J97=0,"-",'C10(2)-1管路(計画)'!J97))</f>
        <v>-</v>
      </c>
      <c r="K38" s="84" t="str">
        <f>+IF('C10(2)-1管路(計画)'!K97="-","-",IF('C10(2)-1管路(計画)'!K97=0,"-",'C10(2)-1管路(計画)'!K97))</f>
        <v>-</v>
      </c>
      <c r="L38" s="84" t="str">
        <f>+IF('C10(2)-1管路(計画)'!L97="-","-",IF('C10(2)-1管路(計画)'!L97=0,"-",'C10(2)-1管路(計画)'!L97))</f>
        <v>-</v>
      </c>
      <c r="M38" s="84" t="str">
        <f>+IF('C10(2)-1管路(計画)'!M97="-","-",IF('C10(2)-1管路(計画)'!M97=0,"-",'C10(2)-1管路(計画)'!M97))</f>
        <v>-</v>
      </c>
      <c r="N38" s="84" t="str">
        <f>+IF('C10(2)-1管路(計画)'!N97="-","-",IF('C10(2)-1管路(計画)'!N97=0,"-",'C10(2)-1管路(計画)'!N97))</f>
        <v>-</v>
      </c>
      <c r="O38" s="84" t="str">
        <f>+IF('C10(2)-1管路(計画)'!O97="-","-",IF('C10(2)-1管路(計画)'!O97=0,"-",'C10(2)-1管路(計画)'!O97))</f>
        <v>-</v>
      </c>
      <c r="P38" s="84" t="str">
        <f>+IF('C10(2)-1管路(計画)'!P97="-","-",IF('C10(2)-1管路(計画)'!P97=0,"-",'C10(2)-1管路(計画)'!P97))</f>
        <v>-</v>
      </c>
      <c r="Q38" s="84" t="str">
        <f>+IF('C10(2)-1管路(計画)'!Q97="-","-",IF('C10(2)-1管路(計画)'!Q97=0,"-",'C10(2)-1管路(計画)'!Q97))</f>
        <v>-</v>
      </c>
      <c r="R38" s="84" t="str">
        <f>+IF('C10(2)-1管路(計画)'!R97="-","-",IF('C10(2)-1管路(計画)'!R97=0,"-",'C10(2)-1管路(計画)'!R97))</f>
        <v>-</v>
      </c>
      <c r="S38" s="84" t="str">
        <f>+IF('C10(2)-1管路(計画)'!S97="-","-",IF('C10(2)-1管路(計画)'!S97=0,"-",'C10(2)-1管路(計画)'!S97))</f>
        <v>-</v>
      </c>
    </row>
    <row r="39" spans="1:19" ht="18.75" customHeight="1">
      <c r="A39" s="673"/>
      <c r="B39" s="1364"/>
      <c r="C39" s="1378"/>
      <c r="D39" s="1381"/>
      <c r="E39" s="81" t="s">
        <v>175</v>
      </c>
      <c r="F39" s="84" t="str">
        <f>+IF('C10(2)-1管路(計画)'!F98="-","-",IF('C10(2)-1管路(計画)'!F98=0,"-",'C10(2)-1管路(計画)'!F98))</f>
        <v>-</v>
      </c>
      <c r="G39" s="84" t="str">
        <f>+IF('C10(2)-1管路(計画)'!G98="-","-",IF('C10(2)-1管路(計画)'!G98=0,"-",'C10(2)-1管路(計画)'!G98))</f>
        <v>-</v>
      </c>
      <c r="H39" s="84" t="str">
        <f>+IF('C10(2)-1管路(計画)'!H98="-","-",IF('C10(2)-1管路(計画)'!H98=0,"-",'C10(2)-1管路(計画)'!H98))</f>
        <v>-</v>
      </c>
      <c r="I39" s="84" t="str">
        <f>+IF('C10(2)-1管路(計画)'!I98="-","-",IF('C10(2)-1管路(計画)'!I98=0,"-",'C10(2)-1管路(計画)'!I98))</f>
        <v>-</v>
      </c>
      <c r="J39" s="84" t="str">
        <f>+IF('C10(2)-1管路(計画)'!J98="-","-",IF('C10(2)-1管路(計画)'!J98=0,"-",'C10(2)-1管路(計画)'!J98))</f>
        <v>-</v>
      </c>
      <c r="K39" s="84" t="str">
        <f>+IF('C10(2)-1管路(計画)'!K98="-","-",IF('C10(2)-1管路(計画)'!K98=0,"-",'C10(2)-1管路(計画)'!K98))</f>
        <v>-</v>
      </c>
      <c r="L39" s="84" t="str">
        <f>+IF('C10(2)-1管路(計画)'!L98="-","-",IF('C10(2)-1管路(計画)'!L98=0,"-",'C10(2)-1管路(計画)'!L98))</f>
        <v>-</v>
      </c>
      <c r="M39" s="84" t="str">
        <f>+IF('C10(2)-1管路(計画)'!M98="-","-",IF('C10(2)-1管路(計画)'!M98=0,"-",'C10(2)-1管路(計画)'!M98))</f>
        <v>-</v>
      </c>
      <c r="N39" s="84" t="str">
        <f>+IF('C10(2)-1管路(計画)'!N98="-","-",IF('C10(2)-1管路(計画)'!N98=0,"-",'C10(2)-1管路(計画)'!N98))</f>
        <v>-</v>
      </c>
      <c r="O39" s="84" t="str">
        <f>+IF('C10(2)-1管路(計画)'!O98="-","-",IF('C10(2)-1管路(計画)'!O98=0,"-",'C10(2)-1管路(計画)'!O98))</f>
        <v>-</v>
      </c>
      <c r="P39" s="84" t="str">
        <f>+IF('C10(2)-1管路(計画)'!P98="-","-",IF('C10(2)-1管路(計画)'!P98=0,"-",'C10(2)-1管路(計画)'!P98))</f>
        <v>-</v>
      </c>
      <c r="Q39" s="84" t="str">
        <f>+IF('C10(2)-1管路(計画)'!Q98="-","-",IF('C10(2)-1管路(計画)'!Q98=0,"-",'C10(2)-1管路(計画)'!Q98))</f>
        <v>-</v>
      </c>
      <c r="R39" s="84" t="str">
        <f>+IF('C10(2)-1管路(計画)'!R98="-","-",IF('C10(2)-1管路(計画)'!R98=0,"-",'C10(2)-1管路(計画)'!R98))</f>
        <v>-</v>
      </c>
      <c r="S39" s="84" t="str">
        <f>+IF('C10(2)-1管路(計画)'!S98="-","-",IF('C10(2)-1管路(計画)'!S98=0,"-",'C10(2)-1管路(計画)'!S98))</f>
        <v>-</v>
      </c>
    </row>
    <row r="40" spans="1:19" ht="18.75" customHeight="1">
      <c r="A40" s="673"/>
      <c r="B40" s="1364"/>
      <c r="C40" s="1378"/>
      <c r="D40" s="1381"/>
      <c r="E40" s="81" t="s">
        <v>174</v>
      </c>
      <c r="F40" s="84" t="str">
        <f>+IF('C10(2)-1管路(計画)'!F99="-","-",IF('C10(2)-1管路(計画)'!F99=0,"-",'C10(2)-1管路(計画)'!F99))</f>
        <v>-</v>
      </c>
      <c r="G40" s="84" t="str">
        <f>+IF('C10(2)-1管路(計画)'!G99="-","-",IF('C10(2)-1管路(計画)'!G99=0,"-",'C10(2)-1管路(計画)'!G99))</f>
        <v>-</v>
      </c>
      <c r="H40" s="84" t="str">
        <f>+IF('C10(2)-1管路(計画)'!H99="-","-",IF('C10(2)-1管路(計画)'!H99=0,"-",'C10(2)-1管路(計画)'!H99))</f>
        <v>-</v>
      </c>
      <c r="I40" s="84" t="str">
        <f>+IF('C10(2)-1管路(計画)'!I99="-","-",IF('C10(2)-1管路(計画)'!I99=0,"-",'C10(2)-1管路(計画)'!I99))</f>
        <v>-</v>
      </c>
      <c r="J40" s="84" t="str">
        <f>+IF('C10(2)-1管路(計画)'!J99="-","-",IF('C10(2)-1管路(計画)'!J99=0,"-",'C10(2)-1管路(計画)'!J99))</f>
        <v>-</v>
      </c>
      <c r="K40" s="84" t="str">
        <f>+IF('C10(2)-1管路(計画)'!K99="-","-",IF('C10(2)-1管路(計画)'!K99=0,"-",'C10(2)-1管路(計画)'!K99))</f>
        <v>-</v>
      </c>
      <c r="L40" s="84" t="str">
        <f>+IF('C10(2)-1管路(計画)'!L99="-","-",IF('C10(2)-1管路(計画)'!L99=0,"-",'C10(2)-1管路(計画)'!L99))</f>
        <v>-</v>
      </c>
      <c r="M40" s="84" t="str">
        <f>+IF('C10(2)-1管路(計画)'!M99="-","-",IF('C10(2)-1管路(計画)'!M99=0,"-",'C10(2)-1管路(計画)'!M99))</f>
        <v>-</v>
      </c>
      <c r="N40" s="84" t="str">
        <f>+IF('C10(2)-1管路(計画)'!N99="-","-",IF('C10(2)-1管路(計画)'!N99=0,"-",'C10(2)-1管路(計画)'!N99))</f>
        <v>-</v>
      </c>
      <c r="O40" s="84" t="str">
        <f>+IF('C10(2)-1管路(計画)'!O99="-","-",IF('C10(2)-1管路(計画)'!O99=0,"-",'C10(2)-1管路(計画)'!O99))</f>
        <v>-</v>
      </c>
      <c r="P40" s="84" t="str">
        <f>+IF('C10(2)-1管路(計画)'!P99="-","-",IF('C10(2)-1管路(計画)'!P99=0,"-",'C10(2)-1管路(計画)'!P99))</f>
        <v>-</v>
      </c>
      <c r="Q40" s="84" t="str">
        <f>+IF('C10(2)-1管路(計画)'!Q99="-","-",IF('C10(2)-1管路(計画)'!Q99=0,"-",'C10(2)-1管路(計画)'!Q99))</f>
        <v>-</v>
      </c>
      <c r="R40" s="84" t="str">
        <f>+IF('C10(2)-1管路(計画)'!R99="-","-",IF('C10(2)-1管路(計画)'!R99=0,"-",'C10(2)-1管路(計画)'!R99))</f>
        <v>-</v>
      </c>
      <c r="S40" s="84" t="str">
        <f>+IF('C10(2)-1管路(計画)'!S99="-","-",IF('C10(2)-1管路(計画)'!S99=0,"-",'C10(2)-1管路(計画)'!S99))</f>
        <v>-</v>
      </c>
    </row>
    <row r="41" spans="1:19" ht="18.75" customHeight="1">
      <c r="A41" s="673"/>
      <c r="B41" s="1364"/>
      <c r="C41" s="1378"/>
      <c r="D41" s="1381"/>
      <c r="E41" s="81" t="s">
        <v>194</v>
      </c>
      <c r="F41" s="84" t="str">
        <f>+IF('C10(2)-1管路(計画)'!F100="-","-",IF('C10(2)-1管路(計画)'!F100=0,"-",'C10(2)-1管路(計画)'!F100))</f>
        <v>-</v>
      </c>
      <c r="G41" s="84" t="str">
        <f>+IF('C10(2)-1管路(計画)'!G100="-","-",IF('C10(2)-1管路(計画)'!G100=0,"-",'C10(2)-1管路(計画)'!G100))</f>
        <v>-</v>
      </c>
      <c r="H41" s="84" t="str">
        <f>+IF('C10(2)-1管路(計画)'!H100="-","-",IF('C10(2)-1管路(計画)'!H100=0,"-",'C10(2)-1管路(計画)'!H100))</f>
        <v>-</v>
      </c>
      <c r="I41" s="84" t="str">
        <f>+IF('C10(2)-1管路(計画)'!I100="-","-",IF('C10(2)-1管路(計画)'!I100=0,"-",'C10(2)-1管路(計画)'!I100))</f>
        <v>-</v>
      </c>
      <c r="J41" s="84" t="str">
        <f>+IF('C10(2)-1管路(計画)'!J100="-","-",IF('C10(2)-1管路(計画)'!J100=0,"-",'C10(2)-1管路(計画)'!J100))</f>
        <v>-</v>
      </c>
      <c r="K41" s="84" t="str">
        <f>+IF('C10(2)-1管路(計画)'!K100="-","-",IF('C10(2)-1管路(計画)'!K100=0,"-",'C10(2)-1管路(計画)'!K100))</f>
        <v>-</v>
      </c>
      <c r="L41" s="84" t="str">
        <f>+IF('C10(2)-1管路(計画)'!L100="-","-",IF('C10(2)-1管路(計画)'!L100=0,"-",'C10(2)-1管路(計画)'!L100))</f>
        <v>-</v>
      </c>
      <c r="M41" s="84" t="str">
        <f>+IF('C10(2)-1管路(計画)'!M100="-","-",IF('C10(2)-1管路(計画)'!M100=0,"-",'C10(2)-1管路(計画)'!M100))</f>
        <v>-</v>
      </c>
      <c r="N41" s="84" t="str">
        <f>+IF('C10(2)-1管路(計画)'!N100="-","-",IF('C10(2)-1管路(計画)'!N100=0,"-",'C10(2)-1管路(計画)'!N100))</f>
        <v>-</v>
      </c>
      <c r="O41" s="84" t="str">
        <f>+IF('C10(2)-1管路(計画)'!O100="-","-",IF('C10(2)-1管路(計画)'!O100=0,"-",'C10(2)-1管路(計画)'!O100))</f>
        <v>-</v>
      </c>
      <c r="P41" s="84" t="str">
        <f>+IF('C10(2)-1管路(計画)'!P100="-","-",IF('C10(2)-1管路(計画)'!P100=0,"-",'C10(2)-1管路(計画)'!P100))</f>
        <v>-</v>
      </c>
      <c r="Q41" s="84" t="str">
        <f>+IF('C10(2)-1管路(計画)'!Q100="-","-",IF('C10(2)-1管路(計画)'!Q100=0,"-",'C10(2)-1管路(計画)'!Q100))</f>
        <v>-</v>
      </c>
      <c r="R41" s="84" t="str">
        <f>+IF('C10(2)-1管路(計画)'!R100="-","-",IF('C10(2)-1管路(計画)'!R100=0,"-",'C10(2)-1管路(計画)'!R100))</f>
        <v>-</v>
      </c>
      <c r="S41" s="84" t="str">
        <f>+IF('C10(2)-1管路(計画)'!S100="-","-",IF('C10(2)-1管路(計画)'!S100=0,"-",'C10(2)-1管路(計画)'!S100))</f>
        <v>-</v>
      </c>
    </row>
    <row r="42" spans="1:19" ht="18.75" customHeight="1">
      <c r="A42" s="673"/>
      <c r="B42" s="1364"/>
      <c r="C42" s="1378"/>
      <c r="D42" s="1382"/>
      <c r="E42" s="82" t="s">
        <v>54</v>
      </c>
      <c r="F42" s="85" t="str">
        <f>+IF('C10(2)-1管路(計画)'!F101="-","-",IF('C10(2)-1管路(計画)'!F101=0,"-",'C10(2)-1管路(計画)'!F101))</f>
        <v>-</v>
      </c>
      <c r="G42" s="85" t="str">
        <f>+IF('C10(2)-1管路(計画)'!G101="-","-",IF('C10(2)-1管路(計画)'!G101=0,"-",'C10(2)-1管路(計画)'!G101))</f>
        <v>-</v>
      </c>
      <c r="H42" s="85" t="str">
        <f>+IF('C10(2)-1管路(計画)'!H101="-","-",IF('C10(2)-1管路(計画)'!H101=0,"-",'C10(2)-1管路(計画)'!H101))</f>
        <v>-</v>
      </c>
      <c r="I42" s="85" t="str">
        <f>+IF('C10(2)-1管路(計画)'!I101="-","-",IF('C10(2)-1管路(計画)'!I101=0,"-",'C10(2)-1管路(計画)'!I101))</f>
        <v>-</v>
      </c>
      <c r="J42" s="85" t="str">
        <f>+IF('C10(2)-1管路(計画)'!J101="-","-",IF('C10(2)-1管路(計画)'!J101=0,"-",'C10(2)-1管路(計画)'!J101))</f>
        <v>-</v>
      </c>
      <c r="K42" s="85" t="str">
        <f>+IF('C10(2)-1管路(計画)'!K101="-","-",IF('C10(2)-1管路(計画)'!K101=0,"-",'C10(2)-1管路(計画)'!K101))</f>
        <v>-</v>
      </c>
      <c r="L42" s="85" t="str">
        <f>+IF('C10(2)-1管路(計画)'!L101="-","-",IF('C10(2)-1管路(計画)'!L101=0,"-",'C10(2)-1管路(計画)'!L101))</f>
        <v>-</v>
      </c>
      <c r="M42" s="85" t="str">
        <f>+IF('C10(2)-1管路(計画)'!M101="-","-",IF('C10(2)-1管路(計画)'!M101=0,"-",'C10(2)-1管路(計画)'!M101))</f>
        <v>-</v>
      </c>
      <c r="N42" s="85" t="str">
        <f>+IF('C10(2)-1管路(計画)'!N101="-","-",IF('C10(2)-1管路(計画)'!N101=0,"-",'C10(2)-1管路(計画)'!N101))</f>
        <v>-</v>
      </c>
      <c r="O42" s="85" t="str">
        <f>+IF('C10(2)-1管路(計画)'!O101="-","-",IF('C10(2)-1管路(計画)'!O101=0,"-",'C10(2)-1管路(計画)'!O101))</f>
        <v>-</v>
      </c>
      <c r="P42" s="85" t="str">
        <f>+IF('C10(2)-1管路(計画)'!P101="-","-",IF('C10(2)-1管路(計画)'!P101=0,"-",'C10(2)-1管路(計画)'!P101))</f>
        <v>-</v>
      </c>
      <c r="Q42" s="85" t="str">
        <f>+IF('C10(2)-1管路(計画)'!Q101="-","-",IF('C10(2)-1管路(計画)'!Q101=0,"-",'C10(2)-1管路(計画)'!Q101))</f>
        <v>-</v>
      </c>
      <c r="R42" s="85" t="str">
        <f>+IF('C10(2)-1管路(計画)'!R101="-","-",IF('C10(2)-1管路(計画)'!R101=0,"-",'C10(2)-1管路(計画)'!R101))</f>
        <v>-</v>
      </c>
      <c r="S42" s="85" t="str">
        <f>+IF('C10(2)-1管路(計画)'!S101="-","-",IF('C10(2)-1管路(計画)'!S101=0,"-",'C10(2)-1管路(計画)'!S101))</f>
        <v>-</v>
      </c>
    </row>
    <row r="43" spans="1:19" ht="18.75" customHeight="1">
      <c r="A43" s="673"/>
      <c r="B43" s="1364"/>
      <c r="C43" s="1378"/>
      <c r="D43" s="1383" t="s">
        <v>622</v>
      </c>
      <c r="E43" s="80" t="s">
        <v>193</v>
      </c>
      <c r="F43" s="83" t="str">
        <f>+IF('C10(2)-1管路(計画)'!F102="-","-",IF('C10(2)-1管路(計画)'!F102=0,"-",'C10(2)-1管路(計画)'!F102))</f>
        <v>-</v>
      </c>
      <c r="G43" s="83" t="str">
        <f>+IF('C10(2)-1管路(計画)'!G102="-","-",IF('C10(2)-1管路(計画)'!G102=0,"-",'C10(2)-1管路(計画)'!G102))</f>
        <v>-</v>
      </c>
      <c r="H43" s="83" t="str">
        <f>+IF('C10(2)-1管路(計画)'!H102="-","-",IF('C10(2)-1管路(計画)'!H102=0,"-",'C10(2)-1管路(計画)'!H102))</f>
        <v>-</v>
      </c>
      <c r="I43" s="83" t="str">
        <f>+IF('C10(2)-1管路(計画)'!I102="-","-",IF('C10(2)-1管路(計画)'!I102=0,"-",'C10(2)-1管路(計画)'!I102))</f>
        <v>-</v>
      </c>
      <c r="J43" s="83" t="str">
        <f>+IF('C10(2)-1管路(計画)'!J102="-","-",IF('C10(2)-1管路(計画)'!J102=0,"-",'C10(2)-1管路(計画)'!J102))</f>
        <v>-</v>
      </c>
      <c r="K43" s="83" t="str">
        <f>+IF('C10(2)-1管路(計画)'!K102="-","-",IF('C10(2)-1管路(計画)'!K102=0,"-",'C10(2)-1管路(計画)'!K102))</f>
        <v>-</v>
      </c>
      <c r="L43" s="83" t="str">
        <f>+IF('C10(2)-1管路(計画)'!L102="-","-",IF('C10(2)-1管路(計画)'!L102=0,"-",'C10(2)-1管路(計画)'!L102))</f>
        <v>-</v>
      </c>
      <c r="M43" s="83" t="str">
        <f>+IF('C10(2)-1管路(計画)'!M102="-","-",IF('C10(2)-1管路(計画)'!M102=0,"-",'C10(2)-1管路(計画)'!M102))</f>
        <v>-</v>
      </c>
      <c r="N43" s="83" t="str">
        <f>+IF('C10(2)-1管路(計画)'!N102="-","-",IF('C10(2)-1管路(計画)'!N102=0,"-",'C10(2)-1管路(計画)'!N102))</f>
        <v>-</v>
      </c>
      <c r="O43" s="83" t="str">
        <f>+IF('C10(2)-1管路(計画)'!O102="-","-",IF('C10(2)-1管路(計画)'!O102=0,"-",'C10(2)-1管路(計画)'!O102))</f>
        <v>-</v>
      </c>
      <c r="P43" s="83" t="str">
        <f>+IF('C10(2)-1管路(計画)'!P102="-","-",IF('C10(2)-1管路(計画)'!P102=0,"-",'C10(2)-1管路(計画)'!P102))</f>
        <v>-</v>
      </c>
      <c r="Q43" s="83" t="str">
        <f>+IF('C10(2)-1管路(計画)'!Q102="-","-",IF('C10(2)-1管路(計画)'!Q102=0,"-",'C10(2)-1管路(計画)'!Q102))</f>
        <v>-</v>
      </c>
      <c r="R43" s="83" t="str">
        <f>+IF('C10(2)-1管路(計画)'!R102="-","-",IF('C10(2)-1管路(計画)'!R102=0,"-",'C10(2)-1管路(計画)'!R102))</f>
        <v>-</v>
      </c>
      <c r="S43" s="83" t="str">
        <f>+IF('C10(2)-1管路(計画)'!S102="-","-",IF('C10(2)-1管路(計画)'!S102=0,"-",'C10(2)-1管路(計画)'!S102))</f>
        <v>-</v>
      </c>
    </row>
    <row r="44" spans="1:19" ht="18.75" customHeight="1">
      <c r="A44" s="673"/>
      <c r="B44" s="1364"/>
      <c r="C44" s="1378"/>
      <c r="D44" s="1381"/>
      <c r="E44" s="81" t="s">
        <v>177</v>
      </c>
      <c r="F44" s="84">
        <f>+IF('C10(2)-1管路(計画)'!F103="-","-",IF('C10(2)-1管路(計画)'!F103=0,"-",'C10(2)-1管路(計画)'!F103))</f>
        <v>265</v>
      </c>
      <c r="G44" s="84" t="str">
        <f>+IF('C10(2)-1管路(計画)'!G103="-","-",IF('C10(2)-1管路(計画)'!G103=0,"-",'C10(2)-1管路(計画)'!G103))</f>
        <v>-</v>
      </c>
      <c r="H44" s="84" t="str">
        <f>+IF('C10(2)-1管路(計画)'!H103="-","-",IF('C10(2)-1管路(計画)'!H103=0,"-",'C10(2)-1管路(計画)'!H103))</f>
        <v>-</v>
      </c>
      <c r="I44" s="84" t="str">
        <f>+IF('C10(2)-1管路(計画)'!I103="-","-",IF('C10(2)-1管路(計画)'!I103=0,"-",'C10(2)-1管路(計画)'!I103))</f>
        <v>-</v>
      </c>
      <c r="J44" s="84" t="str">
        <f>+IF('C10(2)-1管路(計画)'!J103="-","-",IF('C10(2)-1管路(計画)'!J103=0,"-",'C10(2)-1管路(計画)'!J103))</f>
        <v>-</v>
      </c>
      <c r="K44" s="84" t="str">
        <f>+IF('C10(2)-1管路(計画)'!K103="-","-",IF('C10(2)-1管路(計画)'!K103=0,"-",'C10(2)-1管路(計画)'!K103))</f>
        <v>-</v>
      </c>
      <c r="L44" s="84" t="str">
        <f>+IF('C10(2)-1管路(計画)'!L103="-","-",IF('C10(2)-1管路(計画)'!L103=0,"-",'C10(2)-1管路(計画)'!L103))</f>
        <v>-</v>
      </c>
      <c r="M44" s="84" t="str">
        <f>+IF('C10(2)-1管路(計画)'!M103="-","-",IF('C10(2)-1管路(計画)'!M103=0,"-",'C10(2)-1管路(計画)'!M103))</f>
        <v>-</v>
      </c>
      <c r="N44" s="84" t="str">
        <f>+IF('C10(2)-1管路(計画)'!N103="-","-",IF('C10(2)-1管路(計画)'!N103=0,"-",'C10(2)-1管路(計画)'!N103))</f>
        <v>-</v>
      </c>
      <c r="O44" s="84" t="str">
        <f>+IF('C10(2)-1管路(計画)'!O103="-","-",IF('C10(2)-1管路(計画)'!O103=0,"-",'C10(2)-1管路(計画)'!O103))</f>
        <v>-</v>
      </c>
      <c r="P44" s="84" t="str">
        <f>+IF('C10(2)-1管路(計画)'!P103="-","-",IF('C10(2)-1管路(計画)'!P103=0,"-",'C10(2)-1管路(計画)'!P103))</f>
        <v>-</v>
      </c>
      <c r="Q44" s="84" t="str">
        <f>+IF('C10(2)-1管路(計画)'!Q103="-","-",IF('C10(2)-1管路(計画)'!Q103=0,"-",'C10(2)-1管路(計画)'!Q103))</f>
        <v>-</v>
      </c>
      <c r="R44" s="84" t="str">
        <f>+IF('C10(2)-1管路(計画)'!R103="-","-",IF('C10(2)-1管路(計画)'!R103=0,"-",'C10(2)-1管路(計画)'!R103))</f>
        <v>-</v>
      </c>
      <c r="S44" s="84">
        <f>+IF('C10(2)-1管路(計画)'!S103="-","-",IF('C10(2)-1管路(計画)'!S103=0,"-",'C10(2)-1管路(計画)'!S103))</f>
        <v>265</v>
      </c>
    </row>
    <row r="45" spans="1:19" ht="18.75" customHeight="1">
      <c r="A45" s="673"/>
      <c r="B45" s="1364"/>
      <c r="C45" s="1378"/>
      <c r="D45" s="1381"/>
      <c r="E45" s="81" t="s">
        <v>176</v>
      </c>
      <c r="F45" s="84">
        <f>+IF('C10(2)-1管路(計画)'!F104="-","-",IF('C10(2)-1管路(計画)'!F104=0,"-",'C10(2)-1管路(計画)'!F104))</f>
        <v>560</v>
      </c>
      <c r="G45" s="84" t="str">
        <f>+IF('C10(2)-1管路(計画)'!G104="-","-",IF('C10(2)-1管路(計画)'!G104=0,"-",'C10(2)-1管路(計画)'!G104))</f>
        <v>-</v>
      </c>
      <c r="H45" s="84" t="str">
        <f>+IF('C10(2)-1管路(計画)'!H104="-","-",IF('C10(2)-1管路(計画)'!H104=0,"-",'C10(2)-1管路(計画)'!H104))</f>
        <v>-</v>
      </c>
      <c r="I45" s="84" t="str">
        <f>+IF('C10(2)-1管路(計画)'!I104="-","-",IF('C10(2)-1管路(計画)'!I104=0,"-",'C10(2)-1管路(計画)'!I104))</f>
        <v>-</v>
      </c>
      <c r="J45" s="84" t="str">
        <f>+IF('C10(2)-1管路(計画)'!J104="-","-",IF('C10(2)-1管路(計画)'!J104=0,"-",'C10(2)-1管路(計画)'!J104))</f>
        <v>-</v>
      </c>
      <c r="K45" s="84" t="str">
        <f>+IF('C10(2)-1管路(計画)'!K104="-","-",IF('C10(2)-1管路(計画)'!K104=0,"-",'C10(2)-1管路(計画)'!K104))</f>
        <v>-</v>
      </c>
      <c r="L45" s="84" t="str">
        <f>+IF('C10(2)-1管路(計画)'!L104="-","-",IF('C10(2)-1管路(計画)'!L104=0,"-",'C10(2)-1管路(計画)'!L104))</f>
        <v>-</v>
      </c>
      <c r="M45" s="84" t="str">
        <f>+IF('C10(2)-1管路(計画)'!M104="-","-",IF('C10(2)-1管路(計画)'!M104=0,"-",'C10(2)-1管路(計画)'!M104))</f>
        <v>-</v>
      </c>
      <c r="N45" s="84" t="str">
        <f>+IF('C10(2)-1管路(計画)'!N104="-","-",IF('C10(2)-1管路(計画)'!N104=0,"-",'C10(2)-1管路(計画)'!N104))</f>
        <v>-</v>
      </c>
      <c r="O45" s="84" t="str">
        <f>+IF('C10(2)-1管路(計画)'!O104="-","-",IF('C10(2)-1管路(計画)'!O104=0,"-",'C10(2)-1管路(計画)'!O104))</f>
        <v>-</v>
      </c>
      <c r="P45" s="84" t="str">
        <f>+IF('C10(2)-1管路(計画)'!P104="-","-",IF('C10(2)-1管路(計画)'!P104=0,"-",'C10(2)-1管路(計画)'!P104))</f>
        <v>-</v>
      </c>
      <c r="Q45" s="84" t="str">
        <f>+IF('C10(2)-1管路(計画)'!Q104="-","-",IF('C10(2)-1管路(計画)'!Q104=0,"-",'C10(2)-1管路(計画)'!Q104))</f>
        <v>-</v>
      </c>
      <c r="R45" s="84" t="str">
        <f>+IF('C10(2)-1管路(計画)'!R104="-","-",IF('C10(2)-1管路(計画)'!R104=0,"-",'C10(2)-1管路(計画)'!R104))</f>
        <v>-</v>
      </c>
      <c r="S45" s="84">
        <f>+IF('C10(2)-1管路(計画)'!S104="-","-",IF('C10(2)-1管路(計画)'!S104=0,"-",'C10(2)-1管路(計画)'!S104))</f>
        <v>560</v>
      </c>
    </row>
    <row r="46" spans="1:19" ht="18.75" customHeight="1">
      <c r="A46" s="673"/>
      <c r="B46" s="1364"/>
      <c r="C46" s="1378"/>
      <c r="D46" s="1381"/>
      <c r="E46" s="81" t="s">
        <v>175</v>
      </c>
      <c r="F46" s="84">
        <f>+IF('C10(2)-1管路(計画)'!F105="-","-",IF('C10(2)-1管路(計画)'!F105=0,"-",'C10(2)-1管路(計画)'!F105))</f>
        <v>373</v>
      </c>
      <c r="G46" s="84" t="str">
        <f>+IF('C10(2)-1管路(計画)'!G105="-","-",IF('C10(2)-1管路(計画)'!G105=0,"-",'C10(2)-1管路(計画)'!G105))</f>
        <v>-</v>
      </c>
      <c r="H46" s="84" t="str">
        <f>+IF('C10(2)-1管路(計画)'!H105="-","-",IF('C10(2)-1管路(計画)'!H105=0,"-",'C10(2)-1管路(計画)'!H105))</f>
        <v>-</v>
      </c>
      <c r="I46" s="84" t="str">
        <f>+IF('C10(2)-1管路(計画)'!I105="-","-",IF('C10(2)-1管路(計画)'!I105=0,"-",'C10(2)-1管路(計画)'!I105))</f>
        <v>-</v>
      </c>
      <c r="J46" s="84" t="str">
        <f>+IF('C10(2)-1管路(計画)'!J105="-","-",IF('C10(2)-1管路(計画)'!J105=0,"-",'C10(2)-1管路(計画)'!J105))</f>
        <v>-</v>
      </c>
      <c r="K46" s="84" t="str">
        <f>+IF('C10(2)-1管路(計画)'!K105="-","-",IF('C10(2)-1管路(計画)'!K105=0,"-",'C10(2)-1管路(計画)'!K105))</f>
        <v>-</v>
      </c>
      <c r="L46" s="84" t="str">
        <f>+IF('C10(2)-1管路(計画)'!L105="-","-",IF('C10(2)-1管路(計画)'!L105=0,"-",'C10(2)-1管路(計画)'!L105))</f>
        <v>-</v>
      </c>
      <c r="M46" s="84" t="str">
        <f>+IF('C10(2)-1管路(計画)'!M105="-","-",IF('C10(2)-1管路(計画)'!M105=0,"-",'C10(2)-1管路(計画)'!M105))</f>
        <v>-</v>
      </c>
      <c r="N46" s="84" t="str">
        <f>+IF('C10(2)-1管路(計画)'!N105="-","-",IF('C10(2)-1管路(計画)'!N105=0,"-",'C10(2)-1管路(計画)'!N105))</f>
        <v>-</v>
      </c>
      <c r="O46" s="84" t="str">
        <f>+IF('C10(2)-1管路(計画)'!O105="-","-",IF('C10(2)-1管路(計画)'!O105=0,"-",'C10(2)-1管路(計画)'!O105))</f>
        <v>-</v>
      </c>
      <c r="P46" s="84" t="str">
        <f>+IF('C10(2)-1管路(計画)'!P105="-","-",IF('C10(2)-1管路(計画)'!P105=0,"-",'C10(2)-1管路(計画)'!P105))</f>
        <v>-</v>
      </c>
      <c r="Q46" s="84" t="str">
        <f>+IF('C10(2)-1管路(計画)'!Q105="-","-",IF('C10(2)-1管路(計画)'!Q105=0,"-",'C10(2)-1管路(計画)'!Q105))</f>
        <v>-</v>
      </c>
      <c r="R46" s="84" t="str">
        <f>+IF('C10(2)-1管路(計画)'!R105="-","-",IF('C10(2)-1管路(計画)'!R105=0,"-",'C10(2)-1管路(計画)'!R105))</f>
        <v>-</v>
      </c>
      <c r="S46" s="84">
        <f>+IF('C10(2)-1管路(計画)'!S105="-","-",IF('C10(2)-1管路(計画)'!S105=0,"-",'C10(2)-1管路(計画)'!S105))</f>
        <v>373</v>
      </c>
    </row>
    <row r="47" spans="1:19" ht="18.75" customHeight="1">
      <c r="A47" s="673"/>
      <c r="B47" s="1364"/>
      <c r="C47" s="1378"/>
      <c r="D47" s="1381"/>
      <c r="E47" s="81" t="s">
        <v>174</v>
      </c>
      <c r="F47" s="84" t="str">
        <f>+IF('C10(2)-1管路(計画)'!F106="-","-",IF('C10(2)-1管路(計画)'!F106=0,"-",'C10(2)-1管路(計画)'!F106))</f>
        <v>-</v>
      </c>
      <c r="G47" s="84" t="str">
        <f>+IF('C10(2)-1管路(計画)'!G106="-","-",IF('C10(2)-1管路(計画)'!G106=0,"-",'C10(2)-1管路(計画)'!G106))</f>
        <v>-</v>
      </c>
      <c r="H47" s="84" t="str">
        <f>+IF('C10(2)-1管路(計画)'!H106="-","-",IF('C10(2)-1管路(計画)'!H106=0,"-",'C10(2)-1管路(計画)'!H106))</f>
        <v>-</v>
      </c>
      <c r="I47" s="84" t="str">
        <f>+IF('C10(2)-1管路(計画)'!I106="-","-",IF('C10(2)-1管路(計画)'!I106=0,"-",'C10(2)-1管路(計画)'!I106))</f>
        <v>-</v>
      </c>
      <c r="J47" s="84" t="str">
        <f>+IF('C10(2)-1管路(計画)'!J106="-","-",IF('C10(2)-1管路(計画)'!J106=0,"-",'C10(2)-1管路(計画)'!J106))</f>
        <v>-</v>
      </c>
      <c r="K47" s="84" t="str">
        <f>+IF('C10(2)-1管路(計画)'!K106="-","-",IF('C10(2)-1管路(計画)'!K106=0,"-",'C10(2)-1管路(計画)'!K106))</f>
        <v>-</v>
      </c>
      <c r="L47" s="84" t="str">
        <f>+IF('C10(2)-1管路(計画)'!L106="-","-",IF('C10(2)-1管路(計画)'!L106=0,"-",'C10(2)-1管路(計画)'!L106))</f>
        <v>-</v>
      </c>
      <c r="M47" s="84" t="str">
        <f>+IF('C10(2)-1管路(計画)'!M106="-","-",IF('C10(2)-1管路(計画)'!M106=0,"-",'C10(2)-1管路(計画)'!M106))</f>
        <v>-</v>
      </c>
      <c r="N47" s="84" t="str">
        <f>+IF('C10(2)-1管路(計画)'!N106="-","-",IF('C10(2)-1管路(計画)'!N106=0,"-",'C10(2)-1管路(計画)'!N106))</f>
        <v>-</v>
      </c>
      <c r="O47" s="84" t="str">
        <f>+IF('C10(2)-1管路(計画)'!O106="-","-",IF('C10(2)-1管路(計画)'!O106=0,"-",'C10(2)-1管路(計画)'!O106))</f>
        <v>-</v>
      </c>
      <c r="P47" s="84" t="str">
        <f>+IF('C10(2)-1管路(計画)'!P106="-","-",IF('C10(2)-1管路(計画)'!P106=0,"-",'C10(2)-1管路(計画)'!P106))</f>
        <v>-</v>
      </c>
      <c r="Q47" s="84" t="str">
        <f>+IF('C10(2)-1管路(計画)'!Q106="-","-",IF('C10(2)-1管路(計画)'!Q106=0,"-",'C10(2)-1管路(計画)'!Q106))</f>
        <v>-</v>
      </c>
      <c r="R47" s="84" t="str">
        <f>+IF('C10(2)-1管路(計画)'!R106="-","-",IF('C10(2)-1管路(計画)'!R106=0,"-",'C10(2)-1管路(計画)'!R106))</f>
        <v>-</v>
      </c>
      <c r="S47" s="84" t="str">
        <f>+IF('C10(2)-1管路(計画)'!S106="-","-",IF('C10(2)-1管路(計画)'!S106=0,"-",'C10(2)-1管路(計画)'!S106))</f>
        <v>-</v>
      </c>
    </row>
    <row r="48" spans="1:19" ht="18.75" customHeight="1">
      <c r="A48" s="673"/>
      <c r="B48" s="1364"/>
      <c r="C48" s="1378"/>
      <c r="D48" s="1381"/>
      <c r="E48" s="81" t="s">
        <v>194</v>
      </c>
      <c r="F48" s="84" t="str">
        <f>+IF('C10(2)-1管路(計画)'!F107="-","-",IF('C10(2)-1管路(計画)'!F107=0,"-",'C10(2)-1管路(計画)'!F107))</f>
        <v>-</v>
      </c>
      <c r="G48" s="84" t="str">
        <f>+IF('C10(2)-1管路(計画)'!G107="-","-",IF('C10(2)-1管路(計画)'!G107=0,"-",'C10(2)-1管路(計画)'!G107))</f>
        <v>-</v>
      </c>
      <c r="H48" s="84" t="str">
        <f>+IF('C10(2)-1管路(計画)'!H107="-","-",IF('C10(2)-1管路(計画)'!H107=0,"-",'C10(2)-1管路(計画)'!H107))</f>
        <v>-</v>
      </c>
      <c r="I48" s="84" t="str">
        <f>+IF('C10(2)-1管路(計画)'!I107="-","-",IF('C10(2)-1管路(計画)'!I107=0,"-",'C10(2)-1管路(計画)'!I107))</f>
        <v>-</v>
      </c>
      <c r="J48" s="84" t="str">
        <f>+IF('C10(2)-1管路(計画)'!J107="-","-",IF('C10(2)-1管路(計画)'!J107=0,"-",'C10(2)-1管路(計画)'!J107))</f>
        <v>-</v>
      </c>
      <c r="K48" s="84" t="str">
        <f>+IF('C10(2)-1管路(計画)'!K107="-","-",IF('C10(2)-1管路(計画)'!K107=0,"-",'C10(2)-1管路(計画)'!K107))</f>
        <v>-</v>
      </c>
      <c r="L48" s="84" t="str">
        <f>+IF('C10(2)-1管路(計画)'!L107="-","-",IF('C10(2)-1管路(計画)'!L107=0,"-",'C10(2)-1管路(計画)'!L107))</f>
        <v>-</v>
      </c>
      <c r="M48" s="84" t="str">
        <f>+IF('C10(2)-1管路(計画)'!M107="-","-",IF('C10(2)-1管路(計画)'!M107=0,"-",'C10(2)-1管路(計画)'!M107))</f>
        <v>-</v>
      </c>
      <c r="N48" s="84" t="str">
        <f>+IF('C10(2)-1管路(計画)'!N107="-","-",IF('C10(2)-1管路(計画)'!N107=0,"-",'C10(2)-1管路(計画)'!N107))</f>
        <v>-</v>
      </c>
      <c r="O48" s="84" t="str">
        <f>+IF('C10(2)-1管路(計画)'!O107="-","-",IF('C10(2)-1管路(計画)'!O107=0,"-",'C10(2)-1管路(計画)'!O107))</f>
        <v>-</v>
      </c>
      <c r="P48" s="84" t="str">
        <f>+IF('C10(2)-1管路(計画)'!P107="-","-",IF('C10(2)-1管路(計画)'!P107=0,"-",'C10(2)-1管路(計画)'!P107))</f>
        <v>-</v>
      </c>
      <c r="Q48" s="84" t="str">
        <f>+IF('C10(2)-1管路(計画)'!Q107="-","-",IF('C10(2)-1管路(計画)'!Q107=0,"-",'C10(2)-1管路(計画)'!Q107))</f>
        <v>-</v>
      </c>
      <c r="R48" s="84" t="str">
        <f>+IF('C10(2)-1管路(計画)'!R107="-","-",IF('C10(2)-1管路(計画)'!R107=0,"-",'C10(2)-1管路(計画)'!R107))</f>
        <v>-</v>
      </c>
      <c r="S48" s="84" t="str">
        <f>+IF('C10(2)-1管路(計画)'!S107="-","-",IF('C10(2)-1管路(計画)'!S107=0,"-",'C10(2)-1管路(計画)'!S107))</f>
        <v>-</v>
      </c>
    </row>
    <row r="49" spans="1:19" ht="18.75" customHeight="1">
      <c r="A49" s="673"/>
      <c r="B49" s="1364"/>
      <c r="C49" s="1378"/>
      <c r="D49" s="1382"/>
      <c r="E49" s="82" t="s">
        <v>54</v>
      </c>
      <c r="F49" s="85">
        <f>+IF('C10(2)-1管路(計画)'!F108="-","-",IF('C10(2)-1管路(計画)'!F108=0,"-",'C10(2)-1管路(計画)'!F108))</f>
        <v>1198</v>
      </c>
      <c r="G49" s="85" t="str">
        <f>+IF('C10(2)-1管路(計画)'!G108="-","-",IF('C10(2)-1管路(計画)'!G108=0,"-",'C10(2)-1管路(計画)'!G108))</f>
        <v>-</v>
      </c>
      <c r="H49" s="85" t="str">
        <f>+IF('C10(2)-1管路(計画)'!H108="-","-",IF('C10(2)-1管路(計画)'!H108=0,"-",'C10(2)-1管路(計画)'!H108))</f>
        <v>-</v>
      </c>
      <c r="I49" s="85" t="str">
        <f>+IF('C10(2)-1管路(計画)'!I108="-","-",IF('C10(2)-1管路(計画)'!I108=0,"-",'C10(2)-1管路(計画)'!I108))</f>
        <v>-</v>
      </c>
      <c r="J49" s="85" t="str">
        <f>+IF('C10(2)-1管路(計画)'!J108="-","-",IF('C10(2)-1管路(計画)'!J108=0,"-",'C10(2)-1管路(計画)'!J108))</f>
        <v>-</v>
      </c>
      <c r="K49" s="85" t="str">
        <f>+IF('C10(2)-1管路(計画)'!K108="-","-",IF('C10(2)-1管路(計画)'!K108=0,"-",'C10(2)-1管路(計画)'!K108))</f>
        <v>-</v>
      </c>
      <c r="L49" s="85" t="str">
        <f>+IF('C10(2)-1管路(計画)'!L108="-","-",IF('C10(2)-1管路(計画)'!L108=0,"-",'C10(2)-1管路(計画)'!L108))</f>
        <v>-</v>
      </c>
      <c r="M49" s="85" t="str">
        <f>+IF('C10(2)-1管路(計画)'!M108="-","-",IF('C10(2)-1管路(計画)'!M108=0,"-",'C10(2)-1管路(計画)'!M108))</f>
        <v>-</v>
      </c>
      <c r="N49" s="85" t="str">
        <f>+IF('C10(2)-1管路(計画)'!N108="-","-",IF('C10(2)-1管路(計画)'!N108=0,"-",'C10(2)-1管路(計画)'!N108))</f>
        <v>-</v>
      </c>
      <c r="O49" s="85" t="str">
        <f>+IF('C10(2)-1管路(計画)'!O108="-","-",IF('C10(2)-1管路(計画)'!O108=0,"-",'C10(2)-1管路(計画)'!O108))</f>
        <v>-</v>
      </c>
      <c r="P49" s="85" t="str">
        <f>+IF('C10(2)-1管路(計画)'!P108="-","-",IF('C10(2)-1管路(計画)'!P108=0,"-",'C10(2)-1管路(計画)'!P108))</f>
        <v>-</v>
      </c>
      <c r="Q49" s="85" t="str">
        <f>+IF('C10(2)-1管路(計画)'!Q108="-","-",IF('C10(2)-1管路(計画)'!Q108=0,"-",'C10(2)-1管路(計画)'!Q108))</f>
        <v>-</v>
      </c>
      <c r="R49" s="85" t="str">
        <f>+IF('C10(2)-1管路(計画)'!R108="-","-",IF('C10(2)-1管路(計画)'!R108=0,"-",'C10(2)-1管路(計画)'!R108))</f>
        <v>-</v>
      </c>
      <c r="S49" s="85">
        <f>+IF('C10(2)-1管路(計画)'!S108="-","-",IF('C10(2)-1管路(計画)'!S108=0,"-",'C10(2)-1管路(計画)'!S108))</f>
        <v>1198</v>
      </c>
    </row>
    <row r="50" spans="1:19" ht="18.75" customHeight="1">
      <c r="A50" s="673"/>
      <c r="B50" s="1364"/>
      <c r="C50" s="1378"/>
      <c r="D50" s="1365" t="s">
        <v>853</v>
      </c>
      <c r="E50" s="1366"/>
      <c r="F50" s="86">
        <f>+IF('C10(2)-1管路(計画)'!F109="-","-",IF('C10(2)-1管路(計画)'!F109=0,"-",'C10(2)-1管路(計画)'!F109))</f>
        <v>20455.900000000001</v>
      </c>
      <c r="G50" s="86">
        <f>+IF('C10(2)-1管路(計画)'!G109="-","-",IF('C10(2)-1管路(計画)'!G109=0,"-",'C10(2)-1管路(計画)'!G109))</f>
        <v>138.30000000000001</v>
      </c>
      <c r="H50" s="86">
        <f>+IF('C10(2)-1管路(計画)'!H109="-","-",IF('C10(2)-1管路(計画)'!H109=0,"-",'C10(2)-1管路(計画)'!H109))</f>
        <v>1122.1999999999998</v>
      </c>
      <c r="I50" s="86" t="str">
        <f>+IF('C10(2)-1管路(計画)'!I109="-","-",IF('C10(2)-1管路(計画)'!I109=0,"-",'C10(2)-1管路(計画)'!I109))</f>
        <v>-</v>
      </c>
      <c r="J50" s="86">
        <f>+IF('C10(2)-1管路(計画)'!J109="-","-",IF('C10(2)-1管路(計画)'!J109=0,"-",'C10(2)-1管路(計画)'!J109))</f>
        <v>8794.1</v>
      </c>
      <c r="K50" s="86">
        <f>+IF('C10(2)-1管路(計画)'!K109="-","-",IF('C10(2)-1管路(計画)'!K109=0,"-",'C10(2)-1管路(計画)'!K109))</f>
        <v>46216.2</v>
      </c>
      <c r="L50" s="86" t="str">
        <f>+IF('C10(2)-1管路(計画)'!L109="-","-",IF('C10(2)-1管路(計画)'!L109=0,"-",'C10(2)-1管路(計画)'!L109))</f>
        <v>-</v>
      </c>
      <c r="M50" s="86">
        <f>+IF('C10(2)-1管路(計画)'!M109="-","-",IF('C10(2)-1管路(計画)'!M109=0,"-",'C10(2)-1管路(計画)'!M109))</f>
        <v>962.39999999999975</v>
      </c>
      <c r="N50" s="86">
        <f>+IF('C10(2)-1管路(計画)'!N109="-","-",IF('C10(2)-1管路(計画)'!N109=0,"-",'C10(2)-1管路(計画)'!N109))</f>
        <v>810.0999999999998</v>
      </c>
      <c r="O50" s="86" t="str">
        <f>+IF('C10(2)-1管路(計画)'!O109="-","-",IF('C10(2)-1管路(計画)'!O109=0,"-",'C10(2)-1管路(計画)'!O109))</f>
        <v>-</v>
      </c>
      <c r="P50" s="86" t="str">
        <f>+IF('C10(2)-1管路(計画)'!P109="-","-",IF('C10(2)-1管路(計画)'!P109=0,"-",'C10(2)-1管路(計画)'!P109))</f>
        <v>-</v>
      </c>
      <c r="Q50" s="86" t="str">
        <f>+IF('C10(2)-1管路(計画)'!Q109="-","-",IF('C10(2)-1管路(計画)'!Q109=0,"-",'C10(2)-1管路(計画)'!Q109))</f>
        <v>-</v>
      </c>
      <c r="R50" s="86" t="str">
        <f>+IF('C10(2)-1管路(計画)'!R109="-","-",IF('C10(2)-1管路(計画)'!R109=0,"-",'C10(2)-1管路(計画)'!R109))</f>
        <v>-</v>
      </c>
      <c r="S50" s="86">
        <f>+IF('C10(2)-1管路(計画)'!S109="-","-",IF('C10(2)-1管路(計画)'!S109=0,"-",'C10(2)-1管路(計画)'!S109))</f>
        <v>78499.199999999997</v>
      </c>
    </row>
    <row r="51" spans="1:19" ht="18.75" customHeight="1">
      <c r="A51" s="673"/>
      <c r="B51" s="1377" t="s">
        <v>180</v>
      </c>
      <c r="C51" s="1378"/>
      <c r="D51" s="1260" t="s">
        <v>770</v>
      </c>
      <c r="E51" s="80" t="s">
        <v>193</v>
      </c>
      <c r="F51" s="83" t="str">
        <f>+IF('C10(2)-1管路(計画)'!F110="-","-",IF('C10(2)-1管路(計画)'!F110=0,"-",'C10(2)-1管路(計画)'!F110))</f>
        <v>-</v>
      </c>
      <c r="G51" s="83" t="str">
        <f>+IF('C10(2)-1管路(計画)'!G110="-","-",IF('C10(2)-1管路(計画)'!G110=0,"-",'C10(2)-1管路(計画)'!G110))</f>
        <v>-</v>
      </c>
      <c r="H51" s="83" t="str">
        <f>+IF('C10(2)-1管路(計画)'!H110="-","-",IF('C10(2)-1管路(計画)'!H110=0,"-",'C10(2)-1管路(計画)'!H110))</f>
        <v>-</v>
      </c>
      <c r="I51" s="83" t="str">
        <f>+IF('C10(2)-1管路(計画)'!I110="-","-",IF('C10(2)-1管路(計画)'!I110=0,"-",'C10(2)-1管路(計画)'!I110))</f>
        <v>-</v>
      </c>
      <c r="J51" s="83" t="str">
        <f>+IF('C10(2)-1管路(計画)'!J110="-","-",IF('C10(2)-1管路(計画)'!J110=0,"-",'C10(2)-1管路(計画)'!J110))</f>
        <v>-</v>
      </c>
      <c r="K51" s="83" t="str">
        <f>+IF('C10(2)-1管路(計画)'!K110="-","-",IF('C10(2)-1管路(計画)'!K110=0,"-",'C10(2)-1管路(計画)'!K110))</f>
        <v>-</v>
      </c>
      <c r="L51" s="83" t="str">
        <f>+IF('C10(2)-1管路(計画)'!L110="-","-",IF('C10(2)-1管路(計画)'!L110=0,"-",'C10(2)-1管路(計画)'!L110))</f>
        <v>-</v>
      </c>
      <c r="M51" s="83" t="str">
        <f>+IF('C10(2)-1管路(計画)'!M110="-","-",IF('C10(2)-1管路(計画)'!M110=0,"-",'C10(2)-1管路(計画)'!M110))</f>
        <v>-</v>
      </c>
      <c r="N51" s="83" t="str">
        <f>+IF('C10(2)-1管路(計画)'!N110="-","-",IF('C10(2)-1管路(計画)'!N110=0,"-",'C10(2)-1管路(計画)'!N110))</f>
        <v>-</v>
      </c>
      <c r="O51" s="83" t="str">
        <f>+IF('C10(2)-1管路(計画)'!O110="-","-",IF('C10(2)-1管路(計画)'!O110=0,"-",'C10(2)-1管路(計画)'!O110))</f>
        <v>-</v>
      </c>
      <c r="P51" s="83" t="str">
        <f>+IF('C10(2)-1管路(計画)'!P110="-","-",IF('C10(2)-1管路(計画)'!P110=0,"-",'C10(2)-1管路(計画)'!P110))</f>
        <v>-</v>
      </c>
      <c r="Q51" s="83" t="str">
        <f>+IF('C10(2)-1管路(計画)'!Q110="-","-",IF('C10(2)-1管路(計画)'!Q110=0,"-",'C10(2)-1管路(計画)'!Q110))</f>
        <v>-</v>
      </c>
      <c r="R51" s="83" t="str">
        <f>+IF('C10(2)-1管路(計画)'!R110="-","-",IF('C10(2)-1管路(計画)'!R110=0,"-",'C10(2)-1管路(計画)'!R110))</f>
        <v>-</v>
      </c>
      <c r="S51" s="83" t="str">
        <f>+IF('C10(2)-1管路(計画)'!S110="-","-",IF('C10(2)-1管路(計画)'!S110=0,"-",'C10(2)-1管路(計画)'!S110))</f>
        <v>-</v>
      </c>
    </row>
    <row r="52" spans="1:19" ht="18.75" customHeight="1">
      <c r="A52" s="673"/>
      <c r="B52" s="1378"/>
      <c r="C52" s="1378"/>
      <c r="D52" s="1263"/>
      <c r="E52" s="81" t="s">
        <v>177</v>
      </c>
      <c r="F52" s="84">
        <f>+IF('C10(2)-1管路(計画)'!F111="-","-",IF('C10(2)-1管路(計画)'!F111=0,"-",'C10(2)-1管路(計画)'!F111))</f>
        <v>15.4</v>
      </c>
      <c r="G52" s="84" t="str">
        <f>+IF('C10(2)-1管路(計画)'!G111="-","-",IF('C10(2)-1管路(計画)'!G111=0,"-",'C10(2)-1管路(計画)'!G111))</f>
        <v>-</v>
      </c>
      <c r="H52" s="84" t="str">
        <f>+IF('C10(2)-1管路(計画)'!H111="-","-",IF('C10(2)-1管路(計画)'!H111=0,"-",'C10(2)-1管路(計画)'!H111))</f>
        <v>-</v>
      </c>
      <c r="I52" s="84" t="str">
        <f>+IF('C10(2)-1管路(計画)'!I111="-","-",IF('C10(2)-1管路(計画)'!I111=0,"-",'C10(2)-1管路(計画)'!I111))</f>
        <v>-</v>
      </c>
      <c r="J52" s="84">
        <f>+IF('C10(2)-1管路(計画)'!J111="-","-",IF('C10(2)-1管路(計画)'!J111=0,"-",'C10(2)-1管路(計画)'!J111))</f>
        <v>169</v>
      </c>
      <c r="K52" s="84">
        <f>+IF('C10(2)-1管路(計画)'!K111="-","-",IF('C10(2)-1管路(計画)'!K111=0,"-",'C10(2)-1管路(計画)'!K111))</f>
        <v>1435.5999999999997</v>
      </c>
      <c r="L52" s="84" t="str">
        <f>+IF('C10(2)-1管路(計画)'!L111="-","-",IF('C10(2)-1管路(計画)'!L111=0,"-",'C10(2)-1管路(計画)'!L111))</f>
        <v>-</v>
      </c>
      <c r="M52" s="84" t="str">
        <f>+IF('C10(2)-1管路(計画)'!M111="-","-",IF('C10(2)-1管路(計画)'!M111=0,"-",'C10(2)-1管路(計画)'!M111))</f>
        <v>-</v>
      </c>
      <c r="N52" s="84" t="str">
        <f>+IF('C10(2)-1管路(計画)'!N111="-","-",IF('C10(2)-1管路(計画)'!N111=0,"-",'C10(2)-1管路(計画)'!N111))</f>
        <v>-</v>
      </c>
      <c r="O52" s="84" t="str">
        <f>+IF('C10(2)-1管路(計画)'!O111="-","-",IF('C10(2)-1管路(計画)'!O111=0,"-",'C10(2)-1管路(計画)'!O111))</f>
        <v>-</v>
      </c>
      <c r="P52" s="84" t="str">
        <f>+IF('C10(2)-1管路(計画)'!P111="-","-",IF('C10(2)-1管路(計画)'!P111=0,"-",'C10(2)-1管路(計画)'!P111))</f>
        <v>-</v>
      </c>
      <c r="Q52" s="84" t="str">
        <f>+IF('C10(2)-1管路(計画)'!Q111="-","-",IF('C10(2)-1管路(計画)'!Q111=0,"-",'C10(2)-1管路(計画)'!Q111))</f>
        <v>-</v>
      </c>
      <c r="R52" s="84" t="str">
        <f>+IF('C10(2)-1管路(計画)'!R111="-","-",IF('C10(2)-1管路(計画)'!R111=0,"-",'C10(2)-1管路(計画)'!R111))</f>
        <v>-</v>
      </c>
      <c r="S52" s="84">
        <f>+IF('C10(2)-1管路(計画)'!S111="-","-",IF('C10(2)-1管路(計画)'!S111=0,"-",'C10(2)-1管路(計画)'!S111))</f>
        <v>1619.9999999999998</v>
      </c>
    </row>
    <row r="53" spans="1:19" ht="18.75" customHeight="1">
      <c r="A53" s="673"/>
      <c r="B53" s="1378"/>
      <c r="C53" s="1378"/>
      <c r="D53" s="1263"/>
      <c r="E53" s="81" t="s">
        <v>176</v>
      </c>
      <c r="F53" s="84">
        <f>+IF('C10(2)-1管路(計画)'!F112="-","-",IF('C10(2)-1管路(計画)'!F112=0,"-",'C10(2)-1管路(計画)'!F112))</f>
        <v>5561</v>
      </c>
      <c r="G53" s="84" t="str">
        <f>+IF('C10(2)-1管路(計画)'!G112="-","-",IF('C10(2)-1管路(計画)'!G112=0,"-",'C10(2)-1管路(計画)'!G112))</f>
        <v>-</v>
      </c>
      <c r="H53" s="84" t="str">
        <f>+IF('C10(2)-1管路(計画)'!H112="-","-",IF('C10(2)-1管路(計画)'!H112=0,"-",'C10(2)-1管路(計画)'!H112))</f>
        <v>-</v>
      </c>
      <c r="I53" s="84" t="str">
        <f>+IF('C10(2)-1管路(計画)'!I112="-","-",IF('C10(2)-1管路(計画)'!I112=0,"-",'C10(2)-1管路(計画)'!I112))</f>
        <v>-</v>
      </c>
      <c r="J53" s="84">
        <f>+IF('C10(2)-1管路(計画)'!J112="-","-",IF('C10(2)-1管路(計画)'!J112=0,"-",'C10(2)-1管路(計画)'!J112))</f>
        <v>4891.7</v>
      </c>
      <c r="K53" s="84">
        <f>+IF('C10(2)-1管路(計画)'!K112="-","-",IF('C10(2)-1管路(計画)'!K112=0,"-",'C10(2)-1管路(計画)'!K112))</f>
        <v>2702.1000000000035</v>
      </c>
      <c r="L53" s="84" t="str">
        <f>+IF('C10(2)-1管路(計画)'!L112="-","-",IF('C10(2)-1管路(計画)'!L112=0,"-",'C10(2)-1管路(計画)'!L112))</f>
        <v>-</v>
      </c>
      <c r="M53" s="84" t="str">
        <f>+IF('C10(2)-1管路(計画)'!M112="-","-",IF('C10(2)-1管路(計画)'!M112=0,"-",'C10(2)-1管路(計画)'!M112))</f>
        <v>-</v>
      </c>
      <c r="N53" s="84">
        <f>+IF('C10(2)-1管路(計画)'!N112="-","-",IF('C10(2)-1管路(計画)'!N112=0,"-",'C10(2)-1管路(計画)'!N112))</f>
        <v>8.1000000000000014</v>
      </c>
      <c r="O53" s="84" t="str">
        <f>+IF('C10(2)-1管路(計画)'!O112="-","-",IF('C10(2)-1管路(計画)'!O112=0,"-",'C10(2)-1管路(計画)'!O112))</f>
        <v>-</v>
      </c>
      <c r="P53" s="84" t="str">
        <f>+IF('C10(2)-1管路(計画)'!P112="-","-",IF('C10(2)-1管路(計画)'!P112=0,"-",'C10(2)-1管路(計画)'!P112))</f>
        <v>-</v>
      </c>
      <c r="Q53" s="84" t="str">
        <f>+IF('C10(2)-1管路(計画)'!Q112="-","-",IF('C10(2)-1管路(計画)'!Q112=0,"-",'C10(2)-1管路(計画)'!Q112))</f>
        <v>-</v>
      </c>
      <c r="R53" s="84" t="str">
        <f>+IF('C10(2)-1管路(計画)'!R112="-","-",IF('C10(2)-1管路(計画)'!R112=0,"-",'C10(2)-1管路(計画)'!R112))</f>
        <v>-</v>
      </c>
      <c r="S53" s="84">
        <f>+IF('C10(2)-1管路(計画)'!S112="-","-",IF('C10(2)-1管路(計画)'!S112=0,"-",'C10(2)-1管路(計画)'!S112))</f>
        <v>13162.900000000005</v>
      </c>
    </row>
    <row r="54" spans="1:19" ht="18.75" customHeight="1">
      <c r="A54" s="673"/>
      <c r="B54" s="1378"/>
      <c r="C54" s="1378"/>
      <c r="D54" s="1263"/>
      <c r="E54" s="81" t="s">
        <v>175</v>
      </c>
      <c r="F54" s="84">
        <f>+IF('C10(2)-1管路(計画)'!F113="-","-",IF('C10(2)-1管路(計画)'!F113=0,"-",'C10(2)-1管路(計画)'!F113))</f>
        <v>9238.6</v>
      </c>
      <c r="G54" s="84">
        <f>+IF('C10(2)-1管路(計画)'!G113="-","-",IF('C10(2)-1管路(計画)'!G113=0,"-",'C10(2)-1管路(計画)'!G113))</f>
        <v>56.8</v>
      </c>
      <c r="H54" s="84" t="str">
        <f>+IF('C10(2)-1管路(計画)'!H113="-","-",IF('C10(2)-1管路(計画)'!H113=0,"-",'C10(2)-1管路(計画)'!H113))</f>
        <v>-</v>
      </c>
      <c r="I54" s="84" t="str">
        <f>+IF('C10(2)-1管路(計画)'!I113="-","-",IF('C10(2)-1管路(計画)'!I113=0,"-",'C10(2)-1管路(計画)'!I113))</f>
        <v>-</v>
      </c>
      <c r="J54" s="84">
        <f>+IF('C10(2)-1管路(計画)'!J113="-","-",IF('C10(2)-1管路(計画)'!J113=0,"-",'C10(2)-1管路(計画)'!J113))</f>
        <v>8284.9999999999909</v>
      </c>
      <c r="K54" s="84">
        <f>+IF('C10(2)-1管路(計画)'!K113="-","-",IF('C10(2)-1管路(計画)'!K113=0,"-",'C10(2)-1管路(計画)'!K113))</f>
        <v>23037.499999999982</v>
      </c>
      <c r="L54" s="84" t="str">
        <f>+IF('C10(2)-1管路(計画)'!L113="-","-",IF('C10(2)-1管路(計画)'!L113=0,"-",'C10(2)-1管路(計画)'!L113))</f>
        <v>-</v>
      </c>
      <c r="M54" s="84">
        <f>+IF('C10(2)-1管路(計画)'!M113="-","-",IF('C10(2)-1管路(計画)'!M113=0,"-",'C10(2)-1管路(計画)'!M113))</f>
        <v>201.5</v>
      </c>
      <c r="N54" s="84">
        <f>+IF('C10(2)-1管路(計画)'!N113="-","-",IF('C10(2)-1管路(計画)'!N113=0,"-",'C10(2)-1管路(計画)'!N113))</f>
        <v>566.69999999999982</v>
      </c>
      <c r="O54" s="84" t="str">
        <f>+IF('C10(2)-1管路(計画)'!O113="-","-",IF('C10(2)-1管路(計画)'!O113=0,"-",'C10(2)-1管路(計画)'!O113))</f>
        <v>-</v>
      </c>
      <c r="P54" s="84" t="str">
        <f>+IF('C10(2)-1管路(計画)'!P113="-","-",IF('C10(2)-1管路(計画)'!P113=0,"-",'C10(2)-1管路(計画)'!P113))</f>
        <v>-</v>
      </c>
      <c r="Q54" s="84" t="str">
        <f>+IF('C10(2)-1管路(計画)'!Q113="-","-",IF('C10(2)-1管路(計画)'!Q113=0,"-",'C10(2)-1管路(計画)'!Q113))</f>
        <v>-</v>
      </c>
      <c r="R54" s="84" t="str">
        <f>+IF('C10(2)-1管路(計画)'!R113="-","-",IF('C10(2)-1管路(計画)'!R113=0,"-",'C10(2)-1管路(計画)'!R113))</f>
        <v>-</v>
      </c>
      <c r="S54" s="84">
        <f>+IF('C10(2)-1管路(計画)'!S113="-","-",IF('C10(2)-1管路(計画)'!S113=0,"-",'C10(2)-1管路(計画)'!S113))</f>
        <v>41386.099999999969</v>
      </c>
    </row>
    <row r="55" spans="1:19" ht="18.75" customHeight="1">
      <c r="A55" s="673"/>
      <c r="B55" s="1378"/>
      <c r="C55" s="1378"/>
      <c r="D55" s="1263"/>
      <c r="E55" s="81" t="s">
        <v>174</v>
      </c>
      <c r="F55" s="84">
        <f>+IF('C10(2)-1管路(計画)'!F114="-","-",IF('C10(2)-1管路(計画)'!F114=0,"-",'C10(2)-1管路(計画)'!F114))</f>
        <v>17496.600000000002</v>
      </c>
      <c r="G55" s="84">
        <f>+IF('C10(2)-1管路(計画)'!G114="-","-",IF('C10(2)-1管路(計画)'!G114=0,"-",'C10(2)-1管路(計画)'!G114))</f>
        <v>295.10000000000002</v>
      </c>
      <c r="H55" s="84" t="str">
        <f>+IF('C10(2)-1管路(計画)'!H114="-","-",IF('C10(2)-1管路(計画)'!H114=0,"-",'C10(2)-1管路(計画)'!H114))</f>
        <v>-</v>
      </c>
      <c r="I55" s="84" t="str">
        <f>+IF('C10(2)-1管路(計画)'!I114="-","-",IF('C10(2)-1管路(計画)'!I114=0,"-",'C10(2)-1管路(計画)'!I114))</f>
        <v>-</v>
      </c>
      <c r="J55" s="84">
        <f>+IF('C10(2)-1管路(計画)'!J114="-","-",IF('C10(2)-1管路(計画)'!J114=0,"-",'C10(2)-1管路(計画)'!J114))</f>
        <v>19636.500000000015</v>
      </c>
      <c r="K55" s="84">
        <f>+IF('C10(2)-1管路(計画)'!K114="-","-",IF('C10(2)-1管路(計画)'!K114=0,"-",'C10(2)-1管路(計画)'!K114))</f>
        <v>63734.900000000023</v>
      </c>
      <c r="L55" s="84" t="str">
        <f>+IF('C10(2)-1管路(計画)'!L114="-","-",IF('C10(2)-1管路(計画)'!L114=0,"-",'C10(2)-1管路(計画)'!L114))</f>
        <v>-</v>
      </c>
      <c r="M55" s="84">
        <f>+IF('C10(2)-1管路(計画)'!M114="-","-",IF('C10(2)-1管路(計画)'!M114=0,"-",'C10(2)-1管路(計画)'!M114))</f>
        <v>356.79999999999995</v>
      </c>
      <c r="N55" s="84">
        <f>+IF('C10(2)-1管路(計画)'!N114="-","-",IF('C10(2)-1管路(計画)'!N114=0,"-",'C10(2)-1管路(計画)'!N114))</f>
        <v>6552.1999999999989</v>
      </c>
      <c r="O55" s="84" t="str">
        <f>+IF('C10(2)-1管路(計画)'!O114="-","-",IF('C10(2)-1管路(計画)'!O114=0,"-",'C10(2)-1管路(計画)'!O114))</f>
        <v>-</v>
      </c>
      <c r="P55" s="84" t="str">
        <f>+IF('C10(2)-1管路(計画)'!P114="-","-",IF('C10(2)-1管路(計画)'!P114=0,"-",'C10(2)-1管路(計画)'!P114))</f>
        <v>-</v>
      </c>
      <c r="Q55" s="84" t="str">
        <f>+IF('C10(2)-1管路(計画)'!Q114="-","-",IF('C10(2)-1管路(計画)'!Q114=0,"-",'C10(2)-1管路(計画)'!Q114))</f>
        <v>-</v>
      </c>
      <c r="R55" s="84" t="str">
        <f>+IF('C10(2)-1管路(計画)'!R114="-","-",IF('C10(2)-1管路(計画)'!R114=0,"-",'C10(2)-1管路(計画)'!R114))</f>
        <v>-</v>
      </c>
      <c r="S55" s="84">
        <f>+IF('C10(2)-1管路(計画)'!S114="-","-",IF('C10(2)-1管路(計画)'!S114=0,"-",'C10(2)-1管路(計画)'!S114))</f>
        <v>108072.10000000003</v>
      </c>
    </row>
    <row r="56" spans="1:19" ht="18.75" customHeight="1">
      <c r="A56" s="673"/>
      <c r="B56" s="1378"/>
      <c r="C56" s="1378"/>
      <c r="D56" s="1263"/>
      <c r="E56" s="81" t="s">
        <v>194</v>
      </c>
      <c r="F56" s="84">
        <f>+IF('C10(2)-1管路(計画)'!F115="-","-",IF('C10(2)-1管路(計画)'!F115=0,"-",'C10(2)-1管路(計画)'!F115))</f>
        <v>180.29999999999998</v>
      </c>
      <c r="G56" s="84">
        <f>+IF('C10(2)-1管路(計画)'!G115="-","-",IF('C10(2)-1管路(計画)'!G115=0,"-",'C10(2)-1管路(計画)'!G115))</f>
        <v>5.5</v>
      </c>
      <c r="H56" s="84">
        <f>+IF('C10(2)-1管路(計画)'!H115="-","-",IF('C10(2)-1管路(計画)'!H115=0,"-",'C10(2)-1管路(計画)'!H115))</f>
        <v>16712.399999999998</v>
      </c>
      <c r="I56" s="84" t="str">
        <f>+IF('C10(2)-1管路(計画)'!I115="-","-",IF('C10(2)-1管路(計画)'!I115=0,"-",'C10(2)-1管路(計画)'!I115))</f>
        <v>-</v>
      </c>
      <c r="J56" s="84">
        <f>+IF('C10(2)-1管路(計画)'!J115="-","-",IF('C10(2)-1管路(計画)'!J115=0,"-",'C10(2)-1管路(計画)'!J115))</f>
        <v>4703.0999999999976</v>
      </c>
      <c r="K56" s="84">
        <f>+IF('C10(2)-1管路(計画)'!K115="-","-",IF('C10(2)-1管路(計画)'!K115=0,"-",'C10(2)-1管路(計画)'!K115))</f>
        <v>19948.799999999988</v>
      </c>
      <c r="L56" s="84" t="str">
        <f>+IF('C10(2)-1管路(計画)'!L115="-","-",IF('C10(2)-1管路(計画)'!L115=0,"-",'C10(2)-1管路(計画)'!L115))</f>
        <v>-</v>
      </c>
      <c r="M56" s="84">
        <f>+IF('C10(2)-1管路(計画)'!M115="-","-",IF('C10(2)-1管路(計画)'!M115=0,"-",'C10(2)-1管路(計画)'!M115))</f>
        <v>2770.8</v>
      </c>
      <c r="N56" s="84">
        <f>+IF('C10(2)-1管路(計画)'!N115="-","-",IF('C10(2)-1管路(計画)'!N115=0,"-",'C10(2)-1管路(計画)'!N115))</f>
        <v>13931.30000000001</v>
      </c>
      <c r="O56" s="84" t="str">
        <f>+IF('C10(2)-1管路(計画)'!O115="-","-",IF('C10(2)-1管路(計画)'!O115=0,"-",'C10(2)-1管路(計画)'!O115))</f>
        <v>-</v>
      </c>
      <c r="P56" s="84" t="str">
        <f>+IF('C10(2)-1管路(計画)'!P115="-","-",IF('C10(2)-1管路(計画)'!P115=0,"-",'C10(2)-1管路(計画)'!P115))</f>
        <v>-</v>
      </c>
      <c r="Q56" s="84" t="str">
        <f>+IF('C10(2)-1管路(計画)'!Q115="-","-",IF('C10(2)-1管路(計画)'!Q115=0,"-",'C10(2)-1管路(計画)'!Q115))</f>
        <v>-</v>
      </c>
      <c r="R56" s="84" t="str">
        <f>+IF('C10(2)-1管路(計画)'!R115="-","-",IF('C10(2)-1管路(計画)'!R115=0,"-",'C10(2)-1管路(計画)'!R115))</f>
        <v>-</v>
      </c>
      <c r="S56" s="84">
        <f>+IF('C10(2)-1管路(計画)'!S115="-","-",IF('C10(2)-1管路(計画)'!S115=0,"-",'C10(2)-1管路(計画)'!S115))</f>
        <v>58252.2</v>
      </c>
    </row>
    <row r="57" spans="1:19" ht="18.75" customHeight="1">
      <c r="A57" s="673"/>
      <c r="B57" s="1378"/>
      <c r="C57" s="1378"/>
      <c r="D57" s="1264"/>
      <c r="E57" s="82" t="s">
        <v>54</v>
      </c>
      <c r="F57" s="85">
        <f>+IF('C10(2)-1管路(計画)'!F116="-","-",IF('C10(2)-1管路(計画)'!F116=0,"-",'C10(2)-1管路(計画)'!F116))</f>
        <v>32491.9</v>
      </c>
      <c r="G57" s="85">
        <f>+IF('C10(2)-1管路(計画)'!G116="-","-",IF('C10(2)-1管路(計画)'!G116=0,"-",'C10(2)-1管路(計画)'!G116))</f>
        <v>357.40000000000003</v>
      </c>
      <c r="H57" s="85">
        <f>+IF('C10(2)-1管路(計画)'!H116="-","-",IF('C10(2)-1管路(計画)'!H116=0,"-",'C10(2)-1管路(計画)'!H116))</f>
        <v>16712.399999999998</v>
      </c>
      <c r="I57" s="85" t="str">
        <f>+IF('C10(2)-1管路(計画)'!I116="-","-",IF('C10(2)-1管路(計画)'!I116=0,"-",'C10(2)-1管路(計画)'!I116))</f>
        <v>-</v>
      </c>
      <c r="J57" s="85">
        <f>+IF('C10(2)-1管路(計画)'!J116="-","-",IF('C10(2)-1管路(計画)'!J116=0,"-",'C10(2)-1管路(計画)'!J116))</f>
        <v>37685.300000000003</v>
      </c>
      <c r="K57" s="85">
        <f>+IF('C10(2)-1管路(計画)'!K116="-","-",IF('C10(2)-1管路(計画)'!K116=0,"-",'C10(2)-1管路(計画)'!K116))</f>
        <v>110858.9</v>
      </c>
      <c r="L57" s="85" t="str">
        <f>+IF('C10(2)-1管路(計画)'!L116="-","-",IF('C10(2)-1管路(計画)'!L116=0,"-",'C10(2)-1管路(計画)'!L116))</f>
        <v>-</v>
      </c>
      <c r="M57" s="85">
        <f>+IF('C10(2)-1管路(計画)'!M116="-","-",IF('C10(2)-1管路(計画)'!M116=0,"-",'C10(2)-1管路(計画)'!M116))</f>
        <v>3329.1000000000004</v>
      </c>
      <c r="N57" s="85">
        <f>+IF('C10(2)-1管路(計画)'!N116="-","-",IF('C10(2)-1管路(計画)'!N116=0,"-",'C10(2)-1管路(計画)'!N116))</f>
        <v>21058.30000000001</v>
      </c>
      <c r="O57" s="85" t="str">
        <f>+IF('C10(2)-1管路(計画)'!O116="-","-",IF('C10(2)-1管路(計画)'!O116=0,"-",'C10(2)-1管路(計画)'!O116))</f>
        <v>-</v>
      </c>
      <c r="P57" s="85" t="str">
        <f>+IF('C10(2)-1管路(計画)'!P116="-","-",IF('C10(2)-1管路(計画)'!P116=0,"-",'C10(2)-1管路(計画)'!P116))</f>
        <v>-</v>
      </c>
      <c r="Q57" s="85" t="str">
        <f>+IF('C10(2)-1管路(計画)'!Q116="-","-",IF('C10(2)-1管路(計画)'!Q116=0,"-",'C10(2)-1管路(計画)'!Q116))</f>
        <v>-</v>
      </c>
      <c r="R57" s="85" t="str">
        <f>+IF('C10(2)-1管路(計画)'!R116="-","-",IF('C10(2)-1管路(計画)'!R116=0,"-",'C10(2)-1管路(計画)'!R116))</f>
        <v>-</v>
      </c>
      <c r="S57" s="85">
        <f>+IF('C10(2)-1管路(計画)'!S116="-","-",IF('C10(2)-1管路(計画)'!S116=0,"-",'C10(2)-1管路(計画)'!S116))</f>
        <v>222493.30000000002</v>
      </c>
    </row>
    <row r="58" spans="1:19" ht="18.75" customHeight="1">
      <c r="A58" s="673"/>
      <c r="B58" s="760" t="s">
        <v>854</v>
      </c>
      <c r="C58" s="760"/>
      <c r="D58" s="1379" t="s">
        <v>855</v>
      </c>
      <c r="E58" s="1379"/>
      <c r="F58" s="808">
        <f>+IF('C10(2)-1管路(計画)'!F117="-","-",IF('C10(2)-1管路(計画)'!F117=0,"-",'C10(2)-1管路(計画)'!F117))</f>
        <v>33913.9</v>
      </c>
      <c r="G58" s="808">
        <f>+IF('C10(2)-1管路(計画)'!G117="-","-",IF('C10(2)-1管路(計画)'!G117=0,"-",'C10(2)-1管路(計画)'!G117))</f>
        <v>361.40000000000003</v>
      </c>
      <c r="H58" s="808">
        <f>+IF('C10(2)-1管路(計画)'!H117="-","-",IF('C10(2)-1管路(計画)'!H117=0,"-",'C10(2)-1管路(計画)'!H117))</f>
        <v>16750.399999999998</v>
      </c>
      <c r="I58" s="808" t="str">
        <f>+IF('C10(2)-1管路(計画)'!I117="-","-",IF('C10(2)-1管路(計画)'!I117=0,"-",'C10(2)-1管路(計画)'!I117))</f>
        <v>-</v>
      </c>
      <c r="J58" s="808">
        <f>+IF('C10(2)-1管路(計画)'!J117="-","-",IF('C10(2)-1管路(計画)'!J117=0,"-",'C10(2)-1管路(計画)'!J117))</f>
        <v>38048.300000000003</v>
      </c>
      <c r="K58" s="808">
        <f>+IF('C10(2)-1管路(計画)'!K117="-","-",IF('C10(2)-1管路(計画)'!K117=0,"-",'C10(2)-1管路(計画)'!K117))</f>
        <v>111876.9</v>
      </c>
      <c r="L58" s="808" t="str">
        <f>+IF('C10(2)-1管路(計画)'!L117="-","-",IF('C10(2)-1管路(計画)'!L117=0,"-",'C10(2)-1管路(計画)'!L117))</f>
        <v>-</v>
      </c>
      <c r="M58" s="808">
        <f>+IF('C10(2)-1管路(計画)'!M117="-","-",IF('C10(2)-1管路(計画)'!M117=0,"-",'C10(2)-1管路(計画)'!M117))</f>
        <v>3353.1000000000004</v>
      </c>
      <c r="N58" s="808">
        <f>+IF('C10(2)-1管路(計画)'!N117="-","-",IF('C10(2)-1管路(計画)'!N117=0,"-",'C10(2)-1管路(計画)'!N117))</f>
        <v>21058.30000000001</v>
      </c>
      <c r="O58" s="808" t="str">
        <f>+IF('C10(2)-1管路(計画)'!O117="-","-",IF('C10(2)-1管路(計画)'!O117=0,"-",'C10(2)-1管路(計画)'!O117))</f>
        <v>-</v>
      </c>
      <c r="P58" s="808" t="str">
        <f>+IF('C10(2)-1管路(計画)'!P117="-","-",IF('C10(2)-1管路(計画)'!P117=0,"-",'C10(2)-1管路(計画)'!P117))</f>
        <v>-</v>
      </c>
      <c r="Q58" s="808" t="str">
        <f>+IF('C10(2)-1管路(計画)'!Q117="-","-",IF('C10(2)-1管路(計画)'!Q117=0,"-",'C10(2)-1管路(計画)'!Q117))</f>
        <v>-</v>
      </c>
      <c r="R58" s="808" t="str">
        <f>+IF('C10(2)-1管路(計画)'!R117="-","-",IF('C10(2)-1管路(計画)'!R117=0,"-",'C10(2)-1管路(計画)'!R117))</f>
        <v>-</v>
      </c>
      <c r="S58" s="808">
        <f>+IF('C10(2)-1管路(計画)'!S117="-","-",IF('C10(2)-1管路(計画)'!S117=0,"-",'C10(2)-1管路(計画)'!S117))</f>
        <v>225362.30000000002</v>
      </c>
    </row>
    <row r="59" spans="1:19" ht="18.75" customHeight="1">
      <c r="A59" s="673"/>
      <c r="B59" s="1379" t="s">
        <v>67</v>
      </c>
      <c r="C59" s="1379"/>
      <c r="D59" s="1379"/>
      <c r="E59" s="1379"/>
      <c r="F59" s="86">
        <f>+IF('C10(2)-1管路(計画)'!F118="-","-",IF('C10(2)-1管路(計画)'!F118=0,"-",'C10(2)-1管路(計画)'!F118))</f>
        <v>52947.8</v>
      </c>
      <c r="G59" s="86">
        <f>+IF('C10(2)-1管路(計画)'!G118="-","-",IF('C10(2)-1管路(計画)'!G118=0,"-",'C10(2)-1管路(計画)'!G118))</f>
        <v>495.70000000000005</v>
      </c>
      <c r="H59" s="86">
        <f>+IF('C10(2)-1管路(計画)'!H118="-","-",IF('C10(2)-1管路(計画)'!H118=0,"-",'C10(2)-1管路(計画)'!H118))</f>
        <v>17834.599999999999</v>
      </c>
      <c r="I59" s="86" t="str">
        <f>+IF('C10(2)-1管路(計画)'!I118="-","-",IF('C10(2)-1管路(計画)'!I118=0,"-",'C10(2)-1管路(計画)'!I118))</f>
        <v>-</v>
      </c>
      <c r="J59" s="86">
        <f>+IF('C10(2)-1管路(計画)'!J118="-","-",IF('C10(2)-1管路(計画)'!J118=0,"-",'C10(2)-1管路(計画)'!J118))</f>
        <v>46479.4</v>
      </c>
      <c r="K59" s="86">
        <f>+IF('C10(2)-1管路(計画)'!K118="-","-",IF('C10(2)-1管路(計画)'!K118=0,"-",'C10(2)-1管路(計画)'!K118))</f>
        <v>157075.09999999998</v>
      </c>
      <c r="L59" s="86" t="str">
        <f>+IF('C10(2)-1管路(計画)'!L118="-","-",IF('C10(2)-1管路(計画)'!L118=0,"-",'C10(2)-1管路(計画)'!L118))</f>
        <v>-</v>
      </c>
      <c r="M59" s="86">
        <f>+IF('C10(2)-1管路(計画)'!M118="-","-",IF('C10(2)-1管路(計画)'!M118=0,"-",'C10(2)-1管路(計画)'!M118))</f>
        <v>4291.5</v>
      </c>
      <c r="N59" s="86">
        <f>+IF('C10(2)-1管路(計画)'!N118="-","-",IF('C10(2)-1管路(計画)'!N118=0,"-",'C10(2)-1管路(計画)'!N118))</f>
        <v>21868.400000000009</v>
      </c>
      <c r="O59" s="86" t="str">
        <f>+IF('C10(2)-1管路(計画)'!O118="-","-",IF('C10(2)-1管路(計画)'!O118=0,"-",'C10(2)-1管路(計画)'!O118))</f>
        <v>-</v>
      </c>
      <c r="P59" s="86" t="str">
        <f>+IF('C10(2)-1管路(計画)'!P118="-","-",IF('C10(2)-1管路(計画)'!P118=0,"-",'C10(2)-1管路(計画)'!P118))</f>
        <v>-</v>
      </c>
      <c r="Q59" s="86" t="str">
        <f>+IF('C10(2)-1管路(計画)'!Q118="-","-",IF('C10(2)-1管路(計画)'!Q118=0,"-",'C10(2)-1管路(計画)'!Q118))</f>
        <v>-</v>
      </c>
      <c r="R59" s="86" t="str">
        <f>+IF('C10(2)-1管路(計画)'!R118="-","-",IF('C10(2)-1管路(計画)'!R118=0,"-",'C10(2)-1管路(計画)'!R118))</f>
        <v>-</v>
      </c>
      <c r="S59" s="86">
        <f>+IF('C10(2)-1管路(計画)'!S118="-","-",IF('C10(2)-1管路(計画)'!S118=0,"-",'C10(2)-1管路(計画)'!S118))</f>
        <v>300992.5</v>
      </c>
    </row>
    <row r="60" spans="1:19" ht="18.75" customHeight="1">
      <c r="A60" s="3"/>
      <c r="C60" s="811" t="s">
        <v>734</v>
      </c>
      <c r="D60" s="812" t="s">
        <v>775</v>
      </c>
    </row>
    <row r="61" spans="1:19" ht="21.75" customHeight="1"/>
    <row r="62" spans="1:19" ht="18.75" customHeight="1"/>
    <row r="63" spans="1:19" ht="18.75" customHeight="1"/>
    <row r="64" spans="1:19" ht="18.75" customHeight="1">
      <c r="A64" s="674"/>
      <c r="B64" s="1353" t="s">
        <v>450</v>
      </c>
      <c r="C64" s="1353"/>
      <c r="D64" s="1353"/>
      <c r="E64" s="1359" t="s">
        <v>541</v>
      </c>
      <c r="F64" s="1389" t="s">
        <v>179</v>
      </c>
      <c r="G64" s="1389"/>
      <c r="H64" s="1389"/>
      <c r="I64" s="1389"/>
      <c r="J64" s="1389"/>
      <c r="K64" s="1389"/>
      <c r="L64" s="1389"/>
      <c r="M64" s="1389"/>
      <c r="N64" s="1389"/>
      <c r="O64" s="1389"/>
      <c r="P64" s="1389"/>
      <c r="Q64" s="1389"/>
      <c r="R64" s="1389"/>
      <c r="S64" s="1389"/>
    </row>
    <row r="65" spans="1:19" ht="54">
      <c r="A65" s="674"/>
      <c r="B65" s="1353"/>
      <c r="C65" s="1353"/>
      <c r="D65" s="1353"/>
      <c r="E65" s="1359"/>
      <c r="F65" s="97" t="s">
        <v>171</v>
      </c>
      <c r="G65" s="97" t="s">
        <v>172</v>
      </c>
      <c r="H65" s="97" t="s">
        <v>161</v>
      </c>
      <c r="I65" s="97" t="s">
        <v>162</v>
      </c>
      <c r="J65" s="97" t="s">
        <v>163</v>
      </c>
      <c r="K65" s="97" t="s">
        <v>164</v>
      </c>
      <c r="L65" s="97" t="s">
        <v>165</v>
      </c>
      <c r="M65" s="97" t="s">
        <v>166</v>
      </c>
      <c r="N65" s="97" t="s">
        <v>167</v>
      </c>
      <c r="O65" s="97" t="s">
        <v>168</v>
      </c>
      <c r="P65" s="97" t="s">
        <v>169</v>
      </c>
      <c r="Q65" s="97" t="s">
        <v>170</v>
      </c>
      <c r="R65" s="283" t="s">
        <v>469</v>
      </c>
      <c r="S65" s="96" t="s">
        <v>54</v>
      </c>
    </row>
    <row r="66" spans="1:19" ht="13.5" customHeight="1">
      <c r="A66" s="674"/>
      <c r="B66" s="1362" t="s">
        <v>160</v>
      </c>
      <c r="C66" s="1355" t="s">
        <v>857</v>
      </c>
      <c r="D66" s="1355" t="s">
        <v>156</v>
      </c>
      <c r="E66" s="758" t="s">
        <v>178</v>
      </c>
      <c r="F66" s="79">
        <f>SUM('C10(1)-4,5管路(計画設定)'!I10:I11)</f>
        <v>478.4</v>
      </c>
      <c r="G66" s="79">
        <f>SUM('C10(1)-4,5管路(計画設定)'!L10:L11)</f>
        <v>0</v>
      </c>
      <c r="H66" s="79">
        <f>SUM('C10(1)-4,5管路(計画設定)'!O10:O11)</f>
        <v>0</v>
      </c>
      <c r="I66" s="79">
        <f>SUM('C10(1)-4,5管路(計画設定)'!R10:R11)</f>
        <v>0</v>
      </c>
      <c r="J66" s="79">
        <f>SUM('C10(1)-4,5管路(計画設定)'!W10:W11)</f>
        <v>0</v>
      </c>
      <c r="K66" s="79">
        <f>SUM('C10(1)-4,5管路(計画設定)'!Z10:Z11)</f>
        <v>0</v>
      </c>
      <c r="L66" s="79">
        <f>SUM('C10(1)-4,5管路(計画設定)'!AC10:AC11)</f>
        <v>0</v>
      </c>
      <c r="M66" s="79">
        <f>SUM('C10(1)-4,5管路(計画設定)'!AF10:AF11)</f>
        <v>0</v>
      </c>
      <c r="N66" s="79">
        <f>SUM('C10(1)-4,5管路(計画設定)'!AI10:AI11)</f>
        <v>0</v>
      </c>
      <c r="O66" s="79">
        <f>SUM('C10(1)-4,5管路(計画設定)'!AL10:AL11)</f>
        <v>0</v>
      </c>
      <c r="P66" s="79">
        <f>SUM('C10(1)-4,5管路(計画設定)'!AO10:AO11)</f>
        <v>0</v>
      </c>
      <c r="Q66" s="79">
        <f>SUM('C10(1)-4,5管路(計画設定)'!AR10:AR11)</f>
        <v>0</v>
      </c>
      <c r="R66" s="79">
        <f>SUM('C10(1)-4,5管路(計画設定)'!AU10:AU11)</f>
        <v>0</v>
      </c>
      <c r="S66" s="79">
        <f t="shared" ref="S66:S98" si="0">SUM(F66:R66)</f>
        <v>478.4</v>
      </c>
    </row>
    <row r="67" spans="1:19" ht="13.5" customHeight="1">
      <c r="A67" s="674"/>
      <c r="B67" s="1357"/>
      <c r="C67" s="1355"/>
      <c r="D67" s="1355"/>
      <c r="E67" s="758" t="s">
        <v>177</v>
      </c>
      <c r="F67" s="79">
        <f>SUM('C10(1)-4,5管路(計画設定)'!I12:I15)</f>
        <v>18.200000000000003</v>
      </c>
      <c r="G67" s="79">
        <f>SUM('C10(1)-4,5管路(計画設定)'!L12:L15)</f>
        <v>0</v>
      </c>
      <c r="H67" s="79">
        <f>SUM('C10(1)-4,5管路(計画設定)'!O12:O15)</f>
        <v>0</v>
      </c>
      <c r="I67" s="79">
        <f>SUM('C10(1)-4,5管路(計画設定)'!R12:R15)</f>
        <v>0</v>
      </c>
      <c r="J67" s="79">
        <f>SUM('C10(1)-4,5管路(計画設定)'!W12:W15)</f>
        <v>118</v>
      </c>
      <c r="K67" s="79">
        <f>SUM('C10(1)-4,5管路(計画設定)'!Z12:Z15)</f>
        <v>22.6</v>
      </c>
      <c r="L67" s="79">
        <f>SUM('C10(1)-4,5管路(計画設定)'!AC12:AC15)</f>
        <v>0</v>
      </c>
      <c r="M67" s="79">
        <f>SUM('C10(1)-4,5管路(計画設定)'!AF12:AF15)</f>
        <v>0</v>
      </c>
      <c r="N67" s="79">
        <f>SUM('C10(1)-4,5管路(計画設定)'!AI12:AI15)</f>
        <v>0</v>
      </c>
      <c r="O67" s="79">
        <f>SUM('C10(1)-4,5管路(計画設定)'!AL12:AL15)</f>
        <v>0</v>
      </c>
      <c r="P67" s="79">
        <f>SUM('C10(1)-4,5管路(計画設定)'!AO12:AO15)</f>
        <v>0</v>
      </c>
      <c r="Q67" s="79">
        <f>SUM('C10(1)-4,5管路(計画設定)'!AR12:AR15)</f>
        <v>0</v>
      </c>
      <c r="R67" s="79">
        <f>SUM('C10(1)-4,5管路(計画設定)'!AU12:AU15)</f>
        <v>0</v>
      </c>
      <c r="S67" s="79">
        <f t="shared" si="0"/>
        <v>158.79999999999998</v>
      </c>
    </row>
    <row r="68" spans="1:19" ht="13.5" customHeight="1">
      <c r="A68" s="674"/>
      <c r="B68" s="1357"/>
      <c r="C68" s="1355"/>
      <c r="D68" s="1355"/>
      <c r="E68" s="758" t="s">
        <v>176</v>
      </c>
      <c r="F68" s="79">
        <f>SUM('C10(1)-4,5管路(計画設定)'!I16:I17)</f>
        <v>0</v>
      </c>
      <c r="G68" s="79">
        <f>SUM('C10(1)-4,5管路(計画設定)'!L16:L17)</f>
        <v>0</v>
      </c>
      <c r="H68" s="79">
        <f>SUM('C10(1)-4,5管路(計画設定)'!O16:O17)</f>
        <v>0</v>
      </c>
      <c r="I68" s="79">
        <f>SUM('C10(1)-4,5管路(計画設定)'!R16:R17)</f>
        <v>0</v>
      </c>
      <c r="J68" s="79">
        <f>SUM('C10(1)-4,5管路(計画設定)'!W16:W17)</f>
        <v>0</v>
      </c>
      <c r="K68" s="79">
        <f>SUM('C10(1)-4,5管路(計画設定)'!Z16:Z17)</f>
        <v>3.1</v>
      </c>
      <c r="L68" s="79">
        <f>SUM('C10(1)-4,5管路(計画設定)'!AC16:AC17)</f>
        <v>0</v>
      </c>
      <c r="M68" s="79">
        <f>SUM('C10(1)-4,5管路(計画設定)'!AF16:AF17)</f>
        <v>0</v>
      </c>
      <c r="N68" s="79">
        <f>SUM('C10(1)-4,5管路(計画設定)'!AI16:AI17)</f>
        <v>0</v>
      </c>
      <c r="O68" s="79">
        <f>SUM('C10(1)-4,5管路(計画設定)'!AL16:AL17)</f>
        <v>0</v>
      </c>
      <c r="P68" s="79">
        <f>SUM('C10(1)-4,5管路(計画設定)'!AO16:AO17)</f>
        <v>0</v>
      </c>
      <c r="Q68" s="79">
        <f>SUM('C10(1)-4,5管路(計画設定)'!AR16:AR17)</f>
        <v>0</v>
      </c>
      <c r="R68" s="79">
        <f>SUM('C10(1)-4,5管路(計画設定)'!AU16:AU17)</f>
        <v>0</v>
      </c>
      <c r="S68" s="79">
        <f t="shared" si="0"/>
        <v>3.1</v>
      </c>
    </row>
    <row r="69" spans="1:19" ht="13.5" customHeight="1">
      <c r="A69" s="674"/>
      <c r="B69" s="1357"/>
      <c r="C69" s="1355"/>
      <c r="D69" s="1355"/>
      <c r="E69" s="758" t="s">
        <v>175</v>
      </c>
      <c r="F69" s="79">
        <f>+'C10(1)-4,5管路(計画設定)'!I18</f>
        <v>153.1</v>
      </c>
      <c r="G69" s="79" t="str">
        <f>+'C10(1)-4,5管路(計画設定)'!L18</f>
        <v>-</v>
      </c>
      <c r="H69" s="79" t="str">
        <f>+'C10(1)-4,5管路(計画設定)'!O18</f>
        <v>-</v>
      </c>
      <c r="I69" s="79" t="str">
        <f>+'C10(1)-4,5管路(計画設定)'!R18</f>
        <v>-</v>
      </c>
      <c r="J69" s="79" t="str">
        <f>+'C10(1)-4,5管路(計画設定)'!W18</f>
        <v>-</v>
      </c>
      <c r="K69" s="79">
        <f>+'C10(1)-4,5管路(計画設定)'!Z18</f>
        <v>1069.5999999999999</v>
      </c>
      <c r="L69" s="79" t="str">
        <f>+'C10(1)-4,5管路(計画設定)'!AC18</f>
        <v>-</v>
      </c>
      <c r="M69" s="79" t="str">
        <f>+'C10(1)-4,5管路(計画設定)'!AF18</f>
        <v>-</v>
      </c>
      <c r="N69" s="79" t="str">
        <f>+'C10(1)-4,5管路(計画設定)'!AI18</f>
        <v>-</v>
      </c>
      <c r="O69" s="79" t="str">
        <f>+'C10(1)-4,5管路(計画設定)'!AL18</f>
        <v>-</v>
      </c>
      <c r="P69" s="79" t="str">
        <f>+'C10(1)-4,5管路(計画設定)'!AO18</f>
        <v>-</v>
      </c>
      <c r="Q69" s="79" t="str">
        <f>+'C10(1)-4,5管路(計画設定)'!AR18</f>
        <v>-</v>
      </c>
      <c r="R69" s="79" t="str">
        <f>+'C10(1)-4,5管路(計画設定)'!AU18</f>
        <v>-</v>
      </c>
      <c r="S69" s="79">
        <f t="shared" si="0"/>
        <v>1222.6999999999998</v>
      </c>
    </row>
    <row r="70" spans="1:19" ht="13.5" customHeight="1">
      <c r="A70" s="674"/>
      <c r="B70" s="1357"/>
      <c r="C70" s="1355"/>
      <c r="D70" s="1355"/>
      <c r="E70" s="758" t="s">
        <v>174</v>
      </c>
      <c r="F70" s="79">
        <f>+'C10(1)-4,5管路(計画設定)'!I19</f>
        <v>43.6</v>
      </c>
      <c r="G70" s="79" t="str">
        <f>+'C10(1)-4,5管路(計画設定)'!L19</f>
        <v>-</v>
      </c>
      <c r="H70" s="79" t="str">
        <f>+'C10(1)-4,5管路(計画設定)'!O19</f>
        <v>-</v>
      </c>
      <c r="I70" s="79" t="str">
        <f>+'C10(1)-4,5管路(計画設定)'!R19</f>
        <v>-</v>
      </c>
      <c r="J70" s="79" t="str">
        <f>+'C10(1)-4,5管路(計画設定)'!W19</f>
        <v>-</v>
      </c>
      <c r="K70" s="79">
        <f>+'C10(1)-4,5管路(計画設定)'!Z19</f>
        <v>145.39999999999998</v>
      </c>
      <c r="L70" s="79" t="str">
        <f>+'C10(1)-4,5管路(計画設定)'!AC19</f>
        <v>-</v>
      </c>
      <c r="M70" s="79" t="str">
        <f>+'C10(1)-4,5管路(計画設定)'!AF19</f>
        <v>-</v>
      </c>
      <c r="N70" s="79" t="str">
        <f>+'C10(1)-4,5管路(計画設定)'!AI19</f>
        <v>-</v>
      </c>
      <c r="O70" s="79" t="str">
        <f>+'C10(1)-4,5管路(計画設定)'!AL19</f>
        <v>-</v>
      </c>
      <c r="P70" s="79" t="str">
        <f>+'C10(1)-4,5管路(計画設定)'!AO19</f>
        <v>-</v>
      </c>
      <c r="Q70" s="79" t="str">
        <f>+'C10(1)-4,5管路(計画設定)'!AR19</f>
        <v>-</v>
      </c>
      <c r="R70" s="79" t="str">
        <f>+'C10(1)-4,5管路(計画設定)'!AU19</f>
        <v>-</v>
      </c>
      <c r="S70" s="79">
        <f t="shared" si="0"/>
        <v>188.99999999999997</v>
      </c>
    </row>
    <row r="71" spans="1:19" ht="13.5" customHeight="1">
      <c r="A71" s="674"/>
      <c r="B71" s="1357"/>
      <c r="C71" s="1355"/>
      <c r="D71" s="1355"/>
      <c r="E71" s="758" t="s">
        <v>173</v>
      </c>
      <c r="F71" s="79" t="str">
        <f>+'C10(1)-4,5管路(計画設定)'!I20</f>
        <v>-</v>
      </c>
      <c r="G71" s="79" t="str">
        <f>+'C10(1)-4,5管路(計画設定)'!L20</f>
        <v>-</v>
      </c>
      <c r="H71" s="79" t="str">
        <f>+'C10(1)-4,5管路(計画設定)'!O20</f>
        <v>-</v>
      </c>
      <c r="I71" s="79" t="str">
        <f>+'C10(1)-4,5管路(計画設定)'!R20</f>
        <v>-</v>
      </c>
      <c r="J71" s="79" t="str">
        <f>+'C10(1)-4,5管路(計画設定)'!W20</f>
        <v>-</v>
      </c>
      <c r="K71" s="79" t="str">
        <f>+'C10(1)-4,5管路(計画設定)'!Z20</f>
        <v>-</v>
      </c>
      <c r="L71" s="79" t="str">
        <f>+'C10(1)-4,5管路(計画設定)'!AC20</f>
        <v>-</v>
      </c>
      <c r="M71" s="79" t="str">
        <f>+'C10(1)-4,5管路(計画設定)'!AF20</f>
        <v>-</v>
      </c>
      <c r="N71" s="79" t="str">
        <f>+'C10(1)-4,5管路(計画設定)'!AI20</f>
        <v>-</v>
      </c>
      <c r="O71" s="79" t="str">
        <f>+'C10(1)-4,5管路(計画設定)'!AL20</f>
        <v>-</v>
      </c>
      <c r="P71" s="79" t="str">
        <f>+'C10(1)-4,5管路(計画設定)'!AO20</f>
        <v>-</v>
      </c>
      <c r="Q71" s="79" t="str">
        <f>+'C10(1)-4,5管路(計画設定)'!AR20</f>
        <v>-</v>
      </c>
      <c r="R71" s="79" t="str">
        <f>+'C10(1)-4,5管路(計画設定)'!AU20</f>
        <v>-</v>
      </c>
      <c r="S71" s="79">
        <f t="shared" si="0"/>
        <v>0</v>
      </c>
    </row>
    <row r="72" spans="1:19" ht="13.5" customHeight="1">
      <c r="A72" s="674"/>
      <c r="B72" s="1357"/>
      <c r="C72" s="1355"/>
      <c r="D72" s="1355"/>
      <c r="E72" s="758" t="s">
        <v>54</v>
      </c>
      <c r="F72" s="79">
        <f t="shared" ref="F72:R72" si="1">SUM(F66:F71)</f>
        <v>693.3</v>
      </c>
      <c r="G72" s="79">
        <f t="shared" si="1"/>
        <v>0</v>
      </c>
      <c r="H72" s="79">
        <f t="shared" si="1"/>
        <v>0</v>
      </c>
      <c r="I72" s="79">
        <f t="shared" si="1"/>
        <v>0</v>
      </c>
      <c r="J72" s="79">
        <f t="shared" si="1"/>
        <v>118</v>
      </c>
      <c r="K72" s="79">
        <f t="shared" si="1"/>
        <v>1240.6999999999998</v>
      </c>
      <c r="L72" s="79">
        <f t="shared" si="1"/>
        <v>0</v>
      </c>
      <c r="M72" s="79">
        <f t="shared" si="1"/>
        <v>0</v>
      </c>
      <c r="N72" s="79">
        <f t="shared" si="1"/>
        <v>0</v>
      </c>
      <c r="O72" s="79">
        <f t="shared" si="1"/>
        <v>0</v>
      </c>
      <c r="P72" s="79">
        <f t="shared" si="1"/>
        <v>0</v>
      </c>
      <c r="Q72" s="79">
        <f t="shared" si="1"/>
        <v>0</v>
      </c>
      <c r="R72" s="79">
        <f t="shared" si="1"/>
        <v>0</v>
      </c>
      <c r="S72" s="79">
        <f t="shared" si="0"/>
        <v>2052</v>
      </c>
    </row>
    <row r="73" spans="1:19" ht="13.5" customHeight="1">
      <c r="A73" s="674"/>
      <c r="B73" s="1357"/>
      <c r="C73" s="1355"/>
      <c r="D73" s="1355" t="s">
        <v>157</v>
      </c>
      <c r="E73" s="758" t="s">
        <v>178</v>
      </c>
      <c r="F73" s="104">
        <f>SUM('C10(1)-4,5管路(計画設定)'!I22:I23)</f>
        <v>0</v>
      </c>
      <c r="G73" s="104">
        <f>SUM('C10(1)-4,5管路(計画設定)'!L22:L23)</f>
        <v>0</v>
      </c>
      <c r="H73" s="104">
        <f>SUM('C10(1)-4,5管路(計画設定)'!O22:O23)</f>
        <v>0</v>
      </c>
      <c r="I73" s="104">
        <f>SUM('C10(1)-4,5管路(計画設定)'!R22:R23)</f>
        <v>0</v>
      </c>
      <c r="J73" s="104">
        <f>SUM('C10(1)-4,5管路(計画設定)'!W22:W23)</f>
        <v>0</v>
      </c>
      <c r="K73" s="104">
        <f>SUM('C10(1)-4,5管路(計画設定)'!Z22:Z23)</f>
        <v>0</v>
      </c>
      <c r="L73" s="104">
        <f>SUM('C10(1)-4,5管路(計画設定)'!AC22:AC23)</f>
        <v>0</v>
      </c>
      <c r="M73" s="104">
        <f>SUM('C10(1)-4,5管路(計画設定)'!AF22:AF23)</f>
        <v>0</v>
      </c>
      <c r="N73" s="104">
        <f>SUM('C10(1)-4,5管路(計画設定)'!AI22:AI23)</f>
        <v>0</v>
      </c>
      <c r="O73" s="104">
        <f>SUM('C10(1)-4,5管路(計画設定)'!AL22:AL23)</f>
        <v>0</v>
      </c>
      <c r="P73" s="104">
        <f>SUM('C10(1)-4,5管路(計画設定)'!AO22:AO23)</f>
        <v>0</v>
      </c>
      <c r="Q73" s="104">
        <f>SUM('C10(1)-4,5管路(計画設定)'!AR22:AR23)</f>
        <v>0</v>
      </c>
      <c r="R73" s="104">
        <f>SUM('C10(1)-4,5管路(計画設定)'!AU22:AU23)</f>
        <v>0</v>
      </c>
      <c r="S73" s="79">
        <f t="shared" si="0"/>
        <v>0</v>
      </c>
    </row>
    <row r="74" spans="1:19" ht="13.5" customHeight="1">
      <c r="A74" s="674"/>
      <c r="B74" s="1357"/>
      <c r="C74" s="1355"/>
      <c r="D74" s="1355"/>
      <c r="E74" s="758" t="s">
        <v>177</v>
      </c>
      <c r="F74" s="104">
        <f>SUM('C10(1)-4,5管路(計画設定)'!I24:I27)</f>
        <v>191</v>
      </c>
      <c r="G74" s="104">
        <f>SUM('C10(1)-4,5管路(計画設定)'!L24:L27)</f>
        <v>0</v>
      </c>
      <c r="H74" s="104">
        <f>SUM('C10(1)-4,5管路(計画設定)'!O24:O27)</f>
        <v>0</v>
      </c>
      <c r="I74" s="104">
        <f>SUM('C10(1)-4,5管路(計画設定)'!R24:R27)</f>
        <v>0</v>
      </c>
      <c r="J74" s="104">
        <f>SUM('C10(1)-4,5管路(計画設定)'!W24:W27)</f>
        <v>85.6</v>
      </c>
      <c r="K74" s="104">
        <f>SUM('C10(1)-4,5管路(計画設定)'!Z24:Z27)</f>
        <v>1684.4000000000003</v>
      </c>
      <c r="L74" s="104">
        <f>SUM('C10(1)-4,5管路(計画設定)'!AC24:AC27)</f>
        <v>0</v>
      </c>
      <c r="M74" s="104">
        <f>SUM('C10(1)-4,5管路(計画設定)'!AF24:AF27)</f>
        <v>0</v>
      </c>
      <c r="N74" s="104">
        <f>SUM('C10(1)-4,5管路(計画設定)'!AI24:AI27)</f>
        <v>0</v>
      </c>
      <c r="O74" s="104">
        <f>SUM('C10(1)-4,5管路(計画設定)'!AL24:AL27)</f>
        <v>0</v>
      </c>
      <c r="P74" s="104">
        <f>SUM('C10(1)-4,5管路(計画設定)'!AO24:AO27)</f>
        <v>0</v>
      </c>
      <c r="Q74" s="104">
        <f>SUM('C10(1)-4,5管路(計画設定)'!AR24:AR27)</f>
        <v>0</v>
      </c>
      <c r="R74" s="104">
        <f>SUM('C10(1)-4,5管路(計画設定)'!AU24:AU27)</f>
        <v>0</v>
      </c>
      <c r="S74" s="79">
        <f t="shared" si="0"/>
        <v>1961.0000000000005</v>
      </c>
    </row>
    <row r="75" spans="1:19" ht="13.5" customHeight="1">
      <c r="A75" s="674"/>
      <c r="B75" s="1357"/>
      <c r="C75" s="1355"/>
      <c r="D75" s="1355"/>
      <c r="E75" s="758" t="s">
        <v>176</v>
      </c>
      <c r="F75" s="104">
        <f>SUM('C10(1)-4,5管路(計画設定)'!I28:I29)</f>
        <v>704.5</v>
      </c>
      <c r="G75" s="104">
        <f>SUM('C10(1)-4,5管路(計画設定)'!L28:L29)</f>
        <v>0</v>
      </c>
      <c r="H75" s="104">
        <f>SUM('C10(1)-4,5管路(計画設定)'!O28:O29)</f>
        <v>0</v>
      </c>
      <c r="I75" s="104">
        <f>SUM('C10(1)-4,5管路(計画設定)'!R28:R29)</f>
        <v>0</v>
      </c>
      <c r="J75" s="104">
        <f>SUM('C10(1)-4,5管路(計画設定)'!W28:W29)</f>
        <v>15.2</v>
      </c>
      <c r="K75" s="104">
        <f>SUM('C10(1)-4,5管路(計画設定)'!Z28:Z29)</f>
        <v>1761.4</v>
      </c>
      <c r="L75" s="104">
        <f>SUM('C10(1)-4,5管路(計画設定)'!AC28:AC29)</f>
        <v>0</v>
      </c>
      <c r="M75" s="104">
        <f>SUM('C10(1)-4,5管路(計画設定)'!AF28:AF29)</f>
        <v>0</v>
      </c>
      <c r="N75" s="104">
        <f>SUM('C10(1)-4,5管路(計画設定)'!AI28:AI29)</f>
        <v>0</v>
      </c>
      <c r="O75" s="104">
        <f>SUM('C10(1)-4,5管路(計画設定)'!AL28:AL29)</f>
        <v>0</v>
      </c>
      <c r="P75" s="104">
        <f>SUM('C10(1)-4,5管路(計画設定)'!AO28:AO29)</f>
        <v>0</v>
      </c>
      <c r="Q75" s="104">
        <f>SUM('C10(1)-4,5管路(計画設定)'!AR28:AR29)</f>
        <v>0</v>
      </c>
      <c r="R75" s="104">
        <f>SUM('C10(1)-4,5管路(計画設定)'!AU28:AU29)</f>
        <v>0</v>
      </c>
      <c r="S75" s="79">
        <f t="shared" si="0"/>
        <v>2481.1000000000004</v>
      </c>
    </row>
    <row r="76" spans="1:19" ht="13.5" customHeight="1">
      <c r="A76" s="674"/>
      <c r="B76" s="1357"/>
      <c r="C76" s="1355"/>
      <c r="D76" s="1355"/>
      <c r="E76" s="758" t="s">
        <v>175</v>
      </c>
      <c r="F76" s="104">
        <f>+'C10(1)-4,5管路(計画設定)'!I30</f>
        <v>176</v>
      </c>
      <c r="G76" s="104" t="str">
        <f>+'C10(1)-4,5管路(計画設定)'!L30</f>
        <v>-</v>
      </c>
      <c r="H76" s="104" t="str">
        <f>+'C10(1)-4,5管路(計画設定)'!O30</f>
        <v>-</v>
      </c>
      <c r="I76" s="104" t="str">
        <f>+'C10(1)-4,5管路(計画設定)'!R30</f>
        <v>-</v>
      </c>
      <c r="J76" s="104">
        <f>+'C10(1)-4,5管路(計画設定)'!W30</f>
        <v>968.69999999999993</v>
      </c>
      <c r="K76" s="104">
        <f>+'C10(1)-4,5管路(計画設定)'!Z30</f>
        <v>1123</v>
      </c>
      <c r="L76" s="104" t="str">
        <f>+'C10(1)-4,5管路(計画設定)'!AC30</f>
        <v>-</v>
      </c>
      <c r="M76" s="104" t="str">
        <f>+'C10(1)-4,5管路(計画設定)'!AF30</f>
        <v>-</v>
      </c>
      <c r="N76" s="104" t="str">
        <f>+'C10(1)-4,5管路(計画設定)'!AI30</f>
        <v>-</v>
      </c>
      <c r="O76" s="104" t="str">
        <f>+'C10(1)-4,5管路(計画設定)'!AL30</f>
        <v>-</v>
      </c>
      <c r="P76" s="104" t="str">
        <f>+'C10(1)-4,5管路(計画設定)'!AO30</f>
        <v>-</v>
      </c>
      <c r="Q76" s="104" t="str">
        <f>+'C10(1)-4,5管路(計画設定)'!AR30</f>
        <v>-</v>
      </c>
      <c r="R76" s="104" t="str">
        <f>+'C10(1)-4,5管路(計画設定)'!AU30</f>
        <v>-</v>
      </c>
      <c r="S76" s="79">
        <f t="shared" si="0"/>
        <v>2267.6999999999998</v>
      </c>
    </row>
    <row r="77" spans="1:19" ht="13.5" customHeight="1">
      <c r="A77" s="674"/>
      <c r="B77" s="1357"/>
      <c r="C77" s="1355"/>
      <c r="D77" s="1355"/>
      <c r="E77" s="758" t="s">
        <v>174</v>
      </c>
      <c r="F77" s="104">
        <f>+'C10(1)-4,5管路(計画設定)'!I31</f>
        <v>454</v>
      </c>
      <c r="G77" s="104" t="str">
        <f>+'C10(1)-4,5管路(計画設定)'!L31</f>
        <v>-</v>
      </c>
      <c r="H77" s="104" t="str">
        <f>+'C10(1)-4,5管路(計画設定)'!O31</f>
        <v>-</v>
      </c>
      <c r="I77" s="104" t="str">
        <f>+'C10(1)-4,5管路(計画設定)'!R31</f>
        <v>-</v>
      </c>
      <c r="J77" s="104" t="str">
        <f>+'C10(1)-4,5管路(計画設定)'!W31</f>
        <v>-</v>
      </c>
      <c r="K77" s="104">
        <f>+'C10(1)-4,5管路(計画設定)'!Z31</f>
        <v>786.39999999999986</v>
      </c>
      <c r="L77" s="104" t="str">
        <f>+'C10(1)-4,5管路(計画設定)'!AC31</f>
        <v>-</v>
      </c>
      <c r="M77" s="104">
        <f>+'C10(1)-4,5管路(計画設定)'!AF31</f>
        <v>851.19999999999982</v>
      </c>
      <c r="N77" s="104">
        <f>+'C10(1)-4,5管路(計画設定)'!AI31</f>
        <v>1.4</v>
      </c>
      <c r="O77" s="104" t="str">
        <f>+'C10(1)-4,5管路(計画設定)'!AL31</f>
        <v>-</v>
      </c>
      <c r="P77" s="104" t="str">
        <f>+'C10(1)-4,5管路(計画設定)'!AO31</f>
        <v>-</v>
      </c>
      <c r="Q77" s="104" t="str">
        <f>+'C10(1)-4,5管路(計画設定)'!AR31</f>
        <v>-</v>
      </c>
      <c r="R77" s="104" t="str">
        <f>+'C10(1)-4,5管路(計画設定)'!AU31</f>
        <v>-</v>
      </c>
      <c r="S77" s="79">
        <f t="shared" si="0"/>
        <v>2092.9999999999995</v>
      </c>
    </row>
    <row r="78" spans="1:19" ht="13.5" customHeight="1">
      <c r="A78" s="674"/>
      <c r="B78" s="1357"/>
      <c r="C78" s="1355"/>
      <c r="D78" s="1355"/>
      <c r="E78" s="758" t="s">
        <v>173</v>
      </c>
      <c r="F78" s="104">
        <f>+'C10(1)-4,5管路(計画設定)'!I32</f>
        <v>734.4</v>
      </c>
      <c r="G78" s="104" t="str">
        <f>+'C10(1)-4,5管路(計画設定)'!L32</f>
        <v>-</v>
      </c>
      <c r="H78" s="104">
        <f>+'C10(1)-4,5管路(計画設定)'!O32</f>
        <v>759.19999999999993</v>
      </c>
      <c r="I78" s="104" t="str">
        <f>+'C10(1)-4,5管路(計画設定)'!R32</f>
        <v>-</v>
      </c>
      <c r="J78" s="104" t="str">
        <f>+'C10(1)-4,5管路(計画設定)'!W32</f>
        <v>-</v>
      </c>
      <c r="K78" s="104" t="str">
        <f>+'C10(1)-4,5管路(計画設定)'!Z32</f>
        <v>-</v>
      </c>
      <c r="L78" s="104" t="str">
        <f>+'C10(1)-4,5管路(計画設定)'!AC32</f>
        <v>-</v>
      </c>
      <c r="M78" s="104">
        <f>+'C10(1)-4,5管路(計画設定)'!AF32</f>
        <v>3.4000000000000004</v>
      </c>
      <c r="N78" s="104">
        <f>+'C10(1)-4,5管路(計画設定)'!AI32</f>
        <v>67.5</v>
      </c>
      <c r="O78" s="104" t="str">
        <f>+'C10(1)-4,5管路(計画設定)'!AL32</f>
        <v>-</v>
      </c>
      <c r="P78" s="104" t="str">
        <f>+'C10(1)-4,5管路(計画設定)'!AO32</f>
        <v>-</v>
      </c>
      <c r="Q78" s="104" t="str">
        <f>+'C10(1)-4,5管路(計画設定)'!AR32</f>
        <v>-</v>
      </c>
      <c r="R78" s="104" t="str">
        <f>+'C10(1)-4,5管路(計画設定)'!AU32</f>
        <v>-</v>
      </c>
      <c r="S78" s="79">
        <f t="shared" si="0"/>
        <v>1564.5</v>
      </c>
    </row>
    <row r="79" spans="1:19" ht="13.5" customHeight="1">
      <c r="A79" s="674"/>
      <c r="B79" s="1357"/>
      <c r="C79" s="1355"/>
      <c r="D79" s="1355"/>
      <c r="E79" s="758" t="s">
        <v>54</v>
      </c>
      <c r="F79" s="79">
        <f t="shared" ref="F79:R79" si="2">SUM(F73:F78)</f>
        <v>2259.9</v>
      </c>
      <c r="G79" s="79">
        <f t="shared" si="2"/>
        <v>0</v>
      </c>
      <c r="H79" s="79">
        <f t="shared" si="2"/>
        <v>759.19999999999993</v>
      </c>
      <c r="I79" s="79">
        <f t="shared" si="2"/>
        <v>0</v>
      </c>
      <c r="J79" s="79">
        <f t="shared" si="2"/>
        <v>1069.5</v>
      </c>
      <c r="K79" s="79">
        <f t="shared" si="2"/>
        <v>5355.2</v>
      </c>
      <c r="L79" s="79">
        <f t="shared" si="2"/>
        <v>0</v>
      </c>
      <c r="M79" s="79">
        <f t="shared" si="2"/>
        <v>854.5999999999998</v>
      </c>
      <c r="N79" s="79">
        <f t="shared" si="2"/>
        <v>68.900000000000006</v>
      </c>
      <c r="O79" s="79">
        <f t="shared" si="2"/>
        <v>0</v>
      </c>
      <c r="P79" s="79">
        <f t="shared" si="2"/>
        <v>0</v>
      </c>
      <c r="Q79" s="79">
        <f t="shared" si="2"/>
        <v>0</v>
      </c>
      <c r="R79" s="79">
        <f t="shared" si="2"/>
        <v>0</v>
      </c>
      <c r="S79" s="79">
        <f t="shared" si="0"/>
        <v>10367.299999999999</v>
      </c>
    </row>
    <row r="80" spans="1:19" ht="13.5" customHeight="1">
      <c r="A80" s="674"/>
      <c r="B80" s="1357"/>
      <c r="C80" s="1355"/>
      <c r="D80" s="1355" t="s">
        <v>155</v>
      </c>
      <c r="E80" s="758" t="s">
        <v>178</v>
      </c>
      <c r="F80" s="104">
        <f>SUM('C10(1)-4,5管路(計画設定)'!I34:I35)</f>
        <v>144</v>
      </c>
      <c r="G80" s="104">
        <f>SUM('C10(1)-4,5管路(計画設定)'!L34:L35)</f>
        <v>77.5</v>
      </c>
      <c r="H80" s="104">
        <f>SUM('C10(1)-4,5管路(計画設定)'!O34:O35)</f>
        <v>0</v>
      </c>
      <c r="I80" s="104">
        <f>SUM('C10(1)-4,5管路(計画設定)'!R34:R35)</f>
        <v>0</v>
      </c>
      <c r="J80" s="104">
        <f>SUM('C10(1)-4,5管路(計画設定)'!W34:W35)</f>
        <v>0</v>
      </c>
      <c r="K80" s="104">
        <f>SUM('C10(1)-4,5管路(計画設定)'!Z34:Z35)</f>
        <v>1303.7</v>
      </c>
      <c r="L80" s="104">
        <f>SUM('C10(1)-4,5管路(計画設定)'!AC34:AC35)</f>
        <v>0</v>
      </c>
      <c r="M80" s="104">
        <f>SUM('C10(1)-4,5管路(計画設定)'!AF34:AF35)</f>
        <v>0</v>
      </c>
      <c r="N80" s="104">
        <f>SUM('C10(1)-4,5管路(計画設定)'!AI34:AI35)</f>
        <v>0</v>
      </c>
      <c r="O80" s="104">
        <f>SUM('C10(1)-4,5管路(計画設定)'!AL34:AL35)</f>
        <v>0</v>
      </c>
      <c r="P80" s="104">
        <f>SUM('C10(1)-4,5管路(計画設定)'!AO34:AO35)</f>
        <v>0</v>
      </c>
      <c r="Q80" s="104">
        <f>SUM('C10(1)-4,5管路(計画設定)'!AR34:AR35)</f>
        <v>0</v>
      </c>
      <c r="R80" s="104">
        <f>SUM('C10(1)-4,5管路(計画設定)'!AU34:AU35)</f>
        <v>0</v>
      </c>
      <c r="S80" s="79">
        <f t="shared" si="0"/>
        <v>1525.2</v>
      </c>
    </row>
    <row r="81" spans="1:19" ht="13.5" customHeight="1">
      <c r="A81" s="674"/>
      <c r="B81" s="1357"/>
      <c r="C81" s="1355"/>
      <c r="D81" s="1355"/>
      <c r="E81" s="758" t="s">
        <v>177</v>
      </c>
      <c r="F81" s="104">
        <f>SUM('C10(1)-4,5管路(計画設定)'!I36:I39)</f>
        <v>843.5</v>
      </c>
      <c r="G81" s="104">
        <f>SUM('C10(1)-4,5管路(計画設定)'!L36:L39)</f>
        <v>0</v>
      </c>
      <c r="H81" s="104">
        <f>SUM('C10(1)-4,5管路(計画設定)'!O36:O39)</f>
        <v>0</v>
      </c>
      <c r="I81" s="104">
        <f>SUM('C10(1)-4,5管路(計画設定)'!R36:R39)</f>
        <v>0</v>
      </c>
      <c r="J81" s="104">
        <f>SUM('C10(1)-4,5管路(計画設定)'!W36:W39)</f>
        <v>0</v>
      </c>
      <c r="K81" s="104">
        <f>SUM('C10(1)-4,5管路(計画設定)'!Z36:Z39)</f>
        <v>5069.4000000000005</v>
      </c>
      <c r="L81" s="104">
        <f>SUM('C10(1)-4,5管路(計画設定)'!AC36:AC39)</f>
        <v>0</v>
      </c>
      <c r="M81" s="104">
        <f>SUM('C10(1)-4,5管路(計画設定)'!AF36:AF39)</f>
        <v>0</v>
      </c>
      <c r="N81" s="104">
        <f>SUM('C10(1)-4,5管路(計画設定)'!AI36:AI39)</f>
        <v>0</v>
      </c>
      <c r="O81" s="104">
        <f>SUM('C10(1)-4,5管路(計画設定)'!AL36:AL39)</f>
        <v>0</v>
      </c>
      <c r="P81" s="104">
        <f>SUM('C10(1)-4,5管路(計画設定)'!AO36:AO39)</f>
        <v>0</v>
      </c>
      <c r="Q81" s="104">
        <f>SUM('C10(1)-4,5管路(計画設定)'!AR36:AR39)</f>
        <v>0</v>
      </c>
      <c r="R81" s="104">
        <f>SUM('C10(1)-4,5管路(計画設定)'!AU36:AU39)</f>
        <v>0</v>
      </c>
      <c r="S81" s="79">
        <f t="shared" si="0"/>
        <v>5912.9000000000005</v>
      </c>
    </row>
    <row r="82" spans="1:19" ht="13.5" customHeight="1">
      <c r="A82" s="674"/>
      <c r="B82" s="1357"/>
      <c r="C82" s="1355"/>
      <c r="D82" s="1355"/>
      <c r="E82" s="758" t="s">
        <v>176</v>
      </c>
      <c r="F82" s="104">
        <f>SUM('C10(1)-4,5管路(計画設定)'!I40:I41)</f>
        <v>7742.9000000000005</v>
      </c>
      <c r="G82" s="104">
        <f>SUM('C10(1)-4,5管路(計画設定)'!L40:L41)</f>
        <v>0</v>
      </c>
      <c r="H82" s="104">
        <f>SUM('C10(1)-4,5管路(計画設定)'!O40:O41)</f>
        <v>0</v>
      </c>
      <c r="I82" s="104">
        <f>SUM('C10(1)-4,5管路(計画設定)'!R40:R41)</f>
        <v>0</v>
      </c>
      <c r="J82" s="104">
        <f>SUM('C10(1)-4,5管路(計画設定)'!W40:W41)</f>
        <v>3134.7999999999997</v>
      </c>
      <c r="K82" s="104">
        <f>SUM('C10(1)-4,5管路(計画設定)'!Z40:Z41)</f>
        <v>15057.999999999996</v>
      </c>
      <c r="L82" s="104">
        <f>SUM('C10(1)-4,5管路(計画設定)'!AC40:AC41)</f>
        <v>0</v>
      </c>
      <c r="M82" s="104">
        <f>SUM('C10(1)-4,5管路(計画設定)'!AF40:AF41)</f>
        <v>0</v>
      </c>
      <c r="N82" s="104">
        <f>SUM('C10(1)-4,5管路(計画設定)'!AI40:AI41)</f>
        <v>0</v>
      </c>
      <c r="O82" s="104">
        <f>SUM('C10(1)-4,5管路(計画設定)'!AL40:AL41)</f>
        <v>0</v>
      </c>
      <c r="P82" s="104">
        <f>SUM('C10(1)-4,5管路(計画設定)'!AO40:AO41)</f>
        <v>0</v>
      </c>
      <c r="Q82" s="104">
        <f>SUM('C10(1)-4,5管路(計画設定)'!AR40:AR41)</f>
        <v>0</v>
      </c>
      <c r="R82" s="104">
        <f>SUM('C10(1)-4,5管路(計画設定)'!AU40:AU41)</f>
        <v>0</v>
      </c>
      <c r="S82" s="79">
        <f t="shared" si="0"/>
        <v>25935.699999999997</v>
      </c>
    </row>
    <row r="83" spans="1:19" ht="13.5" customHeight="1">
      <c r="A83" s="674"/>
      <c r="B83" s="1357"/>
      <c r="C83" s="1355"/>
      <c r="D83" s="1355"/>
      <c r="E83" s="758" t="s">
        <v>175</v>
      </c>
      <c r="F83" s="104">
        <f>+'C10(1)-4,5管路(計画設定)'!I42</f>
        <v>6682.1</v>
      </c>
      <c r="G83" s="104">
        <f>+'C10(1)-4,5管路(計画設定)'!L42</f>
        <v>56.8</v>
      </c>
      <c r="H83" s="104" t="str">
        <f>+'C10(1)-4,5管路(計画設定)'!O42</f>
        <v>-</v>
      </c>
      <c r="I83" s="104" t="str">
        <f>+'C10(1)-4,5管路(計画設定)'!R42</f>
        <v>-</v>
      </c>
      <c r="J83" s="104">
        <f>+'C10(1)-4,5管路(計画設定)'!W42</f>
        <v>3638.8000000000006</v>
      </c>
      <c r="K83" s="104">
        <f>+'C10(1)-4,5管路(計画設定)'!Z42</f>
        <v>14560.699999999995</v>
      </c>
      <c r="L83" s="104" t="str">
        <f>+'C10(1)-4,5管路(計画設定)'!AC42</f>
        <v>-</v>
      </c>
      <c r="M83" s="104" t="str">
        <f>+'C10(1)-4,5管路(計画設定)'!AF42</f>
        <v>-</v>
      </c>
      <c r="N83" s="104">
        <f>+'C10(1)-4,5管路(計画設定)'!AI42</f>
        <v>363.19999999999993</v>
      </c>
      <c r="O83" s="104" t="str">
        <f>+'C10(1)-4,5管路(計画設定)'!AL42</f>
        <v>-</v>
      </c>
      <c r="P83" s="104" t="str">
        <f>+'C10(1)-4,5管路(計画設定)'!AO42</f>
        <v>-</v>
      </c>
      <c r="Q83" s="104" t="str">
        <f>+'C10(1)-4,5管路(計画設定)'!AR42</f>
        <v>-</v>
      </c>
      <c r="R83" s="104" t="str">
        <f>+'C10(1)-4,5管路(計画設定)'!AU42</f>
        <v>-</v>
      </c>
      <c r="S83" s="79">
        <f t="shared" si="0"/>
        <v>25301.599999999995</v>
      </c>
    </row>
    <row r="84" spans="1:19" ht="13.5" customHeight="1">
      <c r="A84" s="674"/>
      <c r="B84" s="1357"/>
      <c r="C84" s="1355"/>
      <c r="D84" s="1355"/>
      <c r="E84" s="758" t="s">
        <v>174</v>
      </c>
      <c r="F84" s="104">
        <f>+'C10(1)-4,5管路(計画設定)'!I43</f>
        <v>668.2</v>
      </c>
      <c r="G84" s="104" t="str">
        <f>+'C10(1)-4,5管路(計画設定)'!L43</f>
        <v>-</v>
      </c>
      <c r="H84" s="104" t="str">
        <f>+'C10(1)-4,5管路(計画設定)'!O43</f>
        <v>-</v>
      </c>
      <c r="I84" s="104" t="str">
        <f>+'C10(1)-4,5管路(計画設定)'!R43</f>
        <v>-</v>
      </c>
      <c r="J84" s="104">
        <f>+'C10(1)-4,5管路(計画設定)'!W43</f>
        <v>470.00000000000006</v>
      </c>
      <c r="K84" s="104">
        <f>+'C10(1)-4,5管路(計画設定)'!Z43</f>
        <v>2368.2000000000003</v>
      </c>
      <c r="L84" s="104" t="str">
        <f>+'C10(1)-4,5管路(計画設定)'!AC43</f>
        <v>-</v>
      </c>
      <c r="M84" s="104" t="str">
        <f>+'C10(1)-4,5管路(計画設定)'!AF43</f>
        <v>-</v>
      </c>
      <c r="N84" s="104">
        <f>+'C10(1)-4,5管路(計画設定)'!AI43</f>
        <v>115.69999999999999</v>
      </c>
      <c r="O84" s="104" t="str">
        <f>+'C10(1)-4,5管路(計画設定)'!AL43</f>
        <v>-</v>
      </c>
      <c r="P84" s="104" t="str">
        <f>+'C10(1)-4,5管路(計画設定)'!AO43</f>
        <v>-</v>
      </c>
      <c r="Q84" s="104" t="str">
        <f>+'C10(1)-4,5管路(計画設定)'!AR43</f>
        <v>-</v>
      </c>
      <c r="R84" s="104" t="str">
        <f>+'C10(1)-4,5管路(計画設定)'!AU43</f>
        <v>-</v>
      </c>
      <c r="S84" s="79">
        <f t="shared" si="0"/>
        <v>3622.1000000000004</v>
      </c>
    </row>
    <row r="85" spans="1:19" ht="13.5" customHeight="1">
      <c r="A85" s="674"/>
      <c r="B85" s="1357"/>
      <c r="C85" s="1355"/>
      <c r="D85" s="1355"/>
      <c r="E85" s="758" t="s">
        <v>173</v>
      </c>
      <c r="F85" s="104" t="str">
        <f>+'C10(1)-4,5管路(計画設定)'!I44</f>
        <v>-</v>
      </c>
      <c r="G85" s="104" t="str">
        <f>+'C10(1)-4,5管路(計画設定)'!L44</f>
        <v>-</v>
      </c>
      <c r="H85" s="104">
        <f>+'C10(1)-4,5管路(計画設定)'!O44</f>
        <v>325</v>
      </c>
      <c r="I85" s="104" t="str">
        <f>+'C10(1)-4,5管路(計画設定)'!R44</f>
        <v>-</v>
      </c>
      <c r="J85" s="104" t="str">
        <f>+'C10(1)-4,5管路(計画設定)'!W44</f>
        <v>-</v>
      </c>
      <c r="K85" s="104">
        <f>+'C10(1)-4,5管路(計画設定)'!Z44</f>
        <v>242.3</v>
      </c>
      <c r="L85" s="104" t="str">
        <f>+'C10(1)-4,5管路(計画設定)'!AC44</f>
        <v>-</v>
      </c>
      <c r="M85" s="104">
        <f>+'C10(1)-4,5管路(計画設定)'!AF44</f>
        <v>83.8</v>
      </c>
      <c r="N85" s="104">
        <f>+'C10(1)-4,5管路(計画設定)'!AI44</f>
        <v>262.29999999999995</v>
      </c>
      <c r="O85" s="104" t="str">
        <f>+'C10(1)-4,5管路(計画設定)'!AL44</f>
        <v>-</v>
      </c>
      <c r="P85" s="104" t="str">
        <f>+'C10(1)-4,5管路(計画設定)'!AO44</f>
        <v>-</v>
      </c>
      <c r="Q85" s="104" t="str">
        <f>+'C10(1)-4,5管路(計画設定)'!AR44</f>
        <v>-</v>
      </c>
      <c r="R85" s="104" t="str">
        <f>+'C10(1)-4,5管路(計画設定)'!AU44</f>
        <v>-</v>
      </c>
      <c r="S85" s="79">
        <f t="shared" si="0"/>
        <v>913.39999999999986</v>
      </c>
    </row>
    <row r="86" spans="1:19" ht="13.5" customHeight="1">
      <c r="A86" s="674"/>
      <c r="B86" s="1357"/>
      <c r="C86" s="1355"/>
      <c r="D86" s="1355"/>
      <c r="E86" s="758" t="s">
        <v>54</v>
      </c>
      <c r="F86" s="79">
        <f t="shared" ref="F86:R86" si="3">SUM(F80:F85)</f>
        <v>16080.700000000003</v>
      </c>
      <c r="G86" s="79">
        <f t="shared" si="3"/>
        <v>134.30000000000001</v>
      </c>
      <c r="H86" s="79">
        <f t="shared" si="3"/>
        <v>325</v>
      </c>
      <c r="I86" s="79">
        <f t="shared" si="3"/>
        <v>0</v>
      </c>
      <c r="J86" s="79">
        <f t="shared" si="3"/>
        <v>7243.6</v>
      </c>
      <c r="K86" s="79">
        <f t="shared" si="3"/>
        <v>38602.299999999996</v>
      </c>
      <c r="L86" s="79">
        <f t="shared" si="3"/>
        <v>0</v>
      </c>
      <c r="M86" s="79">
        <f t="shared" si="3"/>
        <v>83.8</v>
      </c>
      <c r="N86" s="79">
        <f t="shared" si="3"/>
        <v>741.19999999999982</v>
      </c>
      <c r="O86" s="79">
        <f t="shared" si="3"/>
        <v>0</v>
      </c>
      <c r="P86" s="79">
        <f t="shared" si="3"/>
        <v>0</v>
      </c>
      <c r="Q86" s="79">
        <f t="shared" si="3"/>
        <v>0</v>
      </c>
      <c r="R86" s="79">
        <f t="shared" si="3"/>
        <v>0</v>
      </c>
      <c r="S86" s="79">
        <f t="shared" si="0"/>
        <v>63210.899999999994</v>
      </c>
    </row>
    <row r="87" spans="1:19" ht="13.5">
      <c r="A87" s="3"/>
      <c r="B87" s="1357"/>
      <c r="C87" s="1355"/>
      <c r="D87" s="1360" t="s">
        <v>207</v>
      </c>
      <c r="E87" s="1361"/>
      <c r="F87" s="104">
        <f>+'C10(1)-4,5管路(計画設定)'!I46</f>
        <v>19033.900000000001</v>
      </c>
      <c r="G87" s="104">
        <f>+'C10(1)-4,5管路(計画設定)'!L46</f>
        <v>134.30000000000001</v>
      </c>
      <c r="H87" s="104">
        <f>+'C10(1)-4,5管路(計画設定)'!O46</f>
        <v>1084.1999999999998</v>
      </c>
      <c r="I87" s="104" t="str">
        <f>+'C10(1)-4,5管路(計画設定)'!R46</f>
        <v>-</v>
      </c>
      <c r="J87" s="104">
        <f>+'C10(1)-4,5管路(計画設定)'!W46</f>
        <v>8431.1</v>
      </c>
      <c r="K87" s="104">
        <f>+'C10(1)-4,5管路(計画設定)'!Z46</f>
        <v>45198.2</v>
      </c>
      <c r="L87" s="104" t="str">
        <f>+'C10(1)-4,5管路(計画設定)'!AC46</f>
        <v>-</v>
      </c>
      <c r="M87" s="104">
        <f>+'C10(1)-4,5管路(計画設定)'!AF46</f>
        <v>938.39999999999975</v>
      </c>
      <c r="N87" s="104">
        <f>+'C10(1)-4,5管路(計画設定)'!AI46</f>
        <v>810.0999999999998</v>
      </c>
      <c r="O87" s="104" t="str">
        <f>+'C10(1)-4,5管路(計画設定)'!AL46</f>
        <v>-</v>
      </c>
      <c r="P87" s="104" t="str">
        <f>+'C10(1)-4,5管路(計画設定)'!AO46</f>
        <v>-</v>
      </c>
      <c r="Q87" s="104" t="str">
        <f>+'C10(1)-4,5管路(計画設定)'!AR46</f>
        <v>-</v>
      </c>
      <c r="R87" s="104" t="str">
        <f>+'C10(1)-4,5管路(計画設定)'!AU46</f>
        <v>-</v>
      </c>
      <c r="S87" s="79">
        <f t="shared" ref="S87" si="4">SUM(F87:R87)</f>
        <v>75630.2</v>
      </c>
    </row>
    <row r="88" spans="1:19" ht="13.5" customHeight="1">
      <c r="A88" s="674"/>
      <c r="B88" s="1357"/>
      <c r="C88" s="1355" t="s">
        <v>858</v>
      </c>
      <c r="D88" s="1356" t="s">
        <v>767</v>
      </c>
      <c r="E88" s="758" t="s">
        <v>178</v>
      </c>
      <c r="F88" s="104"/>
      <c r="G88" s="104"/>
      <c r="H88" s="104"/>
      <c r="I88" s="104"/>
      <c r="J88" s="104"/>
      <c r="K88" s="104"/>
      <c r="L88" s="104"/>
      <c r="M88" s="104"/>
      <c r="N88" s="104"/>
      <c r="O88" s="104"/>
      <c r="P88" s="104"/>
      <c r="Q88" s="104"/>
      <c r="R88" s="104"/>
      <c r="S88" s="79">
        <f t="shared" si="0"/>
        <v>0</v>
      </c>
    </row>
    <row r="89" spans="1:19" ht="13.5" customHeight="1">
      <c r="A89" s="674"/>
      <c r="B89" s="1357"/>
      <c r="C89" s="1355"/>
      <c r="D89" s="1357"/>
      <c r="E89" s="758" t="s">
        <v>177</v>
      </c>
      <c r="F89" s="104">
        <f>SUM('C10(1)-4,5管路(計画設定)'!I47)</f>
        <v>1</v>
      </c>
      <c r="G89" s="104">
        <f>SUM('C10(1)-4,5管路(計画設定)'!L47)</f>
        <v>0</v>
      </c>
      <c r="H89" s="104">
        <f>SUM('C10(1)-4,5管路(計画設定)'!O47)</f>
        <v>0</v>
      </c>
      <c r="I89" s="104">
        <f>SUM('C10(1)-4,5管路(計画設定)'!R47)</f>
        <v>0</v>
      </c>
      <c r="J89" s="104">
        <f>SUM('C10(1)-4,5管路(計画設定)'!W47)</f>
        <v>2</v>
      </c>
      <c r="K89" s="104">
        <f>SUM('C10(1)-4,5管路(計画設定)'!Z47)</f>
        <v>13</v>
      </c>
      <c r="L89" s="104">
        <f>SUM('C10(1)-4,5管路(計画設定)'!AC47)</f>
        <v>0</v>
      </c>
      <c r="M89" s="104">
        <f>SUM('C10(1)-4,5管路(計画設定)'!AF47)</f>
        <v>0</v>
      </c>
      <c r="N89" s="104">
        <f>SUM('C10(1)-4,5管路(計画設定)'!AI47)</f>
        <v>0</v>
      </c>
      <c r="O89" s="104">
        <f>SUM('C10(1)-4,5管路(計画設定)'!AL47)</f>
        <v>0</v>
      </c>
      <c r="P89" s="104">
        <f>SUM('C10(1)-4,5管路(計画設定)'!AO47)</f>
        <v>0</v>
      </c>
      <c r="Q89" s="104">
        <f>SUM('C10(1)-4,5管路(計画設定)'!AR47)</f>
        <v>0</v>
      </c>
      <c r="R89" s="104">
        <f>SUM('C10(1)-4,5管路(計画設定)'!AU47)</f>
        <v>0</v>
      </c>
      <c r="S89" s="79">
        <f t="shared" si="0"/>
        <v>16</v>
      </c>
    </row>
    <row r="90" spans="1:19" ht="13.5" customHeight="1">
      <c r="A90" s="674"/>
      <c r="B90" s="1357"/>
      <c r="C90" s="1355"/>
      <c r="D90" s="1357"/>
      <c r="E90" s="758" t="s">
        <v>176</v>
      </c>
      <c r="F90" s="104">
        <f>SUM('C10(1)-4,5管路(計画設定)'!I48:I49)</f>
        <v>54</v>
      </c>
      <c r="G90" s="104">
        <f>SUM('C10(1)-4,5管路(計画設定)'!L48:L49)</f>
        <v>0</v>
      </c>
      <c r="H90" s="104">
        <f>SUM('C10(1)-4,5管路(計画設定)'!O48:O49)</f>
        <v>0</v>
      </c>
      <c r="I90" s="104">
        <f>SUM('C10(1)-4,5管路(計画設定)'!R48:R49)</f>
        <v>0</v>
      </c>
      <c r="J90" s="104">
        <f>SUM('C10(1)-4,5管路(計画設定)'!W48:W49)</f>
        <v>47</v>
      </c>
      <c r="K90" s="104">
        <f>SUM('C10(1)-4,5管路(計画設定)'!Z48:Z49)</f>
        <v>25</v>
      </c>
      <c r="L90" s="104">
        <f>SUM('C10(1)-4,5管路(計画設定)'!AC48:AC49)</f>
        <v>0</v>
      </c>
      <c r="M90" s="104">
        <f>SUM('C10(1)-4,5管路(計画設定)'!AF48:AF49)</f>
        <v>0</v>
      </c>
      <c r="N90" s="104">
        <f>SUM('C10(1)-4,5管路(計画設定)'!AI48:AI49)</f>
        <v>0</v>
      </c>
      <c r="O90" s="104">
        <f>SUM('C10(1)-4,5管路(計画設定)'!AL48:AL49)</f>
        <v>0</v>
      </c>
      <c r="P90" s="104">
        <f>SUM('C10(1)-4,5管路(計画設定)'!AO48:AO49)</f>
        <v>0</v>
      </c>
      <c r="Q90" s="104">
        <f>SUM('C10(1)-4,5管路(計画設定)'!AR48:AR49)</f>
        <v>0</v>
      </c>
      <c r="R90" s="104">
        <f>SUM('C10(1)-4,5管路(計画設定)'!AU48:AU49)</f>
        <v>0</v>
      </c>
      <c r="S90" s="79">
        <f t="shared" si="0"/>
        <v>126</v>
      </c>
    </row>
    <row r="91" spans="1:19" ht="13.5" customHeight="1">
      <c r="A91" s="674"/>
      <c r="B91" s="1357"/>
      <c r="C91" s="1355"/>
      <c r="D91" s="1357"/>
      <c r="E91" s="758" t="s">
        <v>175</v>
      </c>
      <c r="F91" s="104">
        <f>+'C10(1)-4,5管路(計画設定)'!I50</f>
        <v>41</v>
      </c>
      <c r="G91" s="104">
        <f>+'C10(1)-4,5管路(計画設定)'!L50</f>
        <v>1</v>
      </c>
      <c r="H91" s="104" t="str">
        <f>+'C10(1)-4,5管路(計画設定)'!O50</f>
        <v>-</v>
      </c>
      <c r="I91" s="104" t="str">
        <f>+'C10(1)-4,5管路(計画設定)'!R50</f>
        <v>-</v>
      </c>
      <c r="J91" s="104">
        <f>+'C10(1)-4,5管路(計画設定)'!W50</f>
        <v>80</v>
      </c>
      <c r="K91" s="104">
        <f>+'C10(1)-4,5管路(計画設定)'!Z50</f>
        <v>212</v>
      </c>
      <c r="L91" s="104" t="str">
        <f>+'C10(1)-4,5管路(計画設定)'!AC50</f>
        <v>-</v>
      </c>
      <c r="M91" s="104">
        <f>+'C10(1)-4,5管路(計画設定)'!AF50</f>
        <v>1</v>
      </c>
      <c r="N91" s="104" t="str">
        <f>+'C10(1)-4,5管路(計画設定)'!AI50</f>
        <v>-</v>
      </c>
      <c r="O91" s="104" t="str">
        <f>+'C10(1)-4,5管路(計画設定)'!AL50</f>
        <v>-</v>
      </c>
      <c r="P91" s="104" t="str">
        <f>+'C10(1)-4,5管路(計画設定)'!AO50</f>
        <v>-</v>
      </c>
      <c r="Q91" s="104" t="str">
        <f>+'C10(1)-4,5管路(計画設定)'!AR50</f>
        <v>-</v>
      </c>
      <c r="R91" s="104" t="str">
        <f>+'C10(1)-4,5管路(計画設定)'!AU50</f>
        <v>-</v>
      </c>
      <c r="S91" s="79">
        <f t="shared" si="0"/>
        <v>335</v>
      </c>
    </row>
    <row r="92" spans="1:19" ht="13.5" customHeight="1">
      <c r="A92" s="674"/>
      <c r="B92" s="1357"/>
      <c r="C92" s="1355"/>
      <c r="D92" s="1357"/>
      <c r="E92" s="758" t="s">
        <v>174</v>
      </c>
      <c r="F92" s="104">
        <f>+'C10(1)-4,5管路(計画設定)'!I51</f>
        <v>126</v>
      </c>
      <c r="G92" s="104">
        <f>+'C10(1)-4,5管路(計画設定)'!L51</f>
        <v>3</v>
      </c>
      <c r="H92" s="104" t="str">
        <f>+'C10(1)-4,5管路(計画設定)'!O51</f>
        <v>-</v>
      </c>
      <c r="I92" s="104" t="str">
        <f>+'C10(1)-4,5管路(計画設定)'!R51</f>
        <v>-</v>
      </c>
      <c r="J92" s="104">
        <f>+'C10(1)-4,5管路(計画設定)'!W51</f>
        <v>189</v>
      </c>
      <c r="K92" s="104">
        <f>+'C10(1)-4,5管路(計画設定)'!Z51</f>
        <v>585</v>
      </c>
      <c r="L92" s="104" t="str">
        <f>+'C10(1)-4,5管路(計画設定)'!AC51</f>
        <v>-</v>
      </c>
      <c r="M92" s="104">
        <f>+'C10(1)-4,5管路(計画設定)'!AF51</f>
        <v>3</v>
      </c>
      <c r="N92" s="104" t="str">
        <f>+'C10(1)-4,5管路(計画設定)'!AI51</f>
        <v>-</v>
      </c>
      <c r="O92" s="104" t="str">
        <f>+'C10(1)-4,5管路(計画設定)'!AL51</f>
        <v>-</v>
      </c>
      <c r="P92" s="104" t="str">
        <f>+'C10(1)-4,5管路(計画設定)'!AO51</f>
        <v>-</v>
      </c>
      <c r="Q92" s="104" t="str">
        <f>+'C10(1)-4,5管路(計画設定)'!AR51</f>
        <v>-</v>
      </c>
      <c r="R92" s="104" t="str">
        <f>+'C10(1)-4,5管路(計画設定)'!AU51</f>
        <v>-</v>
      </c>
      <c r="S92" s="79">
        <f t="shared" si="0"/>
        <v>906</v>
      </c>
    </row>
    <row r="93" spans="1:19" ht="13.5" customHeight="1">
      <c r="A93" s="674"/>
      <c r="B93" s="1357"/>
      <c r="C93" s="1355"/>
      <c r="D93" s="1357"/>
      <c r="E93" s="758" t="s">
        <v>173</v>
      </c>
      <c r="F93" s="79">
        <f>+'C10(1)-4,5管路(計画設定)'!I52</f>
        <v>2</v>
      </c>
      <c r="G93" s="79" t="str">
        <f>+'C10(1)-4,5管路(計画設定)'!L52</f>
        <v>-</v>
      </c>
      <c r="H93" s="79">
        <f>+'C10(1)-4,5管路(計画設定)'!O52</f>
        <v>38</v>
      </c>
      <c r="I93" s="79" t="str">
        <f>+'C10(1)-4,5管路(計画設定)'!R52</f>
        <v>-</v>
      </c>
      <c r="J93" s="79">
        <f>+'C10(1)-4,5管路(計画設定)'!W52</f>
        <v>45</v>
      </c>
      <c r="K93" s="79">
        <f>+'C10(1)-4,5管路(計画設定)'!Z52</f>
        <v>183</v>
      </c>
      <c r="L93" s="79" t="str">
        <f>+'C10(1)-4,5管路(計画設定)'!AC52</f>
        <v>-</v>
      </c>
      <c r="M93" s="79">
        <f>+'C10(1)-4,5管路(計画設定)'!AF52</f>
        <v>20</v>
      </c>
      <c r="N93" s="79" t="str">
        <f>+'C10(1)-4,5管路(計画設定)'!AI52</f>
        <v>-</v>
      </c>
      <c r="O93" s="79" t="str">
        <f>+'C10(1)-4,5管路(計画設定)'!AL52</f>
        <v>-</v>
      </c>
      <c r="P93" s="79" t="str">
        <f>+'C10(1)-4,5管路(計画設定)'!AO52</f>
        <v>-</v>
      </c>
      <c r="Q93" s="79" t="str">
        <f>+'C10(1)-4,5管路(計画設定)'!AR52</f>
        <v>-</v>
      </c>
      <c r="R93" s="79" t="str">
        <f>+'C10(1)-4,5管路(計画設定)'!AU52</f>
        <v>-</v>
      </c>
      <c r="S93" s="79">
        <f t="shared" si="0"/>
        <v>288</v>
      </c>
    </row>
    <row r="94" spans="1:19" ht="13.5" customHeight="1">
      <c r="A94" s="674"/>
      <c r="B94" s="1357"/>
      <c r="C94" s="1355"/>
      <c r="D94" s="1358"/>
      <c r="E94" s="758" t="s">
        <v>54</v>
      </c>
      <c r="F94" s="79">
        <f t="shared" ref="F94:R94" si="5">SUM(F88:F93)</f>
        <v>224</v>
      </c>
      <c r="G94" s="79">
        <f t="shared" si="5"/>
        <v>4</v>
      </c>
      <c r="H94" s="79">
        <f t="shared" si="5"/>
        <v>38</v>
      </c>
      <c r="I94" s="79">
        <f t="shared" si="5"/>
        <v>0</v>
      </c>
      <c r="J94" s="79">
        <f t="shared" si="5"/>
        <v>363</v>
      </c>
      <c r="K94" s="79">
        <f t="shared" si="5"/>
        <v>1018</v>
      </c>
      <c r="L94" s="79">
        <f t="shared" si="5"/>
        <v>0</v>
      </c>
      <c r="M94" s="79">
        <f t="shared" si="5"/>
        <v>24</v>
      </c>
      <c r="N94" s="79">
        <f t="shared" si="5"/>
        <v>0</v>
      </c>
      <c r="O94" s="79">
        <f t="shared" si="5"/>
        <v>0</v>
      </c>
      <c r="P94" s="79">
        <f t="shared" si="5"/>
        <v>0</v>
      </c>
      <c r="Q94" s="79">
        <f t="shared" si="5"/>
        <v>0</v>
      </c>
      <c r="R94" s="79">
        <f t="shared" si="5"/>
        <v>0</v>
      </c>
      <c r="S94" s="79">
        <f t="shared" si="0"/>
        <v>1671</v>
      </c>
    </row>
    <row r="95" spans="1:19" ht="13.5" customHeight="1">
      <c r="A95" s="674"/>
      <c r="B95" s="1357"/>
      <c r="C95" s="1355"/>
      <c r="D95" s="1354" t="s">
        <v>619</v>
      </c>
      <c r="E95" s="758" t="s">
        <v>178</v>
      </c>
      <c r="F95" s="79">
        <f>SUM('C10(1)-4,5管路(計画設定)'!I54:I55)</f>
        <v>0</v>
      </c>
      <c r="G95" s="79">
        <f>SUM('C10(1)-4,5管路(計画設定)'!L54:L55)</f>
        <v>0</v>
      </c>
      <c r="H95" s="79">
        <f>SUM('C10(1)-4,5管路(計画設定)'!O54:O55)</f>
        <v>0</v>
      </c>
      <c r="I95" s="79">
        <f>SUM('C10(1)-4,5管路(計画設定)'!R54:R55)</f>
        <v>0</v>
      </c>
      <c r="J95" s="79">
        <f>SUM('C10(1)-4,5管路(計画設定)'!W54:W55)</f>
        <v>0</v>
      </c>
      <c r="K95" s="79">
        <f>SUM('C10(1)-4,5管路(計画設定)'!Z54:Z55)</f>
        <v>0</v>
      </c>
      <c r="L95" s="79">
        <f>SUM('C10(1)-4,5管路(計画設定)'!AC54:AC55)</f>
        <v>0</v>
      </c>
      <c r="M95" s="79">
        <f>SUM('C10(1)-4,5管路(計画設定)'!AF54:AF55)</f>
        <v>0</v>
      </c>
      <c r="N95" s="79">
        <f>SUM('C10(1)-4,5管路(計画設定)'!AI54:AI55)</f>
        <v>0</v>
      </c>
      <c r="O95" s="79">
        <f>SUM('C10(1)-4,5管路(計画設定)'!AL54:AL55)</f>
        <v>0</v>
      </c>
      <c r="P95" s="79">
        <f>SUM('C10(1)-4,5管路(計画設定)'!AO54:AO55)</f>
        <v>0</v>
      </c>
      <c r="Q95" s="79">
        <f>SUM('C10(1)-4,5管路(計画設定)'!AR54:AR55)</f>
        <v>0</v>
      </c>
      <c r="R95" s="79">
        <f>SUM('C10(1)-4,5管路(計画設定)'!AU54:AU55)</f>
        <v>0</v>
      </c>
      <c r="S95" s="79">
        <f t="shared" si="0"/>
        <v>0</v>
      </c>
    </row>
    <row r="96" spans="1:19" ht="13.5" customHeight="1">
      <c r="A96" s="674"/>
      <c r="B96" s="1357"/>
      <c r="C96" s="1355"/>
      <c r="D96" s="1355"/>
      <c r="E96" s="758" t="s">
        <v>177</v>
      </c>
      <c r="F96" s="79">
        <f>SUM('C10(1)-4,5管路(計画設定)'!I56:I59)</f>
        <v>0</v>
      </c>
      <c r="G96" s="79">
        <f>SUM('C10(1)-4,5管路(計画設定)'!L56:L59)</f>
        <v>0</v>
      </c>
      <c r="H96" s="79">
        <f>SUM('C10(1)-4,5管路(計画設定)'!O56:O59)</f>
        <v>0</v>
      </c>
      <c r="I96" s="79">
        <f>SUM('C10(1)-4,5管路(計画設定)'!R56:R59)</f>
        <v>0</v>
      </c>
      <c r="J96" s="79">
        <f>SUM('C10(1)-4,5管路(計画設定)'!W56:W59)</f>
        <v>0</v>
      </c>
      <c r="K96" s="79">
        <f>SUM('C10(1)-4,5管路(計画設定)'!Z56:Z59)</f>
        <v>0</v>
      </c>
      <c r="L96" s="79">
        <f>SUM('C10(1)-4,5管路(計画設定)'!AC56:AC59)</f>
        <v>0</v>
      </c>
      <c r="M96" s="79">
        <f>SUM('C10(1)-4,5管路(計画設定)'!AF56:AF59)</f>
        <v>0</v>
      </c>
      <c r="N96" s="79">
        <f>SUM('C10(1)-4,5管路(計画設定)'!AI56:AI59)</f>
        <v>0</v>
      </c>
      <c r="O96" s="79">
        <f>SUM('C10(1)-4,5管路(計画設定)'!AL56:AL59)</f>
        <v>0</v>
      </c>
      <c r="P96" s="79">
        <f>SUM('C10(1)-4,5管路(計画設定)'!AO56:AO59)</f>
        <v>0</v>
      </c>
      <c r="Q96" s="79">
        <f>SUM('C10(1)-4,5管路(計画設定)'!AR56:AR59)</f>
        <v>0</v>
      </c>
      <c r="R96" s="79">
        <f>SUM('C10(1)-4,5管路(計画設定)'!AU56:AU59)</f>
        <v>0</v>
      </c>
      <c r="S96" s="79">
        <f t="shared" si="0"/>
        <v>0</v>
      </c>
    </row>
    <row r="97" spans="1:19" ht="13.5" customHeight="1">
      <c r="A97" s="674"/>
      <c r="B97" s="1357"/>
      <c r="C97" s="1355"/>
      <c r="D97" s="1355"/>
      <c r="E97" s="758" t="s">
        <v>176</v>
      </c>
      <c r="F97" s="79">
        <f>SUM('C10(1)-4,5管路(計画設定)'!I60:I61)</f>
        <v>0</v>
      </c>
      <c r="G97" s="79">
        <f>SUM('C10(1)-4,5管路(計画設定)'!L60:L61)</f>
        <v>0</v>
      </c>
      <c r="H97" s="79">
        <f>SUM('C10(1)-4,5管路(計画設定)'!O60:O61)</f>
        <v>0</v>
      </c>
      <c r="I97" s="79">
        <f>SUM('C10(1)-4,5管路(計画設定)'!R60:R61)</f>
        <v>0</v>
      </c>
      <c r="J97" s="79">
        <f>SUM('C10(1)-4,5管路(計画設定)'!W60:W61)</f>
        <v>0</v>
      </c>
      <c r="K97" s="79">
        <f>SUM('C10(1)-4,5管路(計画設定)'!Z60:Z61)</f>
        <v>0</v>
      </c>
      <c r="L97" s="79">
        <f>SUM('C10(1)-4,5管路(計画設定)'!AC60:AC61)</f>
        <v>0</v>
      </c>
      <c r="M97" s="79">
        <f>SUM('C10(1)-4,5管路(計画設定)'!AF60:AF61)</f>
        <v>0</v>
      </c>
      <c r="N97" s="79">
        <f>SUM('C10(1)-4,5管路(計画設定)'!AI60:AI61)</f>
        <v>0</v>
      </c>
      <c r="O97" s="79">
        <f>SUM('C10(1)-4,5管路(計画設定)'!AL60:AL61)</f>
        <v>0</v>
      </c>
      <c r="P97" s="79">
        <f>SUM('C10(1)-4,5管路(計画設定)'!AO60:AO61)</f>
        <v>0</v>
      </c>
      <c r="Q97" s="79">
        <f>SUM('C10(1)-4,5管路(計画設定)'!AR60:AR61)</f>
        <v>0</v>
      </c>
      <c r="R97" s="79">
        <f>SUM('C10(1)-4,5管路(計画設定)'!AU60:AU61)</f>
        <v>0</v>
      </c>
      <c r="S97" s="79">
        <f t="shared" si="0"/>
        <v>0</v>
      </c>
    </row>
    <row r="98" spans="1:19" ht="13.5" customHeight="1">
      <c r="A98" s="674"/>
      <c r="B98" s="1357"/>
      <c r="C98" s="1355"/>
      <c r="D98" s="1355"/>
      <c r="E98" s="758" t="s">
        <v>175</v>
      </c>
      <c r="F98" s="79" t="str">
        <f>+'C10(1)-4,5管路(計画設定)'!I62</f>
        <v>-</v>
      </c>
      <c r="G98" s="79" t="str">
        <f>+'C10(1)-4,5管路(計画設定)'!L62</f>
        <v>-</v>
      </c>
      <c r="H98" s="79" t="str">
        <f>+'C10(1)-4,5管路(計画設定)'!O62</f>
        <v>-</v>
      </c>
      <c r="I98" s="79" t="str">
        <f>+'C10(1)-4,5管路(計画設定)'!R62</f>
        <v>-</v>
      </c>
      <c r="J98" s="79" t="str">
        <f>+'C10(1)-4,5管路(計画設定)'!W62</f>
        <v>-</v>
      </c>
      <c r="K98" s="79" t="str">
        <f>+'C10(1)-4,5管路(計画設定)'!Z62</f>
        <v>-</v>
      </c>
      <c r="L98" s="79" t="str">
        <f>+'C10(1)-4,5管路(計画設定)'!AC62</f>
        <v>-</v>
      </c>
      <c r="M98" s="79" t="str">
        <f>+'C10(1)-4,5管路(計画設定)'!AF62</f>
        <v>-</v>
      </c>
      <c r="N98" s="79" t="str">
        <f>+'C10(1)-4,5管路(計画設定)'!AI62</f>
        <v>-</v>
      </c>
      <c r="O98" s="79" t="str">
        <f>+'C10(1)-4,5管路(計画設定)'!AL62</f>
        <v>-</v>
      </c>
      <c r="P98" s="79" t="str">
        <f>+'C10(1)-4,5管路(計画設定)'!AO62</f>
        <v>-</v>
      </c>
      <c r="Q98" s="79" t="str">
        <f>+'C10(1)-4,5管路(計画設定)'!AR62</f>
        <v>-</v>
      </c>
      <c r="R98" s="79" t="str">
        <f>+'C10(1)-4,5管路(計画設定)'!AU62</f>
        <v>-</v>
      </c>
      <c r="S98" s="79">
        <f t="shared" si="0"/>
        <v>0</v>
      </c>
    </row>
    <row r="99" spans="1:19" ht="13.5" customHeight="1">
      <c r="A99" s="674"/>
      <c r="B99" s="1357"/>
      <c r="C99" s="1355"/>
      <c r="D99" s="1355"/>
      <c r="E99" s="758" t="s">
        <v>174</v>
      </c>
      <c r="F99" s="79" t="str">
        <f>+'C10(1)-4,5管路(計画設定)'!I63</f>
        <v>-</v>
      </c>
      <c r="G99" s="79" t="str">
        <f>+'C10(1)-4,5管路(計画設定)'!L63</f>
        <v>-</v>
      </c>
      <c r="H99" s="79" t="str">
        <f>+'C10(1)-4,5管路(計画設定)'!O63</f>
        <v>-</v>
      </c>
      <c r="I99" s="79" t="str">
        <f>+'C10(1)-4,5管路(計画設定)'!R63</f>
        <v>-</v>
      </c>
      <c r="J99" s="79" t="str">
        <f>+'C10(1)-4,5管路(計画設定)'!W63</f>
        <v>-</v>
      </c>
      <c r="K99" s="79" t="str">
        <f>+'C10(1)-4,5管路(計画設定)'!Z63</f>
        <v>-</v>
      </c>
      <c r="L99" s="79" t="str">
        <f>+'C10(1)-4,5管路(計画設定)'!AC63</f>
        <v>-</v>
      </c>
      <c r="M99" s="79" t="str">
        <f>+'C10(1)-4,5管路(計画設定)'!AF63</f>
        <v>-</v>
      </c>
      <c r="N99" s="79" t="str">
        <f>+'C10(1)-4,5管路(計画設定)'!AI63</f>
        <v>-</v>
      </c>
      <c r="O99" s="79" t="str">
        <f>+'C10(1)-4,5管路(計画設定)'!AL63</f>
        <v>-</v>
      </c>
      <c r="P99" s="79" t="str">
        <f>+'C10(1)-4,5管路(計画設定)'!AO63</f>
        <v>-</v>
      </c>
      <c r="Q99" s="79" t="str">
        <f>+'C10(1)-4,5管路(計画設定)'!AR63</f>
        <v>-</v>
      </c>
      <c r="R99" s="79" t="str">
        <f>+'C10(1)-4,5管路(計画設定)'!AU63</f>
        <v>-</v>
      </c>
      <c r="S99" s="79">
        <f t="shared" ref="S99:S118" si="6">SUM(F99:R99)</f>
        <v>0</v>
      </c>
    </row>
    <row r="100" spans="1:19" ht="13.5" customHeight="1">
      <c r="A100" s="674"/>
      <c r="B100" s="1357"/>
      <c r="C100" s="1355"/>
      <c r="D100" s="1355"/>
      <c r="E100" s="758" t="s">
        <v>173</v>
      </c>
      <c r="F100" s="79" t="str">
        <f>+'C10(1)-4,5管路(計画設定)'!I64</f>
        <v>-</v>
      </c>
      <c r="G100" s="79" t="str">
        <f>+'C10(1)-4,5管路(計画設定)'!L64</f>
        <v>-</v>
      </c>
      <c r="H100" s="79" t="str">
        <f>+'C10(1)-4,5管路(計画設定)'!O64</f>
        <v>-</v>
      </c>
      <c r="I100" s="79" t="str">
        <f>+'C10(1)-4,5管路(計画設定)'!R64</f>
        <v>-</v>
      </c>
      <c r="J100" s="79" t="str">
        <f>+'C10(1)-4,5管路(計画設定)'!W64</f>
        <v>-</v>
      </c>
      <c r="K100" s="79" t="str">
        <f>+'C10(1)-4,5管路(計画設定)'!Z64</f>
        <v>-</v>
      </c>
      <c r="L100" s="79" t="str">
        <f>+'C10(1)-4,5管路(計画設定)'!AC64</f>
        <v>-</v>
      </c>
      <c r="M100" s="79" t="str">
        <f>+'C10(1)-4,5管路(計画設定)'!AF64</f>
        <v>-</v>
      </c>
      <c r="N100" s="79" t="str">
        <f>+'C10(1)-4,5管路(計画設定)'!AI64</f>
        <v>-</v>
      </c>
      <c r="O100" s="79" t="str">
        <f>+'C10(1)-4,5管路(計画設定)'!AL64</f>
        <v>-</v>
      </c>
      <c r="P100" s="79" t="str">
        <f>+'C10(1)-4,5管路(計画設定)'!AO64</f>
        <v>-</v>
      </c>
      <c r="Q100" s="79" t="str">
        <f>+'C10(1)-4,5管路(計画設定)'!AR64</f>
        <v>-</v>
      </c>
      <c r="R100" s="79" t="str">
        <f>+'C10(1)-4,5管路(計画設定)'!AU64</f>
        <v>-</v>
      </c>
      <c r="S100" s="79">
        <f t="shared" si="6"/>
        <v>0</v>
      </c>
    </row>
    <row r="101" spans="1:19" ht="13.5" customHeight="1">
      <c r="A101" s="674"/>
      <c r="B101" s="1357"/>
      <c r="C101" s="1355"/>
      <c r="D101" s="1355"/>
      <c r="E101" s="758" t="s">
        <v>54</v>
      </c>
      <c r="F101" s="79">
        <f t="shared" ref="F101:R101" si="7">SUM(F95:F100)</f>
        <v>0</v>
      </c>
      <c r="G101" s="79">
        <f t="shared" si="7"/>
        <v>0</v>
      </c>
      <c r="H101" s="79">
        <f t="shared" si="7"/>
        <v>0</v>
      </c>
      <c r="I101" s="79">
        <f t="shared" si="7"/>
        <v>0</v>
      </c>
      <c r="J101" s="79">
        <f t="shared" si="7"/>
        <v>0</v>
      </c>
      <c r="K101" s="79">
        <f t="shared" si="7"/>
        <v>0</v>
      </c>
      <c r="L101" s="79">
        <f t="shared" si="7"/>
        <v>0</v>
      </c>
      <c r="M101" s="79">
        <f t="shared" si="7"/>
        <v>0</v>
      </c>
      <c r="N101" s="79">
        <f t="shared" si="7"/>
        <v>0</v>
      </c>
      <c r="O101" s="79">
        <f t="shared" si="7"/>
        <v>0</v>
      </c>
      <c r="P101" s="79">
        <f t="shared" si="7"/>
        <v>0</v>
      </c>
      <c r="Q101" s="79">
        <f t="shared" si="7"/>
        <v>0</v>
      </c>
      <c r="R101" s="79">
        <f t="shared" si="7"/>
        <v>0</v>
      </c>
      <c r="S101" s="79">
        <f t="shared" si="6"/>
        <v>0</v>
      </c>
    </row>
    <row r="102" spans="1:19" ht="13.5" customHeight="1">
      <c r="A102" s="674"/>
      <c r="B102" s="1357"/>
      <c r="C102" s="1355"/>
      <c r="D102" s="1354" t="s">
        <v>620</v>
      </c>
      <c r="E102" s="758" t="s">
        <v>178</v>
      </c>
      <c r="F102" s="79">
        <f>SUM('C10(1)-4,5管路(計画設定)'!I66:I67)</f>
        <v>0</v>
      </c>
      <c r="G102" s="79">
        <f>SUM('C10(1)-4,5管路(計画設定)'!L66:L67)</f>
        <v>0</v>
      </c>
      <c r="H102" s="79">
        <f>SUM('C10(1)-4,5管路(計画設定)'!O66:O67)</f>
        <v>0</v>
      </c>
      <c r="I102" s="79">
        <f>SUM('C10(1)-4,5管路(計画設定)'!R66:R67)</f>
        <v>0</v>
      </c>
      <c r="J102" s="79">
        <f>SUM('C10(1)-4,5管路(計画設定)'!W66:W67)</f>
        <v>0</v>
      </c>
      <c r="K102" s="79">
        <f>SUM('C10(1)-4,5管路(計画設定)'!Z66:Z67)</f>
        <v>0</v>
      </c>
      <c r="L102" s="79">
        <f>SUM('C10(1)-4,5管路(計画設定)'!AC66:AC67)</f>
        <v>0</v>
      </c>
      <c r="M102" s="79">
        <f>SUM('C10(1)-4,5管路(計画設定)'!AF66:AF67)</f>
        <v>0</v>
      </c>
      <c r="N102" s="79">
        <f>SUM('C10(1)-4,5管路(計画設定)'!AI66:AI67)</f>
        <v>0</v>
      </c>
      <c r="O102" s="79">
        <f>SUM('C10(1)-4,5管路(計画設定)'!AL66:AL67)</f>
        <v>0</v>
      </c>
      <c r="P102" s="79">
        <f>SUM('C10(1)-4,5管路(計画設定)'!AO66:AO67)</f>
        <v>0</v>
      </c>
      <c r="Q102" s="79">
        <f>SUM('C10(1)-4,5管路(計画設定)'!AR66:AR67)</f>
        <v>0</v>
      </c>
      <c r="R102" s="79">
        <f>SUM('C10(1)-4,5管路(計画設定)'!AU66:AU67)</f>
        <v>0</v>
      </c>
      <c r="S102" s="79">
        <f t="shared" si="6"/>
        <v>0</v>
      </c>
    </row>
    <row r="103" spans="1:19" ht="13.5" customHeight="1">
      <c r="A103" s="674"/>
      <c r="B103" s="1357"/>
      <c r="C103" s="1355"/>
      <c r="D103" s="1355"/>
      <c r="E103" s="758" t="s">
        <v>177</v>
      </c>
      <c r="F103" s="79">
        <f>SUM('C10(1)-4,5管路(計画設定)'!I68:I71)</f>
        <v>265</v>
      </c>
      <c r="G103" s="79">
        <f>SUM('C10(1)-4,5管路(計画設定)'!L68:L71)</f>
        <v>0</v>
      </c>
      <c r="H103" s="79">
        <f>SUM('C10(1)-4,5管路(計画設定)'!O68:O71)</f>
        <v>0</v>
      </c>
      <c r="I103" s="79">
        <f>SUM('C10(1)-4,5管路(計画設定)'!R68:R71)</f>
        <v>0</v>
      </c>
      <c r="J103" s="79">
        <f>SUM('C10(1)-4,5管路(計画設定)'!W68:W71)</f>
        <v>0</v>
      </c>
      <c r="K103" s="79">
        <f>SUM('C10(1)-4,5管路(計画設定)'!Z68:Z71)</f>
        <v>0</v>
      </c>
      <c r="L103" s="79">
        <f>SUM('C10(1)-4,5管路(計画設定)'!AC68:AC71)</f>
        <v>0</v>
      </c>
      <c r="M103" s="79">
        <f>SUM('C10(1)-4,5管路(計画設定)'!AF68:AF71)</f>
        <v>0</v>
      </c>
      <c r="N103" s="79">
        <f>SUM('C10(1)-4,5管路(計画設定)'!AI68:AI71)</f>
        <v>0</v>
      </c>
      <c r="O103" s="79">
        <f>SUM('C10(1)-4,5管路(計画設定)'!AL68:AL71)</f>
        <v>0</v>
      </c>
      <c r="P103" s="79">
        <f>SUM('C10(1)-4,5管路(計画設定)'!AO68:AO71)</f>
        <v>0</v>
      </c>
      <c r="Q103" s="79">
        <f>SUM('C10(1)-4,5管路(計画設定)'!AR68:AR71)</f>
        <v>0</v>
      </c>
      <c r="R103" s="79">
        <f>SUM('C10(1)-4,5管路(計画設定)'!AU68:AU71)</f>
        <v>0</v>
      </c>
      <c r="S103" s="79">
        <f t="shared" si="6"/>
        <v>265</v>
      </c>
    </row>
    <row r="104" spans="1:19" ht="13.5" customHeight="1">
      <c r="A104" s="674"/>
      <c r="B104" s="1357"/>
      <c r="C104" s="1355"/>
      <c r="D104" s="1355"/>
      <c r="E104" s="758" t="s">
        <v>176</v>
      </c>
      <c r="F104" s="79">
        <f>SUM('C10(1)-4,5管路(計画設定)'!I72:I73)</f>
        <v>560</v>
      </c>
      <c r="G104" s="79">
        <f>SUM('C10(1)-4,5管路(計画設定)'!L72:L73)</f>
        <v>0</v>
      </c>
      <c r="H104" s="79">
        <f>SUM('C10(1)-4,5管路(計画設定)'!O72:O73)</f>
        <v>0</v>
      </c>
      <c r="I104" s="79">
        <f>SUM('C10(1)-4,5管路(計画設定)'!R72:R73)</f>
        <v>0</v>
      </c>
      <c r="J104" s="79">
        <f>SUM('C10(1)-4,5管路(計画設定)'!W72:W73)</f>
        <v>0</v>
      </c>
      <c r="K104" s="79">
        <f>SUM('C10(1)-4,5管路(計画設定)'!Z72:Z73)</f>
        <v>0</v>
      </c>
      <c r="L104" s="79">
        <f>SUM('C10(1)-4,5管路(計画設定)'!AC72:AC73)</f>
        <v>0</v>
      </c>
      <c r="M104" s="79">
        <f>SUM('C10(1)-4,5管路(計画設定)'!AF72:AF73)</f>
        <v>0</v>
      </c>
      <c r="N104" s="79">
        <f>SUM('C10(1)-4,5管路(計画設定)'!AI72:AI73)</f>
        <v>0</v>
      </c>
      <c r="O104" s="79">
        <f>SUM('C10(1)-4,5管路(計画設定)'!AL72:AL73)</f>
        <v>0</v>
      </c>
      <c r="P104" s="79">
        <f>SUM('C10(1)-4,5管路(計画設定)'!AO72:AO73)</f>
        <v>0</v>
      </c>
      <c r="Q104" s="79">
        <f>SUM('C10(1)-4,5管路(計画設定)'!AR72:AR73)</f>
        <v>0</v>
      </c>
      <c r="R104" s="79">
        <f>SUM('C10(1)-4,5管路(計画設定)'!AU72:AU73)</f>
        <v>0</v>
      </c>
      <c r="S104" s="79">
        <f t="shared" si="6"/>
        <v>560</v>
      </c>
    </row>
    <row r="105" spans="1:19" ht="13.5" customHeight="1">
      <c r="A105" s="674"/>
      <c r="B105" s="1357"/>
      <c r="C105" s="1355"/>
      <c r="D105" s="1355"/>
      <c r="E105" s="758" t="s">
        <v>175</v>
      </c>
      <c r="F105" s="79">
        <f>+'C10(1)-4,5管路(計画設定)'!I74</f>
        <v>373</v>
      </c>
      <c r="G105" s="79" t="str">
        <f>+'C10(1)-4,5管路(計画設定)'!L74</f>
        <v>-</v>
      </c>
      <c r="H105" s="79" t="str">
        <f>+'C10(1)-4,5管路(計画設定)'!O74</f>
        <v>-</v>
      </c>
      <c r="I105" s="79" t="str">
        <f>+'C10(1)-4,5管路(計画設定)'!R74</f>
        <v>-</v>
      </c>
      <c r="J105" s="79" t="str">
        <f>+'C10(1)-4,5管路(計画設定)'!W74</f>
        <v>-</v>
      </c>
      <c r="K105" s="79" t="str">
        <f>+'C10(1)-4,5管路(計画設定)'!Z74</f>
        <v>-</v>
      </c>
      <c r="L105" s="79" t="str">
        <f>+'C10(1)-4,5管路(計画設定)'!AC74</f>
        <v>-</v>
      </c>
      <c r="M105" s="79" t="str">
        <f>+'C10(1)-4,5管路(計画設定)'!AF74</f>
        <v>-</v>
      </c>
      <c r="N105" s="79" t="str">
        <f>+'C10(1)-4,5管路(計画設定)'!AI74</f>
        <v>-</v>
      </c>
      <c r="O105" s="79" t="str">
        <f>+'C10(1)-4,5管路(計画設定)'!AL74</f>
        <v>-</v>
      </c>
      <c r="P105" s="79" t="str">
        <f>+'C10(1)-4,5管路(計画設定)'!AO74</f>
        <v>-</v>
      </c>
      <c r="Q105" s="79" t="str">
        <f>+'C10(1)-4,5管路(計画設定)'!AR74</f>
        <v>-</v>
      </c>
      <c r="R105" s="79" t="str">
        <f>+'C10(1)-4,5管路(計画設定)'!AU74</f>
        <v>-</v>
      </c>
      <c r="S105" s="79">
        <f t="shared" si="6"/>
        <v>373</v>
      </c>
    </row>
    <row r="106" spans="1:19" ht="13.5" customHeight="1">
      <c r="A106" s="674"/>
      <c r="B106" s="1357"/>
      <c r="C106" s="1355"/>
      <c r="D106" s="1355"/>
      <c r="E106" s="758" t="s">
        <v>174</v>
      </c>
      <c r="F106" s="79" t="str">
        <f>+'C10(1)-4,5管路(計画設定)'!I75</f>
        <v>-</v>
      </c>
      <c r="G106" s="79" t="str">
        <f>+'C10(1)-4,5管路(計画設定)'!L75</f>
        <v>-</v>
      </c>
      <c r="H106" s="79" t="str">
        <f>+'C10(1)-4,5管路(計画設定)'!O75</f>
        <v>-</v>
      </c>
      <c r="I106" s="79" t="str">
        <f>+'C10(1)-4,5管路(計画設定)'!R75</f>
        <v>-</v>
      </c>
      <c r="J106" s="79" t="str">
        <f>+'C10(1)-4,5管路(計画設定)'!W75</f>
        <v>-</v>
      </c>
      <c r="K106" s="79" t="str">
        <f>+'C10(1)-4,5管路(計画設定)'!Z75</f>
        <v>-</v>
      </c>
      <c r="L106" s="79" t="str">
        <f>+'C10(1)-4,5管路(計画設定)'!AC75</f>
        <v>-</v>
      </c>
      <c r="M106" s="79" t="str">
        <f>+'C10(1)-4,5管路(計画設定)'!AF75</f>
        <v>-</v>
      </c>
      <c r="N106" s="79" t="str">
        <f>+'C10(1)-4,5管路(計画設定)'!AI75</f>
        <v>-</v>
      </c>
      <c r="O106" s="79" t="str">
        <f>+'C10(1)-4,5管路(計画設定)'!AL75</f>
        <v>-</v>
      </c>
      <c r="P106" s="79" t="str">
        <f>+'C10(1)-4,5管路(計画設定)'!AO75</f>
        <v>-</v>
      </c>
      <c r="Q106" s="79" t="str">
        <f>+'C10(1)-4,5管路(計画設定)'!AR75</f>
        <v>-</v>
      </c>
      <c r="R106" s="79" t="str">
        <f>+'C10(1)-4,5管路(計画設定)'!AU75</f>
        <v>-</v>
      </c>
      <c r="S106" s="79">
        <f t="shared" si="6"/>
        <v>0</v>
      </c>
    </row>
    <row r="107" spans="1:19" ht="13.5" customHeight="1">
      <c r="A107" s="674"/>
      <c r="B107" s="1357"/>
      <c r="C107" s="1355"/>
      <c r="D107" s="1355"/>
      <c r="E107" s="758" t="s">
        <v>173</v>
      </c>
      <c r="F107" s="79" t="str">
        <f>+'C10(1)-4,5管路(計画設定)'!I76</f>
        <v>-</v>
      </c>
      <c r="G107" s="79" t="str">
        <f>+'C10(1)-4,5管路(計画設定)'!L76</f>
        <v>-</v>
      </c>
      <c r="H107" s="79" t="str">
        <f>+'C10(1)-4,5管路(計画設定)'!O76</f>
        <v>-</v>
      </c>
      <c r="I107" s="79" t="str">
        <f>+'C10(1)-4,5管路(計画設定)'!R76</f>
        <v>-</v>
      </c>
      <c r="J107" s="79" t="str">
        <f>+'C10(1)-4,5管路(計画設定)'!W76</f>
        <v>-</v>
      </c>
      <c r="K107" s="79" t="str">
        <f>+'C10(1)-4,5管路(計画設定)'!Z76</f>
        <v>-</v>
      </c>
      <c r="L107" s="79" t="str">
        <f>+'C10(1)-4,5管路(計画設定)'!AC76</f>
        <v>-</v>
      </c>
      <c r="M107" s="79" t="str">
        <f>+'C10(1)-4,5管路(計画設定)'!AF76</f>
        <v>-</v>
      </c>
      <c r="N107" s="79" t="str">
        <f>+'C10(1)-4,5管路(計画設定)'!AI76</f>
        <v>-</v>
      </c>
      <c r="O107" s="79" t="str">
        <f>+'C10(1)-4,5管路(計画設定)'!AL76</f>
        <v>-</v>
      </c>
      <c r="P107" s="79" t="str">
        <f>+'C10(1)-4,5管路(計画設定)'!AO76</f>
        <v>-</v>
      </c>
      <c r="Q107" s="79" t="str">
        <f>+'C10(1)-4,5管路(計画設定)'!AR76</f>
        <v>-</v>
      </c>
      <c r="R107" s="79" t="str">
        <f>+'C10(1)-4,5管路(計画設定)'!AU76</f>
        <v>-</v>
      </c>
      <c r="S107" s="79">
        <f t="shared" si="6"/>
        <v>0</v>
      </c>
    </row>
    <row r="108" spans="1:19" ht="13.5" customHeight="1">
      <c r="A108" s="674"/>
      <c r="B108" s="1357"/>
      <c r="C108" s="1355"/>
      <c r="D108" s="1355"/>
      <c r="E108" s="758" t="s">
        <v>54</v>
      </c>
      <c r="F108" s="79">
        <f t="shared" ref="F108:R108" si="8">SUM(F102:F107)</f>
        <v>1198</v>
      </c>
      <c r="G108" s="79">
        <f t="shared" si="8"/>
        <v>0</v>
      </c>
      <c r="H108" s="79">
        <f t="shared" si="8"/>
        <v>0</v>
      </c>
      <c r="I108" s="79">
        <f t="shared" si="8"/>
        <v>0</v>
      </c>
      <c r="J108" s="79">
        <f t="shared" si="8"/>
        <v>0</v>
      </c>
      <c r="K108" s="79">
        <f t="shared" si="8"/>
        <v>0</v>
      </c>
      <c r="L108" s="79">
        <f t="shared" si="8"/>
        <v>0</v>
      </c>
      <c r="M108" s="79">
        <f t="shared" si="8"/>
        <v>0</v>
      </c>
      <c r="N108" s="79">
        <f t="shared" si="8"/>
        <v>0</v>
      </c>
      <c r="O108" s="79">
        <f t="shared" si="8"/>
        <v>0</v>
      </c>
      <c r="P108" s="79">
        <f t="shared" si="8"/>
        <v>0</v>
      </c>
      <c r="Q108" s="79">
        <f t="shared" si="8"/>
        <v>0</v>
      </c>
      <c r="R108" s="79">
        <f t="shared" si="8"/>
        <v>0</v>
      </c>
      <c r="S108" s="79">
        <f t="shared" si="6"/>
        <v>1198</v>
      </c>
    </row>
    <row r="109" spans="1:19" ht="13.5" customHeight="1">
      <c r="A109" s="674"/>
      <c r="B109" s="1357"/>
      <c r="C109" s="1355"/>
      <c r="D109" s="1360" t="s">
        <v>853</v>
      </c>
      <c r="E109" s="1361"/>
      <c r="F109" s="79">
        <f>+'C10(1)-4,5管路(計画設定)'!I78</f>
        <v>20455.900000000001</v>
      </c>
      <c r="G109" s="79">
        <f>+'C10(1)-4,5管路(計画設定)'!L78</f>
        <v>138.30000000000001</v>
      </c>
      <c r="H109" s="79">
        <f>+'C10(1)-4,5管路(計画設定)'!O78</f>
        <v>1122.1999999999998</v>
      </c>
      <c r="I109" s="79" t="str">
        <f>+'C10(1)-4,5管路(計画設定)'!R78</f>
        <v>-</v>
      </c>
      <c r="J109" s="79">
        <f>+'C10(1)-4,5管路(計画設定)'!W78</f>
        <v>8794.1</v>
      </c>
      <c r="K109" s="79">
        <f>+'C10(1)-4,5管路(計画設定)'!Z78</f>
        <v>46216.2</v>
      </c>
      <c r="L109" s="79" t="str">
        <f>+'C10(1)-4,5管路(計画設定)'!AC78</f>
        <v>-</v>
      </c>
      <c r="M109" s="79">
        <f>+'C10(1)-4,5管路(計画設定)'!AF78</f>
        <v>962.39999999999975</v>
      </c>
      <c r="N109" s="79">
        <f>+'C10(1)-4,5管路(計画設定)'!AI78</f>
        <v>810.0999999999998</v>
      </c>
      <c r="O109" s="79" t="str">
        <f>+'C10(1)-4,5管路(計画設定)'!AL78</f>
        <v>-</v>
      </c>
      <c r="P109" s="79" t="str">
        <f>+'C10(1)-4,5管路(計画設定)'!AO78</f>
        <v>-</v>
      </c>
      <c r="Q109" s="79" t="str">
        <f>+'C10(1)-4,5管路(計画設定)'!AR78</f>
        <v>-</v>
      </c>
      <c r="R109" s="79" t="str">
        <f>+'C10(1)-4,5管路(計画設定)'!AU78</f>
        <v>-</v>
      </c>
      <c r="S109" s="79">
        <f t="shared" ref="S109" si="9">SUM(F109:R109)</f>
        <v>78499.199999999997</v>
      </c>
    </row>
    <row r="110" spans="1:19" ht="13.5" customHeight="1">
      <c r="A110" s="674"/>
      <c r="B110" s="1354" t="s">
        <v>180</v>
      </c>
      <c r="C110" s="1355"/>
      <c r="D110" s="1356" t="s">
        <v>856</v>
      </c>
      <c r="E110" s="758" t="s">
        <v>178</v>
      </c>
      <c r="F110" s="104"/>
      <c r="G110" s="104"/>
      <c r="H110" s="104"/>
      <c r="I110" s="104"/>
      <c r="J110" s="104"/>
      <c r="K110" s="104"/>
      <c r="L110" s="104"/>
      <c r="M110" s="104"/>
      <c r="N110" s="104"/>
      <c r="O110" s="104"/>
      <c r="P110" s="104"/>
      <c r="Q110" s="104"/>
      <c r="R110" s="104"/>
      <c r="S110" s="79">
        <f t="shared" si="6"/>
        <v>0</v>
      </c>
    </row>
    <row r="111" spans="1:19" ht="13.5" customHeight="1">
      <c r="A111" s="674"/>
      <c r="B111" s="1355"/>
      <c r="C111" s="1355"/>
      <c r="D111" s="1387"/>
      <c r="E111" s="758" t="s">
        <v>177</v>
      </c>
      <c r="F111" s="104">
        <f>SUM('C10(1)-4,5管路(計画設定)'!I79)</f>
        <v>15.4</v>
      </c>
      <c r="G111" s="104">
        <f>SUM('C10(1)-4,5管路(計画設定)'!L79)</f>
        <v>0</v>
      </c>
      <c r="H111" s="104">
        <f>SUM('C10(1)-4,5管路(計画設定)'!O79)</f>
        <v>0</v>
      </c>
      <c r="I111" s="104">
        <f>SUM('C10(1)-4,5管路(計画設定)'!R79)</f>
        <v>0</v>
      </c>
      <c r="J111" s="104">
        <f>SUM('C10(1)-4,5管路(計画設定)'!W79)</f>
        <v>169</v>
      </c>
      <c r="K111" s="104">
        <f>SUM('C10(1)-4,5管路(計画設定)'!Z79)</f>
        <v>1435.5999999999997</v>
      </c>
      <c r="L111" s="104">
        <f>SUM('C10(1)-4,5管路(計画設定)'!AC79)</f>
        <v>0</v>
      </c>
      <c r="M111" s="104">
        <f>SUM('C10(1)-4,5管路(計画設定)'!AF79)</f>
        <v>0</v>
      </c>
      <c r="N111" s="104">
        <f>SUM('C10(1)-4,5管路(計画設定)'!AI79)</f>
        <v>0</v>
      </c>
      <c r="O111" s="104">
        <f>SUM('C10(1)-4,5管路(計画設定)'!AL79)</f>
        <v>0</v>
      </c>
      <c r="P111" s="104">
        <f>SUM('C10(1)-4,5管路(計画設定)'!AO79)</f>
        <v>0</v>
      </c>
      <c r="Q111" s="104">
        <f>SUM('C10(1)-4,5管路(計画設定)'!AR79)</f>
        <v>0</v>
      </c>
      <c r="R111" s="104">
        <f>SUM('C10(1)-4,5管路(計画設定)'!AU79)</f>
        <v>0</v>
      </c>
      <c r="S111" s="79">
        <f t="shared" si="6"/>
        <v>1619.9999999999998</v>
      </c>
    </row>
    <row r="112" spans="1:19" ht="13.5" customHeight="1">
      <c r="A112" s="674"/>
      <c r="B112" s="1355"/>
      <c r="C112" s="1355"/>
      <c r="D112" s="1387"/>
      <c r="E112" s="758" t="s">
        <v>176</v>
      </c>
      <c r="F112" s="104">
        <f>SUM('C10(1)-4,5管路(計画設定)'!I80:I81)</f>
        <v>5561</v>
      </c>
      <c r="G112" s="104">
        <f>SUM('C10(1)-4,5管路(計画設定)'!L80:L81)</f>
        <v>0</v>
      </c>
      <c r="H112" s="104">
        <f>SUM('C10(1)-4,5管路(計画設定)'!O80:O81)</f>
        <v>0</v>
      </c>
      <c r="I112" s="104">
        <f>SUM('C10(1)-4,5管路(計画設定)'!R80:R81)</f>
        <v>0</v>
      </c>
      <c r="J112" s="104">
        <f>SUM('C10(1)-4,5管路(計画設定)'!W80:W81)</f>
        <v>4891.7</v>
      </c>
      <c r="K112" s="104">
        <f>SUM('C10(1)-4,5管路(計画設定)'!Z80:Z81)</f>
        <v>2702.1000000000035</v>
      </c>
      <c r="L112" s="104">
        <f>SUM('C10(1)-4,5管路(計画設定)'!AC80:AC81)</f>
        <v>0</v>
      </c>
      <c r="M112" s="104">
        <f>SUM('C10(1)-4,5管路(計画設定)'!AF80:AF81)</f>
        <v>0</v>
      </c>
      <c r="N112" s="104">
        <f>SUM('C10(1)-4,5管路(計画設定)'!AI80:AI81)</f>
        <v>8.1000000000000014</v>
      </c>
      <c r="O112" s="104">
        <f>SUM('C10(1)-4,5管路(計画設定)'!AL80:AL81)</f>
        <v>0</v>
      </c>
      <c r="P112" s="104">
        <f>SUM('C10(1)-4,5管路(計画設定)'!AO80:AO81)</f>
        <v>0</v>
      </c>
      <c r="Q112" s="104">
        <f>SUM('C10(1)-4,5管路(計画設定)'!AR80:AR81)</f>
        <v>0</v>
      </c>
      <c r="R112" s="104">
        <f>SUM('C10(1)-4,5管路(計画設定)'!AU80:AU81)</f>
        <v>0</v>
      </c>
      <c r="S112" s="79">
        <f t="shared" si="6"/>
        <v>13162.900000000005</v>
      </c>
    </row>
    <row r="113" spans="1:19" ht="13.5" customHeight="1">
      <c r="A113" s="674"/>
      <c r="B113" s="1355"/>
      <c r="C113" s="1355"/>
      <c r="D113" s="1387"/>
      <c r="E113" s="758" t="s">
        <v>175</v>
      </c>
      <c r="F113" s="104">
        <f>+'C10(1)-4,5管路(計画設定)'!I82</f>
        <v>9238.6</v>
      </c>
      <c r="G113" s="104">
        <f>+'C10(1)-4,5管路(計画設定)'!L82</f>
        <v>56.8</v>
      </c>
      <c r="H113" s="104" t="str">
        <f>+'C10(1)-4,5管路(計画設定)'!O82</f>
        <v>-</v>
      </c>
      <c r="I113" s="104" t="str">
        <f>+'C10(1)-4,5管路(計画設定)'!R82</f>
        <v>-</v>
      </c>
      <c r="J113" s="104">
        <f>+'C10(1)-4,5管路(計画設定)'!W82</f>
        <v>8284.9999999999909</v>
      </c>
      <c r="K113" s="104">
        <f>+'C10(1)-4,5管路(計画設定)'!Z82</f>
        <v>23037.499999999982</v>
      </c>
      <c r="L113" s="104" t="str">
        <f>+'C10(1)-4,5管路(計画設定)'!AC82</f>
        <v>-</v>
      </c>
      <c r="M113" s="104">
        <f>+'C10(1)-4,5管路(計画設定)'!AF82</f>
        <v>201.5</v>
      </c>
      <c r="N113" s="104">
        <f>+'C10(1)-4,5管路(計画設定)'!AI82</f>
        <v>566.69999999999982</v>
      </c>
      <c r="O113" s="104" t="str">
        <f>+'C10(1)-4,5管路(計画設定)'!AL82</f>
        <v>-</v>
      </c>
      <c r="P113" s="104" t="str">
        <f>+'C10(1)-4,5管路(計画設定)'!AO82</f>
        <v>-</v>
      </c>
      <c r="Q113" s="104" t="str">
        <f>+'C10(1)-4,5管路(計画設定)'!AR82</f>
        <v>-</v>
      </c>
      <c r="R113" s="104" t="str">
        <f>+'C10(1)-4,5管路(計画設定)'!AU82</f>
        <v>-</v>
      </c>
      <c r="S113" s="79">
        <f t="shared" si="6"/>
        <v>41386.099999999969</v>
      </c>
    </row>
    <row r="114" spans="1:19" ht="13.5" customHeight="1">
      <c r="A114" s="674"/>
      <c r="B114" s="1355"/>
      <c r="C114" s="1355"/>
      <c r="D114" s="1387"/>
      <c r="E114" s="758" t="s">
        <v>174</v>
      </c>
      <c r="F114" s="104">
        <f>+'C10(1)-4,5管路(計画設定)'!I83</f>
        <v>17496.600000000002</v>
      </c>
      <c r="G114" s="104">
        <f>+'C10(1)-4,5管路(計画設定)'!L83</f>
        <v>295.10000000000002</v>
      </c>
      <c r="H114" s="104" t="str">
        <f>+'C10(1)-4,5管路(計画設定)'!O83</f>
        <v>-</v>
      </c>
      <c r="I114" s="104" t="str">
        <f>+'C10(1)-4,5管路(計画設定)'!R83</f>
        <v>-</v>
      </c>
      <c r="J114" s="104">
        <f>+'C10(1)-4,5管路(計画設定)'!W83</f>
        <v>19636.500000000015</v>
      </c>
      <c r="K114" s="104">
        <f>+'C10(1)-4,5管路(計画設定)'!Z83</f>
        <v>63734.900000000023</v>
      </c>
      <c r="L114" s="104" t="str">
        <f>+'C10(1)-4,5管路(計画設定)'!AC83</f>
        <v>-</v>
      </c>
      <c r="M114" s="104">
        <f>+'C10(1)-4,5管路(計画設定)'!AF83</f>
        <v>356.79999999999995</v>
      </c>
      <c r="N114" s="104">
        <f>+'C10(1)-4,5管路(計画設定)'!AI83</f>
        <v>6552.1999999999989</v>
      </c>
      <c r="O114" s="104" t="str">
        <f>+'C10(1)-4,5管路(計画設定)'!AL83</f>
        <v>-</v>
      </c>
      <c r="P114" s="104" t="str">
        <f>+'C10(1)-4,5管路(計画設定)'!AO83</f>
        <v>-</v>
      </c>
      <c r="Q114" s="104" t="str">
        <f>+'C10(1)-4,5管路(計画設定)'!AR83</f>
        <v>-</v>
      </c>
      <c r="R114" s="104" t="str">
        <f>+'C10(1)-4,5管路(計画設定)'!AU83</f>
        <v>-</v>
      </c>
      <c r="S114" s="79">
        <f t="shared" si="6"/>
        <v>108072.10000000003</v>
      </c>
    </row>
    <row r="115" spans="1:19" ht="13.5" customHeight="1">
      <c r="A115" s="674"/>
      <c r="B115" s="1355"/>
      <c r="C115" s="1355"/>
      <c r="D115" s="1387"/>
      <c r="E115" s="758" t="s">
        <v>173</v>
      </c>
      <c r="F115" s="104">
        <f>+'C10(1)-4,5管路(計画設定)'!I84</f>
        <v>180.29999999999998</v>
      </c>
      <c r="G115" s="104">
        <f>+'C10(1)-4,5管路(計画設定)'!L84</f>
        <v>5.5</v>
      </c>
      <c r="H115" s="104">
        <f>+'C10(1)-4,5管路(計画設定)'!O84</f>
        <v>16712.399999999998</v>
      </c>
      <c r="I115" s="104" t="str">
        <f>+'C10(1)-4,5管路(計画設定)'!R84</f>
        <v>-</v>
      </c>
      <c r="J115" s="104">
        <f>+'C10(1)-4,5管路(計画設定)'!W84</f>
        <v>4703.0999999999976</v>
      </c>
      <c r="K115" s="104">
        <f>+'C10(1)-4,5管路(計画設定)'!Z84</f>
        <v>19948.799999999988</v>
      </c>
      <c r="L115" s="104" t="str">
        <f>+'C10(1)-4,5管路(計画設定)'!AC84</f>
        <v>-</v>
      </c>
      <c r="M115" s="104">
        <f>+'C10(1)-4,5管路(計画設定)'!AF84</f>
        <v>2770.8</v>
      </c>
      <c r="N115" s="104">
        <f>+'C10(1)-4,5管路(計画設定)'!AI84</f>
        <v>13931.30000000001</v>
      </c>
      <c r="O115" s="104" t="str">
        <f>+'C10(1)-4,5管路(計画設定)'!AL84</f>
        <v>-</v>
      </c>
      <c r="P115" s="104" t="str">
        <f>+'C10(1)-4,5管路(計画設定)'!AO84</f>
        <v>-</v>
      </c>
      <c r="Q115" s="104" t="str">
        <f>+'C10(1)-4,5管路(計画設定)'!AR84</f>
        <v>-</v>
      </c>
      <c r="R115" s="104" t="str">
        <f>+'C10(1)-4,5管路(計画設定)'!AU84</f>
        <v>-</v>
      </c>
      <c r="S115" s="79">
        <f t="shared" si="6"/>
        <v>58252.2</v>
      </c>
    </row>
    <row r="116" spans="1:19" ht="13.5" customHeight="1">
      <c r="A116" s="674"/>
      <c r="B116" s="1355"/>
      <c r="C116" s="1355"/>
      <c r="D116" s="1388"/>
      <c r="E116" s="758" t="s">
        <v>54</v>
      </c>
      <c r="F116" s="79">
        <f>+'C10(1)-4,5管路(計画設定)'!I85</f>
        <v>32491.9</v>
      </c>
      <c r="G116" s="79">
        <f>+'C10(1)-4,5管路(計画設定)'!L85</f>
        <v>357.40000000000003</v>
      </c>
      <c r="H116" s="79">
        <f>+'C10(1)-4,5管路(計画設定)'!O85</f>
        <v>16712.399999999998</v>
      </c>
      <c r="I116" s="79" t="str">
        <f>+'C10(1)-4,5管路(計画設定)'!R85</f>
        <v>-</v>
      </c>
      <c r="J116" s="79">
        <f>+'C10(1)-4,5管路(計画設定)'!W85</f>
        <v>37685.300000000003</v>
      </c>
      <c r="K116" s="79">
        <f>+'C10(1)-4,5管路(計画設定)'!Z85</f>
        <v>110858.9</v>
      </c>
      <c r="L116" s="79" t="str">
        <f>+'C10(1)-4,5管路(計画設定)'!AC85</f>
        <v>-</v>
      </c>
      <c r="M116" s="79">
        <f>+'C10(1)-4,5管路(計画設定)'!AF85</f>
        <v>3329.1000000000004</v>
      </c>
      <c r="N116" s="79">
        <f>+'C10(1)-4,5管路(計画設定)'!AI85</f>
        <v>21058.30000000001</v>
      </c>
      <c r="O116" s="79" t="str">
        <f>+'C10(1)-4,5管路(計画設定)'!AL85</f>
        <v>-</v>
      </c>
      <c r="P116" s="79" t="str">
        <f>+'C10(1)-4,5管路(計画設定)'!AO85</f>
        <v>-</v>
      </c>
      <c r="Q116" s="79" t="str">
        <f>+'C10(1)-4,5管路(計画設定)'!AR85</f>
        <v>-</v>
      </c>
      <c r="R116" s="79" t="str">
        <f>+'C10(1)-4,5管路(計画設定)'!AU85</f>
        <v>-</v>
      </c>
      <c r="S116" s="79">
        <f t="shared" si="6"/>
        <v>222493.30000000002</v>
      </c>
    </row>
    <row r="117" spans="1:19" ht="13.5" customHeight="1">
      <c r="A117" s="674"/>
      <c r="B117" s="759" t="s">
        <v>854</v>
      </c>
      <c r="C117" s="1355"/>
      <c r="D117" s="1360" t="s">
        <v>855</v>
      </c>
      <c r="E117" s="1361"/>
      <c r="F117" s="79">
        <f>+'C10(1)-4,5管路(計画設定)'!I86</f>
        <v>33913.9</v>
      </c>
      <c r="G117" s="79">
        <f>+'C10(1)-4,5管路(計画設定)'!L86</f>
        <v>361.40000000000003</v>
      </c>
      <c r="H117" s="79">
        <f>+'C10(1)-4,5管路(計画設定)'!O86</f>
        <v>16750.399999999998</v>
      </c>
      <c r="I117" s="79" t="str">
        <f>+'C10(1)-4,5管路(計画設定)'!R86</f>
        <v>-</v>
      </c>
      <c r="J117" s="79">
        <f>+'C10(1)-4,5管路(計画設定)'!W86</f>
        <v>38048.300000000003</v>
      </c>
      <c r="K117" s="79">
        <f>+'C10(1)-4,5管路(計画設定)'!Z86</f>
        <v>111876.9</v>
      </c>
      <c r="L117" s="79" t="str">
        <f>+'C10(1)-4,5管路(計画設定)'!AC86</f>
        <v>-</v>
      </c>
      <c r="M117" s="79">
        <f>+'C10(1)-4,5管路(計画設定)'!AF86</f>
        <v>3353.1000000000004</v>
      </c>
      <c r="N117" s="79">
        <f>+'C10(1)-4,5管路(計画設定)'!AI86</f>
        <v>21058.30000000001</v>
      </c>
      <c r="O117" s="79" t="str">
        <f>+'C10(1)-4,5管路(計画設定)'!AL86</f>
        <v>-</v>
      </c>
      <c r="P117" s="79" t="str">
        <f>+'C10(1)-4,5管路(計画設定)'!AO86</f>
        <v>-</v>
      </c>
      <c r="Q117" s="79" t="str">
        <f>+'C10(1)-4,5管路(計画設定)'!AR86</f>
        <v>-</v>
      </c>
      <c r="R117" s="79" t="str">
        <f>+'C10(1)-4,5管路(計画設定)'!AU86</f>
        <v>-</v>
      </c>
      <c r="S117" s="79">
        <f t="shared" ref="S117" si="10">SUM(F117:R117)</f>
        <v>225362.30000000002</v>
      </c>
    </row>
    <row r="118" spans="1:19" ht="13.5" customHeight="1">
      <c r="A118" s="674"/>
      <c r="B118" s="1353" t="s">
        <v>67</v>
      </c>
      <c r="C118" s="1353"/>
      <c r="D118" s="1353"/>
      <c r="E118" s="1353"/>
      <c r="F118" s="104">
        <f>+'C10(1)-4,5管路(計画設定)'!I87</f>
        <v>52947.8</v>
      </c>
      <c r="G118" s="104">
        <f>+'C10(1)-4,5管路(計画設定)'!L87</f>
        <v>495.70000000000005</v>
      </c>
      <c r="H118" s="104">
        <f>+'C10(1)-4,5管路(計画設定)'!O87</f>
        <v>17834.599999999999</v>
      </c>
      <c r="I118" s="104" t="str">
        <f>+'C10(1)-4,5管路(計画設定)'!R87</f>
        <v>-</v>
      </c>
      <c r="J118" s="104">
        <f>+'C10(1)-4,5管路(計画設定)'!W87</f>
        <v>46479.4</v>
      </c>
      <c r="K118" s="104">
        <f>+'C10(1)-4,5管路(計画設定)'!Z87</f>
        <v>157075.09999999998</v>
      </c>
      <c r="L118" s="104" t="str">
        <f>+'C10(1)-4,5管路(計画設定)'!AC87</f>
        <v>-</v>
      </c>
      <c r="M118" s="104">
        <f>+'C10(1)-4,5管路(計画設定)'!AF87</f>
        <v>4291.5</v>
      </c>
      <c r="N118" s="104">
        <f>+'C10(1)-4,5管路(計画設定)'!AI87</f>
        <v>21868.400000000009</v>
      </c>
      <c r="O118" s="104" t="str">
        <f>+'C10(1)-4,5管路(計画設定)'!AL87</f>
        <v>-</v>
      </c>
      <c r="P118" s="104" t="str">
        <f>+'C10(1)-4,5管路(計画設定)'!AO87</f>
        <v>-</v>
      </c>
      <c r="Q118" s="104" t="str">
        <f>+'C10(1)-4,5管路(計画設定)'!AR87</f>
        <v>-</v>
      </c>
      <c r="R118" s="104" t="str">
        <f>+'C10(1)-4,5管路(計画設定)'!AU87</f>
        <v>-</v>
      </c>
      <c r="S118" s="79">
        <f t="shared" si="6"/>
        <v>300992.5</v>
      </c>
    </row>
    <row r="119" spans="1:19" ht="13.5">
      <c r="C119" s="811" t="s">
        <v>734</v>
      </c>
      <c r="D119" s="812" t="s">
        <v>775</v>
      </c>
    </row>
  </sheetData>
  <mergeCells count="51">
    <mergeCell ref="D117:E117"/>
    <mergeCell ref="C7:C28"/>
    <mergeCell ref="D28:E28"/>
    <mergeCell ref="C29:C57"/>
    <mergeCell ref="D58:E58"/>
    <mergeCell ref="B3:S3"/>
    <mergeCell ref="D102:D108"/>
    <mergeCell ref="B59:E59"/>
    <mergeCell ref="B51:B57"/>
    <mergeCell ref="D51:D57"/>
    <mergeCell ref="D43:D49"/>
    <mergeCell ref="D50:E50"/>
    <mergeCell ref="D29:D35"/>
    <mergeCell ref="D36:D42"/>
    <mergeCell ref="D21:D27"/>
    <mergeCell ref="B7:B50"/>
    <mergeCell ref="D7:D13"/>
    <mergeCell ref="D14:D20"/>
    <mergeCell ref="S5:S6"/>
    <mergeCell ref="M5:M6"/>
    <mergeCell ref="K5:K6"/>
    <mergeCell ref="B118:E118"/>
    <mergeCell ref="B64:D65"/>
    <mergeCell ref="E64:E65"/>
    <mergeCell ref="F64:S64"/>
    <mergeCell ref="B66:B109"/>
    <mergeCell ref="D66:D72"/>
    <mergeCell ref="D73:D79"/>
    <mergeCell ref="D80:D86"/>
    <mergeCell ref="D88:D94"/>
    <mergeCell ref="D95:D101"/>
    <mergeCell ref="D109:E109"/>
    <mergeCell ref="B110:B116"/>
    <mergeCell ref="D110:D116"/>
    <mergeCell ref="D87:E87"/>
    <mergeCell ref="C66:C87"/>
    <mergeCell ref="C88:C117"/>
    <mergeCell ref="L5:L6"/>
    <mergeCell ref="B4:D6"/>
    <mergeCell ref="F5:F6"/>
    <mergeCell ref="G5:G6"/>
    <mergeCell ref="H5:H6"/>
    <mergeCell ref="I5:I6"/>
    <mergeCell ref="J5:J6"/>
    <mergeCell ref="E4:E6"/>
    <mergeCell ref="F4:S4"/>
    <mergeCell ref="N5:N6"/>
    <mergeCell ref="O5:O6"/>
    <mergeCell ref="P5:P6"/>
    <mergeCell ref="Q5:Q6"/>
    <mergeCell ref="R5:R6"/>
  </mergeCells>
  <phoneticPr fontId="4"/>
  <pageMargins left="0.70866141732283472" right="0.70866141732283472" top="0.74803149606299213" bottom="0.74803149606299213" header="0.31496062992125984" footer="0.31496062992125984"/>
  <pageSetup paperSize="9" scale="47"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U107"/>
  <sheetViews>
    <sheetView topLeftCell="A28" zoomScale="70" zoomScaleNormal="70" zoomScaleSheetLayoutView="70" workbookViewId="0">
      <selection activeCell="H71" sqref="H71"/>
    </sheetView>
  </sheetViews>
  <sheetFormatPr defaultRowHeight="12"/>
  <cols>
    <col min="1" max="1" width="9" style="3" customWidth="1"/>
    <col min="2" max="4" width="6.25" style="3" customWidth="1"/>
    <col min="5" max="5" width="12.625" style="3" customWidth="1"/>
    <col min="6" max="18" width="14.375" style="3" customWidth="1"/>
    <col min="19" max="20" width="9" style="3" customWidth="1"/>
    <col min="21" max="21" width="20.125" style="3" customWidth="1"/>
    <col min="22" max="79" width="5.75" style="3" customWidth="1"/>
    <col min="80" max="16384" width="9" style="3"/>
  </cols>
  <sheetData>
    <row r="2" spans="2:21" ht="14.25">
      <c r="B2" s="600" t="s">
        <v>687</v>
      </c>
      <c r="C2" s="600"/>
    </row>
    <row r="3" spans="2:21">
      <c r="B3" s="1352" t="s">
        <v>742</v>
      </c>
      <c r="C3" s="1352"/>
      <c r="D3" s="1352"/>
      <c r="E3" s="1352"/>
      <c r="F3" s="1352"/>
      <c r="G3" s="1352"/>
      <c r="H3" s="1352"/>
      <c r="I3" s="1352"/>
      <c r="J3" s="1352"/>
      <c r="K3" s="1352"/>
      <c r="L3" s="1352"/>
      <c r="M3" s="1352"/>
      <c r="N3" s="1352"/>
      <c r="O3" s="1352"/>
      <c r="P3" s="1352"/>
      <c r="Q3" s="1352"/>
      <c r="R3" s="1352"/>
      <c r="S3" s="1352"/>
      <c r="T3" s="679"/>
    </row>
    <row r="4" spans="2:21" ht="18.75" customHeight="1">
      <c r="B4" s="1367" t="s">
        <v>450</v>
      </c>
      <c r="C4" s="1368"/>
      <c r="D4" s="1369"/>
      <c r="E4" s="1350" t="s">
        <v>540</v>
      </c>
      <c r="F4" s="1384" t="s">
        <v>183</v>
      </c>
      <c r="G4" s="1385"/>
      <c r="H4" s="1385"/>
      <c r="I4" s="1385"/>
      <c r="J4" s="1385"/>
      <c r="K4" s="1385"/>
      <c r="L4" s="1385"/>
      <c r="M4" s="1385"/>
      <c r="N4" s="1385"/>
      <c r="O4" s="1385"/>
      <c r="P4" s="1385"/>
      <c r="Q4" s="1385"/>
      <c r="R4" s="1385"/>
      <c r="S4" s="1386"/>
      <c r="U4" s="1392" t="s">
        <v>739</v>
      </c>
    </row>
    <row r="5" spans="2:21" ht="42" customHeight="1">
      <c r="B5" s="1370"/>
      <c r="C5" s="1371"/>
      <c r="D5" s="1372"/>
      <c r="E5" s="1376"/>
      <c r="F5" s="1350" t="s">
        <v>873</v>
      </c>
      <c r="G5" s="1350" t="s">
        <v>874</v>
      </c>
      <c r="H5" s="1350" t="s">
        <v>161</v>
      </c>
      <c r="I5" s="1350" t="s">
        <v>162</v>
      </c>
      <c r="J5" s="1350" t="s">
        <v>163</v>
      </c>
      <c r="K5" s="1350" t="s">
        <v>164</v>
      </c>
      <c r="L5" s="1350" t="s">
        <v>165</v>
      </c>
      <c r="M5" s="1350" t="s">
        <v>166</v>
      </c>
      <c r="N5" s="1350" t="s">
        <v>167</v>
      </c>
      <c r="O5" s="1350" t="s">
        <v>168</v>
      </c>
      <c r="P5" s="1350" t="s">
        <v>169</v>
      </c>
      <c r="Q5" s="1350" t="s">
        <v>170</v>
      </c>
      <c r="R5" s="1350" t="s">
        <v>875</v>
      </c>
      <c r="S5" s="1390" t="s">
        <v>54</v>
      </c>
      <c r="U5" s="1393"/>
    </row>
    <row r="6" spans="2:21" ht="15.75" customHeight="1">
      <c r="B6" s="1373"/>
      <c r="C6" s="1374"/>
      <c r="D6" s="1375"/>
      <c r="E6" s="1351"/>
      <c r="F6" s="1351"/>
      <c r="G6" s="1351"/>
      <c r="H6" s="1351"/>
      <c r="I6" s="1351"/>
      <c r="J6" s="1351"/>
      <c r="K6" s="1351"/>
      <c r="L6" s="1351"/>
      <c r="M6" s="1351"/>
      <c r="N6" s="1351"/>
      <c r="O6" s="1351"/>
      <c r="P6" s="1351"/>
      <c r="Q6" s="1351"/>
      <c r="R6" s="1351"/>
      <c r="S6" s="1391"/>
      <c r="U6" s="1394"/>
    </row>
    <row r="7" spans="2:21" ht="18.75" customHeight="1">
      <c r="B7" s="1363" t="s">
        <v>160</v>
      </c>
      <c r="C7" s="1363" t="s">
        <v>857</v>
      </c>
      <c r="D7" s="1363" t="s">
        <v>156</v>
      </c>
      <c r="E7" s="80" t="s">
        <v>864</v>
      </c>
      <c r="F7" s="99">
        <f>+IF('C10(2)-1管路(計画)'!F7="-","-",'C10(2)-1管路(計画)'!F7/1000*F$63*$U7*F$64)</f>
        <v>0</v>
      </c>
      <c r="G7" s="99" t="str">
        <f>+IF('C10(2)-1管路(計画)'!G7="-","-",'C10(2)-1管路(計画)'!G7/1000*G$63*$U7*G$64)</f>
        <v>-</v>
      </c>
      <c r="H7" s="99" t="str">
        <f>+IF('C10(2)-1管路(計画)'!H7="-","-",'C10(2)-1管路(計画)'!H7/1000*H$63*$U7*H$64)</f>
        <v>-</v>
      </c>
      <c r="I7" s="99" t="str">
        <f>+IF('C10(2)-1管路(計画)'!I7="-","-",'C10(2)-1管路(計画)'!I7/1000*I$63*$U7*I$64)</f>
        <v>-</v>
      </c>
      <c r="J7" s="99" t="str">
        <f>+IF('C10(2)-1管路(計画)'!J7="-","-",'C10(2)-1管路(計画)'!J7/1000*J$63*$U7*J$64)</f>
        <v>-</v>
      </c>
      <c r="K7" s="99" t="str">
        <f>+IF('C10(2)-1管路(計画)'!K7="-","-",'C10(2)-1管路(計画)'!K7/1000*K$63*$U7*K$64)</f>
        <v>-</v>
      </c>
      <c r="L7" s="99" t="str">
        <f>+IF('C10(2)-1管路(計画)'!L7="-","-",'C10(2)-1管路(計画)'!L7/1000*L$63*$U7*L$64)</f>
        <v>-</v>
      </c>
      <c r="M7" s="99" t="str">
        <f>+IF('C10(2)-1管路(計画)'!M7="-","-",'C10(2)-1管路(計画)'!M7/1000*M$63*$U7*M$64)</f>
        <v>-</v>
      </c>
      <c r="N7" s="99" t="str">
        <f>+IF('C10(2)-1管路(計画)'!N7="-","-",'C10(2)-1管路(計画)'!N7/1000*N$63*$U7*N$64)</f>
        <v>-</v>
      </c>
      <c r="O7" s="99" t="str">
        <f>+IF('C10(2)-1管路(計画)'!O7="-","-",'C10(2)-1管路(計画)'!O7/1000*O$63*$U7*O$64)</f>
        <v>-</v>
      </c>
      <c r="P7" s="99" t="str">
        <f>+IF('C10(2)-1管路(計画)'!P7="-","-",'C10(2)-1管路(計画)'!P7/1000*P$63*$U7*P$64)</f>
        <v>-</v>
      </c>
      <c r="Q7" s="99" t="str">
        <f>+IF('C10(2)-1管路(計画)'!Q7="-","-",'C10(2)-1管路(計画)'!Q7/1000*Q$63*$U7*Q$64)</f>
        <v>-</v>
      </c>
      <c r="R7" s="99" t="str">
        <f>+IF('C10(2)-1管路(計画)'!R7="-","-",'C10(2)-1管路(計画)'!R7/1000*R$63*$U7*R$64)</f>
        <v>-</v>
      </c>
      <c r="S7" s="99" t="str">
        <f t="shared" ref="S7:S38" si="0">IF(SUM(F7:R7)=0,"-",SUM(F7:R7))</f>
        <v>-</v>
      </c>
      <c r="U7" s="99">
        <f>+'C3(2)-3管路'!U7</f>
        <v>0.1</v>
      </c>
    </row>
    <row r="8" spans="2:21" ht="18.75" customHeight="1">
      <c r="B8" s="1364"/>
      <c r="C8" s="1364"/>
      <c r="D8" s="1364"/>
      <c r="E8" s="81" t="s">
        <v>865</v>
      </c>
      <c r="F8" s="100">
        <f>+IF('C10(2)-1管路(計画)'!F8="-","-",'C10(2)-1管路(計画)'!F8/1000*F$63*$U8*F$64)</f>
        <v>0</v>
      </c>
      <c r="G8" s="100" t="str">
        <f>+IF('C10(2)-1管路(計画)'!G8="-","-",'C10(2)-1管路(計画)'!G8/1000*G$63*$U8*G$64)</f>
        <v>-</v>
      </c>
      <c r="H8" s="100" t="str">
        <f>+IF('C10(2)-1管路(計画)'!H8="-","-",'C10(2)-1管路(計画)'!H8/1000*H$63*$U8*H$64)</f>
        <v>-</v>
      </c>
      <c r="I8" s="100" t="str">
        <f>+IF('C10(2)-1管路(計画)'!I8="-","-",'C10(2)-1管路(計画)'!I8/1000*I$63*$U8*I$64)</f>
        <v>-</v>
      </c>
      <c r="J8" s="100">
        <f>+IF('C10(2)-1管路(計画)'!J8="-","-",'C10(2)-1管路(計画)'!J8/1000*J$63*$U8*J$64)</f>
        <v>9.2293183052241882E-3</v>
      </c>
      <c r="K8" s="100">
        <f>+IF('C10(2)-1管路(計画)'!K8="-","-",'C10(2)-1管路(計画)'!K8/1000*K$63*$U8*K$64)</f>
        <v>3.5352981982723166E-3</v>
      </c>
      <c r="L8" s="100" t="str">
        <f>+IF('C10(2)-1管路(計画)'!L8="-","-",'C10(2)-1管路(計画)'!L8/1000*L$63*$U8*L$64)</f>
        <v>-</v>
      </c>
      <c r="M8" s="100" t="str">
        <f>+IF('C10(2)-1管路(計画)'!M8="-","-",'C10(2)-1管路(計画)'!M8/1000*M$63*$U8*M$64)</f>
        <v>-</v>
      </c>
      <c r="N8" s="100" t="str">
        <f>+IF('C10(2)-1管路(計画)'!N8="-","-",'C10(2)-1管路(計画)'!N8/1000*N$63*$U8*N$64)</f>
        <v>-</v>
      </c>
      <c r="O8" s="100" t="str">
        <f>+IF('C10(2)-1管路(計画)'!O8="-","-",'C10(2)-1管路(計画)'!O8/1000*O$63*$U8*O$64)</f>
        <v>-</v>
      </c>
      <c r="P8" s="100" t="str">
        <f>+IF('C10(2)-1管路(計画)'!P8="-","-",'C10(2)-1管路(計画)'!P8/1000*P$63*$U8*P$64)</f>
        <v>-</v>
      </c>
      <c r="Q8" s="100" t="str">
        <f>+IF('C10(2)-1管路(計画)'!Q8="-","-",'C10(2)-1管路(計画)'!Q8/1000*Q$63*$U8*Q$64)</f>
        <v>-</v>
      </c>
      <c r="R8" s="100" t="str">
        <f>+IF('C10(2)-1管路(計画)'!R8="-","-",'C10(2)-1管路(計画)'!R8/1000*R$63*$U8*R$64)</f>
        <v>-</v>
      </c>
      <c r="S8" s="100">
        <f t="shared" si="0"/>
        <v>1.2764616503496504E-2</v>
      </c>
      <c r="U8" s="100">
        <f>+'C3(2)-3管路'!U8</f>
        <v>0.2</v>
      </c>
    </row>
    <row r="9" spans="2:21" ht="18.75" customHeight="1">
      <c r="B9" s="1364"/>
      <c r="C9" s="1364"/>
      <c r="D9" s="1364"/>
      <c r="E9" s="81" t="s">
        <v>866</v>
      </c>
      <c r="F9" s="100" t="str">
        <f>+IF('C10(2)-1管路(計画)'!F9="-","-",'C10(2)-1管路(計画)'!F9/1000*F$63*$U9*F$64)</f>
        <v>-</v>
      </c>
      <c r="G9" s="100" t="str">
        <f>+IF('C10(2)-1管路(計画)'!G9="-","-",'C10(2)-1管路(計画)'!G9/1000*G$63*$U9*G$64)</f>
        <v>-</v>
      </c>
      <c r="H9" s="100" t="str">
        <f>+IF('C10(2)-1管路(計画)'!H9="-","-",'C10(2)-1管路(計画)'!H9/1000*H$63*$U9*H$64)</f>
        <v>-</v>
      </c>
      <c r="I9" s="100" t="str">
        <f>+IF('C10(2)-1管路(計画)'!I9="-","-",'C10(2)-1管路(計画)'!I9/1000*I$63*$U9*I$64)</f>
        <v>-</v>
      </c>
      <c r="J9" s="100" t="str">
        <f>+IF('C10(2)-1管路(計画)'!J9="-","-",'C10(2)-1管路(計画)'!J9/1000*J$63*$U9*J$64)</f>
        <v>-</v>
      </c>
      <c r="K9" s="100">
        <f>+IF('C10(2)-1管路(計画)'!K9="-","-",'C10(2)-1管路(計画)'!K9/1000*K$63*$U9*K$64)</f>
        <v>9.6986056766762657E-4</v>
      </c>
      <c r="L9" s="100" t="str">
        <f>+IF('C10(2)-1管路(計画)'!L9="-","-",'C10(2)-1管路(計画)'!L9/1000*L$63*$U9*L$64)</f>
        <v>-</v>
      </c>
      <c r="M9" s="100" t="str">
        <f>+IF('C10(2)-1管路(計画)'!M9="-","-",'C10(2)-1管路(計画)'!M9/1000*M$63*$U9*M$64)</f>
        <v>-</v>
      </c>
      <c r="N9" s="100" t="str">
        <f>+IF('C10(2)-1管路(計画)'!N9="-","-",'C10(2)-1管路(計画)'!N9/1000*N$63*$U9*N$64)</f>
        <v>-</v>
      </c>
      <c r="O9" s="100" t="str">
        <f>+IF('C10(2)-1管路(計画)'!O9="-","-",'C10(2)-1管路(計画)'!O9/1000*O$63*$U9*O$64)</f>
        <v>-</v>
      </c>
      <c r="P9" s="100" t="str">
        <f>+IF('C10(2)-1管路(計画)'!P9="-","-",'C10(2)-1管路(計画)'!P9/1000*P$63*$U9*P$64)</f>
        <v>-</v>
      </c>
      <c r="Q9" s="100" t="str">
        <f>+IF('C10(2)-1管路(計画)'!Q9="-","-",'C10(2)-1管路(計画)'!Q9/1000*Q$63*$U9*Q$64)</f>
        <v>-</v>
      </c>
      <c r="R9" s="100" t="str">
        <f>+IF('C10(2)-1管路(計画)'!R9="-","-",'C10(2)-1管路(計画)'!R9/1000*R$63*$U9*R$64)</f>
        <v>-</v>
      </c>
      <c r="S9" s="100">
        <f t="shared" si="0"/>
        <v>9.6986056766762657E-4</v>
      </c>
      <c r="U9" s="100">
        <f>+'C3(2)-3管路'!U9</f>
        <v>0.4</v>
      </c>
    </row>
    <row r="10" spans="2:21" ht="18.75" customHeight="1">
      <c r="B10" s="1364"/>
      <c r="C10" s="1364"/>
      <c r="D10" s="1364"/>
      <c r="E10" s="81" t="s">
        <v>867</v>
      </c>
      <c r="F10" s="100">
        <f>+IF('C10(2)-1管路(計画)'!F10="-","-",'C10(2)-1管路(計画)'!F10/1000*F$63*$U10*F$64)</f>
        <v>0</v>
      </c>
      <c r="G10" s="100" t="str">
        <f>+IF('C10(2)-1管路(計画)'!G10="-","-",'C10(2)-1管路(計画)'!G10/1000*G$63*$U10*G$64)</f>
        <v>-</v>
      </c>
      <c r="H10" s="100" t="str">
        <f>+IF('C10(2)-1管路(計画)'!H10="-","-",'C10(2)-1管路(計画)'!H10/1000*H$63*$U10*H$64)</f>
        <v>-</v>
      </c>
      <c r="I10" s="100" t="str">
        <f>+IF('C10(2)-1管路(計画)'!I10="-","-",'C10(2)-1管路(計画)'!I10/1000*I$63*$U10*I$64)</f>
        <v>-</v>
      </c>
      <c r="J10" s="100" t="str">
        <f>+IF('C10(2)-1管路(計画)'!J10="-","-",'C10(2)-1管路(計画)'!J10/1000*J$63*$U10*J$64)</f>
        <v>-</v>
      </c>
      <c r="K10" s="100">
        <f>+IF('C10(2)-1管路(計画)'!K10="-","-",'C10(2)-1管路(計画)'!K10/1000*K$63*$U10*K$64)</f>
        <v>0.83658295417523643</v>
      </c>
      <c r="L10" s="100" t="str">
        <f>+IF('C10(2)-1管路(計画)'!L10="-","-",'C10(2)-1管路(計画)'!L10/1000*L$63*$U10*L$64)</f>
        <v>-</v>
      </c>
      <c r="M10" s="100" t="str">
        <f>+IF('C10(2)-1管路(計画)'!M10="-","-",'C10(2)-1管路(計画)'!M10/1000*M$63*$U10*M$64)</f>
        <v>-</v>
      </c>
      <c r="N10" s="100" t="str">
        <f>+IF('C10(2)-1管路(計画)'!N10="-","-",'C10(2)-1管路(計画)'!N10/1000*N$63*$U10*N$64)</f>
        <v>-</v>
      </c>
      <c r="O10" s="100" t="str">
        <f>+IF('C10(2)-1管路(計画)'!O10="-","-",'C10(2)-1管路(計画)'!O10/1000*O$63*$U10*O$64)</f>
        <v>-</v>
      </c>
      <c r="P10" s="100" t="str">
        <f>+IF('C10(2)-1管路(計画)'!P10="-","-",'C10(2)-1管路(計画)'!P10/1000*P$63*$U10*P$64)</f>
        <v>-</v>
      </c>
      <c r="Q10" s="100" t="str">
        <f>+IF('C10(2)-1管路(計画)'!Q10="-","-",'C10(2)-1管路(計画)'!Q10/1000*Q$63*$U10*Q$64)</f>
        <v>-</v>
      </c>
      <c r="R10" s="100" t="str">
        <f>+IF('C10(2)-1管路(計画)'!R10="-","-",'C10(2)-1管路(計画)'!R10/1000*R$63*$U10*R$64)</f>
        <v>-</v>
      </c>
      <c r="S10" s="100">
        <f t="shared" si="0"/>
        <v>0.83658295417523643</v>
      </c>
      <c r="U10" s="100">
        <f>+'C3(2)-3管路'!U10</f>
        <v>1</v>
      </c>
    </row>
    <row r="11" spans="2:21" ht="18.75" customHeight="1">
      <c r="B11" s="1364"/>
      <c r="C11" s="1364"/>
      <c r="D11" s="1364"/>
      <c r="E11" s="81" t="s">
        <v>868</v>
      </c>
      <c r="F11" s="100">
        <f>+IF('C10(2)-1管路(計画)'!F11="-","-",'C10(2)-1管路(計画)'!F11/1000*F$63*$U11*F$64)</f>
        <v>0</v>
      </c>
      <c r="G11" s="100" t="str">
        <f>+IF('C10(2)-1管路(計画)'!G11="-","-",'C10(2)-1管路(計画)'!G11/1000*G$63*$U11*G$64)</f>
        <v>-</v>
      </c>
      <c r="H11" s="100" t="str">
        <f>+IF('C10(2)-1管路(計画)'!H11="-","-",'C10(2)-1管路(計画)'!H11/1000*H$63*$U11*H$64)</f>
        <v>-</v>
      </c>
      <c r="I11" s="100" t="str">
        <f>+IF('C10(2)-1管路(計画)'!I11="-","-",'C10(2)-1管路(計画)'!I11/1000*I$63*$U11*I$64)</f>
        <v>-</v>
      </c>
      <c r="J11" s="100" t="str">
        <f>+IF('C10(2)-1管路(計画)'!J11="-","-",'C10(2)-1管路(計画)'!J11/1000*J$63*$U11*J$64)</f>
        <v>-</v>
      </c>
      <c r="K11" s="100">
        <f>+IF('C10(2)-1管路(計画)'!K11="-","-",'C10(2)-1管路(計画)'!K11/1000*K$63*$U11*K$64)</f>
        <v>0.11372397301522005</v>
      </c>
      <c r="L11" s="100" t="str">
        <f>+IF('C10(2)-1管路(計画)'!L11="-","-",'C10(2)-1管路(計画)'!L11/1000*L$63*$U11*L$64)</f>
        <v>-</v>
      </c>
      <c r="M11" s="100" t="str">
        <f>+IF('C10(2)-1管路(計画)'!M11="-","-",'C10(2)-1管路(計画)'!M11/1000*M$63*$U11*M$64)</f>
        <v>-</v>
      </c>
      <c r="N11" s="100" t="str">
        <f>+IF('C10(2)-1管路(計画)'!N11="-","-",'C10(2)-1管路(計画)'!N11/1000*N$63*$U11*N$64)</f>
        <v>-</v>
      </c>
      <c r="O11" s="100" t="str">
        <f>+IF('C10(2)-1管路(計画)'!O11="-","-",'C10(2)-1管路(計画)'!O11/1000*O$63*$U11*O$64)</f>
        <v>-</v>
      </c>
      <c r="P11" s="100" t="str">
        <f>+IF('C10(2)-1管路(計画)'!P11="-","-",'C10(2)-1管路(計画)'!P11/1000*P$63*$U11*P$64)</f>
        <v>-</v>
      </c>
      <c r="Q11" s="100" t="str">
        <f>+IF('C10(2)-1管路(計画)'!Q11="-","-",'C10(2)-1管路(計画)'!Q11/1000*Q$63*$U11*Q$64)</f>
        <v>-</v>
      </c>
      <c r="R11" s="100" t="str">
        <f>+IF('C10(2)-1管路(計画)'!R11="-","-",'C10(2)-1管路(計画)'!R11/1000*R$63*$U11*R$64)</f>
        <v>-</v>
      </c>
      <c r="S11" s="100">
        <f t="shared" si="0"/>
        <v>0.11372397301522005</v>
      </c>
      <c r="U11" s="100">
        <f>+'C3(2)-3管路'!U11</f>
        <v>1</v>
      </c>
    </row>
    <row r="12" spans="2:21" ht="18.75" customHeight="1">
      <c r="B12" s="1364"/>
      <c r="C12" s="1364"/>
      <c r="D12" s="1364"/>
      <c r="E12" s="81" t="s">
        <v>194</v>
      </c>
      <c r="F12" s="100" t="str">
        <f>+IF('C10(2)-1管路(計画)'!F12="-","-",'C10(2)-1管路(計画)'!F12/1000*F$63*$U12*F$64)</f>
        <v>-</v>
      </c>
      <c r="G12" s="100" t="str">
        <f>+IF('C10(2)-1管路(計画)'!G12="-","-",'C10(2)-1管路(計画)'!G12/1000*G$63*$U12*G$64)</f>
        <v>-</v>
      </c>
      <c r="H12" s="100" t="str">
        <f>+IF('C10(2)-1管路(計画)'!H12="-","-",'C10(2)-1管路(計画)'!H12/1000*H$63*$U12*H$64)</f>
        <v>-</v>
      </c>
      <c r="I12" s="100" t="str">
        <f>+IF('C10(2)-1管路(計画)'!I12="-","-",'C10(2)-1管路(計画)'!I12/1000*I$63*$U12*I$64)</f>
        <v>-</v>
      </c>
      <c r="J12" s="100" t="str">
        <f>+IF('C10(2)-1管路(計画)'!J12="-","-",'C10(2)-1管路(計画)'!J12/1000*J$63*$U12*J$64)</f>
        <v>-</v>
      </c>
      <c r="K12" s="100" t="str">
        <f>+IF('C10(2)-1管路(計画)'!K12="-","-",'C10(2)-1管路(計画)'!K12/1000*K$63*$U12*K$64)</f>
        <v>-</v>
      </c>
      <c r="L12" s="100" t="str">
        <f>+IF('C10(2)-1管路(計画)'!L12="-","-",'C10(2)-1管路(計画)'!L12/1000*L$63*$U12*L$64)</f>
        <v>-</v>
      </c>
      <c r="M12" s="100" t="str">
        <f>+IF('C10(2)-1管路(計画)'!M12="-","-",'C10(2)-1管路(計画)'!M12/1000*M$63*$U12*M$64)</f>
        <v>-</v>
      </c>
      <c r="N12" s="100" t="str">
        <f>+IF('C10(2)-1管路(計画)'!N12="-","-",'C10(2)-1管路(計画)'!N12/1000*N$63*$U12*N$64)</f>
        <v>-</v>
      </c>
      <c r="O12" s="100" t="str">
        <f>+IF('C10(2)-1管路(計画)'!O12="-","-",'C10(2)-1管路(計画)'!O12/1000*O$63*$U12*O$64)</f>
        <v>-</v>
      </c>
      <c r="P12" s="100" t="str">
        <f>+IF('C10(2)-1管路(計画)'!P12="-","-",'C10(2)-1管路(計画)'!P12/1000*P$63*$U12*P$64)</f>
        <v>-</v>
      </c>
      <c r="Q12" s="100" t="str">
        <f>+IF('C10(2)-1管路(計画)'!Q12="-","-",'C10(2)-1管路(計画)'!Q12/1000*Q$63*$U12*Q$64)</f>
        <v>-</v>
      </c>
      <c r="R12" s="100" t="str">
        <f>+IF('C10(2)-1管路(計画)'!R12="-","-",'C10(2)-1管路(計画)'!R12/1000*R$63*$U12*R$64)</f>
        <v>-</v>
      </c>
      <c r="S12" s="100" t="str">
        <f t="shared" si="0"/>
        <v>-</v>
      </c>
      <c r="U12" s="100">
        <f>+'C3(2)-3管路'!U12</f>
        <v>2</v>
      </c>
    </row>
    <row r="13" spans="2:21" ht="18.75" customHeight="1">
      <c r="B13" s="1364"/>
      <c r="C13" s="1364"/>
      <c r="D13" s="1398"/>
      <c r="E13" s="82" t="s">
        <v>54</v>
      </c>
      <c r="F13" s="101">
        <f>+IF('C10(2)-1管路(計画)'!F13="-","-",SUM(F7:F12))</f>
        <v>0</v>
      </c>
      <c r="G13" s="101" t="str">
        <f>+IF('C10(2)-1管路(計画)'!G13="-","-",SUM(G7:G12))</f>
        <v>-</v>
      </c>
      <c r="H13" s="101" t="str">
        <f>+IF('C10(2)-1管路(計画)'!H13="-","-",SUM(H7:H12))</f>
        <v>-</v>
      </c>
      <c r="I13" s="101" t="str">
        <f>+IF('C10(2)-1管路(計画)'!I13="-","-",SUM(I7:I12))</f>
        <v>-</v>
      </c>
      <c r="J13" s="101">
        <f>+IF('C10(2)-1管路(計画)'!J13="-","-",SUM(J7:J12))</f>
        <v>9.2293183052241882E-3</v>
      </c>
      <c r="K13" s="101">
        <f>+IF('C10(2)-1管路(計画)'!K13="-","-",SUM(K7:K12))</f>
        <v>0.95481208595639644</v>
      </c>
      <c r="L13" s="101" t="str">
        <f>+IF('C10(2)-1管路(計画)'!L13="-","-",SUM(L7:L12))</f>
        <v>-</v>
      </c>
      <c r="M13" s="101" t="str">
        <f>+IF('C10(2)-1管路(計画)'!M13="-","-",SUM(M7:M12))</f>
        <v>-</v>
      </c>
      <c r="N13" s="101" t="str">
        <f>+IF('C10(2)-1管路(計画)'!N13="-","-",SUM(N7:N12))</f>
        <v>-</v>
      </c>
      <c r="O13" s="101" t="str">
        <f>+IF('C10(2)-1管路(計画)'!O13="-","-",SUM(O7:O12))</f>
        <v>-</v>
      </c>
      <c r="P13" s="101" t="str">
        <f>+IF('C10(2)-1管路(計画)'!P13="-","-",SUM(P7:P12))</f>
        <v>-</v>
      </c>
      <c r="Q13" s="101" t="str">
        <f>+IF('C10(2)-1管路(計画)'!Q13="-","-",SUM(Q7:Q12))</f>
        <v>-</v>
      </c>
      <c r="R13" s="101" t="str">
        <f>+IF('C10(2)-1管路(計画)'!R13="-","-",SUM(R7:R12))</f>
        <v>-</v>
      </c>
      <c r="S13" s="101">
        <f t="shared" si="0"/>
        <v>0.96404140426162066</v>
      </c>
      <c r="U13" s="101"/>
    </row>
    <row r="14" spans="2:21" ht="18.75" customHeight="1">
      <c r="B14" s="1364"/>
      <c r="C14" s="1364"/>
      <c r="D14" s="1363" t="s">
        <v>157</v>
      </c>
      <c r="E14" s="80" t="s">
        <v>864</v>
      </c>
      <c r="F14" s="99" t="str">
        <f>+IF('C10(2)-1管路(計画)'!F14="-","-",'C10(2)-1管路(計画)'!F14/1000*F$63*$U14*F$64)</f>
        <v>-</v>
      </c>
      <c r="G14" s="99" t="str">
        <f>+IF('C10(2)-1管路(計画)'!G14="-","-",'C10(2)-1管路(計画)'!G14/1000*G$63*$U14*G$64)</f>
        <v>-</v>
      </c>
      <c r="H14" s="99" t="str">
        <f>+IF('C10(2)-1管路(計画)'!H14="-","-",'C10(2)-1管路(計画)'!H14/1000*H$63*$U14*H$64)</f>
        <v>-</v>
      </c>
      <c r="I14" s="99" t="str">
        <f>+IF('C10(2)-1管路(計画)'!I14="-","-",'C10(2)-1管路(計画)'!I14/1000*I$63*$U14*I$64)</f>
        <v>-</v>
      </c>
      <c r="J14" s="99" t="str">
        <f>+IF('C10(2)-1管路(計画)'!J14="-","-",'C10(2)-1管路(計画)'!J14/1000*J$63*$U14*J$64)</f>
        <v>-</v>
      </c>
      <c r="K14" s="99" t="str">
        <f>+IF('C10(2)-1管路(計画)'!K14="-","-",'C10(2)-1管路(計画)'!K14/1000*K$63*$U14*K$64)</f>
        <v>-</v>
      </c>
      <c r="L14" s="99" t="str">
        <f>+IF('C10(2)-1管路(計画)'!L14="-","-",'C10(2)-1管路(計画)'!L14/1000*L$63*$U14*L$64)</f>
        <v>-</v>
      </c>
      <c r="M14" s="99" t="str">
        <f>+IF('C10(2)-1管路(計画)'!M14="-","-",'C10(2)-1管路(計画)'!M14/1000*M$63*$U14*M$64)</f>
        <v>-</v>
      </c>
      <c r="N14" s="99" t="str">
        <f>+IF('C10(2)-1管路(計画)'!N14="-","-",'C10(2)-1管路(計画)'!N14/1000*N$63*$U14*N$64)</f>
        <v>-</v>
      </c>
      <c r="O14" s="99" t="str">
        <f>+IF('C10(2)-1管路(計画)'!O14="-","-",'C10(2)-1管路(計画)'!O14/1000*O$63*$U14*O$64)</f>
        <v>-</v>
      </c>
      <c r="P14" s="99" t="str">
        <f>+IF('C10(2)-1管路(計画)'!P14="-","-",'C10(2)-1管路(計画)'!P14/1000*P$63*$U14*P$64)</f>
        <v>-</v>
      </c>
      <c r="Q14" s="99" t="str">
        <f>+IF('C10(2)-1管路(計画)'!Q14="-","-",'C10(2)-1管路(計画)'!Q14/1000*Q$63*$U14*Q$64)</f>
        <v>-</v>
      </c>
      <c r="R14" s="99" t="str">
        <f>+IF('C10(2)-1管路(計画)'!R14="-","-",'C10(2)-1管路(計画)'!R14/1000*R$63*$U14*R$64)</f>
        <v>-</v>
      </c>
      <c r="S14" s="99" t="str">
        <f t="shared" si="0"/>
        <v>-</v>
      </c>
      <c r="U14" s="99">
        <f>+'C3(2)-3管路'!U14</f>
        <v>0.1</v>
      </c>
    </row>
    <row r="15" spans="2:21" ht="18.75" customHeight="1">
      <c r="B15" s="1364"/>
      <c r="C15" s="1364"/>
      <c r="D15" s="1364"/>
      <c r="E15" s="81" t="s">
        <v>865</v>
      </c>
      <c r="F15" s="100">
        <f>+IF('C10(2)-1管路(計画)'!F15="-","-",'C10(2)-1管路(計画)'!F15/1000*F$63*$U15*F$64)</f>
        <v>0</v>
      </c>
      <c r="G15" s="100" t="str">
        <f>+IF('C10(2)-1管路(計画)'!G15="-","-",'C10(2)-1管路(計画)'!G15/1000*G$63*$U15*G$64)</f>
        <v>-</v>
      </c>
      <c r="H15" s="100" t="str">
        <f>+IF('C10(2)-1管路(計画)'!H15="-","-",'C10(2)-1管路(計画)'!H15/1000*H$63*$U15*H$64)</f>
        <v>-</v>
      </c>
      <c r="I15" s="100" t="str">
        <f>+IF('C10(2)-1管路(計画)'!I15="-","-",'C10(2)-1管路(計画)'!I15/1000*I$63*$U15*I$64)</f>
        <v>-</v>
      </c>
      <c r="J15" s="100">
        <f>+IF('C10(2)-1管路(計画)'!J15="-","-",'C10(2)-1管路(計画)'!J15/1000*J$63*$U15*J$64)</f>
        <v>6.6951664993829705E-3</v>
      </c>
      <c r="K15" s="100">
        <f>+IF('C10(2)-1管路(計画)'!K15="-","-",'C10(2)-1管路(計画)'!K15/1000*K$63*$U15*K$64)</f>
        <v>0.26348921615795973</v>
      </c>
      <c r="L15" s="100" t="str">
        <f>+IF('C10(2)-1管路(計画)'!L15="-","-",'C10(2)-1管路(計画)'!L15/1000*L$63*$U15*L$64)</f>
        <v>-</v>
      </c>
      <c r="M15" s="100" t="str">
        <f>+IF('C10(2)-1管路(計画)'!M15="-","-",'C10(2)-1管路(計画)'!M15/1000*M$63*$U15*M$64)</f>
        <v>-</v>
      </c>
      <c r="N15" s="100" t="str">
        <f>+IF('C10(2)-1管路(計画)'!N15="-","-",'C10(2)-1管路(計画)'!N15/1000*N$63*$U15*N$64)</f>
        <v>-</v>
      </c>
      <c r="O15" s="100" t="str">
        <f>+IF('C10(2)-1管路(計画)'!O15="-","-",'C10(2)-1管路(計画)'!O15/1000*O$63*$U15*O$64)</f>
        <v>-</v>
      </c>
      <c r="P15" s="100" t="str">
        <f>+IF('C10(2)-1管路(計画)'!P15="-","-",'C10(2)-1管路(計画)'!P15/1000*P$63*$U15*P$64)</f>
        <v>-</v>
      </c>
      <c r="Q15" s="100" t="str">
        <f>+IF('C10(2)-1管路(計画)'!Q15="-","-",'C10(2)-1管路(計画)'!Q15/1000*Q$63*$U15*Q$64)</f>
        <v>-</v>
      </c>
      <c r="R15" s="100" t="str">
        <f>+IF('C10(2)-1管路(計画)'!R15="-","-",'C10(2)-1管路(計画)'!R15/1000*R$63*$U15*R$64)</f>
        <v>-</v>
      </c>
      <c r="S15" s="100">
        <f t="shared" si="0"/>
        <v>0.27018438265734268</v>
      </c>
      <c r="U15" s="100">
        <f>+'C3(2)-3管路'!U15</f>
        <v>0.2</v>
      </c>
    </row>
    <row r="16" spans="2:21" ht="18.75" customHeight="1">
      <c r="B16" s="1364"/>
      <c r="C16" s="1364"/>
      <c r="D16" s="1364"/>
      <c r="E16" s="81" t="s">
        <v>866</v>
      </c>
      <c r="F16" s="100">
        <f>+IF('C10(2)-1管路(計画)'!F16="-","-",'C10(2)-1管路(計画)'!F16/1000*F$63*$U16*F$64)</f>
        <v>0</v>
      </c>
      <c r="G16" s="100" t="str">
        <f>+IF('C10(2)-1管路(計画)'!G16="-","-",'C10(2)-1管路(計画)'!G16/1000*G$63*$U16*G$64)</f>
        <v>-</v>
      </c>
      <c r="H16" s="100" t="str">
        <f>+IF('C10(2)-1管路(計画)'!H16="-","-",'C10(2)-1管路(計画)'!H16/1000*H$63*$U16*H$64)</f>
        <v>-</v>
      </c>
      <c r="I16" s="100" t="str">
        <f>+IF('C10(2)-1管路(計画)'!I16="-","-",'C10(2)-1管路(計画)'!I16/1000*I$63*$U16*I$64)</f>
        <v>-</v>
      </c>
      <c r="J16" s="100">
        <f>+IF('C10(2)-1管路(計画)'!J16="-","-",'C10(2)-1管路(計画)'!J16/1000*J$63*$U16*J$64)</f>
        <v>2.3777226820238589E-3</v>
      </c>
      <c r="K16" s="100">
        <f>+IF('C10(2)-1管路(計画)'!K16="-","-",'C10(2)-1管路(計画)'!K16/1000*K$63*$U16*K$64)</f>
        <v>0.55106851738379281</v>
      </c>
      <c r="L16" s="100" t="str">
        <f>+IF('C10(2)-1管路(計画)'!L16="-","-",'C10(2)-1管路(計画)'!L16/1000*L$63*$U16*L$64)</f>
        <v>-</v>
      </c>
      <c r="M16" s="100" t="str">
        <f>+IF('C10(2)-1管路(計画)'!M16="-","-",'C10(2)-1管路(計画)'!M16/1000*M$63*$U16*M$64)</f>
        <v>-</v>
      </c>
      <c r="N16" s="100" t="str">
        <f>+IF('C10(2)-1管路(計画)'!N16="-","-",'C10(2)-1管路(計画)'!N16/1000*N$63*$U16*N$64)</f>
        <v>-</v>
      </c>
      <c r="O16" s="100" t="str">
        <f>+IF('C10(2)-1管路(計画)'!O16="-","-",'C10(2)-1管路(計画)'!O16/1000*O$63*$U16*O$64)</f>
        <v>-</v>
      </c>
      <c r="P16" s="100" t="str">
        <f>+IF('C10(2)-1管路(計画)'!P16="-","-",'C10(2)-1管路(計画)'!P16/1000*P$63*$U16*P$64)</f>
        <v>-</v>
      </c>
      <c r="Q16" s="100" t="str">
        <f>+IF('C10(2)-1管路(計画)'!Q16="-","-",'C10(2)-1管路(計画)'!Q16/1000*Q$63*$U16*Q$64)</f>
        <v>-</v>
      </c>
      <c r="R16" s="100" t="str">
        <f>+IF('C10(2)-1管路(計画)'!R16="-","-",'C10(2)-1管路(計画)'!R16/1000*R$63*$U16*R$64)</f>
        <v>-</v>
      </c>
      <c r="S16" s="100">
        <f t="shared" si="0"/>
        <v>0.55344624006581666</v>
      </c>
      <c r="U16" s="100">
        <f>+'C3(2)-3管路'!U16</f>
        <v>0.4</v>
      </c>
    </row>
    <row r="17" spans="2:21" ht="18.75" customHeight="1">
      <c r="B17" s="1364"/>
      <c r="C17" s="1364"/>
      <c r="D17" s="1364"/>
      <c r="E17" s="81" t="s">
        <v>867</v>
      </c>
      <c r="F17" s="100">
        <f>+IF('C10(2)-1管路(計画)'!F17="-","-",'C10(2)-1管路(計画)'!F17/1000*F$63*$U17*F$64)</f>
        <v>0</v>
      </c>
      <c r="G17" s="100" t="str">
        <f>+IF('C10(2)-1管路(計画)'!G17="-","-",'C10(2)-1管路(計画)'!G17/1000*G$63*$U17*G$64)</f>
        <v>-</v>
      </c>
      <c r="H17" s="100" t="str">
        <f>+IF('C10(2)-1管路(計画)'!H17="-","-",'C10(2)-1管路(計画)'!H17/1000*H$63*$U17*H$64)</f>
        <v>-</v>
      </c>
      <c r="I17" s="100" t="str">
        <f>+IF('C10(2)-1管路(計画)'!I17="-","-",'C10(2)-1管路(計画)'!I17/1000*I$63*$U17*I$64)</f>
        <v>-</v>
      </c>
      <c r="J17" s="100">
        <f>+IF('C10(2)-1管路(計画)'!J17="-","-",'C10(2)-1管路(計画)'!J17/1000*J$63*$U17*J$64)</f>
        <v>0.3788322306046894</v>
      </c>
      <c r="K17" s="100">
        <f>+IF('C10(2)-1管路(計画)'!K17="-","-",'C10(2)-1管路(計画)'!K17/1000*K$63*$U17*K$64)</f>
        <v>0.87834953023447149</v>
      </c>
      <c r="L17" s="100" t="str">
        <f>+IF('C10(2)-1管路(計画)'!L17="-","-",'C10(2)-1管路(計画)'!L17/1000*L$63*$U17*L$64)</f>
        <v>-</v>
      </c>
      <c r="M17" s="100" t="str">
        <f>+IF('C10(2)-1管路(計画)'!M17="-","-",'C10(2)-1管路(計画)'!M17/1000*M$63*$U17*M$64)</f>
        <v>-</v>
      </c>
      <c r="N17" s="100" t="str">
        <f>+IF('C10(2)-1管路(計画)'!N17="-","-",'C10(2)-1管路(計画)'!N17/1000*N$63*$U17*N$64)</f>
        <v>-</v>
      </c>
      <c r="O17" s="100" t="str">
        <f>+IF('C10(2)-1管路(計画)'!O17="-","-",'C10(2)-1管路(計画)'!O17/1000*O$63*$U17*O$64)</f>
        <v>-</v>
      </c>
      <c r="P17" s="100" t="str">
        <f>+IF('C10(2)-1管路(計画)'!P17="-","-",'C10(2)-1管路(計画)'!P17/1000*P$63*$U17*P$64)</f>
        <v>-</v>
      </c>
      <c r="Q17" s="100" t="str">
        <f>+IF('C10(2)-1管路(計画)'!Q17="-","-",'C10(2)-1管路(計画)'!Q17/1000*Q$63*$U17*Q$64)</f>
        <v>-</v>
      </c>
      <c r="R17" s="100" t="str">
        <f>+IF('C10(2)-1管路(計画)'!R17="-","-",'C10(2)-1管路(計画)'!R17/1000*R$63*$U17*R$64)</f>
        <v>-</v>
      </c>
      <c r="S17" s="100">
        <f t="shared" si="0"/>
        <v>1.2571817608391609</v>
      </c>
      <c r="U17" s="100">
        <f>+'C3(2)-3管路'!U17</f>
        <v>1</v>
      </c>
    </row>
    <row r="18" spans="2:21" ht="18.75" customHeight="1">
      <c r="B18" s="1364"/>
      <c r="C18" s="1364"/>
      <c r="D18" s="1364"/>
      <c r="E18" s="81" t="s">
        <v>868</v>
      </c>
      <c r="F18" s="100">
        <f>+IF('C10(2)-1管路(計画)'!F18="-","-",'C10(2)-1管路(計画)'!F18/1000*F$63*$U18*F$64)</f>
        <v>0</v>
      </c>
      <c r="G18" s="100" t="str">
        <f>+IF('C10(2)-1管路(計画)'!G18="-","-",'C10(2)-1管路(計画)'!G18/1000*G$63*$U18*G$64)</f>
        <v>-</v>
      </c>
      <c r="H18" s="100" t="str">
        <f>+IF('C10(2)-1管路(計画)'!H18="-","-",'C10(2)-1管路(計画)'!H18/1000*H$63*$U18*H$64)</f>
        <v>-</v>
      </c>
      <c r="I18" s="100" t="str">
        <f>+IF('C10(2)-1管路(計画)'!I18="-","-",'C10(2)-1管路(計画)'!I18/1000*I$63*$U18*I$64)</f>
        <v>-</v>
      </c>
      <c r="J18" s="100" t="str">
        <f>+IF('C10(2)-1管路(計画)'!J18="-","-",'C10(2)-1管路(計画)'!J18/1000*J$63*$U18*J$64)</f>
        <v>-</v>
      </c>
      <c r="K18" s="100">
        <f>+IF('C10(2)-1管路(計画)'!K18="-","-",'C10(2)-1管路(計画)'!K18/1000*K$63*$U18*K$64)</f>
        <v>0.61507931484985601</v>
      </c>
      <c r="L18" s="100" t="str">
        <f>+IF('C10(2)-1管路(計画)'!L18="-","-",'C10(2)-1管路(計画)'!L18/1000*L$63*$U18*L$64)</f>
        <v>-</v>
      </c>
      <c r="M18" s="100">
        <f>+IF('C10(2)-1管路(計画)'!M18="-","-",'C10(2)-1管路(計画)'!M18/1000*M$63*$U18*M$64)</f>
        <v>0.53260988077334426</v>
      </c>
      <c r="N18" s="100">
        <f>+IF('C10(2)-1管路(計画)'!N18="-","-",'C10(2)-1管路(計画)'!N18/1000*N$63*$U18*N$64)</f>
        <v>2.7375096668037844E-3</v>
      </c>
      <c r="O18" s="100" t="str">
        <f>+IF('C10(2)-1管路(計画)'!O18="-","-",'C10(2)-1管路(計画)'!O18/1000*O$63*$U18*O$64)</f>
        <v>-</v>
      </c>
      <c r="P18" s="100" t="str">
        <f>+IF('C10(2)-1管路(計画)'!P18="-","-",'C10(2)-1管路(計画)'!P18/1000*P$63*$U18*P$64)</f>
        <v>-</v>
      </c>
      <c r="Q18" s="100" t="str">
        <f>+IF('C10(2)-1管路(計画)'!Q18="-","-",'C10(2)-1管路(計画)'!Q18/1000*Q$63*$U18*Q$64)</f>
        <v>-</v>
      </c>
      <c r="R18" s="100" t="str">
        <f>+IF('C10(2)-1管路(計画)'!R18="-","-",'C10(2)-1管路(計画)'!R18/1000*R$63*$U18*R$64)</f>
        <v>-</v>
      </c>
      <c r="S18" s="100">
        <f t="shared" si="0"/>
        <v>1.1504267052900041</v>
      </c>
      <c r="U18" s="100">
        <f>+'C3(2)-3管路'!U18</f>
        <v>1</v>
      </c>
    </row>
    <row r="19" spans="2:21" ht="18.75" customHeight="1">
      <c r="B19" s="1364"/>
      <c r="C19" s="1364"/>
      <c r="D19" s="1364"/>
      <c r="E19" s="81" t="s">
        <v>194</v>
      </c>
      <c r="F19" s="100">
        <f>+IF('C10(2)-1管路(計画)'!F19="-","-",'C10(2)-1管路(計画)'!F19/1000*F$63*$U19*F$64)</f>
        <v>0</v>
      </c>
      <c r="G19" s="100" t="str">
        <f>+IF('C10(2)-1管路(計画)'!G19="-","-",'C10(2)-1管路(計画)'!G19/1000*G$63*$U19*G$64)</f>
        <v>-</v>
      </c>
      <c r="H19" s="100">
        <f>+IF('C10(2)-1管路(計画)'!H19="-","-",'C10(2)-1管路(計画)'!H19/1000*H$63*$U19*H$64)</f>
        <v>0</v>
      </c>
      <c r="I19" s="100" t="str">
        <f>+IF('C10(2)-1管路(計画)'!I19="-","-",'C10(2)-1管路(計画)'!I19/1000*I$63*$U19*I$64)</f>
        <v>-</v>
      </c>
      <c r="J19" s="100" t="str">
        <f>+IF('C10(2)-1管路(計画)'!J19="-","-",'C10(2)-1管路(計画)'!J19/1000*J$63*$U19*J$64)</f>
        <v>-</v>
      </c>
      <c r="K19" s="100" t="str">
        <f>+IF('C10(2)-1管路(計画)'!K19="-","-",'C10(2)-1管路(計画)'!K19/1000*K$63*$U19*K$64)</f>
        <v>-</v>
      </c>
      <c r="L19" s="100" t="str">
        <f>+IF('C10(2)-1管路(計画)'!L19="-","-",'C10(2)-1管路(計画)'!L19/1000*L$63*$U19*L$64)</f>
        <v>-</v>
      </c>
      <c r="M19" s="100">
        <f>+IF('C10(2)-1管路(計画)'!M19="-","-",'C10(2)-1管路(計画)'!M19/1000*M$63*$U19*M$64)</f>
        <v>4.2548721678321681E-3</v>
      </c>
      <c r="N19" s="100">
        <f>+IF('C10(2)-1管路(計画)'!N19="-","-",'C10(2)-1管路(計画)'!N19/1000*N$63*$U19*N$64)</f>
        <v>0.26397414644179351</v>
      </c>
      <c r="O19" s="100" t="str">
        <f>+IF('C10(2)-1管路(計画)'!O19="-","-",'C10(2)-1管路(計画)'!O19/1000*O$63*$U19*O$64)</f>
        <v>-</v>
      </c>
      <c r="P19" s="100" t="str">
        <f>+IF('C10(2)-1管路(計画)'!P19="-","-",'C10(2)-1管路(計画)'!P19/1000*P$63*$U19*P$64)</f>
        <v>-</v>
      </c>
      <c r="Q19" s="100" t="str">
        <f>+IF('C10(2)-1管路(計画)'!Q19="-","-",'C10(2)-1管路(計画)'!Q19/1000*Q$63*$U19*Q$64)</f>
        <v>-</v>
      </c>
      <c r="R19" s="100" t="str">
        <f>+IF('C10(2)-1管路(計画)'!R19="-","-",'C10(2)-1管路(計画)'!R19/1000*R$63*$U19*R$64)</f>
        <v>-</v>
      </c>
      <c r="S19" s="100">
        <f t="shared" si="0"/>
        <v>0.26822901860962567</v>
      </c>
      <c r="U19" s="100">
        <f>+'C3(2)-3管路'!U19</f>
        <v>2</v>
      </c>
    </row>
    <row r="20" spans="2:21" ht="18.75" customHeight="1">
      <c r="B20" s="1364"/>
      <c r="C20" s="1364"/>
      <c r="D20" s="1398"/>
      <c r="E20" s="82" t="s">
        <v>54</v>
      </c>
      <c r="F20" s="101">
        <f>+IF('C10(2)-1管路(計画)'!F20="-","-",SUM(F14:F19))</f>
        <v>0</v>
      </c>
      <c r="G20" s="101" t="str">
        <f>+IF('C10(2)-1管路(計画)'!G20="-","-",SUM(G14:G19))</f>
        <v>-</v>
      </c>
      <c r="H20" s="101">
        <f>+IF('C10(2)-1管路(計画)'!H20="-","-",SUM(H14:H19))</f>
        <v>0</v>
      </c>
      <c r="I20" s="101" t="str">
        <f>+IF('C10(2)-1管路(計画)'!I20="-","-",SUM(I14:I19))</f>
        <v>-</v>
      </c>
      <c r="J20" s="101">
        <f>+IF('C10(2)-1管路(計画)'!J20="-","-",SUM(J14:J19))</f>
        <v>0.38790511978609621</v>
      </c>
      <c r="K20" s="101">
        <f>+IF('C10(2)-1管路(計画)'!K20="-","-",SUM(K14:K19))</f>
        <v>2.30798657862608</v>
      </c>
      <c r="L20" s="101" t="str">
        <f>+IF('C10(2)-1管路(計画)'!L20="-","-",SUM(L14:L19))</f>
        <v>-</v>
      </c>
      <c r="M20" s="101">
        <f>+IF('C10(2)-1管路(計画)'!M20="-","-",SUM(M14:M19))</f>
        <v>0.53686475294117642</v>
      </c>
      <c r="N20" s="101">
        <f>+IF('C10(2)-1管路(計画)'!N20="-","-",SUM(N14:N19))</f>
        <v>0.26671165610859732</v>
      </c>
      <c r="O20" s="101" t="str">
        <f>+IF('C10(2)-1管路(計画)'!O20="-","-",SUM(O14:O19))</f>
        <v>-</v>
      </c>
      <c r="P20" s="101" t="str">
        <f>+IF('C10(2)-1管路(計画)'!P20="-","-",SUM(P14:P19))</f>
        <v>-</v>
      </c>
      <c r="Q20" s="101" t="str">
        <f>+IF('C10(2)-1管路(計画)'!Q20="-","-",SUM(Q14:Q19))</f>
        <v>-</v>
      </c>
      <c r="R20" s="101" t="str">
        <f>+IF('C10(2)-1管路(計画)'!R20="-","-",SUM(R14:R19))</f>
        <v>-</v>
      </c>
      <c r="S20" s="101">
        <f t="shared" si="0"/>
        <v>3.4994681074619498</v>
      </c>
      <c r="U20" s="101"/>
    </row>
    <row r="21" spans="2:21" ht="18.75" customHeight="1">
      <c r="B21" s="1364"/>
      <c r="C21" s="1364"/>
      <c r="D21" s="1363" t="s">
        <v>155</v>
      </c>
      <c r="E21" s="80" t="s">
        <v>864</v>
      </c>
      <c r="F21" s="99">
        <f>+IF('C10(2)-1管路(計画)'!F21="-","-",'C10(2)-1管路(計画)'!F21/1000*F$63*$U21*F$64)</f>
        <v>0</v>
      </c>
      <c r="G21" s="99">
        <f>+IF('C10(2)-1管路(計画)'!G21="-","-",'C10(2)-1管路(計画)'!G21/1000*G$63*$U21*G$64)</f>
        <v>0</v>
      </c>
      <c r="H21" s="99" t="str">
        <f>+IF('C10(2)-1管路(計画)'!H21="-","-",'C10(2)-1管路(計画)'!H21/1000*H$63*$U21*H$64)</f>
        <v>-</v>
      </c>
      <c r="I21" s="99" t="str">
        <f>+IF('C10(2)-1管路(計画)'!I21="-","-",'C10(2)-1管路(計画)'!I21/1000*I$63*$U21*I$64)</f>
        <v>-</v>
      </c>
      <c r="J21" s="99" t="str">
        <f>+IF('C10(2)-1管路(計画)'!J21="-","-",'C10(2)-1管路(計画)'!J21/1000*J$63*$U21*J$64)</f>
        <v>-</v>
      </c>
      <c r="K21" s="99">
        <f>+IF('C10(2)-1管路(計画)'!K21="-","-",'C10(2)-1管路(計画)'!K21/1000*K$63*$U21*K$64)</f>
        <v>0.10196832436034554</v>
      </c>
      <c r="L21" s="99" t="str">
        <f>+IF('C10(2)-1管路(計画)'!L21="-","-",'C10(2)-1管路(計画)'!L21/1000*L$63*$U21*L$64)</f>
        <v>-</v>
      </c>
      <c r="M21" s="99" t="str">
        <f>+IF('C10(2)-1管路(計画)'!M21="-","-",'C10(2)-1管路(計画)'!M21/1000*M$63*$U21*M$64)</f>
        <v>-</v>
      </c>
      <c r="N21" s="99" t="str">
        <f>+IF('C10(2)-1管路(計画)'!N21="-","-",'C10(2)-1管路(計画)'!N21/1000*N$63*$U21*N$64)</f>
        <v>-</v>
      </c>
      <c r="O21" s="99" t="str">
        <f>+IF('C10(2)-1管路(計画)'!O21="-","-",'C10(2)-1管路(計画)'!O21/1000*O$63*$U21*O$64)</f>
        <v>-</v>
      </c>
      <c r="P21" s="99" t="str">
        <f>+IF('C10(2)-1管路(計画)'!P21="-","-",'C10(2)-1管路(計画)'!P21/1000*P$63*$U21*P$64)</f>
        <v>-</v>
      </c>
      <c r="Q21" s="99" t="str">
        <f>+IF('C10(2)-1管路(計画)'!Q21="-","-",'C10(2)-1管路(計画)'!Q21/1000*Q$63*$U21*Q$64)</f>
        <v>-</v>
      </c>
      <c r="R21" s="99" t="str">
        <f>+IF('C10(2)-1管路(計画)'!R21="-","-",'C10(2)-1管路(計画)'!R21/1000*R$63*$U21*R$64)</f>
        <v>-</v>
      </c>
      <c r="S21" s="99">
        <f t="shared" si="0"/>
        <v>0.10196832436034554</v>
      </c>
      <c r="U21" s="99">
        <f>+'C3(2)-3管路'!U21</f>
        <v>0.1</v>
      </c>
    </row>
    <row r="22" spans="2:21" ht="18.75" customHeight="1">
      <c r="B22" s="1364"/>
      <c r="C22" s="1364"/>
      <c r="D22" s="1364"/>
      <c r="E22" s="81" t="s">
        <v>865</v>
      </c>
      <c r="F22" s="100">
        <f>+IF('C10(2)-1管路(計画)'!F22="-","-",'C10(2)-1管路(計画)'!F22/1000*F$63*$U22*F$64)</f>
        <v>0</v>
      </c>
      <c r="G22" s="100" t="str">
        <f>+IF('C10(2)-1管路(計画)'!G22="-","-",'C10(2)-1管路(計画)'!G22/1000*G$63*$U22*G$64)</f>
        <v>-</v>
      </c>
      <c r="H22" s="100" t="str">
        <f>+IF('C10(2)-1管路(計画)'!H22="-","-",'C10(2)-1管路(計画)'!H22/1000*H$63*$U22*H$64)</f>
        <v>-</v>
      </c>
      <c r="I22" s="100" t="str">
        <f>+IF('C10(2)-1管路(計画)'!I22="-","-",'C10(2)-1管路(計画)'!I22/1000*I$63*$U22*I$64)</f>
        <v>-</v>
      </c>
      <c r="J22" s="100" t="str">
        <f>+IF('C10(2)-1管路(計画)'!J22="-","-",'C10(2)-1管路(計画)'!J22/1000*J$63*$U22*J$64)</f>
        <v>-</v>
      </c>
      <c r="K22" s="100">
        <f>+IF('C10(2)-1管路(計画)'!K22="-","-",'C10(2)-1管路(計画)'!K22/1000*K$63*$U22*K$64)</f>
        <v>0.79300180027972045</v>
      </c>
      <c r="L22" s="100" t="str">
        <f>+IF('C10(2)-1管路(計画)'!L22="-","-",'C10(2)-1管路(計画)'!L22/1000*L$63*$U22*L$64)</f>
        <v>-</v>
      </c>
      <c r="M22" s="100" t="str">
        <f>+IF('C10(2)-1管路(計画)'!M22="-","-",'C10(2)-1管路(計画)'!M22/1000*M$63*$U22*M$64)</f>
        <v>-</v>
      </c>
      <c r="N22" s="100" t="str">
        <f>+IF('C10(2)-1管路(計画)'!N22="-","-",'C10(2)-1管路(計画)'!N22/1000*N$63*$U22*N$64)</f>
        <v>-</v>
      </c>
      <c r="O22" s="100" t="str">
        <f>+IF('C10(2)-1管路(計画)'!O22="-","-",'C10(2)-1管路(計画)'!O22/1000*O$63*$U22*O$64)</f>
        <v>-</v>
      </c>
      <c r="P22" s="100" t="str">
        <f>+IF('C10(2)-1管路(計画)'!P22="-","-",'C10(2)-1管路(計画)'!P22/1000*P$63*$U22*P$64)</f>
        <v>-</v>
      </c>
      <c r="Q22" s="100" t="str">
        <f>+IF('C10(2)-1管路(計画)'!Q22="-","-",'C10(2)-1管路(計画)'!Q22/1000*Q$63*$U22*Q$64)</f>
        <v>-</v>
      </c>
      <c r="R22" s="100" t="str">
        <f>+IF('C10(2)-1管路(計画)'!R22="-","-",'C10(2)-1管路(計画)'!R22/1000*R$63*$U22*R$64)</f>
        <v>-</v>
      </c>
      <c r="S22" s="100">
        <f t="shared" si="0"/>
        <v>0.79300180027972045</v>
      </c>
      <c r="U22" s="100">
        <f>+'C3(2)-3管路'!U22</f>
        <v>0.2</v>
      </c>
    </row>
    <row r="23" spans="2:21" ht="18.75" customHeight="1">
      <c r="B23" s="1364"/>
      <c r="C23" s="1364"/>
      <c r="D23" s="1364"/>
      <c r="E23" s="81" t="s">
        <v>866</v>
      </c>
      <c r="F23" s="100">
        <f>+IF('C10(2)-1管路(計画)'!F23="-","-",'C10(2)-1管路(計画)'!F23/1000*F$63*$U23*F$64)</f>
        <v>0</v>
      </c>
      <c r="G23" s="100" t="str">
        <f>+IF('C10(2)-1管路(計画)'!G23="-","-",'C10(2)-1管路(計画)'!G23/1000*G$63*$U23*G$64)</f>
        <v>-</v>
      </c>
      <c r="H23" s="100" t="str">
        <f>+IF('C10(2)-1管路(計画)'!H23="-","-",'C10(2)-1管路(計画)'!H23/1000*H$63*$U23*H$64)</f>
        <v>-</v>
      </c>
      <c r="I23" s="100" t="str">
        <f>+IF('C10(2)-1管路(計画)'!I23="-","-",'C10(2)-1管路(計画)'!I23/1000*I$63*$U23*I$64)</f>
        <v>-</v>
      </c>
      <c r="J23" s="100">
        <f>+IF('C10(2)-1管路(計画)'!J23="-","-",'C10(2)-1管路(計画)'!J23/1000*J$63*$U23*J$64)</f>
        <v>0.49037401734265734</v>
      </c>
      <c r="K23" s="100">
        <f>+IF('C10(2)-1管路(計画)'!K23="-","-",'C10(2)-1管路(計画)'!K23/1000*K$63*$U23*K$64)</f>
        <v>4.7110194928835867</v>
      </c>
      <c r="L23" s="100" t="str">
        <f>+IF('C10(2)-1管路(計画)'!L23="-","-",'C10(2)-1管路(計画)'!L23/1000*L$63*$U23*L$64)</f>
        <v>-</v>
      </c>
      <c r="M23" s="100" t="str">
        <f>+IF('C10(2)-1管路(計画)'!M23="-","-",'C10(2)-1管路(計画)'!M23/1000*M$63*$U23*M$64)</f>
        <v>-</v>
      </c>
      <c r="N23" s="100" t="str">
        <f>+IF('C10(2)-1管路(計画)'!N23="-","-",'C10(2)-1管路(計画)'!N23/1000*N$63*$U23*N$64)</f>
        <v>-</v>
      </c>
      <c r="O23" s="100" t="str">
        <f>+IF('C10(2)-1管路(計画)'!O23="-","-",'C10(2)-1管路(計画)'!O23/1000*O$63*$U23*O$64)</f>
        <v>-</v>
      </c>
      <c r="P23" s="100" t="str">
        <f>+IF('C10(2)-1管路(計画)'!P23="-","-",'C10(2)-1管路(計画)'!P23/1000*P$63*$U23*P$64)</f>
        <v>-</v>
      </c>
      <c r="Q23" s="100" t="str">
        <f>+IF('C10(2)-1管路(計画)'!Q23="-","-",'C10(2)-1管路(計画)'!Q23/1000*Q$63*$U23*Q$64)</f>
        <v>-</v>
      </c>
      <c r="R23" s="100" t="str">
        <f>+IF('C10(2)-1管路(計画)'!R23="-","-",'C10(2)-1管路(計画)'!R23/1000*R$63*$U23*R$64)</f>
        <v>-</v>
      </c>
      <c r="S23" s="100">
        <f t="shared" si="0"/>
        <v>5.2013935102262439</v>
      </c>
      <c r="U23" s="100">
        <f>+'C3(2)-3管路'!U23</f>
        <v>0.4</v>
      </c>
    </row>
    <row r="24" spans="2:21" ht="18.75" customHeight="1">
      <c r="B24" s="1364"/>
      <c r="C24" s="1364"/>
      <c r="D24" s="1364"/>
      <c r="E24" s="81" t="s">
        <v>867</v>
      </c>
      <c r="F24" s="100">
        <f>+IF('C10(2)-1管路(計画)'!F24="-","-",'C10(2)-1管路(計画)'!F24/1000*F$63*$U24*F$64)</f>
        <v>0</v>
      </c>
      <c r="G24" s="100">
        <f>+IF('C10(2)-1管路(計画)'!G24="-","-",'C10(2)-1管路(計画)'!G24/1000*G$63*$U24*G$64)</f>
        <v>0</v>
      </c>
      <c r="H24" s="100" t="str">
        <f>+IF('C10(2)-1管路(計画)'!H24="-","-",'C10(2)-1管路(計画)'!H24/1000*H$63*$U24*H$64)</f>
        <v>-</v>
      </c>
      <c r="I24" s="100" t="str">
        <f>+IF('C10(2)-1管路(計画)'!I24="-","-",'C10(2)-1管路(計画)'!I24/1000*I$63*$U24*I$64)</f>
        <v>-</v>
      </c>
      <c r="J24" s="100">
        <f>+IF('C10(2)-1管路(計画)'!J24="-","-",'C10(2)-1管路(計画)'!J24/1000*J$63*$U24*J$64)</f>
        <v>1.4230357393665161</v>
      </c>
      <c r="K24" s="100">
        <f>+IF('C10(2)-1管路(計画)'!K24="-","-",'C10(2)-1管路(計画)'!K24/1000*K$63*$U24*K$64)</f>
        <v>11.388587715837101</v>
      </c>
      <c r="L24" s="100" t="str">
        <f>+IF('C10(2)-1管路(計画)'!L24="-","-",'C10(2)-1管路(計画)'!L24/1000*L$63*$U24*L$64)</f>
        <v>-</v>
      </c>
      <c r="M24" s="100" t="str">
        <f>+IF('C10(2)-1管路(計画)'!M24="-","-",'C10(2)-1管路(計画)'!M24/1000*M$63*$U24*M$64)</f>
        <v>-</v>
      </c>
      <c r="N24" s="100">
        <f>+IF('C10(2)-1管路(計画)'!N24="-","-",'C10(2)-1管路(計画)'!N24/1000*N$63*$U24*N$64)</f>
        <v>0.71018822213081023</v>
      </c>
      <c r="O24" s="100" t="str">
        <f>+IF('C10(2)-1管路(計画)'!O24="-","-",'C10(2)-1管路(計画)'!O24/1000*O$63*$U24*O$64)</f>
        <v>-</v>
      </c>
      <c r="P24" s="100" t="str">
        <f>+IF('C10(2)-1管路(計画)'!P24="-","-",'C10(2)-1管路(計画)'!P24/1000*P$63*$U24*P$64)</f>
        <v>-</v>
      </c>
      <c r="Q24" s="100" t="str">
        <f>+IF('C10(2)-1管路(計画)'!Q24="-","-",'C10(2)-1管路(計画)'!Q24/1000*Q$63*$U24*Q$64)</f>
        <v>-</v>
      </c>
      <c r="R24" s="100" t="str">
        <f>+IF('C10(2)-1管路(計画)'!R24="-","-",'C10(2)-1管路(計画)'!R24/1000*R$63*$U24*R$64)</f>
        <v>-</v>
      </c>
      <c r="S24" s="100">
        <f t="shared" si="0"/>
        <v>13.521811677334426</v>
      </c>
      <c r="U24" s="100">
        <f>+'C3(2)-3管路'!U24</f>
        <v>1</v>
      </c>
    </row>
    <row r="25" spans="2:21" ht="18.75" customHeight="1">
      <c r="B25" s="1364"/>
      <c r="C25" s="1364"/>
      <c r="D25" s="1364"/>
      <c r="E25" s="81" t="s">
        <v>868</v>
      </c>
      <c r="F25" s="100">
        <f>+IF('C10(2)-1管路(計画)'!F25="-","-",'C10(2)-1管路(計画)'!F25/1000*F$63*$U25*F$64)</f>
        <v>0</v>
      </c>
      <c r="G25" s="100" t="str">
        <f>+IF('C10(2)-1管路(計画)'!G25="-","-",'C10(2)-1管路(計画)'!G25/1000*G$63*$U25*G$64)</f>
        <v>-</v>
      </c>
      <c r="H25" s="100" t="str">
        <f>+IF('C10(2)-1管路(計画)'!H25="-","-",'C10(2)-1管路(計画)'!H25/1000*H$63*$U25*H$64)</f>
        <v>-</v>
      </c>
      <c r="I25" s="100" t="str">
        <f>+IF('C10(2)-1管路(計画)'!I25="-","-",'C10(2)-1管路(計画)'!I25/1000*I$63*$U25*I$64)</f>
        <v>-</v>
      </c>
      <c r="J25" s="100">
        <f>+IF('C10(2)-1管路(計画)'!J25="-","-",'C10(2)-1管路(計画)'!J25/1000*J$63*$U25*J$64)</f>
        <v>0.18380422048539699</v>
      </c>
      <c r="K25" s="100">
        <f>+IF('C10(2)-1管路(計画)'!K25="-","-",'C10(2)-1管路(計画)'!K25/1000*K$63*$U25*K$64)</f>
        <v>1.8522772551213496</v>
      </c>
      <c r="L25" s="100" t="str">
        <f>+IF('C10(2)-1管路(計画)'!L25="-","-",'C10(2)-1管路(計画)'!L25/1000*L$63*$U25*L$64)</f>
        <v>-</v>
      </c>
      <c r="M25" s="100" t="str">
        <f>+IF('C10(2)-1管路(計画)'!M25="-","-",'C10(2)-1管路(計画)'!M25/1000*M$63*$U25*M$64)</f>
        <v>-</v>
      </c>
      <c r="N25" s="100">
        <f>+IF('C10(2)-1管路(計画)'!N25="-","-",'C10(2)-1管路(計画)'!N25/1000*N$63*$U25*N$64)</f>
        <v>0.22623562032085559</v>
      </c>
      <c r="O25" s="100" t="str">
        <f>+IF('C10(2)-1管路(計画)'!O25="-","-",'C10(2)-1管路(計画)'!O25/1000*O$63*$U25*O$64)</f>
        <v>-</v>
      </c>
      <c r="P25" s="100" t="str">
        <f>+IF('C10(2)-1管路(計画)'!P25="-","-",'C10(2)-1管路(計画)'!P25/1000*P$63*$U25*P$64)</f>
        <v>-</v>
      </c>
      <c r="Q25" s="100" t="str">
        <f>+IF('C10(2)-1管路(計画)'!Q25="-","-",'C10(2)-1管路(計画)'!Q25/1000*Q$63*$U25*Q$64)</f>
        <v>-</v>
      </c>
      <c r="R25" s="100" t="str">
        <f>+IF('C10(2)-1管路(計画)'!R25="-","-",'C10(2)-1管路(計画)'!R25/1000*R$63*$U25*R$64)</f>
        <v>-</v>
      </c>
      <c r="S25" s="100">
        <f t="shared" si="0"/>
        <v>2.2623170959276022</v>
      </c>
      <c r="U25" s="100">
        <f>+'C3(2)-3管路'!U25</f>
        <v>1</v>
      </c>
    </row>
    <row r="26" spans="2:21" ht="18.75" customHeight="1">
      <c r="B26" s="1364"/>
      <c r="C26" s="1364"/>
      <c r="D26" s="1364"/>
      <c r="E26" s="81" t="s">
        <v>194</v>
      </c>
      <c r="F26" s="100" t="str">
        <f>+IF('C10(2)-1管路(計画)'!F26="-","-",'C10(2)-1管路(計画)'!F26/1000*F$63*$U26*F$64)</f>
        <v>-</v>
      </c>
      <c r="G26" s="100" t="str">
        <f>+IF('C10(2)-1管路(計画)'!G26="-","-",'C10(2)-1管路(計画)'!G26/1000*G$63*$U26*G$64)</f>
        <v>-</v>
      </c>
      <c r="H26" s="100">
        <f>+IF('C10(2)-1管路(計画)'!H26="-","-",'C10(2)-1管路(計画)'!H26/1000*H$63*$U26*H$64)</f>
        <v>0</v>
      </c>
      <c r="I26" s="100" t="str">
        <f>+IF('C10(2)-1管路(計画)'!I26="-","-",'C10(2)-1管路(計画)'!I26/1000*I$63*$U26*I$64)</f>
        <v>-</v>
      </c>
      <c r="J26" s="100" t="str">
        <f>+IF('C10(2)-1管路(計画)'!J26="-","-",'C10(2)-1管路(計画)'!J26/1000*J$63*$U26*J$64)</f>
        <v>-</v>
      </c>
      <c r="K26" s="100">
        <f>+IF('C10(2)-1管路(計画)'!K26="-","-",'C10(2)-1管路(計画)'!K26/1000*K$63*$U26*K$64)</f>
        <v>0.37902776700946117</v>
      </c>
      <c r="L26" s="100" t="str">
        <f>+IF('C10(2)-1管路(計画)'!L26="-","-",'C10(2)-1管路(計画)'!L26/1000*L$63*$U26*L$64)</f>
        <v>-</v>
      </c>
      <c r="M26" s="100">
        <f>+IF('C10(2)-1管路(計画)'!M26="-","-",'C10(2)-1管路(計画)'!M26/1000*M$63*$U26*M$64)</f>
        <v>0.10487008460715756</v>
      </c>
      <c r="N26" s="100">
        <f>+IF('C10(2)-1管路(計画)'!N26="-","-",'C10(2)-1管路(計画)'!N26/1000*N$63*$U26*N$64)</f>
        <v>1.0257839794323322</v>
      </c>
      <c r="O26" s="100" t="str">
        <f>+IF('C10(2)-1管路(計画)'!O26="-","-",'C10(2)-1管路(計画)'!O26/1000*O$63*$U26*O$64)</f>
        <v>-</v>
      </c>
      <c r="P26" s="100" t="str">
        <f>+IF('C10(2)-1管路(計画)'!P26="-","-",'C10(2)-1管路(計画)'!P26/1000*P$63*$U26*P$64)</f>
        <v>-</v>
      </c>
      <c r="Q26" s="100" t="str">
        <f>+IF('C10(2)-1管路(計画)'!Q26="-","-",'C10(2)-1管路(計画)'!Q26/1000*Q$63*$U26*Q$64)</f>
        <v>-</v>
      </c>
      <c r="R26" s="100" t="str">
        <f>+IF('C10(2)-1管路(計画)'!R26="-","-",'C10(2)-1管路(計画)'!R26/1000*R$63*$U26*R$64)</f>
        <v>-</v>
      </c>
      <c r="S26" s="100">
        <f t="shared" si="0"/>
        <v>1.509681831048951</v>
      </c>
      <c r="U26" s="100">
        <f>+'C3(2)-3管路'!U26</f>
        <v>2</v>
      </c>
    </row>
    <row r="27" spans="2:21" ht="18.75" customHeight="1">
      <c r="B27" s="1364"/>
      <c r="C27" s="1364"/>
      <c r="D27" s="1398"/>
      <c r="E27" s="82" t="s">
        <v>54</v>
      </c>
      <c r="F27" s="101">
        <f>+IF('C10(2)-1管路(計画)'!F27="-","-",SUM(F21:F26))</f>
        <v>0</v>
      </c>
      <c r="G27" s="101">
        <f>+IF('C10(2)-1管路(計画)'!G27="-","-",SUM(G21:G26))</f>
        <v>0</v>
      </c>
      <c r="H27" s="101">
        <f>+IF('C10(2)-1管路(計画)'!H27="-","-",SUM(H21:H26))</f>
        <v>0</v>
      </c>
      <c r="I27" s="101" t="str">
        <f>+IF('C10(2)-1管路(計画)'!I27="-","-",SUM(I21:I26))</f>
        <v>-</v>
      </c>
      <c r="J27" s="101">
        <f>+IF('C10(2)-1管路(計画)'!J27="-","-",SUM(J21:J26))</f>
        <v>2.0972139771945706</v>
      </c>
      <c r="K27" s="101">
        <f>+IF('C10(2)-1管路(計画)'!K27="-","-",SUM(K21:K26))</f>
        <v>19.225882355491564</v>
      </c>
      <c r="L27" s="101" t="str">
        <f>+IF('C10(2)-1管路(計画)'!L27="-","-",SUM(L21:L26))</f>
        <v>-</v>
      </c>
      <c r="M27" s="101">
        <f>+IF('C10(2)-1管路(計画)'!M27="-","-",SUM(M21:M26))</f>
        <v>0.10487008460715756</v>
      </c>
      <c r="N27" s="101">
        <f>+IF('C10(2)-1管路(計画)'!N27="-","-",SUM(N21:N26))</f>
        <v>1.962207821883998</v>
      </c>
      <c r="O27" s="101" t="str">
        <f>+IF('C10(2)-1管路(計画)'!O27="-","-",SUM(O21:O26))</f>
        <v>-</v>
      </c>
      <c r="P27" s="101" t="str">
        <f>+IF('C10(2)-1管路(計画)'!P27="-","-",SUM(P21:P26))</f>
        <v>-</v>
      </c>
      <c r="Q27" s="101" t="str">
        <f>+IF('C10(2)-1管路(計画)'!Q27="-","-",SUM(Q21:Q26))</f>
        <v>-</v>
      </c>
      <c r="R27" s="101" t="str">
        <f>+IF('C10(2)-1管路(計画)'!R27="-","-",SUM(R21:R26))</f>
        <v>-</v>
      </c>
      <c r="S27" s="101">
        <f t="shared" si="0"/>
        <v>23.390174239177288</v>
      </c>
      <c r="U27" s="101"/>
    </row>
    <row r="28" spans="2:21" ht="18.75" customHeight="1">
      <c r="B28" s="1364"/>
      <c r="C28" s="1398"/>
      <c r="D28" s="1365" t="s">
        <v>207</v>
      </c>
      <c r="E28" s="1366"/>
      <c r="F28" s="809" t="str">
        <f>IF(SUM(F13,F20,F27)=0,"-",SUM(F13,F20,F27))</f>
        <v>-</v>
      </c>
      <c r="G28" s="809" t="str">
        <f t="shared" ref="G28:R28" si="1">IF(SUM(G13,G20,G27)=0,"-",SUM(G13,G20,G27))</f>
        <v>-</v>
      </c>
      <c r="H28" s="809" t="str">
        <f t="shared" si="1"/>
        <v>-</v>
      </c>
      <c r="I28" s="809" t="str">
        <f t="shared" si="1"/>
        <v>-</v>
      </c>
      <c r="J28" s="809">
        <f t="shared" si="1"/>
        <v>2.494348415285891</v>
      </c>
      <c r="K28" s="809">
        <f t="shared" si="1"/>
        <v>22.48868102007404</v>
      </c>
      <c r="L28" s="809" t="str">
        <f t="shared" si="1"/>
        <v>-</v>
      </c>
      <c r="M28" s="809">
        <f t="shared" si="1"/>
        <v>0.64173483754833394</v>
      </c>
      <c r="N28" s="809">
        <f t="shared" si="1"/>
        <v>2.2289194779925952</v>
      </c>
      <c r="O28" s="809" t="str">
        <f t="shared" si="1"/>
        <v>-</v>
      </c>
      <c r="P28" s="809" t="str">
        <f t="shared" si="1"/>
        <v>-</v>
      </c>
      <c r="Q28" s="809" t="str">
        <f t="shared" si="1"/>
        <v>-</v>
      </c>
      <c r="R28" s="809" t="str">
        <f t="shared" si="1"/>
        <v>-</v>
      </c>
      <c r="S28" s="809">
        <f>IF(SUM(S13,S20,S27)=0,"-",SUM(S13,S20,S27))</f>
        <v>27.853683750900856</v>
      </c>
      <c r="U28" s="809"/>
    </row>
    <row r="29" spans="2:21" ht="18.75" customHeight="1">
      <c r="B29" s="1364"/>
      <c r="C29" s="1363" t="s">
        <v>858</v>
      </c>
      <c r="D29" s="1251" t="s">
        <v>767</v>
      </c>
      <c r="E29" s="80" t="s">
        <v>864</v>
      </c>
      <c r="F29" s="99" t="str">
        <f>+IF('C10(2)-1管路(計画)'!F29="-","-",'C10(2)-1管路(計画)'!F29/1000*F$63*$U29*F$64)</f>
        <v>-</v>
      </c>
      <c r="G29" s="99" t="str">
        <f>+IF('C10(2)-1管路(計画)'!G29="-","-",'C10(2)-1管路(計画)'!G29/1000*G$63*$U29*G$64)</f>
        <v>-</v>
      </c>
      <c r="H29" s="99" t="str">
        <f>+IF('C10(2)-1管路(計画)'!H29="-","-",'C10(2)-1管路(計画)'!H29/1000*H$63*$U29*H$64)</f>
        <v>-</v>
      </c>
      <c r="I29" s="99" t="str">
        <f>+IF('C10(2)-1管路(計画)'!I29="-","-",'C10(2)-1管路(計画)'!I29/1000*I$63*$U29*I$64)</f>
        <v>-</v>
      </c>
      <c r="J29" s="99" t="str">
        <f>+IF('C10(2)-1管路(計画)'!J29="-","-",'C10(2)-1管路(計画)'!J29/1000*J$63*$U29*J$64)</f>
        <v>-</v>
      </c>
      <c r="K29" s="99" t="str">
        <f>+IF('C10(2)-1管路(計画)'!K29="-","-",'C10(2)-1管路(計画)'!K29/1000*K$63*$U29*K$64)</f>
        <v>-</v>
      </c>
      <c r="L29" s="99" t="str">
        <f>+IF('C10(2)-1管路(計画)'!L29="-","-",'C10(2)-1管路(計画)'!L29/1000*L$63*$U29*L$64)</f>
        <v>-</v>
      </c>
      <c r="M29" s="99" t="str">
        <f>+IF('C10(2)-1管路(計画)'!M29="-","-",'C10(2)-1管路(計画)'!M29/1000*M$63*$U29*M$64)</f>
        <v>-</v>
      </c>
      <c r="N29" s="99" t="str">
        <f>+IF('C10(2)-1管路(計画)'!N29="-","-",'C10(2)-1管路(計画)'!N29/1000*N$63*$U29*N$64)</f>
        <v>-</v>
      </c>
      <c r="O29" s="99" t="str">
        <f>+IF('C10(2)-1管路(計画)'!O29="-","-",'C10(2)-1管路(計画)'!O29/1000*O$63*$U29*O$64)</f>
        <v>-</v>
      </c>
      <c r="P29" s="99" t="str">
        <f>+IF('C10(2)-1管路(計画)'!P29="-","-",'C10(2)-1管路(計画)'!P29/1000*P$63*$U29*P$64)</f>
        <v>-</v>
      </c>
      <c r="Q29" s="99" t="str">
        <f>+IF('C10(2)-1管路(計画)'!Q29="-","-",'C10(2)-1管路(計画)'!Q29/1000*Q$63*$U29*Q$64)</f>
        <v>-</v>
      </c>
      <c r="R29" s="99" t="str">
        <f>+IF('C10(2)-1管路(計画)'!R29="-","-",'C10(2)-1管路(計画)'!R29/1000*R$63*$U29*R$64)</f>
        <v>-</v>
      </c>
      <c r="S29" s="99" t="str">
        <f t="shared" si="0"/>
        <v>-</v>
      </c>
      <c r="U29" s="99">
        <f>+'C3(2)-3管路'!U29</f>
        <v>0.1</v>
      </c>
    </row>
    <row r="30" spans="2:21" ht="18.75" customHeight="1">
      <c r="B30" s="1364"/>
      <c r="C30" s="1364"/>
      <c r="D30" s="1252"/>
      <c r="E30" s="81" t="s">
        <v>865</v>
      </c>
      <c r="F30" s="100">
        <f>+IF('C10(2)-1管路(計画)'!F30="-","-",'C10(2)-1管路(計画)'!F30/1000*F$63*$U30*F$64)</f>
        <v>0</v>
      </c>
      <c r="G30" s="100" t="str">
        <f>+IF('C10(2)-1管路(計画)'!G30="-","-",'C10(2)-1管路(計画)'!G30/1000*G$63*$U30*G$64)</f>
        <v>-</v>
      </c>
      <c r="H30" s="100" t="str">
        <f>+IF('C10(2)-1管路(計画)'!H30="-","-",'C10(2)-1管路(計画)'!H30/1000*H$63*$U30*H$64)</f>
        <v>-</v>
      </c>
      <c r="I30" s="100" t="str">
        <f>+IF('C10(2)-1管路(計画)'!I30="-","-",'C10(2)-1管路(計画)'!I30/1000*I$63*$U30*I$64)</f>
        <v>-</v>
      </c>
      <c r="J30" s="100">
        <f>+IF('C10(2)-1管路(計画)'!J30="-","-",'C10(2)-1管路(計画)'!J30/1000*J$63*$U30*J$64)</f>
        <v>1.5642912381735912E-4</v>
      </c>
      <c r="K30" s="100">
        <f>+IF('C10(2)-1管路(計画)'!K30="-","-",'C10(2)-1管路(計画)'!K30/1000*K$63*$U30*K$64)</f>
        <v>2.0335786096256684E-3</v>
      </c>
      <c r="L30" s="100" t="str">
        <f>+IF('C10(2)-1管路(計画)'!L30="-","-",'C10(2)-1管路(計画)'!L30/1000*L$63*$U30*L$64)</f>
        <v>-</v>
      </c>
      <c r="M30" s="100" t="str">
        <f>+IF('C10(2)-1管路(計画)'!M30="-","-",'C10(2)-1管路(計画)'!M30/1000*M$63*$U30*M$64)</f>
        <v>-</v>
      </c>
      <c r="N30" s="100" t="str">
        <f>+IF('C10(2)-1管路(計画)'!N30="-","-",'C10(2)-1管路(計画)'!N30/1000*N$63*$U30*N$64)</f>
        <v>-</v>
      </c>
      <c r="O30" s="100" t="str">
        <f>+IF('C10(2)-1管路(計画)'!O30="-","-",'C10(2)-1管路(計画)'!O30/1000*O$63*$U30*O$64)</f>
        <v>-</v>
      </c>
      <c r="P30" s="100" t="str">
        <f>+IF('C10(2)-1管路(計画)'!P30="-","-",'C10(2)-1管路(計画)'!P30/1000*P$63*$U30*P$64)</f>
        <v>-</v>
      </c>
      <c r="Q30" s="100" t="str">
        <f>+IF('C10(2)-1管路(計画)'!Q30="-","-",'C10(2)-1管路(計画)'!Q30/1000*Q$63*$U30*Q$64)</f>
        <v>-</v>
      </c>
      <c r="R30" s="100" t="str">
        <f>+IF('C10(2)-1管路(計画)'!R30="-","-",'C10(2)-1管路(計画)'!R30/1000*R$63*$U30*R$64)</f>
        <v>-</v>
      </c>
      <c r="S30" s="100">
        <f t="shared" si="0"/>
        <v>2.1900077334430276E-3</v>
      </c>
      <c r="U30" s="100">
        <f>+'C3(2)-3管路'!U30</f>
        <v>0.2</v>
      </c>
    </row>
    <row r="31" spans="2:21" ht="18.75" customHeight="1">
      <c r="B31" s="1364"/>
      <c r="C31" s="1364"/>
      <c r="D31" s="1252"/>
      <c r="E31" s="81" t="s">
        <v>866</v>
      </c>
      <c r="F31" s="100">
        <f>+IF('C10(2)-1管路(計画)'!F31="-","-",'C10(2)-1管路(計画)'!F31/1000*F$63*$U31*F$64)</f>
        <v>0</v>
      </c>
      <c r="G31" s="100" t="str">
        <f>+IF('C10(2)-1管路(計画)'!G31="-","-",'C10(2)-1管路(計画)'!G31/1000*G$63*$U31*G$64)</f>
        <v>-</v>
      </c>
      <c r="H31" s="100" t="str">
        <f>+IF('C10(2)-1管路(計画)'!H31="-","-",'C10(2)-1管路(計画)'!H31/1000*H$63*$U31*H$64)</f>
        <v>-</v>
      </c>
      <c r="I31" s="100" t="str">
        <f>+IF('C10(2)-1管路(計画)'!I31="-","-",'C10(2)-1管路(計画)'!I31/1000*I$63*$U31*I$64)</f>
        <v>-</v>
      </c>
      <c r="J31" s="100">
        <f>+IF('C10(2)-1管路(計画)'!J31="-","-",'C10(2)-1管路(計画)'!J31/1000*J$63*$U31*J$64)</f>
        <v>7.352168819415879E-3</v>
      </c>
      <c r="K31" s="100">
        <f>+IF('C10(2)-1管路(計画)'!K31="-","-",'C10(2)-1管路(計画)'!K31/1000*K$63*$U31*K$64)</f>
        <v>7.8214561908679578E-3</v>
      </c>
      <c r="L31" s="100" t="str">
        <f>+IF('C10(2)-1管路(計画)'!L31="-","-",'C10(2)-1管路(計画)'!L31/1000*L$63*$U31*L$64)</f>
        <v>-</v>
      </c>
      <c r="M31" s="100" t="str">
        <f>+IF('C10(2)-1管路(計画)'!M31="-","-",'C10(2)-1管路(計画)'!M31/1000*M$63*$U31*M$64)</f>
        <v>-</v>
      </c>
      <c r="N31" s="100" t="str">
        <f>+IF('C10(2)-1管路(計画)'!N31="-","-",'C10(2)-1管路(計画)'!N31/1000*N$63*$U31*N$64)</f>
        <v>-</v>
      </c>
      <c r="O31" s="100" t="str">
        <f>+IF('C10(2)-1管路(計画)'!O31="-","-",'C10(2)-1管路(計画)'!O31/1000*O$63*$U31*O$64)</f>
        <v>-</v>
      </c>
      <c r="P31" s="100" t="str">
        <f>+IF('C10(2)-1管路(計画)'!P31="-","-",'C10(2)-1管路(計画)'!P31/1000*P$63*$U31*P$64)</f>
        <v>-</v>
      </c>
      <c r="Q31" s="100" t="str">
        <f>+IF('C10(2)-1管路(計画)'!Q31="-","-",'C10(2)-1管路(計画)'!Q31/1000*Q$63*$U31*Q$64)</f>
        <v>-</v>
      </c>
      <c r="R31" s="100" t="str">
        <f>+IF('C10(2)-1管路(計画)'!R31="-","-",'C10(2)-1管路(計画)'!R31/1000*R$63*$U31*R$64)</f>
        <v>-</v>
      </c>
      <c r="S31" s="100">
        <f t="shared" si="0"/>
        <v>1.5173625010283836E-2</v>
      </c>
      <c r="U31" s="100">
        <f>+'C3(2)-3管路'!U31</f>
        <v>0.4</v>
      </c>
    </row>
    <row r="32" spans="2:21" ht="18.75" customHeight="1">
      <c r="B32" s="1364"/>
      <c r="C32" s="1364"/>
      <c r="D32" s="1252"/>
      <c r="E32" s="81" t="s">
        <v>867</v>
      </c>
      <c r="F32" s="100">
        <f>+IF('C10(2)-1管路(計画)'!F32="-","-",'C10(2)-1管路(計画)'!F32/1000*F$63*$U32*F$64)</f>
        <v>0</v>
      </c>
      <c r="G32" s="100">
        <f>+IF('C10(2)-1管路(計画)'!G32="-","-",'C10(2)-1管路(計画)'!G32/1000*G$63*$U32*G$64)</f>
        <v>0</v>
      </c>
      <c r="H32" s="100" t="str">
        <f>+IF('C10(2)-1管路(計画)'!H32="-","-",'C10(2)-1管路(計画)'!H32/1000*H$63*$U32*H$64)</f>
        <v>-</v>
      </c>
      <c r="I32" s="100" t="str">
        <f>+IF('C10(2)-1管路(計画)'!I32="-","-",'C10(2)-1管路(計画)'!I32/1000*I$63*$U32*I$64)</f>
        <v>-</v>
      </c>
      <c r="J32" s="100">
        <f>+IF('C10(2)-1管路(計画)'!J32="-","-",'C10(2)-1管路(計画)'!J32/1000*J$63*$U32*J$64)</f>
        <v>3.1285824763471824E-2</v>
      </c>
      <c r="K32" s="100">
        <f>+IF('C10(2)-1管路(計画)'!K32="-","-",'C10(2)-1管路(計画)'!K32/1000*K$63*$U32*K$64)</f>
        <v>0.16581487124640065</v>
      </c>
      <c r="L32" s="100" t="str">
        <f>+IF('C10(2)-1管路(計画)'!L32="-","-",'C10(2)-1管路(計画)'!L32/1000*L$63*$U32*L$64)</f>
        <v>-</v>
      </c>
      <c r="M32" s="100">
        <f>+IF('C10(2)-1管路(計画)'!M32="-","-",'C10(2)-1管路(計画)'!M32/1000*M$63*$U32*M$64)</f>
        <v>6.2571649526943648E-4</v>
      </c>
      <c r="N32" s="100" t="str">
        <f>+IF('C10(2)-1管路(計画)'!N32="-","-",'C10(2)-1管路(計画)'!N32/1000*N$63*$U32*N$64)</f>
        <v>-</v>
      </c>
      <c r="O32" s="100" t="str">
        <f>+IF('C10(2)-1管路(計画)'!O32="-","-",'C10(2)-1管路(計画)'!O32/1000*O$63*$U32*O$64)</f>
        <v>-</v>
      </c>
      <c r="P32" s="100" t="str">
        <f>+IF('C10(2)-1管路(計画)'!P32="-","-",'C10(2)-1管路(計画)'!P32/1000*P$63*$U32*P$64)</f>
        <v>-</v>
      </c>
      <c r="Q32" s="100" t="str">
        <f>+IF('C10(2)-1管路(計画)'!Q32="-","-",'C10(2)-1管路(計画)'!Q32/1000*Q$63*$U32*Q$64)</f>
        <v>-</v>
      </c>
      <c r="R32" s="100" t="str">
        <f>+IF('C10(2)-1管路(計画)'!R32="-","-",'C10(2)-1管路(計画)'!R32/1000*R$63*$U32*R$64)</f>
        <v>-</v>
      </c>
      <c r="S32" s="100">
        <f t="shared" si="0"/>
        <v>0.19772641250514192</v>
      </c>
      <c r="U32" s="100">
        <f>+'C3(2)-3管路'!U32</f>
        <v>1</v>
      </c>
    </row>
    <row r="33" spans="2:21" ht="18.75" customHeight="1">
      <c r="B33" s="1364"/>
      <c r="C33" s="1364"/>
      <c r="D33" s="1252"/>
      <c r="E33" s="81" t="s">
        <v>868</v>
      </c>
      <c r="F33" s="100">
        <f>+IF('C10(2)-1管路(計画)'!F33="-","-",'C10(2)-1管路(計画)'!F33/1000*F$63*$U33*F$64)</f>
        <v>0</v>
      </c>
      <c r="G33" s="100">
        <f>+IF('C10(2)-1管路(計画)'!G33="-","-",'C10(2)-1管路(計画)'!G33/1000*G$63*$U33*G$64)</f>
        <v>0</v>
      </c>
      <c r="H33" s="100" t="str">
        <f>+IF('C10(2)-1管路(計画)'!H33="-","-",'C10(2)-1管路(計画)'!H33/1000*H$63*$U33*H$64)</f>
        <v>-</v>
      </c>
      <c r="I33" s="100" t="str">
        <f>+IF('C10(2)-1管路(計画)'!I33="-","-",'C10(2)-1管路(計画)'!I33/1000*I$63*$U33*I$64)</f>
        <v>-</v>
      </c>
      <c r="J33" s="100">
        <f>+IF('C10(2)-1管路(計画)'!J33="-","-",'C10(2)-1管路(計画)'!J33/1000*J$63*$U33*J$64)</f>
        <v>7.3912761003702185E-2</v>
      </c>
      <c r="K33" s="100">
        <f>+IF('C10(2)-1管路(計画)'!K33="-","-",'C10(2)-1管路(計画)'!K33/1000*K$63*$U33*K$64)</f>
        <v>0.45755518716577537</v>
      </c>
      <c r="L33" s="100" t="str">
        <f>+IF('C10(2)-1管路(計画)'!L33="-","-",'C10(2)-1管路(計画)'!L33/1000*L$63*$U33*L$64)</f>
        <v>-</v>
      </c>
      <c r="M33" s="100">
        <f>+IF('C10(2)-1管路(計画)'!M33="-","-",'C10(2)-1管路(計画)'!M33/1000*M$63*$U33*M$64)</f>
        <v>1.8771494858083096E-3</v>
      </c>
      <c r="N33" s="100" t="str">
        <f>+IF('C10(2)-1管路(計画)'!N33="-","-",'C10(2)-1管路(計画)'!N33/1000*N$63*$U33*N$64)</f>
        <v>-</v>
      </c>
      <c r="O33" s="100" t="str">
        <f>+IF('C10(2)-1管路(計画)'!O33="-","-",'C10(2)-1管路(計画)'!O33/1000*O$63*$U33*O$64)</f>
        <v>-</v>
      </c>
      <c r="P33" s="100" t="str">
        <f>+IF('C10(2)-1管路(計画)'!P33="-","-",'C10(2)-1管路(計画)'!P33/1000*P$63*$U33*P$64)</f>
        <v>-</v>
      </c>
      <c r="Q33" s="100" t="str">
        <f>+IF('C10(2)-1管路(計画)'!Q33="-","-",'C10(2)-1管路(計画)'!Q33/1000*Q$63*$U33*Q$64)</f>
        <v>-</v>
      </c>
      <c r="R33" s="100" t="str">
        <f>+IF('C10(2)-1管路(計画)'!R33="-","-",'C10(2)-1管路(計画)'!R33/1000*R$63*$U33*R$64)</f>
        <v>-</v>
      </c>
      <c r="S33" s="100">
        <f t="shared" si="0"/>
        <v>0.53334509765528582</v>
      </c>
      <c r="U33" s="100">
        <f>+'C3(2)-3管路'!U33</f>
        <v>1</v>
      </c>
    </row>
    <row r="34" spans="2:21" ht="18.75" customHeight="1">
      <c r="B34" s="1364"/>
      <c r="C34" s="1364"/>
      <c r="D34" s="1252"/>
      <c r="E34" s="81" t="s">
        <v>194</v>
      </c>
      <c r="F34" s="100">
        <f>+IF('C10(2)-1管路(計画)'!F34="-","-",'C10(2)-1管路(計画)'!F34/1000*F$63*$U34*F$64)</f>
        <v>0</v>
      </c>
      <c r="G34" s="100" t="str">
        <f>+IF('C10(2)-1管路(計画)'!G34="-","-",'C10(2)-1管路(計画)'!G34/1000*G$63*$U34*G$64)</f>
        <v>-</v>
      </c>
      <c r="H34" s="100">
        <f>+IF('C10(2)-1管路(計画)'!H34="-","-",'C10(2)-1管路(計画)'!H34/1000*H$63*$U34*H$64)</f>
        <v>0</v>
      </c>
      <c r="I34" s="100" t="str">
        <f>+IF('C10(2)-1管路(計画)'!I34="-","-",'C10(2)-1管路(計画)'!I34/1000*I$63*$U34*I$64)</f>
        <v>-</v>
      </c>
      <c r="J34" s="100">
        <f>+IF('C10(2)-1管路(計画)'!J34="-","-",'C10(2)-1管路(計画)'!J34/1000*J$63*$U34*J$64)</f>
        <v>3.51965528589058E-2</v>
      </c>
      <c r="K34" s="100">
        <f>+IF('C10(2)-1管路(計画)'!K34="-","-",'C10(2)-1管路(計画)'!K34/1000*K$63*$U34*K$64)</f>
        <v>0.28626529658576716</v>
      </c>
      <c r="L34" s="100" t="str">
        <f>+IF('C10(2)-1管路(計画)'!L34="-","-",'C10(2)-1管路(計画)'!L34/1000*L$63*$U34*L$64)</f>
        <v>-</v>
      </c>
      <c r="M34" s="100">
        <f>+IF('C10(2)-1管路(計画)'!M34="-","-",'C10(2)-1管路(計画)'!M34/1000*M$63*$U34*M$64)</f>
        <v>2.5028659810777461E-2</v>
      </c>
      <c r="N34" s="100" t="str">
        <f>+IF('C10(2)-1管路(計画)'!N34="-","-",'C10(2)-1管路(計画)'!N34/1000*N$63*$U34*N$64)</f>
        <v>-</v>
      </c>
      <c r="O34" s="100" t="str">
        <f>+IF('C10(2)-1管路(計画)'!O34="-","-",'C10(2)-1管路(計画)'!O34/1000*O$63*$U34*O$64)</f>
        <v>-</v>
      </c>
      <c r="P34" s="100" t="str">
        <f>+IF('C10(2)-1管路(計画)'!P34="-","-",'C10(2)-1管路(計画)'!P34/1000*P$63*$U34*P$64)</f>
        <v>-</v>
      </c>
      <c r="Q34" s="100" t="str">
        <f>+IF('C10(2)-1管路(計画)'!Q34="-","-",'C10(2)-1管路(計画)'!Q34/1000*Q$63*$U34*Q$64)</f>
        <v>-</v>
      </c>
      <c r="R34" s="100" t="str">
        <f>+IF('C10(2)-1管路(計画)'!R34="-","-",'C10(2)-1管路(計画)'!R34/1000*R$63*$U34*R$64)</f>
        <v>-</v>
      </c>
      <c r="S34" s="100">
        <f t="shared" si="0"/>
        <v>0.34649050925545039</v>
      </c>
      <c r="U34" s="100">
        <f>+'C3(2)-3管路'!U34</f>
        <v>2</v>
      </c>
    </row>
    <row r="35" spans="2:21" ht="18.75" customHeight="1">
      <c r="B35" s="1364"/>
      <c r="C35" s="1364"/>
      <c r="D35" s="1253"/>
      <c r="E35" s="82" t="s">
        <v>54</v>
      </c>
      <c r="F35" s="101">
        <f>+IF('C10(2)-1管路(計画)'!F35="-","-",SUM(F29:F34))</f>
        <v>0</v>
      </c>
      <c r="G35" s="101">
        <f>+IF('C10(2)-1管路(計画)'!G35="-","-",SUM(G29:G34))</f>
        <v>0</v>
      </c>
      <c r="H35" s="101">
        <f>+IF('C10(2)-1管路(計画)'!H35="-","-",SUM(H29:H34))</f>
        <v>0</v>
      </c>
      <c r="I35" s="101" t="str">
        <f>+IF('C10(2)-1管路(計画)'!I35="-","-",SUM(I29:I34))</f>
        <v>-</v>
      </c>
      <c r="J35" s="101">
        <f>+IF('C10(2)-1管路(計画)'!J35="-","-",SUM(J29:J34))</f>
        <v>0.14790373656931305</v>
      </c>
      <c r="K35" s="101">
        <f>+IF('C10(2)-1管路(計画)'!K35="-","-",SUM(K29:K34))</f>
        <v>0.91949038979843678</v>
      </c>
      <c r="L35" s="101" t="str">
        <f>+IF('C10(2)-1管路(計画)'!L35="-","-",SUM(L29:L34))</f>
        <v>-</v>
      </c>
      <c r="M35" s="101">
        <f>+IF('C10(2)-1管路(計画)'!M35="-","-",SUM(M29:M34))</f>
        <v>2.7531525791855208E-2</v>
      </c>
      <c r="N35" s="101" t="str">
        <f>+IF('C10(2)-1管路(計画)'!N35="-","-",SUM(N29:N34))</f>
        <v>-</v>
      </c>
      <c r="O35" s="101" t="str">
        <f>+IF('C10(2)-1管路(計画)'!O35="-","-",SUM(O29:O34))</f>
        <v>-</v>
      </c>
      <c r="P35" s="101" t="str">
        <f>+IF('C10(2)-1管路(計画)'!P35="-","-",SUM(P29:P34))</f>
        <v>-</v>
      </c>
      <c r="Q35" s="101" t="str">
        <f>+IF('C10(2)-1管路(計画)'!Q35="-","-",SUM(Q29:Q34))</f>
        <v>-</v>
      </c>
      <c r="R35" s="101" t="str">
        <f>+IF('C10(2)-1管路(計画)'!R35="-","-",SUM(R29:R34))</f>
        <v>-</v>
      </c>
      <c r="S35" s="101">
        <f>+IF('C10(2)-1管路(計画)'!S35="-","-",SUM(S29:S34))</f>
        <v>1.0949256521596049</v>
      </c>
      <c r="U35" s="101"/>
    </row>
    <row r="36" spans="2:21" ht="18.75" customHeight="1">
      <c r="B36" s="1364"/>
      <c r="C36" s="1364"/>
      <c r="D36" s="1395" t="s">
        <v>869</v>
      </c>
      <c r="E36" s="80" t="s">
        <v>864</v>
      </c>
      <c r="F36" s="99" t="str">
        <f>+IF('C10(2)-1管路(計画)'!F36="-","-",'C10(2)-1管路(計画)'!F36/1000*F$63*$U36*F$64)</f>
        <v>-</v>
      </c>
      <c r="G36" s="99" t="str">
        <f>+IF('C10(2)-1管路(計画)'!G36="-","-",'C10(2)-1管路(計画)'!G36/1000*G$63*$U36*G$64)</f>
        <v>-</v>
      </c>
      <c r="H36" s="99" t="str">
        <f>+IF('C10(2)-1管路(計画)'!H36="-","-",'C10(2)-1管路(計画)'!H36/1000*H$63*$U36*H$64)</f>
        <v>-</v>
      </c>
      <c r="I36" s="99" t="str">
        <f>+IF('C10(2)-1管路(計画)'!I36="-","-",'C10(2)-1管路(計画)'!I36/1000*I$63*$U36*I$64)</f>
        <v>-</v>
      </c>
      <c r="J36" s="99" t="str">
        <f>+IF('C10(2)-1管路(計画)'!J36="-","-",'C10(2)-1管路(計画)'!J36/1000*J$63*$U36*J$64)</f>
        <v>-</v>
      </c>
      <c r="K36" s="99" t="str">
        <f>+IF('C10(2)-1管路(計画)'!K36="-","-",'C10(2)-1管路(計画)'!K36/1000*K$63*$U36*K$64)</f>
        <v>-</v>
      </c>
      <c r="L36" s="99" t="str">
        <f>+IF('C10(2)-1管路(計画)'!L36="-","-",'C10(2)-1管路(計画)'!L36/1000*L$63*$U36*L$64)</f>
        <v>-</v>
      </c>
      <c r="M36" s="99" t="str">
        <f>+IF('C10(2)-1管路(計画)'!M36="-","-",'C10(2)-1管路(計画)'!M36/1000*M$63*$U36*M$64)</f>
        <v>-</v>
      </c>
      <c r="N36" s="99" t="str">
        <f>+IF('C10(2)-1管路(計画)'!N36="-","-",'C10(2)-1管路(計画)'!N36/1000*N$63*$U36*N$64)</f>
        <v>-</v>
      </c>
      <c r="O36" s="99" t="str">
        <f>+IF('C10(2)-1管路(計画)'!O36="-","-",'C10(2)-1管路(計画)'!O36/1000*O$63*$U36*O$64)</f>
        <v>-</v>
      </c>
      <c r="P36" s="99" t="str">
        <f>+IF('C10(2)-1管路(計画)'!P36="-","-",'C10(2)-1管路(計画)'!P36/1000*P$63*$U36*P$64)</f>
        <v>-</v>
      </c>
      <c r="Q36" s="99" t="str">
        <f>+IF('C10(2)-1管路(計画)'!Q36="-","-",'C10(2)-1管路(計画)'!Q36/1000*Q$63*$U36*Q$64)</f>
        <v>-</v>
      </c>
      <c r="R36" s="99" t="str">
        <f>+IF('C10(2)-1管路(計画)'!R36="-","-",'C10(2)-1管路(計画)'!R36/1000*R$63*$U36*R$64)</f>
        <v>-</v>
      </c>
      <c r="S36" s="99" t="str">
        <f t="shared" si="0"/>
        <v>-</v>
      </c>
      <c r="U36" s="99">
        <f>+'C3(2)-3管路'!U36</f>
        <v>0.1</v>
      </c>
    </row>
    <row r="37" spans="2:21" ht="18.75" customHeight="1">
      <c r="B37" s="1364"/>
      <c r="C37" s="1364"/>
      <c r="D37" s="1396"/>
      <c r="E37" s="81" t="s">
        <v>865</v>
      </c>
      <c r="F37" s="100" t="str">
        <f>+IF('C10(2)-1管路(計画)'!F37="-","-",'C10(2)-1管路(計画)'!F37/1000*F$63*$U37*F$64)</f>
        <v>-</v>
      </c>
      <c r="G37" s="100" t="str">
        <f>+IF('C10(2)-1管路(計画)'!G37="-","-",'C10(2)-1管路(計画)'!G37/1000*G$63*$U37*G$64)</f>
        <v>-</v>
      </c>
      <c r="H37" s="100" t="str">
        <f>+IF('C10(2)-1管路(計画)'!H37="-","-",'C10(2)-1管路(計画)'!H37/1000*H$63*$U37*H$64)</f>
        <v>-</v>
      </c>
      <c r="I37" s="100" t="str">
        <f>+IF('C10(2)-1管路(計画)'!I37="-","-",'C10(2)-1管路(計画)'!I37/1000*I$63*$U37*I$64)</f>
        <v>-</v>
      </c>
      <c r="J37" s="100" t="str">
        <f>+IF('C10(2)-1管路(計画)'!J37="-","-",'C10(2)-1管路(計画)'!J37/1000*J$63*$U37*J$64)</f>
        <v>-</v>
      </c>
      <c r="K37" s="100" t="str">
        <f>+IF('C10(2)-1管路(計画)'!K37="-","-",'C10(2)-1管路(計画)'!K37/1000*K$63*$U37*K$64)</f>
        <v>-</v>
      </c>
      <c r="L37" s="100" t="str">
        <f>+IF('C10(2)-1管路(計画)'!L37="-","-",'C10(2)-1管路(計画)'!L37/1000*L$63*$U37*L$64)</f>
        <v>-</v>
      </c>
      <c r="M37" s="100" t="str">
        <f>+IF('C10(2)-1管路(計画)'!M37="-","-",'C10(2)-1管路(計画)'!M37/1000*M$63*$U37*M$64)</f>
        <v>-</v>
      </c>
      <c r="N37" s="100" t="str">
        <f>+IF('C10(2)-1管路(計画)'!N37="-","-",'C10(2)-1管路(計画)'!N37/1000*N$63*$U37*N$64)</f>
        <v>-</v>
      </c>
      <c r="O37" s="100" t="str">
        <f>+IF('C10(2)-1管路(計画)'!O37="-","-",'C10(2)-1管路(計画)'!O37/1000*O$63*$U37*O$64)</f>
        <v>-</v>
      </c>
      <c r="P37" s="100" t="str">
        <f>+IF('C10(2)-1管路(計画)'!P37="-","-",'C10(2)-1管路(計画)'!P37/1000*P$63*$U37*P$64)</f>
        <v>-</v>
      </c>
      <c r="Q37" s="100" t="str">
        <f>+IF('C10(2)-1管路(計画)'!Q37="-","-",'C10(2)-1管路(計画)'!Q37/1000*Q$63*$U37*Q$64)</f>
        <v>-</v>
      </c>
      <c r="R37" s="100" t="str">
        <f>+IF('C10(2)-1管路(計画)'!R37="-","-",'C10(2)-1管路(計画)'!R37/1000*R$63*$U37*R$64)</f>
        <v>-</v>
      </c>
      <c r="S37" s="100" t="str">
        <f t="shared" si="0"/>
        <v>-</v>
      </c>
      <c r="U37" s="100">
        <f>+'C3(2)-3管路'!U37</f>
        <v>0.2</v>
      </c>
    </row>
    <row r="38" spans="2:21" ht="18.75" customHeight="1">
      <c r="B38" s="1364"/>
      <c r="C38" s="1364"/>
      <c r="D38" s="1396"/>
      <c r="E38" s="81" t="s">
        <v>866</v>
      </c>
      <c r="F38" s="100" t="str">
        <f>+IF('C10(2)-1管路(計画)'!F38="-","-",'C10(2)-1管路(計画)'!F38/1000*F$63*$U38*F$64)</f>
        <v>-</v>
      </c>
      <c r="G38" s="100" t="str">
        <f>+IF('C10(2)-1管路(計画)'!G38="-","-",'C10(2)-1管路(計画)'!G38/1000*G$63*$U38*G$64)</f>
        <v>-</v>
      </c>
      <c r="H38" s="100" t="str">
        <f>+IF('C10(2)-1管路(計画)'!H38="-","-",'C10(2)-1管路(計画)'!H38/1000*H$63*$U38*H$64)</f>
        <v>-</v>
      </c>
      <c r="I38" s="100" t="str">
        <f>+IF('C10(2)-1管路(計画)'!I38="-","-",'C10(2)-1管路(計画)'!I38/1000*I$63*$U38*I$64)</f>
        <v>-</v>
      </c>
      <c r="J38" s="100" t="str">
        <f>+IF('C10(2)-1管路(計画)'!J38="-","-",'C10(2)-1管路(計画)'!J38/1000*J$63*$U38*J$64)</f>
        <v>-</v>
      </c>
      <c r="K38" s="100" t="str">
        <f>+IF('C10(2)-1管路(計画)'!K38="-","-",'C10(2)-1管路(計画)'!K38/1000*K$63*$U38*K$64)</f>
        <v>-</v>
      </c>
      <c r="L38" s="100" t="str">
        <f>+IF('C10(2)-1管路(計画)'!L38="-","-",'C10(2)-1管路(計画)'!L38/1000*L$63*$U38*L$64)</f>
        <v>-</v>
      </c>
      <c r="M38" s="100" t="str">
        <f>+IF('C10(2)-1管路(計画)'!M38="-","-",'C10(2)-1管路(計画)'!M38/1000*M$63*$U38*M$64)</f>
        <v>-</v>
      </c>
      <c r="N38" s="100" t="str">
        <f>+IF('C10(2)-1管路(計画)'!N38="-","-",'C10(2)-1管路(計画)'!N38/1000*N$63*$U38*N$64)</f>
        <v>-</v>
      </c>
      <c r="O38" s="100" t="str">
        <f>+IF('C10(2)-1管路(計画)'!O38="-","-",'C10(2)-1管路(計画)'!O38/1000*O$63*$U38*O$64)</f>
        <v>-</v>
      </c>
      <c r="P38" s="100" t="str">
        <f>+IF('C10(2)-1管路(計画)'!P38="-","-",'C10(2)-1管路(計画)'!P38/1000*P$63*$U38*P$64)</f>
        <v>-</v>
      </c>
      <c r="Q38" s="100" t="str">
        <f>+IF('C10(2)-1管路(計画)'!Q38="-","-",'C10(2)-1管路(計画)'!Q38/1000*Q$63*$U38*Q$64)</f>
        <v>-</v>
      </c>
      <c r="R38" s="100" t="str">
        <f>+IF('C10(2)-1管路(計画)'!R38="-","-",'C10(2)-1管路(計画)'!R38/1000*R$63*$U38*R$64)</f>
        <v>-</v>
      </c>
      <c r="S38" s="100" t="str">
        <f t="shared" si="0"/>
        <v>-</v>
      </c>
      <c r="U38" s="100">
        <f>+'C3(2)-3管路'!U38</f>
        <v>0.4</v>
      </c>
    </row>
    <row r="39" spans="2:21" ht="18.75" customHeight="1">
      <c r="B39" s="1364"/>
      <c r="C39" s="1364"/>
      <c r="D39" s="1396"/>
      <c r="E39" s="81" t="s">
        <v>867</v>
      </c>
      <c r="F39" s="100" t="str">
        <f>+IF('C10(2)-1管路(計画)'!F39="-","-",'C10(2)-1管路(計画)'!F39/1000*F$63*$U39*F$64)</f>
        <v>-</v>
      </c>
      <c r="G39" s="100" t="str">
        <f>+IF('C10(2)-1管路(計画)'!G39="-","-",'C10(2)-1管路(計画)'!G39/1000*G$63*$U39*G$64)</f>
        <v>-</v>
      </c>
      <c r="H39" s="100" t="str">
        <f>+IF('C10(2)-1管路(計画)'!H39="-","-",'C10(2)-1管路(計画)'!H39/1000*H$63*$U39*H$64)</f>
        <v>-</v>
      </c>
      <c r="I39" s="100" t="str">
        <f>+IF('C10(2)-1管路(計画)'!I39="-","-",'C10(2)-1管路(計画)'!I39/1000*I$63*$U39*I$64)</f>
        <v>-</v>
      </c>
      <c r="J39" s="100" t="str">
        <f>+IF('C10(2)-1管路(計画)'!J39="-","-",'C10(2)-1管路(計画)'!J39/1000*J$63*$U39*J$64)</f>
        <v>-</v>
      </c>
      <c r="K39" s="100" t="str">
        <f>+IF('C10(2)-1管路(計画)'!K39="-","-",'C10(2)-1管路(計画)'!K39/1000*K$63*$U39*K$64)</f>
        <v>-</v>
      </c>
      <c r="L39" s="100" t="str">
        <f>+IF('C10(2)-1管路(計画)'!L39="-","-",'C10(2)-1管路(計画)'!L39/1000*L$63*$U39*L$64)</f>
        <v>-</v>
      </c>
      <c r="M39" s="100" t="str">
        <f>+IF('C10(2)-1管路(計画)'!M39="-","-",'C10(2)-1管路(計画)'!M39/1000*M$63*$U39*M$64)</f>
        <v>-</v>
      </c>
      <c r="N39" s="100" t="str">
        <f>+IF('C10(2)-1管路(計画)'!N39="-","-",'C10(2)-1管路(計画)'!N39/1000*N$63*$U39*N$64)</f>
        <v>-</v>
      </c>
      <c r="O39" s="100" t="str">
        <f>+IF('C10(2)-1管路(計画)'!O39="-","-",'C10(2)-1管路(計画)'!O39/1000*O$63*$U39*O$64)</f>
        <v>-</v>
      </c>
      <c r="P39" s="100" t="str">
        <f>+IF('C10(2)-1管路(計画)'!P39="-","-",'C10(2)-1管路(計画)'!P39/1000*P$63*$U39*P$64)</f>
        <v>-</v>
      </c>
      <c r="Q39" s="100" t="str">
        <f>+IF('C10(2)-1管路(計画)'!Q39="-","-",'C10(2)-1管路(計画)'!Q39/1000*Q$63*$U39*Q$64)</f>
        <v>-</v>
      </c>
      <c r="R39" s="100" t="str">
        <f>+IF('C10(2)-1管路(計画)'!R39="-","-",'C10(2)-1管路(計画)'!R39/1000*R$63*$U39*R$64)</f>
        <v>-</v>
      </c>
      <c r="S39" s="100" t="str">
        <f t="shared" ref="S39:S57" si="2">IF(SUM(F39:R39)=0,"-",SUM(F39:R39))</f>
        <v>-</v>
      </c>
      <c r="U39" s="100">
        <f>+'C3(2)-3管路'!U39</f>
        <v>1</v>
      </c>
    </row>
    <row r="40" spans="2:21" ht="18.75" customHeight="1">
      <c r="B40" s="1364"/>
      <c r="C40" s="1364"/>
      <c r="D40" s="1396"/>
      <c r="E40" s="81" t="s">
        <v>868</v>
      </c>
      <c r="F40" s="100" t="str">
        <f>+IF('C10(2)-1管路(計画)'!F40="-","-",'C10(2)-1管路(計画)'!F40/1000*F$63*$U40*F$64)</f>
        <v>-</v>
      </c>
      <c r="G40" s="100" t="str">
        <f>+IF('C10(2)-1管路(計画)'!G40="-","-",'C10(2)-1管路(計画)'!G40/1000*G$63*$U40*G$64)</f>
        <v>-</v>
      </c>
      <c r="H40" s="100" t="str">
        <f>+IF('C10(2)-1管路(計画)'!H40="-","-",'C10(2)-1管路(計画)'!H40/1000*H$63*$U40*H$64)</f>
        <v>-</v>
      </c>
      <c r="I40" s="100" t="str">
        <f>+IF('C10(2)-1管路(計画)'!I40="-","-",'C10(2)-1管路(計画)'!I40/1000*I$63*$U40*I$64)</f>
        <v>-</v>
      </c>
      <c r="J40" s="100" t="str">
        <f>+IF('C10(2)-1管路(計画)'!J40="-","-",'C10(2)-1管路(計画)'!J40/1000*J$63*$U40*J$64)</f>
        <v>-</v>
      </c>
      <c r="K40" s="100" t="str">
        <f>+IF('C10(2)-1管路(計画)'!K40="-","-",'C10(2)-1管路(計画)'!K40/1000*K$63*$U40*K$64)</f>
        <v>-</v>
      </c>
      <c r="L40" s="100" t="str">
        <f>+IF('C10(2)-1管路(計画)'!L40="-","-",'C10(2)-1管路(計画)'!L40/1000*L$63*$U40*L$64)</f>
        <v>-</v>
      </c>
      <c r="M40" s="100" t="str">
        <f>+IF('C10(2)-1管路(計画)'!M40="-","-",'C10(2)-1管路(計画)'!M40/1000*M$63*$U40*M$64)</f>
        <v>-</v>
      </c>
      <c r="N40" s="100" t="str">
        <f>+IF('C10(2)-1管路(計画)'!N40="-","-",'C10(2)-1管路(計画)'!N40/1000*N$63*$U40*N$64)</f>
        <v>-</v>
      </c>
      <c r="O40" s="100" t="str">
        <f>+IF('C10(2)-1管路(計画)'!O40="-","-",'C10(2)-1管路(計画)'!O40/1000*O$63*$U40*O$64)</f>
        <v>-</v>
      </c>
      <c r="P40" s="100" t="str">
        <f>+IF('C10(2)-1管路(計画)'!P40="-","-",'C10(2)-1管路(計画)'!P40/1000*P$63*$U40*P$64)</f>
        <v>-</v>
      </c>
      <c r="Q40" s="100" t="str">
        <f>+IF('C10(2)-1管路(計画)'!Q40="-","-",'C10(2)-1管路(計画)'!Q40/1000*Q$63*$U40*Q$64)</f>
        <v>-</v>
      </c>
      <c r="R40" s="100" t="str">
        <f>+IF('C10(2)-1管路(計画)'!R40="-","-",'C10(2)-1管路(計画)'!R40/1000*R$63*$U40*R$64)</f>
        <v>-</v>
      </c>
      <c r="S40" s="100" t="str">
        <f t="shared" si="2"/>
        <v>-</v>
      </c>
      <c r="U40" s="100">
        <f>+'C3(2)-3管路'!U40</f>
        <v>1</v>
      </c>
    </row>
    <row r="41" spans="2:21" ht="18.75" customHeight="1">
      <c r="B41" s="1364"/>
      <c r="C41" s="1364"/>
      <c r="D41" s="1396"/>
      <c r="E41" s="81" t="s">
        <v>194</v>
      </c>
      <c r="F41" s="100" t="str">
        <f>+IF('C10(2)-1管路(計画)'!F41="-","-",'C10(2)-1管路(計画)'!F41/1000*F$63*$U41*F$64)</f>
        <v>-</v>
      </c>
      <c r="G41" s="100" t="str">
        <f>+IF('C10(2)-1管路(計画)'!G41="-","-",'C10(2)-1管路(計画)'!G41/1000*G$63*$U41*G$64)</f>
        <v>-</v>
      </c>
      <c r="H41" s="100" t="str">
        <f>+IF('C10(2)-1管路(計画)'!H41="-","-",'C10(2)-1管路(計画)'!H41/1000*H$63*$U41*H$64)</f>
        <v>-</v>
      </c>
      <c r="I41" s="100" t="str">
        <f>+IF('C10(2)-1管路(計画)'!I41="-","-",'C10(2)-1管路(計画)'!I41/1000*I$63*$U41*I$64)</f>
        <v>-</v>
      </c>
      <c r="J41" s="100" t="str">
        <f>+IF('C10(2)-1管路(計画)'!J41="-","-",'C10(2)-1管路(計画)'!J41/1000*J$63*$U41*J$64)</f>
        <v>-</v>
      </c>
      <c r="K41" s="100" t="str">
        <f>+IF('C10(2)-1管路(計画)'!K41="-","-",'C10(2)-1管路(計画)'!K41/1000*K$63*$U41*K$64)</f>
        <v>-</v>
      </c>
      <c r="L41" s="100" t="str">
        <f>+IF('C10(2)-1管路(計画)'!L41="-","-",'C10(2)-1管路(計画)'!L41/1000*L$63*$U41*L$64)</f>
        <v>-</v>
      </c>
      <c r="M41" s="100" t="str">
        <f>+IF('C10(2)-1管路(計画)'!M41="-","-",'C10(2)-1管路(計画)'!M41/1000*M$63*$U41*M$64)</f>
        <v>-</v>
      </c>
      <c r="N41" s="100" t="str">
        <f>+IF('C10(2)-1管路(計画)'!N41="-","-",'C10(2)-1管路(計画)'!N41/1000*N$63*$U41*N$64)</f>
        <v>-</v>
      </c>
      <c r="O41" s="100" t="str">
        <f>+IF('C10(2)-1管路(計画)'!O41="-","-",'C10(2)-1管路(計画)'!O41/1000*O$63*$U41*O$64)</f>
        <v>-</v>
      </c>
      <c r="P41" s="100" t="str">
        <f>+IF('C10(2)-1管路(計画)'!P41="-","-",'C10(2)-1管路(計画)'!P41/1000*P$63*$U41*P$64)</f>
        <v>-</v>
      </c>
      <c r="Q41" s="100" t="str">
        <f>+IF('C10(2)-1管路(計画)'!Q41="-","-",'C10(2)-1管路(計画)'!Q41/1000*Q$63*$U41*Q$64)</f>
        <v>-</v>
      </c>
      <c r="R41" s="100" t="str">
        <f>+IF('C10(2)-1管路(計画)'!R41="-","-",'C10(2)-1管路(計画)'!R41/1000*R$63*$U41*R$64)</f>
        <v>-</v>
      </c>
      <c r="S41" s="100" t="str">
        <f t="shared" si="2"/>
        <v>-</v>
      </c>
      <c r="U41" s="100">
        <f>+'C3(2)-3管路'!U41</f>
        <v>2</v>
      </c>
    </row>
    <row r="42" spans="2:21" ht="18.75" customHeight="1">
      <c r="B42" s="1364"/>
      <c r="C42" s="1364"/>
      <c r="D42" s="1397"/>
      <c r="E42" s="82" t="s">
        <v>54</v>
      </c>
      <c r="F42" s="101" t="str">
        <f>+IF('C10(2)-1管路(計画)'!F42="-","-",SUM(F36:F41))</f>
        <v>-</v>
      </c>
      <c r="G42" s="101" t="str">
        <f>+IF('C10(2)-1管路(計画)'!G42="-","-",SUM(G36:G41))</f>
        <v>-</v>
      </c>
      <c r="H42" s="101" t="str">
        <f>+IF('C10(2)-1管路(計画)'!H42="-","-",SUM(H36:H41))</f>
        <v>-</v>
      </c>
      <c r="I42" s="101" t="str">
        <f>+IF('C10(2)-1管路(計画)'!I42="-","-",SUM(I36:I41))</f>
        <v>-</v>
      </c>
      <c r="J42" s="101" t="str">
        <f>+IF('C10(2)-1管路(計画)'!J42="-","-",SUM(J36:J41))</f>
        <v>-</v>
      </c>
      <c r="K42" s="101" t="str">
        <f>+IF('C10(2)-1管路(計画)'!K42="-","-",SUM(K36:K41))</f>
        <v>-</v>
      </c>
      <c r="L42" s="101" t="str">
        <f>+IF('C10(2)-1管路(計画)'!L42="-","-",SUM(L36:L41))</f>
        <v>-</v>
      </c>
      <c r="M42" s="101" t="str">
        <f>+IF('C10(2)-1管路(計画)'!M42="-","-",SUM(M36:M41))</f>
        <v>-</v>
      </c>
      <c r="N42" s="101" t="str">
        <f>+IF('C10(2)-1管路(計画)'!N42="-","-",SUM(N36:N41))</f>
        <v>-</v>
      </c>
      <c r="O42" s="101" t="str">
        <f>+IF('C10(2)-1管路(計画)'!O42="-","-",SUM(O36:O41))</f>
        <v>-</v>
      </c>
      <c r="P42" s="101" t="str">
        <f>+IF('C10(2)-1管路(計画)'!P42="-","-",SUM(P36:P41))</f>
        <v>-</v>
      </c>
      <c r="Q42" s="101" t="str">
        <f>+IF('C10(2)-1管路(計画)'!Q42="-","-",SUM(Q36:Q41))</f>
        <v>-</v>
      </c>
      <c r="R42" s="101" t="str">
        <f>+IF('C10(2)-1管路(計画)'!R42="-","-",SUM(R36:R41))</f>
        <v>-</v>
      </c>
      <c r="S42" s="101" t="str">
        <f t="shared" si="2"/>
        <v>-</v>
      </c>
      <c r="U42" s="101"/>
    </row>
    <row r="43" spans="2:21" ht="18.75" customHeight="1">
      <c r="B43" s="1364"/>
      <c r="C43" s="1364"/>
      <c r="D43" s="1395" t="s">
        <v>870</v>
      </c>
      <c r="E43" s="80" t="s">
        <v>864</v>
      </c>
      <c r="F43" s="99" t="str">
        <f>+IF('C10(2)-1管路(計画)'!F43="-","-",'C10(2)-1管路(計画)'!F43/1000*F$63*$U43*F$64)</f>
        <v>-</v>
      </c>
      <c r="G43" s="99" t="str">
        <f>+IF('C10(2)-1管路(計画)'!G43="-","-",'C10(2)-1管路(計画)'!G43/1000*G$63*$U43*G$64)</f>
        <v>-</v>
      </c>
      <c r="H43" s="99" t="str">
        <f>+IF('C10(2)-1管路(計画)'!H43="-","-",'C10(2)-1管路(計画)'!H43/1000*H$63*$U43*H$64)</f>
        <v>-</v>
      </c>
      <c r="I43" s="99" t="str">
        <f>+IF('C10(2)-1管路(計画)'!I43="-","-",'C10(2)-1管路(計画)'!I43/1000*I$63*$U43*I$64)</f>
        <v>-</v>
      </c>
      <c r="J43" s="99" t="str">
        <f>+IF('C10(2)-1管路(計画)'!J43="-","-",'C10(2)-1管路(計画)'!J43/1000*J$63*$U43*J$64)</f>
        <v>-</v>
      </c>
      <c r="K43" s="99" t="str">
        <f>+IF('C10(2)-1管路(計画)'!K43="-","-",'C10(2)-1管路(計画)'!K43/1000*K$63*$U43*K$64)</f>
        <v>-</v>
      </c>
      <c r="L43" s="99" t="str">
        <f>+IF('C10(2)-1管路(計画)'!L43="-","-",'C10(2)-1管路(計画)'!L43/1000*L$63*$U43*L$64)</f>
        <v>-</v>
      </c>
      <c r="M43" s="99" t="str">
        <f>+IF('C10(2)-1管路(計画)'!M43="-","-",'C10(2)-1管路(計画)'!M43/1000*M$63*$U43*M$64)</f>
        <v>-</v>
      </c>
      <c r="N43" s="99" t="str">
        <f>+IF('C10(2)-1管路(計画)'!N43="-","-",'C10(2)-1管路(計画)'!N43/1000*N$63*$U43*N$64)</f>
        <v>-</v>
      </c>
      <c r="O43" s="99" t="str">
        <f>+IF('C10(2)-1管路(計画)'!O43="-","-",'C10(2)-1管路(計画)'!O43/1000*O$63*$U43*O$64)</f>
        <v>-</v>
      </c>
      <c r="P43" s="99" t="str">
        <f>+IF('C10(2)-1管路(計画)'!P43="-","-",'C10(2)-1管路(計画)'!P43/1000*P$63*$U43*P$64)</f>
        <v>-</v>
      </c>
      <c r="Q43" s="99" t="str">
        <f>+IF('C10(2)-1管路(計画)'!Q43="-","-",'C10(2)-1管路(計画)'!Q43/1000*Q$63*$U43*Q$64)</f>
        <v>-</v>
      </c>
      <c r="R43" s="99" t="str">
        <f>+IF('C10(2)-1管路(計画)'!R43="-","-",'C10(2)-1管路(計画)'!R43/1000*R$63*$U43*R$64)</f>
        <v>-</v>
      </c>
      <c r="S43" s="99" t="str">
        <f t="shared" si="2"/>
        <v>-</v>
      </c>
      <c r="U43" s="99">
        <f>+'C3(2)-3管路'!U43</f>
        <v>0.1</v>
      </c>
    </row>
    <row r="44" spans="2:21" ht="18.75" customHeight="1">
      <c r="B44" s="1364"/>
      <c r="C44" s="1364"/>
      <c r="D44" s="1396"/>
      <c r="E44" s="81" t="s">
        <v>865</v>
      </c>
      <c r="F44" s="100">
        <f>+IF('C10(2)-1管路(計画)'!F44="-","-",'C10(2)-1管路(計画)'!F44/1000*F$63*$U44*F$64)</f>
        <v>0</v>
      </c>
      <c r="G44" s="100" t="str">
        <f>+IF('C10(2)-1管路(計画)'!G44="-","-",'C10(2)-1管路(計画)'!G44/1000*G$63*$U44*G$64)</f>
        <v>-</v>
      </c>
      <c r="H44" s="100" t="str">
        <f>+IF('C10(2)-1管路(計画)'!H44="-","-",'C10(2)-1管路(計画)'!H44/1000*H$63*$U44*H$64)</f>
        <v>-</v>
      </c>
      <c r="I44" s="100" t="str">
        <f>+IF('C10(2)-1管路(計画)'!I44="-","-",'C10(2)-1管路(計画)'!I44/1000*I$63*$U44*I$64)</f>
        <v>-</v>
      </c>
      <c r="J44" s="100" t="str">
        <f>+IF('C10(2)-1管路(計画)'!J44="-","-",'C10(2)-1管路(計画)'!J44/1000*J$63*$U44*J$64)</f>
        <v>-</v>
      </c>
      <c r="K44" s="100" t="str">
        <f>+IF('C10(2)-1管路(計画)'!K44="-","-",'C10(2)-1管路(計画)'!K44/1000*K$63*$U44*K$64)</f>
        <v>-</v>
      </c>
      <c r="L44" s="100" t="str">
        <f>+IF('C10(2)-1管路(計画)'!L44="-","-",'C10(2)-1管路(計画)'!L44/1000*L$63*$U44*L$64)</f>
        <v>-</v>
      </c>
      <c r="M44" s="100" t="str">
        <f>+IF('C10(2)-1管路(計画)'!M44="-","-",'C10(2)-1管路(計画)'!M44/1000*M$63*$U44*M$64)</f>
        <v>-</v>
      </c>
      <c r="N44" s="100" t="str">
        <f>+IF('C10(2)-1管路(計画)'!N44="-","-",'C10(2)-1管路(計画)'!N44/1000*N$63*$U44*N$64)</f>
        <v>-</v>
      </c>
      <c r="O44" s="100" t="str">
        <f>+IF('C10(2)-1管路(計画)'!O44="-","-",'C10(2)-1管路(計画)'!O44/1000*O$63*$U44*O$64)</f>
        <v>-</v>
      </c>
      <c r="P44" s="100" t="str">
        <f>+IF('C10(2)-1管路(計画)'!P44="-","-",'C10(2)-1管路(計画)'!P44/1000*P$63*$U44*P$64)</f>
        <v>-</v>
      </c>
      <c r="Q44" s="100" t="str">
        <f>+IF('C10(2)-1管路(計画)'!Q44="-","-",'C10(2)-1管路(計画)'!Q44/1000*Q$63*$U44*Q$64)</f>
        <v>-</v>
      </c>
      <c r="R44" s="100" t="str">
        <f>+IF('C10(2)-1管路(計画)'!R44="-","-",'C10(2)-1管路(計画)'!R44/1000*R$63*$U44*R$64)</f>
        <v>-</v>
      </c>
      <c r="S44" s="100" t="str">
        <f t="shared" si="2"/>
        <v>-</v>
      </c>
      <c r="U44" s="100">
        <f>+'C3(2)-3管路'!U44</f>
        <v>0.2</v>
      </c>
    </row>
    <row r="45" spans="2:21" ht="18.75" customHeight="1">
      <c r="B45" s="1364"/>
      <c r="C45" s="1364"/>
      <c r="D45" s="1396"/>
      <c r="E45" s="81" t="s">
        <v>866</v>
      </c>
      <c r="F45" s="100">
        <f>+IF('C10(2)-1管路(計画)'!F45="-","-",'C10(2)-1管路(計画)'!F45/1000*F$63*$U45*F$64)</f>
        <v>0</v>
      </c>
      <c r="G45" s="100" t="str">
        <f>+IF('C10(2)-1管路(計画)'!G45="-","-",'C10(2)-1管路(計画)'!G45/1000*G$63*$U45*G$64)</f>
        <v>-</v>
      </c>
      <c r="H45" s="100" t="str">
        <f>+IF('C10(2)-1管路(計画)'!H45="-","-",'C10(2)-1管路(計画)'!H45/1000*H$63*$U45*H$64)</f>
        <v>-</v>
      </c>
      <c r="I45" s="100" t="str">
        <f>+IF('C10(2)-1管路(計画)'!I45="-","-",'C10(2)-1管路(計画)'!I45/1000*I$63*$U45*I$64)</f>
        <v>-</v>
      </c>
      <c r="J45" s="100" t="str">
        <f>+IF('C10(2)-1管路(計画)'!J45="-","-",'C10(2)-1管路(計画)'!J45/1000*J$63*$U45*J$64)</f>
        <v>-</v>
      </c>
      <c r="K45" s="100" t="str">
        <f>+IF('C10(2)-1管路(計画)'!K45="-","-",'C10(2)-1管路(計画)'!K45/1000*K$63*$U45*K$64)</f>
        <v>-</v>
      </c>
      <c r="L45" s="100" t="str">
        <f>+IF('C10(2)-1管路(計画)'!L45="-","-",'C10(2)-1管路(計画)'!L45/1000*L$63*$U45*L$64)</f>
        <v>-</v>
      </c>
      <c r="M45" s="100" t="str">
        <f>+IF('C10(2)-1管路(計画)'!M45="-","-",'C10(2)-1管路(計画)'!M45/1000*M$63*$U45*M$64)</f>
        <v>-</v>
      </c>
      <c r="N45" s="100" t="str">
        <f>+IF('C10(2)-1管路(計画)'!N45="-","-",'C10(2)-1管路(計画)'!N45/1000*N$63*$U45*N$64)</f>
        <v>-</v>
      </c>
      <c r="O45" s="100" t="str">
        <f>+IF('C10(2)-1管路(計画)'!O45="-","-",'C10(2)-1管路(計画)'!O45/1000*O$63*$U45*O$64)</f>
        <v>-</v>
      </c>
      <c r="P45" s="100" t="str">
        <f>+IF('C10(2)-1管路(計画)'!P45="-","-",'C10(2)-1管路(計画)'!P45/1000*P$63*$U45*P$64)</f>
        <v>-</v>
      </c>
      <c r="Q45" s="100" t="str">
        <f>+IF('C10(2)-1管路(計画)'!Q45="-","-",'C10(2)-1管路(計画)'!Q45/1000*Q$63*$U45*Q$64)</f>
        <v>-</v>
      </c>
      <c r="R45" s="100" t="str">
        <f>+IF('C10(2)-1管路(計画)'!R45="-","-",'C10(2)-1管路(計画)'!R45/1000*R$63*$U45*R$64)</f>
        <v>-</v>
      </c>
      <c r="S45" s="100" t="str">
        <f t="shared" si="2"/>
        <v>-</v>
      </c>
      <c r="U45" s="100">
        <f>+'C3(2)-3管路'!U45</f>
        <v>0.4</v>
      </c>
    </row>
    <row r="46" spans="2:21" ht="18.75" customHeight="1">
      <c r="B46" s="1364"/>
      <c r="C46" s="1364"/>
      <c r="D46" s="1396"/>
      <c r="E46" s="81" t="s">
        <v>867</v>
      </c>
      <c r="F46" s="100">
        <f>+IF('C10(2)-1管路(計画)'!F46="-","-",'C10(2)-1管路(計画)'!F46/1000*F$63*$U46*F$64)</f>
        <v>0</v>
      </c>
      <c r="G46" s="100" t="str">
        <f>+IF('C10(2)-1管路(計画)'!G46="-","-",'C10(2)-1管路(計画)'!G46/1000*G$63*$U46*G$64)</f>
        <v>-</v>
      </c>
      <c r="H46" s="100" t="str">
        <f>+IF('C10(2)-1管路(計画)'!H46="-","-",'C10(2)-1管路(計画)'!H46/1000*H$63*$U46*H$64)</f>
        <v>-</v>
      </c>
      <c r="I46" s="100" t="str">
        <f>+IF('C10(2)-1管路(計画)'!I46="-","-",'C10(2)-1管路(計画)'!I46/1000*I$63*$U46*I$64)</f>
        <v>-</v>
      </c>
      <c r="J46" s="100" t="str">
        <f>+IF('C10(2)-1管路(計画)'!J46="-","-",'C10(2)-1管路(計画)'!J46/1000*J$63*$U46*J$64)</f>
        <v>-</v>
      </c>
      <c r="K46" s="100" t="str">
        <f>+IF('C10(2)-1管路(計画)'!K46="-","-",'C10(2)-1管路(計画)'!K46/1000*K$63*$U46*K$64)</f>
        <v>-</v>
      </c>
      <c r="L46" s="100" t="str">
        <f>+IF('C10(2)-1管路(計画)'!L46="-","-",'C10(2)-1管路(計画)'!L46/1000*L$63*$U46*L$64)</f>
        <v>-</v>
      </c>
      <c r="M46" s="100" t="str">
        <f>+IF('C10(2)-1管路(計画)'!M46="-","-",'C10(2)-1管路(計画)'!M46/1000*M$63*$U46*M$64)</f>
        <v>-</v>
      </c>
      <c r="N46" s="100" t="str">
        <f>+IF('C10(2)-1管路(計画)'!N46="-","-",'C10(2)-1管路(計画)'!N46/1000*N$63*$U46*N$64)</f>
        <v>-</v>
      </c>
      <c r="O46" s="100" t="str">
        <f>+IF('C10(2)-1管路(計画)'!O46="-","-",'C10(2)-1管路(計画)'!O46/1000*O$63*$U46*O$64)</f>
        <v>-</v>
      </c>
      <c r="P46" s="100" t="str">
        <f>+IF('C10(2)-1管路(計画)'!P46="-","-",'C10(2)-1管路(計画)'!P46/1000*P$63*$U46*P$64)</f>
        <v>-</v>
      </c>
      <c r="Q46" s="100" t="str">
        <f>+IF('C10(2)-1管路(計画)'!Q46="-","-",'C10(2)-1管路(計画)'!Q46/1000*Q$63*$U46*Q$64)</f>
        <v>-</v>
      </c>
      <c r="R46" s="100" t="str">
        <f>+IF('C10(2)-1管路(計画)'!R46="-","-",'C10(2)-1管路(計画)'!R46/1000*R$63*$U46*R$64)</f>
        <v>-</v>
      </c>
      <c r="S46" s="100" t="str">
        <f t="shared" si="2"/>
        <v>-</v>
      </c>
      <c r="U46" s="100">
        <f>+'C3(2)-3管路'!U46</f>
        <v>1</v>
      </c>
    </row>
    <row r="47" spans="2:21" ht="18.75" customHeight="1">
      <c r="B47" s="1364"/>
      <c r="C47" s="1364"/>
      <c r="D47" s="1396"/>
      <c r="E47" s="81" t="s">
        <v>868</v>
      </c>
      <c r="F47" s="100" t="str">
        <f>+IF('C10(2)-1管路(計画)'!F47="-","-",'C10(2)-1管路(計画)'!F47/1000*F$63*$U47*F$64)</f>
        <v>-</v>
      </c>
      <c r="G47" s="100" t="str">
        <f>+IF('C10(2)-1管路(計画)'!G47="-","-",'C10(2)-1管路(計画)'!G47/1000*G$63*$U47*G$64)</f>
        <v>-</v>
      </c>
      <c r="H47" s="100" t="str">
        <f>+IF('C10(2)-1管路(計画)'!H47="-","-",'C10(2)-1管路(計画)'!H47/1000*H$63*$U47*H$64)</f>
        <v>-</v>
      </c>
      <c r="I47" s="100" t="str">
        <f>+IF('C10(2)-1管路(計画)'!I47="-","-",'C10(2)-1管路(計画)'!I47/1000*I$63*$U47*I$64)</f>
        <v>-</v>
      </c>
      <c r="J47" s="100" t="str">
        <f>+IF('C10(2)-1管路(計画)'!J47="-","-",'C10(2)-1管路(計画)'!J47/1000*J$63*$U47*J$64)</f>
        <v>-</v>
      </c>
      <c r="K47" s="100" t="str">
        <f>+IF('C10(2)-1管路(計画)'!K47="-","-",'C10(2)-1管路(計画)'!K47/1000*K$63*$U47*K$64)</f>
        <v>-</v>
      </c>
      <c r="L47" s="100" t="str">
        <f>+IF('C10(2)-1管路(計画)'!L47="-","-",'C10(2)-1管路(計画)'!L47/1000*L$63*$U47*L$64)</f>
        <v>-</v>
      </c>
      <c r="M47" s="100" t="str">
        <f>+IF('C10(2)-1管路(計画)'!M47="-","-",'C10(2)-1管路(計画)'!M47/1000*M$63*$U47*M$64)</f>
        <v>-</v>
      </c>
      <c r="N47" s="100" t="str">
        <f>+IF('C10(2)-1管路(計画)'!N47="-","-",'C10(2)-1管路(計画)'!N47/1000*N$63*$U47*N$64)</f>
        <v>-</v>
      </c>
      <c r="O47" s="100" t="str">
        <f>+IF('C10(2)-1管路(計画)'!O47="-","-",'C10(2)-1管路(計画)'!O47/1000*O$63*$U47*O$64)</f>
        <v>-</v>
      </c>
      <c r="P47" s="100" t="str">
        <f>+IF('C10(2)-1管路(計画)'!P47="-","-",'C10(2)-1管路(計画)'!P47/1000*P$63*$U47*P$64)</f>
        <v>-</v>
      </c>
      <c r="Q47" s="100" t="str">
        <f>+IF('C10(2)-1管路(計画)'!Q47="-","-",'C10(2)-1管路(計画)'!Q47/1000*Q$63*$U47*Q$64)</f>
        <v>-</v>
      </c>
      <c r="R47" s="100" t="str">
        <f>+IF('C10(2)-1管路(計画)'!R47="-","-",'C10(2)-1管路(計画)'!R47/1000*R$63*$U47*R$64)</f>
        <v>-</v>
      </c>
      <c r="S47" s="100" t="str">
        <f t="shared" si="2"/>
        <v>-</v>
      </c>
      <c r="U47" s="100">
        <f>+'C3(2)-3管路'!U47</f>
        <v>1</v>
      </c>
    </row>
    <row r="48" spans="2:21" ht="18.75" customHeight="1">
      <c r="B48" s="1364"/>
      <c r="C48" s="1364"/>
      <c r="D48" s="1396"/>
      <c r="E48" s="81" t="s">
        <v>194</v>
      </c>
      <c r="F48" s="100" t="str">
        <f>+IF('C10(2)-1管路(計画)'!F48="-","-",'C10(2)-1管路(計画)'!F48/1000*F$63*$U48*F$64)</f>
        <v>-</v>
      </c>
      <c r="G48" s="100" t="str">
        <f>+IF('C10(2)-1管路(計画)'!G48="-","-",'C10(2)-1管路(計画)'!G48/1000*G$63*$U48*G$64)</f>
        <v>-</v>
      </c>
      <c r="H48" s="100" t="str">
        <f>+IF('C10(2)-1管路(計画)'!H48="-","-",'C10(2)-1管路(計画)'!H48/1000*H$63*$U48*H$64)</f>
        <v>-</v>
      </c>
      <c r="I48" s="100" t="str">
        <f>+IF('C10(2)-1管路(計画)'!I48="-","-",'C10(2)-1管路(計画)'!I48/1000*I$63*$U48*I$64)</f>
        <v>-</v>
      </c>
      <c r="J48" s="100" t="str">
        <f>+IF('C10(2)-1管路(計画)'!J48="-","-",'C10(2)-1管路(計画)'!J48/1000*J$63*$U48*J$64)</f>
        <v>-</v>
      </c>
      <c r="K48" s="100" t="str">
        <f>+IF('C10(2)-1管路(計画)'!K48="-","-",'C10(2)-1管路(計画)'!K48/1000*K$63*$U48*K$64)</f>
        <v>-</v>
      </c>
      <c r="L48" s="100" t="str">
        <f>+IF('C10(2)-1管路(計画)'!L48="-","-",'C10(2)-1管路(計画)'!L48/1000*L$63*$U48*L$64)</f>
        <v>-</v>
      </c>
      <c r="M48" s="100" t="str">
        <f>+IF('C10(2)-1管路(計画)'!M48="-","-",'C10(2)-1管路(計画)'!M48/1000*M$63*$U48*M$64)</f>
        <v>-</v>
      </c>
      <c r="N48" s="100" t="str">
        <f>+IF('C10(2)-1管路(計画)'!N48="-","-",'C10(2)-1管路(計画)'!N48/1000*N$63*$U48*N$64)</f>
        <v>-</v>
      </c>
      <c r="O48" s="100" t="str">
        <f>+IF('C10(2)-1管路(計画)'!O48="-","-",'C10(2)-1管路(計画)'!O48/1000*O$63*$U48*O$64)</f>
        <v>-</v>
      </c>
      <c r="P48" s="100" t="str">
        <f>+IF('C10(2)-1管路(計画)'!P48="-","-",'C10(2)-1管路(計画)'!P48/1000*P$63*$U48*P$64)</f>
        <v>-</v>
      </c>
      <c r="Q48" s="100" t="str">
        <f>+IF('C10(2)-1管路(計画)'!Q48="-","-",'C10(2)-1管路(計画)'!Q48/1000*Q$63*$U48*Q$64)</f>
        <v>-</v>
      </c>
      <c r="R48" s="100" t="str">
        <f>+IF('C10(2)-1管路(計画)'!R48="-","-",'C10(2)-1管路(計画)'!R48/1000*R$63*$U48*R$64)</f>
        <v>-</v>
      </c>
      <c r="S48" s="100" t="str">
        <f t="shared" si="2"/>
        <v>-</v>
      </c>
      <c r="U48" s="100">
        <f>+'C3(2)-3管路'!U48</f>
        <v>2</v>
      </c>
    </row>
    <row r="49" spans="2:21" ht="18.75" customHeight="1">
      <c r="B49" s="1364"/>
      <c r="C49" s="1364"/>
      <c r="D49" s="1397"/>
      <c r="E49" s="82" t="s">
        <v>54</v>
      </c>
      <c r="F49" s="101">
        <f>+IF('C10(2)-1管路(計画)'!F49="-","-",SUM(F43:F48))</f>
        <v>0</v>
      </c>
      <c r="G49" s="101" t="str">
        <f>+IF('C10(2)-1管路(計画)'!G49="-","-",SUM(G43:G48))</f>
        <v>-</v>
      </c>
      <c r="H49" s="101" t="str">
        <f>+IF('C10(2)-1管路(計画)'!H49="-","-",SUM(H43:H48))</f>
        <v>-</v>
      </c>
      <c r="I49" s="101" t="str">
        <f>+IF('C10(2)-1管路(計画)'!I49="-","-",SUM(I43:I48))</f>
        <v>-</v>
      </c>
      <c r="J49" s="101" t="str">
        <f>+IF('C10(2)-1管路(計画)'!J49="-","-",SUM(J43:J48))</f>
        <v>-</v>
      </c>
      <c r="K49" s="101" t="str">
        <f>+IF('C10(2)-1管路(計画)'!K49="-","-",SUM(K43:K48))</f>
        <v>-</v>
      </c>
      <c r="L49" s="101" t="str">
        <f>+IF('C10(2)-1管路(計画)'!L49="-","-",SUM(L43:L48))</f>
        <v>-</v>
      </c>
      <c r="M49" s="101" t="str">
        <f>+IF('C10(2)-1管路(計画)'!M49="-","-",SUM(M43:M48))</f>
        <v>-</v>
      </c>
      <c r="N49" s="101" t="str">
        <f>+IF('C10(2)-1管路(計画)'!N49="-","-",SUM(N43:N48))</f>
        <v>-</v>
      </c>
      <c r="O49" s="101" t="str">
        <f>+IF('C10(2)-1管路(計画)'!O49="-","-",SUM(O43:O48))</f>
        <v>-</v>
      </c>
      <c r="P49" s="101" t="str">
        <f>+IF('C10(2)-1管路(計画)'!P49="-","-",SUM(P43:P48))</f>
        <v>-</v>
      </c>
      <c r="Q49" s="101" t="str">
        <f>+IF('C10(2)-1管路(計画)'!Q49="-","-",SUM(Q43:Q48))</f>
        <v>-</v>
      </c>
      <c r="R49" s="101" t="str">
        <f>+IF('C10(2)-1管路(計画)'!R49="-","-",SUM(R43:R48))</f>
        <v>-</v>
      </c>
      <c r="S49" s="101" t="str">
        <f t="shared" si="2"/>
        <v>-</v>
      </c>
      <c r="U49" s="101"/>
    </row>
    <row r="50" spans="2:21" ht="18.75" customHeight="1">
      <c r="B50" s="1398"/>
      <c r="C50" s="1364"/>
      <c r="D50" s="1365" t="s">
        <v>853</v>
      </c>
      <c r="E50" s="1366"/>
      <c r="F50" s="102" t="str">
        <f>IF(SUM(F28,F35,F42,F49)=0,"-",SUM(F28,F35,F42,F49))</f>
        <v>-</v>
      </c>
      <c r="G50" s="102" t="str">
        <f t="shared" ref="G50:S50" si="3">IF(SUM(G28,G35,G42,G49)=0,"-",SUM(G28,G35,G42,G49))</f>
        <v>-</v>
      </c>
      <c r="H50" s="102" t="str">
        <f t="shared" si="3"/>
        <v>-</v>
      </c>
      <c r="I50" s="102" t="str">
        <f t="shared" si="3"/>
        <v>-</v>
      </c>
      <c r="J50" s="102">
        <f t="shared" si="3"/>
        <v>2.642252151855204</v>
      </c>
      <c r="K50" s="102">
        <f t="shared" si="3"/>
        <v>23.408171409872477</v>
      </c>
      <c r="L50" s="102" t="str">
        <f t="shared" si="3"/>
        <v>-</v>
      </c>
      <c r="M50" s="102">
        <f t="shared" si="3"/>
        <v>0.66926636334018919</v>
      </c>
      <c r="N50" s="102">
        <f t="shared" si="3"/>
        <v>2.2289194779925952</v>
      </c>
      <c r="O50" s="102" t="str">
        <f t="shared" si="3"/>
        <v>-</v>
      </c>
      <c r="P50" s="102" t="str">
        <f t="shared" si="3"/>
        <v>-</v>
      </c>
      <c r="Q50" s="102" t="str">
        <f t="shared" si="3"/>
        <v>-</v>
      </c>
      <c r="R50" s="102" t="str">
        <f t="shared" si="3"/>
        <v>-</v>
      </c>
      <c r="S50" s="102">
        <f t="shared" si="3"/>
        <v>28.948609403060463</v>
      </c>
      <c r="U50" s="102"/>
    </row>
    <row r="51" spans="2:21" ht="18.75" customHeight="1">
      <c r="B51" s="1395" t="s">
        <v>871</v>
      </c>
      <c r="C51" s="1364"/>
      <c r="D51" s="1260" t="s">
        <v>770</v>
      </c>
      <c r="E51" s="80" t="s">
        <v>864</v>
      </c>
      <c r="F51" s="99" t="str">
        <f>+IF('C10(2)-1管路(計画)'!F51="-","-",'C10(2)-1管路(計画)'!F51/1000*F$63*$U51*F$64)</f>
        <v>-</v>
      </c>
      <c r="G51" s="99" t="str">
        <f>+IF('C10(2)-1管路(計画)'!G51="-","-",'C10(2)-1管路(計画)'!G51/1000*G$63*$U51*G$64)</f>
        <v>-</v>
      </c>
      <c r="H51" s="99" t="str">
        <f>+IF('C10(2)-1管路(計画)'!H51="-","-",'C10(2)-1管路(計画)'!H51/1000*H$63*$U51*H$64)</f>
        <v>-</v>
      </c>
      <c r="I51" s="99" t="str">
        <f>+IF('C10(2)-1管路(計画)'!I51="-","-",'C10(2)-1管路(計画)'!I51/1000*I$63*$U51*I$64)</f>
        <v>-</v>
      </c>
      <c r="J51" s="99" t="str">
        <f>+IF('C10(2)-1管路(計画)'!J51="-","-",'C10(2)-1管路(計画)'!J51/1000*J$63*$U51*J$64)</f>
        <v>-</v>
      </c>
      <c r="K51" s="99" t="str">
        <f>+IF('C10(2)-1管路(計画)'!K51="-","-",'C10(2)-1管路(計画)'!K51/1000*K$63*$U51*K$64)</f>
        <v>-</v>
      </c>
      <c r="L51" s="99" t="str">
        <f>+IF('C10(2)-1管路(計画)'!L51="-","-",'C10(2)-1管路(計画)'!L51/1000*L$63*$U51*L$64)</f>
        <v>-</v>
      </c>
      <c r="M51" s="99" t="str">
        <f>+IF('C10(2)-1管路(計画)'!M51="-","-",'C10(2)-1管路(計画)'!M51/1000*M$63*$U51*M$64)</f>
        <v>-</v>
      </c>
      <c r="N51" s="99" t="str">
        <f>+IF('C10(2)-1管路(計画)'!N51="-","-",'C10(2)-1管路(計画)'!N51/1000*N$63*$U51*N$64)</f>
        <v>-</v>
      </c>
      <c r="O51" s="99" t="str">
        <f>+IF('C10(2)-1管路(計画)'!O51="-","-",'C10(2)-1管路(計画)'!O51/1000*O$63*$U51*O$64)</f>
        <v>-</v>
      </c>
      <c r="P51" s="99" t="str">
        <f>+IF('C10(2)-1管路(計画)'!P51="-","-",'C10(2)-1管路(計画)'!P51/1000*P$63*$U51*P$64)</f>
        <v>-</v>
      </c>
      <c r="Q51" s="99" t="str">
        <f>+IF('C10(2)-1管路(計画)'!Q51="-","-",'C10(2)-1管路(計画)'!Q51/1000*Q$63*$U51*Q$64)</f>
        <v>-</v>
      </c>
      <c r="R51" s="99" t="str">
        <f>+IF('C10(2)-1管路(計画)'!R51="-","-",'C10(2)-1管路(計画)'!R51/1000*R$63*$U51*R$64)</f>
        <v>-</v>
      </c>
      <c r="S51" s="99" t="str">
        <f t="shared" si="2"/>
        <v>-</v>
      </c>
      <c r="U51" s="99">
        <f>+'C3(2)-3管路'!U51</f>
        <v>0.1</v>
      </c>
    </row>
    <row r="52" spans="2:21" ht="18.75" customHeight="1">
      <c r="B52" s="1396"/>
      <c r="C52" s="1364"/>
      <c r="D52" s="1263"/>
      <c r="E52" s="81" t="s">
        <v>865</v>
      </c>
      <c r="F52" s="100">
        <f>+IF('C10(2)-1管路(計画)'!F52="-","-",'C10(2)-1管路(計画)'!F52/1000*F$63*$U52*F$64)</f>
        <v>0</v>
      </c>
      <c r="G52" s="100" t="str">
        <f>+IF('C10(2)-1管路(計画)'!G52="-","-",'C10(2)-1管路(計画)'!G52/1000*G$63*$U52*G$64)</f>
        <v>-</v>
      </c>
      <c r="H52" s="100" t="str">
        <f>+IF('C10(2)-1管路(計画)'!H52="-","-",'C10(2)-1管路(計画)'!H52/1000*H$63*$U52*H$64)</f>
        <v>-</v>
      </c>
      <c r="I52" s="100" t="str">
        <f>+IF('C10(2)-1管路(計画)'!I52="-","-",'C10(2)-1管路(計画)'!I52/1000*I$63*$U52*I$64)</f>
        <v>-</v>
      </c>
      <c r="J52" s="100">
        <f>+IF('C10(2)-1管路(計画)'!J52="-","-",'C10(2)-1管路(計画)'!J52/1000*J$63*$U52*J$64)</f>
        <v>1.3218260962566846E-2</v>
      </c>
      <c r="K52" s="100">
        <f>+IF('C10(2)-1管路(計画)'!K52="-","-",'C10(2)-1管路(計画)'!K52/1000*K$63*$U52*K$64)</f>
        <v>0.22456965015220073</v>
      </c>
      <c r="L52" s="100" t="str">
        <f>+IF('C10(2)-1管路(計画)'!L52="-","-",'C10(2)-1管路(計画)'!L52/1000*L$63*$U52*L$64)</f>
        <v>-</v>
      </c>
      <c r="M52" s="100" t="str">
        <f>+IF('C10(2)-1管路(計画)'!M52="-","-",'C10(2)-1管路(計画)'!M52/1000*M$63*$U52*M$64)</f>
        <v>-</v>
      </c>
      <c r="N52" s="100" t="str">
        <f>+IF('C10(2)-1管路(計画)'!N52="-","-",'C10(2)-1管路(計画)'!N52/1000*N$63*$U52*N$64)</f>
        <v>-</v>
      </c>
      <c r="O52" s="100" t="str">
        <f>+IF('C10(2)-1管路(計画)'!O52="-","-",'C10(2)-1管路(計画)'!O52/1000*O$63*$U52*O$64)</f>
        <v>-</v>
      </c>
      <c r="P52" s="100" t="str">
        <f>+IF('C10(2)-1管路(計画)'!P52="-","-",'C10(2)-1管路(計画)'!P52/1000*P$63*$U52*P$64)</f>
        <v>-</v>
      </c>
      <c r="Q52" s="100" t="str">
        <f>+IF('C10(2)-1管路(計画)'!Q52="-","-",'C10(2)-1管路(計画)'!Q52/1000*Q$63*$U52*Q$64)</f>
        <v>-</v>
      </c>
      <c r="R52" s="100" t="str">
        <f>+IF('C10(2)-1管路(計画)'!R52="-","-",'C10(2)-1管路(計画)'!R52/1000*R$63*$U52*R$64)</f>
        <v>-</v>
      </c>
      <c r="S52" s="100">
        <f t="shared" si="2"/>
        <v>0.23778791111476758</v>
      </c>
      <c r="U52" s="100">
        <f>+'C3(2)-3管路'!U52</f>
        <v>0.2</v>
      </c>
    </row>
    <row r="53" spans="2:21" ht="18.75" customHeight="1">
      <c r="B53" s="1396"/>
      <c r="C53" s="1364"/>
      <c r="D53" s="1263"/>
      <c r="E53" s="81" t="s">
        <v>866</v>
      </c>
      <c r="F53" s="100">
        <f>+IF('C10(2)-1管路(計画)'!F53="-","-",'C10(2)-1管路(計画)'!F53/1000*F$63*$U53*F$64)</f>
        <v>0</v>
      </c>
      <c r="G53" s="100" t="str">
        <f>+IF('C10(2)-1管路(計画)'!G53="-","-",'C10(2)-1管路(計画)'!G53/1000*G$63*$U53*G$64)</f>
        <v>-</v>
      </c>
      <c r="H53" s="100" t="str">
        <f>+IF('C10(2)-1管路(計画)'!H53="-","-",'C10(2)-1管路(計画)'!H53/1000*H$63*$U53*H$64)</f>
        <v>-</v>
      </c>
      <c r="I53" s="100" t="str">
        <f>+IF('C10(2)-1管路(計画)'!I53="-","-",'C10(2)-1管路(計画)'!I53/1000*I$63*$U53*I$64)</f>
        <v>-</v>
      </c>
      <c r="J53" s="100">
        <f>+IF('C10(2)-1管路(計画)'!J53="-","-",'C10(2)-1管路(計画)'!J53/1000*J$63*$U53*J$64)</f>
        <v>0.76520434497737566</v>
      </c>
      <c r="K53" s="100">
        <f>+IF('C10(2)-1管路(計画)'!K53="-","-",'C10(2)-1管路(計画)'!K53/1000*K$63*$U53*K$64)</f>
        <v>0.84537427093377338</v>
      </c>
      <c r="L53" s="100" t="str">
        <f>+IF('C10(2)-1管路(計画)'!L53="-","-",'C10(2)-1管路(計画)'!L53/1000*L$63*$U53*L$64)</f>
        <v>-</v>
      </c>
      <c r="M53" s="100" t="str">
        <f>+IF('C10(2)-1管路(計画)'!M53="-","-",'C10(2)-1管路(計画)'!M53/1000*M$63*$U53*M$64)</f>
        <v>-</v>
      </c>
      <c r="N53" s="100">
        <f>+IF('C10(2)-1管路(計画)'!N53="-","-",'C10(2)-1管路(計画)'!N53/1000*N$63*$U53*N$64)</f>
        <v>6.3353795146030454E-3</v>
      </c>
      <c r="O53" s="100" t="str">
        <f>+IF('C10(2)-1管路(計画)'!O53="-","-",'C10(2)-1管路(計画)'!O53/1000*O$63*$U53*O$64)</f>
        <v>-</v>
      </c>
      <c r="P53" s="100" t="str">
        <f>+IF('C10(2)-1管路(計画)'!P53="-","-",'C10(2)-1管路(計画)'!P53/1000*P$63*$U53*P$64)</f>
        <v>-</v>
      </c>
      <c r="Q53" s="100" t="str">
        <f>+IF('C10(2)-1管路(計画)'!Q53="-","-",'C10(2)-1管路(計画)'!Q53/1000*Q$63*$U53*Q$64)</f>
        <v>-</v>
      </c>
      <c r="R53" s="100" t="str">
        <f>+IF('C10(2)-1管路(計画)'!R53="-","-",'C10(2)-1管路(計画)'!R53/1000*R$63*$U53*R$64)</f>
        <v>-</v>
      </c>
      <c r="S53" s="100">
        <f t="shared" si="2"/>
        <v>1.6169139954257521</v>
      </c>
      <c r="U53" s="100">
        <f>+'C3(2)-3管路'!U53</f>
        <v>0.4</v>
      </c>
    </row>
    <row r="54" spans="2:21" ht="18.75" customHeight="1">
      <c r="B54" s="1396"/>
      <c r="C54" s="1364"/>
      <c r="D54" s="1263"/>
      <c r="E54" s="81" t="s">
        <v>867</v>
      </c>
      <c r="F54" s="100">
        <f>+IF('C10(2)-1管路(計画)'!F54="-","-",'C10(2)-1管路(計画)'!F54/1000*F$63*$U54*F$64)</f>
        <v>0</v>
      </c>
      <c r="G54" s="100">
        <f>+IF('C10(2)-1管路(計画)'!G54="-","-",'C10(2)-1管路(計画)'!G54/1000*G$63*$U54*G$64)</f>
        <v>0</v>
      </c>
      <c r="H54" s="100" t="str">
        <f>+IF('C10(2)-1管路(計画)'!H54="-","-",'C10(2)-1管路(計画)'!H54/1000*H$63*$U54*H$64)</f>
        <v>-</v>
      </c>
      <c r="I54" s="100" t="str">
        <f>+IF('C10(2)-1管路(計画)'!I54="-","-",'C10(2)-1管路(計画)'!I54/1000*I$63*$U54*I$64)</f>
        <v>-</v>
      </c>
      <c r="J54" s="100">
        <f>+IF('C10(2)-1管路(計画)'!J54="-","-",'C10(2)-1管路(計画)'!J54/1000*J$63*$U54*J$64)</f>
        <v>3.2400382270670471</v>
      </c>
      <c r="K54" s="100">
        <f>+IF('C10(2)-1管路(計画)'!K54="-","-",'C10(2)-1管路(計画)'!K54/1000*K$63*$U54*K$64)</f>
        <v>18.018679699712038</v>
      </c>
      <c r="L54" s="100" t="str">
        <f>+IF('C10(2)-1管路(計画)'!L54="-","-",'C10(2)-1管路(計画)'!L54/1000*L$63*$U54*L$64)</f>
        <v>-</v>
      </c>
      <c r="M54" s="100">
        <f>+IF('C10(2)-1管路(計画)'!M54="-","-",'C10(2)-1管路(計画)'!M54/1000*M$63*$U54*M$64)</f>
        <v>0.12608187379679145</v>
      </c>
      <c r="N54" s="100">
        <f>+IF('C10(2)-1管路(計画)'!N54="-","-",'C10(2)-1管路(計画)'!N54/1000*N$63*$U54*N$64)</f>
        <v>1.1081048058412175</v>
      </c>
      <c r="O54" s="100" t="str">
        <f>+IF('C10(2)-1管路(計画)'!O54="-","-",'C10(2)-1管路(計画)'!O54/1000*O$63*$U54*O$64)</f>
        <v>-</v>
      </c>
      <c r="P54" s="100" t="str">
        <f>+IF('C10(2)-1管路(計画)'!P54="-","-",'C10(2)-1管路(計画)'!P54/1000*P$63*$U54*P$64)</f>
        <v>-</v>
      </c>
      <c r="Q54" s="100" t="str">
        <f>+IF('C10(2)-1管路(計画)'!Q54="-","-",'C10(2)-1管路(計画)'!Q54/1000*Q$63*$U54*Q$64)</f>
        <v>-</v>
      </c>
      <c r="R54" s="100" t="str">
        <f>+IF('C10(2)-1管路(計画)'!R54="-","-",'C10(2)-1管路(計画)'!R54/1000*R$63*$U54*R$64)</f>
        <v>-</v>
      </c>
      <c r="S54" s="100">
        <f t="shared" si="2"/>
        <v>22.492904606417095</v>
      </c>
      <c r="U54" s="100">
        <f>+'C3(2)-3管路'!U54</f>
        <v>1</v>
      </c>
    </row>
    <row r="55" spans="2:21" ht="18.75" customHeight="1">
      <c r="B55" s="1396"/>
      <c r="C55" s="1364"/>
      <c r="D55" s="1263"/>
      <c r="E55" s="81" t="s">
        <v>868</v>
      </c>
      <c r="F55" s="100">
        <f>+IF('C10(2)-1管路(計画)'!F55="-","-",'C10(2)-1管路(計画)'!F55/1000*F$63*$U55*F$64)</f>
        <v>0</v>
      </c>
      <c r="G55" s="100">
        <f>+IF('C10(2)-1管路(計画)'!G55="-","-",'C10(2)-1管路(計画)'!G55/1000*G$63*$U55*G$64)</f>
        <v>0</v>
      </c>
      <c r="H55" s="100" t="str">
        <f>+IF('C10(2)-1管路(計画)'!H55="-","-",'C10(2)-1管路(計画)'!H55/1000*H$63*$U55*H$64)</f>
        <v>-</v>
      </c>
      <c r="I55" s="100" t="str">
        <f>+IF('C10(2)-1管路(計画)'!I55="-","-",'C10(2)-1管路(計画)'!I55/1000*I$63*$U55*I$64)</f>
        <v>-</v>
      </c>
      <c r="J55" s="100">
        <f>+IF('C10(2)-1管路(計画)'!J55="-","-",'C10(2)-1管路(計画)'!J55/1000*J$63*$U55*J$64)</f>
        <v>7.6793012245989374</v>
      </c>
      <c r="K55" s="100">
        <f>+IF('C10(2)-1管路(計画)'!K55="-","-",'C10(2)-1管路(計画)'!K55/1000*K$63*$U55*K$64)</f>
        <v>49.849972817935026</v>
      </c>
      <c r="L55" s="100" t="str">
        <f>+IF('C10(2)-1管路(計画)'!L55="-","-",'C10(2)-1管路(計画)'!L55/1000*L$63*$U55*L$64)</f>
        <v>-</v>
      </c>
      <c r="M55" s="100">
        <f>+IF('C10(2)-1管路(計画)'!M55="-","-",'C10(2)-1管路(計画)'!M55/1000*M$63*$U55*M$64)</f>
        <v>0.22325564551213492</v>
      </c>
      <c r="N55" s="100">
        <f>+IF('C10(2)-1管路(計画)'!N55="-","-",'C10(2)-1管路(計画)'!N55/1000*N$63*$U55*N$64)</f>
        <v>12.811936313451254</v>
      </c>
      <c r="O55" s="100" t="str">
        <f>+IF('C10(2)-1管路(計画)'!O55="-","-",'C10(2)-1管路(計画)'!O55/1000*O$63*$U55*O$64)</f>
        <v>-</v>
      </c>
      <c r="P55" s="100" t="str">
        <f>+IF('C10(2)-1管路(計画)'!P55="-","-",'C10(2)-1管路(計画)'!P55/1000*P$63*$U55*P$64)</f>
        <v>-</v>
      </c>
      <c r="Q55" s="100" t="str">
        <f>+IF('C10(2)-1管路(計画)'!Q55="-","-",'C10(2)-1管路(計画)'!Q55/1000*Q$63*$U55*Q$64)</f>
        <v>-</v>
      </c>
      <c r="R55" s="100" t="str">
        <f>+IF('C10(2)-1管路(計画)'!R55="-","-",'C10(2)-1管路(計画)'!R55/1000*R$63*$U55*R$64)</f>
        <v>-</v>
      </c>
      <c r="S55" s="100">
        <f t="shared" si="2"/>
        <v>70.564466001497351</v>
      </c>
      <c r="U55" s="100">
        <f>+'C3(2)-3管路'!U55</f>
        <v>1</v>
      </c>
    </row>
    <row r="56" spans="2:21" ht="18.75" customHeight="1">
      <c r="B56" s="1396"/>
      <c r="C56" s="1364"/>
      <c r="D56" s="1263"/>
      <c r="E56" s="81" t="s">
        <v>194</v>
      </c>
      <c r="F56" s="100">
        <f>+IF('C10(2)-1管路(計画)'!F56="-","-",'C10(2)-1管路(計画)'!F56/1000*F$63*$U56*F$64)</f>
        <v>0</v>
      </c>
      <c r="G56" s="100">
        <f>+IF('C10(2)-1管路(計画)'!G56="-","-",'C10(2)-1管路(計画)'!G56/1000*G$63*$U56*G$64)</f>
        <v>0</v>
      </c>
      <c r="H56" s="100">
        <f>+IF('C10(2)-1管路(計画)'!H56="-","-",'C10(2)-1管路(計画)'!H56/1000*H$63*$U56*H$64)</f>
        <v>0</v>
      </c>
      <c r="I56" s="100" t="str">
        <f>+IF('C10(2)-1管路(計画)'!I56="-","-",'C10(2)-1管路(計画)'!I56/1000*I$63*$U56*I$64)</f>
        <v>-</v>
      </c>
      <c r="J56" s="100">
        <f>+IF('C10(2)-1管路(計画)'!J56="-","-",'C10(2)-1管路(計画)'!J56/1000*J$63*$U56*J$64)</f>
        <v>3.6785090611271061</v>
      </c>
      <c r="K56" s="100">
        <f>+IF('C10(2)-1管路(計画)'!K56="-","-",'C10(2)-1管路(計画)'!K56/1000*K$63*$U56*K$64)</f>
        <v>31.205733052077317</v>
      </c>
      <c r="L56" s="100" t="str">
        <f>+IF('C10(2)-1管路(計画)'!L56="-","-",'C10(2)-1管路(計画)'!L56/1000*L$63*$U56*L$64)</f>
        <v>-</v>
      </c>
      <c r="M56" s="100">
        <f>+IF('C10(2)-1管路(計画)'!M56="-","-",'C10(2)-1管路(計画)'!M56/1000*M$63*$U56*M$64)</f>
        <v>3.4674705301851096</v>
      </c>
      <c r="N56" s="100">
        <f>+IF('C10(2)-1管路(計画)'!N56="-","-",'C10(2)-1管路(計画)'!N56/1000*N$63*$U56*N$64)</f>
        <v>54.481526315919417</v>
      </c>
      <c r="O56" s="100" t="str">
        <f>+IF('C10(2)-1管路(計画)'!O56="-","-",'C10(2)-1管路(計画)'!O56/1000*O$63*$U56*O$64)</f>
        <v>-</v>
      </c>
      <c r="P56" s="100" t="str">
        <f>+IF('C10(2)-1管路(計画)'!P56="-","-",'C10(2)-1管路(計画)'!P56/1000*P$63*$U56*P$64)</f>
        <v>-</v>
      </c>
      <c r="Q56" s="100" t="str">
        <f>+IF('C10(2)-1管路(計画)'!Q56="-","-",'C10(2)-1管路(計画)'!Q56/1000*Q$63*$U56*Q$64)</f>
        <v>-</v>
      </c>
      <c r="R56" s="100" t="str">
        <f>+IF('C10(2)-1管路(計画)'!R56="-","-",'C10(2)-1管路(計画)'!R56/1000*R$63*$U56*R$64)</f>
        <v>-</v>
      </c>
      <c r="S56" s="100">
        <f t="shared" si="2"/>
        <v>92.833238959308943</v>
      </c>
      <c r="U56" s="100">
        <f>+'C3(2)-3管路'!U56</f>
        <v>2</v>
      </c>
    </row>
    <row r="57" spans="2:21" ht="18.75" customHeight="1">
      <c r="B57" s="1397"/>
      <c r="C57" s="1398"/>
      <c r="D57" s="1264"/>
      <c r="E57" s="82" t="s">
        <v>54</v>
      </c>
      <c r="F57" s="101">
        <f>+IF('C10(2)-1管路(計画)'!F57="-","-",SUM(F51:F56))</f>
        <v>0</v>
      </c>
      <c r="G57" s="101">
        <f>+IF('C10(2)-1管路(計画)'!G57="-","-",SUM(G51:G56))</f>
        <v>0</v>
      </c>
      <c r="H57" s="101">
        <f>+IF('C10(2)-1管路(計画)'!H57="-","-",SUM(H51:H56))</f>
        <v>0</v>
      </c>
      <c r="I57" s="101" t="str">
        <f>+IF('C10(2)-1管路(計画)'!I57="-","-",SUM(I51:I56))</f>
        <v>-</v>
      </c>
      <c r="J57" s="101">
        <f>+IF('C10(2)-1管路(計画)'!J57="-","-",SUM(J51:J56))</f>
        <v>15.376271118733033</v>
      </c>
      <c r="K57" s="101">
        <f>+IF('C10(2)-1管路(計画)'!K57="-","-",SUM(K51:K56))</f>
        <v>100.14432949081036</v>
      </c>
      <c r="L57" s="101" t="str">
        <f>+IF('C10(2)-1管路(計画)'!L57="-","-",SUM(L51:L56))</f>
        <v>-</v>
      </c>
      <c r="M57" s="101">
        <f>+IF('C10(2)-1管路(計画)'!M57="-","-",SUM(M51:M56))</f>
        <v>3.816808049494036</v>
      </c>
      <c r="N57" s="101">
        <f>+IF('C10(2)-1管路(計画)'!N57="-","-",SUM(N51:N56))</f>
        <v>68.407902814726498</v>
      </c>
      <c r="O57" s="101" t="str">
        <f>+IF('C10(2)-1管路(計画)'!O57="-","-",SUM(O51:O56))</f>
        <v>-</v>
      </c>
      <c r="P57" s="101" t="str">
        <f>+IF('C10(2)-1管路(計画)'!P57="-","-",SUM(P51:P56))</f>
        <v>-</v>
      </c>
      <c r="Q57" s="101" t="str">
        <f>+IF('C10(2)-1管路(計画)'!Q57="-","-",SUM(Q51:Q56))</f>
        <v>-</v>
      </c>
      <c r="R57" s="101" t="str">
        <f>+IF('C10(2)-1管路(計画)'!R57="-","-",SUM(R51:R56))</f>
        <v>-</v>
      </c>
      <c r="S57" s="101">
        <f t="shared" si="2"/>
        <v>187.74531147376393</v>
      </c>
      <c r="U57" s="101"/>
    </row>
    <row r="58" spans="2:21" ht="18.75" customHeight="1">
      <c r="B58" s="760" t="s">
        <v>872</v>
      </c>
      <c r="C58" s="760"/>
      <c r="D58" s="1365" t="s">
        <v>855</v>
      </c>
      <c r="E58" s="1366"/>
      <c r="F58" s="102" t="str">
        <f>IF(SUM(F35,F42,F49,F57)=0,"-",SUM(F35,F42,F49,F57))</f>
        <v>-</v>
      </c>
      <c r="G58" s="102" t="str">
        <f t="shared" ref="G58:S58" si="4">IF(SUM(G35,G42,G49,G57)=0,"-",SUM(G35,G42,G49,G57))</f>
        <v>-</v>
      </c>
      <c r="H58" s="102" t="str">
        <f t="shared" si="4"/>
        <v>-</v>
      </c>
      <c r="I58" s="102" t="str">
        <f t="shared" si="4"/>
        <v>-</v>
      </c>
      <c r="J58" s="102">
        <f t="shared" si="4"/>
        <v>15.524174855302347</v>
      </c>
      <c r="K58" s="102">
        <f t="shared" si="4"/>
        <v>101.0638198806088</v>
      </c>
      <c r="L58" s="102" t="str">
        <f t="shared" si="4"/>
        <v>-</v>
      </c>
      <c r="M58" s="102">
        <f t="shared" si="4"/>
        <v>3.8443395752858911</v>
      </c>
      <c r="N58" s="102">
        <f t="shared" si="4"/>
        <v>68.407902814726498</v>
      </c>
      <c r="O58" s="102" t="str">
        <f t="shared" si="4"/>
        <v>-</v>
      </c>
      <c r="P58" s="102" t="str">
        <f t="shared" si="4"/>
        <v>-</v>
      </c>
      <c r="Q58" s="102" t="str">
        <f t="shared" si="4"/>
        <v>-</v>
      </c>
      <c r="R58" s="102" t="str">
        <f t="shared" si="4"/>
        <v>-</v>
      </c>
      <c r="S58" s="102">
        <f t="shared" si="4"/>
        <v>188.84023712592355</v>
      </c>
      <c r="U58" s="810"/>
    </row>
    <row r="59" spans="2:21" ht="18.75" customHeight="1">
      <c r="B59" s="1365" t="s">
        <v>67</v>
      </c>
      <c r="C59" s="1405"/>
      <c r="D59" s="1405"/>
      <c r="E59" s="1366"/>
      <c r="F59" s="102">
        <f>+IF('C3(2)-2管路'!F59="-","-",SUM(F13,F20,F27,F35,F42,F49,F57))</f>
        <v>0</v>
      </c>
      <c r="G59" s="102">
        <f>+IF('C3(2)-2管路'!G59="-","-",SUM(G13,G20,G27,G35,G42,G49,G57))</f>
        <v>0</v>
      </c>
      <c r="H59" s="102">
        <f>+IF('C3(2)-2管路'!H59="-","-",SUM(H13,H20,H27,H35,H42,H49,H57))</f>
        <v>0</v>
      </c>
      <c r="I59" s="102" t="str">
        <f>+IF('C3(2)-2管路'!I59="-","-",SUM(I13,I20,I27,I35,I42,I49,I57))</f>
        <v>-</v>
      </c>
      <c r="J59" s="102">
        <f>+IF('C3(2)-2管路'!J59="-","-",SUM(J13,J20,J27,J35,J42,J49,J57))</f>
        <v>18.018523270588236</v>
      </c>
      <c r="K59" s="102">
        <f>+IF('C3(2)-2管路'!K59="-","-",SUM(K13,K20,K27,K35,K42,K49,K57))</f>
        <v>123.55250090068284</v>
      </c>
      <c r="L59" s="102" t="str">
        <f>+IF('C3(2)-2管路'!L59="-","-",SUM(L13,L20,L27,L35,L42,L49,L57))</f>
        <v>-</v>
      </c>
      <c r="M59" s="102">
        <f>+IF('C3(2)-2管路'!M59="-","-",SUM(M13,M20,M27,M35,M42,M49,M57))</f>
        <v>4.4860744128342249</v>
      </c>
      <c r="N59" s="102">
        <f>+IF('C3(2)-2管路'!N59="-","-",SUM(N13,N20,N27,N35,N42,N49,N57))</f>
        <v>70.636822292719089</v>
      </c>
      <c r="O59" s="102">
        <f>+IF('C3(2)-2管路'!O59="-","-",SUM(O13,O20,O27,O35,O42,O49,O57))</f>
        <v>0</v>
      </c>
      <c r="P59" s="102" t="str">
        <f>+IF('C3(2)-2管路'!P59="-","-",SUM(P13,P20,P27,P35,P42,P49,P57))</f>
        <v>-</v>
      </c>
      <c r="Q59" s="102">
        <f>+IF('C3(2)-2管路'!Q59="-","-",SUM(Q13,Q20,Q27,Q35,Q42,Q49,Q57))</f>
        <v>0</v>
      </c>
      <c r="R59" s="102" t="str">
        <f>+IF('C3(2)-2管路'!R59="-","-",SUM(R13,R20,R27,R35,R42,R49,R57))</f>
        <v>-</v>
      </c>
      <c r="S59" s="102">
        <f t="shared" ref="S59" si="5">IF(SUM(F59:R59)=0,"-",SUM(F59:R59))</f>
        <v>216.69392087682439</v>
      </c>
      <c r="U59" s="102"/>
    </row>
    <row r="60" spans="2:21" ht="18.75" customHeight="1">
      <c r="C60" s="811" t="s">
        <v>734</v>
      </c>
      <c r="D60" s="812" t="s">
        <v>775</v>
      </c>
      <c r="N60" s="1406" t="s">
        <v>537</v>
      </c>
      <c r="O60" s="1407"/>
      <c r="P60" s="1407" t="s">
        <v>724</v>
      </c>
      <c r="Q60" s="1407"/>
      <c r="R60" s="1407"/>
      <c r="S60" s="638">
        <f>(S27+S58)/('C10(2)-1管路(計画)'!S27+'C10(2)-1管路(計画)'!S58)*1000</f>
        <v>0.73544740594449121</v>
      </c>
    </row>
    <row r="61" spans="2:21" ht="18.75" customHeight="1">
      <c r="N61" s="1407"/>
      <c r="O61" s="1407"/>
      <c r="P61" s="1407" t="s">
        <v>68</v>
      </c>
      <c r="Q61" s="1407"/>
      <c r="R61" s="1407"/>
      <c r="S61" s="638">
        <f>S59/'C10(2)-1管路(計画)'!S59*1000</f>
        <v>0.71993129688222923</v>
      </c>
    </row>
    <row r="62" spans="2:21" ht="18.75" customHeight="1">
      <c r="N62" s="679"/>
      <c r="O62" s="679"/>
      <c r="P62" s="679"/>
      <c r="Q62" s="679"/>
      <c r="R62" s="679"/>
      <c r="S62" s="679"/>
      <c r="T62" s="680"/>
    </row>
    <row r="63" spans="2:21" ht="18.75" customHeight="1">
      <c r="B63" s="1599" t="s">
        <v>740</v>
      </c>
      <c r="C63" s="1599"/>
      <c r="D63" s="1599"/>
      <c r="E63" s="1599"/>
      <c r="F63" s="681">
        <f>+'C3(2)-3管路'!F63</f>
        <v>0</v>
      </c>
      <c r="G63" s="681">
        <f>+'C3(2)-3管路'!G63</f>
        <v>0</v>
      </c>
      <c r="H63" s="681">
        <f>+'C3(2)-3管路'!H63</f>
        <v>0</v>
      </c>
      <c r="I63" s="681">
        <f>+'C3(2)-3管路'!I63</f>
        <v>0</v>
      </c>
      <c r="J63" s="681">
        <f>+'C3(2)-3管路'!J63</f>
        <v>0.5</v>
      </c>
      <c r="K63" s="681">
        <f>+'C3(2)-3管路'!K63</f>
        <v>1</v>
      </c>
      <c r="L63" s="681">
        <f>+'C3(2)-3管路'!L63</f>
        <v>0</v>
      </c>
      <c r="M63" s="681">
        <f>+'C3(2)-3管路'!M63</f>
        <v>0.8</v>
      </c>
      <c r="N63" s="681">
        <f>+'C3(2)-3管路'!N63</f>
        <v>2.5</v>
      </c>
      <c r="O63" s="681">
        <f>+'C3(2)-3管路'!O63</f>
        <v>2.5</v>
      </c>
      <c r="P63" s="681">
        <f>+'C3(2)-3管路'!P63</f>
        <v>7.5</v>
      </c>
      <c r="Q63" s="681">
        <f>+'C3(2)-3管路'!Q63</f>
        <v>2.5</v>
      </c>
      <c r="R63" s="681">
        <f>+'C3(2)-3管路'!R63</f>
        <v>2.5</v>
      </c>
    </row>
    <row r="64" spans="2:21" ht="30" customHeight="1">
      <c r="B64" s="1402" t="s">
        <v>922</v>
      </c>
      <c r="C64" s="1403"/>
      <c r="D64" s="1403"/>
      <c r="E64" s="1404"/>
      <c r="F64" s="870">
        <f>+'C3(2)-3管路'!F64</f>
        <v>0.78214561908679558</v>
      </c>
      <c r="G64" s="870">
        <f>+'C3(2)-3管路'!G64</f>
        <v>0.78214561908679558</v>
      </c>
      <c r="H64" s="870">
        <f>+'C3(2)-3管路'!H64</f>
        <v>0.78214561908679558</v>
      </c>
      <c r="I64" s="870">
        <f>+'C3(2)-3管路'!I64</f>
        <v>0.78214561908679558</v>
      </c>
      <c r="J64" s="870">
        <f>+'C3(2)-3管路'!J64</f>
        <v>0.78214561908679558</v>
      </c>
      <c r="K64" s="870">
        <f>+'C3(2)-3管路'!K64</f>
        <v>0.78214561908679558</v>
      </c>
      <c r="L64" s="870">
        <f>+'C3(2)-3管路'!L64</f>
        <v>0.78214561908679558</v>
      </c>
      <c r="M64" s="870">
        <f>+'C3(2)-3管路'!M64</f>
        <v>0.78214561908679558</v>
      </c>
      <c r="N64" s="870">
        <f>+'C3(2)-3管路'!N64</f>
        <v>0.78214561908679558</v>
      </c>
      <c r="O64" s="870">
        <f>+'C3(2)-3管路'!O64</f>
        <v>0.78214561908679558</v>
      </c>
      <c r="P64" s="870">
        <f>+'C3(2)-3管路'!P64</f>
        <v>0.78214561908679558</v>
      </c>
      <c r="Q64" s="870">
        <f>+'C3(2)-3管路'!Q64</f>
        <v>0.78214561908679558</v>
      </c>
      <c r="R64" s="870">
        <f>+'C3(2)-3管路'!R64</f>
        <v>0.78214561908679558</v>
      </c>
    </row>
    <row r="65" ht="13.5" customHeight="1"/>
    <row r="70" ht="13.5" customHeight="1"/>
    <row r="77" ht="13.5" customHeight="1"/>
    <row r="84" ht="13.5" customHeight="1"/>
    <row r="91" ht="13.5" customHeight="1"/>
    <row r="98" ht="13.5" customHeight="1"/>
    <row r="106" ht="12" customHeight="1"/>
    <row r="107" ht="13.5" customHeight="1"/>
  </sheetData>
  <mergeCells count="39">
    <mergeCell ref="L5:L6"/>
    <mergeCell ref="D58:E58"/>
    <mergeCell ref="B59:E59"/>
    <mergeCell ref="B3:S3"/>
    <mergeCell ref="N60:O61"/>
    <mergeCell ref="P60:R60"/>
    <mergeCell ref="P61:R61"/>
    <mergeCell ref="S5:S6"/>
    <mergeCell ref="B64:E64"/>
    <mergeCell ref="B51:B57"/>
    <mergeCell ref="D51:D57"/>
    <mergeCell ref="D50:E50"/>
    <mergeCell ref="B7:B50"/>
    <mergeCell ref="D7:D13"/>
    <mergeCell ref="D14:D20"/>
    <mergeCell ref="C7:C28"/>
    <mergeCell ref="D28:E28"/>
    <mergeCell ref="C29:C57"/>
    <mergeCell ref="D29:D35"/>
    <mergeCell ref="D36:D42"/>
    <mergeCell ref="D43:D49"/>
    <mergeCell ref="B63:E63"/>
    <mergeCell ref="D21:D27"/>
    <mergeCell ref="U4:U6"/>
    <mergeCell ref="B4:D6"/>
    <mergeCell ref="E4:E6"/>
    <mergeCell ref="F4:S4"/>
    <mergeCell ref="M5:M6"/>
    <mergeCell ref="N5:N6"/>
    <mergeCell ref="O5:O6"/>
    <mergeCell ref="F5:F6"/>
    <mergeCell ref="G5:G6"/>
    <mergeCell ref="H5:H6"/>
    <mergeCell ref="I5:I6"/>
    <mergeCell ref="P5:P6"/>
    <mergeCell ref="Q5:Q6"/>
    <mergeCell ref="R5:R6"/>
    <mergeCell ref="J5:J6"/>
    <mergeCell ref="K5:K6"/>
  </mergeCells>
  <phoneticPr fontId="4"/>
  <pageMargins left="0.70866141732283472" right="0.70866141732283472" top="0.74803149606299213" bottom="0.74803149606299213" header="0.31496062992125984" footer="0.31496062992125984"/>
  <pageSetup paperSize="9" scale="45"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30"/>
  <sheetViews>
    <sheetView showGridLines="0" zoomScaleNormal="100" zoomScaleSheetLayoutView="70" workbookViewId="0">
      <selection activeCell="BQ78" sqref="BQ78"/>
    </sheetView>
  </sheetViews>
  <sheetFormatPr defaultRowHeight="12"/>
  <cols>
    <col min="1" max="1" width="9" style="3" customWidth="1"/>
    <col min="2" max="2" width="5.75" style="3" customWidth="1"/>
    <col min="3" max="3" width="10.625" style="3" customWidth="1"/>
    <col min="4" max="4" width="18.625" style="3" customWidth="1"/>
    <col min="5" max="5" width="23.625" style="3" customWidth="1"/>
    <col min="6" max="6" width="50.625" style="3" customWidth="1"/>
    <col min="7" max="16384" width="9" style="3"/>
  </cols>
  <sheetData>
    <row r="1" spans="2:6" ht="17.25">
      <c r="B1" s="105" t="s">
        <v>696</v>
      </c>
    </row>
    <row r="2" spans="2:6" ht="18.75">
      <c r="B2" s="987" t="s">
        <v>718</v>
      </c>
      <c r="C2" s="987"/>
      <c r="D2" s="987"/>
      <c r="E2" s="987"/>
      <c r="F2" s="987"/>
    </row>
    <row r="3" spans="2:6" s="607" customFormat="1" ht="8.1" customHeight="1">
      <c r="B3" s="594"/>
      <c r="C3" s="594"/>
      <c r="D3" s="594"/>
      <c r="E3" s="594"/>
      <c r="F3" s="594"/>
    </row>
    <row r="4" spans="2:6" ht="22.5" customHeight="1">
      <c r="B4" s="955" t="s">
        <v>41</v>
      </c>
      <c r="C4" s="955"/>
      <c r="D4" s="955"/>
      <c r="E4" s="592" t="s">
        <v>316</v>
      </c>
      <c r="F4" s="592" t="s">
        <v>256</v>
      </c>
    </row>
    <row r="5" spans="2:6" ht="33" customHeight="1">
      <c r="B5" s="945" t="s">
        <v>46</v>
      </c>
      <c r="C5" s="1409" t="s">
        <v>317</v>
      </c>
      <c r="D5" s="990"/>
      <c r="E5" s="136" t="s">
        <v>335</v>
      </c>
      <c r="F5" s="136" t="s">
        <v>366</v>
      </c>
    </row>
    <row r="6" spans="2:6" ht="33" customHeight="1">
      <c r="B6" s="1408"/>
      <c r="C6" s="937" t="s">
        <v>47</v>
      </c>
      <c r="D6" s="593" t="s">
        <v>311</v>
      </c>
      <c r="E6" s="135" t="s">
        <v>338</v>
      </c>
      <c r="F6" s="135" t="s">
        <v>356</v>
      </c>
    </row>
    <row r="7" spans="2:6" ht="33" customHeight="1">
      <c r="B7" s="946"/>
      <c r="C7" s="1410"/>
      <c r="D7" s="588" t="s">
        <v>312</v>
      </c>
      <c r="E7" s="134" t="s">
        <v>336</v>
      </c>
      <c r="F7" s="134" t="s">
        <v>356</v>
      </c>
    </row>
    <row r="8" spans="2:6" ht="33" customHeight="1">
      <c r="B8" s="946"/>
      <c r="C8" s="1410"/>
      <c r="D8" s="588" t="s">
        <v>313</v>
      </c>
      <c r="E8" s="134" t="s">
        <v>353</v>
      </c>
      <c r="F8" s="134" t="s">
        <v>356</v>
      </c>
    </row>
    <row r="9" spans="2:6" ht="33" customHeight="1">
      <c r="B9" s="946"/>
      <c r="C9" s="1410"/>
      <c r="D9" s="588" t="s">
        <v>45</v>
      </c>
      <c r="E9" s="134" t="s">
        <v>261</v>
      </c>
      <c r="F9" s="134" t="s">
        <v>259</v>
      </c>
    </row>
    <row r="10" spans="2:6" ht="33" customHeight="1">
      <c r="B10" s="946"/>
      <c r="C10" s="1410"/>
      <c r="D10" s="588" t="s">
        <v>314</v>
      </c>
      <c r="E10" s="134" t="s">
        <v>337</v>
      </c>
      <c r="F10" s="134" t="s">
        <v>259</v>
      </c>
    </row>
    <row r="11" spans="2:6" ht="33" customHeight="1">
      <c r="B11" s="947"/>
      <c r="C11" s="1411"/>
      <c r="D11" s="587" t="s">
        <v>315</v>
      </c>
      <c r="E11" s="132" t="s">
        <v>337</v>
      </c>
      <c r="F11" s="132" t="s">
        <v>259</v>
      </c>
    </row>
    <row r="12" spans="2:6" ht="33" customHeight="1">
      <c r="B12" s="971" t="s">
        <v>48</v>
      </c>
      <c r="C12" s="972" t="s">
        <v>49</v>
      </c>
      <c r="D12" s="6" t="s">
        <v>318</v>
      </c>
      <c r="E12" s="133" t="s">
        <v>335</v>
      </c>
      <c r="F12" s="133" t="s">
        <v>357</v>
      </c>
    </row>
    <row r="13" spans="2:6" ht="33" customHeight="1">
      <c r="B13" s="969"/>
      <c r="C13" s="973"/>
      <c r="D13" s="590" t="s">
        <v>319</v>
      </c>
      <c r="E13" s="134" t="s">
        <v>335</v>
      </c>
      <c r="F13" s="134" t="s">
        <v>356</v>
      </c>
    </row>
    <row r="14" spans="2:6" ht="33" customHeight="1">
      <c r="B14" s="969"/>
      <c r="C14" s="973"/>
      <c r="D14" s="590" t="s">
        <v>667</v>
      </c>
      <c r="E14" s="134" t="s">
        <v>335</v>
      </c>
      <c r="F14" s="134" t="s">
        <v>356</v>
      </c>
    </row>
    <row r="15" spans="2:6" ht="45" customHeight="1">
      <c r="B15" s="970"/>
      <c r="C15" s="974"/>
      <c r="D15" s="591" t="s">
        <v>320</v>
      </c>
      <c r="E15" s="132" t="s">
        <v>335</v>
      </c>
      <c r="F15" s="132" t="s">
        <v>356</v>
      </c>
    </row>
    <row r="16" spans="2:6" ht="33" customHeight="1">
      <c r="B16" s="943" t="s">
        <v>109</v>
      </c>
      <c r="C16" s="1414" t="s">
        <v>326</v>
      </c>
      <c r="D16" s="589" t="s">
        <v>321</v>
      </c>
      <c r="E16" s="133" t="s">
        <v>672</v>
      </c>
      <c r="F16" s="133" t="s">
        <v>358</v>
      </c>
    </row>
    <row r="17" spans="2:6" ht="33" customHeight="1">
      <c r="B17" s="919"/>
      <c r="C17" s="1415"/>
      <c r="D17" s="590" t="s">
        <v>322</v>
      </c>
      <c r="E17" s="134" t="s">
        <v>672</v>
      </c>
      <c r="F17" s="134" t="s">
        <v>356</v>
      </c>
    </row>
    <row r="18" spans="2:6" ht="33" customHeight="1">
      <c r="B18" s="919"/>
      <c r="C18" s="1416"/>
      <c r="D18" s="591" t="s">
        <v>323</v>
      </c>
      <c r="E18" s="132" t="s">
        <v>672</v>
      </c>
      <c r="F18" s="132" t="s">
        <v>356</v>
      </c>
    </row>
    <row r="19" spans="2:6" ht="33" customHeight="1">
      <c r="B19" s="998"/>
      <c r="C19" s="1414" t="s">
        <v>50</v>
      </c>
      <c r="D19" s="589" t="s">
        <v>325</v>
      </c>
      <c r="E19" s="133" t="s">
        <v>672</v>
      </c>
      <c r="F19" s="133" t="s">
        <v>359</v>
      </c>
    </row>
    <row r="20" spans="2:6" ht="33" customHeight="1">
      <c r="B20" s="951"/>
      <c r="C20" s="1416"/>
      <c r="D20" s="591" t="s">
        <v>324</v>
      </c>
      <c r="E20" s="132" t="s">
        <v>672</v>
      </c>
      <c r="F20" s="132" t="s">
        <v>356</v>
      </c>
    </row>
    <row r="21" spans="2:6" ht="54.95" customHeight="1">
      <c r="B21" s="971" t="s">
        <v>310</v>
      </c>
      <c r="C21" s="1418" t="s">
        <v>317</v>
      </c>
      <c r="D21" s="1419"/>
      <c r="E21" s="133" t="s">
        <v>335</v>
      </c>
      <c r="F21" s="133" t="s">
        <v>447</v>
      </c>
    </row>
    <row r="22" spans="2:6" ht="33" customHeight="1">
      <c r="B22" s="1417"/>
      <c r="C22" s="977" t="s">
        <v>328</v>
      </c>
      <c r="D22" s="1420"/>
      <c r="E22" s="134" t="s">
        <v>335</v>
      </c>
      <c r="F22" s="134" t="s">
        <v>719</v>
      </c>
    </row>
    <row r="23" spans="2:6" ht="33" customHeight="1">
      <c r="B23" s="970"/>
      <c r="C23" s="979" t="s">
        <v>329</v>
      </c>
      <c r="D23" s="1421"/>
      <c r="E23" s="132" t="s">
        <v>335</v>
      </c>
      <c r="F23" s="132" t="s">
        <v>716</v>
      </c>
    </row>
    <row r="24" spans="2:6" ht="33" customHeight="1">
      <c r="B24" s="971" t="s">
        <v>466</v>
      </c>
      <c r="C24" s="981" t="s">
        <v>327</v>
      </c>
      <c r="D24" s="982"/>
      <c r="E24" s="133" t="s">
        <v>335</v>
      </c>
      <c r="F24" s="133" t="s">
        <v>360</v>
      </c>
    </row>
    <row r="25" spans="2:6" ht="33" customHeight="1">
      <c r="B25" s="969"/>
      <c r="C25" s="983" t="s">
        <v>330</v>
      </c>
      <c r="D25" s="984"/>
      <c r="E25" s="134" t="s">
        <v>335</v>
      </c>
      <c r="F25" s="134" t="s">
        <v>361</v>
      </c>
    </row>
    <row r="26" spans="2:6" ht="33" customHeight="1">
      <c r="B26" s="969"/>
      <c r="C26" s="983" t="s">
        <v>331</v>
      </c>
      <c r="D26" s="984"/>
      <c r="E26" s="134" t="s">
        <v>335</v>
      </c>
      <c r="F26" s="134" t="s">
        <v>363</v>
      </c>
    </row>
    <row r="27" spans="2:6" ht="33" customHeight="1">
      <c r="B27" s="969"/>
      <c r="C27" s="983" t="s">
        <v>332</v>
      </c>
      <c r="D27" s="984"/>
      <c r="E27" s="134" t="s">
        <v>335</v>
      </c>
      <c r="F27" s="134" t="s">
        <v>259</v>
      </c>
    </row>
    <row r="28" spans="2:6" ht="33" customHeight="1">
      <c r="B28" s="970"/>
      <c r="C28" s="985" t="s">
        <v>333</v>
      </c>
      <c r="D28" s="986"/>
      <c r="E28" s="132" t="s">
        <v>335</v>
      </c>
      <c r="F28" s="132" t="s">
        <v>364</v>
      </c>
    </row>
    <row r="29" spans="2:6" ht="33" customHeight="1">
      <c r="B29" s="988" t="s">
        <v>726</v>
      </c>
      <c r="C29" s="989"/>
      <c r="D29" s="990"/>
      <c r="E29" s="136" t="s">
        <v>649</v>
      </c>
      <c r="F29" s="136" t="s">
        <v>651</v>
      </c>
    </row>
    <row r="30" spans="2:6" ht="54.75" customHeight="1">
      <c r="B30" s="137" t="s">
        <v>334</v>
      </c>
      <c r="C30" s="1412" t="s">
        <v>63</v>
      </c>
      <c r="D30" s="1413"/>
      <c r="E30" s="136" t="s">
        <v>354</v>
      </c>
      <c r="F30" s="136" t="s">
        <v>365</v>
      </c>
    </row>
  </sheetData>
  <mergeCells count="22">
    <mergeCell ref="B29:D29"/>
    <mergeCell ref="C30:D30"/>
    <mergeCell ref="B2:F2"/>
    <mergeCell ref="B24:B28"/>
    <mergeCell ref="C24:D24"/>
    <mergeCell ref="C25:D25"/>
    <mergeCell ref="C26:D26"/>
    <mergeCell ref="C27:D27"/>
    <mergeCell ref="C28:D28"/>
    <mergeCell ref="B16:B20"/>
    <mergeCell ref="C16:C18"/>
    <mergeCell ref="C19:C20"/>
    <mergeCell ref="B21:B23"/>
    <mergeCell ref="C21:D21"/>
    <mergeCell ref="C22:D22"/>
    <mergeCell ref="C23:D23"/>
    <mergeCell ref="B4:D4"/>
    <mergeCell ref="B5:B11"/>
    <mergeCell ref="C5:D5"/>
    <mergeCell ref="C6:C11"/>
    <mergeCell ref="B12:B15"/>
    <mergeCell ref="C12:C15"/>
  </mergeCells>
  <phoneticPr fontId="4"/>
  <pageMargins left="0.7" right="0.7" top="0.75" bottom="0.75" header="0.3" footer="0.3"/>
  <pageSetup paperSize="9" scale="8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D188"/>
  <sheetViews>
    <sheetView showGridLines="0" topLeftCell="A46" zoomScale="75" zoomScaleNormal="75" zoomScaleSheetLayoutView="40" workbookViewId="0">
      <selection activeCell="AF159" sqref="AF159"/>
    </sheetView>
  </sheetViews>
  <sheetFormatPr defaultColWidth="10.25" defaultRowHeight="12"/>
  <cols>
    <col min="1" max="1" width="11.75" style="5" bestFit="1" customWidth="1"/>
    <col min="2" max="5" width="9.625" style="5" customWidth="1"/>
    <col min="6" max="6" width="10.625" style="4" customWidth="1"/>
    <col min="7" max="47" width="6.25" style="5" customWidth="1"/>
    <col min="48" max="67" width="5.5" style="5" customWidth="1"/>
    <col min="68" max="69" width="6.75" style="5" customWidth="1"/>
    <col min="70" max="70" width="7.875" style="4" customWidth="1"/>
    <col min="71" max="71" width="6.5" style="5" customWidth="1"/>
    <col min="72" max="73" width="6.25" style="5" customWidth="1"/>
    <col min="74" max="74" width="20.75" style="5" customWidth="1"/>
    <col min="75" max="90" width="6.25" style="5" customWidth="1"/>
    <col min="91" max="93" width="6.75" style="5" customWidth="1"/>
    <col min="94" max="111" width="6.25" style="5" customWidth="1"/>
    <col min="112" max="112" width="7" style="5" bestFit="1" customWidth="1"/>
    <col min="113" max="113" width="16.375" style="5" customWidth="1"/>
    <col min="114" max="114" width="8.625" style="5" bestFit="1" customWidth="1"/>
    <col min="115" max="115" width="9.625" style="5" customWidth="1"/>
    <col min="116" max="116" width="3" style="5" customWidth="1"/>
    <col min="117" max="118" width="6.75" style="5" customWidth="1"/>
    <col min="119" max="119" width="7.875" style="4" customWidth="1"/>
    <col min="120" max="175" width="6.25" style="5" customWidth="1"/>
    <col min="176" max="204" width="8" style="5" customWidth="1"/>
    <col min="205" max="205" width="18.125" style="5" bestFit="1" customWidth="1"/>
    <col min="206" max="208" width="10.25" style="5" customWidth="1"/>
    <col min="209" max="209" width="0" style="5" hidden="1" customWidth="1"/>
    <col min="210" max="214" width="10.25" style="5" customWidth="1"/>
    <col min="215" max="215" width="0" style="5" hidden="1" customWidth="1"/>
    <col min="216" max="16384" width="10.25" style="5"/>
  </cols>
  <sheetData>
    <row r="1" spans="2:119" ht="17.25">
      <c r="B1" s="46" t="s">
        <v>679</v>
      </c>
      <c r="E1" s="46"/>
      <c r="F1" s="601"/>
      <c r="BR1" s="5"/>
      <c r="DO1" s="5"/>
    </row>
    <row r="2" spans="2:119" ht="17.25">
      <c r="B2" s="1025" t="s">
        <v>737</v>
      </c>
      <c r="C2" s="1025"/>
      <c r="D2" s="1025"/>
      <c r="E2" s="1025"/>
      <c r="F2" s="1025"/>
      <c r="G2" s="1025"/>
      <c r="H2" s="1025"/>
      <c r="I2" s="1025"/>
      <c r="J2" s="1025"/>
      <c r="K2" s="1025"/>
      <c r="L2" s="1025"/>
      <c r="M2" s="1025"/>
      <c r="N2" s="1025"/>
      <c r="O2" s="1025"/>
      <c r="P2" s="1025"/>
      <c r="Q2" s="1025"/>
      <c r="R2" s="1025"/>
      <c r="S2" s="1025"/>
      <c r="T2" s="1025"/>
      <c r="U2" s="1025"/>
      <c r="V2" s="1025"/>
      <c r="W2" s="1025"/>
      <c r="X2" s="1025"/>
      <c r="Y2" s="1025"/>
      <c r="Z2" s="1025"/>
      <c r="AA2" s="1025"/>
      <c r="AB2" s="1025"/>
      <c r="AC2" s="1025"/>
      <c r="AD2" s="1025"/>
      <c r="AE2" s="1025"/>
      <c r="AF2" s="1025"/>
      <c r="AG2" s="1025"/>
      <c r="AH2" s="1025"/>
      <c r="AI2" s="1025"/>
      <c r="AJ2" s="1025"/>
      <c r="AK2" s="1025"/>
      <c r="AL2" s="1025"/>
      <c r="AM2" s="1025"/>
      <c r="AN2" s="1025"/>
      <c r="AO2" s="1025"/>
      <c r="AP2" s="1025"/>
      <c r="AQ2" s="1025"/>
      <c r="AR2" s="1025"/>
      <c r="AS2" s="1025"/>
      <c r="AT2" s="1025"/>
      <c r="AU2" s="1025"/>
      <c r="AV2" s="1025"/>
      <c r="AW2" s="1025"/>
      <c r="AX2" s="1025"/>
      <c r="AY2" s="1025"/>
      <c r="AZ2" s="1025"/>
      <c r="BA2" s="1025"/>
      <c r="BB2" s="1025"/>
      <c r="BC2" s="1025"/>
      <c r="BD2" s="1025"/>
      <c r="BE2" s="1025"/>
      <c r="BF2" s="1025"/>
      <c r="BG2" s="1025"/>
      <c r="BH2" s="1025"/>
      <c r="BI2" s="1025"/>
      <c r="BJ2" s="1025"/>
      <c r="BK2" s="1025"/>
      <c r="BL2" s="1025"/>
      <c r="BM2" s="1025"/>
      <c r="BN2" s="1025"/>
      <c r="BO2" s="1025"/>
      <c r="BR2" s="5"/>
      <c r="DO2" s="5"/>
    </row>
    <row r="3" spans="2:119" ht="23.25" customHeight="1">
      <c r="B3" s="1042" t="s">
        <v>415</v>
      </c>
      <c r="C3" s="1043"/>
      <c r="D3" s="1043"/>
      <c r="E3" s="1044"/>
      <c r="F3" s="1056" t="s">
        <v>465</v>
      </c>
      <c r="G3" s="1153" t="s">
        <v>146</v>
      </c>
      <c r="H3" s="1154"/>
      <c r="I3" s="1154"/>
      <c r="J3" s="1154"/>
      <c r="K3" s="1154"/>
      <c r="L3" s="1154"/>
      <c r="M3" s="1154"/>
      <c r="N3" s="1154"/>
      <c r="O3" s="1154"/>
      <c r="P3" s="1154"/>
      <c r="Q3" s="1154"/>
      <c r="R3" s="1154"/>
      <c r="S3" s="1154"/>
      <c r="T3" s="1154"/>
      <c r="U3" s="1154"/>
      <c r="V3" s="1154"/>
      <c r="W3" s="1154"/>
      <c r="X3" s="1154"/>
      <c r="Y3" s="1154"/>
      <c r="Z3" s="1154"/>
      <c r="AA3" s="1154"/>
      <c r="AB3" s="1154"/>
      <c r="AC3" s="1154"/>
      <c r="AD3" s="1154"/>
      <c r="AE3" s="1154"/>
      <c r="AF3" s="1154"/>
      <c r="AG3" s="1154"/>
      <c r="AH3" s="1154"/>
      <c r="AI3" s="1154"/>
      <c r="AJ3" s="1154"/>
      <c r="AK3" s="1154"/>
      <c r="AL3" s="1154"/>
      <c r="AM3" s="1154"/>
      <c r="AN3" s="1154"/>
      <c r="AO3" s="1154"/>
      <c r="AP3" s="1154"/>
      <c r="AQ3" s="1154"/>
      <c r="AR3" s="1154"/>
      <c r="AS3" s="1154"/>
      <c r="AT3" s="1154"/>
      <c r="AU3" s="1154"/>
      <c r="AV3" s="1143" t="s">
        <v>152</v>
      </c>
      <c r="AW3" s="1141"/>
      <c r="AX3" s="1141"/>
      <c r="AY3" s="1141"/>
      <c r="AZ3" s="1141"/>
      <c r="BA3" s="1141"/>
      <c r="BB3" s="1141"/>
      <c r="BC3" s="1141"/>
      <c r="BD3" s="1141"/>
      <c r="BE3" s="1141"/>
      <c r="BF3" s="1141"/>
      <c r="BG3" s="1141"/>
      <c r="BH3" s="1141"/>
      <c r="BI3" s="1141"/>
      <c r="BJ3" s="1141"/>
      <c r="BK3" s="1141"/>
      <c r="BL3" s="1141"/>
      <c r="BM3" s="1141"/>
      <c r="BN3" s="1141"/>
      <c r="BO3" s="1142"/>
      <c r="BR3" s="5"/>
      <c r="DO3" s="5"/>
    </row>
    <row r="4" spans="2:119" ht="45.75" customHeight="1">
      <c r="B4" s="1045"/>
      <c r="C4" s="1046"/>
      <c r="D4" s="1046"/>
      <c r="E4" s="1047"/>
      <c r="F4" s="1057"/>
      <c r="G4" s="1133" t="s">
        <v>199</v>
      </c>
      <c r="H4" s="1134"/>
      <c r="I4" s="1135"/>
      <c r="J4" s="1133" t="s">
        <v>150</v>
      </c>
      <c r="K4" s="1134"/>
      <c r="L4" s="1135"/>
      <c r="M4" s="1133" t="s">
        <v>200</v>
      </c>
      <c r="N4" s="1134"/>
      <c r="O4" s="1135"/>
      <c r="P4" s="1133" t="s">
        <v>201</v>
      </c>
      <c r="Q4" s="1134"/>
      <c r="R4" s="1135"/>
      <c r="S4" s="1133" t="s">
        <v>202</v>
      </c>
      <c r="T4" s="1136"/>
      <c r="U4" s="1136"/>
      <c r="V4" s="1134"/>
      <c r="W4" s="1135"/>
      <c r="X4" s="1133" t="s">
        <v>203</v>
      </c>
      <c r="Y4" s="1134"/>
      <c r="Z4" s="1135"/>
      <c r="AA4" s="1133" t="s">
        <v>433</v>
      </c>
      <c r="AB4" s="1134"/>
      <c r="AC4" s="1135"/>
      <c r="AD4" s="1133" t="s">
        <v>836</v>
      </c>
      <c r="AE4" s="1134"/>
      <c r="AF4" s="1135"/>
      <c r="AG4" s="1133" t="s">
        <v>204</v>
      </c>
      <c r="AH4" s="1134"/>
      <c r="AI4" s="1135"/>
      <c r="AJ4" s="1133" t="s">
        <v>53</v>
      </c>
      <c r="AK4" s="1134"/>
      <c r="AL4" s="1135"/>
      <c r="AM4" s="1133" t="s">
        <v>205</v>
      </c>
      <c r="AN4" s="1134"/>
      <c r="AO4" s="1135"/>
      <c r="AP4" s="1133" t="s">
        <v>151</v>
      </c>
      <c r="AQ4" s="1134"/>
      <c r="AR4" s="1152"/>
      <c r="AS4" s="1133" t="s">
        <v>414</v>
      </c>
      <c r="AT4" s="1134"/>
      <c r="AU4" s="1135"/>
      <c r="AV4" s="1042" t="s">
        <v>153</v>
      </c>
      <c r="AW4" s="1081"/>
      <c r="AX4" s="1081"/>
      <c r="AY4" s="1099"/>
      <c r="AZ4" s="1118" t="s">
        <v>131</v>
      </c>
      <c r="BA4" s="1121"/>
      <c r="BB4" s="1121"/>
      <c r="BC4" s="1121"/>
      <c r="BD4" s="1121"/>
      <c r="BE4" s="1121"/>
      <c r="BF4" s="1121"/>
      <c r="BG4" s="1121"/>
      <c r="BH4" s="1121"/>
      <c r="BI4" s="1121"/>
      <c r="BJ4" s="1121"/>
      <c r="BK4" s="1121"/>
      <c r="BL4" s="1121"/>
      <c r="BM4" s="1122"/>
      <c r="BN4" s="1042" t="s">
        <v>57</v>
      </c>
      <c r="BO4" s="1099"/>
      <c r="BR4" s="5"/>
      <c r="DO4" s="5"/>
    </row>
    <row r="5" spans="2:119" ht="14.25">
      <c r="B5" s="1045"/>
      <c r="C5" s="1046"/>
      <c r="D5" s="1046"/>
      <c r="E5" s="1047"/>
      <c r="F5" s="1057"/>
      <c r="G5" s="1140" t="s">
        <v>837</v>
      </c>
      <c r="H5" s="1141"/>
      <c r="I5" s="1142"/>
      <c r="J5" s="1140" t="s">
        <v>838</v>
      </c>
      <c r="K5" s="1141"/>
      <c r="L5" s="1142"/>
      <c r="M5" s="1140" t="s">
        <v>839</v>
      </c>
      <c r="N5" s="1141"/>
      <c r="O5" s="1142"/>
      <c r="P5" s="1140" t="s">
        <v>840</v>
      </c>
      <c r="Q5" s="1141"/>
      <c r="R5" s="1142"/>
      <c r="S5" s="1140" t="s">
        <v>841</v>
      </c>
      <c r="T5" s="1163"/>
      <c r="U5" s="1164" t="s">
        <v>842</v>
      </c>
      <c r="V5" s="1136"/>
      <c r="W5" s="756"/>
      <c r="X5" s="1140" t="s">
        <v>843</v>
      </c>
      <c r="Y5" s="1141"/>
      <c r="Z5" s="1142"/>
      <c r="AA5" s="1140" t="s">
        <v>844</v>
      </c>
      <c r="AB5" s="1141"/>
      <c r="AC5" s="1142"/>
      <c r="AD5" s="1140" t="s">
        <v>845</v>
      </c>
      <c r="AE5" s="1141"/>
      <c r="AF5" s="1142"/>
      <c r="AG5" s="1140" t="s">
        <v>846</v>
      </c>
      <c r="AH5" s="1141"/>
      <c r="AI5" s="1142"/>
      <c r="AJ5" s="1140" t="s">
        <v>847</v>
      </c>
      <c r="AK5" s="1141"/>
      <c r="AL5" s="1142"/>
      <c r="AM5" s="1140" t="s">
        <v>848</v>
      </c>
      <c r="AN5" s="1141"/>
      <c r="AO5" s="1142"/>
      <c r="AP5" s="1140" t="s">
        <v>849</v>
      </c>
      <c r="AQ5" s="1141"/>
      <c r="AR5" s="1142"/>
      <c r="AS5" s="1140" t="s">
        <v>850</v>
      </c>
      <c r="AT5" s="1141"/>
      <c r="AU5" s="1142"/>
      <c r="AV5" s="1100"/>
      <c r="AW5" s="1101"/>
      <c r="AX5" s="1101"/>
      <c r="AY5" s="1102"/>
      <c r="AZ5" s="1100"/>
      <c r="BA5" s="1101"/>
      <c r="BB5" s="1101"/>
      <c r="BC5" s="1101"/>
      <c r="BD5" s="1101"/>
      <c r="BE5" s="1101"/>
      <c r="BF5" s="1101"/>
      <c r="BG5" s="1101"/>
      <c r="BH5" s="1101"/>
      <c r="BI5" s="1101"/>
      <c r="BJ5" s="1101"/>
      <c r="BK5" s="1101"/>
      <c r="BL5" s="1101"/>
      <c r="BM5" s="1102"/>
      <c r="BN5" s="1118"/>
      <c r="BO5" s="1122"/>
      <c r="BR5" s="5"/>
      <c r="DO5" s="5"/>
    </row>
    <row r="6" spans="2:119" ht="14.25" customHeight="1">
      <c r="B6" s="1045"/>
      <c r="C6" s="1046"/>
      <c r="D6" s="1046"/>
      <c r="E6" s="1047"/>
      <c r="F6" s="1057"/>
      <c r="G6" s="1113" t="s">
        <v>139</v>
      </c>
      <c r="H6" s="1110" t="s">
        <v>140</v>
      </c>
      <c r="I6" s="1137" t="s">
        <v>137</v>
      </c>
      <c r="J6" s="1113" t="s">
        <v>139</v>
      </c>
      <c r="K6" s="1110" t="s">
        <v>140</v>
      </c>
      <c r="L6" s="1137" t="s">
        <v>137</v>
      </c>
      <c r="M6" s="1113" t="s">
        <v>139</v>
      </c>
      <c r="N6" s="1110" t="s">
        <v>140</v>
      </c>
      <c r="O6" s="1137" t="s">
        <v>137</v>
      </c>
      <c r="P6" s="1113" t="s">
        <v>139</v>
      </c>
      <c r="Q6" s="1110" t="s">
        <v>140</v>
      </c>
      <c r="R6" s="1137" t="s">
        <v>137</v>
      </c>
      <c r="S6" s="1042" t="s">
        <v>409</v>
      </c>
      <c r="T6" s="1117"/>
      <c r="U6" s="1155" t="s">
        <v>410</v>
      </c>
      <c r="V6" s="1156"/>
      <c r="W6" s="1137" t="s">
        <v>137</v>
      </c>
      <c r="X6" s="1113" t="s">
        <v>139</v>
      </c>
      <c r="Y6" s="1110" t="s">
        <v>140</v>
      </c>
      <c r="Z6" s="1137" t="s">
        <v>137</v>
      </c>
      <c r="AA6" s="1113" t="s">
        <v>139</v>
      </c>
      <c r="AB6" s="1110" t="s">
        <v>140</v>
      </c>
      <c r="AC6" s="1137" t="s">
        <v>137</v>
      </c>
      <c r="AD6" s="1113" t="s">
        <v>139</v>
      </c>
      <c r="AE6" s="1110" t="s">
        <v>140</v>
      </c>
      <c r="AF6" s="1137" t="s">
        <v>137</v>
      </c>
      <c r="AG6" s="1113" t="s">
        <v>139</v>
      </c>
      <c r="AH6" s="1110" t="s">
        <v>140</v>
      </c>
      <c r="AI6" s="1137" t="s">
        <v>137</v>
      </c>
      <c r="AJ6" s="1113" t="s">
        <v>139</v>
      </c>
      <c r="AK6" s="1110" t="s">
        <v>140</v>
      </c>
      <c r="AL6" s="1137" t="s">
        <v>137</v>
      </c>
      <c r="AM6" s="1113" t="s">
        <v>139</v>
      </c>
      <c r="AN6" s="1110" t="s">
        <v>140</v>
      </c>
      <c r="AO6" s="1137" t="s">
        <v>137</v>
      </c>
      <c r="AP6" s="1113" t="s">
        <v>139</v>
      </c>
      <c r="AQ6" s="1110" t="s">
        <v>140</v>
      </c>
      <c r="AR6" s="1137" t="s">
        <v>137</v>
      </c>
      <c r="AS6" s="1113" t="s">
        <v>139</v>
      </c>
      <c r="AT6" s="1110" t="s">
        <v>140</v>
      </c>
      <c r="AU6" s="1137" t="s">
        <v>137</v>
      </c>
      <c r="AV6" s="1042" t="s">
        <v>497</v>
      </c>
      <c r="AW6" s="1117"/>
      <c r="AX6" s="1081" t="s">
        <v>498</v>
      </c>
      <c r="AY6" s="1099"/>
      <c r="AZ6" s="1144" t="s">
        <v>68</v>
      </c>
      <c r="BA6" s="1145"/>
      <c r="BB6" s="1145"/>
      <c r="BC6" s="1145"/>
      <c r="BD6" s="1145"/>
      <c r="BE6" s="1145"/>
      <c r="BF6" s="1145"/>
      <c r="BG6" s="1145"/>
      <c r="BH6" s="1145"/>
      <c r="BI6" s="1146"/>
      <c r="BJ6" s="1147" t="s">
        <v>434</v>
      </c>
      <c r="BK6" s="1147"/>
      <c r="BL6" s="1147"/>
      <c r="BM6" s="1147"/>
      <c r="BN6" s="1118"/>
      <c r="BO6" s="1122"/>
      <c r="BR6" s="5"/>
      <c r="DO6" s="5"/>
    </row>
    <row r="7" spans="2:119" ht="60.75" customHeight="1">
      <c r="B7" s="1045"/>
      <c r="C7" s="1046"/>
      <c r="D7" s="1046"/>
      <c r="E7" s="1047"/>
      <c r="F7" s="1057"/>
      <c r="G7" s="1114"/>
      <c r="H7" s="1111"/>
      <c r="I7" s="1138"/>
      <c r="J7" s="1114"/>
      <c r="K7" s="1111"/>
      <c r="L7" s="1138"/>
      <c r="M7" s="1114"/>
      <c r="N7" s="1111"/>
      <c r="O7" s="1138"/>
      <c r="P7" s="1114"/>
      <c r="Q7" s="1111"/>
      <c r="R7" s="1138"/>
      <c r="S7" s="1161" t="s">
        <v>139</v>
      </c>
      <c r="T7" s="1162" t="s">
        <v>140</v>
      </c>
      <c r="U7" s="1162" t="s">
        <v>139</v>
      </c>
      <c r="V7" s="1162" t="s">
        <v>140</v>
      </c>
      <c r="W7" s="1138"/>
      <c r="X7" s="1114"/>
      <c r="Y7" s="1111"/>
      <c r="Z7" s="1138"/>
      <c r="AA7" s="1114"/>
      <c r="AB7" s="1111"/>
      <c r="AC7" s="1138"/>
      <c r="AD7" s="1114"/>
      <c r="AE7" s="1111"/>
      <c r="AF7" s="1138"/>
      <c r="AG7" s="1114"/>
      <c r="AH7" s="1111"/>
      <c r="AI7" s="1138"/>
      <c r="AJ7" s="1114"/>
      <c r="AK7" s="1111"/>
      <c r="AL7" s="1138"/>
      <c r="AM7" s="1114"/>
      <c r="AN7" s="1111"/>
      <c r="AO7" s="1138"/>
      <c r="AP7" s="1114"/>
      <c r="AQ7" s="1111"/>
      <c r="AR7" s="1138"/>
      <c r="AS7" s="1114"/>
      <c r="AT7" s="1111"/>
      <c r="AU7" s="1138"/>
      <c r="AV7" s="1118"/>
      <c r="AW7" s="1119"/>
      <c r="AX7" s="1121"/>
      <c r="AY7" s="1122"/>
      <c r="AZ7" s="1123" t="s">
        <v>762</v>
      </c>
      <c r="BA7" s="1124"/>
      <c r="BB7" s="1127" t="s">
        <v>763</v>
      </c>
      <c r="BC7" s="1124"/>
      <c r="BD7" s="1127" t="s">
        <v>764</v>
      </c>
      <c r="BE7" s="1124"/>
      <c r="BF7" s="1127" t="s">
        <v>765</v>
      </c>
      <c r="BG7" s="1124"/>
      <c r="BH7" s="1127" t="s">
        <v>766</v>
      </c>
      <c r="BI7" s="1129"/>
      <c r="BJ7" s="1157" t="s">
        <v>918</v>
      </c>
      <c r="BK7" s="1158"/>
      <c r="BL7" s="1148" t="s">
        <v>919</v>
      </c>
      <c r="BM7" s="1149"/>
      <c r="BN7" s="1118"/>
      <c r="BO7" s="1122"/>
      <c r="BR7" s="5"/>
      <c r="DO7" s="5"/>
    </row>
    <row r="8" spans="2:119" ht="25.5" customHeight="1">
      <c r="B8" s="1045"/>
      <c r="C8" s="1046"/>
      <c r="D8" s="1046"/>
      <c r="E8" s="1047"/>
      <c r="F8" s="1057"/>
      <c r="G8" s="1115"/>
      <c r="H8" s="1112"/>
      <c r="I8" s="1139"/>
      <c r="J8" s="1115"/>
      <c r="K8" s="1112"/>
      <c r="L8" s="1139"/>
      <c r="M8" s="1115"/>
      <c r="N8" s="1112"/>
      <c r="O8" s="1139"/>
      <c r="P8" s="1115"/>
      <c r="Q8" s="1112"/>
      <c r="R8" s="1139"/>
      <c r="S8" s="1115"/>
      <c r="T8" s="1112"/>
      <c r="U8" s="1112"/>
      <c r="V8" s="1112"/>
      <c r="W8" s="1139"/>
      <c r="X8" s="1115"/>
      <c r="Y8" s="1112"/>
      <c r="Z8" s="1139"/>
      <c r="AA8" s="1115"/>
      <c r="AB8" s="1112"/>
      <c r="AC8" s="1139"/>
      <c r="AD8" s="1115"/>
      <c r="AE8" s="1112"/>
      <c r="AF8" s="1139"/>
      <c r="AG8" s="1115"/>
      <c r="AH8" s="1112"/>
      <c r="AI8" s="1139"/>
      <c r="AJ8" s="1115"/>
      <c r="AK8" s="1112"/>
      <c r="AL8" s="1139"/>
      <c r="AM8" s="1115"/>
      <c r="AN8" s="1112"/>
      <c r="AO8" s="1139"/>
      <c r="AP8" s="1115"/>
      <c r="AQ8" s="1112"/>
      <c r="AR8" s="1139"/>
      <c r="AS8" s="1115"/>
      <c r="AT8" s="1112"/>
      <c r="AU8" s="1139"/>
      <c r="AV8" s="1100"/>
      <c r="AW8" s="1120"/>
      <c r="AX8" s="1101"/>
      <c r="AY8" s="1102"/>
      <c r="AZ8" s="1125"/>
      <c r="BA8" s="1126"/>
      <c r="BB8" s="1128"/>
      <c r="BC8" s="1126"/>
      <c r="BD8" s="1128"/>
      <c r="BE8" s="1126"/>
      <c r="BF8" s="1128"/>
      <c r="BG8" s="1126"/>
      <c r="BH8" s="1128"/>
      <c r="BI8" s="1130"/>
      <c r="BJ8" s="1159"/>
      <c r="BK8" s="1160"/>
      <c r="BL8" s="1150"/>
      <c r="BM8" s="1151"/>
      <c r="BN8" s="1100"/>
      <c r="BO8" s="1102"/>
      <c r="BR8" s="5"/>
      <c r="DO8" s="5"/>
    </row>
    <row r="9" spans="2:119" s="460" customFormat="1" ht="13.5">
      <c r="B9" s="1048"/>
      <c r="C9" s="1049"/>
      <c r="D9" s="1049"/>
      <c r="E9" s="1050"/>
      <c r="F9" s="1132"/>
      <c r="G9" s="461" t="s">
        <v>551</v>
      </c>
      <c r="H9" s="462" t="s">
        <v>564</v>
      </c>
      <c r="I9" s="463" t="s">
        <v>552</v>
      </c>
      <c r="J9" s="461" t="s">
        <v>551</v>
      </c>
      <c r="K9" s="462" t="s">
        <v>564</v>
      </c>
      <c r="L9" s="463" t="s">
        <v>552</v>
      </c>
      <c r="M9" s="461" t="s">
        <v>551</v>
      </c>
      <c r="N9" s="462" t="s">
        <v>564</v>
      </c>
      <c r="O9" s="463" t="s">
        <v>552</v>
      </c>
      <c r="P9" s="461" t="s">
        <v>551</v>
      </c>
      <c r="Q9" s="462" t="s">
        <v>564</v>
      </c>
      <c r="R9" s="463" t="s">
        <v>552</v>
      </c>
      <c r="S9" s="461" t="s">
        <v>553</v>
      </c>
      <c r="T9" s="464" t="s">
        <v>564</v>
      </c>
      <c r="U9" s="464" t="s">
        <v>564</v>
      </c>
      <c r="V9" s="462" t="s">
        <v>564</v>
      </c>
      <c r="W9" s="463" t="s">
        <v>554</v>
      </c>
      <c r="X9" s="461" t="s">
        <v>551</v>
      </c>
      <c r="Y9" s="462" t="s">
        <v>564</v>
      </c>
      <c r="Z9" s="463" t="s">
        <v>552</v>
      </c>
      <c r="AA9" s="461" t="s">
        <v>551</v>
      </c>
      <c r="AB9" s="462" t="s">
        <v>564</v>
      </c>
      <c r="AC9" s="463" t="s">
        <v>552</v>
      </c>
      <c r="AD9" s="461" t="s">
        <v>551</v>
      </c>
      <c r="AE9" s="462" t="s">
        <v>564</v>
      </c>
      <c r="AF9" s="463" t="s">
        <v>552</v>
      </c>
      <c r="AG9" s="461" t="s">
        <v>551</v>
      </c>
      <c r="AH9" s="462" t="s">
        <v>564</v>
      </c>
      <c r="AI9" s="463" t="s">
        <v>552</v>
      </c>
      <c r="AJ9" s="461" t="s">
        <v>551</v>
      </c>
      <c r="AK9" s="462" t="s">
        <v>564</v>
      </c>
      <c r="AL9" s="463" t="s">
        <v>552</v>
      </c>
      <c r="AM9" s="461" t="s">
        <v>551</v>
      </c>
      <c r="AN9" s="462" t="s">
        <v>564</v>
      </c>
      <c r="AO9" s="463" t="s">
        <v>552</v>
      </c>
      <c r="AP9" s="461" t="s">
        <v>551</v>
      </c>
      <c r="AQ9" s="462" t="s">
        <v>564</v>
      </c>
      <c r="AR9" s="465" t="s">
        <v>552</v>
      </c>
      <c r="AS9" s="461" t="s">
        <v>551</v>
      </c>
      <c r="AT9" s="462" t="s">
        <v>564</v>
      </c>
      <c r="AU9" s="463" t="s">
        <v>552</v>
      </c>
      <c r="AV9" s="1106" t="s">
        <v>555</v>
      </c>
      <c r="AW9" s="1107"/>
      <c r="AX9" s="1116" t="s">
        <v>564</v>
      </c>
      <c r="AY9" s="1107"/>
      <c r="AZ9" s="1106" t="s">
        <v>556</v>
      </c>
      <c r="BA9" s="1107"/>
      <c r="BB9" s="1108" t="s">
        <v>564</v>
      </c>
      <c r="BC9" s="1107"/>
      <c r="BD9" s="1108" t="s">
        <v>564</v>
      </c>
      <c r="BE9" s="1107"/>
      <c r="BF9" s="1108" t="s">
        <v>564</v>
      </c>
      <c r="BG9" s="1107"/>
      <c r="BH9" s="1108" t="s">
        <v>564</v>
      </c>
      <c r="BI9" s="1116"/>
      <c r="BJ9" s="1106" t="s">
        <v>557</v>
      </c>
      <c r="BK9" s="1107"/>
      <c r="BL9" s="1108" t="s">
        <v>564</v>
      </c>
      <c r="BM9" s="1109"/>
      <c r="BN9" s="1106" t="s">
        <v>558</v>
      </c>
      <c r="BO9" s="1109"/>
    </row>
    <row r="10" spans="2:119" ht="13.5" customHeight="1">
      <c r="B10" s="1274" t="s">
        <v>735</v>
      </c>
      <c r="C10" s="1254" t="s">
        <v>154</v>
      </c>
      <c r="D10" s="1257" t="s">
        <v>768</v>
      </c>
      <c r="E10" s="1257" t="s">
        <v>55</v>
      </c>
      <c r="F10" s="763">
        <v>600</v>
      </c>
      <c r="G10" s="49" t="s">
        <v>138</v>
      </c>
      <c r="H10" s="50" t="s">
        <v>138</v>
      </c>
      <c r="I10" s="51" t="str">
        <f t="shared" ref="I10:I20" si="0">IF(SUM(G10:H10)=0,"-",SUM(G10:H10))</f>
        <v>-</v>
      </c>
      <c r="J10" s="49" t="s">
        <v>138</v>
      </c>
      <c r="K10" s="50" t="s">
        <v>138</v>
      </c>
      <c r="L10" s="51" t="str">
        <f t="shared" ref="L10:L20" si="1">IF(SUM(J10:K10)=0,"-",SUM(J10:K10))</f>
        <v>-</v>
      </c>
      <c r="M10" s="49" t="s">
        <v>138</v>
      </c>
      <c r="N10" s="50" t="s">
        <v>138</v>
      </c>
      <c r="O10" s="51" t="str">
        <f t="shared" ref="O10:O20" si="2">IF(SUM(M10:N10)=0,"-",SUM(M10:N10))</f>
        <v>-</v>
      </c>
      <c r="P10" s="49" t="s">
        <v>138</v>
      </c>
      <c r="Q10" s="50" t="s">
        <v>138</v>
      </c>
      <c r="R10" s="51" t="str">
        <f t="shared" ref="R10:R20" si="3">IF(SUM(P10:Q10)=0,"-",SUM(P10:Q10))</f>
        <v>-</v>
      </c>
      <c r="S10" s="49" t="s">
        <v>138</v>
      </c>
      <c r="T10" s="186" t="s">
        <v>138</v>
      </c>
      <c r="U10" s="186" t="s">
        <v>138</v>
      </c>
      <c r="V10" s="50" t="s">
        <v>138</v>
      </c>
      <c r="W10" s="51" t="str">
        <f t="shared" ref="W10:W20" si="4">IF(SUM(S10:V10)=0,"-",SUM(S10:V10))</f>
        <v>-</v>
      </c>
      <c r="X10" s="49" t="s">
        <v>138</v>
      </c>
      <c r="Y10" s="50" t="s">
        <v>138</v>
      </c>
      <c r="Z10" s="51" t="str">
        <f t="shared" ref="Z10:Z20" si="5">IF(SUM(X10:Y10)=0,"-",SUM(X10:Y10))</f>
        <v>-</v>
      </c>
      <c r="AA10" s="49" t="s">
        <v>138</v>
      </c>
      <c r="AB10" s="50" t="s">
        <v>138</v>
      </c>
      <c r="AC10" s="51" t="str">
        <f t="shared" ref="AC10:AC20" si="6">IF(SUM(AA10:AB10)=0,"-",SUM(AA10:AB10))</f>
        <v>-</v>
      </c>
      <c r="AD10" s="49" t="s">
        <v>138</v>
      </c>
      <c r="AE10" s="50" t="s">
        <v>138</v>
      </c>
      <c r="AF10" s="51" t="str">
        <f t="shared" ref="AF10:AF20" si="7">IF(SUM(AD10:AE10)=0,"-",SUM(AD10:AE10))</f>
        <v>-</v>
      </c>
      <c r="AG10" s="49" t="s">
        <v>138</v>
      </c>
      <c r="AH10" s="50" t="s">
        <v>138</v>
      </c>
      <c r="AI10" s="51" t="str">
        <f t="shared" ref="AI10:AI20" si="8">IF(SUM(AG10:AH10)=0,"-",SUM(AG10:AH10))</f>
        <v>-</v>
      </c>
      <c r="AJ10" s="49" t="s">
        <v>138</v>
      </c>
      <c r="AK10" s="50" t="s">
        <v>138</v>
      </c>
      <c r="AL10" s="51" t="str">
        <f t="shared" ref="AL10:AL20" si="9">IF(SUM(AJ10:AK10)=0,"-",SUM(AJ10:AK10))</f>
        <v>-</v>
      </c>
      <c r="AM10" s="49" t="s">
        <v>138</v>
      </c>
      <c r="AN10" s="50" t="s">
        <v>138</v>
      </c>
      <c r="AO10" s="51" t="str">
        <f t="shared" ref="AO10:AO20" si="10">IF(SUM(AM10:AN10)=0,"-",SUM(AM10:AN10))</f>
        <v>-</v>
      </c>
      <c r="AP10" s="49" t="s">
        <v>138</v>
      </c>
      <c r="AQ10" s="50" t="s">
        <v>138</v>
      </c>
      <c r="AR10" s="60" t="str">
        <f t="shared" ref="AR10:AR20" si="11">IF(SUM(AP10:AQ10)=0,"-",SUM(AP10:AQ10))</f>
        <v>-</v>
      </c>
      <c r="AS10" s="49" t="s">
        <v>138</v>
      </c>
      <c r="AT10" s="50" t="s">
        <v>138</v>
      </c>
      <c r="AU10" s="51" t="str">
        <f t="shared" ref="AU10:AU20" si="12">IF(SUM(AS10:AT10)=0,"-",SUM(AS10:AT10))</f>
        <v>-</v>
      </c>
      <c r="AV10" s="1103" t="str">
        <f t="shared" ref="AV10:AV20" si="13">IF(SUM(G10,J10,M10,P10,S10,U10,X10,AA10,AD10,AG10,AJ10,AM10,AP10,AS10)=0,"-",SUM(G10,J10,M10,P10,S10,U10,X10,AA10,AD10,AG10,AJ10,AM10,AP10,AS10))</f>
        <v>-</v>
      </c>
      <c r="AW10" s="1076"/>
      <c r="AX10" s="1105" t="str">
        <f t="shared" ref="AX10:AX20" si="14">IF(SUM(H10,K10,N10,Q10,T10,V10,Y10,AB10,AE10,AH10,AK10,AN10,AQ10,AT10)=0,"-",SUM(H10,K10,N10,Q10,T10,V10,Y10,AB10,AE10,AH10,AK10,AN10,AQ10,AT10))</f>
        <v>-</v>
      </c>
      <c r="AY10" s="1076"/>
      <c r="AZ10" s="1103">
        <f t="shared" ref="AZ10:AZ20" si="15">SUMIF(G$88,"①",I10)+SUMIF(J$88,"①",L10)+SUMIF(M$88,"①",O10)+SUMIF(P$88,"①",R10)+SUMIF(S$88,"①",S10)+SUMIF(S$88,"①",T10)+SUMIF(U$88,"①",U10)+SUMIF(U$88,"①",V10)+SUMIF(X$88,"①",Z10)+SUMIF(AA$88,"①",AC10)+SUMIF(AD$88,"①",AF10)+SUMIF(AG$88,"①",AI10)+SUMIF(AJ$88,"①",AL10)+SUMIF(AM$88,"①",AO10)+SUMIF(AP$88,"①",AR10)+SUMIF(AS$88,"①",AU10)</f>
        <v>0</v>
      </c>
      <c r="BA10" s="1076"/>
      <c r="BB10" s="1078">
        <f t="shared" ref="BB10:BB20" si="16">SUMIF(G$88,"②",I10)+SUMIF(J$88,"②",L10)+SUMIF(M$88,"②",O10)+SUMIF(P$88,"②",R10)+SUMIF(S$88,"②",S10)+SUMIF(S$88,"②",T10)+SUMIF(U$88,"②",U10)+SUMIF(U$88,"②",V10)+SUMIF(X$88,"②",Z10)+SUMIF(AA$88,"②",AC10)+SUMIF(AD$88,"②",AF10)+SUMIF(AG$88,"②",AI10)+SUMIF(AJ$88,"②",AL10)+SUMIF(AM$88,"②",AO10)+SUMIF(AP$88,"②",AR10)+SUMIF(AS$88,"②",AU10)</f>
        <v>0</v>
      </c>
      <c r="BC10" s="1076"/>
      <c r="BD10" s="1078">
        <f t="shared" ref="BD10:BD20" si="17">SUMIF(G$88,"③",I10)+SUMIF(J$88,"③",L10)+SUMIF(M$88,"③",O10)+SUMIF(P$88,"③",R10)+SUMIF(S$88,"③",S10)+SUMIF(S$88,"③",T10)+SUMIF(U$88,"③",U10)+SUMIF(U$88,"③",V10)+SUMIF(X$88,"③",Z10)+SUMIF(AA$88,"③",AC10)+SUMIF(AD$88,"③",AF10)+SUMIF(AG$88,"③",AI10)+SUMIF(AJ$88,"③",AL10)+SUMIF(AM$88,"③",AO10)+SUMIF(AP$88,"③",AR10)+SUMIF(AS$88,"③",AU10)</f>
        <v>0</v>
      </c>
      <c r="BE10" s="1076"/>
      <c r="BF10" s="1078">
        <f t="shared" ref="BF10:BF20" si="18">SUMIF(G$88,"④",I10)+SUMIF(J$88,"④",L10)+SUMIF(M$88,"④",O10)+SUMIF(P$88,"④",R10)+SUMIF(S$88,"④",S10)+SUMIF(S$88,"④",T10)+SUMIF(U$88,"④",U10)+SUMIF(U$88,"④",V10)+SUMIF(X$88,"④",Z10)+SUMIF(AA$88,"④",AC10)+SUMIF(AD$88,"④",AF10)+SUMIF(AG$88,"④",AI10)+SUMIF(AJ$88,"④",AL10)+SUMIF(AM$88,"④",AO10)+SUMIF(AP$88,"④",AR10)+SUMIF(AS$88,"④",AU10)</f>
        <v>0</v>
      </c>
      <c r="BG10" s="1076"/>
      <c r="BH10" s="1078">
        <f t="shared" ref="BH10:BH20" si="19">SUMIF(G$88,"⑤",I10)+SUMIF(J$88,"⑤",L10)+SUMIF(M$88,"⑤",O10)+SUMIF(P$88,"⑤",R10)+SUMIF(S$88,"⑤",S10)+SUMIF(S$88,"⑤",T10)+SUMIF(U$88,"⑤",U10)+SUMIF(U$88,"⑤",V10)+SUMIF(X$88,"⑤",Z10)+SUMIF(AA$88,"⑤",AC10)+SUMIF(AD$88,"⑤",AF10)+SUMIF(AG$88,"⑤",AI10)+SUMIF(AJ$88,"⑤",AL10)+SUMIF(AM$88,"⑤",AO10)+SUMIF(AP$88,"⑤",AR10)+SUMIF(AS$88,"⑤",AU10)</f>
        <v>0</v>
      </c>
      <c r="BI10" s="1105"/>
      <c r="BJ10" s="1103">
        <f t="shared" ref="BJ10:BJ20" si="20">SUM(AZ10:BC10)</f>
        <v>0</v>
      </c>
      <c r="BK10" s="1076"/>
      <c r="BL10" s="1078">
        <f t="shared" ref="BL10:BL20" si="21">SUM(BD10:BI10)</f>
        <v>0</v>
      </c>
      <c r="BM10" s="1131"/>
      <c r="BN10" s="1078" t="str">
        <f t="shared" ref="BN10:BN41" si="22">IF(SUM(AV10:AX10)=0,"-",IF(AND(SUM(AV10:AX10)=SUM(AZ10:BI10),SUM(AZ10:BI10)=SUM(BJ10:BM10)),SUM(AV10:AX10),"エラー"))</f>
        <v>-</v>
      </c>
      <c r="BO10" s="1131"/>
      <c r="BR10" s="5"/>
      <c r="DO10" s="5"/>
    </row>
    <row r="11" spans="2:119" ht="13.5" customHeight="1">
      <c r="B11" s="1275"/>
      <c r="C11" s="1255"/>
      <c r="D11" s="1258"/>
      <c r="E11" s="1263"/>
      <c r="F11" s="71">
        <v>500</v>
      </c>
      <c r="G11" s="52">
        <v>455.5</v>
      </c>
      <c r="H11" s="53" t="s">
        <v>138</v>
      </c>
      <c r="I11" s="54">
        <f t="shared" si="0"/>
        <v>455.5</v>
      </c>
      <c r="J11" s="52" t="s">
        <v>138</v>
      </c>
      <c r="K11" s="53" t="s">
        <v>138</v>
      </c>
      <c r="L11" s="54" t="str">
        <f t="shared" si="1"/>
        <v>-</v>
      </c>
      <c r="M11" s="52" t="s">
        <v>138</v>
      </c>
      <c r="N11" s="53" t="s">
        <v>138</v>
      </c>
      <c r="O11" s="54" t="str">
        <f t="shared" si="2"/>
        <v>-</v>
      </c>
      <c r="P11" s="52" t="s">
        <v>138</v>
      </c>
      <c r="Q11" s="53" t="s">
        <v>138</v>
      </c>
      <c r="R11" s="54" t="str">
        <f t="shared" si="3"/>
        <v>-</v>
      </c>
      <c r="S11" s="52" t="s">
        <v>138</v>
      </c>
      <c r="T11" s="188" t="s">
        <v>138</v>
      </c>
      <c r="U11" s="188" t="s">
        <v>138</v>
      </c>
      <c r="V11" s="53" t="s">
        <v>138</v>
      </c>
      <c r="W11" s="54" t="str">
        <f t="shared" si="4"/>
        <v>-</v>
      </c>
      <c r="X11" s="52" t="s">
        <v>138</v>
      </c>
      <c r="Y11" s="53" t="s">
        <v>138</v>
      </c>
      <c r="Z11" s="54" t="str">
        <f t="shared" si="5"/>
        <v>-</v>
      </c>
      <c r="AA11" s="52" t="s">
        <v>138</v>
      </c>
      <c r="AB11" s="53" t="s">
        <v>138</v>
      </c>
      <c r="AC11" s="54" t="str">
        <f t="shared" si="6"/>
        <v>-</v>
      </c>
      <c r="AD11" s="52" t="s">
        <v>138</v>
      </c>
      <c r="AE11" s="53" t="s">
        <v>138</v>
      </c>
      <c r="AF11" s="54" t="str">
        <f t="shared" si="7"/>
        <v>-</v>
      </c>
      <c r="AG11" s="52" t="s">
        <v>138</v>
      </c>
      <c r="AH11" s="53" t="s">
        <v>138</v>
      </c>
      <c r="AI11" s="54" t="str">
        <f t="shared" si="8"/>
        <v>-</v>
      </c>
      <c r="AJ11" s="52" t="s">
        <v>138</v>
      </c>
      <c r="AK11" s="53" t="s">
        <v>138</v>
      </c>
      <c r="AL11" s="54" t="str">
        <f t="shared" si="9"/>
        <v>-</v>
      </c>
      <c r="AM11" s="52" t="s">
        <v>138</v>
      </c>
      <c r="AN11" s="53" t="s">
        <v>138</v>
      </c>
      <c r="AO11" s="54" t="str">
        <f t="shared" si="10"/>
        <v>-</v>
      </c>
      <c r="AP11" s="52" t="s">
        <v>138</v>
      </c>
      <c r="AQ11" s="53">
        <v>22.9</v>
      </c>
      <c r="AR11" s="61">
        <f t="shared" si="11"/>
        <v>22.9</v>
      </c>
      <c r="AS11" s="52" t="s">
        <v>138</v>
      </c>
      <c r="AT11" s="53" t="s">
        <v>138</v>
      </c>
      <c r="AU11" s="54" t="str">
        <f t="shared" si="12"/>
        <v>-</v>
      </c>
      <c r="AV11" s="1095">
        <f t="shared" si="13"/>
        <v>455.5</v>
      </c>
      <c r="AW11" s="1069"/>
      <c r="AX11" s="1097">
        <f t="shared" si="14"/>
        <v>22.9</v>
      </c>
      <c r="AY11" s="1069"/>
      <c r="AZ11" s="1095">
        <f t="shared" si="15"/>
        <v>455.5</v>
      </c>
      <c r="BA11" s="1069"/>
      <c r="BB11" s="1072">
        <f t="shared" si="16"/>
        <v>0</v>
      </c>
      <c r="BC11" s="1069"/>
      <c r="BD11" s="1072">
        <f t="shared" si="17"/>
        <v>0</v>
      </c>
      <c r="BE11" s="1069"/>
      <c r="BF11" s="1072">
        <f t="shared" si="18"/>
        <v>22.9</v>
      </c>
      <c r="BG11" s="1069"/>
      <c r="BH11" s="1072">
        <f t="shared" si="19"/>
        <v>0</v>
      </c>
      <c r="BI11" s="1097"/>
      <c r="BJ11" s="1095">
        <f t="shared" si="20"/>
        <v>455.5</v>
      </c>
      <c r="BK11" s="1069"/>
      <c r="BL11" s="1072">
        <f t="shared" si="21"/>
        <v>22.9</v>
      </c>
      <c r="BM11" s="1104"/>
      <c r="BN11" s="1072">
        <f t="shared" si="22"/>
        <v>478.4</v>
      </c>
      <c r="BO11" s="1104"/>
      <c r="BR11" s="5"/>
      <c r="DO11" s="5"/>
    </row>
    <row r="12" spans="2:119" ht="13.5" customHeight="1">
      <c r="B12" s="1275"/>
      <c r="C12" s="1255"/>
      <c r="D12" s="1258"/>
      <c r="E12" s="1263"/>
      <c r="F12" s="71">
        <v>450</v>
      </c>
      <c r="G12" s="52" t="s">
        <v>138</v>
      </c>
      <c r="H12" s="53" t="s">
        <v>138</v>
      </c>
      <c r="I12" s="54" t="str">
        <f t="shared" si="0"/>
        <v>-</v>
      </c>
      <c r="J12" s="52" t="s">
        <v>138</v>
      </c>
      <c r="K12" s="53" t="s">
        <v>138</v>
      </c>
      <c r="L12" s="54" t="str">
        <f t="shared" si="1"/>
        <v>-</v>
      </c>
      <c r="M12" s="52" t="s">
        <v>138</v>
      </c>
      <c r="N12" s="53" t="s">
        <v>138</v>
      </c>
      <c r="O12" s="54" t="str">
        <f t="shared" si="2"/>
        <v>-</v>
      </c>
      <c r="P12" s="52" t="s">
        <v>138</v>
      </c>
      <c r="Q12" s="53" t="s">
        <v>138</v>
      </c>
      <c r="R12" s="54" t="str">
        <f t="shared" si="3"/>
        <v>-</v>
      </c>
      <c r="S12" s="52" t="s">
        <v>138</v>
      </c>
      <c r="T12" s="188" t="s">
        <v>138</v>
      </c>
      <c r="U12" s="188" t="s">
        <v>138</v>
      </c>
      <c r="V12" s="53" t="s">
        <v>138</v>
      </c>
      <c r="W12" s="54" t="str">
        <f t="shared" si="4"/>
        <v>-</v>
      </c>
      <c r="X12" s="52" t="s">
        <v>138</v>
      </c>
      <c r="Y12" s="53" t="s">
        <v>138</v>
      </c>
      <c r="Z12" s="54" t="str">
        <f t="shared" si="5"/>
        <v>-</v>
      </c>
      <c r="AA12" s="52" t="s">
        <v>138</v>
      </c>
      <c r="AB12" s="53" t="s">
        <v>138</v>
      </c>
      <c r="AC12" s="54" t="str">
        <f t="shared" si="6"/>
        <v>-</v>
      </c>
      <c r="AD12" s="52" t="s">
        <v>138</v>
      </c>
      <c r="AE12" s="53" t="s">
        <v>138</v>
      </c>
      <c r="AF12" s="54" t="str">
        <f t="shared" si="7"/>
        <v>-</v>
      </c>
      <c r="AG12" s="52" t="s">
        <v>138</v>
      </c>
      <c r="AH12" s="53" t="s">
        <v>138</v>
      </c>
      <c r="AI12" s="54" t="str">
        <f t="shared" si="8"/>
        <v>-</v>
      </c>
      <c r="AJ12" s="52" t="s">
        <v>138</v>
      </c>
      <c r="AK12" s="53" t="s">
        <v>138</v>
      </c>
      <c r="AL12" s="54" t="str">
        <f t="shared" si="9"/>
        <v>-</v>
      </c>
      <c r="AM12" s="52" t="s">
        <v>138</v>
      </c>
      <c r="AN12" s="53" t="s">
        <v>138</v>
      </c>
      <c r="AO12" s="54" t="str">
        <f t="shared" si="10"/>
        <v>-</v>
      </c>
      <c r="AP12" s="52" t="s">
        <v>138</v>
      </c>
      <c r="AQ12" s="53" t="s">
        <v>138</v>
      </c>
      <c r="AR12" s="61" t="str">
        <f t="shared" si="11"/>
        <v>-</v>
      </c>
      <c r="AS12" s="52" t="s">
        <v>138</v>
      </c>
      <c r="AT12" s="53" t="s">
        <v>138</v>
      </c>
      <c r="AU12" s="54" t="str">
        <f t="shared" si="12"/>
        <v>-</v>
      </c>
      <c r="AV12" s="1095" t="str">
        <f t="shared" si="13"/>
        <v>-</v>
      </c>
      <c r="AW12" s="1069"/>
      <c r="AX12" s="1097" t="str">
        <f t="shared" si="14"/>
        <v>-</v>
      </c>
      <c r="AY12" s="1069"/>
      <c r="AZ12" s="1095">
        <f t="shared" si="15"/>
        <v>0</v>
      </c>
      <c r="BA12" s="1069"/>
      <c r="BB12" s="1072">
        <f t="shared" si="16"/>
        <v>0</v>
      </c>
      <c r="BC12" s="1069"/>
      <c r="BD12" s="1072">
        <f t="shared" si="17"/>
        <v>0</v>
      </c>
      <c r="BE12" s="1069"/>
      <c r="BF12" s="1072">
        <f t="shared" si="18"/>
        <v>0</v>
      </c>
      <c r="BG12" s="1069"/>
      <c r="BH12" s="1072">
        <f t="shared" si="19"/>
        <v>0</v>
      </c>
      <c r="BI12" s="1097"/>
      <c r="BJ12" s="1095">
        <f t="shared" si="20"/>
        <v>0</v>
      </c>
      <c r="BK12" s="1069"/>
      <c r="BL12" s="1072">
        <f t="shared" si="21"/>
        <v>0</v>
      </c>
      <c r="BM12" s="1104"/>
      <c r="BN12" s="1072" t="str">
        <f t="shared" si="22"/>
        <v>-</v>
      </c>
      <c r="BO12" s="1104"/>
      <c r="BR12" s="5"/>
      <c r="DO12" s="5"/>
    </row>
    <row r="13" spans="2:119" ht="13.5" customHeight="1">
      <c r="B13" s="1275"/>
      <c r="C13" s="1255"/>
      <c r="D13" s="1258"/>
      <c r="E13" s="1263"/>
      <c r="F13" s="764">
        <v>400</v>
      </c>
      <c r="G13" s="52">
        <v>9.2000000000000011</v>
      </c>
      <c r="H13" s="53" t="s">
        <v>138</v>
      </c>
      <c r="I13" s="54">
        <f t="shared" si="0"/>
        <v>9.2000000000000011</v>
      </c>
      <c r="J13" s="52" t="s">
        <v>138</v>
      </c>
      <c r="K13" s="53" t="s">
        <v>138</v>
      </c>
      <c r="L13" s="54" t="str">
        <f t="shared" si="1"/>
        <v>-</v>
      </c>
      <c r="M13" s="52" t="s">
        <v>138</v>
      </c>
      <c r="N13" s="53" t="s">
        <v>138</v>
      </c>
      <c r="O13" s="54" t="str">
        <f t="shared" si="2"/>
        <v>-</v>
      </c>
      <c r="P13" s="52" t="s">
        <v>138</v>
      </c>
      <c r="Q13" s="53" t="s">
        <v>138</v>
      </c>
      <c r="R13" s="54" t="str">
        <f t="shared" si="3"/>
        <v>-</v>
      </c>
      <c r="S13" s="52">
        <v>23</v>
      </c>
      <c r="T13" s="188">
        <v>2</v>
      </c>
      <c r="U13" s="188">
        <v>93</v>
      </c>
      <c r="V13" s="53">
        <v>6</v>
      </c>
      <c r="W13" s="54">
        <f t="shared" si="4"/>
        <v>124</v>
      </c>
      <c r="X13" s="52">
        <v>22.6</v>
      </c>
      <c r="Y13" s="53">
        <v>3</v>
      </c>
      <c r="Z13" s="54">
        <f t="shared" si="5"/>
        <v>25.6</v>
      </c>
      <c r="AA13" s="52" t="s">
        <v>138</v>
      </c>
      <c r="AB13" s="53" t="s">
        <v>138</v>
      </c>
      <c r="AC13" s="54" t="str">
        <f t="shared" si="6"/>
        <v>-</v>
      </c>
      <c r="AD13" s="52" t="s">
        <v>138</v>
      </c>
      <c r="AE13" s="53" t="s">
        <v>138</v>
      </c>
      <c r="AF13" s="54" t="str">
        <f t="shared" si="7"/>
        <v>-</v>
      </c>
      <c r="AG13" s="52" t="s">
        <v>138</v>
      </c>
      <c r="AH13" s="53" t="s">
        <v>138</v>
      </c>
      <c r="AI13" s="54" t="str">
        <f t="shared" si="8"/>
        <v>-</v>
      </c>
      <c r="AJ13" s="52" t="s">
        <v>138</v>
      </c>
      <c r="AK13" s="53" t="s">
        <v>138</v>
      </c>
      <c r="AL13" s="54" t="str">
        <f t="shared" si="9"/>
        <v>-</v>
      </c>
      <c r="AM13" s="52" t="s">
        <v>138</v>
      </c>
      <c r="AN13" s="53" t="s">
        <v>138</v>
      </c>
      <c r="AO13" s="54" t="str">
        <f t="shared" si="10"/>
        <v>-</v>
      </c>
      <c r="AP13" s="52" t="s">
        <v>138</v>
      </c>
      <c r="AQ13" s="53" t="s">
        <v>138</v>
      </c>
      <c r="AR13" s="61" t="str">
        <f t="shared" si="11"/>
        <v>-</v>
      </c>
      <c r="AS13" s="52" t="s">
        <v>138</v>
      </c>
      <c r="AT13" s="53" t="s">
        <v>138</v>
      </c>
      <c r="AU13" s="54" t="str">
        <f t="shared" si="12"/>
        <v>-</v>
      </c>
      <c r="AV13" s="1095">
        <f t="shared" si="13"/>
        <v>147.80000000000001</v>
      </c>
      <c r="AW13" s="1069"/>
      <c r="AX13" s="1097">
        <f t="shared" si="14"/>
        <v>11</v>
      </c>
      <c r="AY13" s="1069"/>
      <c r="AZ13" s="1095">
        <f t="shared" si="15"/>
        <v>9.2000000000000011</v>
      </c>
      <c r="BA13" s="1069"/>
      <c r="BB13" s="1072">
        <f t="shared" si="16"/>
        <v>25</v>
      </c>
      <c r="BC13" s="1069"/>
      <c r="BD13" s="1072">
        <f t="shared" si="17"/>
        <v>124.6</v>
      </c>
      <c r="BE13" s="1069"/>
      <c r="BF13" s="1072">
        <f t="shared" si="18"/>
        <v>0</v>
      </c>
      <c r="BG13" s="1069"/>
      <c r="BH13" s="1072">
        <f t="shared" si="19"/>
        <v>0</v>
      </c>
      <c r="BI13" s="1097"/>
      <c r="BJ13" s="1095">
        <f t="shared" si="20"/>
        <v>34.200000000000003</v>
      </c>
      <c r="BK13" s="1069"/>
      <c r="BL13" s="1072">
        <f t="shared" si="21"/>
        <v>124.6</v>
      </c>
      <c r="BM13" s="1104"/>
      <c r="BN13" s="1072">
        <f t="shared" si="22"/>
        <v>158.80000000000001</v>
      </c>
      <c r="BO13" s="1104"/>
      <c r="BR13" s="5"/>
      <c r="DO13" s="5"/>
    </row>
    <row r="14" spans="2:119" ht="13.5" customHeight="1">
      <c r="B14" s="1275"/>
      <c r="C14" s="1255"/>
      <c r="D14" s="1258"/>
      <c r="E14" s="1263"/>
      <c r="F14" s="764">
        <v>350</v>
      </c>
      <c r="G14" s="52" t="s">
        <v>138</v>
      </c>
      <c r="H14" s="53" t="s">
        <v>138</v>
      </c>
      <c r="I14" s="54" t="str">
        <f t="shared" si="0"/>
        <v>-</v>
      </c>
      <c r="J14" s="52" t="s">
        <v>138</v>
      </c>
      <c r="K14" s="53" t="s">
        <v>138</v>
      </c>
      <c r="L14" s="54" t="str">
        <f t="shared" si="1"/>
        <v>-</v>
      </c>
      <c r="M14" s="52" t="s">
        <v>138</v>
      </c>
      <c r="N14" s="53" t="s">
        <v>138</v>
      </c>
      <c r="O14" s="54" t="str">
        <f t="shared" si="2"/>
        <v>-</v>
      </c>
      <c r="P14" s="52" t="s">
        <v>138</v>
      </c>
      <c r="Q14" s="53" t="s">
        <v>138</v>
      </c>
      <c r="R14" s="54" t="str">
        <f t="shared" si="3"/>
        <v>-</v>
      </c>
      <c r="S14" s="52" t="s">
        <v>138</v>
      </c>
      <c r="T14" s="188" t="s">
        <v>138</v>
      </c>
      <c r="U14" s="188" t="s">
        <v>138</v>
      </c>
      <c r="V14" s="53" t="s">
        <v>138</v>
      </c>
      <c r="W14" s="54" t="str">
        <f t="shared" si="4"/>
        <v>-</v>
      </c>
      <c r="X14" s="52" t="s">
        <v>138</v>
      </c>
      <c r="Y14" s="53" t="s">
        <v>138</v>
      </c>
      <c r="Z14" s="54" t="str">
        <f t="shared" si="5"/>
        <v>-</v>
      </c>
      <c r="AA14" s="52" t="s">
        <v>138</v>
      </c>
      <c r="AB14" s="53" t="s">
        <v>138</v>
      </c>
      <c r="AC14" s="54" t="str">
        <f t="shared" si="6"/>
        <v>-</v>
      </c>
      <c r="AD14" s="52" t="s">
        <v>138</v>
      </c>
      <c r="AE14" s="53" t="s">
        <v>138</v>
      </c>
      <c r="AF14" s="54" t="str">
        <f t="shared" si="7"/>
        <v>-</v>
      </c>
      <c r="AG14" s="52" t="s">
        <v>138</v>
      </c>
      <c r="AH14" s="53" t="s">
        <v>138</v>
      </c>
      <c r="AI14" s="54" t="str">
        <f t="shared" si="8"/>
        <v>-</v>
      </c>
      <c r="AJ14" s="52" t="s">
        <v>138</v>
      </c>
      <c r="AK14" s="53" t="s">
        <v>138</v>
      </c>
      <c r="AL14" s="54" t="str">
        <f t="shared" si="9"/>
        <v>-</v>
      </c>
      <c r="AM14" s="52" t="s">
        <v>138</v>
      </c>
      <c r="AN14" s="53" t="s">
        <v>138</v>
      </c>
      <c r="AO14" s="54" t="str">
        <f t="shared" si="10"/>
        <v>-</v>
      </c>
      <c r="AP14" s="52" t="s">
        <v>138</v>
      </c>
      <c r="AQ14" s="53" t="s">
        <v>138</v>
      </c>
      <c r="AR14" s="61" t="str">
        <f t="shared" si="11"/>
        <v>-</v>
      </c>
      <c r="AS14" s="52" t="s">
        <v>138</v>
      </c>
      <c r="AT14" s="53" t="s">
        <v>138</v>
      </c>
      <c r="AU14" s="54" t="str">
        <f t="shared" si="12"/>
        <v>-</v>
      </c>
      <c r="AV14" s="1095" t="str">
        <f t="shared" si="13"/>
        <v>-</v>
      </c>
      <c r="AW14" s="1069"/>
      <c r="AX14" s="1097" t="str">
        <f t="shared" si="14"/>
        <v>-</v>
      </c>
      <c r="AY14" s="1069"/>
      <c r="AZ14" s="1095">
        <f t="shared" si="15"/>
        <v>0</v>
      </c>
      <c r="BA14" s="1069"/>
      <c r="BB14" s="1072">
        <f t="shared" si="16"/>
        <v>0</v>
      </c>
      <c r="BC14" s="1069"/>
      <c r="BD14" s="1072">
        <f t="shared" si="17"/>
        <v>0</v>
      </c>
      <c r="BE14" s="1069"/>
      <c r="BF14" s="1072">
        <f t="shared" si="18"/>
        <v>0</v>
      </c>
      <c r="BG14" s="1069"/>
      <c r="BH14" s="1072">
        <f t="shared" si="19"/>
        <v>0</v>
      </c>
      <c r="BI14" s="1097"/>
      <c r="BJ14" s="1095">
        <f t="shared" si="20"/>
        <v>0</v>
      </c>
      <c r="BK14" s="1069"/>
      <c r="BL14" s="1072">
        <f t="shared" si="21"/>
        <v>0</v>
      </c>
      <c r="BM14" s="1104"/>
      <c r="BN14" s="1072" t="str">
        <f t="shared" si="22"/>
        <v>-</v>
      </c>
      <c r="BO14" s="1104"/>
      <c r="BR14" s="5"/>
      <c r="DO14" s="5"/>
    </row>
    <row r="15" spans="2:119" ht="13.5" customHeight="1">
      <c r="B15" s="1275"/>
      <c r="C15" s="1255"/>
      <c r="D15" s="1258"/>
      <c r="E15" s="1263"/>
      <c r="F15" s="764">
        <v>300</v>
      </c>
      <c r="G15" s="52" t="s">
        <v>138</v>
      </c>
      <c r="H15" s="53" t="s">
        <v>138</v>
      </c>
      <c r="I15" s="54" t="str">
        <f t="shared" si="0"/>
        <v>-</v>
      </c>
      <c r="J15" s="52" t="s">
        <v>138</v>
      </c>
      <c r="K15" s="53" t="s">
        <v>138</v>
      </c>
      <c r="L15" s="54" t="str">
        <f t="shared" si="1"/>
        <v>-</v>
      </c>
      <c r="M15" s="52" t="s">
        <v>138</v>
      </c>
      <c r="N15" s="53" t="s">
        <v>138</v>
      </c>
      <c r="O15" s="54" t="str">
        <f t="shared" si="2"/>
        <v>-</v>
      </c>
      <c r="P15" s="52" t="s">
        <v>138</v>
      </c>
      <c r="Q15" s="53" t="s">
        <v>138</v>
      </c>
      <c r="R15" s="54" t="str">
        <f t="shared" si="3"/>
        <v>-</v>
      </c>
      <c r="S15" s="52" t="s">
        <v>138</v>
      </c>
      <c r="T15" s="188" t="s">
        <v>138</v>
      </c>
      <c r="U15" s="188" t="s">
        <v>138</v>
      </c>
      <c r="V15" s="53" t="s">
        <v>138</v>
      </c>
      <c r="W15" s="54" t="str">
        <f t="shared" si="4"/>
        <v>-</v>
      </c>
      <c r="X15" s="52" t="s">
        <v>138</v>
      </c>
      <c r="Y15" s="53" t="s">
        <v>138</v>
      </c>
      <c r="Z15" s="54" t="str">
        <f t="shared" si="5"/>
        <v>-</v>
      </c>
      <c r="AA15" s="52" t="s">
        <v>138</v>
      </c>
      <c r="AB15" s="53" t="s">
        <v>138</v>
      </c>
      <c r="AC15" s="54" t="str">
        <f t="shared" si="6"/>
        <v>-</v>
      </c>
      <c r="AD15" s="52" t="s">
        <v>138</v>
      </c>
      <c r="AE15" s="53" t="s">
        <v>138</v>
      </c>
      <c r="AF15" s="54" t="str">
        <f t="shared" si="7"/>
        <v>-</v>
      </c>
      <c r="AG15" s="52" t="s">
        <v>138</v>
      </c>
      <c r="AH15" s="53" t="s">
        <v>138</v>
      </c>
      <c r="AI15" s="54" t="str">
        <f t="shared" si="8"/>
        <v>-</v>
      </c>
      <c r="AJ15" s="52" t="s">
        <v>138</v>
      </c>
      <c r="AK15" s="53" t="s">
        <v>138</v>
      </c>
      <c r="AL15" s="54" t="str">
        <f t="shared" si="9"/>
        <v>-</v>
      </c>
      <c r="AM15" s="52" t="s">
        <v>138</v>
      </c>
      <c r="AN15" s="53" t="s">
        <v>138</v>
      </c>
      <c r="AO15" s="54" t="str">
        <f t="shared" si="10"/>
        <v>-</v>
      </c>
      <c r="AP15" s="52" t="s">
        <v>138</v>
      </c>
      <c r="AQ15" s="53" t="s">
        <v>138</v>
      </c>
      <c r="AR15" s="61" t="str">
        <f t="shared" si="11"/>
        <v>-</v>
      </c>
      <c r="AS15" s="52" t="s">
        <v>138</v>
      </c>
      <c r="AT15" s="53" t="s">
        <v>138</v>
      </c>
      <c r="AU15" s="54" t="str">
        <f t="shared" si="12"/>
        <v>-</v>
      </c>
      <c r="AV15" s="1095" t="str">
        <f t="shared" si="13"/>
        <v>-</v>
      </c>
      <c r="AW15" s="1069"/>
      <c r="AX15" s="1097" t="str">
        <f t="shared" si="14"/>
        <v>-</v>
      </c>
      <c r="AY15" s="1069"/>
      <c r="AZ15" s="1095">
        <f t="shared" si="15"/>
        <v>0</v>
      </c>
      <c r="BA15" s="1069"/>
      <c r="BB15" s="1072">
        <f t="shared" si="16"/>
        <v>0</v>
      </c>
      <c r="BC15" s="1069"/>
      <c r="BD15" s="1072">
        <f t="shared" si="17"/>
        <v>0</v>
      </c>
      <c r="BE15" s="1069"/>
      <c r="BF15" s="1072">
        <f t="shared" si="18"/>
        <v>0</v>
      </c>
      <c r="BG15" s="1069"/>
      <c r="BH15" s="1072">
        <f t="shared" si="19"/>
        <v>0</v>
      </c>
      <c r="BI15" s="1097"/>
      <c r="BJ15" s="1095">
        <f t="shared" si="20"/>
        <v>0</v>
      </c>
      <c r="BK15" s="1069"/>
      <c r="BL15" s="1072">
        <f t="shared" si="21"/>
        <v>0</v>
      </c>
      <c r="BM15" s="1104"/>
      <c r="BN15" s="1072" t="str">
        <f t="shared" si="22"/>
        <v>-</v>
      </c>
      <c r="BO15" s="1104"/>
      <c r="BR15" s="5"/>
      <c r="DO15" s="5"/>
    </row>
    <row r="16" spans="2:119" ht="13.5" customHeight="1">
      <c r="B16" s="1275"/>
      <c r="C16" s="1255"/>
      <c r="D16" s="1258"/>
      <c r="E16" s="1263"/>
      <c r="F16" s="764">
        <v>250</v>
      </c>
      <c r="G16" s="52" t="s">
        <v>138</v>
      </c>
      <c r="H16" s="53" t="s">
        <v>138</v>
      </c>
      <c r="I16" s="54" t="str">
        <f t="shared" si="0"/>
        <v>-</v>
      </c>
      <c r="J16" s="52" t="s">
        <v>138</v>
      </c>
      <c r="K16" s="53" t="s">
        <v>138</v>
      </c>
      <c r="L16" s="54" t="str">
        <f t="shared" si="1"/>
        <v>-</v>
      </c>
      <c r="M16" s="52" t="s">
        <v>138</v>
      </c>
      <c r="N16" s="53" t="s">
        <v>138</v>
      </c>
      <c r="O16" s="54" t="str">
        <f t="shared" si="2"/>
        <v>-</v>
      </c>
      <c r="P16" s="52" t="s">
        <v>138</v>
      </c>
      <c r="Q16" s="53" t="s">
        <v>138</v>
      </c>
      <c r="R16" s="54" t="str">
        <f t="shared" si="3"/>
        <v>-</v>
      </c>
      <c r="S16" s="52" t="s">
        <v>138</v>
      </c>
      <c r="T16" s="188" t="s">
        <v>138</v>
      </c>
      <c r="U16" s="188" t="s">
        <v>138</v>
      </c>
      <c r="V16" s="53" t="s">
        <v>138</v>
      </c>
      <c r="W16" s="54" t="str">
        <f t="shared" si="4"/>
        <v>-</v>
      </c>
      <c r="X16" s="52" t="s">
        <v>138</v>
      </c>
      <c r="Y16" s="53" t="s">
        <v>138</v>
      </c>
      <c r="Z16" s="54" t="str">
        <f t="shared" si="5"/>
        <v>-</v>
      </c>
      <c r="AA16" s="52" t="s">
        <v>138</v>
      </c>
      <c r="AB16" s="53" t="s">
        <v>138</v>
      </c>
      <c r="AC16" s="54" t="str">
        <f t="shared" si="6"/>
        <v>-</v>
      </c>
      <c r="AD16" s="52" t="s">
        <v>138</v>
      </c>
      <c r="AE16" s="53" t="s">
        <v>138</v>
      </c>
      <c r="AF16" s="54" t="str">
        <f t="shared" si="7"/>
        <v>-</v>
      </c>
      <c r="AG16" s="52" t="s">
        <v>138</v>
      </c>
      <c r="AH16" s="53" t="s">
        <v>138</v>
      </c>
      <c r="AI16" s="54" t="str">
        <f t="shared" si="8"/>
        <v>-</v>
      </c>
      <c r="AJ16" s="52" t="s">
        <v>138</v>
      </c>
      <c r="AK16" s="53" t="s">
        <v>138</v>
      </c>
      <c r="AL16" s="54" t="str">
        <f t="shared" si="9"/>
        <v>-</v>
      </c>
      <c r="AM16" s="52" t="s">
        <v>138</v>
      </c>
      <c r="AN16" s="53" t="s">
        <v>138</v>
      </c>
      <c r="AO16" s="54" t="str">
        <f t="shared" si="10"/>
        <v>-</v>
      </c>
      <c r="AP16" s="52" t="s">
        <v>138</v>
      </c>
      <c r="AQ16" s="53" t="s">
        <v>138</v>
      </c>
      <c r="AR16" s="61" t="str">
        <f t="shared" si="11"/>
        <v>-</v>
      </c>
      <c r="AS16" s="52" t="s">
        <v>138</v>
      </c>
      <c r="AT16" s="53" t="s">
        <v>138</v>
      </c>
      <c r="AU16" s="54" t="str">
        <f t="shared" si="12"/>
        <v>-</v>
      </c>
      <c r="AV16" s="1095" t="str">
        <f t="shared" si="13"/>
        <v>-</v>
      </c>
      <c r="AW16" s="1069"/>
      <c r="AX16" s="1097" t="str">
        <f t="shared" si="14"/>
        <v>-</v>
      </c>
      <c r="AY16" s="1069"/>
      <c r="AZ16" s="1095">
        <f t="shared" si="15"/>
        <v>0</v>
      </c>
      <c r="BA16" s="1069"/>
      <c r="BB16" s="1072">
        <f t="shared" si="16"/>
        <v>0</v>
      </c>
      <c r="BC16" s="1069"/>
      <c r="BD16" s="1072">
        <f t="shared" si="17"/>
        <v>0</v>
      </c>
      <c r="BE16" s="1069"/>
      <c r="BF16" s="1072">
        <f t="shared" si="18"/>
        <v>0</v>
      </c>
      <c r="BG16" s="1069"/>
      <c r="BH16" s="1072">
        <f t="shared" si="19"/>
        <v>0</v>
      </c>
      <c r="BI16" s="1097"/>
      <c r="BJ16" s="1095">
        <f t="shared" si="20"/>
        <v>0</v>
      </c>
      <c r="BK16" s="1069"/>
      <c r="BL16" s="1072">
        <f t="shared" si="21"/>
        <v>0</v>
      </c>
      <c r="BM16" s="1104"/>
      <c r="BN16" s="1072" t="str">
        <f t="shared" si="22"/>
        <v>-</v>
      </c>
      <c r="BO16" s="1104"/>
      <c r="BR16" s="5"/>
      <c r="DO16" s="5"/>
    </row>
    <row r="17" spans="2:119" ht="13.5" customHeight="1">
      <c r="B17" s="1275"/>
      <c r="C17" s="1255"/>
      <c r="D17" s="1258"/>
      <c r="E17" s="1263"/>
      <c r="F17" s="764">
        <v>200</v>
      </c>
      <c r="G17" s="52" t="s">
        <v>138</v>
      </c>
      <c r="H17" s="53" t="s">
        <v>138</v>
      </c>
      <c r="I17" s="54" t="str">
        <f t="shared" si="0"/>
        <v>-</v>
      </c>
      <c r="J17" s="52" t="s">
        <v>138</v>
      </c>
      <c r="K17" s="53" t="s">
        <v>138</v>
      </c>
      <c r="L17" s="54" t="str">
        <f t="shared" si="1"/>
        <v>-</v>
      </c>
      <c r="M17" s="52" t="s">
        <v>138</v>
      </c>
      <c r="N17" s="53" t="s">
        <v>138</v>
      </c>
      <c r="O17" s="54" t="str">
        <f t="shared" si="2"/>
        <v>-</v>
      </c>
      <c r="P17" s="52" t="s">
        <v>138</v>
      </c>
      <c r="Q17" s="53" t="s">
        <v>138</v>
      </c>
      <c r="R17" s="54" t="str">
        <f t="shared" si="3"/>
        <v>-</v>
      </c>
      <c r="S17" s="52" t="s">
        <v>138</v>
      </c>
      <c r="T17" s="188" t="s">
        <v>138</v>
      </c>
      <c r="U17" s="188" t="s">
        <v>138</v>
      </c>
      <c r="V17" s="53" t="s">
        <v>138</v>
      </c>
      <c r="W17" s="54" t="str">
        <f t="shared" si="4"/>
        <v>-</v>
      </c>
      <c r="X17" s="52">
        <v>3.1</v>
      </c>
      <c r="Y17" s="53" t="s">
        <v>138</v>
      </c>
      <c r="Z17" s="54">
        <f t="shared" si="5"/>
        <v>3.1</v>
      </c>
      <c r="AA17" s="52" t="s">
        <v>138</v>
      </c>
      <c r="AB17" s="53" t="s">
        <v>138</v>
      </c>
      <c r="AC17" s="54" t="str">
        <f t="shared" si="6"/>
        <v>-</v>
      </c>
      <c r="AD17" s="52" t="s">
        <v>138</v>
      </c>
      <c r="AE17" s="53" t="s">
        <v>138</v>
      </c>
      <c r="AF17" s="54" t="str">
        <f t="shared" si="7"/>
        <v>-</v>
      </c>
      <c r="AG17" s="52" t="s">
        <v>138</v>
      </c>
      <c r="AH17" s="53" t="s">
        <v>138</v>
      </c>
      <c r="AI17" s="54" t="str">
        <f t="shared" si="8"/>
        <v>-</v>
      </c>
      <c r="AJ17" s="52" t="s">
        <v>138</v>
      </c>
      <c r="AK17" s="53" t="s">
        <v>138</v>
      </c>
      <c r="AL17" s="54" t="str">
        <f t="shared" si="9"/>
        <v>-</v>
      </c>
      <c r="AM17" s="52" t="s">
        <v>138</v>
      </c>
      <c r="AN17" s="53" t="s">
        <v>138</v>
      </c>
      <c r="AO17" s="54" t="str">
        <f t="shared" si="10"/>
        <v>-</v>
      </c>
      <c r="AP17" s="52" t="s">
        <v>138</v>
      </c>
      <c r="AQ17" s="53" t="s">
        <v>138</v>
      </c>
      <c r="AR17" s="61" t="str">
        <f t="shared" si="11"/>
        <v>-</v>
      </c>
      <c r="AS17" s="52" t="s">
        <v>138</v>
      </c>
      <c r="AT17" s="53" t="s">
        <v>138</v>
      </c>
      <c r="AU17" s="54" t="str">
        <f t="shared" si="12"/>
        <v>-</v>
      </c>
      <c r="AV17" s="1095">
        <f t="shared" si="13"/>
        <v>3.1</v>
      </c>
      <c r="AW17" s="1069"/>
      <c r="AX17" s="1097" t="str">
        <f t="shared" si="14"/>
        <v>-</v>
      </c>
      <c r="AY17" s="1069"/>
      <c r="AZ17" s="1095">
        <f t="shared" si="15"/>
        <v>0</v>
      </c>
      <c r="BA17" s="1069"/>
      <c r="BB17" s="1072">
        <f t="shared" si="16"/>
        <v>0</v>
      </c>
      <c r="BC17" s="1069"/>
      <c r="BD17" s="1072">
        <f t="shared" si="17"/>
        <v>3.1</v>
      </c>
      <c r="BE17" s="1069"/>
      <c r="BF17" s="1072">
        <f t="shared" si="18"/>
        <v>0</v>
      </c>
      <c r="BG17" s="1069"/>
      <c r="BH17" s="1072">
        <f t="shared" si="19"/>
        <v>0</v>
      </c>
      <c r="BI17" s="1097"/>
      <c r="BJ17" s="1095">
        <f t="shared" si="20"/>
        <v>0</v>
      </c>
      <c r="BK17" s="1069"/>
      <c r="BL17" s="1072">
        <f t="shared" si="21"/>
        <v>3.1</v>
      </c>
      <c r="BM17" s="1104"/>
      <c r="BN17" s="1072">
        <f t="shared" si="22"/>
        <v>3.1</v>
      </c>
      <c r="BO17" s="1104"/>
      <c r="BR17" s="5"/>
      <c r="DO17" s="5"/>
    </row>
    <row r="18" spans="2:119" ht="13.5" customHeight="1">
      <c r="B18" s="1275"/>
      <c r="C18" s="1255"/>
      <c r="D18" s="1258"/>
      <c r="E18" s="1263"/>
      <c r="F18" s="764">
        <v>150</v>
      </c>
      <c r="G18" s="52" t="s">
        <v>138</v>
      </c>
      <c r="H18" s="53" t="s">
        <v>138</v>
      </c>
      <c r="I18" s="54" t="str">
        <f t="shared" si="0"/>
        <v>-</v>
      </c>
      <c r="J18" s="52" t="s">
        <v>138</v>
      </c>
      <c r="K18" s="53" t="s">
        <v>138</v>
      </c>
      <c r="L18" s="54" t="str">
        <f t="shared" si="1"/>
        <v>-</v>
      </c>
      <c r="M18" s="52" t="s">
        <v>138</v>
      </c>
      <c r="N18" s="53" t="s">
        <v>138</v>
      </c>
      <c r="O18" s="54" t="str">
        <f t="shared" si="2"/>
        <v>-</v>
      </c>
      <c r="P18" s="52" t="s">
        <v>138</v>
      </c>
      <c r="Q18" s="53" t="s">
        <v>138</v>
      </c>
      <c r="R18" s="54" t="str">
        <f t="shared" si="3"/>
        <v>-</v>
      </c>
      <c r="S18" s="52" t="s">
        <v>138</v>
      </c>
      <c r="T18" s="188" t="s">
        <v>138</v>
      </c>
      <c r="U18" s="188" t="s">
        <v>138</v>
      </c>
      <c r="V18" s="53" t="s">
        <v>138</v>
      </c>
      <c r="W18" s="54" t="str">
        <f t="shared" si="4"/>
        <v>-</v>
      </c>
      <c r="X18" s="52">
        <v>1069.5999999999999</v>
      </c>
      <c r="Y18" s="53">
        <v>119</v>
      </c>
      <c r="Z18" s="54">
        <f t="shared" si="5"/>
        <v>1188.5999999999999</v>
      </c>
      <c r="AA18" s="52" t="s">
        <v>138</v>
      </c>
      <c r="AB18" s="53" t="s">
        <v>138</v>
      </c>
      <c r="AC18" s="54" t="str">
        <f t="shared" si="6"/>
        <v>-</v>
      </c>
      <c r="AD18" s="52" t="s">
        <v>138</v>
      </c>
      <c r="AE18" s="53" t="s">
        <v>138</v>
      </c>
      <c r="AF18" s="54" t="str">
        <f t="shared" si="7"/>
        <v>-</v>
      </c>
      <c r="AG18" s="52" t="s">
        <v>138</v>
      </c>
      <c r="AH18" s="53" t="s">
        <v>138</v>
      </c>
      <c r="AI18" s="54" t="str">
        <f t="shared" si="8"/>
        <v>-</v>
      </c>
      <c r="AJ18" s="52" t="s">
        <v>138</v>
      </c>
      <c r="AK18" s="53" t="s">
        <v>138</v>
      </c>
      <c r="AL18" s="54" t="str">
        <f t="shared" si="9"/>
        <v>-</v>
      </c>
      <c r="AM18" s="52" t="s">
        <v>138</v>
      </c>
      <c r="AN18" s="53" t="s">
        <v>138</v>
      </c>
      <c r="AO18" s="54" t="str">
        <f t="shared" si="10"/>
        <v>-</v>
      </c>
      <c r="AP18" s="52" t="s">
        <v>138</v>
      </c>
      <c r="AQ18" s="53">
        <v>34.1</v>
      </c>
      <c r="AR18" s="61">
        <f t="shared" si="11"/>
        <v>34.1</v>
      </c>
      <c r="AS18" s="52" t="s">
        <v>138</v>
      </c>
      <c r="AT18" s="53" t="s">
        <v>138</v>
      </c>
      <c r="AU18" s="54" t="str">
        <f t="shared" si="12"/>
        <v>-</v>
      </c>
      <c r="AV18" s="1095">
        <f t="shared" si="13"/>
        <v>1069.5999999999999</v>
      </c>
      <c r="AW18" s="1069"/>
      <c r="AX18" s="1097">
        <f t="shared" si="14"/>
        <v>153.1</v>
      </c>
      <c r="AY18" s="1069"/>
      <c r="AZ18" s="1095">
        <f t="shared" si="15"/>
        <v>0</v>
      </c>
      <c r="BA18" s="1069"/>
      <c r="BB18" s="1072">
        <f t="shared" si="16"/>
        <v>0</v>
      </c>
      <c r="BC18" s="1069"/>
      <c r="BD18" s="1072">
        <f t="shared" si="17"/>
        <v>1188.5999999999999</v>
      </c>
      <c r="BE18" s="1069"/>
      <c r="BF18" s="1072">
        <f t="shared" si="18"/>
        <v>34.1</v>
      </c>
      <c r="BG18" s="1069"/>
      <c r="BH18" s="1072">
        <f t="shared" si="19"/>
        <v>0</v>
      </c>
      <c r="BI18" s="1097"/>
      <c r="BJ18" s="1095">
        <f t="shared" si="20"/>
        <v>0</v>
      </c>
      <c r="BK18" s="1069"/>
      <c r="BL18" s="1072">
        <f t="shared" si="21"/>
        <v>1222.6999999999998</v>
      </c>
      <c r="BM18" s="1104"/>
      <c r="BN18" s="1072">
        <f t="shared" si="22"/>
        <v>1222.6999999999998</v>
      </c>
      <c r="BO18" s="1104"/>
      <c r="BR18" s="5"/>
      <c r="DO18" s="5"/>
    </row>
    <row r="19" spans="2:119" ht="13.5" customHeight="1">
      <c r="B19" s="1275"/>
      <c r="C19" s="1255"/>
      <c r="D19" s="1258"/>
      <c r="E19" s="1263"/>
      <c r="F19" s="73">
        <v>100</v>
      </c>
      <c r="G19" s="52" t="s">
        <v>138</v>
      </c>
      <c r="H19" s="53" t="s">
        <v>138</v>
      </c>
      <c r="I19" s="54" t="str">
        <f t="shared" si="0"/>
        <v>-</v>
      </c>
      <c r="J19" s="52" t="s">
        <v>138</v>
      </c>
      <c r="K19" s="53" t="s">
        <v>138</v>
      </c>
      <c r="L19" s="54" t="str">
        <f t="shared" si="1"/>
        <v>-</v>
      </c>
      <c r="M19" s="52" t="s">
        <v>138</v>
      </c>
      <c r="N19" s="53" t="s">
        <v>138</v>
      </c>
      <c r="O19" s="54" t="str">
        <f t="shared" si="2"/>
        <v>-</v>
      </c>
      <c r="P19" s="52" t="s">
        <v>138</v>
      </c>
      <c r="Q19" s="53" t="s">
        <v>138</v>
      </c>
      <c r="R19" s="54" t="str">
        <f t="shared" si="3"/>
        <v>-</v>
      </c>
      <c r="S19" s="52" t="s">
        <v>138</v>
      </c>
      <c r="T19" s="188" t="s">
        <v>138</v>
      </c>
      <c r="U19" s="188" t="s">
        <v>138</v>
      </c>
      <c r="V19" s="53" t="s">
        <v>138</v>
      </c>
      <c r="W19" s="54" t="str">
        <f t="shared" si="4"/>
        <v>-</v>
      </c>
      <c r="X19" s="52">
        <v>145.39999999999998</v>
      </c>
      <c r="Y19" s="53">
        <v>16</v>
      </c>
      <c r="Z19" s="54">
        <f t="shared" si="5"/>
        <v>161.39999999999998</v>
      </c>
      <c r="AA19" s="52" t="s">
        <v>138</v>
      </c>
      <c r="AB19" s="53" t="s">
        <v>138</v>
      </c>
      <c r="AC19" s="54" t="str">
        <f t="shared" si="6"/>
        <v>-</v>
      </c>
      <c r="AD19" s="52" t="s">
        <v>138</v>
      </c>
      <c r="AE19" s="53" t="s">
        <v>138</v>
      </c>
      <c r="AF19" s="54" t="str">
        <f t="shared" si="7"/>
        <v>-</v>
      </c>
      <c r="AG19" s="52" t="s">
        <v>138</v>
      </c>
      <c r="AH19" s="53" t="s">
        <v>138</v>
      </c>
      <c r="AI19" s="54" t="str">
        <f t="shared" si="8"/>
        <v>-</v>
      </c>
      <c r="AJ19" s="52" t="s">
        <v>138</v>
      </c>
      <c r="AK19" s="53" t="s">
        <v>138</v>
      </c>
      <c r="AL19" s="54" t="str">
        <f t="shared" si="9"/>
        <v>-</v>
      </c>
      <c r="AM19" s="52" t="s">
        <v>138</v>
      </c>
      <c r="AN19" s="53" t="s">
        <v>138</v>
      </c>
      <c r="AO19" s="54" t="str">
        <f t="shared" si="10"/>
        <v>-</v>
      </c>
      <c r="AP19" s="52" t="s">
        <v>138</v>
      </c>
      <c r="AQ19" s="53">
        <v>27.6</v>
      </c>
      <c r="AR19" s="61">
        <f t="shared" si="11"/>
        <v>27.6</v>
      </c>
      <c r="AS19" s="52" t="s">
        <v>138</v>
      </c>
      <c r="AT19" s="53" t="s">
        <v>138</v>
      </c>
      <c r="AU19" s="54" t="str">
        <f t="shared" si="12"/>
        <v>-</v>
      </c>
      <c r="AV19" s="1095">
        <f t="shared" si="13"/>
        <v>145.39999999999998</v>
      </c>
      <c r="AW19" s="1069"/>
      <c r="AX19" s="1097">
        <f t="shared" si="14"/>
        <v>43.6</v>
      </c>
      <c r="AY19" s="1069"/>
      <c r="AZ19" s="1095">
        <f t="shared" si="15"/>
        <v>0</v>
      </c>
      <c r="BA19" s="1069"/>
      <c r="BB19" s="1072">
        <f t="shared" si="16"/>
        <v>0</v>
      </c>
      <c r="BC19" s="1069"/>
      <c r="BD19" s="1072">
        <f t="shared" si="17"/>
        <v>161.39999999999998</v>
      </c>
      <c r="BE19" s="1069"/>
      <c r="BF19" s="1072">
        <f t="shared" si="18"/>
        <v>27.6</v>
      </c>
      <c r="BG19" s="1069"/>
      <c r="BH19" s="1072">
        <f t="shared" si="19"/>
        <v>0</v>
      </c>
      <c r="BI19" s="1097"/>
      <c r="BJ19" s="1095">
        <f t="shared" si="20"/>
        <v>0</v>
      </c>
      <c r="BK19" s="1069"/>
      <c r="BL19" s="1072">
        <f t="shared" si="21"/>
        <v>188.99999999999997</v>
      </c>
      <c r="BM19" s="1104"/>
      <c r="BN19" s="1072">
        <f t="shared" si="22"/>
        <v>188.99999999999997</v>
      </c>
      <c r="BO19" s="1104"/>
      <c r="BR19" s="5"/>
      <c r="DO19" s="5"/>
    </row>
    <row r="20" spans="2:119" ht="13.5" customHeight="1">
      <c r="B20" s="1275"/>
      <c r="C20" s="1255"/>
      <c r="D20" s="1258"/>
      <c r="E20" s="1263"/>
      <c r="F20" s="77" t="s">
        <v>136</v>
      </c>
      <c r="G20" s="52" t="s">
        <v>138</v>
      </c>
      <c r="H20" s="53" t="s">
        <v>138</v>
      </c>
      <c r="I20" s="54" t="str">
        <f t="shared" si="0"/>
        <v>-</v>
      </c>
      <c r="J20" s="52" t="s">
        <v>138</v>
      </c>
      <c r="K20" s="53" t="s">
        <v>138</v>
      </c>
      <c r="L20" s="54" t="str">
        <f t="shared" si="1"/>
        <v>-</v>
      </c>
      <c r="M20" s="52" t="s">
        <v>138</v>
      </c>
      <c r="N20" s="53" t="s">
        <v>138</v>
      </c>
      <c r="O20" s="54" t="str">
        <f t="shared" si="2"/>
        <v>-</v>
      </c>
      <c r="P20" s="52" t="s">
        <v>138</v>
      </c>
      <c r="Q20" s="53" t="s">
        <v>138</v>
      </c>
      <c r="R20" s="54" t="str">
        <f t="shared" si="3"/>
        <v>-</v>
      </c>
      <c r="S20" s="52" t="s">
        <v>138</v>
      </c>
      <c r="T20" s="188" t="s">
        <v>138</v>
      </c>
      <c r="U20" s="188" t="s">
        <v>138</v>
      </c>
      <c r="V20" s="53" t="s">
        <v>138</v>
      </c>
      <c r="W20" s="54" t="str">
        <f t="shared" si="4"/>
        <v>-</v>
      </c>
      <c r="X20" s="52" t="s">
        <v>138</v>
      </c>
      <c r="Y20" s="53" t="s">
        <v>138</v>
      </c>
      <c r="Z20" s="54" t="str">
        <f t="shared" si="5"/>
        <v>-</v>
      </c>
      <c r="AA20" s="52" t="s">
        <v>138</v>
      </c>
      <c r="AB20" s="53" t="s">
        <v>138</v>
      </c>
      <c r="AC20" s="54" t="str">
        <f t="shared" si="6"/>
        <v>-</v>
      </c>
      <c r="AD20" s="52" t="s">
        <v>138</v>
      </c>
      <c r="AE20" s="53" t="s">
        <v>138</v>
      </c>
      <c r="AF20" s="54" t="str">
        <f t="shared" si="7"/>
        <v>-</v>
      </c>
      <c r="AG20" s="52" t="s">
        <v>138</v>
      </c>
      <c r="AH20" s="53" t="s">
        <v>138</v>
      </c>
      <c r="AI20" s="54" t="str">
        <f t="shared" si="8"/>
        <v>-</v>
      </c>
      <c r="AJ20" s="52" t="s">
        <v>138</v>
      </c>
      <c r="AK20" s="53" t="s">
        <v>138</v>
      </c>
      <c r="AL20" s="54" t="str">
        <f t="shared" si="9"/>
        <v>-</v>
      </c>
      <c r="AM20" s="52" t="s">
        <v>138</v>
      </c>
      <c r="AN20" s="53" t="s">
        <v>138</v>
      </c>
      <c r="AO20" s="54" t="str">
        <f t="shared" si="10"/>
        <v>-</v>
      </c>
      <c r="AP20" s="52" t="s">
        <v>138</v>
      </c>
      <c r="AQ20" s="53" t="s">
        <v>138</v>
      </c>
      <c r="AR20" s="61" t="str">
        <f t="shared" si="11"/>
        <v>-</v>
      </c>
      <c r="AS20" s="52" t="s">
        <v>138</v>
      </c>
      <c r="AT20" s="53" t="s">
        <v>138</v>
      </c>
      <c r="AU20" s="54" t="str">
        <f t="shared" si="12"/>
        <v>-</v>
      </c>
      <c r="AV20" s="1095" t="str">
        <f t="shared" si="13"/>
        <v>-</v>
      </c>
      <c r="AW20" s="1069"/>
      <c r="AX20" s="1097" t="str">
        <f t="shared" si="14"/>
        <v>-</v>
      </c>
      <c r="AY20" s="1069"/>
      <c r="AZ20" s="1095">
        <f t="shared" si="15"/>
        <v>0</v>
      </c>
      <c r="BA20" s="1069"/>
      <c r="BB20" s="1072">
        <f t="shared" si="16"/>
        <v>0</v>
      </c>
      <c r="BC20" s="1069"/>
      <c r="BD20" s="1072">
        <f t="shared" si="17"/>
        <v>0</v>
      </c>
      <c r="BE20" s="1069"/>
      <c r="BF20" s="1072">
        <f t="shared" si="18"/>
        <v>0</v>
      </c>
      <c r="BG20" s="1069"/>
      <c r="BH20" s="1072">
        <f t="shared" si="19"/>
        <v>0</v>
      </c>
      <c r="BI20" s="1097"/>
      <c r="BJ20" s="1095">
        <f t="shared" si="20"/>
        <v>0</v>
      </c>
      <c r="BK20" s="1069"/>
      <c r="BL20" s="1072">
        <f t="shared" si="21"/>
        <v>0</v>
      </c>
      <c r="BM20" s="1104"/>
      <c r="BN20" s="1072" t="str">
        <f t="shared" si="22"/>
        <v>-</v>
      </c>
      <c r="BO20" s="1104"/>
      <c r="BR20" s="5"/>
      <c r="DO20" s="5"/>
    </row>
    <row r="21" spans="2:119" ht="13.5" customHeight="1">
      <c r="B21" s="1275"/>
      <c r="C21" s="1255"/>
      <c r="D21" s="1258"/>
      <c r="E21" s="1264"/>
      <c r="F21" s="755" t="s">
        <v>69</v>
      </c>
      <c r="G21" s="55">
        <f>IF(SUM(G10:G20)=0,"-",SUM(G10:G20))</f>
        <v>464.7</v>
      </c>
      <c r="H21" s="56" t="str">
        <f t="shared" ref="H21:AS21" si="23">IF(SUM(H10:H20)=0,"-",SUM(H10:H20))</f>
        <v>-</v>
      </c>
      <c r="I21" s="57">
        <f t="shared" si="23"/>
        <v>464.7</v>
      </c>
      <c r="J21" s="55" t="str">
        <f t="shared" si="23"/>
        <v>-</v>
      </c>
      <c r="K21" s="56" t="str">
        <f t="shared" si="23"/>
        <v>-</v>
      </c>
      <c r="L21" s="57" t="str">
        <f t="shared" si="23"/>
        <v>-</v>
      </c>
      <c r="M21" s="55" t="str">
        <f t="shared" si="23"/>
        <v>-</v>
      </c>
      <c r="N21" s="56" t="str">
        <f t="shared" si="23"/>
        <v>-</v>
      </c>
      <c r="O21" s="57" t="str">
        <f t="shared" si="23"/>
        <v>-</v>
      </c>
      <c r="P21" s="55" t="str">
        <f t="shared" si="23"/>
        <v>-</v>
      </c>
      <c r="Q21" s="56" t="str">
        <f t="shared" si="23"/>
        <v>-</v>
      </c>
      <c r="R21" s="57" t="str">
        <f t="shared" si="23"/>
        <v>-</v>
      </c>
      <c r="S21" s="55">
        <f t="shared" si="23"/>
        <v>23</v>
      </c>
      <c r="T21" s="190">
        <f t="shared" si="23"/>
        <v>2</v>
      </c>
      <c r="U21" s="190">
        <f t="shared" si="23"/>
        <v>93</v>
      </c>
      <c r="V21" s="56">
        <f t="shared" si="23"/>
        <v>6</v>
      </c>
      <c r="W21" s="57">
        <f t="shared" si="23"/>
        <v>124</v>
      </c>
      <c r="X21" s="55">
        <f t="shared" si="23"/>
        <v>1240.6999999999998</v>
      </c>
      <c r="Y21" s="56">
        <f t="shared" si="23"/>
        <v>138</v>
      </c>
      <c r="Z21" s="57">
        <f t="shared" si="23"/>
        <v>1378.6999999999998</v>
      </c>
      <c r="AA21" s="55" t="str">
        <f t="shared" si="23"/>
        <v>-</v>
      </c>
      <c r="AB21" s="56" t="str">
        <f t="shared" si="23"/>
        <v>-</v>
      </c>
      <c r="AC21" s="57" t="str">
        <f t="shared" si="23"/>
        <v>-</v>
      </c>
      <c r="AD21" s="55" t="str">
        <f t="shared" si="23"/>
        <v>-</v>
      </c>
      <c r="AE21" s="56" t="str">
        <f t="shared" si="23"/>
        <v>-</v>
      </c>
      <c r="AF21" s="57" t="str">
        <f t="shared" si="23"/>
        <v>-</v>
      </c>
      <c r="AG21" s="55" t="str">
        <f t="shared" si="23"/>
        <v>-</v>
      </c>
      <c r="AH21" s="56" t="str">
        <f t="shared" si="23"/>
        <v>-</v>
      </c>
      <c r="AI21" s="57" t="str">
        <f t="shared" si="23"/>
        <v>-</v>
      </c>
      <c r="AJ21" s="55" t="str">
        <f t="shared" si="23"/>
        <v>-</v>
      </c>
      <c r="AK21" s="56" t="str">
        <f t="shared" si="23"/>
        <v>-</v>
      </c>
      <c r="AL21" s="57" t="str">
        <f t="shared" si="23"/>
        <v>-</v>
      </c>
      <c r="AM21" s="55" t="str">
        <f t="shared" si="23"/>
        <v>-</v>
      </c>
      <c r="AN21" s="56" t="str">
        <f t="shared" si="23"/>
        <v>-</v>
      </c>
      <c r="AO21" s="57" t="str">
        <f t="shared" si="23"/>
        <v>-</v>
      </c>
      <c r="AP21" s="55" t="str">
        <f t="shared" si="23"/>
        <v>-</v>
      </c>
      <c r="AQ21" s="56">
        <f t="shared" si="23"/>
        <v>84.6</v>
      </c>
      <c r="AR21" s="62">
        <f t="shared" si="23"/>
        <v>84.6</v>
      </c>
      <c r="AS21" s="55" t="str">
        <f t="shared" si="23"/>
        <v>-</v>
      </c>
      <c r="AT21" s="56" t="str">
        <f t="shared" ref="AT21" si="24">IF(SUM(AT10:AT20)=0,"-",SUM(AT10:AT20))</f>
        <v>-</v>
      </c>
      <c r="AU21" s="57" t="str">
        <f t="shared" ref="AU21" si="25">IF(SUM(AU10:AU20)=0,"-",SUM(AU10:AU20))</f>
        <v>-</v>
      </c>
      <c r="AV21" s="1015">
        <f>IF(SUM(AV10:AW20)=0,"-",SUM(AV10:AW20))</f>
        <v>1821.4</v>
      </c>
      <c r="AW21" s="1094" t="str">
        <f t="shared" ref="AW21" si="26">IF(SUM(AW10:AW20)=0,"-",SUM(AW10:AW20))</f>
        <v>-</v>
      </c>
      <c r="AX21" s="1098">
        <f t="shared" ref="AX21" si="27">IF(SUM(AX10:AY20)=0,"-",SUM(AX10:AY20))</f>
        <v>230.6</v>
      </c>
      <c r="AY21" s="1094" t="str">
        <f t="shared" ref="AY21" si="28">IF(SUM(AY10:AY20)=0,"-",SUM(AY10:AY20))</f>
        <v>-</v>
      </c>
      <c r="AZ21" s="1015">
        <f>IF(SUM(AZ10:BA20)=0,"-",SUM(AZ10:BA20))</f>
        <v>464.7</v>
      </c>
      <c r="BA21" s="1094" t="str">
        <f t="shared" ref="BA21" si="29">IF(SUM(BA10:BA20)=0,"-",SUM(BA10:BA20))</f>
        <v>-</v>
      </c>
      <c r="BB21" s="1067">
        <f t="shared" ref="BB21" si="30">IF(SUM(BB10:BC20)=0,"-",SUM(BB10:BC20))</f>
        <v>25</v>
      </c>
      <c r="BC21" s="1094" t="str">
        <f t="shared" ref="BC21" si="31">IF(SUM(BC10:BC20)=0,"-",SUM(BC10:BC20))</f>
        <v>-</v>
      </c>
      <c r="BD21" s="1067">
        <f t="shared" ref="BD21" si="32">IF(SUM(BD10:BE20)=0,"-",SUM(BD10:BE20))</f>
        <v>1477.6999999999998</v>
      </c>
      <c r="BE21" s="1094" t="str">
        <f t="shared" ref="BE21" si="33">IF(SUM(BE10:BE20)=0,"-",SUM(BE10:BE20))</f>
        <v>-</v>
      </c>
      <c r="BF21" s="1067">
        <f t="shared" ref="BF21" si="34">IF(SUM(BF10:BG20)=0,"-",SUM(BF10:BG20))</f>
        <v>84.6</v>
      </c>
      <c r="BG21" s="1094" t="str">
        <f t="shared" ref="BG21" si="35">IF(SUM(BG10:BG20)=0,"-",SUM(BG10:BG20))</f>
        <v>-</v>
      </c>
      <c r="BH21" s="1067" t="str">
        <f t="shared" ref="BH21" si="36">IF(SUM(BH10:BI20)=0,"-",SUM(BH10:BI20))</f>
        <v>-</v>
      </c>
      <c r="BI21" s="1098" t="str">
        <f t="shared" ref="BI21" si="37">IF(SUM(BI10:BI20)=0,"-",SUM(BI10:BI20))</f>
        <v>-</v>
      </c>
      <c r="BJ21" s="1015">
        <f t="shared" ref="BJ21" si="38">IF(SUM(BJ10:BK20)=0,"-",SUM(BJ10:BK20))</f>
        <v>489.7</v>
      </c>
      <c r="BK21" s="1094" t="str">
        <f t="shared" ref="BK21" si="39">IF(SUM(BK10:BK20)=0,"-",SUM(BK10:BK20))</f>
        <v>-</v>
      </c>
      <c r="BL21" s="1067">
        <f t="shared" ref="BL21" si="40">IF(SUM(BL10:BM20)=0,"-",SUM(BL10:BM20))</f>
        <v>1562.2999999999997</v>
      </c>
      <c r="BM21" s="1167" t="str">
        <f t="shared" ref="BM21" si="41">IF(SUM(BM10:BM20)=0,"-",SUM(BM10:BM20))</f>
        <v>-</v>
      </c>
      <c r="BN21" s="1067">
        <f t="shared" si="22"/>
        <v>2052</v>
      </c>
      <c r="BO21" s="1167"/>
      <c r="BR21" s="5"/>
      <c r="DO21" s="5"/>
    </row>
    <row r="22" spans="2:119" ht="13.5" customHeight="1">
      <c r="B22" s="1275"/>
      <c r="C22" s="1255"/>
      <c r="D22" s="1258"/>
      <c r="E22" s="1257" t="s">
        <v>56</v>
      </c>
      <c r="F22" s="74">
        <v>600</v>
      </c>
      <c r="G22" s="49" t="s">
        <v>138</v>
      </c>
      <c r="H22" s="50" t="s">
        <v>138</v>
      </c>
      <c r="I22" s="51" t="str">
        <f t="shared" ref="I22:I32" si="42">IF(SUM(G22:H22)=0,"-",SUM(G22:H22))</f>
        <v>-</v>
      </c>
      <c r="J22" s="49" t="s">
        <v>138</v>
      </c>
      <c r="K22" s="50" t="s">
        <v>138</v>
      </c>
      <c r="L22" s="51" t="str">
        <f t="shared" ref="L22:L32" si="43">IF(SUM(J22:K22)=0,"-",SUM(J22:K22))</f>
        <v>-</v>
      </c>
      <c r="M22" s="49" t="s">
        <v>138</v>
      </c>
      <c r="N22" s="50" t="s">
        <v>138</v>
      </c>
      <c r="O22" s="51" t="str">
        <f t="shared" ref="O22:O32" si="44">IF(SUM(M22:N22)=0,"-",SUM(M22:N22))</f>
        <v>-</v>
      </c>
      <c r="P22" s="49" t="s">
        <v>138</v>
      </c>
      <c r="Q22" s="50" t="s">
        <v>138</v>
      </c>
      <c r="R22" s="51" t="str">
        <f t="shared" ref="R22:R32" si="45">IF(SUM(P22:Q22)=0,"-",SUM(P22:Q22))</f>
        <v>-</v>
      </c>
      <c r="S22" s="49" t="s">
        <v>138</v>
      </c>
      <c r="T22" s="186" t="s">
        <v>138</v>
      </c>
      <c r="U22" s="186" t="s">
        <v>138</v>
      </c>
      <c r="V22" s="50" t="s">
        <v>138</v>
      </c>
      <c r="W22" s="51" t="str">
        <f t="shared" ref="W22:W32" si="46">IF(SUM(S22:V22)=0,"-",SUM(S22:V22))</f>
        <v>-</v>
      </c>
      <c r="X22" s="49" t="s">
        <v>138</v>
      </c>
      <c r="Y22" s="50" t="s">
        <v>138</v>
      </c>
      <c r="Z22" s="51" t="str">
        <f t="shared" ref="Z22:Z32" si="47">IF(SUM(X22:Y22)=0,"-",SUM(X22:Y22))</f>
        <v>-</v>
      </c>
      <c r="AA22" s="49" t="s">
        <v>138</v>
      </c>
      <c r="AB22" s="50" t="s">
        <v>138</v>
      </c>
      <c r="AC22" s="51" t="str">
        <f t="shared" ref="AC22:AC32" si="48">IF(SUM(AA22:AB22)=0,"-",SUM(AA22:AB22))</f>
        <v>-</v>
      </c>
      <c r="AD22" s="49" t="s">
        <v>138</v>
      </c>
      <c r="AE22" s="50" t="s">
        <v>138</v>
      </c>
      <c r="AF22" s="51" t="str">
        <f t="shared" ref="AF22:AF32" si="49">IF(SUM(AD22:AE22)=0,"-",SUM(AD22:AE22))</f>
        <v>-</v>
      </c>
      <c r="AG22" s="49" t="s">
        <v>138</v>
      </c>
      <c r="AH22" s="50" t="s">
        <v>138</v>
      </c>
      <c r="AI22" s="51" t="str">
        <f t="shared" ref="AI22:AI32" si="50">IF(SUM(AG22:AH22)=0,"-",SUM(AG22:AH22))</f>
        <v>-</v>
      </c>
      <c r="AJ22" s="49" t="s">
        <v>138</v>
      </c>
      <c r="AK22" s="50" t="s">
        <v>138</v>
      </c>
      <c r="AL22" s="51" t="str">
        <f t="shared" ref="AL22:AL32" si="51">IF(SUM(AJ22:AK22)=0,"-",SUM(AJ22:AK22))</f>
        <v>-</v>
      </c>
      <c r="AM22" s="49" t="s">
        <v>138</v>
      </c>
      <c r="AN22" s="50" t="s">
        <v>138</v>
      </c>
      <c r="AO22" s="51" t="str">
        <f t="shared" ref="AO22:AO32" si="52">IF(SUM(AM22:AN22)=0,"-",SUM(AM22:AN22))</f>
        <v>-</v>
      </c>
      <c r="AP22" s="49" t="s">
        <v>138</v>
      </c>
      <c r="AQ22" s="50" t="s">
        <v>138</v>
      </c>
      <c r="AR22" s="60" t="str">
        <f t="shared" ref="AR22:AR32" si="53">IF(SUM(AP22:AQ22)=0,"-",SUM(AP22:AQ22))</f>
        <v>-</v>
      </c>
      <c r="AS22" s="49" t="s">
        <v>138</v>
      </c>
      <c r="AT22" s="50" t="s">
        <v>138</v>
      </c>
      <c r="AU22" s="51" t="str">
        <f t="shared" ref="AU22:AU32" si="54">IF(SUM(AS22:AT22)=0,"-",SUM(AS22:AT22))</f>
        <v>-</v>
      </c>
      <c r="AV22" s="1096" t="str">
        <f t="shared" ref="AV22:AV32" si="55">IF(SUM(G22,J22,M22,P22,S22,U22,X22,AA22,AD22,AG22,AJ22,AM22,AP22,AS22)=0,"-",SUM(G22,J22,M22,P22,S22,U22,X22,AA22,AD22,AG22,AJ22,AM22,AP22,AS22))</f>
        <v>-</v>
      </c>
      <c r="AW22" s="1093"/>
      <c r="AX22" s="1092" t="str">
        <f t="shared" ref="AX22:AX32" si="56">IF(SUM(H22,K22,N22,Q22,T22,V22,Y22,AB22,AE22,AH22,AK22,AN22,AQ22,AT22)=0,"-",SUM(H22,K22,N22,Q22,T22,V22,Y22,AB22,AE22,AH22,AK22,AN22,AQ22,AT22))</f>
        <v>-</v>
      </c>
      <c r="AY22" s="1093"/>
      <c r="AZ22" s="1096">
        <f t="shared" ref="AZ22:AZ32" si="57">SUMIF(G$88,"①",I22)+SUMIF(J$88,"①",L22)+SUMIF(M$88,"①",O22)+SUMIF(P$88,"①",R22)+SUMIF(S$88,"①",S22)+SUMIF(S$88,"①",T22)+SUMIF(U$88,"①",U22)+SUMIF(U$88,"①",V22)+SUMIF(X$88,"①",Z22)+SUMIF(AA$88,"①",AC22)+SUMIF(AD$88,"①",AF22)+SUMIF(AG$88,"①",AI22)+SUMIF(AJ$88,"①",AL22)+SUMIF(AM$88,"①",AO22)+SUMIF(AP$88,"①",AR22)+SUMIF(AS$88,"①",AU22)</f>
        <v>0</v>
      </c>
      <c r="BA22" s="1093"/>
      <c r="BB22" s="1093">
        <f t="shared" ref="BB22:BB32" si="58">SUMIF(G$88,"②",I22)+SUMIF(J$88,"②",L22)+SUMIF(M$88,"②",O22)+SUMIF(P$88,"②",R22)+SUMIF(S$88,"②",S22)+SUMIF(S$88,"②",T22)+SUMIF(U$88,"②",U22)+SUMIF(U$88,"②",V22)+SUMIF(X$88,"②",Z22)+SUMIF(AA$88,"②",AC22)+SUMIF(AD$88,"②",AF22)+SUMIF(AG$88,"②",AI22)+SUMIF(AJ$88,"②",AL22)+SUMIF(AM$88,"②",AO22)+SUMIF(AP$88,"②",AR22)+SUMIF(AS$88,"②",AU22)</f>
        <v>0</v>
      </c>
      <c r="BC22" s="1093"/>
      <c r="BD22" s="1093">
        <f t="shared" ref="BD22:BD32" si="59">SUMIF(G$88,"③",I22)+SUMIF(J$88,"③",L22)+SUMIF(M$88,"③",O22)+SUMIF(P$88,"③",R22)+SUMIF(S$88,"③",S22)+SUMIF(S$88,"③",T22)+SUMIF(U$88,"③",U22)+SUMIF(U$88,"③",V22)+SUMIF(X$88,"③",Z22)+SUMIF(AA$88,"③",AC22)+SUMIF(AD$88,"③",AF22)+SUMIF(AG$88,"③",AI22)+SUMIF(AJ$88,"③",AL22)+SUMIF(AM$88,"③",AO22)+SUMIF(AP$88,"③",AR22)+SUMIF(AS$88,"③",AU22)</f>
        <v>0</v>
      </c>
      <c r="BE22" s="1093"/>
      <c r="BF22" s="1093">
        <f t="shared" ref="BF22:BF32" si="60">SUMIF(G$88,"④",I22)+SUMIF(J$88,"④",L22)+SUMIF(M$88,"④",O22)+SUMIF(P$88,"④",R22)+SUMIF(S$88,"④",S22)+SUMIF(S$88,"④",T22)+SUMIF(U$88,"④",U22)+SUMIF(U$88,"④",V22)+SUMIF(X$88,"④",Z22)+SUMIF(AA$88,"④",AC22)+SUMIF(AD$88,"④",AF22)+SUMIF(AG$88,"④",AI22)+SUMIF(AJ$88,"④",AL22)+SUMIF(AM$88,"④",AO22)+SUMIF(AP$88,"④",AR22)+SUMIF(AS$88,"④",AU22)</f>
        <v>0</v>
      </c>
      <c r="BG22" s="1093"/>
      <c r="BH22" s="1093">
        <f t="shared" ref="BH22:BH32" si="61">SUMIF(G$88,"⑤",I22)+SUMIF(J$88,"⑤",L22)+SUMIF(M$88,"⑤",O22)+SUMIF(P$88,"⑤",R22)+SUMIF(S$88,"⑤",S22)+SUMIF(S$88,"⑤",T22)+SUMIF(U$88,"⑤",U22)+SUMIF(U$88,"⑤",V22)+SUMIF(X$88,"⑤",Z22)+SUMIF(AA$88,"⑤",AC22)+SUMIF(AD$88,"⑤",AF22)+SUMIF(AG$88,"⑤",AI22)+SUMIF(AJ$88,"⑤",AL22)+SUMIF(AM$88,"⑤",AO22)+SUMIF(AP$88,"⑤",AR22)+SUMIF(AS$88,"⑤",AU22)</f>
        <v>0</v>
      </c>
      <c r="BI22" s="1166"/>
      <c r="BJ22" s="1096">
        <f t="shared" ref="BJ22:BJ32" si="62">SUM(AZ22:BC22)</f>
        <v>0</v>
      </c>
      <c r="BK22" s="1093"/>
      <c r="BL22" s="1093">
        <f t="shared" ref="BL22:BL32" si="63">SUM(BD22:BI22)</f>
        <v>0</v>
      </c>
      <c r="BM22" s="1165"/>
      <c r="BN22" s="1093" t="str">
        <f t="shared" si="22"/>
        <v>-</v>
      </c>
      <c r="BO22" s="1165"/>
      <c r="BR22" s="5"/>
      <c r="DO22" s="5"/>
    </row>
    <row r="23" spans="2:119" ht="13.5" customHeight="1">
      <c r="B23" s="1275"/>
      <c r="C23" s="1255"/>
      <c r="D23" s="1258"/>
      <c r="E23" s="1263"/>
      <c r="F23" s="764">
        <v>500</v>
      </c>
      <c r="G23" s="52" t="s">
        <v>138</v>
      </c>
      <c r="H23" s="53" t="s">
        <v>138</v>
      </c>
      <c r="I23" s="54" t="str">
        <f t="shared" si="42"/>
        <v>-</v>
      </c>
      <c r="J23" s="52" t="s">
        <v>138</v>
      </c>
      <c r="K23" s="53" t="s">
        <v>138</v>
      </c>
      <c r="L23" s="54" t="str">
        <f t="shared" si="43"/>
        <v>-</v>
      </c>
      <c r="M23" s="52" t="s">
        <v>138</v>
      </c>
      <c r="N23" s="53" t="s">
        <v>138</v>
      </c>
      <c r="O23" s="54" t="str">
        <f t="shared" si="44"/>
        <v>-</v>
      </c>
      <c r="P23" s="52" t="s">
        <v>138</v>
      </c>
      <c r="Q23" s="53" t="s">
        <v>138</v>
      </c>
      <c r="R23" s="54" t="str">
        <f t="shared" si="45"/>
        <v>-</v>
      </c>
      <c r="S23" s="52" t="s">
        <v>138</v>
      </c>
      <c r="T23" s="188" t="s">
        <v>138</v>
      </c>
      <c r="U23" s="188" t="s">
        <v>138</v>
      </c>
      <c r="V23" s="53" t="s">
        <v>138</v>
      </c>
      <c r="W23" s="54" t="str">
        <f t="shared" si="46"/>
        <v>-</v>
      </c>
      <c r="X23" s="52" t="s">
        <v>138</v>
      </c>
      <c r="Y23" s="53" t="s">
        <v>138</v>
      </c>
      <c r="Z23" s="54" t="str">
        <f t="shared" si="47"/>
        <v>-</v>
      </c>
      <c r="AA23" s="52" t="s">
        <v>138</v>
      </c>
      <c r="AB23" s="53" t="s">
        <v>138</v>
      </c>
      <c r="AC23" s="54" t="str">
        <f t="shared" si="48"/>
        <v>-</v>
      </c>
      <c r="AD23" s="52" t="s">
        <v>138</v>
      </c>
      <c r="AE23" s="53" t="s">
        <v>138</v>
      </c>
      <c r="AF23" s="54" t="str">
        <f t="shared" si="49"/>
        <v>-</v>
      </c>
      <c r="AG23" s="52" t="s">
        <v>138</v>
      </c>
      <c r="AH23" s="53" t="s">
        <v>138</v>
      </c>
      <c r="AI23" s="54" t="str">
        <f t="shared" si="50"/>
        <v>-</v>
      </c>
      <c r="AJ23" s="52" t="s">
        <v>138</v>
      </c>
      <c r="AK23" s="53" t="s">
        <v>138</v>
      </c>
      <c r="AL23" s="54" t="str">
        <f t="shared" si="51"/>
        <v>-</v>
      </c>
      <c r="AM23" s="52" t="s">
        <v>138</v>
      </c>
      <c r="AN23" s="53" t="s">
        <v>138</v>
      </c>
      <c r="AO23" s="54" t="str">
        <f t="shared" si="52"/>
        <v>-</v>
      </c>
      <c r="AP23" s="52" t="s">
        <v>138</v>
      </c>
      <c r="AQ23" s="53" t="s">
        <v>138</v>
      </c>
      <c r="AR23" s="61" t="str">
        <f t="shared" si="53"/>
        <v>-</v>
      </c>
      <c r="AS23" s="52" t="s">
        <v>138</v>
      </c>
      <c r="AT23" s="53" t="s">
        <v>138</v>
      </c>
      <c r="AU23" s="54" t="str">
        <f t="shared" si="54"/>
        <v>-</v>
      </c>
      <c r="AV23" s="1071" t="str">
        <f t="shared" si="55"/>
        <v>-</v>
      </c>
      <c r="AW23" s="1070"/>
      <c r="AX23" s="1069" t="str">
        <f t="shared" si="56"/>
        <v>-</v>
      </c>
      <c r="AY23" s="1070"/>
      <c r="AZ23" s="1071">
        <f t="shared" si="57"/>
        <v>0</v>
      </c>
      <c r="BA23" s="1070"/>
      <c r="BB23" s="1070">
        <f t="shared" si="58"/>
        <v>0</v>
      </c>
      <c r="BC23" s="1070"/>
      <c r="BD23" s="1070">
        <f t="shared" si="59"/>
        <v>0</v>
      </c>
      <c r="BE23" s="1070"/>
      <c r="BF23" s="1070">
        <f t="shared" si="60"/>
        <v>0</v>
      </c>
      <c r="BG23" s="1070"/>
      <c r="BH23" s="1070">
        <f t="shared" si="61"/>
        <v>0</v>
      </c>
      <c r="BI23" s="1072"/>
      <c r="BJ23" s="1071">
        <f t="shared" si="62"/>
        <v>0</v>
      </c>
      <c r="BK23" s="1070"/>
      <c r="BL23" s="1070">
        <f t="shared" si="63"/>
        <v>0</v>
      </c>
      <c r="BM23" s="1073"/>
      <c r="BN23" s="1070" t="str">
        <f t="shared" si="22"/>
        <v>-</v>
      </c>
      <c r="BO23" s="1073"/>
      <c r="BR23" s="5"/>
      <c r="DO23" s="5"/>
    </row>
    <row r="24" spans="2:119" ht="13.5" customHeight="1">
      <c r="B24" s="1275"/>
      <c r="C24" s="1255"/>
      <c r="D24" s="1258"/>
      <c r="E24" s="1263"/>
      <c r="F24" s="71">
        <v>450</v>
      </c>
      <c r="G24" s="52" t="s">
        <v>138</v>
      </c>
      <c r="H24" s="53" t="s">
        <v>138</v>
      </c>
      <c r="I24" s="54" t="str">
        <f t="shared" si="42"/>
        <v>-</v>
      </c>
      <c r="J24" s="52" t="s">
        <v>138</v>
      </c>
      <c r="K24" s="53" t="s">
        <v>138</v>
      </c>
      <c r="L24" s="54" t="str">
        <f t="shared" si="43"/>
        <v>-</v>
      </c>
      <c r="M24" s="52" t="s">
        <v>138</v>
      </c>
      <c r="N24" s="53" t="s">
        <v>138</v>
      </c>
      <c r="O24" s="54" t="str">
        <f t="shared" si="44"/>
        <v>-</v>
      </c>
      <c r="P24" s="52" t="s">
        <v>138</v>
      </c>
      <c r="Q24" s="53" t="s">
        <v>138</v>
      </c>
      <c r="R24" s="54" t="str">
        <f t="shared" si="45"/>
        <v>-</v>
      </c>
      <c r="S24" s="52" t="s">
        <v>138</v>
      </c>
      <c r="T24" s="188" t="s">
        <v>138</v>
      </c>
      <c r="U24" s="188" t="s">
        <v>138</v>
      </c>
      <c r="V24" s="53" t="s">
        <v>138</v>
      </c>
      <c r="W24" s="54" t="str">
        <f t="shared" si="46"/>
        <v>-</v>
      </c>
      <c r="X24" s="52">
        <v>175.8</v>
      </c>
      <c r="Y24" s="53">
        <v>19</v>
      </c>
      <c r="Z24" s="54">
        <f t="shared" si="47"/>
        <v>194.8</v>
      </c>
      <c r="AA24" s="52" t="s">
        <v>138</v>
      </c>
      <c r="AB24" s="53" t="s">
        <v>138</v>
      </c>
      <c r="AC24" s="54" t="str">
        <f t="shared" si="48"/>
        <v>-</v>
      </c>
      <c r="AD24" s="52" t="s">
        <v>138</v>
      </c>
      <c r="AE24" s="53" t="s">
        <v>138</v>
      </c>
      <c r="AF24" s="54" t="str">
        <f t="shared" si="49"/>
        <v>-</v>
      </c>
      <c r="AG24" s="52" t="s">
        <v>138</v>
      </c>
      <c r="AH24" s="53" t="s">
        <v>138</v>
      </c>
      <c r="AI24" s="54" t="str">
        <f t="shared" si="50"/>
        <v>-</v>
      </c>
      <c r="AJ24" s="52" t="s">
        <v>138</v>
      </c>
      <c r="AK24" s="53" t="s">
        <v>138</v>
      </c>
      <c r="AL24" s="54" t="str">
        <f t="shared" si="51"/>
        <v>-</v>
      </c>
      <c r="AM24" s="52" t="s">
        <v>138</v>
      </c>
      <c r="AN24" s="53" t="s">
        <v>138</v>
      </c>
      <c r="AO24" s="54" t="str">
        <f t="shared" si="52"/>
        <v>-</v>
      </c>
      <c r="AP24" s="52" t="s">
        <v>138</v>
      </c>
      <c r="AQ24" s="53" t="s">
        <v>138</v>
      </c>
      <c r="AR24" s="61" t="str">
        <f t="shared" si="53"/>
        <v>-</v>
      </c>
      <c r="AS24" s="52" t="s">
        <v>138</v>
      </c>
      <c r="AT24" s="53" t="s">
        <v>138</v>
      </c>
      <c r="AU24" s="54" t="str">
        <f t="shared" si="54"/>
        <v>-</v>
      </c>
      <c r="AV24" s="1071">
        <f t="shared" si="55"/>
        <v>175.8</v>
      </c>
      <c r="AW24" s="1070"/>
      <c r="AX24" s="1069">
        <f t="shared" si="56"/>
        <v>19</v>
      </c>
      <c r="AY24" s="1070"/>
      <c r="AZ24" s="1071">
        <f t="shared" si="57"/>
        <v>0</v>
      </c>
      <c r="BA24" s="1070"/>
      <c r="BB24" s="1070">
        <f t="shared" si="58"/>
        <v>0</v>
      </c>
      <c r="BC24" s="1070"/>
      <c r="BD24" s="1070">
        <f t="shared" si="59"/>
        <v>194.8</v>
      </c>
      <c r="BE24" s="1070"/>
      <c r="BF24" s="1070">
        <f t="shared" si="60"/>
        <v>0</v>
      </c>
      <c r="BG24" s="1070"/>
      <c r="BH24" s="1070">
        <f t="shared" si="61"/>
        <v>0</v>
      </c>
      <c r="BI24" s="1072"/>
      <c r="BJ24" s="1071">
        <f t="shared" si="62"/>
        <v>0</v>
      </c>
      <c r="BK24" s="1070"/>
      <c r="BL24" s="1070">
        <f t="shared" si="63"/>
        <v>194.8</v>
      </c>
      <c r="BM24" s="1073"/>
      <c r="BN24" s="1070">
        <f t="shared" si="22"/>
        <v>194.8</v>
      </c>
      <c r="BO24" s="1073"/>
      <c r="BR24" s="5"/>
      <c r="DO24" s="5"/>
    </row>
    <row r="25" spans="2:119" ht="13.5" customHeight="1">
      <c r="B25" s="1275"/>
      <c r="C25" s="1255"/>
      <c r="D25" s="1258"/>
      <c r="E25" s="1263"/>
      <c r="F25" s="764">
        <v>400</v>
      </c>
      <c r="G25" s="52" t="s">
        <v>138</v>
      </c>
      <c r="H25" s="53" t="s">
        <v>138</v>
      </c>
      <c r="I25" s="54" t="str">
        <f t="shared" si="42"/>
        <v>-</v>
      </c>
      <c r="J25" s="52" t="s">
        <v>138</v>
      </c>
      <c r="K25" s="53" t="s">
        <v>138</v>
      </c>
      <c r="L25" s="54" t="str">
        <f t="shared" si="43"/>
        <v>-</v>
      </c>
      <c r="M25" s="52" t="s">
        <v>138</v>
      </c>
      <c r="N25" s="53" t="s">
        <v>138</v>
      </c>
      <c r="O25" s="54" t="str">
        <f t="shared" si="44"/>
        <v>-</v>
      </c>
      <c r="P25" s="52" t="s">
        <v>138</v>
      </c>
      <c r="Q25" s="53" t="s">
        <v>138</v>
      </c>
      <c r="R25" s="54" t="str">
        <f t="shared" si="45"/>
        <v>-</v>
      </c>
      <c r="S25" s="52">
        <v>16.599999999999994</v>
      </c>
      <c r="T25" s="188">
        <v>2</v>
      </c>
      <c r="U25" s="188">
        <v>67</v>
      </c>
      <c r="V25" s="53">
        <v>4</v>
      </c>
      <c r="W25" s="54">
        <f t="shared" si="46"/>
        <v>89.6</v>
      </c>
      <c r="X25" s="52">
        <v>1508.6000000000004</v>
      </c>
      <c r="Y25" s="53">
        <v>168</v>
      </c>
      <c r="Z25" s="54">
        <f t="shared" si="47"/>
        <v>1676.6000000000004</v>
      </c>
      <c r="AA25" s="52" t="s">
        <v>138</v>
      </c>
      <c r="AB25" s="53" t="s">
        <v>138</v>
      </c>
      <c r="AC25" s="54" t="str">
        <f t="shared" si="48"/>
        <v>-</v>
      </c>
      <c r="AD25" s="52" t="s">
        <v>138</v>
      </c>
      <c r="AE25" s="53" t="s">
        <v>138</v>
      </c>
      <c r="AF25" s="54" t="str">
        <f t="shared" si="49"/>
        <v>-</v>
      </c>
      <c r="AG25" s="52" t="s">
        <v>138</v>
      </c>
      <c r="AH25" s="53" t="s">
        <v>138</v>
      </c>
      <c r="AI25" s="54" t="str">
        <f t="shared" si="50"/>
        <v>-</v>
      </c>
      <c r="AJ25" s="52" t="s">
        <v>138</v>
      </c>
      <c r="AK25" s="53" t="s">
        <v>138</v>
      </c>
      <c r="AL25" s="54" t="str">
        <f t="shared" si="51"/>
        <v>-</v>
      </c>
      <c r="AM25" s="52" t="s">
        <v>138</v>
      </c>
      <c r="AN25" s="53" t="s">
        <v>138</v>
      </c>
      <c r="AO25" s="54" t="str">
        <f t="shared" si="52"/>
        <v>-</v>
      </c>
      <c r="AP25" s="52" t="s">
        <v>138</v>
      </c>
      <c r="AQ25" s="53" t="s">
        <v>138</v>
      </c>
      <c r="AR25" s="61" t="str">
        <f t="shared" si="53"/>
        <v>-</v>
      </c>
      <c r="AS25" s="52" t="s">
        <v>138</v>
      </c>
      <c r="AT25" s="53" t="s">
        <v>138</v>
      </c>
      <c r="AU25" s="54" t="str">
        <f t="shared" si="54"/>
        <v>-</v>
      </c>
      <c r="AV25" s="1071">
        <f t="shared" si="55"/>
        <v>1592.2000000000003</v>
      </c>
      <c r="AW25" s="1070"/>
      <c r="AX25" s="1069">
        <f t="shared" si="56"/>
        <v>174</v>
      </c>
      <c r="AY25" s="1070"/>
      <c r="AZ25" s="1071">
        <f t="shared" si="57"/>
        <v>0</v>
      </c>
      <c r="BA25" s="1070"/>
      <c r="BB25" s="1070">
        <f t="shared" si="58"/>
        <v>18.599999999999994</v>
      </c>
      <c r="BC25" s="1070"/>
      <c r="BD25" s="1070">
        <f t="shared" si="59"/>
        <v>1747.6000000000004</v>
      </c>
      <c r="BE25" s="1070"/>
      <c r="BF25" s="1070">
        <f t="shared" si="60"/>
        <v>0</v>
      </c>
      <c r="BG25" s="1070"/>
      <c r="BH25" s="1070">
        <f t="shared" si="61"/>
        <v>0</v>
      </c>
      <c r="BI25" s="1072"/>
      <c r="BJ25" s="1071">
        <f t="shared" si="62"/>
        <v>18.599999999999994</v>
      </c>
      <c r="BK25" s="1070"/>
      <c r="BL25" s="1070">
        <f t="shared" si="63"/>
        <v>1747.6000000000004</v>
      </c>
      <c r="BM25" s="1073"/>
      <c r="BN25" s="1070">
        <f t="shared" si="22"/>
        <v>1766.2000000000003</v>
      </c>
      <c r="BO25" s="1073"/>
      <c r="BR25" s="5"/>
      <c r="DO25" s="5"/>
    </row>
    <row r="26" spans="2:119" ht="13.5" customHeight="1">
      <c r="B26" s="1275"/>
      <c r="C26" s="1255"/>
      <c r="D26" s="1258"/>
      <c r="E26" s="1263"/>
      <c r="F26" s="764">
        <v>350</v>
      </c>
      <c r="G26" s="52" t="s">
        <v>138</v>
      </c>
      <c r="H26" s="53" t="s">
        <v>138</v>
      </c>
      <c r="I26" s="54" t="str">
        <f t="shared" si="42"/>
        <v>-</v>
      </c>
      <c r="J26" s="52" t="s">
        <v>138</v>
      </c>
      <c r="K26" s="53" t="s">
        <v>138</v>
      </c>
      <c r="L26" s="54" t="str">
        <f t="shared" si="43"/>
        <v>-</v>
      </c>
      <c r="M26" s="52" t="s">
        <v>138</v>
      </c>
      <c r="N26" s="53" t="s">
        <v>138</v>
      </c>
      <c r="O26" s="54" t="str">
        <f t="shared" si="44"/>
        <v>-</v>
      </c>
      <c r="P26" s="52" t="s">
        <v>138</v>
      </c>
      <c r="Q26" s="53" t="s">
        <v>138</v>
      </c>
      <c r="R26" s="54" t="str">
        <f t="shared" si="45"/>
        <v>-</v>
      </c>
      <c r="S26" s="52" t="s">
        <v>138</v>
      </c>
      <c r="T26" s="188" t="s">
        <v>138</v>
      </c>
      <c r="U26" s="188" t="s">
        <v>138</v>
      </c>
      <c r="V26" s="53" t="s">
        <v>138</v>
      </c>
      <c r="W26" s="54" t="str">
        <f t="shared" si="46"/>
        <v>-</v>
      </c>
      <c r="X26" s="52" t="s">
        <v>138</v>
      </c>
      <c r="Y26" s="53" t="s">
        <v>138</v>
      </c>
      <c r="Z26" s="54" t="str">
        <f t="shared" si="47"/>
        <v>-</v>
      </c>
      <c r="AA26" s="52" t="s">
        <v>138</v>
      </c>
      <c r="AB26" s="53" t="s">
        <v>138</v>
      </c>
      <c r="AC26" s="54" t="str">
        <f t="shared" si="48"/>
        <v>-</v>
      </c>
      <c r="AD26" s="52" t="s">
        <v>138</v>
      </c>
      <c r="AE26" s="53" t="s">
        <v>138</v>
      </c>
      <c r="AF26" s="54" t="str">
        <f t="shared" si="49"/>
        <v>-</v>
      </c>
      <c r="AG26" s="52" t="s">
        <v>138</v>
      </c>
      <c r="AH26" s="53" t="s">
        <v>138</v>
      </c>
      <c r="AI26" s="54" t="str">
        <f t="shared" si="50"/>
        <v>-</v>
      </c>
      <c r="AJ26" s="52" t="s">
        <v>138</v>
      </c>
      <c r="AK26" s="53" t="s">
        <v>138</v>
      </c>
      <c r="AL26" s="54" t="str">
        <f t="shared" si="51"/>
        <v>-</v>
      </c>
      <c r="AM26" s="52" t="s">
        <v>138</v>
      </c>
      <c r="AN26" s="53" t="s">
        <v>138</v>
      </c>
      <c r="AO26" s="54" t="str">
        <f t="shared" si="52"/>
        <v>-</v>
      </c>
      <c r="AP26" s="52" t="s">
        <v>138</v>
      </c>
      <c r="AQ26" s="53" t="s">
        <v>138</v>
      </c>
      <c r="AR26" s="61" t="str">
        <f t="shared" si="53"/>
        <v>-</v>
      </c>
      <c r="AS26" s="52" t="s">
        <v>138</v>
      </c>
      <c r="AT26" s="53" t="s">
        <v>138</v>
      </c>
      <c r="AU26" s="54" t="str">
        <f t="shared" si="54"/>
        <v>-</v>
      </c>
      <c r="AV26" s="1071" t="str">
        <f t="shared" si="55"/>
        <v>-</v>
      </c>
      <c r="AW26" s="1070"/>
      <c r="AX26" s="1069" t="str">
        <f t="shared" si="56"/>
        <v>-</v>
      </c>
      <c r="AY26" s="1070"/>
      <c r="AZ26" s="1071">
        <f t="shared" si="57"/>
        <v>0</v>
      </c>
      <c r="BA26" s="1070"/>
      <c r="BB26" s="1070">
        <f t="shared" si="58"/>
        <v>0</v>
      </c>
      <c r="BC26" s="1070"/>
      <c r="BD26" s="1070">
        <f t="shared" si="59"/>
        <v>0</v>
      </c>
      <c r="BE26" s="1070"/>
      <c r="BF26" s="1070">
        <f t="shared" si="60"/>
        <v>0</v>
      </c>
      <c r="BG26" s="1070"/>
      <c r="BH26" s="1070">
        <f t="shared" si="61"/>
        <v>0</v>
      </c>
      <c r="BI26" s="1072"/>
      <c r="BJ26" s="1071">
        <f t="shared" si="62"/>
        <v>0</v>
      </c>
      <c r="BK26" s="1070"/>
      <c r="BL26" s="1070">
        <f t="shared" si="63"/>
        <v>0</v>
      </c>
      <c r="BM26" s="1073"/>
      <c r="BN26" s="1070" t="str">
        <f t="shared" si="22"/>
        <v>-</v>
      </c>
      <c r="BO26" s="1073"/>
      <c r="BR26" s="5"/>
      <c r="DO26" s="5"/>
    </row>
    <row r="27" spans="2:119" ht="13.5" customHeight="1">
      <c r="B27" s="1275"/>
      <c r="C27" s="1255"/>
      <c r="D27" s="1258"/>
      <c r="E27" s="1263"/>
      <c r="F27" s="764">
        <v>300</v>
      </c>
      <c r="G27" s="52" t="s">
        <v>138</v>
      </c>
      <c r="H27" s="53" t="s">
        <v>138</v>
      </c>
      <c r="I27" s="54" t="str">
        <f t="shared" si="42"/>
        <v>-</v>
      </c>
      <c r="J27" s="52" t="s">
        <v>138</v>
      </c>
      <c r="K27" s="53" t="s">
        <v>138</v>
      </c>
      <c r="L27" s="54" t="str">
        <f t="shared" si="43"/>
        <v>-</v>
      </c>
      <c r="M27" s="52" t="s">
        <v>138</v>
      </c>
      <c r="N27" s="53" t="s">
        <v>138</v>
      </c>
      <c r="O27" s="54" t="str">
        <f t="shared" si="44"/>
        <v>-</v>
      </c>
      <c r="P27" s="52" t="s">
        <v>138</v>
      </c>
      <c r="Q27" s="53" t="s">
        <v>138</v>
      </c>
      <c r="R27" s="54" t="str">
        <f t="shared" si="45"/>
        <v>-</v>
      </c>
      <c r="S27" s="52" t="s">
        <v>138</v>
      </c>
      <c r="T27" s="188" t="s">
        <v>138</v>
      </c>
      <c r="U27" s="188" t="s">
        <v>138</v>
      </c>
      <c r="V27" s="53" t="s">
        <v>138</v>
      </c>
      <c r="W27" s="54" t="str">
        <f t="shared" si="46"/>
        <v>-</v>
      </c>
      <c r="X27" s="52" t="s">
        <v>138</v>
      </c>
      <c r="Y27" s="53" t="s">
        <v>138</v>
      </c>
      <c r="Z27" s="54" t="str">
        <f t="shared" si="47"/>
        <v>-</v>
      </c>
      <c r="AA27" s="52" t="s">
        <v>138</v>
      </c>
      <c r="AB27" s="53" t="s">
        <v>138</v>
      </c>
      <c r="AC27" s="54" t="str">
        <f t="shared" si="48"/>
        <v>-</v>
      </c>
      <c r="AD27" s="52" t="s">
        <v>138</v>
      </c>
      <c r="AE27" s="53" t="s">
        <v>138</v>
      </c>
      <c r="AF27" s="54" t="str">
        <f t="shared" si="49"/>
        <v>-</v>
      </c>
      <c r="AG27" s="52" t="s">
        <v>138</v>
      </c>
      <c r="AH27" s="53" t="s">
        <v>138</v>
      </c>
      <c r="AI27" s="54" t="str">
        <f t="shared" si="50"/>
        <v>-</v>
      </c>
      <c r="AJ27" s="52" t="s">
        <v>138</v>
      </c>
      <c r="AK27" s="53" t="s">
        <v>138</v>
      </c>
      <c r="AL27" s="54" t="str">
        <f t="shared" si="51"/>
        <v>-</v>
      </c>
      <c r="AM27" s="52" t="s">
        <v>138</v>
      </c>
      <c r="AN27" s="53" t="s">
        <v>138</v>
      </c>
      <c r="AO27" s="54" t="str">
        <f t="shared" si="52"/>
        <v>-</v>
      </c>
      <c r="AP27" s="52" t="s">
        <v>138</v>
      </c>
      <c r="AQ27" s="53" t="s">
        <v>138</v>
      </c>
      <c r="AR27" s="61" t="str">
        <f t="shared" si="53"/>
        <v>-</v>
      </c>
      <c r="AS27" s="52" t="s">
        <v>138</v>
      </c>
      <c r="AT27" s="53" t="s">
        <v>138</v>
      </c>
      <c r="AU27" s="54" t="str">
        <f t="shared" si="54"/>
        <v>-</v>
      </c>
      <c r="AV27" s="1071" t="str">
        <f t="shared" si="55"/>
        <v>-</v>
      </c>
      <c r="AW27" s="1070"/>
      <c r="AX27" s="1069" t="str">
        <f t="shared" si="56"/>
        <v>-</v>
      </c>
      <c r="AY27" s="1070"/>
      <c r="AZ27" s="1071">
        <f t="shared" si="57"/>
        <v>0</v>
      </c>
      <c r="BA27" s="1070"/>
      <c r="BB27" s="1070">
        <f t="shared" si="58"/>
        <v>0</v>
      </c>
      <c r="BC27" s="1070"/>
      <c r="BD27" s="1070">
        <f t="shared" si="59"/>
        <v>0</v>
      </c>
      <c r="BE27" s="1070"/>
      <c r="BF27" s="1070">
        <f t="shared" si="60"/>
        <v>0</v>
      </c>
      <c r="BG27" s="1070"/>
      <c r="BH27" s="1070">
        <f t="shared" si="61"/>
        <v>0</v>
      </c>
      <c r="BI27" s="1072"/>
      <c r="BJ27" s="1071">
        <f t="shared" si="62"/>
        <v>0</v>
      </c>
      <c r="BK27" s="1070"/>
      <c r="BL27" s="1070">
        <f t="shared" si="63"/>
        <v>0</v>
      </c>
      <c r="BM27" s="1073"/>
      <c r="BN27" s="1070" t="str">
        <f t="shared" si="22"/>
        <v>-</v>
      </c>
      <c r="BO27" s="1073"/>
      <c r="BR27" s="5"/>
      <c r="DO27" s="5"/>
    </row>
    <row r="28" spans="2:119" ht="13.5" customHeight="1">
      <c r="B28" s="1275"/>
      <c r="C28" s="1255"/>
      <c r="D28" s="1258"/>
      <c r="E28" s="1263"/>
      <c r="F28" s="764">
        <v>250</v>
      </c>
      <c r="G28" s="52">
        <v>429.59999999999997</v>
      </c>
      <c r="H28" s="53" t="s">
        <v>138</v>
      </c>
      <c r="I28" s="54">
        <f t="shared" si="42"/>
        <v>429.59999999999997</v>
      </c>
      <c r="J28" s="52" t="s">
        <v>138</v>
      </c>
      <c r="K28" s="53" t="s">
        <v>138</v>
      </c>
      <c r="L28" s="54" t="str">
        <f t="shared" si="43"/>
        <v>-</v>
      </c>
      <c r="M28" s="52" t="s">
        <v>138</v>
      </c>
      <c r="N28" s="53" t="s">
        <v>138</v>
      </c>
      <c r="O28" s="54" t="str">
        <f t="shared" si="44"/>
        <v>-</v>
      </c>
      <c r="P28" s="52" t="s">
        <v>138</v>
      </c>
      <c r="Q28" s="53" t="s">
        <v>138</v>
      </c>
      <c r="R28" s="54" t="str">
        <f t="shared" si="45"/>
        <v>-</v>
      </c>
      <c r="S28" s="52">
        <v>2.0999999999999996</v>
      </c>
      <c r="T28" s="188" t="s">
        <v>138</v>
      </c>
      <c r="U28" s="188">
        <v>6</v>
      </c>
      <c r="V28" s="53" t="s">
        <v>138</v>
      </c>
      <c r="W28" s="54">
        <f t="shared" si="46"/>
        <v>8.1</v>
      </c>
      <c r="X28" s="52" t="s">
        <v>138</v>
      </c>
      <c r="Y28" s="53" t="s">
        <v>138</v>
      </c>
      <c r="Z28" s="54" t="str">
        <f t="shared" si="47"/>
        <v>-</v>
      </c>
      <c r="AA28" s="52" t="s">
        <v>138</v>
      </c>
      <c r="AB28" s="53" t="s">
        <v>138</v>
      </c>
      <c r="AC28" s="54" t="str">
        <f t="shared" si="48"/>
        <v>-</v>
      </c>
      <c r="AD28" s="52" t="s">
        <v>138</v>
      </c>
      <c r="AE28" s="53" t="s">
        <v>138</v>
      </c>
      <c r="AF28" s="54" t="str">
        <f t="shared" si="49"/>
        <v>-</v>
      </c>
      <c r="AG28" s="52" t="s">
        <v>138</v>
      </c>
      <c r="AH28" s="53" t="s">
        <v>138</v>
      </c>
      <c r="AI28" s="54" t="str">
        <f t="shared" si="50"/>
        <v>-</v>
      </c>
      <c r="AJ28" s="52" t="s">
        <v>138</v>
      </c>
      <c r="AK28" s="53" t="s">
        <v>138</v>
      </c>
      <c r="AL28" s="54" t="str">
        <f t="shared" si="51"/>
        <v>-</v>
      </c>
      <c r="AM28" s="52" t="s">
        <v>138</v>
      </c>
      <c r="AN28" s="53" t="s">
        <v>138</v>
      </c>
      <c r="AO28" s="54" t="str">
        <f t="shared" si="52"/>
        <v>-</v>
      </c>
      <c r="AP28" s="52" t="s">
        <v>138</v>
      </c>
      <c r="AQ28" s="53">
        <v>9.4</v>
      </c>
      <c r="AR28" s="61">
        <f t="shared" si="53"/>
        <v>9.4</v>
      </c>
      <c r="AS28" s="52" t="s">
        <v>138</v>
      </c>
      <c r="AT28" s="53" t="s">
        <v>138</v>
      </c>
      <c r="AU28" s="54" t="str">
        <f t="shared" si="54"/>
        <v>-</v>
      </c>
      <c r="AV28" s="1071">
        <f t="shared" si="55"/>
        <v>437.7</v>
      </c>
      <c r="AW28" s="1070"/>
      <c r="AX28" s="1069">
        <f t="shared" si="56"/>
        <v>9.4</v>
      </c>
      <c r="AY28" s="1070"/>
      <c r="AZ28" s="1071">
        <f t="shared" si="57"/>
        <v>429.59999999999997</v>
      </c>
      <c r="BA28" s="1070"/>
      <c r="BB28" s="1070">
        <f t="shared" si="58"/>
        <v>2.0999999999999996</v>
      </c>
      <c r="BC28" s="1070"/>
      <c r="BD28" s="1070">
        <f t="shared" si="59"/>
        <v>6</v>
      </c>
      <c r="BE28" s="1070"/>
      <c r="BF28" s="1070">
        <f t="shared" si="60"/>
        <v>9.4</v>
      </c>
      <c r="BG28" s="1070"/>
      <c r="BH28" s="1070">
        <f t="shared" si="61"/>
        <v>0</v>
      </c>
      <c r="BI28" s="1072"/>
      <c r="BJ28" s="1071">
        <f t="shared" si="62"/>
        <v>431.7</v>
      </c>
      <c r="BK28" s="1070"/>
      <c r="BL28" s="1070">
        <f t="shared" si="63"/>
        <v>15.4</v>
      </c>
      <c r="BM28" s="1073"/>
      <c r="BN28" s="1070">
        <f t="shared" si="22"/>
        <v>447.09999999999997</v>
      </c>
      <c r="BO28" s="1073"/>
      <c r="BR28" s="5"/>
      <c r="DO28" s="5"/>
    </row>
    <row r="29" spans="2:119" ht="13.5" customHeight="1">
      <c r="B29" s="1275"/>
      <c r="C29" s="1255"/>
      <c r="D29" s="1258"/>
      <c r="E29" s="1263"/>
      <c r="F29" s="764">
        <v>200</v>
      </c>
      <c r="G29" s="52">
        <v>69.5</v>
      </c>
      <c r="H29" s="53" t="s">
        <v>138</v>
      </c>
      <c r="I29" s="54">
        <f t="shared" si="42"/>
        <v>69.5</v>
      </c>
      <c r="J29" s="52" t="s">
        <v>138</v>
      </c>
      <c r="K29" s="53" t="s">
        <v>138</v>
      </c>
      <c r="L29" s="54" t="str">
        <f t="shared" si="43"/>
        <v>-</v>
      </c>
      <c r="M29" s="52" t="s">
        <v>138</v>
      </c>
      <c r="N29" s="53" t="s">
        <v>138</v>
      </c>
      <c r="O29" s="54" t="str">
        <f t="shared" si="44"/>
        <v>-</v>
      </c>
      <c r="P29" s="52" t="s">
        <v>138</v>
      </c>
      <c r="Q29" s="53" t="s">
        <v>138</v>
      </c>
      <c r="R29" s="54" t="str">
        <f t="shared" si="45"/>
        <v>-</v>
      </c>
      <c r="S29" s="52">
        <v>2.0999999999999996</v>
      </c>
      <c r="T29" s="188" t="s">
        <v>138</v>
      </c>
      <c r="U29" s="188">
        <v>5</v>
      </c>
      <c r="V29" s="53" t="s">
        <v>138</v>
      </c>
      <c r="W29" s="54">
        <f t="shared" si="46"/>
        <v>7.1</v>
      </c>
      <c r="X29" s="52">
        <v>1761.4</v>
      </c>
      <c r="Y29" s="53">
        <v>196</v>
      </c>
      <c r="Z29" s="54">
        <f t="shared" si="47"/>
        <v>1957.4</v>
      </c>
      <c r="AA29" s="52" t="s">
        <v>138</v>
      </c>
      <c r="AB29" s="53" t="s">
        <v>138</v>
      </c>
      <c r="AC29" s="54" t="str">
        <f t="shared" si="48"/>
        <v>-</v>
      </c>
      <c r="AD29" s="52" t="s">
        <v>138</v>
      </c>
      <c r="AE29" s="53" t="s">
        <v>138</v>
      </c>
      <c r="AF29" s="54" t="str">
        <f t="shared" si="49"/>
        <v>-</v>
      </c>
      <c r="AG29" s="52" t="s">
        <v>138</v>
      </c>
      <c r="AH29" s="53" t="s">
        <v>138</v>
      </c>
      <c r="AI29" s="54" t="str">
        <f t="shared" si="50"/>
        <v>-</v>
      </c>
      <c r="AJ29" s="52" t="s">
        <v>138</v>
      </c>
      <c r="AK29" s="53" t="s">
        <v>138</v>
      </c>
      <c r="AL29" s="54" t="str">
        <f t="shared" si="51"/>
        <v>-</v>
      </c>
      <c r="AM29" s="52" t="s">
        <v>138</v>
      </c>
      <c r="AN29" s="53" t="s">
        <v>138</v>
      </c>
      <c r="AO29" s="54" t="str">
        <f t="shared" si="52"/>
        <v>-</v>
      </c>
      <c r="AP29" s="52" t="s">
        <v>138</v>
      </c>
      <c r="AQ29" s="53" t="s">
        <v>138</v>
      </c>
      <c r="AR29" s="61" t="str">
        <f t="shared" si="53"/>
        <v>-</v>
      </c>
      <c r="AS29" s="52" t="s">
        <v>138</v>
      </c>
      <c r="AT29" s="53" t="s">
        <v>138</v>
      </c>
      <c r="AU29" s="54" t="str">
        <f t="shared" si="54"/>
        <v>-</v>
      </c>
      <c r="AV29" s="1071">
        <f t="shared" si="55"/>
        <v>1838</v>
      </c>
      <c r="AW29" s="1070"/>
      <c r="AX29" s="1069">
        <f t="shared" si="56"/>
        <v>196</v>
      </c>
      <c r="AY29" s="1070"/>
      <c r="AZ29" s="1071">
        <f t="shared" si="57"/>
        <v>69.5</v>
      </c>
      <c r="BA29" s="1070"/>
      <c r="BB29" s="1070">
        <f t="shared" si="58"/>
        <v>2.0999999999999996</v>
      </c>
      <c r="BC29" s="1070"/>
      <c r="BD29" s="1070">
        <f t="shared" si="59"/>
        <v>1962.4</v>
      </c>
      <c r="BE29" s="1070"/>
      <c r="BF29" s="1070">
        <f t="shared" si="60"/>
        <v>0</v>
      </c>
      <c r="BG29" s="1070"/>
      <c r="BH29" s="1070">
        <f t="shared" si="61"/>
        <v>0</v>
      </c>
      <c r="BI29" s="1072"/>
      <c r="BJ29" s="1071">
        <f t="shared" si="62"/>
        <v>71.599999999999994</v>
      </c>
      <c r="BK29" s="1070"/>
      <c r="BL29" s="1070">
        <f t="shared" si="63"/>
        <v>1962.4</v>
      </c>
      <c r="BM29" s="1073"/>
      <c r="BN29" s="1070">
        <f t="shared" si="22"/>
        <v>2034</v>
      </c>
      <c r="BO29" s="1073"/>
      <c r="BR29" s="5"/>
      <c r="DO29" s="5"/>
    </row>
    <row r="30" spans="2:119" ht="13.5" customHeight="1">
      <c r="B30" s="1275"/>
      <c r="C30" s="1255"/>
      <c r="D30" s="1258"/>
      <c r="E30" s="1263"/>
      <c r="F30" s="764">
        <v>150</v>
      </c>
      <c r="G30" s="52" t="s">
        <v>138</v>
      </c>
      <c r="H30" s="53" t="s">
        <v>138</v>
      </c>
      <c r="I30" s="54" t="str">
        <f t="shared" si="42"/>
        <v>-</v>
      </c>
      <c r="J30" s="52" t="s">
        <v>138</v>
      </c>
      <c r="K30" s="53" t="s">
        <v>138</v>
      </c>
      <c r="L30" s="54" t="str">
        <f t="shared" si="43"/>
        <v>-</v>
      </c>
      <c r="M30" s="52" t="s">
        <v>138</v>
      </c>
      <c r="N30" s="53" t="s">
        <v>138</v>
      </c>
      <c r="O30" s="54" t="str">
        <f t="shared" si="44"/>
        <v>-</v>
      </c>
      <c r="P30" s="52" t="s">
        <v>138</v>
      </c>
      <c r="Q30" s="53" t="s">
        <v>138</v>
      </c>
      <c r="R30" s="54" t="str">
        <f t="shared" si="45"/>
        <v>-</v>
      </c>
      <c r="S30" s="52">
        <v>183.69999999999993</v>
      </c>
      <c r="T30" s="188">
        <v>20</v>
      </c>
      <c r="U30" s="188">
        <v>765</v>
      </c>
      <c r="V30" s="53">
        <v>51</v>
      </c>
      <c r="W30" s="54">
        <f t="shared" si="46"/>
        <v>1019.6999999999999</v>
      </c>
      <c r="X30" s="52">
        <v>1123</v>
      </c>
      <c r="Y30" s="53">
        <v>125</v>
      </c>
      <c r="Z30" s="54">
        <f t="shared" si="47"/>
        <v>1248</v>
      </c>
      <c r="AA30" s="52" t="s">
        <v>138</v>
      </c>
      <c r="AB30" s="53" t="s">
        <v>138</v>
      </c>
      <c r="AC30" s="54" t="str">
        <f t="shared" si="48"/>
        <v>-</v>
      </c>
      <c r="AD30" s="52" t="s">
        <v>138</v>
      </c>
      <c r="AE30" s="53" t="s">
        <v>138</v>
      </c>
      <c r="AF30" s="54" t="str">
        <f t="shared" si="49"/>
        <v>-</v>
      </c>
      <c r="AG30" s="52" t="s">
        <v>138</v>
      </c>
      <c r="AH30" s="53" t="s">
        <v>138</v>
      </c>
      <c r="AI30" s="54" t="str">
        <f t="shared" si="50"/>
        <v>-</v>
      </c>
      <c r="AJ30" s="52" t="s">
        <v>138</v>
      </c>
      <c r="AK30" s="53" t="s">
        <v>138</v>
      </c>
      <c r="AL30" s="54" t="str">
        <f t="shared" si="51"/>
        <v>-</v>
      </c>
      <c r="AM30" s="52" t="s">
        <v>138</v>
      </c>
      <c r="AN30" s="53" t="s">
        <v>138</v>
      </c>
      <c r="AO30" s="54" t="str">
        <f t="shared" si="52"/>
        <v>-</v>
      </c>
      <c r="AP30" s="52" t="s">
        <v>138</v>
      </c>
      <c r="AQ30" s="53" t="s">
        <v>138</v>
      </c>
      <c r="AR30" s="61" t="str">
        <f t="shared" si="53"/>
        <v>-</v>
      </c>
      <c r="AS30" s="52" t="s">
        <v>138</v>
      </c>
      <c r="AT30" s="53" t="s">
        <v>138</v>
      </c>
      <c r="AU30" s="54" t="str">
        <f t="shared" si="54"/>
        <v>-</v>
      </c>
      <c r="AV30" s="1071">
        <f t="shared" si="55"/>
        <v>2071.6999999999998</v>
      </c>
      <c r="AW30" s="1070"/>
      <c r="AX30" s="1069">
        <f t="shared" si="56"/>
        <v>196</v>
      </c>
      <c r="AY30" s="1070"/>
      <c r="AZ30" s="1071">
        <f t="shared" si="57"/>
        <v>0</v>
      </c>
      <c r="BA30" s="1070"/>
      <c r="BB30" s="1070">
        <f t="shared" si="58"/>
        <v>203.69999999999993</v>
      </c>
      <c r="BC30" s="1070"/>
      <c r="BD30" s="1070">
        <f t="shared" si="59"/>
        <v>2064</v>
      </c>
      <c r="BE30" s="1070"/>
      <c r="BF30" s="1070">
        <f t="shared" si="60"/>
        <v>0</v>
      </c>
      <c r="BG30" s="1070"/>
      <c r="BH30" s="1070">
        <f t="shared" si="61"/>
        <v>0</v>
      </c>
      <c r="BI30" s="1072"/>
      <c r="BJ30" s="1071">
        <f t="shared" si="62"/>
        <v>203.69999999999993</v>
      </c>
      <c r="BK30" s="1070"/>
      <c r="BL30" s="1070">
        <f t="shared" si="63"/>
        <v>2064</v>
      </c>
      <c r="BM30" s="1073"/>
      <c r="BN30" s="1070">
        <f t="shared" si="22"/>
        <v>2267.6999999999998</v>
      </c>
      <c r="BO30" s="1073"/>
      <c r="BR30" s="5"/>
      <c r="DO30" s="5"/>
    </row>
    <row r="31" spans="2:119" ht="13.5" customHeight="1">
      <c r="B31" s="1275"/>
      <c r="C31" s="1255"/>
      <c r="D31" s="1258"/>
      <c r="E31" s="1263"/>
      <c r="F31" s="764">
        <v>100</v>
      </c>
      <c r="G31" s="52" t="s">
        <v>138</v>
      </c>
      <c r="H31" s="53" t="s">
        <v>138</v>
      </c>
      <c r="I31" s="54" t="str">
        <f t="shared" si="42"/>
        <v>-</v>
      </c>
      <c r="J31" s="52" t="s">
        <v>138</v>
      </c>
      <c r="K31" s="53" t="s">
        <v>138</v>
      </c>
      <c r="L31" s="54" t="str">
        <f t="shared" si="43"/>
        <v>-</v>
      </c>
      <c r="M31" s="52" t="s">
        <v>138</v>
      </c>
      <c r="N31" s="53" t="s">
        <v>138</v>
      </c>
      <c r="O31" s="54" t="str">
        <f t="shared" si="44"/>
        <v>-</v>
      </c>
      <c r="P31" s="52" t="s">
        <v>138</v>
      </c>
      <c r="Q31" s="53" t="s">
        <v>138</v>
      </c>
      <c r="R31" s="54" t="str">
        <f t="shared" si="45"/>
        <v>-</v>
      </c>
      <c r="S31" s="52" t="s">
        <v>138</v>
      </c>
      <c r="T31" s="188" t="s">
        <v>138</v>
      </c>
      <c r="U31" s="188" t="s">
        <v>138</v>
      </c>
      <c r="V31" s="53" t="s">
        <v>138</v>
      </c>
      <c r="W31" s="54" t="str">
        <f t="shared" si="46"/>
        <v>-</v>
      </c>
      <c r="X31" s="52">
        <v>786.39999999999986</v>
      </c>
      <c r="Y31" s="53">
        <v>87</v>
      </c>
      <c r="Z31" s="54">
        <f t="shared" si="47"/>
        <v>873.39999999999986</v>
      </c>
      <c r="AA31" s="52" t="s">
        <v>138</v>
      </c>
      <c r="AB31" s="53" t="s">
        <v>138</v>
      </c>
      <c r="AC31" s="54" t="str">
        <f t="shared" si="48"/>
        <v>-</v>
      </c>
      <c r="AD31" s="52">
        <v>851.19999999999982</v>
      </c>
      <c r="AE31" s="53">
        <v>365</v>
      </c>
      <c r="AF31" s="54">
        <f t="shared" si="49"/>
        <v>1216.1999999999998</v>
      </c>
      <c r="AG31" s="52">
        <v>1.4</v>
      </c>
      <c r="AH31" s="53">
        <v>2</v>
      </c>
      <c r="AI31" s="54">
        <f t="shared" si="50"/>
        <v>3.4</v>
      </c>
      <c r="AJ31" s="52" t="s">
        <v>138</v>
      </c>
      <c r="AK31" s="53" t="s">
        <v>138</v>
      </c>
      <c r="AL31" s="54" t="str">
        <f t="shared" si="51"/>
        <v>-</v>
      </c>
      <c r="AM31" s="52" t="s">
        <v>138</v>
      </c>
      <c r="AN31" s="53" t="s">
        <v>138</v>
      </c>
      <c r="AO31" s="54" t="str">
        <f t="shared" si="52"/>
        <v>-</v>
      </c>
      <c r="AP31" s="52" t="s">
        <v>138</v>
      </c>
      <c r="AQ31" s="53" t="s">
        <v>138</v>
      </c>
      <c r="AR31" s="61" t="str">
        <f t="shared" si="53"/>
        <v>-</v>
      </c>
      <c r="AS31" s="52" t="s">
        <v>138</v>
      </c>
      <c r="AT31" s="53" t="s">
        <v>138</v>
      </c>
      <c r="AU31" s="54" t="str">
        <f t="shared" si="54"/>
        <v>-</v>
      </c>
      <c r="AV31" s="1071">
        <f t="shared" si="55"/>
        <v>1638.9999999999998</v>
      </c>
      <c r="AW31" s="1070"/>
      <c r="AX31" s="1069">
        <f t="shared" si="56"/>
        <v>454</v>
      </c>
      <c r="AY31" s="1070"/>
      <c r="AZ31" s="1071">
        <f t="shared" si="57"/>
        <v>0</v>
      </c>
      <c r="BA31" s="1070"/>
      <c r="BB31" s="1070">
        <f t="shared" si="58"/>
        <v>0</v>
      </c>
      <c r="BC31" s="1070"/>
      <c r="BD31" s="1070">
        <f t="shared" si="59"/>
        <v>2089.5999999999995</v>
      </c>
      <c r="BE31" s="1070"/>
      <c r="BF31" s="1070">
        <f t="shared" si="60"/>
        <v>3.4</v>
      </c>
      <c r="BG31" s="1070"/>
      <c r="BH31" s="1070">
        <f t="shared" si="61"/>
        <v>0</v>
      </c>
      <c r="BI31" s="1072"/>
      <c r="BJ31" s="1071">
        <f t="shared" si="62"/>
        <v>0</v>
      </c>
      <c r="BK31" s="1070"/>
      <c r="BL31" s="1070">
        <f t="shared" si="63"/>
        <v>2092.9999999999995</v>
      </c>
      <c r="BM31" s="1073"/>
      <c r="BN31" s="1070">
        <f t="shared" si="22"/>
        <v>2093</v>
      </c>
      <c r="BO31" s="1073"/>
      <c r="BR31" s="5"/>
      <c r="DO31" s="5"/>
    </row>
    <row r="32" spans="2:119" ht="13.5" customHeight="1">
      <c r="B32" s="1275"/>
      <c r="C32" s="1255"/>
      <c r="D32" s="1258"/>
      <c r="E32" s="1263"/>
      <c r="F32" s="77" t="s">
        <v>136</v>
      </c>
      <c r="G32" s="52">
        <v>734.4</v>
      </c>
      <c r="H32" s="53" t="s">
        <v>138</v>
      </c>
      <c r="I32" s="54">
        <f t="shared" si="42"/>
        <v>734.4</v>
      </c>
      <c r="J32" s="52" t="s">
        <v>138</v>
      </c>
      <c r="K32" s="53" t="s">
        <v>138</v>
      </c>
      <c r="L32" s="54" t="str">
        <f t="shared" si="43"/>
        <v>-</v>
      </c>
      <c r="M32" s="52" t="s">
        <v>138</v>
      </c>
      <c r="N32" s="53" t="s">
        <v>138</v>
      </c>
      <c r="O32" s="54" t="str">
        <f t="shared" si="44"/>
        <v>-</v>
      </c>
      <c r="P32" s="52" t="s">
        <v>138</v>
      </c>
      <c r="Q32" s="53" t="s">
        <v>138</v>
      </c>
      <c r="R32" s="54" t="str">
        <f t="shared" si="45"/>
        <v>-</v>
      </c>
      <c r="S32" s="52" t="s">
        <v>138</v>
      </c>
      <c r="T32" s="188" t="s">
        <v>138</v>
      </c>
      <c r="U32" s="188" t="s">
        <v>138</v>
      </c>
      <c r="V32" s="53" t="s">
        <v>138</v>
      </c>
      <c r="W32" s="54" t="str">
        <f t="shared" si="46"/>
        <v>-</v>
      </c>
      <c r="X32" s="52" t="s">
        <v>138</v>
      </c>
      <c r="Y32" s="53" t="s">
        <v>138</v>
      </c>
      <c r="Z32" s="54" t="str">
        <f t="shared" si="47"/>
        <v>-</v>
      </c>
      <c r="AA32" s="52" t="s">
        <v>138</v>
      </c>
      <c r="AB32" s="53" t="s">
        <v>138</v>
      </c>
      <c r="AC32" s="54" t="str">
        <f t="shared" si="48"/>
        <v>-</v>
      </c>
      <c r="AD32" s="52">
        <v>3.4000000000000004</v>
      </c>
      <c r="AE32" s="53">
        <v>2</v>
      </c>
      <c r="AF32" s="54">
        <f t="shared" si="49"/>
        <v>5.4</v>
      </c>
      <c r="AG32" s="52">
        <v>67.5</v>
      </c>
      <c r="AH32" s="53">
        <v>68</v>
      </c>
      <c r="AI32" s="54">
        <f t="shared" si="50"/>
        <v>135.5</v>
      </c>
      <c r="AJ32" s="52" t="s">
        <v>138</v>
      </c>
      <c r="AK32" s="53" t="s">
        <v>138</v>
      </c>
      <c r="AL32" s="54" t="str">
        <f t="shared" si="51"/>
        <v>-</v>
      </c>
      <c r="AM32" s="52" t="s">
        <v>138</v>
      </c>
      <c r="AN32" s="53" t="s">
        <v>138</v>
      </c>
      <c r="AO32" s="54" t="str">
        <f t="shared" si="52"/>
        <v>-</v>
      </c>
      <c r="AP32" s="52" t="s">
        <v>138</v>
      </c>
      <c r="AQ32" s="53">
        <v>689.19999999999993</v>
      </c>
      <c r="AR32" s="61">
        <f t="shared" si="53"/>
        <v>689.19999999999993</v>
      </c>
      <c r="AS32" s="52" t="s">
        <v>138</v>
      </c>
      <c r="AT32" s="53" t="s">
        <v>138</v>
      </c>
      <c r="AU32" s="54" t="str">
        <f t="shared" si="54"/>
        <v>-</v>
      </c>
      <c r="AV32" s="1071">
        <f t="shared" si="55"/>
        <v>805.3</v>
      </c>
      <c r="AW32" s="1070"/>
      <c r="AX32" s="1069">
        <f t="shared" si="56"/>
        <v>759.19999999999993</v>
      </c>
      <c r="AY32" s="1070"/>
      <c r="AZ32" s="1071">
        <f t="shared" si="57"/>
        <v>734.4</v>
      </c>
      <c r="BA32" s="1070"/>
      <c r="BB32" s="1070">
        <f t="shared" si="58"/>
        <v>0</v>
      </c>
      <c r="BC32" s="1070"/>
      <c r="BD32" s="1070">
        <f t="shared" si="59"/>
        <v>5.4</v>
      </c>
      <c r="BE32" s="1070"/>
      <c r="BF32" s="1070">
        <f t="shared" si="60"/>
        <v>824.69999999999993</v>
      </c>
      <c r="BG32" s="1070"/>
      <c r="BH32" s="1070">
        <f t="shared" si="61"/>
        <v>0</v>
      </c>
      <c r="BI32" s="1072"/>
      <c r="BJ32" s="1071">
        <f t="shared" si="62"/>
        <v>734.4</v>
      </c>
      <c r="BK32" s="1070"/>
      <c r="BL32" s="1070">
        <f t="shared" si="63"/>
        <v>830.09999999999991</v>
      </c>
      <c r="BM32" s="1073"/>
      <c r="BN32" s="1070">
        <f t="shared" si="22"/>
        <v>1564.5</v>
      </c>
      <c r="BO32" s="1073"/>
      <c r="DO32" s="5"/>
    </row>
    <row r="33" spans="2:119" ht="13.5" customHeight="1">
      <c r="B33" s="1275"/>
      <c r="C33" s="1255"/>
      <c r="D33" s="1258"/>
      <c r="E33" s="1264"/>
      <c r="F33" s="755" t="s">
        <v>69</v>
      </c>
      <c r="G33" s="55">
        <f>IF(SUM(G22:G32)=0,"-",SUM(G22:G32))</f>
        <v>1233.5</v>
      </c>
      <c r="H33" s="56" t="str">
        <f t="shared" ref="H33:BA33" si="64">IF(SUM(H22:H32)=0,"-",SUM(H22:H32))</f>
        <v>-</v>
      </c>
      <c r="I33" s="57">
        <f t="shared" si="64"/>
        <v>1233.5</v>
      </c>
      <c r="J33" s="55" t="str">
        <f t="shared" si="64"/>
        <v>-</v>
      </c>
      <c r="K33" s="56" t="str">
        <f t="shared" si="64"/>
        <v>-</v>
      </c>
      <c r="L33" s="57" t="str">
        <f t="shared" si="64"/>
        <v>-</v>
      </c>
      <c r="M33" s="55" t="str">
        <f t="shared" si="64"/>
        <v>-</v>
      </c>
      <c r="N33" s="56" t="str">
        <f t="shared" si="64"/>
        <v>-</v>
      </c>
      <c r="O33" s="57" t="str">
        <f t="shared" si="64"/>
        <v>-</v>
      </c>
      <c r="P33" s="55" t="str">
        <f t="shared" si="64"/>
        <v>-</v>
      </c>
      <c r="Q33" s="56" t="str">
        <f t="shared" si="64"/>
        <v>-</v>
      </c>
      <c r="R33" s="57" t="str">
        <f t="shared" si="64"/>
        <v>-</v>
      </c>
      <c r="S33" s="55">
        <f t="shared" si="64"/>
        <v>204.49999999999994</v>
      </c>
      <c r="T33" s="190">
        <f t="shared" si="64"/>
        <v>22</v>
      </c>
      <c r="U33" s="190">
        <f t="shared" si="64"/>
        <v>843</v>
      </c>
      <c r="V33" s="56">
        <f t="shared" si="64"/>
        <v>55</v>
      </c>
      <c r="W33" s="57">
        <f t="shared" si="64"/>
        <v>1124.5</v>
      </c>
      <c r="X33" s="55">
        <f t="shared" si="64"/>
        <v>5355.2</v>
      </c>
      <c r="Y33" s="56">
        <f t="shared" si="64"/>
        <v>595</v>
      </c>
      <c r="Z33" s="57">
        <f t="shared" si="64"/>
        <v>5950.2</v>
      </c>
      <c r="AA33" s="55" t="str">
        <f t="shared" si="64"/>
        <v>-</v>
      </c>
      <c r="AB33" s="56" t="str">
        <f t="shared" si="64"/>
        <v>-</v>
      </c>
      <c r="AC33" s="57" t="str">
        <f t="shared" si="64"/>
        <v>-</v>
      </c>
      <c r="AD33" s="55">
        <f t="shared" si="64"/>
        <v>854.5999999999998</v>
      </c>
      <c r="AE33" s="56">
        <f t="shared" si="64"/>
        <v>367</v>
      </c>
      <c r="AF33" s="57">
        <f t="shared" si="64"/>
        <v>1221.5999999999999</v>
      </c>
      <c r="AG33" s="55">
        <f t="shared" si="64"/>
        <v>68.900000000000006</v>
      </c>
      <c r="AH33" s="56">
        <f t="shared" si="64"/>
        <v>70</v>
      </c>
      <c r="AI33" s="57">
        <f t="shared" si="64"/>
        <v>138.9</v>
      </c>
      <c r="AJ33" s="55" t="str">
        <f t="shared" si="64"/>
        <v>-</v>
      </c>
      <c r="AK33" s="56" t="str">
        <f t="shared" si="64"/>
        <v>-</v>
      </c>
      <c r="AL33" s="57" t="str">
        <f t="shared" si="64"/>
        <v>-</v>
      </c>
      <c r="AM33" s="55" t="str">
        <f t="shared" si="64"/>
        <v>-</v>
      </c>
      <c r="AN33" s="56" t="str">
        <f t="shared" si="64"/>
        <v>-</v>
      </c>
      <c r="AO33" s="57" t="str">
        <f t="shared" si="64"/>
        <v>-</v>
      </c>
      <c r="AP33" s="55" t="str">
        <f t="shared" si="64"/>
        <v>-</v>
      </c>
      <c r="AQ33" s="56">
        <f t="shared" si="64"/>
        <v>698.59999999999991</v>
      </c>
      <c r="AR33" s="62">
        <f t="shared" si="64"/>
        <v>698.59999999999991</v>
      </c>
      <c r="AS33" s="55" t="str">
        <f t="shared" si="64"/>
        <v>-</v>
      </c>
      <c r="AT33" s="56" t="str">
        <f t="shared" si="64"/>
        <v>-</v>
      </c>
      <c r="AU33" s="57" t="str">
        <f t="shared" si="64"/>
        <v>-</v>
      </c>
      <c r="AV33" s="1065">
        <f>IF(SUM(AV22:AW32)=0,"-",SUM(AV22:AW32))</f>
        <v>8559.6999999999989</v>
      </c>
      <c r="AW33" s="1066" t="str">
        <f t="shared" si="64"/>
        <v>-</v>
      </c>
      <c r="AX33" s="1094">
        <f t="shared" ref="AX33" si="65">IF(SUM(AX22:AY32)=0,"-",SUM(AX22:AY32))</f>
        <v>1807.6</v>
      </c>
      <c r="AY33" s="1066" t="str">
        <f t="shared" ref="AY33" si="66">IF(SUM(AY22:AY32)=0,"-",SUM(AY22:AY32))</f>
        <v>-</v>
      </c>
      <c r="AZ33" s="1065">
        <f>IF(SUM(AZ22:BA32)=0,"-",SUM(AZ22:BA32))</f>
        <v>1233.5</v>
      </c>
      <c r="BA33" s="1066" t="str">
        <f t="shared" si="64"/>
        <v>-</v>
      </c>
      <c r="BB33" s="1066">
        <f t="shared" ref="BB33" si="67">IF(SUM(BB22:BC32)=0,"-",SUM(BB22:BC32))</f>
        <v>226.49999999999994</v>
      </c>
      <c r="BC33" s="1066" t="str">
        <f t="shared" ref="BC33" si="68">IF(SUM(BC22:BC32)=0,"-",SUM(BC22:BC32))</f>
        <v>-</v>
      </c>
      <c r="BD33" s="1066">
        <f t="shared" ref="BD33" si="69">IF(SUM(BD22:BE32)=0,"-",SUM(BD22:BE32))</f>
        <v>8069.7999999999993</v>
      </c>
      <c r="BE33" s="1066" t="str">
        <f t="shared" ref="BE33" si="70">IF(SUM(BE22:BE32)=0,"-",SUM(BE22:BE32))</f>
        <v>-</v>
      </c>
      <c r="BF33" s="1066">
        <f t="shared" ref="BF33" si="71">IF(SUM(BF22:BG32)=0,"-",SUM(BF22:BG32))</f>
        <v>837.49999999999989</v>
      </c>
      <c r="BG33" s="1066" t="str">
        <f t="shared" ref="BG33" si="72">IF(SUM(BG22:BG32)=0,"-",SUM(BG22:BG32))</f>
        <v>-</v>
      </c>
      <c r="BH33" s="1066" t="str">
        <f t="shared" ref="BH33" si="73">IF(SUM(BH22:BI32)=0,"-",SUM(BH22:BI32))</f>
        <v>-</v>
      </c>
      <c r="BI33" s="1067" t="str">
        <f t="shared" ref="BI33" si="74">IF(SUM(BI22:BI32)=0,"-",SUM(BI22:BI32))</f>
        <v>-</v>
      </c>
      <c r="BJ33" s="1065">
        <f t="shared" ref="BJ33" si="75">IF(SUM(BJ22:BK32)=0,"-",SUM(BJ22:BK32))</f>
        <v>1460</v>
      </c>
      <c r="BK33" s="1066" t="str">
        <f t="shared" ref="BK33" si="76">IF(SUM(BK22:BK32)=0,"-",SUM(BK22:BK32))</f>
        <v>-</v>
      </c>
      <c r="BL33" s="1066">
        <f t="shared" ref="BL33" si="77">IF(SUM(BL22:BM32)=0,"-",SUM(BL22:BM32))</f>
        <v>8907.3000000000011</v>
      </c>
      <c r="BM33" s="1068" t="str">
        <f t="shared" ref="BM33" si="78">IF(SUM(BM22:BM32)=0,"-",SUM(BM22:BM32))</f>
        <v>-</v>
      </c>
      <c r="BN33" s="1066">
        <f t="shared" si="22"/>
        <v>10367.299999999999</v>
      </c>
      <c r="BO33" s="1068"/>
      <c r="DO33" s="5"/>
    </row>
    <row r="34" spans="2:119" ht="13.5" customHeight="1">
      <c r="B34" s="1275"/>
      <c r="C34" s="1255"/>
      <c r="D34" s="1258"/>
      <c r="E34" s="1257" t="s">
        <v>65</v>
      </c>
      <c r="F34" s="75">
        <v>600</v>
      </c>
      <c r="G34" s="49" t="s">
        <v>138</v>
      </c>
      <c r="H34" s="50" t="s">
        <v>138</v>
      </c>
      <c r="I34" s="51" t="str">
        <f t="shared" ref="I34:I44" si="79">IF(SUM(G34:H34)=0,"-",SUM(G34:H34))</f>
        <v>-</v>
      </c>
      <c r="J34" s="49" t="s">
        <v>138</v>
      </c>
      <c r="K34" s="50" t="s">
        <v>138</v>
      </c>
      <c r="L34" s="51" t="str">
        <f t="shared" ref="L34:L44" si="80">IF(SUM(J34:K34)=0,"-",SUM(J34:K34))</f>
        <v>-</v>
      </c>
      <c r="M34" s="49" t="s">
        <v>138</v>
      </c>
      <c r="N34" s="50" t="s">
        <v>138</v>
      </c>
      <c r="O34" s="51" t="str">
        <f t="shared" ref="O34:O44" si="81">IF(SUM(M34:N34)=0,"-",SUM(M34:N34))</f>
        <v>-</v>
      </c>
      <c r="P34" s="49" t="s">
        <v>138</v>
      </c>
      <c r="Q34" s="50" t="s">
        <v>138</v>
      </c>
      <c r="R34" s="51" t="str">
        <f t="shared" ref="R34:R44" si="82">IF(SUM(P34:Q34)=0,"-",SUM(P34:Q34))</f>
        <v>-</v>
      </c>
      <c r="S34" s="49" t="s">
        <v>138</v>
      </c>
      <c r="T34" s="186" t="s">
        <v>138</v>
      </c>
      <c r="U34" s="186" t="s">
        <v>138</v>
      </c>
      <c r="V34" s="50" t="s">
        <v>138</v>
      </c>
      <c r="W34" s="51" t="str">
        <f t="shared" ref="W34:W44" si="83">IF(SUM(S34:V34)=0,"-",SUM(S34:V34))</f>
        <v>-</v>
      </c>
      <c r="X34" s="49">
        <v>661.6</v>
      </c>
      <c r="Y34" s="50">
        <v>73</v>
      </c>
      <c r="Z34" s="51">
        <f t="shared" ref="Z34:Z44" si="84">IF(SUM(X34:Y34)=0,"-",SUM(X34:Y34))</f>
        <v>734.6</v>
      </c>
      <c r="AA34" s="49" t="s">
        <v>138</v>
      </c>
      <c r="AB34" s="50" t="s">
        <v>138</v>
      </c>
      <c r="AC34" s="51" t="str">
        <f t="shared" ref="AC34:AC44" si="85">IF(SUM(AA34:AB34)=0,"-",SUM(AA34:AB34))</f>
        <v>-</v>
      </c>
      <c r="AD34" s="49" t="s">
        <v>138</v>
      </c>
      <c r="AE34" s="50" t="s">
        <v>138</v>
      </c>
      <c r="AF34" s="51" t="str">
        <f t="shared" ref="AF34:AF44" si="86">IF(SUM(AD34:AE34)=0,"-",SUM(AD34:AE34))</f>
        <v>-</v>
      </c>
      <c r="AG34" s="49" t="s">
        <v>138</v>
      </c>
      <c r="AH34" s="50" t="s">
        <v>138</v>
      </c>
      <c r="AI34" s="51" t="str">
        <f t="shared" ref="AI34:AI44" si="87">IF(SUM(AG34:AH34)=0,"-",SUM(AG34:AH34))</f>
        <v>-</v>
      </c>
      <c r="AJ34" s="49" t="s">
        <v>138</v>
      </c>
      <c r="AK34" s="50" t="s">
        <v>138</v>
      </c>
      <c r="AL34" s="51" t="str">
        <f t="shared" ref="AL34:AL44" si="88">IF(SUM(AJ34:AK34)=0,"-",SUM(AJ34:AK34))</f>
        <v>-</v>
      </c>
      <c r="AM34" s="49" t="s">
        <v>138</v>
      </c>
      <c r="AN34" s="50" t="s">
        <v>138</v>
      </c>
      <c r="AO34" s="51" t="str">
        <f t="shared" ref="AO34:AO44" si="89">IF(SUM(AM34:AN34)=0,"-",SUM(AM34:AN34))</f>
        <v>-</v>
      </c>
      <c r="AP34" s="49" t="s">
        <v>138</v>
      </c>
      <c r="AQ34" s="50" t="s">
        <v>138</v>
      </c>
      <c r="AR34" s="60" t="str">
        <f t="shared" ref="AR34:AR44" si="90">IF(SUM(AP34:AQ34)=0,"-",SUM(AP34:AQ34))</f>
        <v>-</v>
      </c>
      <c r="AS34" s="49" t="s">
        <v>138</v>
      </c>
      <c r="AT34" s="50" t="s">
        <v>138</v>
      </c>
      <c r="AU34" s="51" t="str">
        <f t="shared" ref="AU34:AU44" si="91">IF(SUM(AS34:AT34)=0,"-",SUM(AS34:AT34))</f>
        <v>-</v>
      </c>
      <c r="AV34" s="1096">
        <f t="shared" ref="AV34:AV44" si="92">IF(SUM(G34,J34,M34,P34,S34,U34,X34,AA34,AD34,AG34,AJ34,AM34,AP34,AS34)=0,"-",SUM(G34,J34,M34,P34,S34,U34,X34,AA34,AD34,AG34,AJ34,AM34,AP34,AS34))</f>
        <v>661.6</v>
      </c>
      <c r="AW34" s="1093"/>
      <c r="AX34" s="1092">
        <f t="shared" ref="AX34:AX44" si="93">IF(SUM(H34,K34,N34,Q34,T34,V34,Y34,AB34,AE34,AH34,AK34,AN34,AQ34,AT34)=0,"-",SUM(H34,K34,N34,Q34,T34,V34,Y34,AB34,AE34,AH34,AK34,AN34,AQ34,AT34))</f>
        <v>73</v>
      </c>
      <c r="AY34" s="1093"/>
      <c r="AZ34" s="1096">
        <f t="shared" ref="AZ34:AZ44" si="94">SUMIF(G$88,"①",I34)+SUMIF(J$88,"①",L34)+SUMIF(M$88,"①",O34)+SUMIF(P$88,"①",R34)+SUMIF(S$88,"①",S34)+SUMIF(S$88,"①",T34)+SUMIF(U$88,"①",U34)+SUMIF(U$88,"①",V34)+SUMIF(X$88,"①",Z34)+SUMIF(AA$88,"①",AC34)+SUMIF(AD$88,"①",AF34)+SUMIF(AG$88,"①",AI34)+SUMIF(AJ$88,"①",AL34)+SUMIF(AM$88,"①",AO34)+SUMIF(AP$88,"①",AR34)+SUMIF(AS$88,"①",AU34)</f>
        <v>0</v>
      </c>
      <c r="BA34" s="1093"/>
      <c r="BB34" s="1093">
        <f t="shared" ref="BB34:BB44" si="95">SUMIF(G$88,"②",I34)+SUMIF(J$88,"②",L34)+SUMIF(M$88,"②",O34)+SUMIF(P$88,"②",R34)+SUMIF(S$88,"②",S34)+SUMIF(S$88,"②",T34)+SUMIF(U$88,"②",U34)+SUMIF(U$88,"②",V34)+SUMIF(X$88,"②",Z34)+SUMIF(AA$88,"②",AC34)+SUMIF(AD$88,"②",AF34)+SUMIF(AG$88,"②",AI34)+SUMIF(AJ$88,"②",AL34)+SUMIF(AM$88,"②",AO34)+SUMIF(AP$88,"②",AR34)+SUMIF(AS$88,"②",AU34)</f>
        <v>0</v>
      </c>
      <c r="BC34" s="1093"/>
      <c r="BD34" s="1093">
        <f t="shared" ref="BD34:BD44" si="96">SUMIF(G$88,"③",I34)+SUMIF(J$88,"③",L34)+SUMIF(M$88,"③",O34)+SUMIF(P$88,"③",R34)+SUMIF(S$88,"③",S34)+SUMIF(S$88,"③",T34)+SUMIF(U$88,"③",U34)+SUMIF(U$88,"③",V34)+SUMIF(X$88,"③",Z34)+SUMIF(AA$88,"③",AC34)+SUMIF(AD$88,"③",AF34)+SUMIF(AG$88,"③",AI34)+SUMIF(AJ$88,"③",AL34)+SUMIF(AM$88,"③",AO34)+SUMIF(AP$88,"③",AR34)+SUMIF(AS$88,"③",AU34)</f>
        <v>734.6</v>
      </c>
      <c r="BE34" s="1093"/>
      <c r="BF34" s="1093">
        <f t="shared" ref="BF34:BF44" si="97">SUMIF(G$88,"④",I34)+SUMIF(J$88,"④",L34)+SUMIF(M$88,"④",O34)+SUMIF(P$88,"④",R34)+SUMIF(S$88,"④",S34)+SUMIF(S$88,"④",T34)+SUMIF(U$88,"④",U34)+SUMIF(U$88,"④",V34)+SUMIF(X$88,"④",Z34)+SUMIF(AA$88,"④",AC34)+SUMIF(AD$88,"④",AF34)+SUMIF(AG$88,"④",AI34)+SUMIF(AJ$88,"④",AL34)+SUMIF(AM$88,"④",AO34)+SUMIF(AP$88,"④",AR34)+SUMIF(AS$88,"④",AU34)</f>
        <v>0</v>
      </c>
      <c r="BG34" s="1093"/>
      <c r="BH34" s="1093">
        <f t="shared" ref="BH34:BH44" si="98">SUMIF(G$88,"⑤",I34)+SUMIF(J$88,"⑤",L34)+SUMIF(M$88,"⑤",O34)+SUMIF(P$88,"⑤",R34)+SUMIF(S$88,"⑤",S34)+SUMIF(S$88,"⑤",T34)+SUMIF(U$88,"⑤",U34)+SUMIF(U$88,"⑤",V34)+SUMIF(X$88,"⑤",Z34)+SUMIF(AA$88,"⑤",AC34)+SUMIF(AD$88,"⑤",AF34)+SUMIF(AG$88,"⑤",AI34)+SUMIF(AJ$88,"⑤",AL34)+SUMIF(AM$88,"⑤",AO34)+SUMIF(AP$88,"⑤",AR34)+SUMIF(AS$88,"⑤",AU34)</f>
        <v>0</v>
      </c>
      <c r="BI34" s="1166"/>
      <c r="BJ34" s="1096">
        <f t="shared" ref="BJ34:BJ44" si="99">SUM(AZ34:BC34)</f>
        <v>0</v>
      </c>
      <c r="BK34" s="1093"/>
      <c r="BL34" s="1093">
        <f t="shared" ref="BL34:BL44" si="100">SUM(BD34:BI34)</f>
        <v>734.6</v>
      </c>
      <c r="BM34" s="1165"/>
      <c r="BN34" s="1093">
        <f t="shared" si="22"/>
        <v>734.6</v>
      </c>
      <c r="BO34" s="1165"/>
      <c r="DO34" s="5"/>
    </row>
    <row r="35" spans="2:119" ht="13.5" customHeight="1">
      <c r="B35" s="1275"/>
      <c r="C35" s="1255"/>
      <c r="D35" s="1258"/>
      <c r="E35" s="1263"/>
      <c r="F35" s="76">
        <v>500</v>
      </c>
      <c r="G35" s="52" t="s">
        <v>138</v>
      </c>
      <c r="H35" s="53" t="s">
        <v>138</v>
      </c>
      <c r="I35" s="54" t="str">
        <f t="shared" si="79"/>
        <v>-</v>
      </c>
      <c r="J35" s="52">
        <v>77.5</v>
      </c>
      <c r="K35" s="53" t="s">
        <v>138</v>
      </c>
      <c r="L35" s="54">
        <f t="shared" si="80"/>
        <v>77.5</v>
      </c>
      <c r="M35" s="52" t="s">
        <v>138</v>
      </c>
      <c r="N35" s="53" t="s">
        <v>138</v>
      </c>
      <c r="O35" s="54" t="str">
        <f t="shared" si="81"/>
        <v>-</v>
      </c>
      <c r="P35" s="52" t="s">
        <v>138</v>
      </c>
      <c r="Q35" s="53" t="s">
        <v>138</v>
      </c>
      <c r="R35" s="54" t="str">
        <f t="shared" si="82"/>
        <v>-</v>
      </c>
      <c r="S35" s="52" t="s">
        <v>138</v>
      </c>
      <c r="T35" s="188" t="s">
        <v>138</v>
      </c>
      <c r="U35" s="188" t="s">
        <v>138</v>
      </c>
      <c r="V35" s="53" t="s">
        <v>138</v>
      </c>
      <c r="W35" s="54" t="str">
        <f t="shared" si="83"/>
        <v>-</v>
      </c>
      <c r="X35" s="52">
        <v>642.1</v>
      </c>
      <c r="Y35" s="53">
        <v>71</v>
      </c>
      <c r="Z35" s="54">
        <f t="shared" si="84"/>
        <v>713.1</v>
      </c>
      <c r="AA35" s="52" t="s">
        <v>138</v>
      </c>
      <c r="AB35" s="53" t="s">
        <v>138</v>
      </c>
      <c r="AC35" s="54" t="str">
        <f t="shared" si="85"/>
        <v>-</v>
      </c>
      <c r="AD35" s="52" t="s">
        <v>138</v>
      </c>
      <c r="AE35" s="53" t="s">
        <v>138</v>
      </c>
      <c r="AF35" s="54" t="str">
        <f t="shared" si="86"/>
        <v>-</v>
      </c>
      <c r="AG35" s="52" t="s">
        <v>138</v>
      </c>
      <c r="AH35" s="53" t="s">
        <v>138</v>
      </c>
      <c r="AI35" s="54" t="str">
        <f t="shared" si="87"/>
        <v>-</v>
      </c>
      <c r="AJ35" s="52" t="s">
        <v>138</v>
      </c>
      <c r="AK35" s="53" t="s">
        <v>138</v>
      </c>
      <c r="AL35" s="54" t="str">
        <f t="shared" si="88"/>
        <v>-</v>
      </c>
      <c r="AM35" s="52" t="s">
        <v>138</v>
      </c>
      <c r="AN35" s="53" t="s">
        <v>138</v>
      </c>
      <c r="AO35" s="54" t="str">
        <f t="shared" si="89"/>
        <v>-</v>
      </c>
      <c r="AP35" s="52" t="s">
        <v>138</v>
      </c>
      <c r="AQ35" s="53" t="s">
        <v>138</v>
      </c>
      <c r="AR35" s="61" t="str">
        <f t="shared" si="90"/>
        <v>-</v>
      </c>
      <c r="AS35" s="52" t="s">
        <v>138</v>
      </c>
      <c r="AT35" s="53" t="s">
        <v>138</v>
      </c>
      <c r="AU35" s="54" t="str">
        <f t="shared" si="91"/>
        <v>-</v>
      </c>
      <c r="AV35" s="1071">
        <f t="shared" si="92"/>
        <v>719.6</v>
      </c>
      <c r="AW35" s="1070"/>
      <c r="AX35" s="1069">
        <f t="shared" si="93"/>
        <v>71</v>
      </c>
      <c r="AY35" s="1070"/>
      <c r="AZ35" s="1071">
        <f t="shared" si="94"/>
        <v>77.5</v>
      </c>
      <c r="BA35" s="1070"/>
      <c r="BB35" s="1070">
        <f t="shared" si="95"/>
        <v>0</v>
      </c>
      <c r="BC35" s="1070"/>
      <c r="BD35" s="1070">
        <f t="shared" si="96"/>
        <v>713.1</v>
      </c>
      <c r="BE35" s="1070"/>
      <c r="BF35" s="1070">
        <f t="shared" si="97"/>
        <v>0</v>
      </c>
      <c r="BG35" s="1070"/>
      <c r="BH35" s="1070">
        <f t="shared" si="98"/>
        <v>0</v>
      </c>
      <c r="BI35" s="1072"/>
      <c r="BJ35" s="1071">
        <f t="shared" si="99"/>
        <v>77.5</v>
      </c>
      <c r="BK35" s="1070"/>
      <c r="BL35" s="1070">
        <f t="shared" si="100"/>
        <v>713.1</v>
      </c>
      <c r="BM35" s="1073"/>
      <c r="BN35" s="1070">
        <f t="shared" si="22"/>
        <v>790.6</v>
      </c>
      <c r="BO35" s="1073"/>
      <c r="DO35" s="5"/>
    </row>
    <row r="36" spans="2:119" ht="13.5" customHeight="1">
      <c r="B36" s="1275"/>
      <c r="C36" s="1255"/>
      <c r="D36" s="1258"/>
      <c r="E36" s="1263"/>
      <c r="F36" s="76">
        <v>450</v>
      </c>
      <c r="G36" s="52" t="s">
        <v>138</v>
      </c>
      <c r="H36" s="53" t="s">
        <v>138</v>
      </c>
      <c r="I36" s="54" t="str">
        <f t="shared" si="79"/>
        <v>-</v>
      </c>
      <c r="J36" s="52" t="s">
        <v>138</v>
      </c>
      <c r="K36" s="53" t="s">
        <v>138</v>
      </c>
      <c r="L36" s="54" t="str">
        <f t="shared" si="80"/>
        <v>-</v>
      </c>
      <c r="M36" s="52" t="s">
        <v>138</v>
      </c>
      <c r="N36" s="53" t="s">
        <v>138</v>
      </c>
      <c r="O36" s="54" t="str">
        <f t="shared" si="81"/>
        <v>-</v>
      </c>
      <c r="P36" s="52" t="s">
        <v>138</v>
      </c>
      <c r="Q36" s="53" t="s">
        <v>138</v>
      </c>
      <c r="R36" s="54" t="str">
        <f t="shared" si="82"/>
        <v>-</v>
      </c>
      <c r="S36" s="52" t="s">
        <v>138</v>
      </c>
      <c r="T36" s="188" t="s">
        <v>138</v>
      </c>
      <c r="U36" s="188" t="s">
        <v>138</v>
      </c>
      <c r="V36" s="53" t="s">
        <v>138</v>
      </c>
      <c r="W36" s="54" t="str">
        <f t="shared" si="83"/>
        <v>-</v>
      </c>
      <c r="X36" s="52">
        <v>3077.6</v>
      </c>
      <c r="Y36" s="53">
        <v>342</v>
      </c>
      <c r="Z36" s="54">
        <f t="shared" si="84"/>
        <v>3419.6</v>
      </c>
      <c r="AA36" s="52" t="s">
        <v>138</v>
      </c>
      <c r="AB36" s="53" t="s">
        <v>138</v>
      </c>
      <c r="AC36" s="54" t="str">
        <f t="shared" si="85"/>
        <v>-</v>
      </c>
      <c r="AD36" s="52" t="s">
        <v>138</v>
      </c>
      <c r="AE36" s="53" t="s">
        <v>138</v>
      </c>
      <c r="AF36" s="54" t="str">
        <f t="shared" si="86"/>
        <v>-</v>
      </c>
      <c r="AG36" s="52" t="s">
        <v>138</v>
      </c>
      <c r="AH36" s="53" t="s">
        <v>138</v>
      </c>
      <c r="AI36" s="54" t="str">
        <f t="shared" si="87"/>
        <v>-</v>
      </c>
      <c r="AJ36" s="52" t="s">
        <v>138</v>
      </c>
      <c r="AK36" s="53" t="s">
        <v>138</v>
      </c>
      <c r="AL36" s="54" t="str">
        <f t="shared" si="88"/>
        <v>-</v>
      </c>
      <c r="AM36" s="52" t="s">
        <v>138</v>
      </c>
      <c r="AN36" s="53" t="s">
        <v>138</v>
      </c>
      <c r="AO36" s="54" t="str">
        <f t="shared" si="89"/>
        <v>-</v>
      </c>
      <c r="AP36" s="52" t="s">
        <v>138</v>
      </c>
      <c r="AQ36" s="53" t="s">
        <v>138</v>
      </c>
      <c r="AR36" s="61" t="str">
        <f t="shared" si="90"/>
        <v>-</v>
      </c>
      <c r="AS36" s="52" t="s">
        <v>138</v>
      </c>
      <c r="AT36" s="53" t="s">
        <v>138</v>
      </c>
      <c r="AU36" s="54" t="str">
        <f t="shared" si="91"/>
        <v>-</v>
      </c>
      <c r="AV36" s="1071">
        <f t="shared" si="92"/>
        <v>3077.6</v>
      </c>
      <c r="AW36" s="1070"/>
      <c r="AX36" s="1069">
        <f t="shared" si="93"/>
        <v>342</v>
      </c>
      <c r="AY36" s="1070"/>
      <c r="AZ36" s="1071">
        <f t="shared" si="94"/>
        <v>0</v>
      </c>
      <c r="BA36" s="1070"/>
      <c r="BB36" s="1070">
        <f t="shared" si="95"/>
        <v>0</v>
      </c>
      <c r="BC36" s="1070"/>
      <c r="BD36" s="1070">
        <f t="shared" si="96"/>
        <v>3419.6</v>
      </c>
      <c r="BE36" s="1070"/>
      <c r="BF36" s="1070">
        <f t="shared" si="97"/>
        <v>0</v>
      </c>
      <c r="BG36" s="1070"/>
      <c r="BH36" s="1070">
        <f t="shared" si="98"/>
        <v>0</v>
      </c>
      <c r="BI36" s="1072"/>
      <c r="BJ36" s="1071">
        <f t="shared" si="99"/>
        <v>0</v>
      </c>
      <c r="BK36" s="1070"/>
      <c r="BL36" s="1070">
        <f t="shared" si="100"/>
        <v>3419.6</v>
      </c>
      <c r="BM36" s="1073"/>
      <c r="BN36" s="1070">
        <f t="shared" si="22"/>
        <v>3419.6</v>
      </c>
      <c r="BO36" s="1073"/>
      <c r="DO36" s="5"/>
    </row>
    <row r="37" spans="2:119" ht="13.5" customHeight="1">
      <c r="B37" s="1275"/>
      <c r="C37" s="1255"/>
      <c r="D37" s="1258"/>
      <c r="E37" s="1263"/>
      <c r="F37" s="76">
        <v>400</v>
      </c>
      <c r="G37" s="52" t="s">
        <v>138</v>
      </c>
      <c r="H37" s="53" t="s">
        <v>138</v>
      </c>
      <c r="I37" s="54" t="str">
        <f t="shared" si="79"/>
        <v>-</v>
      </c>
      <c r="J37" s="52" t="s">
        <v>138</v>
      </c>
      <c r="K37" s="53" t="s">
        <v>138</v>
      </c>
      <c r="L37" s="54" t="str">
        <f t="shared" si="80"/>
        <v>-</v>
      </c>
      <c r="M37" s="52" t="s">
        <v>138</v>
      </c>
      <c r="N37" s="53" t="s">
        <v>138</v>
      </c>
      <c r="O37" s="54" t="str">
        <f t="shared" si="81"/>
        <v>-</v>
      </c>
      <c r="P37" s="52" t="s">
        <v>138</v>
      </c>
      <c r="Q37" s="53" t="s">
        <v>138</v>
      </c>
      <c r="R37" s="54" t="str">
        <f t="shared" si="82"/>
        <v>-</v>
      </c>
      <c r="S37" s="52" t="s">
        <v>138</v>
      </c>
      <c r="T37" s="188" t="s">
        <v>138</v>
      </c>
      <c r="U37" s="188" t="s">
        <v>138</v>
      </c>
      <c r="V37" s="53" t="s">
        <v>138</v>
      </c>
      <c r="W37" s="54" t="str">
        <f t="shared" si="83"/>
        <v>-</v>
      </c>
      <c r="X37" s="52">
        <v>104.80000000000001</v>
      </c>
      <c r="Y37" s="53">
        <v>12</v>
      </c>
      <c r="Z37" s="54">
        <f t="shared" si="84"/>
        <v>116.80000000000001</v>
      </c>
      <c r="AA37" s="52" t="s">
        <v>138</v>
      </c>
      <c r="AB37" s="53" t="s">
        <v>138</v>
      </c>
      <c r="AC37" s="54" t="str">
        <f t="shared" si="85"/>
        <v>-</v>
      </c>
      <c r="AD37" s="52" t="s">
        <v>138</v>
      </c>
      <c r="AE37" s="53" t="s">
        <v>138</v>
      </c>
      <c r="AF37" s="54" t="str">
        <f t="shared" si="86"/>
        <v>-</v>
      </c>
      <c r="AG37" s="52" t="s">
        <v>138</v>
      </c>
      <c r="AH37" s="53" t="s">
        <v>138</v>
      </c>
      <c r="AI37" s="54" t="str">
        <f t="shared" si="87"/>
        <v>-</v>
      </c>
      <c r="AJ37" s="52" t="s">
        <v>138</v>
      </c>
      <c r="AK37" s="53" t="s">
        <v>138</v>
      </c>
      <c r="AL37" s="54" t="str">
        <f t="shared" si="88"/>
        <v>-</v>
      </c>
      <c r="AM37" s="52" t="s">
        <v>138</v>
      </c>
      <c r="AN37" s="53" t="s">
        <v>138</v>
      </c>
      <c r="AO37" s="54" t="str">
        <f t="shared" si="89"/>
        <v>-</v>
      </c>
      <c r="AP37" s="52" t="s">
        <v>138</v>
      </c>
      <c r="AQ37" s="53" t="s">
        <v>138</v>
      </c>
      <c r="AR37" s="61" t="str">
        <f t="shared" si="90"/>
        <v>-</v>
      </c>
      <c r="AS37" s="52" t="s">
        <v>138</v>
      </c>
      <c r="AT37" s="53" t="s">
        <v>138</v>
      </c>
      <c r="AU37" s="54" t="str">
        <f t="shared" si="91"/>
        <v>-</v>
      </c>
      <c r="AV37" s="1071">
        <f t="shared" si="92"/>
        <v>104.80000000000001</v>
      </c>
      <c r="AW37" s="1070"/>
      <c r="AX37" s="1069">
        <f t="shared" si="93"/>
        <v>12</v>
      </c>
      <c r="AY37" s="1070"/>
      <c r="AZ37" s="1071">
        <f t="shared" si="94"/>
        <v>0</v>
      </c>
      <c r="BA37" s="1070"/>
      <c r="BB37" s="1070">
        <f t="shared" si="95"/>
        <v>0</v>
      </c>
      <c r="BC37" s="1070"/>
      <c r="BD37" s="1070">
        <f t="shared" si="96"/>
        <v>116.80000000000001</v>
      </c>
      <c r="BE37" s="1070"/>
      <c r="BF37" s="1070">
        <f t="shared" si="97"/>
        <v>0</v>
      </c>
      <c r="BG37" s="1070"/>
      <c r="BH37" s="1070">
        <f t="shared" si="98"/>
        <v>0</v>
      </c>
      <c r="BI37" s="1072"/>
      <c r="BJ37" s="1071">
        <f t="shared" si="99"/>
        <v>0</v>
      </c>
      <c r="BK37" s="1070"/>
      <c r="BL37" s="1070">
        <f t="shared" si="100"/>
        <v>116.80000000000001</v>
      </c>
      <c r="BM37" s="1073"/>
      <c r="BN37" s="1070">
        <f t="shared" si="22"/>
        <v>116.80000000000001</v>
      </c>
      <c r="BO37" s="1073"/>
      <c r="DO37" s="5"/>
    </row>
    <row r="38" spans="2:119" ht="13.5" customHeight="1">
      <c r="B38" s="1275"/>
      <c r="C38" s="1255"/>
      <c r="D38" s="1258"/>
      <c r="E38" s="1263"/>
      <c r="F38" s="76">
        <v>350</v>
      </c>
      <c r="G38" s="52" t="s">
        <v>138</v>
      </c>
      <c r="H38" s="53" t="s">
        <v>138</v>
      </c>
      <c r="I38" s="54" t="str">
        <f t="shared" si="79"/>
        <v>-</v>
      </c>
      <c r="J38" s="52" t="s">
        <v>138</v>
      </c>
      <c r="K38" s="53" t="s">
        <v>138</v>
      </c>
      <c r="L38" s="54" t="str">
        <f t="shared" si="80"/>
        <v>-</v>
      </c>
      <c r="M38" s="52" t="s">
        <v>138</v>
      </c>
      <c r="N38" s="53" t="s">
        <v>138</v>
      </c>
      <c r="O38" s="54" t="str">
        <f t="shared" si="81"/>
        <v>-</v>
      </c>
      <c r="P38" s="52" t="s">
        <v>138</v>
      </c>
      <c r="Q38" s="53" t="s">
        <v>138</v>
      </c>
      <c r="R38" s="54" t="str">
        <f t="shared" si="82"/>
        <v>-</v>
      </c>
      <c r="S38" s="52" t="s">
        <v>138</v>
      </c>
      <c r="T38" s="188" t="s">
        <v>138</v>
      </c>
      <c r="U38" s="188" t="s">
        <v>138</v>
      </c>
      <c r="V38" s="53" t="s">
        <v>138</v>
      </c>
      <c r="W38" s="54" t="str">
        <f t="shared" si="83"/>
        <v>-</v>
      </c>
      <c r="X38" s="52">
        <v>264.39999999999998</v>
      </c>
      <c r="Y38" s="53">
        <v>29</v>
      </c>
      <c r="Z38" s="54">
        <f t="shared" si="84"/>
        <v>293.39999999999998</v>
      </c>
      <c r="AA38" s="52" t="s">
        <v>138</v>
      </c>
      <c r="AB38" s="53" t="s">
        <v>138</v>
      </c>
      <c r="AC38" s="54" t="str">
        <f t="shared" si="85"/>
        <v>-</v>
      </c>
      <c r="AD38" s="52" t="s">
        <v>138</v>
      </c>
      <c r="AE38" s="53" t="s">
        <v>138</v>
      </c>
      <c r="AF38" s="54" t="str">
        <f t="shared" si="86"/>
        <v>-</v>
      </c>
      <c r="AG38" s="52" t="s">
        <v>138</v>
      </c>
      <c r="AH38" s="53" t="s">
        <v>138</v>
      </c>
      <c r="AI38" s="54" t="str">
        <f t="shared" si="87"/>
        <v>-</v>
      </c>
      <c r="AJ38" s="52" t="s">
        <v>138</v>
      </c>
      <c r="AK38" s="53" t="s">
        <v>138</v>
      </c>
      <c r="AL38" s="54" t="str">
        <f t="shared" si="88"/>
        <v>-</v>
      </c>
      <c r="AM38" s="52" t="s">
        <v>138</v>
      </c>
      <c r="AN38" s="53" t="s">
        <v>138</v>
      </c>
      <c r="AO38" s="54" t="str">
        <f t="shared" si="89"/>
        <v>-</v>
      </c>
      <c r="AP38" s="52" t="s">
        <v>138</v>
      </c>
      <c r="AQ38" s="53" t="s">
        <v>138</v>
      </c>
      <c r="AR38" s="61" t="str">
        <f t="shared" si="90"/>
        <v>-</v>
      </c>
      <c r="AS38" s="52" t="s">
        <v>138</v>
      </c>
      <c r="AT38" s="53" t="s">
        <v>138</v>
      </c>
      <c r="AU38" s="54" t="str">
        <f t="shared" si="91"/>
        <v>-</v>
      </c>
      <c r="AV38" s="1071">
        <f t="shared" si="92"/>
        <v>264.39999999999998</v>
      </c>
      <c r="AW38" s="1070"/>
      <c r="AX38" s="1069">
        <f t="shared" si="93"/>
        <v>29</v>
      </c>
      <c r="AY38" s="1070"/>
      <c r="AZ38" s="1071">
        <f t="shared" si="94"/>
        <v>0</v>
      </c>
      <c r="BA38" s="1070"/>
      <c r="BB38" s="1070">
        <f t="shared" si="95"/>
        <v>0</v>
      </c>
      <c r="BC38" s="1070"/>
      <c r="BD38" s="1070">
        <f t="shared" si="96"/>
        <v>293.39999999999998</v>
      </c>
      <c r="BE38" s="1070"/>
      <c r="BF38" s="1070">
        <f t="shared" si="97"/>
        <v>0</v>
      </c>
      <c r="BG38" s="1070"/>
      <c r="BH38" s="1070">
        <f t="shared" si="98"/>
        <v>0</v>
      </c>
      <c r="BI38" s="1072"/>
      <c r="BJ38" s="1071">
        <f t="shared" si="99"/>
        <v>0</v>
      </c>
      <c r="BK38" s="1070"/>
      <c r="BL38" s="1070">
        <f t="shared" si="100"/>
        <v>293.39999999999998</v>
      </c>
      <c r="BM38" s="1073"/>
      <c r="BN38" s="1070">
        <f t="shared" si="22"/>
        <v>293.39999999999998</v>
      </c>
      <c r="BO38" s="1073"/>
      <c r="DO38" s="5"/>
    </row>
    <row r="39" spans="2:119" ht="13.5" customHeight="1">
      <c r="B39" s="1275"/>
      <c r="C39" s="1255"/>
      <c r="D39" s="1258"/>
      <c r="E39" s="1263"/>
      <c r="F39" s="76">
        <v>300</v>
      </c>
      <c r="G39" s="52">
        <v>280.5</v>
      </c>
      <c r="H39" s="53" t="s">
        <v>138</v>
      </c>
      <c r="I39" s="54">
        <f t="shared" si="79"/>
        <v>280.5</v>
      </c>
      <c r="J39" s="52" t="s">
        <v>138</v>
      </c>
      <c r="K39" s="53" t="s">
        <v>138</v>
      </c>
      <c r="L39" s="54" t="str">
        <f t="shared" si="80"/>
        <v>-</v>
      </c>
      <c r="M39" s="52" t="s">
        <v>138</v>
      </c>
      <c r="N39" s="53" t="s">
        <v>138</v>
      </c>
      <c r="O39" s="54" t="str">
        <f t="shared" si="81"/>
        <v>-</v>
      </c>
      <c r="P39" s="52" t="s">
        <v>138</v>
      </c>
      <c r="Q39" s="53" t="s">
        <v>138</v>
      </c>
      <c r="R39" s="54" t="str">
        <f t="shared" si="82"/>
        <v>-</v>
      </c>
      <c r="S39" s="52" t="s">
        <v>138</v>
      </c>
      <c r="T39" s="188" t="s">
        <v>138</v>
      </c>
      <c r="U39" s="188" t="s">
        <v>138</v>
      </c>
      <c r="V39" s="53" t="s">
        <v>138</v>
      </c>
      <c r="W39" s="54" t="str">
        <f t="shared" si="83"/>
        <v>-</v>
      </c>
      <c r="X39" s="52">
        <v>1622.6000000000001</v>
      </c>
      <c r="Y39" s="53">
        <v>180</v>
      </c>
      <c r="Z39" s="54">
        <f t="shared" si="84"/>
        <v>1802.6000000000001</v>
      </c>
      <c r="AA39" s="52" t="s">
        <v>138</v>
      </c>
      <c r="AB39" s="53" t="s">
        <v>138</v>
      </c>
      <c r="AC39" s="54" t="str">
        <f t="shared" si="85"/>
        <v>-</v>
      </c>
      <c r="AD39" s="52" t="s">
        <v>138</v>
      </c>
      <c r="AE39" s="53" t="s">
        <v>138</v>
      </c>
      <c r="AF39" s="54" t="str">
        <f t="shared" si="86"/>
        <v>-</v>
      </c>
      <c r="AG39" s="52" t="s">
        <v>138</v>
      </c>
      <c r="AH39" s="53" t="s">
        <v>138</v>
      </c>
      <c r="AI39" s="54" t="str">
        <f t="shared" si="87"/>
        <v>-</v>
      </c>
      <c r="AJ39" s="52" t="s">
        <v>138</v>
      </c>
      <c r="AK39" s="53" t="s">
        <v>138</v>
      </c>
      <c r="AL39" s="54" t="str">
        <f t="shared" si="88"/>
        <v>-</v>
      </c>
      <c r="AM39" s="52" t="s">
        <v>138</v>
      </c>
      <c r="AN39" s="53" t="s">
        <v>138</v>
      </c>
      <c r="AO39" s="54" t="str">
        <f t="shared" si="89"/>
        <v>-</v>
      </c>
      <c r="AP39" s="52" t="s">
        <v>138</v>
      </c>
      <c r="AQ39" s="53" t="s">
        <v>138</v>
      </c>
      <c r="AR39" s="61" t="str">
        <f t="shared" si="90"/>
        <v>-</v>
      </c>
      <c r="AS39" s="52" t="s">
        <v>138</v>
      </c>
      <c r="AT39" s="53" t="s">
        <v>138</v>
      </c>
      <c r="AU39" s="54" t="str">
        <f t="shared" si="91"/>
        <v>-</v>
      </c>
      <c r="AV39" s="1071">
        <f t="shared" si="92"/>
        <v>1903.1000000000001</v>
      </c>
      <c r="AW39" s="1070"/>
      <c r="AX39" s="1069">
        <f t="shared" si="93"/>
        <v>180</v>
      </c>
      <c r="AY39" s="1070"/>
      <c r="AZ39" s="1071">
        <f t="shared" si="94"/>
        <v>280.5</v>
      </c>
      <c r="BA39" s="1070"/>
      <c r="BB39" s="1070">
        <f t="shared" si="95"/>
        <v>0</v>
      </c>
      <c r="BC39" s="1070"/>
      <c r="BD39" s="1070">
        <f t="shared" si="96"/>
        <v>1802.6000000000001</v>
      </c>
      <c r="BE39" s="1070"/>
      <c r="BF39" s="1070">
        <f t="shared" si="97"/>
        <v>0</v>
      </c>
      <c r="BG39" s="1070"/>
      <c r="BH39" s="1070">
        <f t="shared" si="98"/>
        <v>0</v>
      </c>
      <c r="BI39" s="1072"/>
      <c r="BJ39" s="1071">
        <f t="shared" si="99"/>
        <v>280.5</v>
      </c>
      <c r="BK39" s="1070"/>
      <c r="BL39" s="1070">
        <f t="shared" si="100"/>
        <v>1802.6000000000001</v>
      </c>
      <c r="BM39" s="1073"/>
      <c r="BN39" s="1070">
        <f t="shared" si="22"/>
        <v>2083.1000000000004</v>
      </c>
      <c r="BO39" s="1073"/>
      <c r="DO39" s="5"/>
    </row>
    <row r="40" spans="2:119" ht="13.5" customHeight="1">
      <c r="B40" s="1275"/>
      <c r="C40" s="1255"/>
      <c r="D40" s="1258"/>
      <c r="E40" s="1263"/>
      <c r="F40" s="76">
        <v>250</v>
      </c>
      <c r="G40" s="52">
        <v>1088</v>
      </c>
      <c r="H40" s="53" t="s">
        <v>138</v>
      </c>
      <c r="I40" s="54">
        <f t="shared" si="79"/>
        <v>1088</v>
      </c>
      <c r="J40" s="52" t="s">
        <v>138</v>
      </c>
      <c r="K40" s="53" t="s">
        <v>138</v>
      </c>
      <c r="L40" s="54" t="str">
        <f t="shared" si="80"/>
        <v>-</v>
      </c>
      <c r="M40" s="52" t="s">
        <v>138</v>
      </c>
      <c r="N40" s="53" t="s">
        <v>138</v>
      </c>
      <c r="O40" s="54" t="str">
        <f t="shared" si="81"/>
        <v>-</v>
      </c>
      <c r="P40" s="52" t="s">
        <v>138</v>
      </c>
      <c r="Q40" s="53" t="s">
        <v>138</v>
      </c>
      <c r="R40" s="54" t="str">
        <f t="shared" si="82"/>
        <v>-</v>
      </c>
      <c r="S40" s="52">
        <v>144.30000000000007</v>
      </c>
      <c r="T40" s="188">
        <v>16</v>
      </c>
      <c r="U40" s="188">
        <v>602</v>
      </c>
      <c r="V40" s="53">
        <v>40</v>
      </c>
      <c r="W40" s="54">
        <f t="shared" si="83"/>
        <v>802.30000000000007</v>
      </c>
      <c r="X40" s="52">
        <v>4417.2000000000016</v>
      </c>
      <c r="Y40" s="53">
        <v>491</v>
      </c>
      <c r="Z40" s="54">
        <f t="shared" si="84"/>
        <v>4908.2000000000016</v>
      </c>
      <c r="AA40" s="52" t="s">
        <v>138</v>
      </c>
      <c r="AB40" s="53" t="s">
        <v>138</v>
      </c>
      <c r="AC40" s="54" t="str">
        <f t="shared" si="85"/>
        <v>-</v>
      </c>
      <c r="AD40" s="52" t="s">
        <v>138</v>
      </c>
      <c r="AE40" s="53" t="s">
        <v>138</v>
      </c>
      <c r="AF40" s="54" t="str">
        <f t="shared" si="86"/>
        <v>-</v>
      </c>
      <c r="AG40" s="52" t="s">
        <v>138</v>
      </c>
      <c r="AH40" s="53" t="s">
        <v>138</v>
      </c>
      <c r="AI40" s="54" t="str">
        <f t="shared" si="87"/>
        <v>-</v>
      </c>
      <c r="AJ40" s="52" t="s">
        <v>138</v>
      </c>
      <c r="AK40" s="53">
        <v>683.30000000000007</v>
      </c>
      <c r="AL40" s="54">
        <f t="shared" si="88"/>
        <v>683.30000000000007</v>
      </c>
      <c r="AM40" s="52" t="s">
        <v>138</v>
      </c>
      <c r="AN40" s="53" t="s">
        <v>138</v>
      </c>
      <c r="AO40" s="54" t="str">
        <f t="shared" si="89"/>
        <v>-</v>
      </c>
      <c r="AP40" s="52" t="s">
        <v>138</v>
      </c>
      <c r="AQ40" s="53" t="s">
        <v>138</v>
      </c>
      <c r="AR40" s="61" t="str">
        <f t="shared" si="90"/>
        <v>-</v>
      </c>
      <c r="AS40" s="52" t="s">
        <v>138</v>
      </c>
      <c r="AT40" s="53" t="s">
        <v>138</v>
      </c>
      <c r="AU40" s="54" t="str">
        <f t="shared" si="91"/>
        <v>-</v>
      </c>
      <c r="AV40" s="1071">
        <f t="shared" si="92"/>
        <v>6251.5000000000018</v>
      </c>
      <c r="AW40" s="1070"/>
      <c r="AX40" s="1069">
        <f t="shared" si="93"/>
        <v>1230.3000000000002</v>
      </c>
      <c r="AY40" s="1070"/>
      <c r="AZ40" s="1071">
        <f t="shared" si="94"/>
        <v>1088</v>
      </c>
      <c r="BA40" s="1070"/>
      <c r="BB40" s="1070">
        <f t="shared" si="95"/>
        <v>160.30000000000007</v>
      </c>
      <c r="BC40" s="1070"/>
      <c r="BD40" s="1070">
        <f t="shared" si="96"/>
        <v>5550.2000000000016</v>
      </c>
      <c r="BE40" s="1070"/>
      <c r="BF40" s="1070">
        <f t="shared" si="97"/>
        <v>683.30000000000007</v>
      </c>
      <c r="BG40" s="1070"/>
      <c r="BH40" s="1070">
        <f t="shared" si="98"/>
        <v>0</v>
      </c>
      <c r="BI40" s="1072"/>
      <c r="BJ40" s="1071">
        <f t="shared" si="99"/>
        <v>1248.3000000000002</v>
      </c>
      <c r="BK40" s="1070"/>
      <c r="BL40" s="1070">
        <f t="shared" si="100"/>
        <v>6233.5000000000018</v>
      </c>
      <c r="BM40" s="1073"/>
      <c r="BN40" s="1070">
        <f t="shared" si="22"/>
        <v>7481.800000000002</v>
      </c>
      <c r="BO40" s="1073"/>
      <c r="DO40" s="5"/>
    </row>
    <row r="41" spans="2:119" ht="13.5" customHeight="1">
      <c r="B41" s="1275"/>
      <c r="C41" s="1255"/>
      <c r="D41" s="1258"/>
      <c r="E41" s="1263"/>
      <c r="F41" s="76">
        <v>200</v>
      </c>
      <c r="G41" s="52">
        <v>2144.2000000000003</v>
      </c>
      <c r="H41" s="53" t="s">
        <v>138</v>
      </c>
      <c r="I41" s="54">
        <f t="shared" si="79"/>
        <v>2144.2000000000003</v>
      </c>
      <c r="J41" s="52" t="s">
        <v>138</v>
      </c>
      <c r="K41" s="53" t="s">
        <v>138</v>
      </c>
      <c r="L41" s="54" t="str">
        <f t="shared" si="80"/>
        <v>-</v>
      </c>
      <c r="M41" s="52" t="s">
        <v>138</v>
      </c>
      <c r="N41" s="53" t="s">
        <v>138</v>
      </c>
      <c r="O41" s="54" t="str">
        <f t="shared" si="81"/>
        <v>-</v>
      </c>
      <c r="P41" s="52" t="s">
        <v>138</v>
      </c>
      <c r="Q41" s="53" t="s">
        <v>138</v>
      </c>
      <c r="R41" s="54" t="str">
        <f t="shared" si="82"/>
        <v>-</v>
      </c>
      <c r="S41" s="52">
        <v>449.49999999999955</v>
      </c>
      <c r="T41" s="188">
        <v>50</v>
      </c>
      <c r="U41" s="188">
        <v>1873</v>
      </c>
      <c r="V41" s="53">
        <v>125</v>
      </c>
      <c r="W41" s="54">
        <f t="shared" si="83"/>
        <v>2497.4999999999995</v>
      </c>
      <c r="X41" s="52">
        <v>10640.799999999996</v>
      </c>
      <c r="Y41" s="53">
        <v>1182</v>
      </c>
      <c r="Z41" s="54">
        <f t="shared" si="84"/>
        <v>11822.799999999996</v>
      </c>
      <c r="AA41" s="52" t="s">
        <v>138</v>
      </c>
      <c r="AB41" s="53" t="s">
        <v>138</v>
      </c>
      <c r="AC41" s="54" t="str">
        <f t="shared" si="85"/>
        <v>-</v>
      </c>
      <c r="AD41" s="52" t="s">
        <v>138</v>
      </c>
      <c r="AE41" s="53" t="s">
        <v>138</v>
      </c>
      <c r="AF41" s="54" t="str">
        <f t="shared" si="86"/>
        <v>-</v>
      </c>
      <c r="AG41" s="52" t="s">
        <v>138</v>
      </c>
      <c r="AH41" s="53" t="s">
        <v>138</v>
      </c>
      <c r="AI41" s="54" t="str">
        <f t="shared" si="87"/>
        <v>-</v>
      </c>
      <c r="AJ41" s="52" t="s">
        <v>138</v>
      </c>
      <c r="AK41" s="53">
        <v>1989.4</v>
      </c>
      <c r="AL41" s="54">
        <f t="shared" si="88"/>
        <v>1989.4</v>
      </c>
      <c r="AM41" s="52" t="s">
        <v>138</v>
      </c>
      <c r="AN41" s="53" t="s">
        <v>138</v>
      </c>
      <c r="AO41" s="54" t="str">
        <f t="shared" si="89"/>
        <v>-</v>
      </c>
      <c r="AP41" s="52" t="s">
        <v>138</v>
      </c>
      <c r="AQ41" s="53" t="s">
        <v>138</v>
      </c>
      <c r="AR41" s="61" t="str">
        <f t="shared" si="90"/>
        <v>-</v>
      </c>
      <c r="AS41" s="52" t="s">
        <v>138</v>
      </c>
      <c r="AT41" s="53" t="s">
        <v>138</v>
      </c>
      <c r="AU41" s="54" t="str">
        <f t="shared" si="91"/>
        <v>-</v>
      </c>
      <c r="AV41" s="1071">
        <f t="shared" si="92"/>
        <v>15107.499999999996</v>
      </c>
      <c r="AW41" s="1070"/>
      <c r="AX41" s="1069">
        <f t="shared" si="93"/>
        <v>3346.4</v>
      </c>
      <c r="AY41" s="1070"/>
      <c r="AZ41" s="1071">
        <f t="shared" si="94"/>
        <v>2144.2000000000003</v>
      </c>
      <c r="BA41" s="1070"/>
      <c r="BB41" s="1070">
        <f t="shared" si="95"/>
        <v>499.49999999999955</v>
      </c>
      <c r="BC41" s="1070"/>
      <c r="BD41" s="1070">
        <f t="shared" si="96"/>
        <v>13820.799999999996</v>
      </c>
      <c r="BE41" s="1070"/>
      <c r="BF41" s="1070">
        <f t="shared" si="97"/>
        <v>1989.4</v>
      </c>
      <c r="BG41" s="1070"/>
      <c r="BH41" s="1070">
        <f t="shared" si="98"/>
        <v>0</v>
      </c>
      <c r="BI41" s="1072"/>
      <c r="BJ41" s="1071">
        <f t="shared" si="99"/>
        <v>2643.7</v>
      </c>
      <c r="BK41" s="1070"/>
      <c r="BL41" s="1070">
        <f t="shared" si="100"/>
        <v>15810.199999999995</v>
      </c>
      <c r="BM41" s="1073"/>
      <c r="BN41" s="1070">
        <f t="shared" si="22"/>
        <v>18453.899999999998</v>
      </c>
      <c r="BO41" s="1073"/>
      <c r="DO41" s="5"/>
    </row>
    <row r="42" spans="2:119" ht="13.5" customHeight="1">
      <c r="B42" s="1275"/>
      <c r="C42" s="1255"/>
      <c r="D42" s="1258"/>
      <c r="E42" s="1263"/>
      <c r="F42" s="76">
        <v>150</v>
      </c>
      <c r="G42" s="52">
        <v>3535.6</v>
      </c>
      <c r="H42" s="53" t="s">
        <v>138</v>
      </c>
      <c r="I42" s="54">
        <f t="shared" si="79"/>
        <v>3535.6</v>
      </c>
      <c r="J42" s="52">
        <v>56.8</v>
      </c>
      <c r="K42" s="53" t="s">
        <v>138</v>
      </c>
      <c r="L42" s="54">
        <f t="shared" si="80"/>
        <v>56.8</v>
      </c>
      <c r="M42" s="52" t="s">
        <v>138</v>
      </c>
      <c r="N42" s="53" t="s">
        <v>138</v>
      </c>
      <c r="O42" s="54" t="str">
        <f t="shared" si="81"/>
        <v>-</v>
      </c>
      <c r="P42" s="52" t="s">
        <v>138</v>
      </c>
      <c r="Q42" s="53" t="s">
        <v>138</v>
      </c>
      <c r="R42" s="54" t="str">
        <f t="shared" si="82"/>
        <v>-</v>
      </c>
      <c r="S42" s="52">
        <v>689.80000000000064</v>
      </c>
      <c r="T42" s="188">
        <v>77</v>
      </c>
      <c r="U42" s="188">
        <v>2872</v>
      </c>
      <c r="V42" s="53">
        <v>191</v>
      </c>
      <c r="W42" s="54">
        <f t="shared" si="83"/>
        <v>3829.8000000000006</v>
      </c>
      <c r="X42" s="52">
        <v>14560.699999999995</v>
      </c>
      <c r="Y42" s="53">
        <v>1618</v>
      </c>
      <c r="Z42" s="54">
        <f t="shared" si="84"/>
        <v>16178.699999999995</v>
      </c>
      <c r="AA42" s="52" t="s">
        <v>138</v>
      </c>
      <c r="AB42" s="53" t="s">
        <v>138</v>
      </c>
      <c r="AC42" s="54" t="str">
        <f t="shared" si="85"/>
        <v>-</v>
      </c>
      <c r="AD42" s="52" t="s">
        <v>138</v>
      </c>
      <c r="AE42" s="53" t="s">
        <v>138</v>
      </c>
      <c r="AF42" s="54" t="str">
        <f t="shared" si="86"/>
        <v>-</v>
      </c>
      <c r="AG42" s="52">
        <v>363.19999999999993</v>
      </c>
      <c r="AH42" s="53">
        <v>363</v>
      </c>
      <c r="AI42" s="54">
        <f t="shared" si="87"/>
        <v>726.19999999999993</v>
      </c>
      <c r="AJ42" s="52" t="s">
        <v>138</v>
      </c>
      <c r="AK42" s="53">
        <v>974.5</v>
      </c>
      <c r="AL42" s="54">
        <f t="shared" si="88"/>
        <v>974.5</v>
      </c>
      <c r="AM42" s="52" t="s">
        <v>138</v>
      </c>
      <c r="AN42" s="53" t="s">
        <v>138</v>
      </c>
      <c r="AO42" s="54" t="str">
        <f t="shared" si="89"/>
        <v>-</v>
      </c>
      <c r="AP42" s="52" t="s">
        <v>138</v>
      </c>
      <c r="AQ42" s="53" t="s">
        <v>138</v>
      </c>
      <c r="AR42" s="61" t="str">
        <f t="shared" si="90"/>
        <v>-</v>
      </c>
      <c r="AS42" s="52" t="s">
        <v>138</v>
      </c>
      <c r="AT42" s="53" t="s">
        <v>138</v>
      </c>
      <c r="AU42" s="54" t="str">
        <f t="shared" si="91"/>
        <v>-</v>
      </c>
      <c r="AV42" s="1071">
        <f t="shared" si="92"/>
        <v>22078.099999999995</v>
      </c>
      <c r="AW42" s="1070"/>
      <c r="AX42" s="1069">
        <f t="shared" si="93"/>
        <v>3223.5</v>
      </c>
      <c r="AY42" s="1070"/>
      <c r="AZ42" s="1071">
        <f t="shared" si="94"/>
        <v>3592.4</v>
      </c>
      <c r="BA42" s="1070"/>
      <c r="BB42" s="1070">
        <f t="shared" si="95"/>
        <v>766.80000000000064</v>
      </c>
      <c r="BC42" s="1070"/>
      <c r="BD42" s="1070">
        <f t="shared" si="96"/>
        <v>19241.699999999997</v>
      </c>
      <c r="BE42" s="1070"/>
      <c r="BF42" s="1070">
        <f t="shared" si="97"/>
        <v>1700.6999999999998</v>
      </c>
      <c r="BG42" s="1070"/>
      <c r="BH42" s="1070">
        <f t="shared" si="98"/>
        <v>0</v>
      </c>
      <c r="BI42" s="1072"/>
      <c r="BJ42" s="1071">
        <f t="shared" si="99"/>
        <v>4359.2000000000007</v>
      </c>
      <c r="BK42" s="1070"/>
      <c r="BL42" s="1070">
        <f t="shared" si="100"/>
        <v>20942.399999999998</v>
      </c>
      <c r="BM42" s="1073"/>
      <c r="BN42" s="1070">
        <f t="shared" ref="BN42:BN73" si="101">IF(SUM(AV42:AX42)=0,"-",IF(AND(SUM(AV42:AX42)=SUM(AZ42:BI42),SUM(AZ42:BI42)=SUM(BJ42:BM42)),SUM(AV42:AX42),"エラー"))</f>
        <v>25301.599999999995</v>
      </c>
      <c r="BO42" s="1073"/>
      <c r="DO42" s="5"/>
    </row>
    <row r="43" spans="2:119" ht="13.5" customHeight="1">
      <c r="B43" s="1275"/>
      <c r="C43" s="1255"/>
      <c r="D43" s="1258"/>
      <c r="E43" s="1263"/>
      <c r="F43" s="76">
        <v>100</v>
      </c>
      <c r="G43" s="52" t="s">
        <v>138</v>
      </c>
      <c r="H43" s="53" t="s">
        <v>138</v>
      </c>
      <c r="I43" s="54" t="str">
        <f t="shared" si="79"/>
        <v>-</v>
      </c>
      <c r="J43" s="52" t="s">
        <v>138</v>
      </c>
      <c r="K43" s="53" t="s">
        <v>138</v>
      </c>
      <c r="L43" s="54" t="str">
        <f t="shared" si="80"/>
        <v>-</v>
      </c>
      <c r="M43" s="52" t="s">
        <v>138</v>
      </c>
      <c r="N43" s="53" t="s">
        <v>138</v>
      </c>
      <c r="O43" s="54" t="str">
        <f t="shared" si="81"/>
        <v>-</v>
      </c>
      <c r="P43" s="52" t="s">
        <v>138</v>
      </c>
      <c r="Q43" s="53" t="s">
        <v>138</v>
      </c>
      <c r="R43" s="54" t="str">
        <f t="shared" si="82"/>
        <v>-</v>
      </c>
      <c r="S43" s="52">
        <v>89.000000000000057</v>
      </c>
      <c r="T43" s="188">
        <v>10</v>
      </c>
      <c r="U43" s="188">
        <v>371</v>
      </c>
      <c r="V43" s="53">
        <v>25</v>
      </c>
      <c r="W43" s="54">
        <f t="shared" si="83"/>
        <v>495.00000000000006</v>
      </c>
      <c r="X43" s="52">
        <v>2368.2000000000003</v>
      </c>
      <c r="Y43" s="53">
        <v>263</v>
      </c>
      <c r="Z43" s="54">
        <f t="shared" si="84"/>
        <v>2631.2000000000003</v>
      </c>
      <c r="AA43" s="52" t="s">
        <v>138</v>
      </c>
      <c r="AB43" s="53" t="s">
        <v>138</v>
      </c>
      <c r="AC43" s="54" t="str">
        <f t="shared" si="85"/>
        <v>-</v>
      </c>
      <c r="AD43" s="52" t="s">
        <v>138</v>
      </c>
      <c r="AE43" s="53" t="s">
        <v>138</v>
      </c>
      <c r="AF43" s="54" t="str">
        <f t="shared" si="86"/>
        <v>-</v>
      </c>
      <c r="AG43" s="52">
        <v>115.69999999999999</v>
      </c>
      <c r="AH43" s="53">
        <v>116</v>
      </c>
      <c r="AI43" s="54">
        <f t="shared" si="87"/>
        <v>231.7</v>
      </c>
      <c r="AJ43" s="52" t="s">
        <v>138</v>
      </c>
      <c r="AK43" s="53">
        <v>264.20000000000005</v>
      </c>
      <c r="AL43" s="54">
        <f t="shared" si="88"/>
        <v>264.20000000000005</v>
      </c>
      <c r="AM43" s="52" t="s">
        <v>138</v>
      </c>
      <c r="AN43" s="53" t="s">
        <v>138</v>
      </c>
      <c r="AO43" s="54" t="str">
        <f t="shared" si="89"/>
        <v>-</v>
      </c>
      <c r="AP43" s="52" t="s">
        <v>138</v>
      </c>
      <c r="AQ43" s="53" t="s">
        <v>138</v>
      </c>
      <c r="AR43" s="61" t="str">
        <f t="shared" si="90"/>
        <v>-</v>
      </c>
      <c r="AS43" s="52" t="s">
        <v>138</v>
      </c>
      <c r="AT43" s="53" t="s">
        <v>138</v>
      </c>
      <c r="AU43" s="54" t="str">
        <f t="shared" si="91"/>
        <v>-</v>
      </c>
      <c r="AV43" s="1071">
        <f t="shared" si="92"/>
        <v>2943.9</v>
      </c>
      <c r="AW43" s="1070"/>
      <c r="AX43" s="1069">
        <f t="shared" si="93"/>
        <v>678.2</v>
      </c>
      <c r="AY43" s="1070"/>
      <c r="AZ43" s="1071">
        <f t="shared" si="94"/>
        <v>0</v>
      </c>
      <c r="BA43" s="1070"/>
      <c r="BB43" s="1070">
        <f t="shared" si="95"/>
        <v>99.000000000000057</v>
      </c>
      <c r="BC43" s="1070"/>
      <c r="BD43" s="1070">
        <f t="shared" si="96"/>
        <v>3027.2000000000003</v>
      </c>
      <c r="BE43" s="1070"/>
      <c r="BF43" s="1070">
        <f t="shared" si="97"/>
        <v>495.90000000000003</v>
      </c>
      <c r="BG43" s="1070"/>
      <c r="BH43" s="1070">
        <f t="shared" si="98"/>
        <v>0</v>
      </c>
      <c r="BI43" s="1072"/>
      <c r="BJ43" s="1071">
        <f t="shared" si="99"/>
        <v>99.000000000000057</v>
      </c>
      <c r="BK43" s="1070"/>
      <c r="BL43" s="1070">
        <f t="shared" si="100"/>
        <v>3523.1000000000004</v>
      </c>
      <c r="BM43" s="1073"/>
      <c r="BN43" s="1070">
        <f t="shared" si="101"/>
        <v>3622.1000000000004</v>
      </c>
      <c r="BO43" s="1073"/>
      <c r="DO43" s="5"/>
    </row>
    <row r="44" spans="2:119" ht="13.5" customHeight="1">
      <c r="B44" s="1275"/>
      <c r="C44" s="1255"/>
      <c r="D44" s="1258"/>
      <c r="E44" s="1263"/>
      <c r="F44" s="77" t="s">
        <v>136</v>
      </c>
      <c r="G44" s="52" t="s">
        <v>138</v>
      </c>
      <c r="H44" s="53" t="s">
        <v>138</v>
      </c>
      <c r="I44" s="54" t="str">
        <f t="shared" si="79"/>
        <v>-</v>
      </c>
      <c r="J44" s="52" t="s">
        <v>138</v>
      </c>
      <c r="K44" s="53" t="s">
        <v>138</v>
      </c>
      <c r="L44" s="54" t="str">
        <f t="shared" si="80"/>
        <v>-</v>
      </c>
      <c r="M44" s="52" t="s">
        <v>138</v>
      </c>
      <c r="N44" s="53" t="s">
        <v>138</v>
      </c>
      <c r="O44" s="54" t="str">
        <f t="shared" si="81"/>
        <v>-</v>
      </c>
      <c r="P44" s="52" t="s">
        <v>138</v>
      </c>
      <c r="Q44" s="53" t="s">
        <v>138</v>
      </c>
      <c r="R44" s="54" t="str">
        <f t="shared" si="82"/>
        <v>-</v>
      </c>
      <c r="S44" s="52" t="s">
        <v>138</v>
      </c>
      <c r="T44" s="188" t="s">
        <v>138</v>
      </c>
      <c r="U44" s="188" t="s">
        <v>138</v>
      </c>
      <c r="V44" s="53" t="s">
        <v>138</v>
      </c>
      <c r="W44" s="54" t="str">
        <f t="shared" si="83"/>
        <v>-</v>
      </c>
      <c r="X44" s="52">
        <v>242.3</v>
      </c>
      <c r="Y44" s="53">
        <v>27</v>
      </c>
      <c r="Z44" s="54">
        <f t="shared" si="84"/>
        <v>269.3</v>
      </c>
      <c r="AA44" s="52" t="s">
        <v>138</v>
      </c>
      <c r="AB44" s="53" t="s">
        <v>138</v>
      </c>
      <c r="AC44" s="54" t="str">
        <f t="shared" si="85"/>
        <v>-</v>
      </c>
      <c r="AD44" s="52">
        <v>83.8</v>
      </c>
      <c r="AE44" s="53">
        <v>36</v>
      </c>
      <c r="AF44" s="54">
        <f t="shared" si="86"/>
        <v>119.8</v>
      </c>
      <c r="AG44" s="52">
        <v>262.29999999999995</v>
      </c>
      <c r="AH44" s="53">
        <v>262</v>
      </c>
      <c r="AI44" s="54">
        <f t="shared" si="87"/>
        <v>524.29999999999995</v>
      </c>
      <c r="AJ44" s="52" t="s">
        <v>138</v>
      </c>
      <c r="AK44" s="53" t="s">
        <v>138</v>
      </c>
      <c r="AL44" s="54" t="str">
        <f t="shared" si="88"/>
        <v>-</v>
      </c>
      <c r="AM44" s="52" t="s">
        <v>138</v>
      </c>
      <c r="AN44" s="53" t="s">
        <v>138</v>
      </c>
      <c r="AO44" s="54" t="str">
        <f t="shared" si="89"/>
        <v>-</v>
      </c>
      <c r="AP44" s="52" t="s">
        <v>138</v>
      </c>
      <c r="AQ44" s="53" t="s">
        <v>138</v>
      </c>
      <c r="AR44" s="61" t="str">
        <f t="shared" si="90"/>
        <v>-</v>
      </c>
      <c r="AS44" s="52" t="s">
        <v>138</v>
      </c>
      <c r="AT44" s="53" t="s">
        <v>138</v>
      </c>
      <c r="AU44" s="54" t="str">
        <f t="shared" si="91"/>
        <v>-</v>
      </c>
      <c r="AV44" s="1071">
        <f t="shared" si="92"/>
        <v>588.4</v>
      </c>
      <c r="AW44" s="1070"/>
      <c r="AX44" s="1069">
        <f t="shared" si="93"/>
        <v>325</v>
      </c>
      <c r="AY44" s="1070"/>
      <c r="AZ44" s="1071">
        <f t="shared" si="94"/>
        <v>0</v>
      </c>
      <c r="BA44" s="1070"/>
      <c r="BB44" s="1070">
        <f t="shared" si="95"/>
        <v>0</v>
      </c>
      <c r="BC44" s="1070"/>
      <c r="BD44" s="1070">
        <f t="shared" si="96"/>
        <v>389.1</v>
      </c>
      <c r="BE44" s="1070"/>
      <c r="BF44" s="1070">
        <f t="shared" si="97"/>
        <v>524.29999999999995</v>
      </c>
      <c r="BG44" s="1070"/>
      <c r="BH44" s="1070">
        <f t="shared" si="98"/>
        <v>0</v>
      </c>
      <c r="BI44" s="1072"/>
      <c r="BJ44" s="1071">
        <f t="shared" si="99"/>
        <v>0</v>
      </c>
      <c r="BK44" s="1070"/>
      <c r="BL44" s="1070">
        <f t="shared" si="100"/>
        <v>913.4</v>
      </c>
      <c r="BM44" s="1073"/>
      <c r="BN44" s="1070">
        <f t="shared" si="101"/>
        <v>913.4</v>
      </c>
      <c r="BO44" s="1073"/>
      <c r="DO44" s="5"/>
    </row>
    <row r="45" spans="2:119" ht="13.5" customHeight="1">
      <c r="B45" s="1275"/>
      <c r="C45" s="1255"/>
      <c r="D45" s="1258"/>
      <c r="E45" s="1264"/>
      <c r="F45" s="755" t="s">
        <v>69</v>
      </c>
      <c r="G45" s="55">
        <f>IF(SUM(G34:G44)=0,"-",SUM(G34:G44))</f>
        <v>7048.3</v>
      </c>
      <c r="H45" s="56" t="str">
        <f t="shared" ref="H45:BA45" si="102">IF(SUM(H34:H44)=0,"-",SUM(H34:H44))</f>
        <v>-</v>
      </c>
      <c r="I45" s="57">
        <f t="shared" si="102"/>
        <v>7048.3</v>
      </c>
      <c r="J45" s="55">
        <f t="shared" si="102"/>
        <v>134.30000000000001</v>
      </c>
      <c r="K45" s="56" t="str">
        <f t="shared" si="102"/>
        <v>-</v>
      </c>
      <c r="L45" s="57">
        <f t="shared" si="102"/>
        <v>134.30000000000001</v>
      </c>
      <c r="M45" s="55" t="str">
        <f t="shared" si="102"/>
        <v>-</v>
      </c>
      <c r="N45" s="56" t="str">
        <f t="shared" si="102"/>
        <v>-</v>
      </c>
      <c r="O45" s="57" t="str">
        <f t="shared" si="102"/>
        <v>-</v>
      </c>
      <c r="P45" s="55" t="str">
        <f t="shared" si="102"/>
        <v>-</v>
      </c>
      <c r="Q45" s="56" t="str">
        <f t="shared" si="102"/>
        <v>-</v>
      </c>
      <c r="R45" s="57" t="str">
        <f t="shared" si="102"/>
        <v>-</v>
      </c>
      <c r="S45" s="55">
        <f t="shared" si="102"/>
        <v>1372.6000000000004</v>
      </c>
      <c r="T45" s="190">
        <f t="shared" si="102"/>
        <v>153</v>
      </c>
      <c r="U45" s="190">
        <f t="shared" si="102"/>
        <v>5718</v>
      </c>
      <c r="V45" s="56">
        <f t="shared" si="102"/>
        <v>381</v>
      </c>
      <c r="W45" s="57">
        <f t="shared" si="102"/>
        <v>7624.6</v>
      </c>
      <c r="X45" s="55">
        <f t="shared" si="102"/>
        <v>38602.299999999996</v>
      </c>
      <c r="Y45" s="56">
        <f t="shared" si="102"/>
        <v>4288</v>
      </c>
      <c r="Z45" s="57">
        <f t="shared" si="102"/>
        <v>42890.299999999996</v>
      </c>
      <c r="AA45" s="55" t="str">
        <f t="shared" si="102"/>
        <v>-</v>
      </c>
      <c r="AB45" s="56" t="str">
        <f t="shared" si="102"/>
        <v>-</v>
      </c>
      <c r="AC45" s="57" t="str">
        <f t="shared" si="102"/>
        <v>-</v>
      </c>
      <c r="AD45" s="55">
        <f t="shared" si="102"/>
        <v>83.8</v>
      </c>
      <c r="AE45" s="56">
        <f t="shared" si="102"/>
        <v>36</v>
      </c>
      <c r="AF45" s="57">
        <f t="shared" si="102"/>
        <v>119.8</v>
      </c>
      <c r="AG45" s="55">
        <f t="shared" si="102"/>
        <v>741.19999999999982</v>
      </c>
      <c r="AH45" s="56">
        <f t="shared" si="102"/>
        <v>741</v>
      </c>
      <c r="AI45" s="57">
        <f t="shared" si="102"/>
        <v>1482.1999999999998</v>
      </c>
      <c r="AJ45" s="55" t="str">
        <f t="shared" si="102"/>
        <v>-</v>
      </c>
      <c r="AK45" s="56">
        <f t="shared" si="102"/>
        <v>3911.4000000000005</v>
      </c>
      <c r="AL45" s="57">
        <f t="shared" si="102"/>
        <v>3911.4000000000005</v>
      </c>
      <c r="AM45" s="55" t="str">
        <f t="shared" si="102"/>
        <v>-</v>
      </c>
      <c r="AN45" s="56" t="str">
        <f t="shared" si="102"/>
        <v>-</v>
      </c>
      <c r="AO45" s="57" t="str">
        <f t="shared" si="102"/>
        <v>-</v>
      </c>
      <c r="AP45" s="55" t="str">
        <f t="shared" si="102"/>
        <v>-</v>
      </c>
      <c r="AQ45" s="56" t="str">
        <f t="shared" si="102"/>
        <v>-</v>
      </c>
      <c r="AR45" s="62" t="str">
        <f t="shared" si="102"/>
        <v>-</v>
      </c>
      <c r="AS45" s="55" t="str">
        <f t="shared" si="102"/>
        <v>-</v>
      </c>
      <c r="AT45" s="56" t="str">
        <f t="shared" si="102"/>
        <v>-</v>
      </c>
      <c r="AU45" s="57" t="str">
        <f t="shared" si="102"/>
        <v>-</v>
      </c>
      <c r="AV45" s="1065">
        <f>IF(SUM(AV34:AW44)=0,"-",SUM(AV34:AW44))</f>
        <v>53700.5</v>
      </c>
      <c r="AW45" s="1066" t="str">
        <f t="shared" si="102"/>
        <v>-</v>
      </c>
      <c r="AX45" s="1094">
        <f t="shared" ref="AX45" si="103">IF(SUM(AX34:AY44)=0,"-",SUM(AX34:AY44))</f>
        <v>9510.4000000000015</v>
      </c>
      <c r="AY45" s="1066" t="str">
        <f t="shared" ref="AY45" si="104">IF(SUM(AY34:AY44)=0,"-",SUM(AY34:AY44))</f>
        <v>-</v>
      </c>
      <c r="AZ45" s="1065">
        <f>IF(SUM(AZ34:BA44)=0,"-",SUM(AZ34:BA44))</f>
        <v>7182.6</v>
      </c>
      <c r="BA45" s="1066" t="str">
        <f t="shared" si="102"/>
        <v>-</v>
      </c>
      <c r="BB45" s="1066">
        <f t="shared" ref="BB45" si="105">IF(SUM(BB34:BC44)=0,"-",SUM(BB34:BC44))</f>
        <v>1525.6000000000004</v>
      </c>
      <c r="BC45" s="1066" t="str">
        <f t="shared" ref="BC45" si="106">IF(SUM(BC34:BC44)=0,"-",SUM(BC34:BC44))</f>
        <v>-</v>
      </c>
      <c r="BD45" s="1066">
        <f t="shared" ref="BD45" si="107">IF(SUM(BD34:BE44)=0,"-",SUM(BD34:BE44))</f>
        <v>49109.099999999991</v>
      </c>
      <c r="BE45" s="1066" t="str">
        <f t="shared" ref="BE45" si="108">IF(SUM(BE34:BE44)=0,"-",SUM(BE34:BE44))</f>
        <v>-</v>
      </c>
      <c r="BF45" s="1066">
        <f t="shared" ref="BF45" si="109">IF(SUM(BF34:BG44)=0,"-",SUM(BF34:BG44))</f>
        <v>5393.5999999999995</v>
      </c>
      <c r="BG45" s="1066" t="str">
        <f t="shared" ref="BG45" si="110">IF(SUM(BG34:BG44)=0,"-",SUM(BG34:BG44))</f>
        <v>-</v>
      </c>
      <c r="BH45" s="1066" t="str">
        <f t="shared" ref="BH45" si="111">IF(SUM(BH34:BI44)=0,"-",SUM(BH34:BI44))</f>
        <v>-</v>
      </c>
      <c r="BI45" s="1067" t="str">
        <f t="shared" ref="BI45" si="112">IF(SUM(BI34:BI44)=0,"-",SUM(BI34:BI44))</f>
        <v>-</v>
      </c>
      <c r="BJ45" s="1065">
        <f t="shared" ref="BJ45" si="113">IF(SUM(BJ34:BK44)=0,"-",SUM(BJ34:BK44))</f>
        <v>8708.2000000000007</v>
      </c>
      <c r="BK45" s="1066" t="str">
        <f t="shared" ref="BK45" si="114">IF(SUM(BK34:BK44)=0,"-",SUM(BK34:BK44))</f>
        <v>-</v>
      </c>
      <c r="BL45" s="1066">
        <f t="shared" ref="BL45" si="115">IF(SUM(BL34:BM44)=0,"-",SUM(BL34:BM44))</f>
        <v>54502.7</v>
      </c>
      <c r="BM45" s="1068" t="str">
        <f t="shared" ref="BM45" si="116">IF(SUM(BM34:BM44)=0,"-",SUM(BM34:BM44))</f>
        <v>-</v>
      </c>
      <c r="BN45" s="1066">
        <f t="shared" si="101"/>
        <v>63210.9</v>
      </c>
      <c r="BO45" s="1068"/>
      <c r="DO45" s="5"/>
    </row>
    <row r="46" spans="2:119" ht="13.5" customHeight="1">
      <c r="B46" s="1275"/>
      <c r="C46" s="1255"/>
      <c r="D46" s="1258"/>
      <c r="E46" s="1168" t="s">
        <v>207</v>
      </c>
      <c r="F46" s="1168"/>
      <c r="G46" s="491">
        <f>IF(SUM(G21,G33,G45)=0,"-",SUM(G21,G33,G45))</f>
        <v>8746.5</v>
      </c>
      <c r="H46" s="492" t="str">
        <f>IF(SUM(H21,H33,H45)=0,"-",SUM(H21,H33,H45))</f>
        <v>-</v>
      </c>
      <c r="I46" s="742">
        <f>IF(SUM(G46:H46)=0,"-",SUM(G46:H46))</f>
        <v>8746.5</v>
      </c>
      <c r="J46" s="491">
        <f>IF(SUM(J21,J33,J45)=0,"-",SUM(J21,J33,J45))</f>
        <v>134.30000000000001</v>
      </c>
      <c r="K46" s="492" t="str">
        <f>IF(SUM(K21,K33,K45)=0,"-",SUM(K21,K33,K45))</f>
        <v>-</v>
      </c>
      <c r="L46" s="742">
        <f>IF(SUM(J46:K46)=0,"-",SUM(J46:K46))</f>
        <v>134.30000000000001</v>
      </c>
      <c r="M46" s="491" t="str">
        <f>IF(SUM(M21,M33,M45)=0,"-",SUM(M21,M33,M45))</f>
        <v>-</v>
      </c>
      <c r="N46" s="492" t="str">
        <f>IF(SUM(N21,N33,N45)=0,"-",SUM(N21,N33,N45))</f>
        <v>-</v>
      </c>
      <c r="O46" s="742" t="str">
        <f>IF(SUM(M46:N46)=0,"-",SUM(M46:N46))</f>
        <v>-</v>
      </c>
      <c r="P46" s="491" t="str">
        <f>IF(SUM(P21,P33,P45)=0,"-",SUM(P21,P33,P45))</f>
        <v>-</v>
      </c>
      <c r="Q46" s="492" t="str">
        <f>IF(SUM(Q21,Q33,Q45)=0,"-",SUM(Q21,Q33,Q45))</f>
        <v>-</v>
      </c>
      <c r="R46" s="742" t="str">
        <f>IF(SUM(P46:Q46)=0,"-",SUM(P46:Q46))</f>
        <v>-</v>
      </c>
      <c r="S46" s="491">
        <f>IF(SUM(S21,S33,S45)=0,"-",SUM(S21,S33,S45))</f>
        <v>1600.1000000000004</v>
      </c>
      <c r="T46" s="493">
        <f>IF(SUM(T21,T33,T45)=0,"-",SUM(T21,T33,T45))</f>
        <v>177</v>
      </c>
      <c r="U46" s="493">
        <f>IF(SUM(U21,U33,U45)=0,"-",SUM(U21,U33,U45))</f>
        <v>6654</v>
      </c>
      <c r="V46" s="492">
        <f>IF(SUM(V21,V33,V45)=0,"-",SUM(V21,V33,V45))</f>
        <v>442</v>
      </c>
      <c r="W46" s="742">
        <f>IF(SUM(S46:V46)=0,"-",SUM(S46:V46))</f>
        <v>8873.1</v>
      </c>
      <c r="X46" s="491">
        <f>IF(SUM(X21,X33,X45)=0,"-",SUM(X21,X33,X45))</f>
        <v>45198.2</v>
      </c>
      <c r="Y46" s="492">
        <f>IF(SUM(Y21,Y33,Y45)=0,"-",SUM(Y21,Y33,Y45))</f>
        <v>5021</v>
      </c>
      <c r="Z46" s="742">
        <f>IF(SUM(X46:Y46)=0,"-",SUM(X46:Y46))</f>
        <v>50219.199999999997</v>
      </c>
      <c r="AA46" s="491" t="str">
        <f>IF(SUM(AA21,AA33,AA45)=0,"-",SUM(AA21,AA33,AA45))</f>
        <v>-</v>
      </c>
      <c r="AB46" s="492" t="str">
        <f>IF(SUM(AB21,AB33,AB45)=0,"-",SUM(AB21,AB33,AB45))</f>
        <v>-</v>
      </c>
      <c r="AC46" s="742" t="str">
        <f>IF(SUM(AA46:AB46)=0,"-",SUM(AA46:AB46))</f>
        <v>-</v>
      </c>
      <c r="AD46" s="491">
        <f>IF(SUM(AD21,AD33,AD45)=0,"-",SUM(AD21,AD33,AD45))</f>
        <v>938.39999999999975</v>
      </c>
      <c r="AE46" s="492">
        <f>IF(SUM(AE21,AE33,AE45)=0,"-",SUM(AE21,AE33,AE45))</f>
        <v>403</v>
      </c>
      <c r="AF46" s="742">
        <f>IF(SUM(AD46:AE46)=0,"-",SUM(AD46:AE46))</f>
        <v>1341.3999999999996</v>
      </c>
      <c r="AG46" s="491">
        <f>IF(SUM(AG21,AG33,AG45)=0,"-",SUM(AG21,AG33,AG45))</f>
        <v>810.0999999999998</v>
      </c>
      <c r="AH46" s="492">
        <f>IF(SUM(AH21,AH33,AH45)=0,"-",SUM(AH21,AH33,AH45))</f>
        <v>811</v>
      </c>
      <c r="AI46" s="742">
        <f>IF(SUM(AG46:AH46)=0,"-",SUM(AG46:AH46))</f>
        <v>1621.1</v>
      </c>
      <c r="AJ46" s="491" t="str">
        <f>IF(SUM(AJ21,AJ33,AJ45)=0,"-",SUM(AJ21,AJ33,AJ45))</f>
        <v>-</v>
      </c>
      <c r="AK46" s="492">
        <f>IF(SUM(AK21,AK33,AK45)=0,"-",SUM(AK21,AK33,AK45))</f>
        <v>3911.4000000000005</v>
      </c>
      <c r="AL46" s="742">
        <f>IF(SUM(AJ46:AK46)=0,"-",SUM(AJ46:AK46))</f>
        <v>3911.4000000000005</v>
      </c>
      <c r="AM46" s="491" t="str">
        <f>IF(SUM(AM21,AM33,AM45)=0,"-",SUM(AM21,AM33,AM45))</f>
        <v>-</v>
      </c>
      <c r="AN46" s="492" t="str">
        <f>IF(SUM(AN21,AN33,AN45)=0,"-",SUM(AN21,AN33,AN45))</f>
        <v>-</v>
      </c>
      <c r="AO46" s="742" t="str">
        <f>IF(SUM(AM46:AN46)=0,"-",SUM(AM46:AN46))</f>
        <v>-</v>
      </c>
      <c r="AP46" s="491" t="str">
        <f>IF(SUM(AP21,AP33,AP45)=0,"-",SUM(AP21,AP33,AP45))</f>
        <v>-</v>
      </c>
      <c r="AQ46" s="492">
        <f>IF(SUM(AQ21,AQ33,AQ45)=0,"-",SUM(AQ21,AQ33,AQ45))</f>
        <v>783.19999999999993</v>
      </c>
      <c r="AR46" s="742">
        <f>IF(SUM(AP46:AQ46)=0,"-",SUM(AP46:AQ46))</f>
        <v>783.19999999999993</v>
      </c>
      <c r="AS46" s="491" t="str">
        <f>IF(SUM(AS21,AS33,AS45)=0,"-",SUM(AS21,AS33,AS45))</f>
        <v>-</v>
      </c>
      <c r="AT46" s="492" t="str">
        <f>IF(SUM(AT21,AT33,AT45)=0,"-",SUM(AT21,AT33,AT45))</f>
        <v>-</v>
      </c>
      <c r="AU46" s="742" t="str">
        <f>IF(SUM(AS46:AT46)=0,"-",SUM(AS46:AT46))</f>
        <v>-</v>
      </c>
      <c r="AV46" s="1065">
        <f>IF(SUM(AV21,AV33,AV45)=0,"-",SUM(AV21,AV33,AV45))</f>
        <v>64081.599999999999</v>
      </c>
      <c r="AW46" s="1066"/>
      <c r="AX46" s="1094">
        <f>IF(SUM(AX21,AX33,AX45)=0,"-",SUM(AX21,AX33,AX45))</f>
        <v>11548.600000000002</v>
      </c>
      <c r="AY46" s="1066"/>
      <c r="AZ46" s="1065">
        <f>IF(SUM(AZ21,AZ33,AZ45)=0,"-",SUM(AZ21,AZ33,AZ45))</f>
        <v>8880.8000000000011</v>
      </c>
      <c r="BA46" s="1066"/>
      <c r="BB46" s="1066">
        <f>IF(SUM(BB21,BB33,BB45)=0,"-",SUM(BB21,BB33,BB45))</f>
        <v>1777.1000000000004</v>
      </c>
      <c r="BC46" s="1066"/>
      <c r="BD46" s="1066">
        <f>IF(SUM(BD21,BD33,BD45)=0,"-",SUM(BD21,BD33,BD45))</f>
        <v>58656.599999999991</v>
      </c>
      <c r="BE46" s="1066"/>
      <c r="BF46" s="1066">
        <f>IF(SUM(BF21,BF33,BF45)=0,"-",SUM(BF21,BF33,BF45))</f>
        <v>6315.6999999999989</v>
      </c>
      <c r="BG46" s="1066"/>
      <c r="BH46" s="1066" t="str">
        <f>IF(SUM(BH21,BH33,BH45)=0,"-",SUM(BH21,BH33,BH45))</f>
        <v>-</v>
      </c>
      <c r="BI46" s="1067"/>
      <c r="BJ46" s="1065">
        <f>IF(SUM(BJ21,BJ33,BJ45)=0,"-",SUM(BJ21,BJ33,BJ45))</f>
        <v>10657.900000000001</v>
      </c>
      <c r="BK46" s="1066"/>
      <c r="BL46" s="1066">
        <f>IF(SUM(BL21,BL33,BL45)=0,"-",SUM(BL21,BL33,BL45))</f>
        <v>64972.299999999996</v>
      </c>
      <c r="BM46" s="1068"/>
      <c r="BN46" s="1066">
        <f t="shared" si="101"/>
        <v>75630.2</v>
      </c>
      <c r="BO46" s="1068"/>
      <c r="DO46" s="5"/>
    </row>
    <row r="47" spans="2:119" ht="13.5" customHeight="1">
      <c r="B47" s="1275"/>
      <c r="C47" s="1255"/>
      <c r="D47" s="1257" t="s">
        <v>66</v>
      </c>
      <c r="E47" s="1251" t="s">
        <v>767</v>
      </c>
      <c r="F47" s="75">
        <v>300</v>
      </c>
      <c r="G47" s="49" t="s">
        <v>138</v>
      </c>
      <c r="H47" s="50" t="s">
        <v>138</v>
      </c>
      <c r="I47" s="51" t="str">
        <f t="shared" ref="I47:I52" si="117">IF(SUM(G47:H47)=0,"-",SUM(G47:H47))</f>
        <v>-</v>
      </c>
      <c r="J47" s="49" t="s">
        <v>138</v>
      </c>
      <c r="K47" s="50" t="s">
        <v>138</v>
      </c>
      <c r="L47" s="51" t="str">
        <f t="shared" ref="L47:L52" si="118">IF(SUM(J47:K47)=0,"-",SUM(J47:K47))</f>
        <v>-</v>
      </c>
      <c r="M47" s="49" t="s">
        <v>138</v>
      </c>
      <c r="N47" s="50" t="s">
        <v>138</v>
      </c>
      <c r="O47" s="51" t="str">
        <f t="shared" ref="O47:O52" si="119">IF(SUM(M47:N47)=0,"-",SUM(M47:N47))</f>
        <v>-</v>
      </c>
      <c r="P47" s="49" t="s">
        <v>138</v>
      </c>
      <c r="Q47" s="50" t="s">
        <v>138</v>
      </c>
      <c r="R47" s="51" t="str">
        <f t="shared" ref="R47:R52" si="120">IF(SUM(P47:Q47)=0,"-",SUM(P47:Q47))</f>
        <v>-</v>
      </c>
      <c r="S47" s="49" t="s">
        <v>138</v>
      </c>
      <c r="T47" s="186" t="s">
        <v>138</v>
      </c>
      <c r="U47" s="186">
        <v>2</v>
      </c>
      <c r="V47" s="50" t="s">
        <v>138</v>
      </c>
      <c r="W47" s="51">
        <f t="shared" ref="W47:W52" si="121">IF(SUM(S47:V47)=0,"-",SUM(S47:V47))</f>
        <v>2</v>
      </c>
      <c r="X47" s="49">
        <v>13</v>
      </c>
      <c r="Y47" s="50">
        <v>1</v>
      </c>
      <c r="Z47" s="51">
        <f t="shared" ref="Z47:Z52" si="122">IF(SUM(X47:Y47)=0,"-",SUM(X47:Y47))</f>
        <v>14</v>
      </c>
      <c r="AA47" s="49" t="s">
        <v>138</v>
      </c>
      <c r="AB47" s="50" t="s">
        <v>138</v>
      </c>
      <c r="AC47" s="51" t="str">
        <f t="shared" ref="AC47:AC52" si="123">IF(SUM(AA47:AB47)=0,"-",SUM(AA47:AB47))</f>
        <v>-</v>
      </c>
      <c r="AD47" s="49" t="s">
        <v>138</v>
      </c>
      <c r="AE47" s="50" t="s">
        <v>138</v>
      </c>
      <c r="AF47" s="51" t="str">
        <f t="shared" ref="AF47:AF52" si="124">IF(SUM(AD47:AE47)=0,"-",SUM(AD47:AE47))</f>
        <v>-</v>
      </c>
      <c r="AG47" s="49" t="s">
        <v>138</v>
      </c>
      <c r="AH47" s="50" t="s">
        <v>138</v>
      </c>
      <c r="AI47" s="51" t="str">
        <f t="shared" ref="AI47:AI52" si="125">IF(SUM(AG47:AH47)=0,"-",SUM(AG47:AH47))</f>
        <v>-</v>
      </c>
      <c r="AJ47" s="49" t="s">
        <v>138</v>
      </c>
      <c r="AK47" s="50" t="s">
        <v>138</v>
      </c>
      <c r="AL47" s="51" t="str">
        <f t="shared" ref="AL47:AL52" si="126">IF(SUM(AJ47:AK47)=0,"-",SUM(AJ47:AK47))</f>
        <v>-</v>
      </c>
      <c r="AM47" s="49" t="s">
        <v>138</v>
      </c>
      <c r="AN47" s="50" t="s">
        <v>138</v>
      </c>
      <c r="AO47" s="51" t="str">
        <f t="shared" ref="AO47:AO52" si="127">IF(SUM(AM47:AN47)=0,"-",SUM(AM47:AN47))</f>
        <v>-</v>
      </c>
      <c r="AP47" s="49" t="s">
        <v>138</v>
      </c>
      <c r="AQ47" s="50" t="s">
        <v>138</v>
      </c>
      <c r="AR47" s="60" t="str">
        <f t="shared" ref="AR47:AR52" si="128">IF(SUM(AP47:AQ47)=0,"-",SUM(AP47:AQ47))</f>
        <v>-</v>
      </c>
      <c r="AS47" s="49" t="s">
        <v>138</v>
      </c>
      <c r="AT47" s="50" t="s">
        <v>138</v>
      </c>
      <c r="AU47" s="51" t="str">
        <f t="shared" ref="AU47:AU52" si="129">IF(SUM(AS47:AT47)=0,"-",SUM(AS47:AT47))</f>
        <v>-</v>
      </c>
      <c r="AV47" s="1096">
        <f t="shared" ref="AV47:AV52" si="130">IF(SUM(G47,J47,M47,P47,S47,U47,X47,AA47,AD47,AG47,AJ47,AM47,AP47,AS47)=0,"-",SUM(G47,J47,M47,P47,S47,U47,X47,AA47,AD47,AG47,AJ47,AM47,AP47,AS47))</f>
        <v>15</v>
      </c>
      <c r="AW47" s="1093"/>
      <c r="AX47" s="1092">
        <f t="shared" ref="AX47:AX52" si="131">IF(SUM(H47,K47,N47,Q47,T47,V47,Y47,AB47,AE47,AH47,AK47,AN47,AQ47,AT47)=0,"-",SUM(H47,K47,N47,Q47,T47,V47,Y47,AB47,AE47,AH47,AK47,AN47,AQ47,AT47))</f>
        <v>1</v>
      </c>
      <c r="AY47" s="1093"/>
      <c r="AZ47" s="1096">
        <f t="shared" ref="AZ47:AZ52" si="132">SUMIF(G$88,"①",I47)+SUMIF(J$88,"①",L47)+SUMIF(M$88,"①",O47)+SUMIF(P$88,"①",R47)+SUMIF(S$88,"①",S47)+SUMIF(S$88,"①",T47)+SUMIF(U$88,"①",U47)+SUMIF(U$88,"①",V47)+SUMIF(X$88,"①",Z47)+SUMIF(AA$88,"①",AC47)+SUMIF(AD$88,"①",AF47)+SUMIF(AG$88,"①",AI47)+SUMIF(AJ$88,"①",AL47)+SUMIF(AM$88,"①",AO47)+SUMIF(AP$88,"①",AR47)+SUMIF(AS$88,"①",AU47)</f>
        <v>0</v>
      </c>
      <c r="BA47" s="1093"/>
      <c r="BB47" s="1093">
        <f t="shared" ref="BB47:BB52" si="133">SUMIF(G$88,"②",I47)+SUMIF(J$88,"②",L47)+SUMIF(M$88,"②",O47)+SUMIF(P$88,"②",R47)+SUMIF(S$88,"②",S47)+SUMIF(S$88,"②",T47)+SUMIF(U$88,"②",U47)+SUMIF(U$88,"②",V47)+SUMIF(X$88,"②",Z47)+SUMIF(AA$88,"②",AC47)+SUMIF(AD$88,"②",AF47)+SUMIF(AG$88,"②",AI47)+SUMIF(AJ$88,"②",AL47)+SUMIF(AM$88,"②",AO47)+SUMIF(AP$88,"②",AR47)+SUMIF(AS$88,"②",AU47)</f>
        <v>0</v>
      </c>
      <c r="BC47" s="1093"/>
      <c r="BD47" s="1093">
        <f t="shared" ref="BD47:BD52" si="134">SUMIF(G$88,"③",I47)+SUMIF(J$88,"③",L47)+SUMIF(M$88,"③",O47)+SUMIF(P$88,"③",R47)+SUMIF(S$88,"③",S47)+SUMIF(S$88,"③",T47)+SUMIF(U$88,"③",U47)+SUMIF(U$88,"③",V47)+SUMIF(X$88,"③",Z47)+SUMIF(AA$88,"③",AC47)+SUMIF(AD$88,"③",AF47)+SUMIF(AG$88,"③",AI47)+SUMIF(AJ$88,"③",AL47)+SUMIF(AM$88,"③",AO47)+SUMIF(AP$88,"③",AR47)+SUMIF(AS$88,"③",AU47)</f>
        <v>16</v>
      </c>
      <c r="BE47" s="1093"/>
      <c r="BF47" s="1093">
        <f t="shared" ref="BF47:BF52" si="135">SUMIF(G$88,"④",I47)+SUMIF(J$88,"④",L47)+SUMIF(M$88,"④",O47)+SUMIF(P$88,"④",R47)+SUMIF(S$88,"④",S47)+SUMIF(S$88,"④",T47)+SUMIF(U$88,"④",U47)+SUMIF(U$88,"④",V47)+SUMIF(X$88,"④",Z47)+SUMIF(AA$88,"④",AC47)+SUMIF(AD$88,"④",AF47)+SUMIF(AG$88,"④",AI47)+SUMIF(AJ$88,"④",AL47)+SUMIF(AM$88,"④",AO47)+SUMIF(AP$88,"④",AR47)+SUMIF(AS$88,"④",AU47)</f>
        <v>0</v>
      </c>
      <c r="BG47" s="1093"/>
      <c r="BH47" s="1093">
        <f t="shared" ref="BH47:BH52" si="136">SUMIF(G$88,"⑤",I47)+SUMIF(J$88,"⑤",L47)+SUMIF(M$88,"⑤",O47)+SUMIF(P$88,"⑤",R47)+SUMIF(S$88,"⑤",S47)+SUMIF(S$88,"⑤",T47)+SUMIF(U$88,"⑤",U47)+SUMIF(U$88,"⑤",V47)+SUMIF(X$88,"⑤",Z47)+SUMIF(AA$88,"⑤",AC47)+SUMIF(AD$88,"⑤",AF47)+SUMIF(AG$88,"⑤",AI47)+SUMIF(AJ$88,"⑤",AL47)+SUMIF(AM$88,"⑤",AO47)+SUMIF(AP$88,"⑤",AR47)+SUMIF(AS$88,"⑤",AU47)</f>
        <v>0</v>
      </c>
      <c r="BI47" s="1166"/>
      <c r="BJ47" s="1096">
        <f t="shared" ref="BJ47:BJ52" si="137">SUM(AZ47:BC47)</f>
        <v>0</v>
      </c>
      <c r="BK47" s="1093"/>
      <c r="BL47" s="1093">
        <f t="shared" ref="BL47:BL52" si="138">SUM(BD47:BI47)</f>
        <v>16</v>
      </c>
      <c r="BM47" s="1165"/>
      <c r="BN47" s="1093">
        <f t="shared" si="101"/>
        <v>16</v>
      </c>
      <c r="BO47" s="1165"/>
      <c r="DO47" s="5"/>
    </row>
    <row r="48" spans="2:119" ht="13.5" customHeight="1">
      <c r="B48" s="1275"/>
      <c r="C48" s="1255"/>
      <c r="D48" s="1258"/>
      <c r="E48" s="1252"/>
      <c r="F48" s="76">
        <v>250</v>
      </c>
      <c r="G48" s="52" t="s">
        <v>138</v>
      </c>
      <c r="H48" s="53" t="s">
        <v>138</v>
      </c>
      <c r="I48" s="54" t="str">
        <f t="shared" si="117"/>
        <v>-</v>
      </c>
      <c r="J48" s="52" t="s">
        <v>138</v>
      </c>
      <c r="K48" s="53" t="s">
        <v>138</v>
      </c>
      <c r="L48" s="54" t="str">
        <f t="shared" si="118"/>
        <v>-</v>
      </c>
      <c r="M48" s="52" t="s">
        <v>138</v>
      </c>
      <c r="N48" s="53" t="s">
        <v>138</v>
      </c>
      <c r="O48" s="54" t="str">
        <f t="shared" si="119"/>
        <v>-</v>
      </c>
      <c r="P48" s="52" t="s">
        <v>138</v>
      </c>
      <c r="Q48" s="53" t="s">
        <v>138</v>
      </c>
      <c r="R48" s="54" t="str">
        <f t="shared" si="120"/>
        <v>-</v>
      </c>
      <c r="S48" s="52">
        <v>3</v>
      </c>
      <c r="T48" s="188" t="s">
        <v>138</v>
      </c>
      <c r="U48" s="188">
        <v>11</v>
      </c>
      <c r="V48" s="53">
        <v>1</v>
      </c>
      <c r="W48" s="54">
        <f t="shared" si="121"/>
        <v>15</v>
      </c>
      <c r="X48" s="52" t="s">
        <v>138</v>
      </c>
      <c r="Y48" s="53" t="s">
        <v>138</v>
      </c>
      <c r="Z48" s="54" t="str">
        <f t="shared" si="122"/>
        <v>-</v>
      </c>
      <c r="AA48" s="52" t="s">
        <v>138</v>
      </c>
      <c r="AB48" s="53" t="s">
        <v>138</v>
      </c>
      <c r="AC48" s="54" t="str">
        <f t="shared" si="123"/>
        <v>-</v>
      </c>
      <c r="AD48" s="52" t="s">
        <v>138</v>
      </c>
      <c r="AE48" s="53" t="s">
        <v>138</v>
      </c>
      <c r="AF48" s="54" t="str">
        <f t="shared" si="124"/>
        <v>-</v>
      </c>
      <c r="AG48" s="52" t="s">
        <v>138</v>
      </c>
      <c r="AH48" s="53" t="s">
        <v>138</v>
      </c>
      <c r="AI48" s="54" t="str">
        <f t="shared" si="125"/>
        <v>-</v>
      </c>
      <c r="AJ48" s="52" t="s">
        <v>138</v>
      </c>
      <c r="AK48" s="53" t="s">
        <v>138</v>
      </c>
      <c r="AL48" s="54" t="str">
        <f t="shared" si="126"/>
        <v>-</v>
      </c>
      <c r="AM48" s="52" t="s">
        <v>138</v>
      </c>
      <c r="AN48" s="53" t="s">
        <v>138</v>
      </c>
      <c r="AO48" s="54" t="str">
        <f t="shared" si="127"/>
        <v>-</v>
      </c>
      <c r="AP48" s="52" t="s">
        <v>138</v>
      </c>
      <c r="AQ48" s="53" t="s">
        <v>138</v>
      </c>
      <c r="AR48" s="61" t="str">
        <f t="shared" si="128"/>
        <v>-</v>
      </c>
      <c r="AS48" s="52" t="s">
        <v>138</v>
      </c>
      <c r="AT48" s="53" t="s">
        <v>138</v>
      </c>
      <c r="AU48" s="54" t="str">
        <f t="shared" si="129"/>
        <v>-</v>
      </c>
      <c r="AV48" s="1071">
        <f t="shared" si="130"/>
        <v>14</v>
      </c>
      <c r="AW48" s="1070"/>
      <c r="AX48" s="1069">
        <f t="shared" si="131"/>
        <v>1</v>
      </c>
      <c r="AY48" s="1070"/>
      <c r="AZ48" s="1071">
        <f t="shared" si="132"/>
        <v>0</v>
      </c>
      <c r="BA48" s="1070"/>
      <c r="BB48" s="1070">
        <f t="shared" si="133"/>
        <v>3</v>
      </c>
      <c r="BC48" s="1070"/>
      <c r="BD48" s="1070">
        <f t="shared" si="134"/>
        <v>12</v>
      </c>
      <c r="BE48" s="1070"/>
      <c r="BF48" s="1070">
        <f t="shared" si="135"/>
        <v>0</v>
      </c>
      <c r="BG48" s="1070"/>
      <c r="BH48" s="1070">
        <f t="shared" si="136"/>
        <v>0</v>
      </c>
      <c r="BI48" s="1072"/>
      <c r="BJ48" s="1071">
        <f t="shared" si="137"/>
        <v>3</v>
      </c>
      <c r="BK48" s="1070"/>
      <c r="BL48" s="1070">
        <f t="shared" si="138"/>
        <v>12</v>
      </c>
      <c r="BM48" s="1073"/>
      <c r="BN48" s="1070">
        <f t="shared" si="101"/>
        <v>15</v>
      </c>
      <c r="BO48" s="1073"/>
      <c r="DO48" s="5"/>
    </row>
    <row r="49" spans="2:119" ht="13.5" customHeight="1">
      <c r="B49" s="1275"/>
      <c r="C49" s="1255"/>
      <c r="D49" s="1258"/>
      <c r="E49" s="1252"/>
      <c r="F49" s="76">
        <v>200</v>
      </c>
      <c r="G49" s="52">
        <v>48</v>
      </c>
      <c r="H49" s="53" t="s">
        <v>138</v>
      </c>
      <c r="I49" s="54">
        <f t="shared" si="117"/>
        <v>48</v>
      </c>
      <c r="J49" s="52" t="s">
        <v>138</v>
      </c>
      <c r="K49" s="53" t="s">
        <v>138</v>
      </c>
      <c r="L49" s="54" t="str">
        <f t="shared" si="118"/>
        <v>-</v>
      </c>
      <c r="M49" s="52" t="s">
        <v>138</v>
      </c>
      <c r="N49" s="53" t="s">
        <v>138</v>
      </c>
      <c r="O49" s="54" t="str">
        <f t="shared" si="119"/>
        <v>-</v>
      </c>
      <c r="P49" s="52" t="s">
        <v>138</v>
      </c>
      <c r="Q49" s="53" t="s">
        <v>138</v>
      </c>
      <c r="R49" s="54" t="str">
        <f t="shared" si="120"/>
        <v>-</v>
      </c>
      <c r="S49" s="52">
        <v>6</v>
      </c>
      <c r="T49" s="188">
        <v>1</v>
      </c>
      <c r="U49" s="188">
        <v>26</v>
      </c>
      <c r="V49" s="53">
        <v>2</v>
      </c>
      <c r="W49" s="54">
        <f t="shared" si="121"/>
        <v>35</v>
      </c>
      <c r="X49" s="52">
        <v>25</v>
      </c>
      <c r="Y49" s="53">
        <v>3</v>
      </c>
      <c r="Z49" s="54">
        <f t="shared" si="122"/>
        <v>28</v>
      </c>
      <c r="AA49" s="52" t="s">
        <v>138</v>
      </c>
      <c r="AB49" s="53" t="s">
        <v>138</v>
      </c>
      <c r="AC49" s="54" t="str">
        <f t="shared" si="123"/>
        <v>-</v>
      </c>
      <c r="AD49" s="52" t="s">
        <v>138</v>
      </c>
      <c r="AE49" s="53" t="s">
        <v>138</v>
      </c>
      <c r="AF49" s="54" t="str">
        <f t="shared" si="124"/>
        <v>-</v>
      </c>
      <c r="AG49" s="52" t="s">
        <v>138</v>
      </c>
      <c r="AH49" s="53" t="s">
        <v>138</v>
      </c>
      <c r="AI49" s="54" t="str">
        <f t="shared" si="125"/>
        <v>-</v>
      </c>
      <c r="AJ49" s="52" t="s">
        <v>138</v>
      </c>
      <c r="AK49" s="53" t="s">
        <v>138</v>
      </c>
      <c r="AL49" s="54" t="str">
        <f t="shared" si="126"/>
        <v>-</v>
      </c>
      <c r="AM49" s="52" t="s">
        <v>138</v>
      </c>
      <c r="AN49" s="53" t="s">
        <v>138</v>
      </c>
      <c r="AO49" s="54" t="str">
        <f t="shared" si="127"/>
        <v>-</v>
      </c>
      <c r="AP49" s="52" t="s">
        <v>138</v>
      </c>
      <c r="AQ49" s="53" t="s">
        <v>138</v>
      </c>
      <c r="AR49" s="61" t="str">
        <f t="shared" si="128"/>
        <v>-</v>
      </c>
      <c r="AS49" s="52" t="s">
        <v>138</v>
      </c>
      <c r="AT49" s="53" t="s">
        <v>138</v>
      </c>
      <c r="AU49" s="54" t="str">
        <f t="shared" si="129"/>
        <v>-</v>
      </c>
      <c r="AV49" s="1071">
        <f t="shared" si="130"/>
        <v>105</v>
      </c>
      <c r="AW49" s="1070"/>
      <c r="AX49" s="1069">
        <f t="shared" si="131"/>
        <v>6</v>
      </c>
      <c r="AY49" s="1070"/>
      <c r="AZ49" s="1071">
        <f t="shared" si="132"/>
        <v>48</v>
      </c>
      <c r="BA49" s="1070"/>
      <c r="BB49" s="1070">
        <f t="shared" si="133"/>
        <v>7</v>
      </c>
      <c r="BC49" s="1070"/>
      <c r="BD49" s="1070">
        <f t="shared" si="134"/>
        <v>56</v>
      </c>
      <c r="BE49" s="1070"/>
      <c r="BF49" s="1070">
        <f t="shared" si="135"/>
        <v>0</v>
      </c>
      <c r="BG49" s="1070"/>
      <c r="BH49" s="1070">
        <f t="shared" si="136"/>
        <v>0</v>
      </c>
      <c r="BI49" s="1072"/>
      <c r="BJ49" s="1071">
        <f t="shared" si="137"/>
        <v>55</v>
      </c>
      <c r="BK49" s="1070"/>
      <c r="BL49" s="1070">
        <f t="shared" si="138"/>
        <v>56</v>
      </c>
      <c r="BM49" s="1073"/>
      <c r="BN49" s="1070">
        <f t="shared" si="101"/>
        <v>111</v>
      </c>
      <c r="BO49" s="1073"/>
      <c r="DO49" s="5"/>
    </row>
    <row r="50" spans="2:119" ht="13.5" customHeight="1">
      <c r="B50" s="1275"/>
      <c r="C50" s="1255"/>
      <c r="D50" s="1258"/>
      <c r="E50" s="1252"/>
      <c r="F50" s="76">
        <v>150</v>
      </c>
      <c r="G50" s="52">
        <v>12</v>
      </c>
      <c r="H50" s="53" t="s">
        <v>138</v>
      </c>
      <c r="I50" s="54">
        <f t="shared" si="117"/>
        <v>12</v>
      </c>
      <c r="J50" s="52">
        <v>1</v>
      </c>
      <c r="K50" s="53" t="s">
        <v>138</v>
      </c>
      <c r="L50" s="54">
        <f t="shared" si="118"/>
        <v>1</v>
      </c>
      <c r="M50" s="52" t="s">
        <v>138</v>
      </c>
      <c r="N50" s="53" t="s">
        <v>138</v>
      </c>
      <c r="O50" s="54" t="str">
        <f t="shared" si="119"/>
        <v>-</v>
      </c>
      <c r="P50" s="52" t="s">
        <v>138</v>
      </c>
      <c r="Q50" s="53" t="s">
        <v>138</v>
      </c>
      <c r="R50" s="54" t="str">
        <f t="shared" si="120"/>
        <v>-</v>
      </c>
      <c r="S50" s="52">
        <v>15</v>
      </c>
      <c r="T50" s="188">
        <v>2</v>
      </c>
      <c r="U50" s="188">
        <v>63</v>
      </c>
      <c r="V50" s="53">
        <v>4</v>
      </c>
      <c r="W50" s="54">
        <f t="shared" si="121"/>
        <v>84</v>
      </c>
      <c r="X50" s="52">
        <v>212</v>
      </c>
      <c r="Y50" s="53">
        <v>24</v>
      </c>
      <c r="Z50" s="54">
        <f t="shared" si="122"/>
        <v>236</v>
      </c>
      <c r="AA50" s="52" t="s">
        <v>138</v>
      </c>
      <c r="AB50" s="53" t="s">
        <v>138</v>
      </c>
      <c r="AC50" s="54" t="str">
        <f t="shared" si="123"/>
        <v>-</v>
      </c>
      <c r="AD50" s="52">
        <v>1</v>
      </c>
      <c r="AE50" s="53">
        <v>1</v>
      </c>
      <c r="AF50" s="54">
        <f t="shared" si="124"/>
        <v>2</v>
      </c>
      <c r="AG50" s="52" t="s">
        <v>138</v>
      </c>
      <c r="AH50" s="53" t="s">
        <v>138</v>
      </c>
      <c r="AI50" s="54" t="str">
        <f t="shared" si="125"/>
        <v>-</v>
      </c>
      <c r="AJ50" s="52" t="s">
        <v>138</v>
      </c>
      <c r="AK50" s="53" t="s">
        <v>138</v>
      </c>
      <c r="AL50" s="54" t="str">
        <f t="shared" si="126"/>
        <v>-</v>
      </c>
      <c r="AM50" s="52" t="s">
        <v>138</v>
      </c>
      <c r="AN50" s="53" t="s">
        <v>138</v>
      </c>
      <c r="AO50" s="54" t="str">
        <f t="shared" si="127"/>
        <v>-</v>
      </c>
      <c r="AP50" s="52" t="s">
        <v>138</v>
      </c>
      <c r="AQ50" s="53" t="s">
        <v>138</v>
      </c>
      <c r="AR50" s="61" t="str">
        <f t="shared" si="128"/>
        <v>-</v>
      </c>
      <c r="AS50" s="52" t="s">
        <v>138</v>
      </c>
      <c r="AT50" s="53" t="s">
        <v>138</v>
      </c>
      <c r="AU50" s="54" t="str">
        <f t="shared" si="129"/>
        <v>-</v>
      </c>
      <c r="AV50" s="1071">
        <f t="shared" si="130"/>
        <v>304</v>
      </c>
      <c r="AW50" s="1070"/>
      <c r="AX50" s="1069">
        <f t="shared" si="131"/>
        <v>31</v>
      </c>
      <c r="AY50" s="1070"/>
      <c r="AZ50" s="1071">
        <f t="shared" si="132"/>
        <v>13</v>
      </c>
      <c r="BA50" s="1070"/>
      <c r="BB50" s="1070">
        <f t="shared" si="133"/>
        <v>17</v>
      </c>
      <c r="BC50" s="1070"/>
      <c r="BD50" s="1070">
        <f t="shared" si="134"/>
        <v>305</v>
      </c>
      <c r="BE50" s="1070"/>
      <c r="BF50" s="1070">
        <f t="shared" si="135"/>
        <v>0</v>
      </c>
      <c r="BG50" s="1070"/>
      <c r="BH50" s="1070">
        <f t="shared" si="136"/>
        <v>0</v>
      </c>
      <c r="BI50" s="1072"/>
      <c r="BJ50" s="1071">
        <f t="shared" si="137"/>
        <v>30</v>
      </c>
      <c r="BK50" s="1070"/>
      <c r="BL50" s="1070">
        <f t="shared" si="138"/>
        <v>305</v>
      </c>
      <c r="BM50" s="1073"/>
      <c r="BN50" s="1070">
        <f t="shared" si="101"/>
        <v>335</v>
      </c>
      <c r="BO50" s="1073"/>
      <c r="DO50" s="5"/>
    </row>
    <row r="51" spans="2:119" ht="13.5" customHeight="1">
      <c r="B51" s="1275"/>
      <c r="C51" s="1255"/>
      <c r="D51" s="1258"/>
      <c r="E51" s="1252"/>
      <c r="F51" s="76">
        <v>100</v>
      </c>
      <c r="G51" s="52">
        <v>48</v>
      </c>
      <c r="H51" s="53" t="s">
        <v>138</v>
      </c>
      <c r="I51" s="54">
        <f t="shared" si="117"/>
        <v>48</v>
      </c>
      <c r="J51" s="52">
        <v>3</v>
      </c>
      <c r="K51" s="53" t="s">
        <v>138</v>
      </c>
      <c r="L51" s="54">
        <f t="shared" si="118"/>
        <v>3</v>
      </c>
      <c r="M51" s="52" t="s">
        <v>138</v>
      </c>
      <c r="N51" s="53" t="s">
        <v>138</v>
      </c>
      <c r="O51" s="54" t="str">
        <f t="shared" si="119"/>
        <v>-</v>
      </c>
      <c r="P51" s="52" t="s">
        <v>138</v>
      </c>
      <c r="Q51" s="53" t="s">
        <v>138</v>
      </c>
      <c r="R51" s="54" t="str">
        <f t="shared" si="120"/>
        <v>-</v>
      </c>
      <c r="S51" s="52">
        <v>36</v>
      </c>
      <c r="T51" s="188">
        <v>4</v>
      </c>
      <c r="U51" s="188">
        <v>149</v>
      </c>
      <c r="V51" s="53">
        <v>10</v>
      </c>
      <c r="W51" s="54">
        <f t="shared" si="121"/>
        <v>199</v>
      </c>
      <c r="X51" s="52">
        <v>585</v>
      </c>
      <c r="Y51" s="53">
        <v>65</v>
      </c>
      <c r="Z51" s="54">
        <f t="shared" si="122"/>
        <v>650</v>
      </c>
      <c r="AA51" s="52" t="s">
        <v>138</v>
      </c>
      <c r="AB51" s="53" t="s">
        <v>138</v>
      </c>
      <c r="AC51" s="54" t="str">
        <f t="shared" si="123"/>
        <v>-</v>
      </c>
      <c r="AD51" s="52">
        <v>3</v>
      </c>
      <c r="AE51" s="53">
        <v>1</v>
      </c>
      <c r="AF51" s="54">
        <f t="shared" si="124"/>
        <v>4</v>
      </c>
      <c r="AG51" s="52" t="s">
        <v>138</v>
      </c>
      <c r="AH51" s="53" t="s">
        <v>138</v>
      </c>
      <c r="AI51" s="54" t="str">
        <f t="shared" si="125"/>
        <v>-</v>
      </c>
      <c r="AJ51" s="52" t="s">
        <v>138</v>
      </c>
      <c r="AK51" s="53" t="s">
        <v>138</v>
      </c>
      <c r="AL51" s="54" t="str">
        <f t="shared" si="126"/>
        <v>-</v>
      </c>
      <c r="AM51" s="52" t="s">
        <v>138</v>
      </c>
      <c r="AN51" s="53" t="s">
        <v>138</v>
      </c>
      <c r="AO51" s="54" t="str">
        <f t="shared" si="127"/>
        <v>-</v>
      </c>
      <c r="AP51" s="52" t="s">
        <v>138</v>
      </c>
      <c r="AQ51" s="53">
        <v>2</v>
      </c>
      <c r="AR51" s="61">
        <f t="shared" si="128"/>
        <v>2</v>
      </c>
      <c r="AS51" s="52" t="s">
        <v>138</v>
      </c>
      <c r="AT51" s="53" t="s">
        <v>138</v>
      </c>
      <c r="AU51" s="54" t="str">
        <f t="shared" si="129"/>
        <v>-</v>
      </c>
      <c r="AV51" s="1071">
        <f t="shared" si="130"/>
        <v>824</v>
      </c>
      <c r="AW51" s="1070"/>
      <c r="AX51" s="1069">
        <f t="shared" si="131"/>
        <v>82</v>
      </c>
      <c r="AY51" s="1070"/>
      <c r="AZ51" s="1071">
        <f t="shared" si="132"/>
        <v>51</v>
      </c>
      <c r="BA51" s="1070"/>
      <c r="BB51" s="1070">
        <f t="shared" si="133"/>
        <v>40</v>
      </c>
      <c r="BC51" s="1070"/>
      <c r="BD51" s="1070">
        <f t="shared" si="134"/>
        <v>813</v>
      </c>
      <c r="BE51" s="1070"/>
      <c r="BF51" s="1070">
        <f t="shared" si="135"/>
        <v>2</v>
      </c>
      <c r="BG51" s="1070"/>
      <c r="BH51" s="1070">
        <f t="shared" si="136"/>
        <v>0</v>
      </c>
      <c r="BI51" s="1072"/>
      <c r="BJ51" s="1071">
        <f t="shared" si="137"/>
        <v>91</v>
      </c>
      <c r="BK51" s="1070"/>
      <c r="BL51" s="1070">
        <f t="shared" si="138"/>
        <v>815</v>
      </c>
      <c r="BM51" s="1073"/>
      <c r="BN51" s="1070">
        <f t="shared" si="101"/>
        <v>906</v>
      </c>
      <c r="BO51" s="1073"/>
      <c r="DO51" s="5"/>
    </row>
    <row r="52" spans="2:119" ht="13.5" customHeight="1">
      <c r="B52" s="1275"/>
      <c r="C52" s="1255"/>
      <c r="D52" s="1258"/>
      <c r="E52" s="1252"/>
      <c r="F52" s="76">
        <v>75</v>
      </c>
      <c r="G52" s="52">
        <v>2</v>
      </c>
      <c r="H52" s="53" t="s">
        <v>138</v>
      </c>
      <c r="I52" s="54">
        <f t="shared" si="117"/>
        <v>2</v>
      </c>
      <c r="J52" s="52" t="s">
        <v>138</v>
      </c>
      <c r="K52" s="53" t="s">
        <v>138</v>
      </c>
      <c r="L52" s="54" t="str">
        <f t="shared" si="118"/>
        <v>-</v>
      </c>
      <c r="M52" s="52">
        <v>5</v>
      </c>
      <c r="N52" s="53" t="s">
        <v>138</v>
      </c>
      <c r="O52" s="54">
        <f t="shared" si="119"/>
        <v>5</v>
      </c>
      <c r="P52" s="52" t="s">
        <v>138</v>
      </c>
      <c r="Q52" s="53" t="s">
        <v>138</v>
      </c>
      <c r="R52" s="54" t="str">
        <f t="shared" si="120"/>
        <v>-</v>
      </c>
      <c r="S52" s="52">
        <v>9</v>
      </c>
      <c r="T52" s="188">
        <v>1</v>
      </c>
      <c r="U52" s="188">
        <v>35</v>
      </c>
      <c r="V52" s="53">
        <v>2</v>
      </c>
      <c r="W52" s="54">
        <f t="shared" si="121"/>
        <v>47</v>
      </c>
      <c r="X52" s="52">
        <v>183</v>
      </c>
      <c r="Y52" s="53">
        <v>20</v>
      </c>
      <c r="Z52" s="54">
        <f t="shared" si="122"/>
        <v>203</v>
      </c>
      <c r="AA52" s="52" t="s">
        <v>138</v>
      </c>
      <c r="AB52" s="53" t="s">
        <v>138</v>
      </c>
      <c r="AC52" s="54" t="str">
        <f t="shared" si="123"/>
        <v>-</v>
      </c>
      <c r="AD52" s="52">
        <v>20</v>
      </c>
      <c r="AE52" s="53">
        <v>9</v>
      </c>
      <c r="AF52" s="54">
        <f t="shared" si="124"/>
        <v>29</v>
      </c>
      <c r="AG52" s="52" t="s">
        <v>138</v>
      </c>
      <c r="AH52" s="53" t="s">
        <v>138</v>
      </c>
      <c r="AI52" s="54" t="str">
        <f t="shared" si="125"/>
        <v>-</v>
      </c>
      <c r="AJ52" s="52" t="s">
        <v>138</v>
      </c>
      <c r="AK52" s="53" t="s">
        <v>138</v>
      </c>
      <c r="AL52" s="54" t="str">
        <f t="shared" si="126"/>
        <v>-</v>
      </c>
      <c r="AM52" s="52" t="s">
        <v>138</v>
      </c>
      <c r="AN52" s="53" t="s">
        <v>138</v>
      </c>
      <c r="AO52" s="54" t="str">
        <f t="shared" si="127"/>
        <v>-</v>
      </c>
      <c r="AP52" s="52" t="s">
        <v>138</v>
      </c>
      <c r="AQ52" s="53">
        <v>2</v>
      </c>
      <c r="AR52" s="61">
        <f t="shared" si="128"/>
        <v>2</v>
      </c>
      <c r="AS52" s="52" t="s">
        <v>138</v>
      </c>
      <c r="AT52" s="53" t="s">
        <v>138</v>
      </c>
      <c r="AU52" s="54" t="str">
        <f t="shared" si="129"/>
        <v>-</v>
      </c>
      <c r="AV52" s="1071">
        <f t="shared" si="130"/>
        <v>254</v>
      </c>
      <c r="AW52" s="1070"/>
      <c r="AX52" s="1069">
        <f t="shared" si="131"/>
        <v>34</v>
      </c>
      <c r="AY52" s="1070"/>
      <c r="AZ52" s="1071">
        <f t="shared" si="132"/>
        <v>7</v>
      </c>
      <c r="BA52" s="1070"/>
      <c r="BB52" s="1070">
        <f t="shared" si="133"/>
        <v>10</v>
      </c>
      <c r="BC52" s="1070"/>
      <c r="BD52" s="1070">
        <f t="shared" si="134"/>
        <v>269</v>
      </c>
      <c r="BE52" s="1070"/>
      <c r="BF52" s="1070">
        <f t="shared" si="135"/>
        <v>2</v>
      </c>
      <c r="BG52" s="1070"/>
      <c r="BH52" s="1070">
        <f t="shared" si="136"/>
        <v>0</v>
      </c>
      <c r="BI52" s="1072"/>
      <c r="BJ52" s="1071">
        <f t="shared" si="137"/>
        <v>17</v>
      </c>
      <c r="BK52" s="1070"/>
      <c r="BL52" s="1070">
        <f t="shared" si="138"/>
        <v>271</v>
      </c>
      <c r="BM52" s="1073"/>
      <c r="BN52" s="1070">
        <f t="shared" si="101"/>
        <v>288</v>
      </c>
      <c r="BO52" s="1073"/>
      <c r="DO52" s="5"/>
    </row>
    <row r="53" spans="2:119" ht="13.5" customHeight="1">
      <c r="B53" s="1275"/>
      <c r="C53" s="1255"/>
      <c r="D53" s="1258"/>
      <c r="E53" s="1253"/>
      <c r="F53" s="755" t="s">
        <v>69</v>
      </c>
      <c r="G53" s="391">
        <f>IF(SUM(G47:G52)=0,"-",SUM(G47:G52))</f>
        <v>110</v>
      </c>
      <c r="H53" s="378" t="str">
        <f t="shared" ref="H53:BA53" si="139">IF(SUM(H47:H52)=0,"-",SUM(H47:H52))</f>
        <v>-</v>
      </c>
      <c r="I53" s="379">
        <f t="shared" si="139"/>
        <v>110</v>
      </c>
      <c r="J53" s="391">
        <f t="shared" si="139"/>
        <v>4</v>
      </c>
      <c r="K53" s="378" t="str">
        <f t="shared" si="139"/>
        <v>-</v>
      </c>
      <c r="L53" s="379">
        <f t="shared" si="139"/>
        <v>4</v>
      </c>
      <c r="M53" s="391">
        <f t="shared" si="139"/>
        <v>5</v>
      </c>
      <c r="N53" s="378" t="str">
        <f t="shared" si="139"/>
        <v>-</v>
      </c>
      <c r="O53" s="379">
        <f t="shared" si="139"/>
        <v>5</v>
      </c>
      <c r="P53" s="391" t="str">
        <f t="shared" si="139"/>
        <v>-</v>
      </c>
      <c r="Q53" s="378" t="str">
        <f t="shared" si="139"/>
        <v>-</v>
      </c>
      <c r="R53" s="379" t="str">
        <f t="shared" si="139"/>
        <v>-</v>
      </c>
      <c r="S53" s="391">
        <f t="shared" si="139"/>
        <v>69</v>
      </c>
      <c r="T53" s="389">
        <f t="shared" si="139"/>
        <v>8</v>
      </c>
      <c r="U53" s="389">
        <f t="shared" si="139"/>
        <v>286</v>
      </c>
      <c r="V53" s="378">
        <f t="shared" si="139"/>
        <v>19</v>
      </c>
      <c r="W53" s="379">
        <f t="shared" si="139"/>
        <v>382</v>
      </c>
      <c r="X53" s="391">
        <f t="shared" si="139"/>
        <v>1018</v>
      </c>
      <c r="Y53" s="378">
        <f t="shared" si="139"/>
        <v>113</v>
      </c>
      <c r="Z53" s="379">
        <f t="shared" si="139"/>
        <v>1131</v>
      </c>
      <c r="AA53" s="391" t="str">
        <f t="shared" si="139"/>
        <v>-</v>
      </c>
      <c r="AB53" s="378" t="str">
        <f t="shared" si="139"/>
        <v>-</v>
      </c>
      <c r="AC53" s="379" t="str">
        <f t="shared" si="139"/>
        <v>-</v>
      </c>
      <c r="AD53" s="391">
        <f t="shared" si="139"/>
        <v>24</v>
      </c>
      <c r="AE53" s="378">
        <f t="shared" si="139"/>
        <v>11</v>
      </c>
      <c r="AF53" s="379">
        <f t="shared" si="139"/>
        <v>35</v>
      </c>
      <c r="AG53" s="391" t="str">
        <f t="shared" si="139"/>
        <v>-</v>
      </c>
      <c r="AH53" s="378" t="str">
        <f t="shared" si="139"/>
        <v>-</v>
      </c>
      <c r="AI53" s="379" t="str">
        <f t="shared" si="139"/>
        <v>-</v>
      </c>
      <c r="AJ53" s="391" t="str">
        <f t="shared" si="139"/>
        <v>-</v>
      </c>
      <c r="AK53" s="378" t="str">
        <f t="shared" si="139"/>
        <v>-</v>
      </c>
      <c r="AL53" s="379" t="str">
        <f t="shared" si="139"/>
        <v>-</v>
      </c>
      <c r="AM53" s="391" t="str">
        <f t="shared" si="139"/>
        <v>-</v>
      </c>
      <c r="AN53" s="378" t="str">
        <f t="shared" si="139"/>
        <v>-</v>
      </c>
      <c r="AO53" s="379" t="str">
        <f t="shared" si="139"/>
        <v>-</v>
      </c>
      <c r="AP53" s="391" t="str">
        <f t="shared" si="139"/>
        <v>-</v>
      </c>
      <c r="AQ53" s="378">
        <f t="shared" si="139"/>
        <v>4</v>
      </c>
      <c r="AR53" s="386">
        <f t="shared" si="139"/>
        <v>4</v>
      </c>
      <c r="AS53" s="391" t="str">
        <f t="shared" si="139"/>
        <v>-</v>
      </c>
      <c r="AT53" s="378" t="str">
        <f t="shared" si="139"/>
        <v>-</v>
      </c>
      <c r="AU53" s="379" t="str">
        <f t="shared" si="139"/>
        <v>-</v>
      </c>
      <c r="AV53" s="1065">
        <f>IF(SUM(AV47:AW52)=0,"-",SUM(AV47:AW52))</f>
        <v>1516</v>
      </c>
      <c r="AW53" s="1066" t="str">
        <f t="shared" si="139"/>
        <v>-</v>
      </c>
      <c r="AX53" s="1094">
        <f t="shared" ref="AX53" si="140">IF(SUM(AX47:AY52)=0,"-",SUM(AX47:AY52))</f>
        <v>155</v>
      </c>
      <c r="AY53" s="1066" t="str">
        <f t="shared" ref="AY53" si="141">IF(SUM(AY47:AY52)=0,"-",SUM(AY47:AY52))</f>
        <v>-</v>
      </c>
      <c r="AZ53" s="1065">
        <f>IF(SUM(AZ47:BA52)=0,"-",SUM(AZ47:BA52))</f>
        <v>119</v>
      </c>
      <c r="BA53" s="1066" t="str">
        <f t="shared" si="139"/>
        <v>-</v>
      </c>
      <c r="BB53" s="1066">
        <f t="shared" ref="BB53" si="142">IF(SUM(BB47:BC52)=0,"-",SUM(BB47:BC52))</f>
        <v>77</v>
      </c>
      <c r="BC53" s="1066" t="str">
        <f t="shared" ref="BC53" si="143">IF(SUM(BC47:BC52)=0,"-",SUM(BC47:BC52))</f>
        <v>-</v>
      </c>
      <c r="BD53" s="1066">
        <f t="shared" ref="BD53" si="144">IF(SUM(BD47:BE52)=0,"-",SUM(BD47:BE52))</f>
        <v>1471</v>
      </c>
      <c r="BE53" s="1066" t="str">
        <f t="shared" ref="BE53" si="145">IF(SUM(BE47:BE52)=0,"-",SUM(BE47:BE52))</f>
        <v>-</v>
      </c>
      <c r="BF53" s="1066">
        <f t="shared" ref="BF53" si="146">IF(SUM(BF47:BG52)=0,"-",SUM(BF47:BG52))</f>
        <v>4</v>
      </c>
      <c r="BG53" s="1066" t="str">
        <f t="shared" ref="BG53" si="147">IF(SUM(BG47:BG52)=0,"-",SUM(BG47:BG52))</f>
        <v>-</v>
      </c>
      <c r="BH53" s="1066" t="str">
        <f t="shared" ref="BH53" si="148">IF(SUM(BH47:BI52)=0,"-",SUM(BH47:BI52))</f>
        <v>-</v>
      </c>
      <c r="BI53" s="1067" t="str">
        <f t="shared" ref="BI53" si="149">IF(SUM(BI47:BI52)=0,"-",SUM(BI47:BI52))</f>
        <v>-</v>
      </c>
      <c r="BJ53" s="1065">
        <f t="shared" ref="BJ53" si="150">IF(SUM(BJ47:BK52)=0,"-",SUM(BJ47:BK52))</f>
        <v>196</v>
      </c>
      <c r="BK53" s="1066" t="str">
        <f t="shared" ref="BK53" si="151">IF(SUM(BK47:BK52)=0,"-",SUM(BK47:BK52))</f>
        <v>-</v>
      </c>
      <c r="BL53" s="1066">
        <f t="shared" ref="BL53" si="152">IF(SUM(BL47:BM52)=0,"-",SUM(BL47:BM52))</f>
        <v>1475</v>
      </c>
      <c r="BM53" s="1068" t="str">
        <f t="shared" ref="BM53" si="153">IF(SUM(BM47:BM52)=0,"-",SUM(BM47:BM52))</f>
        <v>-</v>
      </c>
      <c r="BN53" s="1065">
        <f t="shared" si="101"/>
        <v>1671</v>
      </c>
      <c r="BO53" s="1068"/>
      <c r="DO53" s="5"/>
    </row>
    <row r="54" spans="2:119" ht="13.5" customHeight="1">
      <c r="B54" s="1275"/>
      <c r="C54" s="1255"/>
      <c r="D54" s="1258"/>
      <c r="E54" s="1260" t="s">
        <v>547</v>
      </c>
      <c r="F54" s="75">
        <v>600</v>
      </c>
      <c r="G54" s="49" t="s">
        <v>138</v>
      </c>
      <c r="H54" s="50" t="s">
        <v>138</v>
      </c>
      <c r="I54" s="398" t="str">
        <f t="shared" ref="I54:I64" si="154">IF(SUM(G54:H54)=0,"-",SUM(G54:H54))</f>
        <v>-</v>
      </c>
      <c r="J54" s="49" t="s">
        <v>138</v>
      </c>
      <c r="K54" s="50" t="s">
        <v>138</v>
      </c>
      <c r="L54" s="398" t="str">
        <f t="shared" ref="L54:L64" si="155">IF(SUM(J54:K54)=0,"-",SUM(J54:K54))</f>
        <v>-</v>
      </c>
      <c r="M54" s="49" t="s">
        <v>138</v>
      </c>
      <c r="N54" s="50" t="s">
        <v>138</v>
      </c>
      <c r="O54" s="398" t="str">
        <f t="shared" ref="O54:O64" si="156">IF(SUM(M54:N54)=0,"-",SUM(M54:N54))</f>
        <v>-</v>
      </c>
      <c r="P54" s="49" t="s">
        <v>138</v>
      </c>
      <c r="Q54" s="50" t="s">
        <v>138</v>
      </c>
      <c r="R54" s="398" t="str">
        <f t="shared" ref="R54:R64" si="157">IF(SUM(P54:Q54)=0,"-",SUM(P54:Q54))</f>
        <v>-</v>
      </c>
      <c r="S54" s="49" t="s">
        <v>138</v>
      </c>
      <c r="T54" s="186" t="s">
        <v>138</v>
      </c>
      <c r="U54" s="186" t="s">
        <v>138</v>
      </c>
      <c r="V54" s="50" t="s">
        <v>138</v>
      </c>
      <c r="W54" s="398" t="str">
        <f t="shared" ref="W54:W64" si="158">IF(SUM(S54:V54)=0,"-",SUM(S54:V54))</f>
        <v>-</v>
      </c>
      <c r="X54" s="49" t="s">
        <v>138</v>
      </c>
      <c r="Y54" s="50" t="s">
        <v>138</v>
      </c>
      <c r="Z54" s="398" t="str">
        <f t="shared" ref="Z54:Z64" si="159">IF(SUM(X54:Y54)=0,"-",SUM(X54:Y54))</f>
        <v>-</v>
      </c>
      <c r="AA54" s="49" t="s">
        <v>138</v>
      </c>
      <c r="AB54" s="50" t="s">
        <v>138</v>
      </c>
      <c r="AC54" s="398" t="str">
        <f t="shared" ref="AC54:AC64" si="160">IF(SUM(AA54:AB54)=0,"-",SUM(AA54:AB54))</f>
        <v>-</v>
      </c>
      <c r="AD54" s="49" t="s">
        <v>138</v>
      </c>
      <c r="AE54" s="50" t="s">
        <v>138</v>
      </c>
      <c r="AF54" s="398" t="str">
        <f t="shared" ref="AF54:AF64" si="161">IF(SUM(AD54:AE54)=0,"-",SUM(AD54:AE54))</f>
        <v>-</v>
      </c>
      <c r="AG54" s="49" t="s">
        <v>138</v>
      </c>
      <c r="AH54" s="50" t="s">
        <v>138</v>
      </c>
      <c r="AI54" s="398" t="str">
        <f t="shared" ref="AI54:AI64" si="162">IF(SUM(AG54:AH54)=0,"-",SUM(AG54:AH54))</f>
        <v>-</v>
      </c>
      <c r="AJ54" s="49" t="s">
        <v>138</v>
      </c>
      <c r="AK54" s="50" t="s">
        <v>138</v>
      </c>
      <c r="AL54" s="398" t="str">
        <f t="shared" ref="AL54:AL64" si="163">IF(SUM(AJ54:AK54)=0,"-",SUM(AJ54:AK54))</f>
        <v>-</v>
      </c>
      <c r="AM54" s="49" t="s">
        <v>138</v>
      </c>
      <c r="AN54" s="50" t="s">
        <v>138</v>
      </c>
      <c r="AO54" s="398" t="str">
        <f t="shared" ref="AO54:AO64" si="164">IF(SUM(AM54:AN54)=0,"-",SUM(AM54:AN54))</f>
        <v>-</v>
      </c>
      <c r="AP54" s="49" t="s">
        <v>138</v>
      </c>
      <c r="AQ54" s="50" t="s">
        <v>138</v>
      </c>
      <c r="AR54" s="383" t="str">
        <f t="shared" ref="AR54:AR64" si="165">IF(SUM(AP54:AQ54)=0,"-",SUM(AP54:AQ54))</f>
        <v>-</v>
      </c>
      <c r="AS54" s="49" t="s">
        <v>138</v>
      </c>
      <c r="AT54" s="50" t="s">
        <v>138</v>
      </c>
      <c r="AU54" s="398" t="str">
        <f t="shared" ref="AU54:AU64" si="166">IF(SUM(AS54:AT54)=0,"-",SUM(AS54:AT54))</f>
        <v>-</v>
      </c>
      <c r="AV54" s="1077" t="str">
        <f t="shared" ref="AV54:AV64" si="167">IF(SUM(G54,J54,M54,P54,S54,U54,X54,AA54,AD54,AG54,AJ54,AM54,AP54,AS54)=0,"-",SUM(G54,J54,M54,P54,S54,U54,X54,AA54,AD54,AG54,AJ54,AM54,AP54,AS54))</f>
        <v>-</v>
      </c>
      <c r="AW54" s="1074"/>
      <c r="AX54" s="1076" t="str">
        <f t="shared" ref="AX54:AX64" si="168">IF(SUM(H54,K54,N54,Q54,T54,V54,Y54,AB54,AE54,AH54,AK54,AN54,AQ54,AT54)=0,"-",SUM(H54,K54,N54,Q54,T54,V54,Y54,AB54,AE54,AH54,AK54,AN54,AQ54,AT54))</f>
        <v>-</v>
      </c>
      <c r="AY54" s="1074"/>
      <c r="AZ54" s="1077">
        <f t="shared" ref="AZ54:AZ64" si="169">SUMIF(G$88,"①",I54)+SUMIF(J$88,"①",L54)+SUMIF(M$88,"①",O54)+SUMIF(P$88,"①",R54)+SUMIF(S$88,"①",S54)+SUMIF(S$88,"①",T54)+SUMIF(U$88,"①",U54)+SUMIF(U$88,"①",V54)+SUMIF(X$88,"①",Z54)+SUMIF(AA$88,"①",AC54)+SUMIF(AD$88,"①",AF54)+SUMIF(AG$88,"①",AI54)+SUMIF(AJ$88,"①",AL54)+SUMIF(AM$88,"①",AO54)+SUMIF(AP$88,"①",AR54)+SUMIF(AS$88,"①",AU54)</f>
        <v>0</v>
      </c>
      <c r="BA54" s="1074"/>
      <c r="BB54" s="1074">
        <f t="shared" ref="BB54:BB64" si="170">SUMIF(G$88,"②",I54)+SUMIF(J$88,"②",L54)+SUMIF(M$88,"②",O54)+SUMIF(P$88,"②",R54)+SUMIF(S$88,"②",S54)+SUMIF(S$88,"②",T54)+SUMIF(U$88,"②",U54)+SUMIF(U$88,"②",V54)+SUMIF(X$88,"②",Z54)+SUMIF(AA$88,"②",AC54)+SUMIF(AD$88,"②",AF54)+SUMIF(AG$88,"②",AI54)+SUMIF(AJ$88,"②",AL54)+SUMIF(AM$88,"②",AO54)+SUMIF(AP$88,"②",AR54)+SUMIF(AS$88,"②",AU54)</f>
        <v>0</v>
      </c>
      <c r="BC54" s="1074"/>
      <c r="BD54" s="1074">
        <f t="shared" ref="BD54:BD64" si="171">SUMIF(G$88,"③",I54)+SUMIF(J$88,"③",L54)+SUMIF(M$88,"③",O54)+SUMIF(P$88,"③",R54)+SUMIF(S$88,"③",S54)+SUMIF(S$88,"③",T54)+SUMIF(U$88,"③",U54)+SUMIF(U$88,"③",V54)+SUMIF(X$88,"③",Z54)+SUMIF(AA$88,"③",AC54)+SUMIF(AD$88,"③",AF54)+SUMIF(AG$88,"③",AI54)+SUMIF(AJ$88,"③",AL54)+SUMIF(AM$88,"③",AO54)+SUMIF(AP$88,"③",AR54)+SUMIF(AS$88,"③",AU54)</f>
        <v>0</v>
      </c>
      <c r="BE54" s="1074"/>
      <c r="BF54" s="1074">
        <f t="shared" ref="BF54:BF64" si="172">SUMIF(G$88,"④",I54)+SUMIF(J$88,"④",L54)+SUMIF(M$88,"④",O54)+SUMIF(P$88,"④",R54)+SUMIF(S$88,"④",S54)+SUMIF(S$88,"④",T54)+SUMIF(U$88,"④",U54)+SUMIF(U$88,"④",V54)+SUMIF(X$88,"④",Z54)+SUMIF(AA$88,"④",AC54)+SUMIF(AD$88,"④",AF54)+SUMIF(AG$88,"④",AI54)+SUMIF(AJ$88,"④",AL54)+SUMIF(AM$88,"④",AO54)+SUMIF(AP$88,"④",AR54)+SUMIF(AS$88,"④",AU54)</f>
        <v>0</v>
      </c>
      <c r="BG54" s="1074"/>
      <c r="BH54" s="1074">
        <f t="shared" ref="BH54:BH64" si="173">SUMIF(G$88,"⑤",I54)+SUMIF(J$88,"⑤",L54)+SUMIF(M$88,"⑤",O54)+SUMIF(P$88,"⑤",R54)+SUMIF(S$88,"⑤",S54)+SUMIF(S$88,"⑤",T54)+SUMIF(U$88,"⑤",U54)+SUMIF(U$88,"⑤",V54)+SUMIF(X$88,"⑤",Z54)+SUMIF(AA$88,"⑤",AC54)+SUMIF(AD$88,"⑤",AF54)+SUMIF(AG$88,"⑤",AI54)+SUMIF(AJ$88,"⑤",AL54)+SUMIF(AM$88,"⑤",AO54)+SUMIF(AP$88,"⑤",AR54)+SUMIF(AS$88,"⑤",AU54)</f>
        <v>0</v>
      </c>
      <c r="BI54" s="1078"/>
      <c r="BJ54" s="1077">
        <f t="shared" ref="BJ54:BJ64" si="174">SUM(AZ54:BC54)</f>
        <v>0</v>
      </c>
      <c r="BK54" s="1074"/>
      <c r="BL54" s="1074">
        <f t="shared" ref="BL54:BL64" si="175">SUM(BD54:BI54)</f>
        <v>0</v>
      </c>
      <c r="BM54" s="1075"/>
      <c r="BN54" s="1074" t="str">
        <f t="shared" si="101"/>
        <v>-</v>
      </c>
      <c r="BO54" s="1075"/>
      <c r="DO54" s="5"/>
    </row>
    <row r="55" spans="2:119" ht="13.5" customHeight="1">
      <c r="B55" s="1275"/>
      <c r="C55" s="1255"/>
      <c r="D55" s="1258"/>
      <c r="E55" s="1265"/>
      <c r="F55" s="76">
        <v>500</v>
      </c>
      <c r="G55" s="52" t="s">
        <v>138</v>
      </c>
      <c r="H55" s="53" t="s">
        <v>138</v>
      </c>
      <c r="I55" s="377" t="str">
        <f t="shared" si="154"/>
        <v>-</v>
      </c>
      <c r="J55" s="52" t="s">
        <v>138</v>
      </c>
      <c r="K55" s="53" t="s">
        <v>138</v>
      </c>
      <c r="L55" s="377" t="str">
        <f t="shared" si="155"/>
        <v>-</v>
      </c>
      <c r="M55" s="52" t="s">
        <v>138</v>
      </c>
      <c r="N55" s="53" t="s">
        <v>138</v>
      </c>
      <c r="O55" s="377" t="str">
        <f t="shared" si="156"/>
        <v>-</v>
      </c>
      <c r="P55" s="52" t="s">
        <v>138</v>
      </c>
      <c r="Q55" s="53" t="s">
        <v>138</v>
      </c>
      <c r="R55" s="377" t="str">
        <f t="shared" si="157"/>
        <v>-</v>
      </c>
      <c r="S55" s="52" t="s">
        <v>138</v>
      </c>
      <c r="T55" s="188" t="s">
        <v>138</v>
      </c>
      <c r="U55" s="188" t="s">
        <v>138</v>
      </c>
      <c r="V55" s="53" t="s">
        <v>138</v>
      </c>
      <c r="W55" s="377" t="str">
        <f t="shared" si="158"/>
        <v>-</v>
      </c>
      <c r="X55" s="52" t="s">
        <v>138</v>
      </c>
      <c r="Y55" s="53" t="s">
        <v>138</v>
      </c>
      <c r="Z55" s="377" t="str">
        <f t="shared" si="159"/>
        <v>-</v>
      </c>
      <c r="AA55" s="52" t="s">
        <v>138</v>
      </c>
      <c r="AB55" s="53" t="s">
        <v>138</v>
      </c>
      <c r="AC55" s="377" t="str">
        <f t="shared" si="160"/>
        <v>-</v>
      </c>
      <c r="AD55" s="52" t="s">
        <v>138</v>
      </c>
      <c r="AE55" s="53" t="s">
        <v>138</v>
      </c>
      <c r="AF55" s="377" t="str">
        <f t="shared" si="161"/>
        <v>-</v>
      </c>
      <c r="AG55" s="52" t="s">
        <v>138</v>
      </c>
      <c r="AH55" s="53" t="s">
        <v>138</v>
      </c>
      <c r="AI55" s="377" t="str">
        <f t="shared" si="162"/>
        <v>-</v>
      </c>
      <c r="AJ55" s="52" t="s">
        <v>138</v>
      </c>
      <c r="AK55" s="53" t="s">
        <v>138</v>
      </c>
      <c r="AL55" s="377" t="str">
        <f t="shared" si="163"/>
        <v>-</v>
      </c>
      <c r="AM55" s="52" t="s">
        <v>138</v>
      </c>
      <c r="AN55" s="53" t="s">
        <v>138</v>
      </c>
      <c r="AO55" s="377" t="str">
        <f t="shared" si="164"/>
        <v>-</v>
      </c>
      <c r="AP55" s="52" t="s">
        <v>138</v>
      </c>
      <c r="AQ55" s="53" t="s">
        <v>138</v>
      </c>
      <c r="AR55" s="384" t="str">
        <f t="shared" si="165"/>
        <v>-</v>
      </c>
      <c r="AS55" s="52" t="s">
        <v>138</v>
      </c>
      <c r="AT55" s="53" t="s">
        <v>138</v>
      </c>
      <c r="AU55" s="377" t="str">
        <f t="shared" si="166"/>
        <v>-</v>
      </c>
      <c r="AV55" s="1071" t="str">
        <f t="shared" si="167"/>
        <v>-</v>
      </c>
      <c r="AW55" s="1070"/>
      <c r="AX55" s="1069" t="str">
        <f t="shared" si="168"/>
        <v>-</v>
      </c>
      <c r="AY55" s="1070"/>
      <c r="AZ55" s="1071">
        <f t="shared" si="169"/>
        <v>0</v>
      </c>
      <c r="BA55" s="1070"/>
      <c r="BB55" s="1070">
        <f t="shared" si="170"/>
        <v>0</v>
      </c>
      <c r="BC55" s="1070"/>
      <c r="BD55" s="1070">
        <f t="shared" si="171"/>
        <v>0</v>
      </c>
      <c r="BE55" s="1070"/>
      <c r="BF55" s="1070">
        <f t="shared" si="172"/>
        <v>0</v>
      </c>
      <c r="BG55" s="1070"/>
      <c r="BH55" s="1070">
        <f t="shared" si="173"/>
        <v>0</v>
      </c>
      <c r="BI55" s="1072"/>
      <c r="BJ55" s="1071">
        <f t="shared" si="174"/>
        <v>0</v>
      </c>
      <c r="BK55" s="1070"/>
      <c r="BL55" s="1070">
        <f t="shared" si="175"/>
        <v>0</v>
      </c>
      <c r="BM55" s="1073"/>
      <c r="BN55" s="1070" t="str">
        <f t="shared" si="101"/>
        <v>-</v>
      </c>
      <c r="BO55" s="1073"/>
      <c r="DO55" s="5"/>
    </row>
    <row r="56" spans="2:119" ht="13.5" customHeight="1">
      <c r="B56" s="1275"/>
      <c r="C56" s="1255"/>
      <c r="D56" s="1258"/>
      <c r="E56" s="1265"/>
      <c r="F56" s="76">
        <v>450</v>
      </c>
      <c r="G56" s="52" t="s">
        <v>138</v>
      </c>
      <c r="H56" s="53" t="s">
        <v>138</v>
      </c>
      <c r="I56" s="377" t="str">
        <f t="shared" si="154"/>
        <v>-</v>
      </c>
      <c r="J56" s="52" t="s">
        <v>138</v>
      </c>
      <c r="K56" s="53" t="s">
        <v>138</v>
      </c>
      <c r="L56" s="377" t="str">
        <f t="shared" si="155"/>
        <v>-</v>
      </c>
      <c r="M56" s="52" t="s">
        <v>138</v>
      </c>
      <c r="N56" s="53" t="s">
        <v>138</v>
      </c>
      <c r="O56" s="377" t="str">
        <f t="shared" si="156"/>
        <v>-</v>
      </c>
      <c r="P56" s="52" t="s">
        <v>138</v>
      </c>
      <c r="Q56" s="53" t="s">
        <v>138</v>
      </c>
      <c r="R56" s="377" t="str">
        <f t="shared" si="157"/>
        <v>-</v>
      </c>
      <c r="S56" s="52" t="s">
        <v>138</v>
      </c>
      <c r="T56" s="188" t="s">
        <v>138</v>
      </c>
      <c r="U56" s="188" t="s">
        <v>138</v>
      </c>
      <c r="V56" s="53" t="s">
        <v>138</v>
      </c>
      <c r="W56" s="377" t="str">
        <f t="shared" si="158"/>
        <v>-</v>
      </c>
      <c r="X56" s="52" t="s">
        <v>138</v>
      </c>
      <c r="Y56" s="53" t="s">
        <v>138</v>
      </c>
      <c r="Z56" s="377" t="str">
        <f t="shared" si="159"/>
        <v>-</v>
      </c>
      <c r="AA56" s="52" t="s">
        <v>138</v>
      </c>
      <c r="AB56" s="53" t="s">
        <v>138</v>
      </c>
      <c r="AC56" s="377" t="str">
        <f t="shared" si="160"/>
        <v>-</v>
      </c>
      <c r="AD56" s="52" t="s">
        <v>138</v>
      </c>
      <c r="AE56" s="53" t="s">
        <v>138</v>
      </c>
      <c r="AF56" s="377" t="str">
        <f t="shared" si="161"/>
        <v>-</v>
      </c>
      <c r="AG56" s="52" t="s">
        <v>138</v>
      </c>
      <c r="AH56" s="53" t="s">
        <v>138</v>
      </c>
      <c r="AI56" s="377" t="str">
        <f t="shared" si="162"/>
        <v>-</v>
      </c>
      <c r="AJ56" s="52" t="s">
        <v>138</v>
      </c>
      <c r="AK56" s="53" t="s">
        <v>138</v>
      </c>
      <c r="AL56" s="377" t="str">
        <f t="shared" si="163"/>
        <v>-</v>
      </c>
      <c r="AM56" s="52" t="s">
        <v>138</v>
      </c>
      <c r="AN56" s="53" t="s">
        <v>138</v>
      </c>
      <c r="AO56" s="377" t="str">
        <f t="shared" si="164"/>
        <v>-</v>
      </c>
      <c r="AP56" s="52" t="s">
        <v>138</v>
      </c>
      <c r="AQ56" s="53" t="s">
        <v>138</v>
      </c>
      <c r="AR56" s="384" t="str">
        <f t="shared" si="165"/>
        <v>-</v>
      </c>
      <c r="AS56" s="52" t="s">
        <v>138</v>
      </c>
      <c r="AT56" s="53" t="s">
        <v>138</v>
      </c>
      <c r="AU56" s="377" t="str">
        <f t="shared" si="166"/>
        <v>-</v>
      </c>
      <c r="AV56" s="1071" t="str">
        <f t="shared" si="167"/>
        <v>-</v>
      </c>
      <c r="AW56" s="1070"/>
      <c r="AX56" s="1069" t="str">
        <f t="shared" si="168"/>
        <v>-</v>
      </c>
      <c r="AY56" s="1070"/>
      <c r="AZ56" s="1071">
        <f t="shared" si="169"/>
        <v>0</v>
      </c>
      <c r="BA56" s="1070"/>
      <c r="BB56" s="1070">
        <f t="shared" si="170"/>
        <v>0</v>
      </c>
      <c r="BC56" s="1070"/>
      <c r="BD56" s="1070">
        <f t="shared" si="171"/>
        <v>0</v>
      </c>
      <c r="BE56" s="1070"/>
      <c r="BF56" s="1070">
        <f t="shared" si="172"/>
        <v>0</v>
      </c>
      <c r="BG56" s="1070"/>
      <c r="BH56" s="1070">
        <f t="shared" si="173"/>
        <v>0</v>
      </c>
      <c r="BI56" s="1072"/>
      <c r="BJ56" s="1071">
        <f t="shared" si="174"/>
        <v>0</v>
      </c>
      <c r="BK56" s="1070"/>
      <c r="BL56" s="1070">
        <f t="shared" si="175"/>
        <v>0</v>
      </c>
      <c r="BM56" s="1073"/>
      <c r="BN56" s="1070" t="str">
        <f t="shared" si="101"/>
        <v>-</v>
      </c>
      <c r="BO56" s="1073"/>
      <c r="DO56" s="5"/>
    </row>
    <row r="57" spans="2:119" ht="13.5" customHeight="1">
      <c r="B57" s="1275"/>
      <c r="C57" s="1255"/>
      <c r="D57" s="1258"/>
      <c r="E57" s="1265"/>
      <c r="F57" s="76">
        <v>400</v>
      </c>
      <c r="G57" s="52" t="s">
        <v>138</v>
      </c>
      <c r="H57" s="53" t="s">
        <v>138</v>
      </c>
      <c r="I57" s="377" t="str">
        <f t="shared" si="154"/>
        <v>-</v>
      </c>
      <c r="J57" s="52" t="s">
        <v>138</v>
      </c>
      <c r="K57" s="53" t="s">
        <v>138</v>
      </c>
      <c r="L57" s="377" t="str">
        <f t="shared" si="155"/>
        <v>-</v>
      </c>
      <c r="M57" s="52" t="s">
        <v>138</v>
      </c>
      <c r="N57" s="53" t="s">
        <v>138</v>
      </c>
      <c r="O57" s="377" t="str">
        <f t="shared" si="156"/>
        <v>-</v>
      </c>
      <c r="P57" s="52" t="s">
        <v>138</v>
      </c>
      <c r="Q57" s="53" t="s">
        <v>138</v>
      </c>
      <c r="R57" s="377" t="str">
        <f t="shared" si="157"/>
        <v>-</v>
      </c>
      <c r="S57" s="52" t="s">
        <v>138</v>
      </c>
      <c r="T57" s="188" t="s">
        <v>138</v>
      </c>
      <c r="U57" s="188" t="s">
        <v>138</v>
      </c>
      <c r="V57" s="53" t="s">
        <v>138</v>
      </c>
      <c r="W57" s="377" t="str">
        <f t="shared" si="158"/>
        <v>-</v>
      </c>
      <c r="X57" s="52" t="s">
        <v>138</v>
      </c>
      <c r="Y57" s="53" t="s">
        <v>138</v>
      </c>
      <c r="Z57" s="377" t="str">
        <f t="shared" si="159"/>
        <v>-</v>
      </c>
      <c r="AA57" s="52" t="s">
        <v>138</v>
      </c>
      <c r="AB57" s="53" t="s">
        <v>138</v>
      </c>
      <c r="AC57" s="377" t="str">
        <f t="shared" si="160"/>
        <v>-</v>
      </c>
      <c r="AD57" s="52" t="s">
        <v>138</v>
      </c>
      <c r="AE57" s="53" t="s">
        <v>138</v>
      </c>
      <c r="AF57" s="377" t="str">
        <f t="shared" si="161"/>
        <v>-</v>
      </c>
      <c r="AG57" s="52" t="s">
        <v>138</v>
      </c>
      <c r="AH57" s="53" t="s">
        <v>138</v>
      </c>
      <c r="AI57" s="377" t="str">
        <f t="shared" si="162"/>
        <v>-</v>
      </c>
      <c r="AJ57" s="52" t="s">
        <v>138</v>
      </c>
      <c r="AK57" s="53" t="s">
        <v>138</v>
      </c>
      <c r="AL57" s="377" t="str">
        <f t="shared" si="163"/>
        <v>-</v>
      </c>
      <c r="AM57" s="52" t="s">
        <v>138</v>
      </c>
      <c r="AN57" s="53" t="s">
        <v>138</v>
      </c>
      <c r="AO57" s="377" t="str">
        <f t="shared" si="164"/>
        <v>-</v>
      </c>
      <c r="AP57" s="52" t="s">
        <v>138</v>
      </c>
      <c r="AQ57" s="53" t="s">
        <v>138</v>
      </c>
      <c r="AR57" s="384" t="str">
        <f t="shared" si="165"/>
        <v>-</v>
      </c>
      <c r="AS57" s="52" t="s">
        <v>138</v>
      </c>
      <c r="AT57" s="53" t="s">
        <v>138</v>
      </c>
      <c r="AU57" s="377" t="str">
        <f t="shared" si="166"/>
        <v>-</v>
      </c>
      <c r="AV57" s="1071" t="str">
        <f t="shared" si="167"/>
        <v>-</v>
      </c>
      <c r="AW57" s="1070"/>
      <c r="AX57" s="1069" t="str">
        <f t="shared" si="168"/>
        <v>-</v>
      </c>
      <c r="AY57" s="1070"/>
      <c r="AZ57" s="1071">
        <f t="shared" si="169"/>
        <v>0</v>
      </c>
      <c r="BA57" s="1070"/>
      <c r="BB57" s="1070">
        <f t="shared" si="170"/>
        <v>0</v>
      </c>
      <c r="BC57" s="1070"/>
      <c r="BD57" s="1070">
        <f t="shared" si="171"/>
        <v>0</v>
      </c>
      <c r="BE57" s="1070"/>
      <c r="BF57" s="1070">
        <f t="shared" si="172"/>
        <v>0</v>
      </c>
      <c r="BG57" s="1070"/>
      <c r="BH57" s="1070">
        <f t="shared" si="173"/>
        <v>0</v>
      </c>
      <c r="BI57" s="1072"/>
      <c r="BJ57" s="1071">
        <f t="shared" si="174"/>
        <v>0</v>
      </c>
      <c r="BK57" s="1070"/>
      <c r="BL57" s="1070">
        <f t="shared" si="175"/>
        <v>0</v>
      </c>
      <c r="BM57" s="1073"/>
      <c r="BN57" s="1070" t="str">
        <f t="shared" si="101"/>
        <v>-</v>
      </c>
      <c r="BO57" s="1073"/>
      <c r="DO57" s="5"/>
    </row>
    <row r="58" spans="2:119" ht="13.5" customHeight="1">
      <c r="B58" s="1275"/>
      <c r="C58" s="1255"/>
      <c r="D58" s="1258"/>
      <c r="E58" s="1265"/>
      <c r="F58" s="76">
        <v>350</v>
      </c>
      <c r="G58" s="52" t="s">
        <v>138</v>
      </c>
      <c r="H58" s="53" t="s">
        <v>138</v>
      </c>
      <c r="I58" s="377" t="str">
        <f t="shared" si="154"/>
        <v>-</v>
      </c>
      <c r="J58" s="52" t="s">
        <v>138</v>
      </c>
      <c r="K58" s="53" t="s">
        <v>138</v>
      </c>
      <c r="L58" s="377" t="str">
        <f t="shared" si="155"/>
        <v>-</v>
      </c>
      <c r="M58" s="52" t="s">
        <v>138</v>
      </c>
      <c r="N58" s="53" t="s">
        <v>138</v>
      </c>
      <c r="O58" s="377" t="str">
        <f t="shared" si="156"/>
        <v>-</v>
      </c>
      <c r="P58" s="52" t="s">
        <v>138</v>
      </c>
      <c r="Q58" s="53" t="s">
        <v>138</v>
      </c>
      <c r="R58" s="377" t="str">
        <f t="shared" si="157"/>
        <v>-</v>
      </c>
      <c r="S58" s="52" t="s">
        <v>138</v>
      </c>
      <c r="T58" s="188" t="s">
        <v>138</v>
      </c>
      <c r="U58" s="188" t="s">
        <v>138</v>
      </c>
      <c r="V58" s="53" t="s">
        <v>138</v>
      </c>
      <c r="W58" s="377" t="str">
        <f t="shared" si="158"/>
        <v>-</v>
      </c>
      <c r="X58" s="52" t="s">
        <v>138</v>
      </c>
      <c r="Y58" s="53" t="s">
        <v>138</v>
      </c>
      <c r="Z58" s="377" t="str">
        <f t="shared" si="159"/>
        <v>-</v>
      </c>
      <c r="AA58" s="52" t="s">
        <v>138</v>
      </c>
      <c r="AB58" s="53" t="s">
        <v>138</v>
      </c>
      <c r="AC58" s="377" t="str">
        <f t="shared" si="160"/>
        <v>-</v>
      </c>
      <c r="AD58" s="52" t="s">
        <v>138</v>
      </c>
      <c r="AE58" s="53" t="s">
        <v>138</v>
      </c>
      <c r="AF58" s="377" t="str">
        <f t="shared" si="161"/>
        <v>-</v>
      </c>
      <c r="AG58" s="52" t="s">
        <v>138</v>
      </c>
      <c r="AH58" s="53" t="s">
        <v>138</v>
      </c>
      <c r="AI58" s="377" t="str">
        <f t="shared" si="162"/>
        <v>-</v>
      </c>
      <c r="AJ58" s="52" t="s">
        <v>138</v>
      </c>
      <c r="AK58" s="53" t="s">
        <v>138</v>
      </c>
      <c r="AL58" s="377" t="str">
        <f t="shared" si="163"/>
        <v>-</v>
      </c>
      <c r="AM58" s="52" t="s">
        <v>138</v>
      </c>
      <c r="AN58" s="53" t="s">
        <v>138</v>
      </c>
      <c r="AO58" s="377" t="str">
        <f t="shared" si="164"/>
        <v>-</v>
      </c>
      <c r="AP58" s="52" t="s">
        <v>138</v>
      </c>
      <c r="AQ58" s="53" t="s">
        <v>138</v>
      </c>
      <c r="AR58" s="384" t="str">
        <f t="shared" si="165"/>
        <v>-</v>
      </c>
      <c r="AS58" s="52" t="s">
        <v>138</v>
      </c>
      <c r="AT58" s="53" t="s">
        <v>138</v>
      </c>
      <c r="AU58" s="377" t="str">
        <f t="shared" si="166"/>
        <v>-</v>
      </c>
      <c r="AV58" s="1071" t="str">
        <f t="shared" si="167"/>
        <v>-</v>
      </c>
      <c r="AW58" s="1070"/>
      <c r="AX58" s="1069" t="str">
        <f t="shared" si="168"/>
        <v>-</v>
      </c>
      <c r="AY58" s="1070"/>
      <c r="AZ58" s="1071">
        <f t="shared" si="169"/>
        <v>0</v>
      </c>
      <c r="BA58" s="1070"/>
      <c r="BB58" s="1070">
        <f t="shared" si="170"/>
        <v>0</v>
      </c>
      <c r="BC58" s="1070"/>
      <c r="BD58" s="1070">
        <f t="shared" si="171"/>
        <v>0</v>
      </c>
      <c r="BE58" s="1070"/>
      <c r="BF58" s="1070">
        <f t="shared" si="172"/>
        <v>0</v>
      </c>
      <c r="BG58" s="1070"/>
      <c r="BH58" s="1070">
        <f t="shared" si="173"/>
        <v>0</v>
      </c>
      <c r="BI58" s="1072"/>
      <c r="BJ58" s="1071">
        <f t="shared" si="174"/>
        <v>0</v>
      </c>
      <c r="BK58" s="1070"/>
      <c r="BL58" s="1070">
        <f t="shared" si="175"/>
        <v>0</v>
      </c>
      <c r="BM58" s="1073"/>
      <c r="BN58" s="1070" t="str">
        <f t="shared" si="101"/>
        <v>-</v>
      </c>
      <c r="BO58" s="1073"/>
      <c r="DO58" s="5"/>
    </row>
    <row r="59" spans="2:119" ht="13.5" customHeight="1">
      <c r="B59" s="1275"/>
      <c r="C59" s="1255"/>
      <c r="D59" s="1258"/>
      <c r="E59" s="1265"/>
      <c r="F59" s="76">
        <v>300</v>
      </c>
      <c r="G59" s="52" t="s">
        <v>138</v>
      </c>
      <c r="H59" s="53" t="s">
        <v>138</v>
      </c>
      <c r="I59" s="377" t="str">
        <f t="shared" si="154"/>
        <v>-</v>
      </c>
      <c r="J59" s="52" t="s">
        <v>138</v>
      </c>
      <c r="K59" s="53" t="s">
        <v>138</v>
      </c>
      <c r="L59" s="377" t="str">
        <f t="shared" si="155"/>
        <v>-</v>
      </c>
      <c r="M59" s="52" t="s">
        <v>138</v>
      </c>
      <c r="N59" s="53" t="s">
        <v>138</v>
      </c>
      <c r="O59" s="377" t="str">
        <f t="shared" si="156"/>
        <v>-</v>
      </c>
      <c r="P59" s="52" t="s">
        <v>138</v>
      </c>
      <c r="Q59" s="53" t="s">
        <v>138</v>
      </c>
      <c r="R59" s="377" t="str">
        <f t="shared" si="157"/>
        <v>-</v>
      </c>
      <c r="S59" s="52" t="s">
        <v>138</v>
      </c>
      <c r="T59" s="188" t="s">
        <v>138</v>
      </c>
      <c r="U59" s="188" t="s">
        <v>138</v>
      </c>
      <c r="V59" s="53" t="s">
        <v>138</v>
      </c>
      <c r="W59" s="377" t="str">
        <f t="shared" si="158"/>
        <v>-</v>
      </c>
      <c r="X59" s="52" t="s">
        <v>138</v>
      </c>
      <c r="Y59" s="53" t="s">
        <v>138</v>
      </c>
      <c r="Z59" s="377" t="str">
        <f t="shared" si="159"/>
        <v>-</v>
      </c>
      <c r="AA59" s="52" t="s">
        <v>138</v>
      </c>
      <c r="AB59" s="53" t="s">
        <v>138</v>
      </c>
      <c r="AC59" s="377" t="str">
        <f t="shared" si="160"/>
        <v>-</v>
      </c>
      <c r="AD59" s="52" t="s">
        <v>138</v>
      </c>
      <c r="AE59" s="53" t="s">
        <v>138</v>
      </c>
      <c r="AF59" s="377" t="str">
        <f t="shared" si="161"/>
        <v>-</v>
      </c>
      <c r="AG59" s="52" t="s">
        <v>138</v>
      </c>
      <c r="AH59" s="53" t="s">
        <v>138</v>
      </c>
      <c r="AI59" s="377" t="str">
        <f t="shared" si="162"/>
        <v>-</v>
      </c>
      <c r="AJ59" s="52" t="s">
        <v>138</v>
      </c>
      <c r="AK59" s="53" t="s">
        <v>138</v>
      </c>
      <c r="AL59" s="377" t="str">
        <f t="shared" si="163"/>
        <v>-</v>
      </c>
      <c r="AM59" s="52" t="s">
        <v>138</v>
      </c>
      <c r="AN59" s="53" t="s">
        <v>138</v>
      </c>
      <c r="AO59" s="377" t="str">
        <f t="shared" si="164"/>
        <v>-</v>
      </c>
      <c r="AP59" s="52" t="s">
        <v>138</v>
      </c>
      <c r="AQ59" s="53" t="s">
        <v>138</v>
      </c>
      <c r="AR59" s="384" t="str">
        <f t="shared" si="165"/>
        <v>-</v>
      </c>
      <c r="AS59" s="52" t="s">
        <v>138</v>
      </c>
      <c r="AT59" s="53" t="s">
        <v>138</v>
      </c>
      <c r="AU59" s="377" t="str">
        <f t="shared" si="166"/>
        <v>-</v>
      </c>
      <c r="AV59" s="1071" t="str">
        <f t="shared" si="167"/>
        <v>-</v>
      </c>
      <c r="AW59" s="1070"/>
      <c r="AX59" s="1069" t="str">
        <f t="shared" si="168"/>
        <v>-</v>
      </c>
      <c r="AY59" s="1070"/>
      <c r="AZ59" s="1071">
        <f t="shared" si="169"/>
        <v>0</v>
      </c>
      <c r="BA59" s="1070"/>
      <c r="BB59" s="1070">
        <f t="shared" si="170"/>
        <v>0</v>
      </c>
      <c r="BC59" s="1070"/>
      <c r="BD59" s="1070">
        <f t="shared" si="171"/>
        <v>0</v>
      </c>
      <c r="BE59" s="1070"/>
      <c r="BF59" s="1070">
        <f t="shared" si="172"/>
        <v>0</v>
      </c>
      <c r="BG59" s="1070"/>
      <c r="BH59" s="1070">
        <f t="shared" si="173"/>
        <v>0</v>
      </c>
      <c r="BI59" s="1072"/>
      <c r="BJ59" s="1071">
        <f t="shared" si="174"/>
        <v>0</v>
      </c>
      <c r="BK59" s="1070"/>
      <c r="BL59" s="1070">
        <f t="shared" si="175"/>
        <v>0</v>
      </c>
      <c r="BM59" s="1073"/>
      <c r="BN59" s="1070" t="str">
        <f t="shared" si="101"/>
        <v>-</v>
      </c>
      <c r="BO59" s="1073"/>
      <c r="DO59" s="5"/>
    </row>
    <row r="60" spans="2:119" ht="13.5" customHeight="1">
      <c r="B60" s="1275"/>
      <c r="C60" s="1255"/>
      <c r="D60" s="1258"/>
      <c r="E60" s="1265"/>
      <c r="F60" s="76">
        <v>250</v>
      </c>
      <c r="G60" s="52" t="s">
        <v>138</v>
      </c>
      <c r="H60" s="53" t="s">
        <v>138</v>
      </c>
      <c r="I60" s="377" t="str">
        <f t="shared" si="154"/>
        <v>-</v>
      </c>
      <c r="J60" s="52" t="s">
        <v>138</v>
      </c>
      <c r="K60" s="53" t="s">
        <v>138</v>
      </c>
      <c r="L60" s="377" t="str">
        <f t="shared" si="155"/>
        <v>-</v>
      </c>
      <c r="M60" s="52" t="s">
        <v>138</v>
      </c>
      <c r="N60" s="53" t="s">
        <v>138</v>
      </c>
      <c r="O60" s="377" t="str">
        <f t="shared" si="156"/>
        <v>-</v>
      </c>
      <c r="P60" s="52" t="s">
        <v>138</v>
      </c>
      <c r="Q60" s="53" t="s">
        <v>138</v>
      </c>
      <c r="R60" s="377" t="str">
        <f t="shared" si="157"/>
        <v>-</v>
      </c>
      <c r="S60" s="52" t="s">
        <v>138</v>
      </c>
      <c r="T60" s="188" t="s">
        <v>138</v>
      </c>
      <c r="U60" s="188" t="s">
        <v>138</v>
      </c>
      <c r="V60" s="53" t="s">
        <v>138</v>
      </c>
      <c r="W60" s="377" t="str">
        <f t="shared" si="158"/>
        <v>-</v>
      </c>
      <c r="X60" s="52" t="s">
        <v>138</v>
      </c>
      <c r="Y60" s="53" t="s">
        <v>138</v>
      </c>
      <c r="Z60" s="377" t="str">
        <f t="shared" si="159"/>
        <v>-</v>
      </c>
      <c r="AA60" s="52" t="s">
        <v>138</v>
      </c>
      <c r="AB60" s="53" t="s">
        <v>138</v>
      </c>
      <c r="AC60" s="377" t="str">
        <f t="shared" si="160"/>
        <v>-</v>
      </c>
      <c r="AD60" s="52" t="s">
        <v>138</v>
      </c>
      <c r="AE60" s="53" t="s">
        <v>138</v>
      </c>
      <c r="AF60" s="377" t="str">
        <f t="shared" si="161"/>
        <v>-</v>
      </c>
      <c r="AG60" s="52" t="s">
        <v>138</v>
      </c>
      <c r="AH60" s="53" t="s">
        <v>138</v>
      </c>
      <c r="AI60" s="377" t="str">
        <f t="shared" si="162"/>
        <v>-</v>
      </c>
      <c r="AJ60" s="52" t="s">
        <v>138</v>
      </c>
      <c r="AK60" s="53" t="s">
        <v>138</v>
      </c>
      <c r="AL60" s="377" t="str">
        <f t="shared" si="163"/>
        <v>-</v>
      </c>
      <c r="AM60" s="52" t="s">
        <v>138</v>
      </c>
      <c r="AN60" s="53" t="s">
        <v>138</v>
      </c>
      <c r="AO60" s="377" t="str">
        <f t="shared" si="164"/>
        <v>-</v>
      </c>
      <c r="AP60" s="52" t="s">
        <v>138</v>
      </c>
      <c r="AQ60" s="53" t="s">
        <v>138</v>
      </c>
      <c r="AR60" s="384" t="str">
        <f t="shared" si="165"/>
        <v>-</v>
      </c>
      <c r="AS60" s="52" t="s">
        <v>138</v>
      </c>
      <c r="AT60" s="53" t="s">
        <v>138</v>
      </c>
      <c r="AU60" s="377" t="str">
        <f t="shared" si="166"/>
        <v>-</v>
      </c>
      <c r="AV60" s="1071" t="str">
        <f t="shared" si="167"/>
        <v>-</v>
      </c>
      <c r="AW60" s="1070"/>
      <c r="AX60" s="1069" t="str">
        <f t="shared" si="168"/>
        <v>-</v>
      </c>
      <c r="AY60" s="1070"/>
      <c r="AZ60" s="1071">
        <f t="shared" si="169"/>
        <v>0</v>
      </c>
      <c r="BA60" s="1070"/>
      <c r="BB60" s="1070">
        <f t="shared" si="170"/>
        <v>0</v>
      </c>
      <c r="BC60" s="1070"/>
      <c r="BD60" s="1070">
        <f t="shared" si="171"/>
        <v>0</v>
      </c>
      <c r="BE60" s="1070"/>
      <c r="BF60" s="1070">
        <f t="shared" si="172"/>
        <v>0</v>
      </c>
      <c r="BG60" s="1070"/>
      <c r="BH60" s="1070">
        <f t="shared" si="173"/>
        <v>0</v>
      </c>
      <c r="BI60" s="1072"/>
      <c r="BJ60" s="1071">
        <f t="shared" si="174"/>
        <v>0</v>
      </c>
      <c r="BK60" s="1070"/>
      <c r="BL60" s="1070">
        <f t="shared" si="175"/>
        <v>0</v>
      </c>
      <c r="BM60" s="1073"/>
      <c r="BN60" s="1070" t="str">
        <f t="shared" si="101"/>
        <v>-</v>
      </c>
      <c r="BO60" s="1073"/>
      <c r="DO60" s="5"/>
    </row>
    <row r="61" spans="2:119" ht="13.5" customHeight="1">
      <c r="B61" s="1275"/>
      <c r="C61" s="1255"/>
      <c r="D61" s="1258"/>
      <c r="E61" s="1265"/>
      <c r="F61" s="76">
        <v>200</v>
      </c>
      <c r="G61" s="52" t="s">
        <v>138</v>
      </c>
      <c r="H61" s="53" t="s">
        <v>138</v>
      </c>
      <c r="I61" s="377" t="str">
        <f t="shared" si="154"/>
        <v>-</v>
      </c>
      <c r="J61" s="52" t="s">
        <v>138</v>
      </c>
      <c r="K61" s="53" t="s">
        <v>138</v>
      </c>
      <c r="L61" s="377" t="str">
        <f t="shared" si="155"/>
        <v>-</v>
      </c>
      <c r="M61" s="52" t="s">
        <v>138</v>
      </c>
      <c r="N61" s="53" t="s">
        <v>138</v>
      </c>
      <c r="O61" s="377" t="str">
        <f t="shared" si="156"/>
        <v>-</v>
      </c>
      <c r="P61" s="52" t="s">
        <v>138</v>
      </c>
      <c r="Q61" s="53" t="s">
        <v>138</v>
      </c>
      <c r="R61" s="377" t="str">
        <f t="shared" si="157"/>
        <v>-</v>
      </c>
      <c r="S61" s="52" t="s">
        <v>138</v>
      </c>
      <c r="T61" s="188" t="s">
        <v>138</v>
      </c>
      <c r="U61" s="188" t="s">
        <v>138</v>
      </c>
      <c r="V61" s="53" t="s">
        <v>138</v>
      </c>
      <c r="W61" s="377" t="str">
        <f t="shared" si="158"/>
        <v>-</v>
      </c>
      <c r="X61" s="52" t="s">
        <v>138</v>
      </c>
      <c r="Y61" s="53" t="s">
        <v>138</v>
      </c>
      <c r="Z61" s="377" t="str">
        <f t="shared" si="159"/>
        <v>-</v>
      </c>
      <c r="AA61" s="52" t="s">
        <v>138</v>
      </c>
      <c r="AB61" s="53" t="s">
        <v>138</v>
      </c>
      <c r="AC61" s="377" t="str">
        <f t="shared" si="160"/>
        <v>-</v>
      </c>
      <c r="AD61" s="52" t="s">
        <v>138</v>
      </c>
      <c r="AE61" s="53" t="s">
        <v>138</v>
      </c>
      <c r="AF61" s="377" t="str">
        <f t="shared" si="161"/>
        <v>-</v>
      </c>
      <c r="AG61" s="52" t="s">
        <v>138</v>
      </c>
      <c r="AH61" s="53" t="s">
        <v>138</v>
      </c>
      <c r="AI61" s="377" t="str">
        <f t="shared" si="162"/>
        <v>-</v>
      </c>
      <c r="AJ61" s="52" t="s">
        <v>138</v>
      </c>
      <c r="AK61" s="53" t="s">
        <v>138</v>
      </c>
      <c r="AL61" s="377" t="str">
        <f t="shared" si="163"/>
        <v>-</v>
      </c>
      <c r="AM61" s="52" t="s">
        <v>138</v>
      </c>
      <c r="AN61" s="53" t="s">
        <v>138</v>
      </c>
      <c r="AO61" s="377" t="str">
        <f t="shared" si="164"/>
        <v>-</v>
      </c>
      <c r="AP61" s="52" t="s">
        <v>138</v>
      </c>
      <c r="AQ61" s="53" t="s">
        <v>138</v>
      </c>
      <c r="AR61" s="384" t="str">
        <f t="shared" si="165"/>
        <v>-</v>
      </c>
      <c r="AS61" s="52" t="s">
        <v>138</v>
      </c>
      <c r="AT61" s="53" t="s">
        <v>138</v>
      </c>
      <c r="AU61" s="377" t="str">
        <f t="shared" si="166"/>
        <v>-</v>
      </c>
      <c r="AV61" s="1071" t="str">
        <f t="shared" si="167"/>
        <v>-</v>
      </c>
      <c r="AW61" s="1070"/>
      <c r="AX61" s="1069" t="str">
        <f t="shared" si="168"/>
        <v>-</v>
      </c>
      <c r="AY61" s="1070"/>
      <c r="AZ61" s="1071">
        <f t="shared" si="169"/>
        <v>0</v>
      </c>
      <c r="BA61" s="1070"/>
      <c r="BB61" s="1070">
        <f t="shared" si="170"/>
        <v>0</v>
      </c>
      <c r="BC61" s="1070"/>
      <c r="BD61" s="1070">
        <f t="shared" si="171"/>
        <v>0</v>
      </c>
      <c r="BE61" s="1070"/>
      <c r="BF61" s="1070">
        <f t="shared" si="172"/>
        <v>0</v>
      </c>
      <c r="BG61" s="1070"/>
      <c r="BH61" s="1070">
        <f t="shared" si="173"/>
        <v>0</v>
      </c>
      <c r="BI61" s="1072"/>
      <c r="BJ61" s="1071">
        <f t="shared" si="174"/>
        <v>0</v>
      </c>
      <c r="BK61" s="1070"/>
      <c r="BL61" s="1070">
        <f t="shared" si="175"/>
        <v>0</v>
      </c>
      <c r="BM61" s="1073"/>
      <c r="BN61" s="1070" t="str">
        <f t="shared" si="101"/>
        <v>-</v>
      </c>
      <c r="BO61" s="1073"/>
      <c r="DO61" s="5"/>
    </row>
    <row r="62" spans="2:119" ht="13.5" customHeight="1">
      <c r="B62" s="1275"/>
      <c r="C62" s="1255"/>
      <c r="D62" s="1258"/>
      <c r="E62" s="1265"/>
      <c r="F62" s="76">
        <v>150</v>
      </c>
      <c r="G62" s="52" t="s">
        <v>138</v>
      </c>
      <c r="H62" s="53" t="s">
        <v>138</v>
      </c>
      <c r="I62" s="377" t="str">
        <f t="shared" si="154"/>
        <v>-</v>
      </c>
      <c r="J62" s="52" t="s">
        <v>138</v>
      </c>
      <c r="K62" s="53" t="s">
        <v>138</v>
      </c>
      <c r="L62" s="377" t="str">
        <f t="shared" si="155"/>
        <v>-</v>
      </c>
      <c r="M62" s="52" t="s">
        <v>138</v>
      </c>
      <c r="N62" s="53" t="s">
        <v>138</v>
      </c>
      <c r="O62" s="377" t="str">
        <f t="shared" si="156"/>
        <v>-</v>
      </c>
      <c r="P62" s="52" t="s">
        <v>138</v>
      </c>
      <c r="Q62" s="53" t="s">
        <v>138</v>
      </c>
      <c r="R62" s="377" t="str">
        <f t="shared" si="157"/>
        <v>-</v>
      </c>
      <c r="S62" s="52" t="s">
        <v>138</v>
      </c>
      <c r="T62" s="188" t="s">
        <v>138</v>
      </c>
      <c r="U62" s="188" t="s">
        <v>138</v>
      </c>
      <c r="V62" s="53" t="s">
        <v>138</v>
      </c>
      <c r="W62" s="377" t="str">
        <f t="shared" si="158"/>
        <v>-</v>
      </c>
      <c r="X62" s="52" t="s">
        <v>138</v>
      </c>
      <c r="Y62" s="53" t="s">
        <v>138</v>
      </c>
      <c r="Z62" s="377" t="str">
        <f t="shared" si="159"/>
        <v>-</v>
      </c>
      <c r="AA62" s="52" t="s">
        <v>138</v>
      </c>
      <c r="AB62" s="53" t="s">
        <v>138</v>
      </c>
      <c r="AC62" s="377" t="str">
        <f t="shared" si="160"/>
        <v>-</v>
      </c>
      <c r="AD62" s="52" t="s">
        <v>138</v>
      </c>
      <c r="AE62" s="53" t="s">
        <v>138</v>
      </c>
      <c r="AF62" s="377" t="str">
        <f t="shared" si="161"/>
        <v>-</v>
      </c>
      <c r="AG62" s="52" t="s">
        <v>138</v>
      </c>
      <c r="AH62" s="53" t="s">
        <v>138</v>
      </c>
      <c r="AI62" s="377" t="str">
        <f t="shared" si="162"/>
        <v>-</v>
      </c>
      <c r="AJ62" s="52" t="s">
        <v>138</v>
      </c>
      <c r="AK62" s="53" t="s">
        <v>138</v>
      </c>
      <c r="AL62" s="377" t="str">
        <f t="shared" si="163"/>
        <v>-</v>
      </c>
      <c r="AM62" s="52" t="s">
        <v>138</v>
      </c>
      <c r="AN62" s="53" t="s">
        <v>138</v>
      </c>
      <c r="AO62" s="377" t="str">
        <f t="shared" si="164"/>
        <v>-</v>
      </c>
      <c r="AP62" s="52" t="s">
        <v>138</v>
      </c>
      <c r="AQ62" s="53" t="s">
        <v>138</v>
      </c>
      <c r="AR62" s="384" t="str">
        <f t="shared" si="165"/>
        <v>-</v>
      </c>
      <c r="AS62" s="52" t="s">
        <v>138</v>
      </c>
      <c r="AT62" s="53" t="s">
        <v>138</v>
      </c>
      <c r="AU62" s="377" t="str">
        <f t="shared" si="166"/>
        <v>-</v>
      </c>
      <c r="AV62" s="1071" t="str">
        <f t="shared" si="167"/>
        <v>-</v>
      </c>
      <c r="AW62" s="1070"/>
      <c r="AX62" s="1069" t="str">
        <f t="shared" si="168"/>
        <v>-</v>
      </c>
      <c r="AY62" s="1070"/>
      <c r="AZ62" s="1071">
        <f t="shared" si="169"/>
        <v>0</v>
      </c>
      <c r="BA62" s="1070"/>
      <c r="BB62" s="1070">
        <f t="shared" si="170"/>
        <v>0</v>
      </c>
      <c r="BC62" s="1070"/>
      <c r="BD62" s="1070">
        <f t="shared" si="171"/>
        <v>0</v>
      </c>
      <c r="BE62" s="1070"/>
      <c r="BF62" s="1070">
        <f t="shared" si="172"/>
        <v>0</v>
      </c>
      <c r="BG62" s="1070"/>
      <c r="BH62" s="1070">
        <f t="shared" si="173"/>
        <v>0</v>
      </c>
      <c r="BI62" s="1072"/>
      <c r="BJ62" s="1071">
        <f t="shared" si="174"/>
        <v>0</v>
      </c>
      <c r="BK62" s="1070"/>
      <c r="BL62" s="1070">
        <f t="shared" si="175"/>
        <v>0</v>
      </c>
      <c r="BM62" s="1073"/>
      <c r="BN62" s="1070" t="str">
        <f t="shared" si="101"/>
        <v>-</v>
      </c>
      <c r="BO62" s="1073"/>
      <c r="DO62" s="5"/>
    </row>
    <row r="63" spans="2:119" ht="13.5" customHeight="1">
      <c r="B63" s="1275"/>
      <c r="C63" s="1255"/>
      <c r="D63" s="1258"/>
      <c r="E63" s="1265"/>
      <c r="F63" s="76">
        <v>100</v>
      </c>
      <c r="G63" s="52" t="s">
        <v>138</v>
      </c>
      <c r="H63" s="53" t="s">
        <v>138</v>
      </c>
      <c r="I63" s="377" t="str">
        <f t="shared" si="154"/>
        <v>-</v>
      </c>
      <c r="J63" s="52" t="s">
        <v>138</v>
      </c>
      <c r="K63" s="53" t="s">
        <v>138</v>
      </c>
      <c r="L63" s="377" t="str">
        <f t="shared" si="155"/>
        <v>-</v>
      </c>
      <c r="M63" s="52" t="s">
        <v>138</v>
      </c>
      <c r="N63" s="53" t="s">
        <v>138</v>
      </c>
      <c r="O63" s="377" t="str">
        <f t="shared" si="156"/>
        <v>-</v>
      </c>
      <c r="P63" s="52" t="s">
        <v>138</v>
      </c>
      <c r="Q63" s="53" t="s">
        <v>138</v>
      </c>
      <c r="R63" s="377" t="str">
        <f t="shared" si="157"/>
        <v>-</v>
      </c>
      <c r="S63" s="52" t="s">
        <v>138</v>
      </c>
      <c r="T63" s="188" t="s">
        <v>138</v>
      </c>
      <c r="U63" s="188" t="s">
        <v>138</v>
      </c>
      <c r="V63" s="53" t="s">
        <v>138</v>
      </c>
      <c r="W63" s="377" t="str">
        <f t="shared" si="158"/>
        <v>-</v>
      </c>
      <c r="X63" s="52" t="s">
        <v>138</v>
      </c>
      <c r="Y63" s="53" t="s">
        <v>138</v>
      </c>
      <c r="Z63" s="377" t="str">
        <f t="shared" si="159"/>
        <v>-</v>
      </c>
      <c r="AA63" s="52" t="s">
        <v>138</v>
      </c>
      <c r="AB63" s="53" t="s">
        <v>138</v>
      </c>
      <c r="AC63" s="377" t="str">
        <f t="shared" si="160"/>
        <v>-</v>
      </c>
      <c r="AD63" s="52" t="s">
        <v>138</v>
      </c>
      <c r="AE63" s="53" t="s">
        <v>138</v>
      </c>
      <c r="AF63" s="377" t="str">
        <f t="shared" si="161"/>
        <v>-</v>
      </c>
      <c r="AG63" s="52" t="s">
        <v>138</v>
      </c>
      <c r="AH63" s="53" t="s">
        <v>138</v>
      </c>
      <c r="AI63" s="377" t="str">
        <f t="shared" si="162"/>
        <v>-</v>
      </c>
      <c r="AJ63" s="52" t="s">
        <v>138</v>
      </c>
      <c r="AK63" s="53" t="s">
        <v>138</v>
      </c>
      <c r="AL63" s="377" t="str">
        <f t="shared" si="163"/>
        <v>-</v>
      </c>
      <c r="AM63" s="52" t="s">
        <v>138</v>
      </c>
      <c r="AN63" s="53" t="s">
        <v>138</v>
      </c>
      <c r="AO63" s="377" t="str">
        <f t="shared" si="164"/>
        <v>-</v>
      </c>
      <c r="AP63" s="52" t="s">
        <v>138</v>
      </c>
      <c r="AQ63" s="53" t="s">
        <v>138</v>
      </c>
      <c r="AR63" s="384" t="str">
        <f t="shared" si="165"/>
        <v>-</v>
      </c>
      <c r="AS63" s="52" t="s">
        <v>138</v>
      </c>
      <c r="AT63" s="53" t="s">
        <v>138</v>
      </c>
      <c r="AU63" s="377" t="str">
        <f t="shared" si="166"/>
        <v>-</v>
      </c>
      <c r="AV63" s="1071" t="str">
        <f t="shared" si="167"/>
        <v>-</v>
      </c>
      <c r="AW63" s="1070"/>
      <c r="AX63" s="1069" t="str">
        <f t="shared" si="168"/>
        <v>-</v>
      </c>
      <c r="AY63" s="1070"/>
      <c r="AZ63" s="1071">
        <f t="shared" si="169"/>
        <v>0</v>
      </c>
      <c r="BA63" s="1070"/>
      <c r="BB63" s="1070">
        <f t="shared" si="170"/>
        <v>0</v>
      </c>
      <c r="BC63" s="1070"/>
      <c r="BD63" s="1070">
        <f t="shared" si="171"/>
        <v>0</v>
      </c>
      <c r="BE63" s="1070"/>
      <c r="BF63" s="1070">
        <f t="shared" si="172"/>
        <v>0</v>
      </c>
      <c r="BG63" s="1070"/>
      <c r="BH63" s="1070">
        <f t="shared" si="173"/>
        <v>0</v>
      </c>
      <c r="BI63" s="1072"/>
      <c r="BJ63" s="1071">
        <f t="shared" si="174"/>
        <v>0</v>
      </c>
      <c r="BK63" s="1070"/>
      <c r="BL63" s="1070">
        <f t="shared" si="175"/>
        <v>0</v>
      </c>
      <c r="BM63" s="1073"/>
      <c r="BN63" s="1070" t="str">
        <f t="shared" si="101"/>
        <v>-</v>
      </c>
      <c r="BO63" s="1073"/>
      <c r="DO63" s="5"/>
    </row>
    <row r="64" spans="2:119" ht="13.5" customHeight="1">
      <c r="B64" s="1275"/>
      <c r="C64" s="1255"/>
      <c r="D64" s="1258"/>
      <c r="E64" s="1265"/>
      <c r="F64" s="434" t="s">
        <v>136</v>
      </c>
      <c r="G64" s="435" t="s">
        <v>138</v>
      </c>
      <c r="H64" s="436" t="s">
        <v>138</v>
      </c>
      <c r="I64" s="437" t="str">
        <f t="shared" si="154"/>
        <v>-</v>
      </c>
      <c r="J64" s="435" t="s">
        <v>138</v>
      </c>
      <c r="K64" s="436" t="s">
        <v>138</v>
      </c>
      <c r="L64" s="437" t="str">
        <f t="shared" si="155"/>
        <v>-</v>
      </c>
      <c r="M64" s="435" t="s">
        <v>138</v>
      </c>
      <c r="N64" s="436" t="s">
        <v>138</v>
      </c>
      <c r="O64" s="437" t="str">
        <f t="shared" si="156"/>
        <v>-</v>
      </c>
      <c r="P64" s="435" t="s">
        <v>138</v>
      </c>
      <c r="Q64" s="436" t="s">
        <v>138</v>
      </c>
      <c r="R64" s="437" t="str">
        <f t="shared" si="157"/>
        <v>-</v>
      </c>
      <c r="S64" s="435" t="s">
        <v>138</v>
      </c>
      <c r="T64" s="438" t="s">
        <v>138</v>
      </c>
      <c r="U64" s="438" t="s">
        <v>138</v>
      </c>
      <c r="V64" s="436" t="s">
        <v>138</v>
      </c>
      <c r="W64" s="437" t="str">
        <f t="shared" si="158"/>
        <v>-</v>
      </c>
      <c r="X64" s="435" t="s">
        <v>138</v>
      </c>
      <c r="Y64" s="436" t="s">
        <v>138</v>
      </c>
      <c r="Z64" s="437" t="str">
        <f t="shared" si="159"/>
        <v>-</v>
      </c>
      <c r="AA64" s="435" t="s">
        <v>138</v>
      </c>
      <c r="AB64" s="436" t="s">
        <v>138</v>
      </c>
      <c r="AC64" s="437" t="str">
        <f t="shared" si="160"/>
        <v>-</v>
      </c>
      <c r="AD64" s="435" t="s">
        <v>138</v>
      </c>
      <c r="AE64" s="436" t="s">
        <v>138</v>
      </c>
      <c r="AF64" s="437" t="str">
        <f t="shared" si="161"/>
        <v>-</v>
      </c>
      <c r="AG64" s="435" t="s">
        <v>138</v>
      </c>
      <c r="AH64" s="436" t="s">
        <v>138</v>
      </c>
      <c r="AI64" s="437" t="str">
        <f t="shared" si="162"/>
        <v>-</v>
      </c>
      <c r="AJ64" s="435" t="s">
        <v>138</v>
      </c>
      <c r="AK64" s="436" t="s">
        <v>138</v>
      </c>
      <c r="AL64" s="437" t="str">
        <f t="shared" si="163"/>
        <v>-</v>
      </c>
      <c r="AM64" s="435" t="s">
        <v>138</v>
      </c>
      <c r="AN64" s="436" t="s">
        <v>138</v>
      </c>
      <c r="AO64" s="437" t="str">
        <f t="shared" si="164"/>
        <v>-</v>
      </c>
      <c r="AP64" s="435" t="s">
        <v>138</v>
      </c>
      <c r="AQ64" s="436" t="s">
        <v>138</v>
      </c>
      <c r="AR64" s="385" t="str">
        <f t="shared" si="165"/>
        <v>-</v>
      </c>
      <c r="AS64" s="435" t="s">
        <v>138</v>
      </c>
      <c r="AT64" s="436" t="s">
        <v>138</v>
      </c>
      <c r="AU64" s="437" t="str">
        <f t="shared" si="166"/>
        <v>-</v>
      </c>
      <c r="AV64" s="1022" t="str">
        <f t="shared" si="167"/>
        <v>-</v>
      </c>
      <c r="AW64" s="1023"/>
      <c r="AX64" s="1024" t="str">
        <f t="shared" si="168"/>
        <v>-</v>
      </c>
      <c r="AY64" s="1023"/>
      <c r="AZ64" s="1022">
        <f t="shared" si="169"/>
        <v>0</v>
      </c>
      <c r="BA64" s="1023"/>
      <c r="BB64" s="1023">
        <f t="shared" si="170"/>
        <v>0</v>
      </c>
      <c r="BC64" s="1023"/>
      <c r="BD64" s="1023">
        <f t="shared" si="171"/>
        <v>0</v>
      </c>
      <c r="BE64" s="1023"/>
      <c r="BF64" s="1023">
        <f t="shared" si="172"/>
        <v>0</v>
      </c>
      <c r="BG64" s="1023"/>
      <c r="BH64" s="1023">
        <f t="shared" si="173"/>
        <v>0</v>
      </c>
      <c r="BI64" s="1060"/>
      <c r="BJ64" s="1022">
        <f t="shared" si="174"/>
        <v>0</v>
      </c>
      <c r="BK64" s="1023"/>
      <c r="BL64" s="1023">
        <f t="shared" si="175"/>
        <v>0</v>
      </c>
      <c r="BM64" s="1061"/>
      <c r="BN64" s="1023" t="str">
        <f t="shared" si="101"/>
        <v>-</v>
      </c>
      <c r="BO64" s="1061"/>
      <c r="DO64" s="5"/>
    </row>
    <row r="65" spans="2:119" ht="13.5" customHeight="1">
      <c r="B65" s="1275"/>
      <c r="C65" s="1255"/>
      <c r="D65" s="1258"/>
      <c r="E65" s="1266"/>
      <c r="F65" s="769" t="s">
        <v>69</v>
      </c>
      <c r="G65" s="392" t="str">
        <f>IF(SUM(G54:G64)=0,"-",SUM(G54:G64))</f>
        <v>-</v>
      </c>
      <c r="H65" s="380" t="str">
        <f t="shared" ref="H65" si="176">IF(SUM(H54:H64)=0,"-",SUM(H54:H64))</f>
        <v>-</v>
      </c>
      <c r="I65" s="381" t="str">
        <f t="shared" ref="I65" si="177">IF(SUM(I54:I64)=0,"-",SUM(I54:I64))</f>
        <v>-</v>
      </c>
      <c r="J65" s="392" t="str">
        <f t="shared" ref="J65" si="178">IF(SUM(J54:J64)=0,"-",SUM(J54:J64))</f>
        <v>-</v>
      </c>
      <c r="K65" s="380" t="str">
        <f t="shared" ref="K65" si="179">IF(SUM(K54:K64)=0,"-",SUM(K54:K64))</f>
        <v>-</v>
      </c>
      <c r="L65" s="381" t="str">
        <f t="shared" ref="L65" si="180">IF(SUM(L54:L64)=0,"-",SUM(L54:L64))</f>
        <v>-</v>
      </c>
      <c r="M65" s="392" t="str">
        <f t="shared" ref="M65" si="181">IF(SUM(M54:M64)=0,"-",SUM(M54:M64))</f>
        <v>-</v>
      </c>
      <c r="N65" s="380" t="str">
        <f t="shared" ref="N65" si="182">IF(SUM(N54:N64)=0,"-",SUM(N54:N64))</f>
        <v>-</v>
      </c>
      <c r="O65" s="381" t="str">
        <f t="shared" ref="O65" si="183">IF(SUM(O54:O64)=0,"-",SUM(O54:O64))</f>
        <v>-</v>
      </c>
      <c r="P65" s="392" t="str">
        <f t="shared" ref="P65" si="184">IF(SUM(P54:P64)=0,"-",SUM(P54:P64))</f>
        <v>-</v>
      </c>
      <c r="Q65" s="380" t="str">
        <f t="shared" ref="Q65" si="185">IF(SUM(Q54:Q64)=0,"-",SUM(Q54:Q64))</f>
        <v>-</v>
      </c>
      <c r="R65" s="381" t="str">
        <f t="shared" ref="R65" si="186">IF(SUM(R54:R64)=0,"-",SUM(R54:R64))</f>
        <v>-</v>
      </c>
      <c r="S65" s="392" t="str">
        <f t="shared" ref="S65" si="187">IF(SUM(S54:S64)=0,"-",SUM(S54:S64))</f>
        <v>-</v>
      </c>
      <c r="T65" s="393" t="str">
        <f t="shared" ref="T65" si="188">IF(SUM(T54:T64)=0,"-",SUM(T54:T64))</f>
        <v>-</v>
      </c>
      <c r="U65" s="393" t="str">
        <f t="shared" ref="U65" si="189">IF(SUM(U54:U64)=0,"-",SUM(U54:U64))</f>
        <v>-</v>
      </c>
      <c r="V65" s="380" t="str">
        <f t="shared" ref="V65" si="190">IF(SUM(V54:V64)=0,"-",SUM(V54:V64))</f>
        <v>-</v>
      </c>
      <c r="W65" s="381" t="str">
        <f t="shared" ref="W65" si="191">IF(SUM(W54:W64)=0,"-",SUM(W54:W64))</f>
        <v>-</v>
      </c>
      <c r="X65" s="392" t="str">
        <f t="shared" ref="X65" si="192">IF(SUM(X54:X64)=0,"-",SUM(X54:X64))</f>
        <v>-</v>
      </c>
      <c r="Y65" s="380" t="str">
        <f t="shared" ref="Y65" si="193">IF(SUM(Y54:Y64)=0,"-",SUM(Y54:Y64))</f>
        <v>-</v>
      </c>
      <c r="Z65" s="381" t="str">
        <f t="shared" ref="Z65" si="194">IF(SUM(Z54:Z64)=0,"-",SUM(Z54:Z64))</f>
        <v>-</v>
      </c>
      <c r="AA65" s="392" t="str">
        <f t="shared" ref="AA65" si="195">IF(SUM(AA54:AA64)=0,"-",SUM(AA54:AA64))</f>
        <v>-</v>
      </c>
      <c r="AB65" s="380" t="str">
        <f t="shared" ref="AB65" si="196">IF(SUM(AB54:AB64)=0,"-",SUM(AB54:AB64))</f>
        <v>-</v>
      </c>
      <c r="AC65" s="381" t="str">
        <f t="shared" ref="AC65" si="197">IF(SUM(AC54:AC64)=0,"-",SUM(AC54:AC64))</f>
        <v>-</v>
      </c>
      <c r="AD65" s="392" t="str">
        <f t="shared" ref="AD65" si="198">IF(SUM(AD54:AD64)=0,"-",SUM(AD54:AD64))</f>
        <v>-</v>
      </c>
      <c r="AE65" s="380" t="str">
        <f t="shared" ref="AE65" si="199">IF(SUM(AE54:AE64)=0,"-",SUM(AE54:AE64))</f>
        <v>-</v>
      </c>
      <c r="AF65" s="381" t="str">
        <f t="shared" ref="AF65" si="200">IF(SUM(AF54:AF64)=0,"-",SUM(AF54:AF64))</f>
        <v>-</v>
      </c>
      <c r="AG65" s="392" t="str">
        <f t="shared" ref="AG65" si="201">IF(SUM(AG54:AG64)=0,"-",SUM(AG54:AG64))</f>
        <v>-</v>
      </c>
      <c r="AH65" s="380" t="str">
        <f t="shared" ref="AH65" si="202">IF(SUM(AH54:AH64)=0,"-",SUM(AH54:AH64))</f>
        <v>-</v>
      </c>
      <c r="AI65" s="381" t="str">
        <f t="shared" ref="AI65" si="203">IF(SUM(AI54:AI64)=0,"-",SUM(AI54:AI64))</f>
        <v>-</v>
      </c>
      <c r="AJ65" s="392" t="str">
        <f t="shared" ref="AJ65" si="204">IF(SUM(AJ54:AJ64)=0,"-",SUM(AJ54:AJ64))</f>
        <v>-</v>
      </c>
      <c r="AK65" s="380" t="str">
        <f t="shared" ref="AK65" si="205">IF(SUM(AK54:AK64)=0,"-",SUM(AK54:AK64))</f>
        <v>-</v>
      </c>
      <c r="AL65" s="381" t="str">
        <f t="shared" ref="AL65" si="206">IF(SUM(AL54:AL64)=0,"-",SUM(AL54:AL64))</f>
        <v>-</v>
      </c>
      <c r="AM65" s="392" t="str">
        <f t="shared" ref="AM65" si="207">IF(SUM(AM54:AM64)=0,"-",SUM(AM54:AM64))</f>
        <v>-</v>
      </c>
      <c r="AN65" s="380" t="str">
        <f t="shared" ref="AN65" si="208">IF(SUM(AN54:AN64)=0,"-",SUM(AN54:AN64))</f>
        <v>-</v>
      </c>
      <c r="AO65" s="381" t="str">
        <f t="shared" ref="AO65" si="209">IF(SUM(AO54:AO64)=0,"-",SUM(AO54:AO64))</f>
        <v>-</v>
      </c>
      <c r="AP65" s="392" t="str">
        <f t="shared" ref="AP65" si="210">IF(SUM(AP54:AP64)=0,"-",SUM(AP54:AP64))</f>
        <v>-</v>
      </c>
      <c r="AQ65" s="380" t="str">
        <f t="shared" ref="AQ65" si="211">IF(SUM(AQ54:AQ64)=0,"-",SUM(AQ54:AQ64))</f>
        <v>-</v>
      </c>
      <c r="AR65" s="433" t="str">
        <f t="shared" ref="AR65" si="212">IF(SUM(AR54:AR64)=0,"-",SUM(AR54:AR64))</f>
        <v>-</v>
      </c>
      <c r="AS65" s="392" t="str">
        <f t="shared" ref="AS65" si="213">IF(SUM(AS54:AS64)=0,"-",SUM(AS54:AS64))</f>
        <v>-</v>
      </c>
      <c r="AT65" s="380" t="str">
        <f t="shared" ref="AT65" si="214">IF(SUM(AT54:AT64)=0,"-",SUM(AT54:AT64))</f>
        <v>-</v>
      </c>
      <c r="AU65" s="381" t="str">
        <f t="shared" ref="AU65" si="215">IF(SUM(AU54:AU64)=0,"-",SUM(AU54:AU64))</f>
        <v>-</v>
      </c>
      <c r="AV65" s="1062" t="str">
        <f t="shared" ref="AV65" si="216">IF(SUM(AV54:AW64)=0,"-",SUM(AV54:AW64))</f>
        <v>-</v>
      </c>
      <c r="AW65" s="1063"/>
      <c r="AX65" s="1064" t="str">
        <f t="shared" ref="AX65" si="217">IF(SUM(AX54:AY64)=0,"-",SUM(AX54:AY64))</f>
        <v>-</v>
      </c>
      <c r="AY65" s="1063"/>
      <c r="AZ65" s="1062" t="str">
        <f t="shared" ref="AZ65" si="218">IF(SUM(AZ54:BA64)=0,"-",SUM(AZ54:BA64))</f>
        <v>-</v>
      </c>
      <c r="BA65" s="1063"/>
      <c r="BB65" s="1063" t="str">
        <f t="shared" ref="BB65" si="219">IF(SUM(BB54:BC64)=0,"-",SUM(BB54:BC64))</f>
        <v>-</v>
      </c>
      <c r="BC65" s="1063"/>
      <c r="BD65" s="1063" t="str">
        <f t="shared" ref="BD65" si="220">IF(SUM(BD54:BE64)=0,"-",SUM(BD54:BE64))</f>
        <v>-</v>
      </c>
      <c r="BE65" s="1063"/>
      <c r="BF65" s="1063" t="str">
        <f t="shared" ref="BF65" si="221">IF(SUM(BF54:BG64)=0,"-",SUM(BF54:BG64))</f>
        <v>-</v>
      </c>
      <c r="BG65" s="1063"/>
      <c r="BH65" s="1063" t="str">
        <f t="shared" ref="BH65" si="222">IF(SUM(BH54:BI64)=0,"-",SUM(BH54:BI64))</f>
        <v>-</v>
      </c>
      <c r="BI65" s="1238"/>
      <c r="BJ65" s="1062" t="str">
        <f>IF(SUM(BJ54:BK64)=0,"-",SUM(BJ54:BK64))</f>
        <v>-</v>
      </c>
      <c r="BK65" s="1063"/>
      <c r="BL65" s="1063" t="str">
        <f t="shared" ref="BL65" si="223">IF(SUM(BL54:BM64)=0,"-",SUM(BL54:BM64))</f>
        <v>-</v>
      </c>
      <c r="BM65" s="1169"/>
      <c r="BN65" s="1063" t="str">
        <f t="shared" si="101"/>
        <v>-</v>
      </c>
      <c r="BO65" s="1169"/>
      <c r="DO65" s="5"/>
    </row>
    <row r="66" spans="2:119" ht="13.5" customHeight="1">
      <c r="B66" s="1275"/>
      <c r="C66" s="1255"/>
      <c r="D66" s="1258"/>
      <c r="E66" s="1260" t="s">
        <v>548</v>
      </c>
      <c r="F66" s="75">
        <v>600</v>
      </c>
      <c r="G66" s="49" t="s">
        <v>138</v>
      </c>
      <c r="H66" s="50" t="s">
        <v>138</v>
      </c>
      <c r="I66" s="398" t="str">
        <f t="shared" ref="I66:I76" si="224">IF(SUM(G66:H66)=0,"-",SUM(G66:H66))</f>
        <v>-</v>
      </c>
      <c r="J66" s="49" t="s">
        <v>138</v>
      </c>
      <c r="K66" s="50" t="s">
        <v>138</v>
      </c>
      <c r="L66" s="398" t="str">
        <f t="shared" ref="L66:L76" si="225">IF(SUM(J66:K66)=0,"-",SUM(J66:K66))</f>
        <v>-</v>
      </c>
      <c r="M66" s="49" t="s">
        <v>138</v>
      </c>
      <c r="N66" s="50" t="s">
        <v>138</v>
      </c>
      <c r="O66" s="398" t="str">
        <f t="shared" ref="O66:O76" si="226">IF(SUM(M66:N66)=0,"-",SUM(M66:N66))</f>
        <v>-</v>
      </c>
      <c r="P66" s="49" t="s">
        <v>138</v>
      </c>
      <c r="Q66" s="50" t="s">
        <v>138</v>
      </c>
      <c r="R66" s="398" t="str">
        <f t="shared" ref="R66:R76" si="227">IF(SUM(P66:Q66)=0,"-",SUM(P66:Q66))</f>
        <v>-</v>
      </c>
      <c r="S66" s="49" t="s">
        <v>138</v>
      </c>
      <c r="T66" s="186" t="s">
        <v>138</v>
      </c>
      <c r="U66" s="186" t="s">
        <v>138</v>
      </c>
      <c r="V66" s="50" t="s">
        <v>138</v>
      </c>
      <c r="W66" s="398" t="str">
        <f t="shared" ref="W66:W76" si="228">IF(SUM(S66:V66)=0,"-",SUM(S66:V66))</f>
        <v>-</v>
      </c>
      <c r="X66" s="49" t="s">
        <v>138</v>
      </c>
      <c r="Y66" s="50" t="s">
        <v>138</v>
      </c>
      <c r="Z66" s="398" t="str">
        <f t="shared" ref="Z66:Z76" si="229">IF(SUM(X66:Y66)=0,"-",SUM(X66:Y66))</f>
        <v>-</v>
      </c>
      <c r="AA66" s="49" t="s">
        <v>138</v>
      </c>
      <c r="AB66" s="50" t="s">
        <v>138</v>
      </c>
      <c r="AC66" s="398" t="str">
        <f t="shared" ref="AC66:AC76" si="230">IF(SUM(AA66:AB66)=0,"-",SUM(AA66:AB66))</f>
        <v>-</v>
      </c>
      <c r="AD66" s="49" t="s">
        <v>138</v>
      </c>
      <c r="AE66" s="50" t="s">
        <v>138</v>
      </c>
      <c r="AF66" s="398" t="str">
        <f t="shared" ref="AF66:AF76" si="231">IF(SUM(AD66:AE66)=0,"-",SUM(AD66:AE66))</f>
        <v>-</v>
      </c>
      <c r="AG66" s="49" t="s">
        <v>138</v>
      </c>
      <c r="AH66" s="50" t="s">
        <v>138</v>
      </c>
      <c r="AI66" s="398" t="str">
        <f t="shared" ref="AI66:AI76" si="232">IF(SUM(AG66:AH66)=0,"-",SUM(AG66:AH66))</f>
        <v>-</v>
      </c>
      <c r="AJ66" s="49" t="s">
        <v>138</v>
      </c>
      <c r="AK66" s="50" t="s">
        <v>138</v>
      </c>
      <c r="AL66" s="398" t="str">
        <f t="shared" ref="AL66:AL76" si="233">IF(SUM(AJ66:AK66)=0,"-",SUM(AJ66:AK66))</f>
        <v>-</v>
      </c>
      <c r="AM66" s="49" t="s">
        <v>138</v>
      </c>
      <c r="AN66" s="50" t="s">
        <v>138</v>
      </c>
      <c r="AO66" s="398" t="str">
        <f t="shared" ref="AO66:AO76" si="234">IF(SUM(AM66:AN66)=0,"-",SUM(AM66:AN66))</f>
        <v>-</v>
      </c>
      <c r="AP66" s="49" t="s">
        <v>138</v>
      </c>
      <c r="AQ66" s="50" t="s">
        <v>138</v>
      </c>
      <c r="AR66" s="383" t="str">
        <f t="shared" ref="AR66:AR76" si="235">IF(SUM(AP66:AQ66)=0,"-",SUM(AP66:AQ66))</f>
        <v>-</v>
      </c>
      <c r="AS66" s="49" t="s">
        <v>138</v>
      </c>
      <c r="AT66" s="50" t="s">
        <v>138</v>
      </c>
      <c r="AU66" s="398" t="str">
        <f t="shared" ref="AU66:AU76" si="236">IF(SUM(AS66:AT66)=0,"-",SUM(AS66:AT66))</f>
        <v>-</v>
      </c>
      <c r="AV66" s="1096" t="str">
        <f t="shared" ref="AV66:AV76" si="237">IF(SUM(G66,J66,M66,P66,S66,U66,X66,AA66,AD66,AG66,AJ66,AM66,AP66,AS66)=0,"-",SUM(G66,J66,M66,P66,S66,U66,X66,AA66,AD66,AG66,AJ66,AM66,AP66,AS66))</f>
        <v>-</v>
      </c>
      <c r="AW66" s="1093"/>
      <c r="AX66" s="1092" t="str">
        <f>IF(SUM(H66,K66,N66,Q66,T66,V66,Y66,AB66,AE66,AH66,AK66,AN66,AQ66,AT66)=0,"-",SUM(H66,K66,N66,Q66,T66,V66,Y66,AB66,AE66,AH66,AK66,AN66,AQ66,AT66))</f>
        <v>-</v>
      </c>
      <c r="AY66" s="1093"/>
      <c r="AZ66" s="1096">
        <f t="shared" ref="AZ66:AZ76" si="238">SUMIF(G$88,"①",I66)+SUMIF(J$88,"①",L66)+SUMIF(M$88,"①",O66)+SUMIF(P$88,"①",R66)+SUMIF(S$88,"①",S66)+SUMIF(S$88,"①",T66)+SUMIF(U$88,"①",U66)+SUMIF(U$88,"①",V66)+SUMIF(X$88,"①",Z66)+SUMIF(AA$88,"①",AC66)+SUMIF(AD$88,"①",AF66)+SUMIF(AG$88,"①",AI66)+SUMIF(AJ$88,"①",AL66)+SUMIF(AM$88,"①",AO66)+SUMIF(AP$88,"①",AR66)+SUMIF(AS$88,"①",AU66)</f>
        <v>0</v>
      </c>
      <c r="BA66" s="1093"/>
      <c r="BB66" s="1093">
        <f t="shared" ref="BB66:BB76" si="239">SUMIF(G$88,"②",I66)+SUMIF(J$88,"②",L66)+SUMIF(M$88,"②",O66)+SUMIF(P$88,"②",R66)+SUMIF(S$88,"②",S66)+SUMIF(S$88,"②",T66)+SUMIF(U$88,"②",U66)+SUMIF(U$88,"②",V66)+SUMIF(X$88,"②",Z66)+SUMIF(AA$88,"②",AC66)+SUMIF(AD$88,"②",AF66)+SUMIF(AG$88,"②",AI66)+SUMIF(AJ$88,"②",AL66)+SUMIF(AM$88,"②",AO66)+SUMIF(AP$88,"②",AR66)+SUMIF(AS$88,"②",AU66)</f>
        <v>0</v>
      </c>
      <c r="BC66" s="1093"/>
      <c r="BD66" s="1093">
        <f t="shared" ref="BD66:BD76" si="240">SUMIF(G$88,"③",I66)+SUMIF(J$88,"③",L66)+SUMIF(M$88,"③",O66)+SUMIF(P$88,"③",R66)+SUMIF(S$88,"③",S66)+SUMIF(S$88,"③",T66)+SUMIF(U$88,"③",U66)+SUMIF(U$88,"③",V66)+SUMIF(X$88,"③",Z66)+SUMIF(AA$88,"③",AC66)+SUMIF(AD$88,"③",AF66)+SUMIF(AG$88,"③",AI66)+SUMIF(AJ$88,"③",AL66)+SUMIF(AM$88,"③",AO66)+SUMIF(AP$88,"③",AR66)+SUMIF(AS$88,"③",AU66)</f>
        <v>0</v>
      </c>
      <c r="BE66" s="1093"/>
      <c r="BF66" s="1093">
        <f t="shared" ref="BF66:BF76" si="241">SUMIF(G$88,"④",I66)+SUMIF(J$88,"④",L66)+SUMIF(M$88,"④",O66)+SUMIF(P$88,"④",R66)+SUMIF(S$88,"④",S66)+SUMIF(S$88,"④",T66)+SUMIF(U$88,"④",U66)+SUMIF(U$88,"④",V66)+SUMIF(X$88,"④",Z66)+SUMIF(AA$88,"④",AC66)+SUMIF(AD$88,"④",AF66)+SUMIF(AG$88,"④",AI66)+SUMIF(AJ$88,"④",AL66)+SUMIF(AM$88,"④",AO66)+SUMIF(AP$88,"④",AR66)+SUMIF(AS$88,"④",AU66)</f>
        <v>0</v>
      </c>
      <c r="BG66" s="1093"/>
      <c r="BH66" s="1093">
        <f t="shared" ref="BH66:BH76" si="242">SUMIF(G$88,"⑤",I66)+SUMIF(J$88,"⑤",L66)+SUMIF(M$88,"⑤",O66)+SUMIF(P$88,"⑤",R66)+SUMIF(S$88,"⑤",S66)+SUMIF(S$88,"⑤",T66)+SUMIF(U$88,"⑤",U66)+SUMIF(U$88,"⑤",V66)+SUMIF(X$88,"⑤",Z66)+SUMIF(AA$88,"⑤",AC66)+SUMIF(AD$88,"⑤",AF66)+SUMIF(AG$88,"⑤",AI66)+SUMIF(AJ$88,"⑤",AL66)+SUMIF(AM$88,"⑤",AO66)+SUMIF(AP$88,"⑤",AR66)+SUMIF(AS$88,"⑤",AU66)</f>
        <v>0</v>
      </c>
      <c r="BI66" s="1166"/>
      <c r="BJ66" s="1096">
        <f t="shared" ref="BJ66:BJ76" si="243">SUM(AZ66:BC66)</f>
        <v>0</v>
      </c>
      <c r="BK66" s="1093"/>
      <c r="BL66" s="1093">
        <f t="shared" ref="BL66:BL76" si="244">SUM(BD66:BI66)</f>
        <v>0</v>
      </c>
      <c r="BM66" s="1165"/>
      <c r="BN66" s="1093" t="str">
        <f t="shared" si="101"/>
        <v>-</v>
      </c>
      <c r="BO66" s="1165"/>
      <c r="DO66" s="5"/>
    </row>
    <row r="67" spans="2:119" ht="13.5" customHeight="1">
      <c r="B67" s="1275"/>
      <c r="C67" s="1255"/>
      <c r="D67" s="1258"/>
      <c r="E67" s="1263"/>
      <c r="F67" s="76">
        <v>500</v>
      </c>
      <c r="G67" s="52" t="s">
        <v>138</v>
      </c>
      <c r="H67" s="53" t="s">
        <v>138</v>
      </c>
      <c r="I67" s="377" t="str">
        <f t="shared" si="224"/>
        <v>-</v>
      </c>
      <c r="J67" s="52" t="s">
        <v>138</v>
      </c>
      <c r="K67" s="53" t="s">
        <v>138</v>
      </c>
      <c r="L67" s="377" t="str">
        <f t="shared" si="225"/>
        <v>-</v>
      </c>
      <c r="M67" s="52" t="s">
        <v>138</v>
      </c>
      <c r="N67" s="53" t="s">
        <v>138</v>
      </c>
      <c r="O67" s="377" t="str">
        <f t="shared" si="226"/>
        <v>-</v>
      </c>
      <c r="P67" s="52" t="s">
        <v>138</v>
      </c>
      <c r="Q67" s="53" t="s">
        <v>138</v>
      </c>
      <c r="R67" s="377" t="str">
        <f t="shared" si="227"/>
        <v>-</v>
      </c>
      <c r="S67" s="52" t="s">
        <v>138</v>
      </c>
      <c r="T67" s="188" t="s">
        <v>138</v>
      </c>
      <c r="U67" s="188" t="s">
        <v>138</v>
      </c>
      <c r="V67" s="53" t="s">
        <v>138</v>
      </c>
      <c r="W67" s="377" t="str">
        <f t="shared" si="228"/>
        <v>-</v>
      </c>
      <c r="X67" s="52" t="s">
        <v>138</v>
      </c>
      <c r="Y67" s="53" t="s">
        <v>138</v>
      </c>
      <c r="Z67" s="377" t="str">
        <f t="shared" si="229"/>
        <v>-</v>
      </c>
      <c r="AA67" s="52" t="s">
        <v>138</v>
      </c>
      <c r="AB67" s="53" t="s">
        <v>138</v>
      </c>
      <c r="AC67" s="377" t="str">
        <f t="shared" si="230"/>
        <v>-</v>
      </c>
      <c r="AD67" s="52" t="s">
        <v>138</v>
      </c>
      <c r="AE67" s="53" t="s">
        <v>138</v>
      </c>
      <c r="AF67" s="377" t="str">
        <f t="shared" si="231"/>
        <v>-</v>
      </c>
      <c r="AG67" s="52" t="s">
        <v>138</v>
      </c>
      <c r="AH67" s="53" t="s">
        <v>138</v>
      </c>
      <c r="AI67" s="377" t="str">
        <f t="shared" si="232"/>
        <v>-</v>
      </c>
      <c r="AJ67" s="52" t="s">
        <v>138</v>
      </c>
      <c r="AK67" s="53" t="s">
        <v>138</v>
      </c>
      <c r="AL67" s="377" t="str">
        <f t="shared" si="233"/>
        <v>-</v>
      </c>
      <c r="AM67" s="52" t="s">
        <v>138</v>
      </c>
      <c r="AN67" s="53" t="s">
        <v>138</v>
      </c>
      <c r="AO67" s="377" t="str">
        <f t="shared" si="234"/>
        <v>-</v>
      </c>
      <c r="AP67" s="52" t="s">
        <v>138</v>
      </c>
      <c r="AQ67" s="53" t="s">
        <v>138</v>
      </c>
      <c r="AR67" s="384" t="str">
        <f t="shared" si="235"/>
        <v>-</v>
      </c>
      <c r="AS67" s="52" t="s">
        <v>138</v>
      </c>
      <c r="AT67" s="53" t="s">
        <v>138</v>
      </c>
      <c r="AU67" s="377" t="str">
        <f t="shared" si="236"/>
        <v>-</v>
      </c>
      <c r="AV67" s="1071" t="str">
        <f t="shared" si="237"/>
        <v>-</v>
      </c>
      <c r="AW67" s="1070"/>
      <c r="AX67" s="1069" t="str">
        <f t="shared" ref="AX67:AX76" si="245">IF(SUM(H67,K67,N67,Q67,T67,V67,Y67,AB67,AE67,AH67,AK67,AN67,AQ67,AT67)=0,"-",SUM(H67,K67,N67,Q67,T67,V67,Y67,AB67,AE67,AH67,AK67,AN67,AQ67,AT67))</f>
        <v>-</v>
      </c>
      <c r="AY67" s="1070"/>
      <c r="AZ67" s="1071">
        <f t="shared" si="238"/>
        <v>0</v>
      </c>
      <c r="BA67" s="1070"/>
      <c r="BB67" s="1070">
        <f t="shared" si="239"/>
        <v>0</v>
      </c>
      <c r="BC67" s="1070"/>
      <c r="BD67" s="1070">
        <f t="shared" si="240"/>
        <v>0</v>
      </c>
      <c r="BE67" s="1070"/>
      <c r="BF67" s="1070">
        <f t="shared" si="241"/>
        <v>0</v>
      </c>
      <c r="BG67" s="1070"/>
      <c r="BH67" s="1070">
        <f t="shared" si="242"/>
        <v>0</v>
      </c>
      <c r="BI67" s="1072"/>
      <c r="BJ67" s="1071">
        <f t="shared" si="243"/>
        <v>0</v>
      </c>
      <c r="BK67" s="1070"/>
      <c r="BL67" s="1070">
        <f t="shared" si="244"/>
        <v>0</v>
      </c>
      <c r="BM67" s="1073"/>
      <c r="BN67" s="1070" t="str">
        <f t="shared" si="101"/>
        <v>-</v>
      </c>
      <c r="BO67" s="1073"/>
      <c r="DO67" s="5"/>
    </row>
    <row r="68" spans="2:119" ht="13.5" customHeight="1">
      <c r="B68" s="1275"/>
      <c r="C68" s="1255"/>
      <c r="D68" s="1258"/>
      <c r="E68" s="1263"/>
      <c r="F68" s="76">
        <v>450</v>
      </c>
      <c r="G68" s="52" t="s">
        <v>138</v>
      </c>
      <c r="H68" s="53" t="s">
        <v>138</v>
      </c>
      <c r="I68" s="377" t="str">
        <f t="shared" si="224"/>
        <v>-</v>
      </c>
      <c r="J68" s="52" t="s">
        <v>138</v>
      </c>
      <c r="K68" s="53" t="s">
        <v>138</v>
      </c>
      <c r="L68" s="377" t="str">
        <f t="shared" si="225"/>
        <v>-</v>
      </c>
      <c r="M68" s="52" t="s">
        <v>138</v>
      </c>
      <c r="N68" s="53" t="s">
        <v>138</v>
      </c>
      <c r="O68" s="377" t="str">
        <f t="shared" si="226"/>
        <v>-</v>
      </c>
      <c r="P68" s="52" t="s">
        <v>138</v>
      </c>
      <c r="Q68" s="53" t="s">
        <v>138</v>
      </c>
      <c r="R68" s="377" t="str">
        <f t="shared" si="227"/>
        <v>-</v>
      </c>
      <c r="S68" s="52" t="s">
        <v>138</v>
      </c>
      <c r="T68" s="188" t="s">
        <v>138</v>
      </c>
      <c r="U68" s="188" t="s">
        <v>138</v>
      </c>
      <c r="V68" s="53" t="s">
        <v>138</v>
      </c>
      <c r="W68" s="377" t="str">
        <f t="shared" si="228"/>
        <v>-</v>
      </c>
      <c r="X68" s="52" t="s">
        <v>138</v>
      </c>
      <c r="Y68" s="53" t="s">
        <v>138</v>
      </c>
      <c r="Z68" s="377" t="str">
        <f t="shared" si="229"/>
        <v>-</v>
      </c>
      <c r="AA68" s="52" t="s">
        <v>138</v>
      </c>
      <c r="AB68" s="53" t="s">
        <v>138</v>
      </c>
      <c r="AC68" s="377" t="str">
        <f t="shared" si="230"/>
        <v>-</v>
      </c>
      <c r="AD68" s="52" t="s">
        <v>138</v>
      </c>
      <c r="AE68" s="53" t="s">
        <v>138</v>
      </c>
      <c r="AF68" s="377" t="str">
        <f t="shared" si="231"/>
        <v>-</v>
      </c>
      <c r="AG68" s="52" t="s">
        <v>138</v>
      </c>
      <c r="AH68" s="53" t="s">
        <v>138</v>
      </c>
      <c r="AI68" s="377" t="str">
        <f t="shared" si="232"/>
        <v>-</v>
      </c>
      <c r="AJ68" s="52" t="s">
        <v>138</v>
      </c>
      <c r="AK68" s="53" t="s">
        <v>138</v>
      </c>
      <c r="AL68" s="377" t="str">
        <f t="shared" si="233"/>
        <v>-</v>
      </c>
      <c r="AM68" s="52" t="s">
        <v>138</v>
      </c>
      <c r="AN68" s="53" t="s">
        <v>138</v>
      </c>
      <c r="AO68" s="377" t="str">
        <f t="shared" si="234"/>
        <v>-</v>
      </c>
      <c r="AP68" s="52" t="s">
        <v>138</v>
      </c>
      <c r="AQ68" s="53" t="s">
        <v>138</v>
      </c>
      <c r="AR68" s="384" t="str">
        <f t="shared" si="235"/>
        <v>-</v>
      </c>
      <c r="AS68" s="52" t="s">
        <v>138</v>
      </c>
      <c r="AT68" s="53" t="s">
        <v>138</v>
      </c>
      <c r="AU68" s="377" t="str">
        <f t="shared" si="236"/>
        <v>-</v>
      </c>
      <c r="AV68" s="1071" t="str">
        <f t="shared" si="237"/>
        <v>-</v>
      </c>
      <c r="AW68" s="1070"/>
      <c r="AX68" s="1069" t="str">
        <f t="shared" si="245"/>
        <v>-</v>
      </c>
      <c r="AY68" s="1070"/>
      <c r="AZ68" s="1071">
        <f t="shared" si="238"/>
        <v>0</v>
      </c>
      <c r="BA68" s="1070"/>
      <c r="BB68" s="1070">
        <f t="shared" si="239"/>
        <v>0</v>
      </c>
      <c r="BC68" s="1070"/>
      <c r="BD68" s="1070">
        <f t="shared" si="240"/>
        <v>0</v>
      </c>
      <c r="BE68" s="1070"/>
      <c r="BF68" s="1070">
        <f t="shared" si="241"/>
        <v>0</v>
      </c>
      <c r="BG68" s="1070"/>
      <c r="BH68" s="1070">
        <f t="shared" si="242"/>
        <v>0</v>
      </c>
      <c r="BI68" s="1072"/>
      <c r="BJ68" s="1071">
        <f t="shared" si="243"/>
        <v>0</v>
      </c>
      <c r="BK68" s="1070"/>
      <c r="BL68" s="1070">
        <f t="shared" si="244"/>
        <v>0</v>
      </c>
      <c r="BM68" s="1073"/>
      <c r="BN68" s="1070" t="str">
        <f t="shared" si="101"/>
        <v>-</v>
      </c>
      <c r="BO68" s="1073"/>
      <c r="DO68" s="5"/>
    </row>
    <row r="69" spans="2:119" ht="13.5" customHeight="1">
      <c r="B69" s="1275"/>
      <c r="C69" s="1255"/>
      <c r="D69" s="1258"/>
      <c r="E69" s="1263"/>
      <c r="F69" s="76">
        <v>400</v>
      </c>
      <c r="G69" s="52" t="s">
        <v>138</v>
      </c>
      <c r="H69" s="53" t="s">
        <v>138</v>
      </c>
      <c r="I69" s="377" t="str">
        <f t="shared" si="224"/>
        <v>-</v>
      </c>
      <c r="J69" s="52" t="s">
        <v>138</v>
      </c>
      <c r="K69" s="53" t="s">
        <v>138</v>
      </c>
      <c r="L69" s="377" t="str">
        <f t="shared" si="225"/>
        <v>-</v>
      </c>
      <c r="M69" s="52" t="s">
        <v>138</v>
      </c>
      <c r="N69" s="53" t="s">
        <v>138</v>
      </c>
      <c r="O69" s="377" t="str">
        <f t="shared" si="226"/>
        <v>-</v>
      </c>
      <c r="P69" s="52" t="s">
        <v>138</v>
      </c>
      <c r="Q69" s="53" t="s">
        <v>138</v>
      </c>
      <c r="R69" s="377" t="str">
        <f t="shared" si="227"/>
        <v>-</v>
      </c>
      <c r="S69" s="52" t="s">
        <v>138</v>
      </c>
      <c r="T69" s="188" t="s">
        <v>138</v>
      </c>
      <c r="U69" s="188" t="s">
        <v>138</v>
      </c>
      <c r="V69" s="53" t="s">
        <v>138</v>
      </c>
      <c r="W69" s="377" t="str">
        <f t="shared" si="228"/>
        <v>-</v>
      </c>
      <c r="X69" s="52" t="s">
        <v>138</v>
      </c>
      <c r="Y69" s="53" t="s">
        <v>138</v>
      </c>
      <c r="Z69" s="377" t="str">
        <f t="shared" si="229"/>
        <v>-</v>
      </c>
      <c r="AA69" s="52" t="s">
        <v>138</v>
      </c>
      <c r="AB69" s="53" t="s">
        <v>138</v>
      </c>
      <c r="AC69" s="377" t="str">
        <f t="shared" si="230"/>
        <v>-</v>
      </c>
      <c r="AD69" s="52" t="s">
        <v>138</v>
      </c>
      <c r="AE69" s="53" t="s">
        <v>138</v>
      </c>
      <c r="AF69" s="377" t="str">
        <f t="shared" si="231"/>
        <v>-</v>
      </c>
      <c r="AG69" s="52" t="s">
        <v>138</v>
      </c>
      <c r="AH69" s="53" t="s">
        <v>138</v>
      </c>
      <c r="AI69" s="377" t="str">
        <f t="shared" si="232"/>
        <v>-</v>
      </c>
      <c r="AJ69" s="52" t="s">
        <v>138</v>
      </c>
      <c r="AK69" s="53" t="s">
        <v>138</v>
      </c>
      <c r="AL69" s="377" t="str">
        <f t="shared" si="233"/>
        <v>-</v>
      </c>
      <c r="AM69" s="52" t="s">
        <v>138</v>
      </c>
      <c r="AN69" s="53" t="s">
        <v>138</v>
      </c>
      <c r="AO69" s="377" t="str">
        <f t="shared" si="234"/>
        <v>-</v>
      </c>
      <c r="AP69" s="52" t="s">
        <v>138</v>
      </c>
      <c r="AQ69" s="53" t="s">
        <v>138</v>
      </c>
      <c r="AR69" s="384" t="str">
        <f t="shared" si="235"/>
        <v>-</v>
      </c>
      <c r="AS69" s="52" t="s">
        <v>138</v>
      </c>
      <c r="AT69" s="53" t="s">
        <v>138</v>
      </c>
      <c r="AU69" s="377" t="str">
        <f t="shared" si="236"/>
        <v>-</v>
      </c>
      <c r="AV69" s="1071" t="str">
        <f t="shared" si="237"/>
        <v>-</v>
      </c>
      <c r="AW69" s="1070"/>
      <c r="AX69" s="1069" t="str">
        <f t="shared" si="245"/>
        <v>-</v>
      </c>
      <c r="AY69" s="1070"/>
      <c r="AZ69" s="1071">
        <f t="shared" si="238"/>
        <v>0</v>
      </c>
      <c r="BA69" s="1070"/>
      <c r="BB69" s="1070">
        <f t="shared" si="239"/>
        <v>0</v>
      </c>
      <c r="BC69" s="1070"/>
      <c r="BD69" s="1070">
        <f t="shared" si="240"/>
        <v>0</v>
      </c>
      <c r="BE69" s="1070"/>
      <c r="BF69" s="1070">
        <f t="shared" si="241"/>
        <v>0</v>
      </c>
      <c r="BG69" s="1070"/>
      <c r="BH69" s="1070">
        <f t="shared" si="242"/>
        <v>0</v>
      </c>
      <c r="BI69" s="1072"/>
      <c r="BJ69" s="1071">
        <f t="shared" si="243"/>
        <v>0</v>
      </c>
      <c r="BK69" s="1070"/>
      <c r="BL69" s="1070">
        <f t="shared" si="244"/>
        <v>0</v>
      </c>
      <c r="BM69" s="1073"/>
      <c r="BN69" s="1070" t="str">
        <f t="shared" si="101"/>
        <v>-</v>
      </c>
      <c r="BO69" s="1073"/>
      <c r="DO69" s="5"/>
    </row>
    <row r="70" spans="2:119" ht="13.5" customHeight="1">
      <c r="B70" s="1275"/>
      <c r="C70" s="1255"/>
      <c r="D70" s="1258"/>
      <c r="E70" s="1263"/>
      <c r="F70" s="76">
        <v>350</v>
      </c>
      <c r="G70" s="52" t="s">
        <v>138</v>
      </c>
      <c r="H70" s="53" t="s">
        <v>138</v>
      </c>
      <c r="I70" s="377" t="str">
        <f t="shared" si="224"/>
        <v>-</v>
      </c>
      <c r="J70" s="52" t="s">
        <v>138</v>
      </c>
      <c r="K70" s="53" t="s">
        <v>138</v>
      </c>
      <c r="L70" s="377" t="str">
        <f t="shared" si="225"/>
        <v>-</v>
      </c>
      <c r="M70" s="52" t="s">
        <v>138</v>
      </c>
      <c r="N70" s="53" t="s">
        <v>138</v>
      </c>
      <c r="O70" s="377" t="str">
        <f t="shared" si="226"/>
        <v>-</v>
      </c>
      <c r="P70" s="52" t="s">
        <v>138</v>
      </c>
      <c r="Q70" s="53" t="s">
        <v>138</v>
      </c>
      <c r="R70" s="377" t="str">
        <f t="shared" si="227"/>
        <v>-</v>
      </c>
      <c r="S70" s="52" t="s">
        <v>138</v>
      </c>
      <c r="T70" s="188" t="s">
        <v>138</v>
      </c>
      <c r="U70" s="188" t="s">
        <v>138</v>
      </c>
      <c r="V70" s="53" t="s">
        <v>138</v>
      </c>
      <c r="W70" s="377" t="str">
        <f t="shared" si="228"/>
        <v>-</v>
      </c>
      <c r="X70" s="52" t="s">
        <v>138</v>
      </c>
      <c r="Y70" s="53" t="s">
        <v>138</v>
      </c>
      <c r="Z70" s="377" t="str">
        <f t="shared" si="229"/>
        <v>-</v>
      </c>
      <c r="AA70" s="52" t="s">
        <v>138</v>
      </c>
      <c r="AB70" s="53" t="s">
        <v>138</v>
      </c>
      <c r="AC70" s="377" t="str">
        <f t="shared" si="230"/>
        <v>-</v>
      </c>
      <c r="AD70" s="52" t="s">
        <v>138</v>
      </c>
      <c r="AE70" s="53" t="s">
        <v>138</v>
      </c>
      <c r="AF70" s="377" t="str">
        <f t="shared" si="231"/>
        <v>-</v>
      </c>
      <c r="AG70" s="52" t="s">
        <v>138</v>
      </c>
      <c r="AH70" s="53" t="s">
        <v>138</v>
      </c>
      <c r="AI70" s="377" t="str">
        <f t="shared" si="232"/>
        <v>-</v>
      </c>
      <c r="AJ70" s="52" t="s">
        <v>138</v>
      </c>
      <c r="AK70" s="53" t="s">
        <v>138</v>
      </c>
      <c r="AL70" s="377" t="str">
        <f t="shared" si="233"/>
        <v>-</v>
      </c>
      <c r="AM70" s="52" t="s">
        <v>138</v>
      </c>
      <c r="AN70" s="53" t="s">
        <v>138</v>
      </c>
      <c r="AO70" s="377" t="str">
        <f t="shared" si="234"/>
        <v>-</v>
      </c>
      <c r="AP70" s="52" t="s">
        <v>138</v>
      </c>
      <c r="AQ70" s="53" t="s">
        <v>138</v>
      </c>
      <c r="AR70" s="384" t="str">
        <f t="shared" si="235"/>
        <v>-</v>
      </c>
      <c r="AS70" s="52" t="s">
        <v>138</v>
      </c>
      <c r="AT70" s="53" t="s">
        <v>138</v>
      </c>
      <c r="AU70" s="377" t="str">
        <f t="shared" si="236"/>
        <v>-</v>
      </c>
      <c r="AV70" s="1071" t="str">
        <f t="shared" si="237"/>
        <v>-</v>
      </c>
      <c r="AW70" s="1070"/>
      <c r="AX70" s="1069" t="str">
        <f t="shared" si="245"/>
        <v>-</v>
      </c>
      <c r="AY70" s="1070"/>
      <c r="AZ70" s="1071">
        <f t="shared" si="238"/>
        <v>0</v>
      </c>
      <c r="BA70" s="1070"/>
      <c r="BB70" s="1070">
        <f t="shared" si="239"/>
        <v>0</v>
      </c>
      <c r="BC70" s="1070"/>
      <c r="BD70" s="1070">
        <f t="shared" si="240"/>
        <v>0</v>
      </c>
      <c r="BE70" s="1070"/>
      <c r="BF70" s="1070">
        <f t="shared" si="241"/>
        <v>0</v>
      </c>
      <c r="BG70" s="1070"/>
      <c r="BH70" s="1070">
        <f t="shared" si="242"/>
        <v>0</v>
      </c>
      <c r="BI70" s="1072"/>
      <c r="BJ70" s="1071">
        <f t="shared" si="243"/>
        <v>0</v>
      </c>
      <c r="BK70" s="1070"/>
      <c r="BL70" s="1070">
        <f t="shared" si="244"/>
        <v>0</v>
      </c>
      <c r="BM70" s="1073"/>
      <c r="BN70" s="1070" t="str">
        <f t="shared" si="101"/>
        <v>-</v>
      </c>
      <c r="BO70" s="1073"/>
      <c r="DO70" s="5"/>
    </row>
    <row r="71" spans="2:119" ht="13.5" customHeight="1">
      <c r="B71" s="1275"/>
      <c r="C71" s="1255"/>
      <c r="D71" s="1258"/>
      <c r="E71" s="1263"/>
      <c r="F71" s="76">
        <v>300</v>
      </c>
      <c r="G71" s="52" t="s">
        <v>138</v>
      </c>
      <c r="H71" s="53" t="s">
        <v>138</v>
      </c>
      <c r="I71" s="377" t="str">
        <f t="shared" si="224"/>
        <v>-</v>
      </c>
      <c r="J71" s="52" t="s">
        <v>138</v>
      </c>
      <c r="K71" s="53" t="s">
        <v>138</v>
      </c>
      <c r="L71" s="377" t="str">
        <f t="shared" si="225"/>
        <v>-</v>
      </c>
      <c r="M71" s="52" t="s">
        <v>138</v>
      </c>
      <c r="N71" s="53" t="s">
        <v>138</v>
      </c>
      <c r="O71" s="377" t="str">
        <f t="shared" si="226"/>
        <v>-</v>
      </c>
      <c r="P71" s="52" t="s">
        <v>138</v>
      </c>
      <c r="Q71" s="53" t="s">
        <v>138</v>
      </c>
      <c r="R71" s="377" t="str">
        <f t="shared" si="227"/>
        <v>-</v>
      </c>
      <c r="S71" s="52" t="s">
        <v>138</v>
      </c>
      <c r="T71" s="188" t="s">
        <v>138</v>
      </c>
      <c r="U71" s="188" t="s">
        <v>138</v>
      </c>
      <c r="V71" s="53" t="s">
        <v>138</v>
      </c>
      <c r="W71" s="377" t="str">
        <f t="shared" si="228"/>
        <v>-</v>
      </c>
      <c r="X71" s="52" t="s">
        <v>138</v>
      </c>
      <c r="Y71" s="53" t="s">
        <v>138</v>
      </c>
      <c r="Z71" s="377" t="str">
        <f t="shared" si="229"/>
        <v>-</v>
      </c>
      <c r="AA71" s="52" t="s">
        <v>138</v>
      </c>
      <c r="AB71" s="53" t="s">
        <v>138</v>
      </c>
      <c r="AC71" s="377" t="str">
        <f t="shared" si="230"/>
        <v>-</v>
      </c>
      <c r="AD71" s="52" t="s">
        <v>138</v>
      </c>
      <c r="AE71" s="53" t="s">
        <v>138</v>
      </c>
      <c r="AF71" s="377" t="str">
        <f t="shared" si="231"/>
        <v>-</v>
      </c>
      <c r="AG71" s="52" t="s">
        <v>138</v>
      </c>
      <c r="AH71" s="53" t="s">
        <v>138</v>
      </c>
      <c r="AI71" s="377" t="str">
        <f t="shared" si="232"/>
        <v>-</v>
      </c>
      <c r="AJ71" s="52" t="s">
        <v>138</v>
      </c>
      <c r="AK71" s="53">
        <v>265</v>
      </c>
      <c r="AL71" s="377">
        <f t="shared" si="233"/>
        <v>265</v>
      </c>
      <c r="AM71" s="52" t="s">
        <v>138</v>
      </c>
      <c r="AN71" s="53" t="s">
        <v>138</v>
      </c>
      <c r="AO71" s="377" t="str">
        <f t="shared" si="234"/>
        <v>-</v>
      </c>
      <c r="AP71" s="52" t="s">
        <v>138</v>
      </c>
      <c r="AQ71" s="53" t="s">
        <v>138</v>
      </c>
      <c r="AR71" s="384" t="str">
        <f t="shared" si="235"/>
        <v>-</v>
      </c>
      <c r="AS71" s="52" t="s">
        <v>138</v>
      </c>
      <c r="AT71" s="53" t="s">
        <v>138</v>
      </c>
      <c r="AU71" s="377" t="str">
        <f t="shared" si="236"/>
        <v>-</v>
      </c>
      <c r="AV71" s="1071" t="str">
        <f t="shared" si="237"/>
        <v>-</v>
      </c>
      <c r="AW71" s="1070"/>
      <c r="AX71" s="1069">
        <f t="shared" si="245"/>
        <v>265</v>
      </c>
      <c r="AY71" s="1070"/>
      <c r="AZ71" s="1071">
        <f t="shared" si="238"/>
        <v>0</v>
      </c>
      <c r="BA71" s="1070"/>
      <c r="BB71" s="1070">
        <f t="shared" si="239"/>
        <v>0</v>
      </c>
      <c r="BC71" s="1070"/>
      <c r="BD71" s="1070">
        <f t="shared" si="240"/>
        <v>0</v>
      </c>
      <c r="BE71" s="1070"/>
      <c r="BF71" s="1070">
        <f t="shared" si="241"/>
        <v>265</v>
      </c>
      <c r="BG71" s="1070"/>
      <c r="BH71" s="1070">
        <f t="shared" si="242"/>
        <v>0</v>
      </c>
      <c r="BI71" s="1072"/>
      <c r="BJ71" s="1071">
        <f t="shared" si="243"/>
        <v>0</v>
      </c>
      <c r="BK71" s="1070"/>
      <c r="BL71" s="1070">
        <f t="shared" si="244"/>
        <v>265</v>
      </c>
      <c r="BM71" s="1073"/>
      <c r="BN71" s="1070">
        <f t="shared" si="101"/>
        <v>265</v>
      </c>
      <c r="BO71" s="1073"/>
      <c r="DO71" s="5"/>
    </row>
    <row r="72" spans="2:119" ht="13.5" customHeight="1">
      <c r="B72" s="1275"/>
      <c r="C72" s="1255"/>
      <c r="D72" s="1258"/>
      <c r="E72" s="1263"/>
      <c r="F72" s="76">
        <v>250</v>
      </c>
      <c r="G72" s="52" t="s">
        <v>138</v>
      </c>
      <c r="H72" s="53" t="s">
        <v>138</v>
      </c>
      <c r="I72" s="377" t="str">
        <f t="shared" si="224"/>
        <v>-</v>
      </c>
      <c r="J72" s="52" t="s">
        <v>138</v>
      </c>
      <c r="K72" s="53" t="s">
        <v>138</v>
      </c>
      <c r="L72" s="377" t="str">
        <f t="shared" si="225"/>
        <v>-</v>
      </c>
      <c r="M72" s="52" t="s">
        <v>138</v>
      </c>
      <c r="N72" s="53" t="s">
        <v>138</v>
      </c>
      <c r="O72" s="377" t="str">
        <f t="shared" si="226"/>
        <v>-</v>
      </c>
      <c r="P72" s="52" t="s">
        <v>138</v>
      </c>
      <c r="Q72" s="53" t="s">
        <v>138</v>
      </c>
      <c r="R72" s="377" t="str">
        <f t="shared" si="227"/>
        <v>-</v>
      </c>
      <c r="S72" s="52" t="s">
        <v>138</v>
      </c>
      <c r="T72" s="188" t="s">
        <v>138</v>
      </c>
      <c r="U72" s="188" t="s">
        <v>138</v>
      </c>
      <c r="V72" s="53" t="s">
        <v>138</v>
      </c>
      <c r="W72" s="377" t="str">
        <f t="shared" si="228"/>
        <v>-</v>
      </c>
      <c r="X72" s="52" t="s">
        <v>138</v>
      </c>
      <c r="Y72" s="53" t="s">
        <v>138</v>
      </c>
      <c r="Z72" s="377" t="str">
        <f t="shared" si="229"/>
        <v>-</v>
      </c>
      <c r="AA72" s="52" t="s">
        <v>138</v>
      </c>
      <c r="AB72" s="53" t="s">
        <v>138</v>
      </c>
      <c r="AC72" s="377" t="str">
        <f t="shared" si="230"/>
        <v>-</v>
      </c>
      <c r="AD72" s="52" t="s">
        <v>138</v>
      </c>
      <c r="AE72" s="53" t="s">
        <v>138</v>
      </c>
      <c r="AF72" s="377" t="str">
        <f t="shared" si="231"/>
        <v>-</v>
      </c>
      <c r="AG72" s="52" t="s">
        <v>138</v>
      </c>
      <c r="AH72" s="53" t="s">
        <v>138</v>
      </c>
      <c r="AI72" s="377" t="str">
        <f t="shared" si="232"/>
        <v>-</v>
      </c>
      <c r="AJ72" s="52" t="s">
        <v>138</v>
      </c>
      <c r="AK72" s="53" t="s">
        <v>138</v>
      </c>
      <c r="AL72" s="377" t="str">
        <f t="shared" si="233"/>
        <v>-</v>
      </c>
      <c r="AM72" s="52" t="s">
        <v>138</v>
      </c>
      <c r="AN72" s="53" t="s">
        <v>138</v>
      </c>
      <c r="AO72" s="377" t="str">
        <f t="shared" si="234"/>
        <v>-</v>
      </c>
      <c r="AP72" s="52" t="s">
        <v>138</v>
      </c>
      <c r="AQ72" s="53" t="s">
        <v>138</v>
      </c>
      <c r="AR72" s="384" t="str">
        <f t="shared" si="235"/>
        <v>-</v>
      </c>
      <c r="AS72" s="52" t="s">
        <v>138</v>
      </c>
      <c r="AT72" s="53" t="s">
        <v>138</v>
      </c>
      <c r="AU72" s="377" t="str">
        <f t="shared" si="236"/>
        <v>-</v>
      </c>
      <c r="AV72" s="1071" t="str">
        <f t="shared" si="237"/>
        <v>-</v>
      </c>
      <c r="AW72" s="1070"/>
      <c r="AX72" s="1069" t="str">
        <f t="shared" si="245"/>
        <v>-</v>
      </c>
      <c r="AY72" s="1070"/>
      <c r="AZ72" s="1071">
        <f t="shared" si="238"/>
        <v>0</v>
      </c>
      <c r="BA72" s="1070"/>
      <c r="BB72" s="1070">
        <f t="shared" si="239"/>
        <v>0</v>
      </c>
      <c r="BC72" s="1070"/>
      <c r="BD72" s="1070">
        <f t="shared" si="240"/>
        <v>0</v>
      </c>
      <c r="BE72" s="1070"/>
      <c r="BF72" s="1070">
        <f t="shared" si="241"/>
        <v>0</v>
      </c>
      <c r="BG72" s="1070"/>
      <c r="BH72" s="1070">
        <f t="shared" si="242"/>
        <v>0</v>
      </c>
      <c r="BI72" s="1072"/>
      <c r="BJ72" s="1071">
        <f t="shared" si="243"/>
        <v>0</v>
      </c>
      <c r="BK72" s="1070"/>
      <c r="BL72" s="1070">
        <f t="shared" si="244"/>
        <v>0</v>
      </c>
      <c r="BM72" s="1073"/>
      <c r="BN72" s="1070" t="str">
        <f t="shared" si="101"/>
        <v>-</v>
      </c>
      <c r="BO72" s="1073"/>
      <c r="DO72" s="5"/>
    </row>
    <row r="73" spans="2:119" ht="13.5" customHeight="1">
      <c r="B73" s="1275"/>
      <c r="C73" s="1255"/>
      <c r="D73" s="1258"/>
      <c r="E73" s="1263"/>
      <c r="F73" s="76">
        <v>200</v>
      </c>
      <c r="G73" s="52" t="s">
        <v>138</v>
      </c>
      <c r="H73" s="53" t="s">
        <v>138</v>
      </c>
      <c r="I73" s="377" t="str">
        <f t="shared" si="224"/>
        <v>-</v>
      </c>
      <c r="J73" s="52" t="s">
        <v>138</v>
      </c>
      <c r="K73" s="53" t="s">
        <v>138</v>
      </c>
      <c r="L73" s="377" t="str">
        <f t="shared" si="225"/>
        <v>-</v>
      </c>
      <c r="M73" s="52" t="s">
        <v>138</v>
      </c>
      <c r="N73" s="53" t="s">
        <v>138</v>
      </c>
      <c r="O73" s="377" t="str">
        <f t="shared" si="226"/>
        <v>-</v>
      </c>
      <c r="P73" s="52" t="s">
        <v>138</v>
      </c>
      <c r="Q73" s="53" t="s">
        <v>138</v>
      </c>
      <c r="R73" s="377" t="str">
        <f t="shared" si="227"/>
        <v>-</v>
      </c>
      <c r="S73" s="52" t="s">
        <v>138</v>
      </c>
      <c r="T73" s="188" t="s">
        <v>138</v>
      </c>
      <c r="U73" s="188" t="s">
        <v>138</v>
      </c>
      <c r="V73" s="53" t="s">
        <v>138</v>
      </c>
      <c r="W73" s="377" t="str">
        <f t="shared" si="228"/>
        <v>-</v>
      </c>
      <c r="X73" s="52" t="s">
        <v>138</v>
      </c>
      <c r="Y73" s="53" t="s">
        <v>138</v>
      </c>
      <c r="Z73" s="377" t="str">
        <f t="shared" si="229"/>
        <v>-</v>
      </c>
      <c r="AA73" s="52" t="s">
        <v>138</v>
      </c>
      <c r="AB73" s="53" t="s">
        <v>138</v>
      </c>
      <c r="AC73" s="377" t="str">
        <f t="shared" si="230"/>
        <v>-</v>
      </c>
      <c r="AD73" s="52" t="s">
        <v>138</v>
      </c>
      <c r="AE73" s="53" t="s">
        <v>138</v>
      </c>
      <c r="AF73" s="377" t="str">
        <f t="shared" si="231"/>
        <v>-</v>
      </c>
      <c r="AG73" s="52" t="s">
        <v>138</v>
      </c>
      <c r="AH73" s="53" t="s">
        <v>138</v>
      </c>
      <c r="AI73" s="377" t="str">
        <f t="shared" si="232"/>
        <v>-</v>
      </c>
      <c r="AJ73" s="52" t="s">
        <v>138</v>
      </c>
      <c r="AK73" s="53">
        <v>560</v>
      </c>
      <c r="AL73" s="377">
        <f t="shared" si="233"/>
        <v>560</v>
      </c>
      <c r="AM73" s="52" t="s">
        <v>138</v>
      </c>
      <c r="AN73" s="53" t="s">
        <v>138</v>
      </c>
      <c r="AO73" s="377" t="str">
        <f t="shared" si="234"/>
        <v>-</v>
      </c>
      <c r="AP73" s="52" t="s">
        <v>138</v>
      </c>
      <c r="AQ73" s="53" t="s">
        <v>138</v>
      </c>
      <c r="AR73" s="384" t="str">
        <f t="shared" si="235"/>
        <v>-</v>
      </c>
      <c r="AS73" s="52" t="s">
        <v>138</v>
      </c>
      <c r="AT73" s="53" t="s">
        <v>138</v>
      </c>
      <c r="AU73" s="377" t="str">
        <f t="shared" si="236"/>
        <v>-</v>
      </c>
      <c r="AV73" s="1071" t="str">
        <f t="shared" si="237"/>
        <v>-</v>
      </c>
      <c r="AW73" s="1070"/>
      <c r="AX73" s="1069">
        <f t="shared" si="245"/>
        <v>560</v>
      </c>
      <c r="AY73" s="1070"/>
      <c r="AZ73" s="1071">
        <f t="shared" si="238"/>
        <v>0</v>
      </c>
      <c r="BA73" s="1070"/>
      <c r="BB73" s="1070">
        <f t="shared" si="239"/>
        <v>0</v>
      </c>
      <c r="BC73" s="1070"/>
      <c r="BD73" s="1070">
        <f t="shared" si="240"/>
        <v>0</v>
      </c>
      <c r="BE73" s="1070"/>
      <c r="BF73" s="1070">
        <f t="shared" si="241"/>
        <v>560</v>
      </c>
      <c r="BG73" s="1070"/>
      <c r="BH73" s="1070">
        <f t="shared" si="242"/>
        <v>0</v>
      </c>
      <c r="BI73" s="1072"/>
      <c r="BJ73" s="1071">
        <f t="shared" si="243"/>
        <v>0</v>
      </c>
      <c r="BK73" s="1070"/>
      <c r="BL73" s="1070">
        <f t="shared" si="244"/>
        <v>560</v>
      </c>
      <c r="BM73" s="1073"/>
      <c r="BN73" s="1070">
        <f t="shared" si="101"/>
        <v>560</v>
      </c>
      <c r="BO73" s="1073"/>
      <c r="DO73" s="5"/>
    </row>
    <row r="74" spans="2:119" ht="13.5" customHeight="1">
      <c r="B74" s="1275"/>
      <c r="C74" s="1255"/>
      <c r="D74" s="1258"/>
      <c r="E74" s="1263"/>
      <c r="F74" s="76">
        <v>150</v>
      </c>
      <c r="G74" s="52" t="s">
        <v>138</v>
      </c>
      <c r="H74" s="53" t="s">
        <v>138</v>
      </c>
      <c r="I74" s="377" t="str">
        <f t="shared" si="224"/>
        <v>-</v>
      </c>
      <c r="J74" s="52" t="s">
        <v>138</v>
      </c>
      <c r="K74" s="53" t="s">
        <v>138</v>
      </c>
      <c r="L74" s="377" t="str">
        <f t="shared" si="225"/>
        <v>-</v>
      </c>
      <c r="M74" s="52" t="s">
        <v>138</v>
      </c>
      <c r="N74" s="53" t="s">
        <v>138</v>
      </c>
      <c r="O74" s="377" t="str">
        <f t="shared" si="226"/>
        <v>-</v>
      </c>
      <c r="P74" s="52" t="s">
        <v>138</v>
      </c>
      <c r="Q74" s="53" t="s">
        <v>138</v>
      </c>
      <c r="R74" s="377" t="str">
        <f t="shared" si="227"/>
        <v>-</v>
      </c>
      <c r="S74" s="52" t="s">
        <v>138</v>
      </c>
      <c r="T74" s="188" t="s">
        <v>138</v>
      </c>
      <c r="U74" s="188" t="s">
        <v>138</v>
      </c>
      <c r="V74" s="53" t="s">
        <v>138</v>
      </c>
      <c r="W74" s="377" t="str">
        <f t="shared" si="228"/>
        <v>-</v>
      </c>
      <c r="X74" s="52" t="s">
        <v>138</v>
      </c>
      <c r="Y74" s="53" t="s">
        <v>138</v>
      </c>
      <c r="Z74" s="377" t="str">
        <f t="shared" si="229"/>
        <v>-</v>
      </c>
      <c r="AA74" s="52" t="s">
        <v>138</v>
      </c>
      <c r="AB74" s="53" t="s">
        <v>138</v>
      </c>
      <c r="AC74" s="377" t="str">
        <f t="shared" si="230"/>
        <v>-</v>
      </c>
      <c r="AD74" s="52" t="s">
        <v>138</v>
      </c>
      <c r="AE74" s="53" t="s">
        <v>138</v>
      </c>
      <c r="AF74" s="377" t="str">
        <f t="shared" si="231"/>
        <v>-</v>
      </c>
      <c r="AG74" s="52" t="s">
        <v>138</v>
      </c>
      <c r="AH74" s="53" t="s">
        <v>138</v>
      </c>
      <c r="AI74" s="377" t="str">
        <f t="shared" si="232"/>
        <v>-</v>
      </c>
      <c r="AJ74" s="52" t="s">
        <v>138</v>
      </c>
      <c r="AK74" s="53">
        <v>373</v>
      </c>
      <c r="AL74" s="377">
        <f t="shared" si="233"/>
        <v>373</v>
      </c>
      <c r="AM74" s="52" t="s">
        <v>138</v>
      </c>
      <c r="AN74" s="53" t="s">
        <v>138</v>
      </c>
      <c r="AO74" s="377" t="str">
        <f t="shared" si="234"/>
        <v>-</v>
      </c>
      <c r="AP74" s="52" t="s">
        <v>138</v>
      </c>
      <c r="AQ74" s="53" t="s">
        <v>138</v>
      </c>
      <c r="AR74" s="384" t="str">
        <f t="shared" si="235"/>
        <v>-</v>
      </c>
      <c r="AS74" s="52" t="s">
        <v>138</v>
      </c>
      <c r="AT74" s="53" t="s">
        <v>138</v>
      </c>
      <c r="AU74" s="377" t="str">
        <f t="shared" si="236"/>
        <v>-</v>
      </c>
      <c r="AV74" s="1071" t="str">
        <f t="shared" si="237"/>
        <v>-</v>
      </c>
      <c r="AW74" s="1070"/>
      <c r="AX74" s="1069">
        <f t="shared" si="245"/>
        <v>373</v>
      </c>
      <c r="AY74" s="1070"/>
      <c r="AZ74" s="1071">
        <f t="shared" si="238"/>
        <v>0</v>
      </c>
      <c r="BA74" s="1070"/>
      <c r="BB74" s="1070">
        <f t="shared" si="239"/>
        <v>0</v>
      </c>
      <c r="BC74" s="1070"/>
      <c r="BD74" s="1070">
        <f t="shared" si="240"/>
        <v>0</v>
      </c>
      <c r="BE74" s="1070"/>
      <c r="BF74" s="1070">
        <f t="shared" si="241"/>
        <v>373</v>
      </c>
      <c r="BG74" s="1070"/>
      <c r="BH74" s="1070">
        <f t="shared" si="242"/>
        <v>0</v>
      </c>
      <c r="BI74" s="1072"/>
      <c r="BJ74" s="1071">
        <f t="shared" si="243"/>
        <v>0</v>
      </c>
      <c r="BK74" s="1070"/>
      <c r="BL74" s="1070">
        <f t="shared" si="244"/>
        <v>373</v>
      </c>
      <c r="BM74" s="1073"/>
      <c r="BN74" s="1070">
        <f t="shared" ref="BN74:BN77" si="246">IF(SUM(AV74:AX74)=0,"-",IF(AND(SUM(AV74:AX74)=SUM(AZ74:BI74),SUM(AZ74:BI74)=SUM(BJ74:BM74)),SUM(AV74:AX74),"エラー"))</f>
        <v>373</v>
      </c>
      <c r="BO74" s="1073"/>
      <c r="DO74" s="5"/>
    </row>
    <row r="75" spans="2:119" ht="13.5" customHeight="1">
      <c r="B75" s="1275"/>
      <c r="C75" s="1255"/>
      <c r="D75" s="1258"/>
      <c r="E75" s="1263"/>
      <c r="F75" s="76">
        <v>100</v>
      </c>
      <c r="G75" s="52" t="s">
        <v>138</v>
      </c>
      <c r="H75" s="53" t="s">
        <v>138</v>
      </c>
      <c r="I75" s="377" t="str">
        <f t="shared" si="224"/>
        <v>-</v>
      </c>
      <c r="J75" s="52" t="s">
        <v>138</v>
      </c>
      <c r="K75" s="53" t="s">
        <v>138</v>
      </c>
      <c r="L75" s="377" t="str">
        <f t="shared" si="225"/>
        <v>-</v>
      </c>
      <c r="M75" s="52" t="s">
        <v>138</v>
      </c>
      <c r="N75" s="53" t="s">
        <v>138</v>
      </c>
      <c r="O75" s="377" t="str">
        <f t="shared" si="226"/>
        <v>-</v>
      </c>
      <c r="P75" s="52" t="s">
        <v>138</v>
      </c>
      <c r="Q75" s="53" t="s">
        <v>138</v>
      </c>
      <c r="R75" s="377" t="str">
        <f t="shared" si="227"/>
        <v>-</v>
      </c>
      <c r="S75" s="52" t="s">
        <v>138</v>
      </c>
      <c r="T75" s="188" t="s">
        <v>138</v>
      </c>
      <c r="U75" s="188" t="s">
        <v>138</v>
      </c>
      <c r="V75" s="53" t="s">
        <v>138</v>
      </c>
      <c r="W75" s="377" t="str">
        <f t="shared" si="228"/>
        <v>-</v>
      </c>
      <c r="X75" s="52" t="s">
        <v>138</v>
      </c>
      <c r="Y75" s="53" t="s">
        <v>138</v>
      </c>
      <c r="Z75" s="377" t="str">
        <f t="shared" si="229"/>
        <v>-</v>
      </c>
      <c r="AA75" s="52" t="s">
        <v>138</v>
      </c>
      <c r="AB75" s="53" t="s">
        <v>138</v>
      </c>
      <c r="AC75" s="377" t="str">
        <f t="shared" si="230"/>
        <v>-</v>
      </c>
      <c r="AD75" s="52" t="s">
        <v>138</v>
      </c>
      <c r="AE75" s="53" t="s">
        <v>138</v>
      </c>
      <c r="AF75" s="377" t="str">
        <f t="shared" si="231"/>
        <v>-</v>
      </c>
      <c r="AG75" s="52" t="s">
        <v>138</v>
      </c>
      <c r="AH75" s="53" t="s">
        <v>138</v>
      </c>
      <c r="AI75" s="377" t="str">
        <f t="shared" si="232"/>
        <v>-</v>
      </c>
      <c r="AJ75" s="52" t="s">
        <v>138</v>
      </c>
      <c r="AK75" s="53" t="s">
        <v>138</v>
      </c>
      <c r="AL75" s="377" t="str">
        <f t="shared" si="233"/>
        <v>-</v>
      </c>
      <c r="AM75" s="52" t="s">
        <v>138</v>
      </c>
      <c r="AN75" s="53" t="s">
        <v>138</v>
      </c>
      <c r="AO75" s="377" t="str">
        <f t="shared" si="234"/>
        <v>-</v>
      </c>
      <c r="AP75" s="52" t="s">
        <v>138</v>
      </c>
      <c r="AQ75" s="53" t="s">
        <v>138</v>
      </c>
      <c r="AR75" s="384" t="str">
        <f t="shared" si="235"/>
        <v>-</v>
      </c>
      <c r="AS75" s="52" t="s">
        <v>138</v>
      </c>
      <c r="AT75" s="53" t="s">
        <v>138</v>
      </c>
      <c r="AU75" s="377" t="str">
        <f t="shared" si="236"/>
        <v>-</v>
      </c>
      <c r="AV75" s="1071" t="str">
        <f t="shared" si="237"/>
        <v>-</v>
      </c>
      <c r="AW75" s="1070"/>
      <c r="AX75" s="1069" t="str">
        <f t="shared" si="245"/>
        <v>-</v>
      </c>
      <c r="AY75" s="1070"/>
      <c r="AZ75" s="1071">
        <f t="shared" si="238"/>
        <v>0</v>
      </c>
      <c r="BA75" s="1070"/>
      <c r="BB75" s="1070">
        <f t="shared" si="239"/>
        <v>0</v>
      </c>
      <c r="BC75" s="1070"/>
      <c r="BD75" s="1070">
        <f t="shared" si="240"/>
        <v>0</v>
      </c>
      <c r="BE75" s="1070"/>
      <c r="BF75" s="1070">
        <f t="shared" si="241"/>
        <v>0</v>
      </c>
      <c r="BG75" s="1070"/>
      <c r="BH75" s="1070">
        <f t="shared" si="242"/>
        <v>0</v>
      </c>
      <c r="BI75" s="1072"/>
      <c r="BJ75" s="1071">
        <f t="shared" si="243"/>
        <v>0</v>
      </c>
      <c r="BK75" s="1070"/>
      <c r="BL75" s="1070">
        <f t="shared" si="244"/>
        <v>0</v>
      </c>
      <c r="BM75" s="1073"/>
      <c r="BN75" s="1070" t="str">
        <f t="shared" si="246"/>
        <v>-</v>
      </c>
      <c r="BO75" s="1073"/>
      <c r="DO75" s="5"/>
    </row>
    <row r="76" spans="2:119" ht="13.5" customHeight="1">
      <c r="B76" s="1275"/>
      <c r="C76" s="1255"/>
      <c r="D76" s="1258"/>
      <c r="E76" s="1263"/>
      <c r="F76" s="77" t="s">
        <v>136</v>
      </c>
      <c r="G76" s="52" t="s">
        <v>138</v>
      </c>
      <c r="H76" s="53" t="s">
        <v>138</v>
      </c>
      <c r="I76" s="377" t="str">
        <f t="shared" si="224"/>
        <v>-</v>
      </c>
      <c r="J76" s="52" t="s">
        <v>138</v>
      </c>
      <c r="K76" s="53" t="s">
        <v>138</v>
      </c>
      <c r="L76" s="377" t="str">
        <f t="shared" si="225"/>
        <v>-</v>
      </c>
      <c r="M76" s="52" t="s">
        <v>138</v>
      </c>
      <c r="N76" s="53" t="s">
        <v>138</v>
      </c>
      <c r="O76" s="377" t="str">
        <f t="shared" si="226"/>
        <v>-</v>
      </c>
      <c r="P76" s="52" t="s">
        <v>138</v>
      </c>
      <c r="Q76" s="53" t="s">
        <v>138</v>
      </c>
      <c r="R76" s="377" t="str">
        <f t="shared" si="227"/>
        <v>-</v>
      </c>
      <c r="S76" s="52" t="s">
        <v>138</v>
      </c>
      <c r="T76" s="188" t="s">
        <v>138</v>
      </c>
      <c r="U76" s="188" t="s">
        <v>138</v>
      </c>
      <c r="V76" s="53" t="s">
        <v>138</v>
      </c>
      <c r="W76" s="377" t="str">
        <f t="shared" si="228"/>
        <v>-</v>
      </c>
      <c r="X76" s="52" t="s">
        <v>138</v>
      </c>
      <c r="Y76" s="53" t="s">
        <v>138</v>
      </c>
      <c r="Z76" s="377" t="str">
        <f t="shared" si="229"/>
        <v>-</v>
      </c>
      <c r="AA76" s="52" t="s">
        <v>138</v>
      </c>
      <c r="AB76" s="53" t="s">
        <v>138</v>
      </c>
      <c r="AC76" s="377" t="str">
        <f t="shared" si="230"/>
        <v>-</v>
      </c>
      <c r="AD76" s="52" t="s">
        <v>138</v>
      </c>
      <c r="AE76" s="53" t="s">
        <v>138</v>
      </c>
      <c r="AF76" s="377" t="str">
        <f t="shared" si="231"/>
        <v>-</v>
      </c>
      <c r="AG76" s="52" t="s">
        <v>138</v>
      </c>
      <c r="AH76" s="53" t="s">
        <v>138</v>
      </c>
      <c r="AI76" s="377" t="str">
        <f t="shared" si="232"/>
        <v>-</v>
      </c>
      <c r="AJ76" s="52" t="s">
        <v>138</v>
      </c>
      <c r="AK76" s="53" t="s">
        <v>138</v>
      </c>
      <c r="AL76" s="377" t="str">
        <f t="shared" si="233"/>
        <v>-</v>
      </c>
      <c r="AM76" s="52" t="s">
        <v>138</v>
      </c>
      <c r="AN76" s="53" t="s">
        <v>138</v>
      </c>
      <c r="AO76" s="377" t="str">
        <f t="shared" si="234"/>
        <v>-</v>
      </c>
      <c r="AP76" s="52" t="s">
        <v>138</v>
      </c>
      <c r="AQ76" s="53" t="s">
        <v>138</v>
      </c>
      <c r="AR76" s="384" t="str">
        <f t="shared" si="235"/>
        <v>-</v>
      </c>
      <c r="AS76" s="52" t="s">
        <v>138</v>
      </c>
      <c r="AT76" s="53" t="s">
        <v>138</v>
      </c>
      <c r="AU76" s="377" t="str">
        <f t="shared" si="236"/>
        <v>-</v>
      </c>
      <c r="AV76" s="1071" t="str">
        <f t="shared" si="237"/>
        <v>-</v>
      </c>
      <c r="AW76" s="1070"/>
      <c r="AX76" s="1069" t="str">
        <f t="shared" si="245"/>
        <v>-</v>
      </c>
      <c r="AY76" s="1070"/>
      <c r="AZ76" s="1071">
        <f t="shared" si="238"/>
        <v>0</v>
      </c>
      <c r="BA76" s="1070"/>
      <c r="BB76" s="1070">
        <f t="shared" si="239"/>
        <v>0</v>
      </c>
      <c r="BC76" s="1070"/>
      <c r="BD76" s="1070">
        <f t="shared" si="240"/>
        <v>0</v>
      </c>
      <c r="BE76" s="1070"/>
      <c r="BF76" s="1070">
        <f t="shared" si="241"/>
        <v>0</v>
      </c>
      <c r="BG76" s="1070"/>
      <c r="BH76" s="1070">
        <f t="shared" si="242"/>
        <v>0</v>
      </c>
      <c r="BI76" s="1072"/>
      <c r="BJ76" s="1071">
        <f t="shared" si="243"/>
        <v>0</v>
      </c>
      <c r="BK76" s="1070"/>
      <c r="BL76" s="1070">
        <f t="shared" si="244"/>
        <v>0</v>
      </c>
      <c r="BM76" s="1073"/>
      <c r="BN76" s="1070" t="str">
        <f t="shared" si="246"/>
        <v>-</v>
      </c>
      <c r="BO76" s="1073"/>
      <c r="DO76" s="5"/>
    </row>
    <row r="77" spans="2:119" ht="13.5" customHeight="1">
      <c r="B77" s="1275"/>
      <c r="C77" s="1255"/>
      <c r="D77" s="1258"/>
      <c r="E77" s="1264"/>
      <c r="F77" s="755" t="s">
        <v>69</v>
      </c>
      <c r="G77" s="391" t="str">
        <f>IF(SUM(G66:G76)=0,"-",SUM(G66:G76))</f>
        <v>-</v>
      </c>
      <c r="H77" s="378" t="str">
        <f t="shared" ref="H77" si="247">IF(SUM(H66:H76)=0,"-",SUM(H66:H76))</f>
        <v>-</v>
      </c>
      <c r="I77" s="379" t="str">
        <f t="shared" ref="I77" si="248">IF(SUM(I66:I76)=0,"-",SUM(I66:I76))</f>
        <v>-</v>
      </c>
      <c r="J77" s="391" t="str">
        <f t="shared" ref="J77" si="249">IF(SUM(J66:J76)=0,"-",SUM(J66:J76))</f>
        <v>-</v>
      </c>
      <c r="K77" s="378" t="str">
        <f t="shared" ref="K77" si="250">IF(SUM(K66:K76)=0,"-",SUM(K66:K76))</f>
        <v>-</v>
      </c>
      <c r="L77" s="379" t="str">
        <f t="shared" ref="L77" si="251">IF(SUM(L66:L76)=0,"-",SUM(L66:L76))</f>
        <v>-</v>
      </c>
      <c r="M77" s="391" t="str">
        <f t="shared" ref="M77" si="252">IF(SUM(M66:M76)=0,"-",SUM(M66:M76))</f>
        <v>-</v>
      </c>
      <c r="N77" s="378" t="str">
        <f t="shared" ref="N77" si="253">IF(SUM(N66:N76)=0,"-",SUM(N66:N76))</f>
        <v>-</v>
      </c>
      <c r="O77" s="379" t="str">
        <f t="shared" ref="O77" si="254">IF(SUM(O66:O76)=0,"-",SUM(O66:O76))</f>
        <v>-</v>
      </c>
      <c r="P77" s="391" t="str">
        <f t="shared" ref="P77" si="255">IF(SUM(P66:P76)=0,"-",SUM(P66:P76))</f>
        <v>-</v>
      </c>
      <c r="Q77" s="378" t="str">
        <f t="shared" ref="Q77" si="256">IF(SUM(Q66:Q76)=0,"-",SUM(Q66:Q76))</f>
        <v>-</v>
      </c>
      <c r="R77" s="379" t="str">
        <f t="shared" ref="R77" si="257">IF(SUM(R66:R76)=0,"-",SUM(R66:R76))</f>
        <v>-</v>
      </c>
      <c r="S77" s="391" t="str">
        <f t="shared" ref="S77" si="258">IF(SUM(S66:S76)=0,"-",SUM(S66:S76))</f>
        <v>-</v>
      </c>
      <c r="T77" s="389" t="str">
        <f t="shared" ref="T77" si="259">IF(SUM(T66:T76)=0,"-",SUM(T66:T76))</f>
        <v>-</v>
      </c>
      <c r="U77" s="389" t="str">
        <f t="shared" ref="U77" si="260">IF(SUM(U66:U76)=0,"-",SUM(U66:U76))</f>
        <v>-</v>
      </c>
      <c r="V77" s="378" t="str">
        <f t="shared" ref="V77" si="261">IF(SUM(V66:V76)=0,"-",SUM(V66:V76))</f>
        <v>-</v>
      </c>
      <c r="W77" s="379" t="str">
        <f t="shared" ref="W77" si="262">IF(SUM(W66:W76)=0,"-",SUM(W66:W76))</f>
        <v>-</v>
      </c>
      <c r="X77" s="391" t="str">
        <f t="shared" ref="X77" si="263">IF(SUM(X66:X76)=0,"-",SUM(X66:X76))</f>
        <v>-</v>
      </c>
      <c r="Y77" s="378" t="str">
        <f t="shared" ref="Y77" si="264">IF(SUM(Y66:Y76)=0,"-",SUM(Y66:Y76))</f>
        <v>-</v>
      </c>
      <c r="Z77" s="379" t="str">
        <f t="shared" ref="Z77" si="265">IF(SUM(Z66:Z76)=0,"-",SUM(Z66:Z76))</f>
        <v>-</v>
      </c>
      <c r="AA77" s="391" t="str">
        <f t="shared" ref="AA77" si="266">IF(SUM(AA66:AA76)=0,"-",SUM(AA66:AA76))</f>
        <v>-</v>
      </c>
      <c r="AB77" s="378" t="str">
        <f t="shared" ref="AB77" si="267">IF(SUM(AB66:AB76)=0,"-",SUM(AB66:AB76))</f>
        <v>-</v>
      </c>
      <c r="AC77" s="379" t="str">
        <f t="shared" ref="AC77" si="268">IF(SUM(AC66:AC76)=0,"-",SUM(AC66:AC76))</f>
        <v>-</v>
      </c>
      <c r="AD77" s="391" t="str">
        <f t="shared" ref="AD77" si="269">IF(SUM(AD66:AD76)=0,"-",SUM(AD66:AD76))</f>
        <v>-</v>
      </c>
      <c r="AE77" s="378" t="str">
        <f t="shared" ref="AE77" si="270">IF(SUM(AE66:AE76)=0,"-",SUM(AE66:AE76))</f>
        <v>-</v>
      </c>
      <c r="AF77" s="379" t="str">
        <f t="shared" ref="AF77" si="271">IF(SUM(AF66:AF76)=0,"-",SUM(AF66:AF76))</f>
        <v>-</v>
      </c>
      <c r="AG77" s="391" t="str">
        <f t="shared" ref="AG77" si="272">IF(SUM(AG66:AG76)=0,"-",SUM(AG66:AG76))</f>
        <v>-</v>
      </c>
      <c r="AH77" s="378" t="str">
        <f t="shared" ref="AH77" si="273">IF(SUM(AH66:AH76)=0,"-",SUM(AH66:AH76))</f>
        <v>-</v>
      </c>
      <c r="AI77" s="379" t="str">
        <f t="shared" ref="AI77" si="274">IF(SUM(AI66:AI76)=0,"-",SUM(AI66:AI76))</f>
        <v>-</v>
      </c>
      <c r="AJ77" s="391" t="str">
        <f t="shared" ref="AJ77" si="275">IF(SUM(AJ66:AJ76)=0,"-",SUM(AJ66:AJ76))</f>
        <v>-</v>
      </c>
      <c r="AK77" s="378">
        <f t="shared" ref="AK77" si="276">IF(SUM(AK66:AK76)=0,"-",SUM(AK66:AK76))</f>
        <v>1198</v>
      </c>
      <c r="AL77" s="379">
        <f t="shared" ref="AL77" si="277">IF(SUM(AL66:AL76)=0,"-",SUM(AL66:AL76))</f>
        <v>1198</v>
      </c>
      <c r="AM77" s="391" t="str">
        <f t="shared" ref="AM77" si="278">IF(SUM(AM66:AM76)=0,"-",SUM(AM66:AM76))</f>
        <v>-</v>
      </c>
      <c r="AN77" s="378" t="str">
        <f t="shared" ref="AN77" si="279">IF(SUM(AN66:AN76)=0,"-",SUM(AN66:AN76))</f>
        <v>-</v>
      </c>
      <c r="AO77" s="379" t="str">
        <f t="shared" ref="AO77" si="280">IF(SUM(AO66:AO76)=0,"-",SUM(AO66:AO76))</f>
        <v>-</v>
      </c>
      <c r="AP77" s="391" t="str">
        <f t="shared" ref="AP77" si="281">IF(SUM(AP66:AP76)=0,"-",SUM(AP66:AP76))</f>
        <v>-</v>
      </c>
      <c r="AQ77" s="378" t="str">
        <f t="shared" ref="AQ77" si="282">IF(SUM(AQ66:AQ76)=0,"-",SUM(AQ66:AQ76))</f>
        <v>-</v>
      </c>
      <c r="AR77" s="386" t="str">
        <f t="shared" ref="AR77" si="283">IF(SUM(AR66:AR76)=0,"-",SUM(AR66:AR76))</f>
        <v>-</v>
      </c>
      <c r="AS77" s="391" t="str">
        <f t="shared" ref="AS77" si="284">IF(SUM(AS66:AS76)=0,"-",SUM(AS66:AS76))</f>
        <v>-</v>
      </c>
      <c r="AT77" s="378" t="str">
        <f t="shared" ref="AT77" si="285">IF(SUM(AT66:AT76)=0,"-",SUM(AT66:AT76))</f>
        <v>-</v>
      </c>
      <c r="AU77" s="379" t="str">
        <f t="shared" ref="AU77" si="286">IF(SUM(AU66:AU76)=0,"-",SUM(AU66:AU76))</f>
        <v>-</v>
      </c>
      <c r="AV77" s="1065" t="str">
        <f t="shared" ref="AV77" si="287">IF(SUM(AV66:AW76)=0,"-",SUM(AV66:AW76))</f>
        <v>-</v>
      </c>
      <c r="AW77" s="1066"/>
      <c r="AX77" s="1094">
        <f t="shared" ref="AX77" si="288">IF(SUM(AX66:AY76)=0,"-",SUM(AX66:AY76))</f>
        <v>1198</v>
      </c>
      <c r="AY77" s="1066"/>
      <c r="AZ77" s="1065" t="str">
        <f t="shared" ref="AZ77" si="289">IF(SUM(AZ66:BA76)=0,"-",SUM(AZ66:BA76))</f>
        <v>-</v>
      </c>
      <c r="BA77" s="1066"/>
      <c r="BB77" s="1066" t="str">
        <f t="shared" ref="BB77" si="290">IF(SUM(BB66:BC76)=0,"-",SUM(BB66:BC76))</f>
        <v>-</v>
      </c>
      <c r="BC77" s="1066"/>
      <c r="BD77" s="1066" t="str">
        <f t="shared" ref="BD77" si="291">IF(SUM(BD66:BE76)=0,"-",SUM(BD66:BE76))</f>
        <v>-</v>
      </c>
      <c r="BE77" s="1066"/>
      <c r="BF77" s="1066">
        <f t="shared" ref="BF77" si="292">IF(SUM(BF66:BG76)=0,"-",SUM(BF66:BG76))</f>
        <v>1198</v>
      </c>
      <c r="BG77" s="1066"/>
      <c r="BH77" s="1066" t="str">
        <f t="shared" ref="BH77" si="293">IF(SUM(BH66:BI76)=0,"-",SUM(BH66:BI76))</f>
        <v>-</v>
      </c>
      <c r="BI77" s="1067"/>
      <c r="BJ77" s="1065" t="str">
        <f>IF(SUM(BJ66:BK76)=0,"-",SUM(BJ66:BK76))</f>
        <v>-</v>
      </c>
      <c r="BK77" s="1066"/>
      <c r="BL77" s="1066">
        <f>IF(SUM(BL66:BM76)=0,"-",SUM(BL66:BM76))</f>
        <v>1198</v>
      </c>
      <c r="BM77" s="1068"/>
      <c r="BN77" s="1066">
        <f t="shared" si="246"/>
        <v>1198</v>
      </c>
      <c r="BO77" s="1068"/>
      <c r="DO77" s="5"/>
    </row>
    <row r="78" spans="2:119" ht="13.5" customHeight="1">
      <c r="B78" s="1275"/>
      <c r="C78" s="1256"/>
      <c r="D78" s="1258"/>
      <c r="E78" s="1168" t="s">
        <v>769</v>
      </c>
      <c r="F78" s="1168"/>
      <c r="G78" s="491">
        <f>IF(SUM(G65,G53,G77,G46)=0,"-",SUM(G65,G53,G77,G46))</f>
        <v>8856.5</v>
      </c>
      <c r="H78" s="492" t="str">
        <f t="shared" ref="H78:BO78" si="294">IF(SUM(H65,H53,H77,H46)=0,"-",SUM(H65,H53,H77,H46))</f>
        <v>-</v>
      </c>
      <c r="I78" s="742">
        <f t="shared" si="294"/>
        <v>8856.5</v>
      </c>
      <c r="J78" s="491">
        <f t="shared" si="294"/>
        <v>138.30000000000001</v>
      </c>
      <c r="K78" s="492" t="str">
        <f t="shared" si="294"/>
        <v>-</v>
      </c>
      <c r="L78" s="742">
        <f t="shared" si="294"/>
        <v>138.30000000000001</v>
      </c>
      <c r="M78" s="491">
        <f t="shared" si="294"/>
        <v>5</v>
      </c>
      <c r="N78" s="492" t="str">
        <f t="shared" si="294"/>
        <v>-</v>
      </c>
      <c r="O78" s="742">
        <f t="shared" si="294"/>
        <v>5</v>
      </c>
      <c r="P78" s="491" t="str">
        <f t="shared" si="294"/>
        <v>-</v>
      </c>
      <c r="Q78" s="492" t="str">
        <f t="shared" si="294"/>
        <v>-</v>
      </c>
      <c r="R78" s="742" t="str">
        <f t="shared" si="294"/>
        <v>-</v>
      </c>
      <c r="S78" s="491">
        <f t="shared" si="294"/>
        <v>1669.1000000000004</v>
      </c>
      <c r="T78" s="493">
        <f t="shared" si="294"/>
        <v>185</v>
      </c>
      <c r="U78" s="493">
        <f t="shared" si="294"/>
        <v>6940</v>
      </c>
      <c r="V78" s="492">
        <f t="shared" si="294"/>
        <v>461</v>
      </c>
      <c r="W78" s="742">
        <f t="shared" si="294"/>
        <v>9255.1</v>
      </c>
      <c r="X78" s="491">
        <f t="shared" si="294"/>
        <v>46216.2</v>
      </c>
      <c r="Y78" s="492">
        <f t="shared" si="294"/>
        <v>5134</v>
      </c>
      <c r="Z78" s="742">
        <f t="shared" si="294"/>
        <v>51350.2</v>
      </c>
      <c r="AA78" s="491" t="str">
        <f t="shared" si="294"/>
        <v>-</v>
      </c>
      <c r="AB78" s="492" t="str">
        <f t="shared" si="294"/>
        <v>-</v>
      </c>
      <c r="AC78" s="742" t="str">
        <f t="shared" si="294"/>
        <v>-</v>
      </c>
      <c r="AD78" s="491">
        <f t="shared" si="294"/>
        <v>962.39999999999975</v>
      </c>
      <c r="AE78" s="492">
        <f t="shared" si="294"/>
        <v>414</v>
      </c>
      <c r="AF78" s="742">
        <f t="shared" si="294"/>
        <v>1376.3999999999996</v>
      </c>
      <c r="AG78" s="491">
        <f t="shared" si="294"/>
        <v>810.0999999999998</v>
      </c>
      <c r="AH78" s="492">
        <f t="shared" si="294"/>
        <v>811</v>
      </c>
      <c r="AI78" s="742">
        <f t="shared" si="294"/>
        <v>1621.1</v>
      </c>
      <c r="AJ78" s="491" t="str">
        <f t="shared" si="294"/>
        <v>-</v>
      </c>
      <c r="AK78" s="492">
        <f t="shared" si="294"/>
        <v>5109.4000000000005</v>
      </c>
      <c r="AL78" s="742">
        <f t="shared" si="294"/>
        <v>5109.4000000000005</v>
      </c>
      <c r="AM78" s="491" t="str">
        <f t="shared" si="294"/>
        <v>-</v>
      </c>
      <c r="AN78" s="492" t="str">
        <f t="shared" si="294"/>
        <v>-</v>
      </c>
      <c r="AO78" s="742" t="str">
        <f t="shared" si="294"/>
        <v>-</v>
      </c>
      <c r="AP78" s="491" t="str">
        <f t="shared" si="294"/>
        <v>-</v>
      </c>
      <c r="AQ78" s="492">
        <f t="shared" si="294"/>
        <v>787.19999999999993</v>
      </c>
      <c r="AR78" s="742">
        <f t="shared" si="294"/>
        <v>787.19999999999993</v>
      </c>
      <c r="AS78" s="491" t="str">
        <f t="shared" si="294"/>
        <v>-</v>
      </c>
      <c r="AT78" s="492" t="str">
        <f t="shared" si="294"/>
        <v>-</v>
      </c>
      <c r="AU78" s="742" t="str">
        <f t="shared" si="294"/>
        <v>-</v>
      </c>
      <c r="AV78" s="1062">
        <f t="shared" si="294"/>
        <v>65597.600000000006</v>
      </c>
      <c r="AW78" s="1063" t="str">
        <f t="shared" si="294"/>
        <v>-</v>
      </c>
      <c r="AX78" s="1064">
        <f t="shared" si="294"/>
        <v>12901.600000000002</v>
      </c>
      <c r="AY78" s="1063" t="str">
        <f t="shared" si="294"/>
        <v>-</v>
      </c>
      <c r="AZ78" s="1062">
        <f t="shared" si="294"/>
        <v>8999.8000000000011</v>
      </c>
      <c r="BA78" s="1063" t="str">
        <f t="shared" si="294"/>
        <v>-</v>
      </c>
      <c r="BB78" s="1063">
        <f t="shared" si="294"/>
        <v>1854.1000000000004</v>
      </c>
      <c r="BC78" s="1063" t="str">
        <f t="shared" si="294"/>
        <v>-</v>
      </c>
      <c r="BD78" s="1063">
        <f t="shared" si="294"/>
        <v>60127.599999999991</v>
      </c>
      <c r="BE78" s="1063" t="str">
        <f t="shared" si="294"/>
        <v>-</v>
      </c>
      <c r="BF78" s="1063">
        <f t="shared" si="294"/>
        <v>7517.6999999999989</v>
      </c>
      <c r="BG78" s="1063" t="str">
        <f t="shared" si="294"/>
        <v>-</v>
      </c>
      <c r="BH78" s="1063" t="str">
        <f t="shared" si="294"/>
        <v>-</v>
      </c>
      <c r="BI78" s="1238" t="str">
        <f t="shared" si="294"/>
        <v>-</v>
      </c>
      <c r="BJ78" s="1062">
        <f t="shared" si="294"/>
        <v>10853.900000000001</v>
      </c>
      <c r="BK78" s="1063" t="str">
        <f t="shared" si="294"/>
        <v>-</v>
      </c>
      <c r="BL78" s="1063">
        <f t="shared" si="294"/>
        <v>67645.299999999988</v>
      </c>
      <c r="BM78" s="1169" t="str">
        <f t="shared" si="294"/>
        <v>-</v>
      </c>
      <c r="BN78" s="1063">
        <f t="shared" si="294"/>
        <v>78499.199999999997</v>
      </c>
      <c r="BO78" s="1169" t="str">
        <f t="shared" si="294"/>
        <v>-</v>
      </c>
      <c r="DO78" s="5"/>
    </row>
    <row r="79" spans="2:119" ht="13.5" customHeight="1">
      <c r="B79" s="1275"/>
      <c r="C79" s="1260" t="s">
        <v>210</v>
      </c>
      <c r="D79" s="1258"/>
      <c r="E79" s="1260" t="s">
        <v>770</v>
      </c>
      <c r="F79" s="75">
        <v>300</v>
      </c>
      <c r="G79" s="49" t="s">
        <v>138</v>
      </c>
      <c r="H79" s="50" t="s">
        <v>138</v>
      </c>
      <c r="I79" s="51" t="str">
        <f t="shared" ref="I79:I84" si="295">IF(SUM(G79:H79)=0,"-",SUM(G79:H79))</f>
        <v>-</v>
      </c>
      <c r="J79" s="49" t="s">
        <v>138</v>
      </c>
      <c r="K79" s="50" t="s">
        <v>138</v>
      </c>
      <c r="L79" s="51" t="str">
        <f t="shared" ref="L79:L84" si="296">IF(SUM(J79:K79)=0,"-",SUM(J79:K79))</f>
        <v>-</v>
      </c>
      <c r="M79" s="49" t="s">
        <v>138</v>
      </c>
      <c r="N79" s="50" t="s">
        <v>138</v>
      </c>
      <c r="O79" s="51" t="str">
        <f t="shared" ref="O79:O84" si="297">IF(SUM(M79:N79)=0,"-",SUM(M79:N79))</f>
        <v>-</v>
      </c>
      <c r="P79" s="49" t="s">
        <v>138</v>
      </c>
      <c r="Q79" s="50" t="s">
        <v>138</v>
      </c>
      <c r="R79" s="51" t="str">
        <f t="shared" ref="R79:R84" si="298">IF(SUM(P79:Q79)=0,"-",SUM(P79:Q79))</f>
        <v>-</v>
      </c>
      <c r="S79" s="49">
        <v>30.900000000000006</v>
      </c>
      <c r="T79" s="186">
        <v>3</v>
      </c>
      <c r="U79" s="186">
        <v>127</v>
      </c>
      <c r="V79" s="50">
        <v>9</v>
      </c>
      <c r="W79" s="51">
        <f t="shared" ref="W79:W84" si="299">IF(SUM(S79:V79)=0,"-",SUM(S79:V79))</f>
        <v>169.9</v>
      </c>
      <c r="X79" s="49">
        <v>1305.0999999999997</v>
      </c>
      <c r="Y79" s="50">
        <v>145</v>
      </c>
      <c r="Z79" s="51">
        <f t="shared" ref="Z79:Z84" si="300">IF(SUM(X79:Y79)=0,"-",SUM(X79:Y79))</f>
        <v>1450.0999999999997</v>
      </c>
      <c r="AA79" s="49" t="s">
        <v>138</v>
      </c>
      <c r="AB79" s="50" t="s">
        <v>138</v>
      </c>
      <c r="AC79" s="51" t="str">
        <f t="shared" ref="AC79:AC84" si="301">IF(SUM(AA79:AB79)=0,"-",SUM(AA79:AB79))</f>
        <v>-</v>
      </c>
      <c r="AD79" s="49" t="s">
        <v>138</v>
      </c>
      <c r="AE79" s="50" t="s">
        <v>138</v>
      </c>
      <c r="AF79" s="51" t="str">
        <f t="shared" ref="AF79:AF84" si="302">IF(SUM(AD79:AE79)=0,"-",SUM(AD79:AE79))</f>
        <v>-</v>
      </c>
      <c r="AG79" s="49" t="s">
        <v>138</v>
      </c>
      <c r="AH79" s="50" t="s">
        <v>138</v>
      </c>
      <c r="AI79" s="51" t="str">
        <f t="shared" ref="AI79:AI84" si="303">IF(SUM(AG79:AH79)=0,"-",SUM(AG79:AH79))</f>
        <v>-</v>
      </c>
      <c r="AJ79" s="49" t="s">
        <v>138</v>
      </c>
      <c r="AK79" s="50" t="s">
        <v>138</v>
      </c>
      <c r="AL79" s="51" t="str">
        <f t="shared" ref="AL79:AL84" si="304">IF(SUM(AJ79:AK79)=0,"-",SUM(AJ79:AK79))</f>
        <v>-</v>
      </c>
      <c r="AM79" s="49" t="s">
        <v>138</v>
      </c>
      <c r="AN79" s="50" t="s">
        <v>138</v>
      </c>
      <c r="AO79" s="51" t="str">
        <f t="shared" ref="AO79:AO84" si="305">IF(SUM(AM79:AN79)=0,"-",SUM(AM79:AN79))</f>
        <v>-</v>
      </c>
      <c r="AP79" s="49" t="s">
        <v>138</v>
      </c>
      <c r="AQ79" s="50" t="s">
        <v>138</v>
      </c>
      <c r="AR79" s="60" t="str">
        <f t="shared" ref="AR79:AR84" si="306">IF(SUM(AP79:AQ79)=0,"-",SUM(AP79:AQ79))</f>
        <v>-</v>
      </c>
      <c r="AS79" s="49" t="s">
        <v>138</v>
      </c>
      <c r="AT79" s="50" t="s">
        <v>138</v>
      </c>
      <c r="AU79" s="51" t="str">
        <f t="shared" ref="AU79:AU84" si="307">IF(SUM(AS79:AT79)=0,"-",SUM(AS79:AT79))</f>
        <v>-</v>
      </c>
      <c r="AV79" s="1096">
        <f t="shared" ref="AV79:AV84" si="308">IF(SUM(G79,J79,M79,P79,S79,U79,X79,AA79,AD79,AG79,AJ79,AM79,AP79,AS79)=0,"-",SUM(G79,J79,M79,P79,S79,U79,X79,AA79,AD79,AG79,AJ79,AM79,AP79,AS79))</f>
        <v>1462.9999999999998</v>
      </c>
      <c r="AW79" s="1093"/>
      <c r="AX79" s="1092">
        <f t="shared" ref="AX79:AX84" si="309">IF(SUM(H79,K79,N79,Q79,T79,V79,Y79,AB79,AE79,AH79,AK79,AN79,AQ79,AT79)=0,"-",SUM(H79,K79,N79,Q79,T79,V79,Y79,AB79,AE79,AH79,AK79,AN79,AQ79,AT79))</f>
        <v>157</v>
      </c>
      <c r="AY79" s="1093"/>
      <c r="AZ79" s="1096">
        <f t="shared" ref="AZ79:AZ84" si="310">SUMIF(G$89,"①",I79)+SUMIF(J$89,"①",L79)+SUMIF(M$89,"①",O79)+SUMIF(P$89,"①",R79)+SUMIF(S$89,"①",S79)+SUMIF(S$89,"①",T79)+SUMIF(U$89,"①",U79)+SUMIF(U$89,"①",V79)+SUMIF(X$89,"①",Z79)+SUMIF(AA$89,"①",AC79)+SUMIF(AD$89,"①",AF79)+SUMIF(AG$89,"①",AI79)+SUMIF(AJ$89,"①",AL79)+SUMIF(AM$89,"①",AO79)+SUMIF(AP$89,"①",AR79)+SUMIF(AS$89,"①",AU79)</f>
        <v>0</v>
      </c>
      <c r="BA79" s="1093"/>
      <c r="BB79" s="1093">
        <f t="shared" ref="BB79:BB84" si="311">SUMIF(G$89,"②",I79)+SUMIF(J$89,"②",L79)+SUMIF(M$89,"②",O79)+SUMIF(P$89,"②",R79)+SUMIF(S$89,"②",S79)+SUMIF(S$89,"②",T79)+SUMIF(U$89,"②",U79)+SUMIF(U$89,"②",V79)+SUMIF(X$89,"②",Z79)+SUMIF(AA$89,"②",AC79)+SUMIF(AD$89,"②",AF79)+SUMIF(AG$89,"②",AI79)+SUMIF(AJ$89,"②",AL79)+SUMIF(AM$89,"②",AO79)+SUMIF(AP$89,"②",AR79)+SUMIF(AS$89,"②",AU79)</f>
        <v>33.900000000000006</v>
      </c>
      <c r="BC79" s="1093"/>
      <c r="BD79" s="1093">
        <f t="shared" ref="BD79:BD84" si="312">SUMIF(G$89,"③",I79)+SUMIF(J$89,"③",L79)+SUMIF(M$89,"③",O79)+SUMIF(P$89,"③",R79)+SUMIF(S$89,"③",S79)+SUMIF(S$89,"③",T79)+SUMIF(U$89,"③",U79)+SUMIF(U$89,"③",V79)+SUMIF(X$89,"③",Z79)+SUMIF(AA$89,"③",AC79)+SUMIF(AD$89,"③",AF79)+SUMIF(AG$89,"③",AI79)+SUMIF(AJ$89,"③",AL79)+SUMIF(AM$89,"③",AO79)+SUMIF(AP$89,"③",AR79)+SUMIF(AS$89,"③",AU79)</f>
        <v>1586.0999999999997</v>
      </c>
      <c r="BE79" s="1093"/>
      <c r="BF79" s="1093">
        <f t="shared" ref="BF79:BF84" si="313">SUMIF(G$89,"④",I79)+SUMIF(J$89,"④",L79)+SUMIF(M$89,"④",O79)+SUMIF(P$89,"④",R79)+SUMIF(S$89,"④",S79)+SUMIF(S$89,"④",T79)+SUMIF(U$89,"④",U79)+SUMIF(U$89,"④",V79)+SUMIF(X$89,"④",Z79)+SUMIF(AA$89,"④",AC79)+SUMIF(AD$89,"④",AF79)+SUMIF(AG$89,"④",AI79)+SUMIF(AJ$89,"④",AL79)+SUMIF(AM$89,"④",AO79)+SUMIF(AP$89,"④",AR79)+SUMIF(AS$89,"④",AU79)</f>
        <v>0</v>
      </c>
      <c r="BG79" s="1093"/>
      <c r="BH79" s="1093">
        <f t="shared" ref="BH79:BH84" si="314">SUMIF(G$89,"⑤",I79)+SUMIF(J$89,"⑤",L79)+SUMIF(M$89,"⑤",O79)+SUMIF(P$89,"⑤",R79)+SUMIF(S$89,"⑤",S79)+SUMIF(S$89,"⑤",T79)+SUMIF(U$89,"⑤",U79)+SUMIF(U$89,"⑤",V79)+SUMIF(X$89,"⑤",Z79)+SUMIF(AA$89,"⑤",AC79)+SUMIF(AD$89,"⑤",AF79)+SUMIF(AG$89,"⑤",AI79)+SUMIF(AJ$89,"⑤",AL79)+SUMIF(AM$89,"⑤",AO79)+SUMIF(AP$89,"⑤",AR79)+SUMIF(AS$89,"⑤",AU79)</f>
        <v>0</v>
      </c>
      <c r="BI79" s="1166"/>
      <c r="BJ79" s="1096">
        <f t="shared" ref="BJ79:BJ84" si="315">SUM(AZ79:BC79)</f>
        <v>33.900000000000006</v>
      </c>
      <c r="BK79" s="1093"/>
      <c r="BL79" s="1093">
        <f t="shared" ref="BL79:BL84" si="316">SUM(BD79:BI79)</f>
        <v>1586.0999999999997</v>
      </c>
      <c r="BM79" s="1165"/>
      <c r="BN79" s="1093">
        <f t="shared" ref="BN79:BN85" si="317">IF(SUM(AV79:AX79)=0,"-",IF(AND(SUM(AV79:AX79)=SUM(AZ79:BI79),SUM(AZ79:BI79)=SUM(BJ79:BM79)),SUM(AV79:AX79),"エラー"))</f>
        <v>1619.9999999999998</v>
      </c>
      <c r="BO79" s="1165"/>
      <c r="DO79" s="5"/>
    </row>
    <row r="80" spans="2:119" ht="13.5" customHeight="1">
      <c r="B80" s="1275"/>
      <c r="C80" s="1261"/>
      <c r="D80" s="1258"/>
      <c r="E80" s="1263"/>
      <c r="F80" s="76">
        <v>250</v>
      </c>
      <c r="G80" s="52" t="s">
        <v>138</v>
      </c>
      <c r="H80" s="53" t="s">
        <v>138</v>
      </c>
      <c r="I80" s="54" t="str">
        <f t="shared" si="295"/>
        <v>-</v>
      </c>
      <c r="J80" s="52" t="s">
        <v>138</v>
      </c>
      <c r="K80" s="53" t="s">
        <v>138</v>
      </c>
      <c r="L80" s="54" t="str">
        <f t="shared" si="296"/>
        <v>-</v>
      </c>
      <c r="M80" s="52" t="s">
        <v>138</v>
      </c>
      <c r="N80" s="53" t="s">
        <v>138</v>
      </c>
      <c r="O80" s="54" t="str">
        <f t="shared" si="297"/>
        <v>-</v>
      </c>
      <c r="P80" s="52" t="s">
        <v>138</v>
      </c>
      <c r="Q80" s="53" t="s">
        <v>138</v>
      </c>
      <c r="R80" s="54" t="str">
        <f t="shared" si="298"/>
        <v>-</v>
      </c>
      <c r="S80" s="52">
        <v>262.69999999999982</v>
      </c>
      <c r="T80" s="188">
        <v>29</v>
      </c>
      <c r="U80" s="188">
        <v>1090</v>
      </c>
      <c r="V80" s="53">
        <v>72</v>
      </c>
      <c r="W80" s="54">
        <f t="shared" si="299"/>
        <v>1453.6999999999998</v>
      </c>
      <c r="X80" s="52">
        <v>17.5</v>
      </c>
      <c r="Y80" s="53">
        <v>2</v>
      </c>
      <c r="Z80" s="54">
        <f t="shared" si="300"/>
        <v>19.5</v>
      </c>
      <c r="AA80" s="52" t="s">
        <v>138</v>
      </c>
      <c r="AB80" s="53" t="s">
        <v>138</v>
      </c>
      <c r="AC80" s="54" t="str">
        <f t="shared" si="301"/>
        <v>-</v>
      </c>
      <c r="AD80" s="52" t="s">
        <v>138</v>
      </c>
      <c r="AE80" s="53" t="s">
        <v>138</v>
      </c>
      <c r="AF80" s="54" t="str">
        <f t="shared" si="302"/>
        <v>-</v>
      </c>
      <c r="AG80" s="52" t="s">
        <v>138</v>
      </c>
      <c r="AH80" s="53" t="s">
        <v>138</v>
      </c>
      <c r="AI80" s="54" t="str">
        <f t="shared" si="303"/>
        <v>-</v>
      </c>
      <c r="AJ80" s="52" t="s">
        <v>138</v>
      </c>
      <c r="AK80" s="53">
        <v>224.39999999999992</v>
      </c>
      <c r="AL80" s="54">
        <f t="shared" si="304"/>
        <v>224.39999999999992</v>
      </c>
      <c r="AM80" s="52" t="s">
        <v>138</v>
      </c>
      <c r="AN80" s="53" t="s">
        <v>138</v>
      </c>
      <c r="AO80" s="54" t="str">
        <f t="shared" si="305"/>
        <v>-</v>
      </c>
      <c r="AP80" s="52" t="s">
        <v>138</v>
      </c>
      <c r="AQ80" s="53" t="s">
        <v>138</v>
      </c>
      <c r="AR80" s="61" t="str">
        <f t="shared" si="306"/>
        <v>-</v>
      </c>
      <c r="AS80" s="52" t="s">
        <v>138</v>
      </c>
      <c r="AT80" s="53" t="s">
        <v>138</v>
      </c>
      <c r="AU80" s="54" t="str">
        <f t="shared" si="307"/>
        <v>-</v>
      </c>
      <c r="AV80" s="1071">
        <f t="shared" si="308"/>
        <v>1370.1999999999998</v>
      </c>
      <c r="AW80" s="1070"/>
      <c r="AX80" s="1069">
        <f t="shared" si="309"/>
        <v>327.39999999999992</v>
      </c>
      <c r="AY80" s="1070"/>
      <c r="AZ80" s="1071">
        <f t="shared" si="310"/>
        <v>0</v>
      </c>
      <c r="BA80" s="1070"/>
      <c r="BB80" s="1070">
        <f t="shared" si="311"/>
        <v>291.69999999999982</v>
      </c>
      <c r="BC80" s="1070"/>
      <c r="BD80" s="1070">
        <f t="shared" si="312"/>
        <v>1181.5</v>
      </c>
      <c r="BE80" s="1070"/>
      <c r="BF80" s="1070">
        <f t="shared" si="313"/>
        <v>224.39999999999992</v>
      </c>
      <c r="BG80" s="1070"/>
      <c r="BH80" s="1070">
        <f t="shared" si="314"/>
        <v>0</v>
      </c>
      <c r="BI80" s="1072"/>
      <c r="BJ80" s="1071">
        <f t="shared" si="315"/>
        <v>291.69999999999982</v>
      </c>
      <c r="BK80" s="1070"/>
      <c r="BL80" s="1070">
        <f t="shared" si="316"/>
        <v>1405.8999999999999</v>
      </c>
      <c r="BM80" s="1073"/>
      <c r="BN80" s="1070">
        <f t="shared" si="317"/>
        <v>1697.5999999999997</v>
      </c>
      <c r="BO80" s="1073"/>
      <c r="DO80" s="5"/>
    </row>
    <row r="81" spans="2:119" ht="13.5" customHeight="1">
      <c r="B81" s="1275"/>
      <c r="C81" s="1261"/>
      <c r="D81" s="1258"/>
      <c r="E81" s="1263"/>
      <c r="F81" s="76">
        <v>200</v>
      </c>
      <c r="G81" s="52">
        <v>4705.2000000000007</v>
      </c>
      <c r="H81" s="53" t="s">
        <v>138</v>
      </c>
      <c r="I81" s="54">
        <f t="shared" si="295"/>
        <v>4705.2000000000007</v>
      </c>
      <c r="J81" s="52" t="s">
        <v>138</v>
      </c>
      <c r="K81" s="53" t="s">
        <v>138</v>
      </c>
      <c r="L81" s="54" t="str">
        <f t="shared" si="296"/>
        <v>-</v>
      </c>
      <c r="M81" s="52" t="s">
        <v>138</v>
      </c>
      <c r="N81" s="53" t="s">
        <v>138</v>
      </c>
      <c r="O81" s="54" t="str">
        <f t="shared" si="297"/>
        <v>-</v>
      </c>
      <c r="P81" s="52" t="s">
        <v>138</v>
      </c>
      <c r="Q81" s="53" t="s">
        <v>138</v>
      </c>
      <c r="R81" s="54" t="str">
        <f t="shared" si="298"/>
        <v>-</v>
      </c>
      <c r="S81" s="52">
        <v>623.50000000000045</v>
      </c>
      <c r="T81" s="188">
        <v>69</v>
      </c>
      <c r="U81" s="188">
        <v>2597</v>
      </c>
      <c r="V81" s="53">
        <v>173</v>
      </c>
      <c r="W81" s="54">
        <f t="shared" si="299"/>
        <v>3462.5000000000005</v>
      </c>
      <c r="X81" s="52">
        <v>2438.9000000000033</v>
      </c>
      <c r="Y81" s="53">
        <v>271</v>
      </c>
      <c r="Z81" s="54">
        <f t="shared" si="300"/>
        <v>2709.9000000000033</v>
      </c>
      <c r="AA81" s="52" t="s">
        <v>138</v>
      </c>
      <c r="AB81" s="53" t="s">
        <v>138</v>
      </c>
      <c r="AC81" s="54" t="str">
        <f t="shared" si="301"/>
        <v>-</v>
      </c>
      <c r="AD81" s="52" t="s">
        <v>138</v>
      </c>
      <c r="AE81" s="53" t="s">
        <v>138</v>
      </c>
      <c r="AF81" s="54" t="str">
        <f t="shared" si="302"/>
        <v>-</v>
      </c>
      <c r="AG81" s="52">
        <v>8.1000000000000014</v>
      </c>
      <c r="AH81" s="53">
        <v>8</v>
      </c>
      <c r="AI81" s="54">
        <f t="shared" si="303"/>
        <v>16.100000000000001</v>
      </c>
      <c r="AJ81" s="52" t="s">
        <v>138</v>
      </c>
      <c r="AK81" s="53">
        <v>571.59999999999945</v>
      </c>
      <c r="AL81" s="54">
        <f t="shared" si="304"/>
        <v>571.59999999999945</v>
      </c>
      <c r="AM81" s="52" t="s">
        <v>138</v>
      </c>
      <c r="AN81" s="53" t="s">
        <v>138</v>
      </c>
      <c r="AO81" s="54" t="str">
        <f t="shared" si="305"/>
        <v>-</v>
      </c>
      <c r="AP81" s="52" t="s">
        <v>138</v>
      </c>
      <c r="AQ81" s="53" t="s">
        <v>138</v>
      </c>
      <c r="AR81" s="61" t="str">
        <f t="shared" si="306"/>
        <v>-</v>
      </c>
      <c r="AS81" s="52" t="s">
        <v>138</v>
      </c>
      <c r="AT81" s="53" t="s">
        <v>138</v>
      </c>
      <c r="AU81" s="54" t="str">
        <f t="shared" si="307"/>
        <v>-</v>
      </c>
      <c r="AV81" s="1071">
        <f t="shared" si="308"/>
        <v>10372.700000000004</v>
      </c>
      <c r="AW81" s="1070"/>
      <c r="AX81" s="1069">
        <f t="shared" si="309"/>
        <v>1092.5999999999995</v>
      </c>
      <c r="AY81" s="1070"/>
      <c r="AZ81" s="1071">
        <f t="shared" si="310"/>
        <v>4705.2000000000007</v>
      </c>
      <c r="BA81" s="1070"/>
      <c r="BB81" s="1070">
        <f t="shared" si="311"/>
        <v>692.50000000000045</v>
      </c>
      <c r="BC81" s="1070"/>
      <c r="BD81" s="1070">
        <f t="shared" si="312"/>
        <v>5479.9000000000033</v>
      </c>
      <c r="BE81" s="1070"/>
      <c r="BF81" s="1070">
        <f t="shared" si="313"/>
        <v>587.69999999999948</v>
      </c>
      <c r="BG81" s="1070"/>
      <c r="BH81" s="1070">
        <f t="shared" si="314"/>
        <v>0</v>
      </c>
      <c r="BI81" s="1072"/>
      <c r="BJ81" s="1071">
        <f t="shared" si="315"/>
        <v>5397.7000000000007</v>
      </c>
      <c r="BK81" s="1070"/>
      <c r="BL81" s="1070">
        <f t="shared" si="316"/>
        <v>6067.6000000000031</v>
      </c>
      <c r="BM81" s="1073"/>
      <c r="BN81" s="1070">
        <f t="shared" si="317"/>
        <v>11465.300000000003</v>
      </c>
      <c r="BO81" s="1073"/>
      <c r="DO81" s="5"/>
    </row>
    <row r="82" spans="2:119" ht="13.5" customHeight="1">
      <c r="B82" s="1275"/>
      <c r="C82" s="1261"/>
      <c r="D82" s="1258"/>
      <c r="E82" s="1263"/>
      <c r="F82" s="76">
        <v>150</v>
      </c>
      <c r="G82" s="52">
        <v>1195.0000000000005</v>
      </c>
      <c r="H82" s="53" t="s">
        <v>138</v>
      </c>
      <c r="I82" s="54">
        <f t="shared" si="295"/>
        <v>1195.0000000000005</v>
      </c>
      <c r="J82" s="52">
        <v>56.8</v>
      </c>
      <c r="K82" s="53" t="s">
        <v>138</v>
      </c>
      <c r="L82" s="54">
        <f t="shared" si="296"/>
        <v>56.8</v>
      </c>
      <c r="M82" s="52" t="s">
        <v>138</v>
      </c>
      <c r="N82" s="53" t="s">
        <v>138</v>
      </c>
      <c r="O82" s="54" t="str">
        <f t="shared" si="297"/>
        <v>-</v>
      </c>
      <c r="P82" s="52" t="s">
        <v>138</v>
      </c>
      <c r="Q82" s="53" t="s">
        <v>138</v>
      </c>
      <c r="R82" s="54" t="str">
        <f t="shared" si="298"/>
        <v>-</v>
      </c>
      <c r="S82" s="52">
        <v>1497.6999999999916</v>
      </c>
      <c r="T82" s="188">
        <v>167</v>
      </c>
      <c r="U82" s="188">
        <v>6245</v>
      </c>
      <c r="V82" s="53">
        <v>417</v>
      </c>
      <c r="W82" s="54">
        <f t="shared" si="299"/>
        <v>8326.6999999999916</v>
      </c>
      <c r="X82" s="52">
        <v>20943.199999999983</v>
      </c>
      <c r="Y82" s="53">
        <v>2327</v>
      </c>
      <c r="Z82" s="54">
        <f t="shared" si="300"/>
        <v>23270.199999999983</v>
      </c>
      <c r="AA82" s="52" t="s">
        <v>138</v>
      </c>
      <c r="AB82" s="53" t="s">
        <v>138</v>
      </c>
      <c r="AC82" s="54" t="str">
        <f t="shared" si="301"/>
        <v>-</v>
      </c>
      <c r="AD82" s="52">
        <v>145.70000000000002</v>
      </c>
      <c r="AE82" s="53">
        <v>62</v>
      </c>
      <c r="AF82" s="54">
        <f t="shared" si="302"/>
        <v>207.70000000000002</v>
      </c>
      <c r="AG82" s="52">
        <v>566.69999999999982</v>
      </c>
      <c r="AH82" s="53">
        <v>567</v>
      </c>
      <c r="AI82" s="54">
        <f t="shared" si="303"/>
        <v>1133.6999999999998</v>
      </c>
      <c r="AJ82" s="52" t="s">
        <v>138</v>
      </c>
      <c r="AK82" s="53">
        <v>7167.5</v>
      </c>
      <c r="AL82" s="54">
        <f t="shared" si="304"/>
        <v>7167.5</v>
      </c>
      <c r="AM82" s="52" t="s">
        <v>138</v>
      </c>
      <c r="AN82" s="53" t="s">
        <v>138</v>
      </c>
      <c r="AO82" s="54" t="str">
        <f t="shared" si="305"/>
        <v>-</v>
      </c>
      <c r="AP82" s="52" t="s">
        <v>138</v>
      </c>
      <c r="AQ82" s="53">
        <v>28.5</v>
      </c>
      <c r="AR82" s="61">
        <f t="shared" si="306"/>
        <v>28.5</v>
      </c>
      <c r="AS82" s="52" t="s">
        <v>138</v>
      </c>
      <c r="AT82" s="53" t="s">
        <v>138</v>
      </c>
      <c r="AU82" s="54" t="str">
        <f t="shared" si="307"/>
        <v>-</v>
      </c>
      <c r="AV82" s="1071">
        <f t="shared" si="308"/>
        <v>30650.099999999977</v>
      </c>
      <c r="AW82" s="1070"/>
      <c r="AX82" s="1069">
        <f t="shared" si="309"/>
        <v>10736</v>
      </c>
      <c r="AY82" s="1070"/>
      <c r="AZ82" s="1071">
        <f t="shared" si="310"/>
        <v>1251.8000000000004</v>
      </c>
      <c r="BA82" s="1070"/>
      <c r="BB82" s="1070">
        <f t="shared" si="311"/>
        <v>1872.3999999999917</v>
      </c>
      <c r="BC82" s="1070"/>
      <c r="BD82" s="1070">
        <f t="shared" si="312"/>
        <v>29932.199999999983</v>
      </c>
      <c r="BE82" s="1070"/>
      <c r="BF82" s="1070">
        <f t="shared" si="313"/>
        <v>8329.7000000000007</v>
      </c>
      <c r="BG82" s="1070"/>
      <c r="BH82" s="1070">
        <f t="shared" si="314"/>
        <v>0</v>
      </c>
      <c r="BI82" s="1072"/>
      <c r="BJ82" s="1071">
        <f t="shared" si="315"/>
        <v>3124.1999999999921</v>
      </c>
      <c r="BK82" s="1070"/>
      <c r="BL82" s="1070">
        <f t="shared" si="316"/>
        <v>38261.89999999998</v>
      </c>
      <c r="BM82" s="1073"/>
      <c r="BN82" s="1070">
        <f t="shared" si="317"/>
        <v>41386.099999999977</v>
      </c>
      <c r="BO82" s="1073"/>
      <c r="DO82" s="5"/>
    </row>
    <row r="83" spans="2:119" ht="13.5" customHeight="1">
      <c r="B83" s="1275"/>
      <c r="C83" s="1261"/>
      <c r="D83" s="1258"/>
      <c r="E83" s="1263"/>
      <c r="F83" s="76">
        <v>100</v>
      </c>
      <c r="G83" s="52">
        <v>4709.7</v>
      </c>
      <c r="H83" s="53" t="s">
        <v>138</v>
      </c>
      <c r="I83" s="54">
        <f t="shared" si="295"/>
        <v>4709.7</v>
      </c>
      <c r="J83" s="52">
        <v>295.10000000000002</v>
      </c>
      <c r="K83" s="53" t="s">
        <v>138</v>
      </c>
      <c r="L83" s="54">
        <f t="shared" si="296"/>
        <v>295.10000000000002</v>
      </c>
      <c r="M83" s="52" t="s">
        <v>138</v>
      </c>
      <c r="N83" s="53" t="s">
        <v>138</v>
      </c>
      <c r="O83" s="54" t="str">
        <f t="shared" si="297"/>
        <v>-</v>
      </c>
      <c r="P83" s="52" t="s">
        <v>138</v>
      </c>
      <c r="Q83" s="53" t="s">
        <v>138</v>
      </c>
      <c r="R83" s="54" t="str">
        <f t="shared" si="298"/>
        <v>-</v>
      </c>
      <c r="S83" s="52">
        <v>3552.2000000000153</v>
      </c>
      <c r="T83" s="188">
        <v>395</v>
      </c>
      <c r="U83" s="188">
        <v>14801</v>
      </c>
      <c r="V83" s="53">
        <v>987</v>
      </c>
      <c r="W83" s="54">
        <f t="shared" si="299"/>
        <v>19735.200000000015</v>
      </c>
      <c r="X83" s="52">
        <v>57940.700000000026</v>
      </c>
      <c r="Y83" s="53">
        <v>6438</v>
      </c>
      <c r="Z83" s="54">
        <f t="shared" si="300"/>
        <v>64378.700000000026</v>
      </c>
      <c r="AA83" s="52" t="s">
        <v>138</v>
      </c>
      <c r="AB83" s="53" t="s">
        <v>138</v>
      </c>
      <c r="AC83" s="54" t="str">
        <f t="shared" si="301"/>
        <v>-</v>
      </c>
      <c r="AD83" s="52">
        <v>256.89999999999998</v>
      </c>
      <c r="AE83" s="53">
        <v>111</v>
      </c>
      <c r="AF83" s="54">
        <f t="shared" si="302"/>
        <v>367.9</v>
      </c>
      <c r="AG83" s="52">
        <v>6552.1999999999989</v>
      </c>
      <c r="AH83" s="53">
        <v>6553</v>
      </c>
      <c r="AI83" s="54">
        <f t="shared" si="303"/>
        <v>13105.199999999999</v>
      </c>
      <c r="AJ83" s="52" t="s">
        <v>138</v>
      </c>
      <c r="AK83" s="53">
        <v>5324.8</v>
      </c>
      <c r="AL83" s="54">
        <f t="shared" si="304"/>
        <v>5324.8</v>
      </c>
      <c r="AM83" s="52" t="s">
        <v>138</v>
      </c>
      <c r="AN83" s="53" t="s">
        <v>138</v>
      </c>
      <c r="AO83" s="54" t="str">
        <f t="shared" si="305"/>
        <v>-</v>
      </c>
      <c r="AP83" s="52" t="s">
        <v>138</v>
      </c>
      <c r="AQ83" s="53">
        <v>155.5</v>
      </c>
      <c r="AR83" s="61">
        <f t="shared" si="306"/>
        <v>155.5</v>
      </c>
      <c r="AS83" s="52" t="s">
        <v>138</v>
      </c>
      <c r="AT83" s="53" t="s">
        <v>138</v>
      </c>
      <c r="AU83" s="54" t="str">
        <f t="shared" si="307"/>
        <v>-</v>
      </c>
      <c r="AV83" s="1071">
        <f t="shared" si="308"/>
        <v>88107.800000000032</v>
      </c>
      <c r="AW83" s="1070"/>
      <c r="AX83" s="1069">
        <f t="shared" si="309"/>
        <v>19964.3</v>
      </c>
      <c r="AY83" s="1070"/>
      <c r="AZ83" s="1071">
        <f t="shared" si="310"/>
        <v>5004.8</v>
      </c>
      <c r="BA83" s="1070"/>
      <c r="BB83" s="1070">
        <f t="shared" si="311"/>
        <v>4315.1000000000149</v>
      </c>
      <c r="BC83" s="1070"/>
      <c r="BD83" s="1070">
        <f t="shared" si="312"/>
        <v>80166.700000000026</v>
      </c>
      <c r="BE83" s="1070"/>
      <c r="BF83" s="1070">
        <f t="shared" si="313"/>
        <v>18585.5</v>
      </c>
      <c r="BG83" s="1070"/>
      <c r="BH83" s="1070">
        <f t="shared" si="314"/>
        <v>0</v>
      </c>
      <c r="BI83" s="1072"/>
      <c r="BJ83" s="1071">
        <f t="shared" si="315"/>
        <v>9319.900000000016</v>
      </c>
      <c r="BK83" s="1070"/>
      <c r="BL83" s="1070">
        <f t="shared" si="316"/>
        <v>98752.200000000026</v>
      </c>
      <c r="BM83" s="1073"/>
      <c r="BN83" s="1070">
        <f t="shared" si="317"/>
        <v>108072.10000000003</v>
      </c>
      <c r="BO83" s="1073"/>
      <c r="DO83" s="5"/>
    </row>
    <row r="84" spans="2:119" ht="13.5" customHeight="1">
      <c r="B84" s="1275"/>
      <c r="C84" s="1261"/>
      <c r="D84" s="1258"/>
      <c r="E84" s="1263"/>
      <c r="F84" s="76">
        <v>75</v>
      </c>
      <c r="G84" s="52">
        <v>180.29999999999998</v>
      </c>
      <c r="H84" s="53" t="s">
        <v>138</v>
      </c>
      <c r="I84" s="54">
        <f t="shared" si="295"/>
        <v>180.29999999999998</v>
      </c>
      <c r="J84" s="52">
        <v>5.5</v>
      </c>
      <c r="K84" s="53" t="s">
        <v>138</v>
      </c>
      <c r="L84" s="54">
        <f t="shared" si="296"/>
        <v>5.5</v>
      </c>
      <c r="M84" s="52">
        <v>526.19999999999993</v>
      </c>
      <c r="N84" s="53" t="s">
        <v>138</v>
      </c>
      <c r="O84" s="54">
        <f t="shared" si="297"/>
        <v>526.19999999999993</v>
      </c>
      <c r="P84" s="52" t="s">
        <v>138</v>
      </c>
      <c r="Q84" s="53" t="s">
        <v>138</v>
      </c>
      <c r="R84" s="54" t="str">
        <f t="shared" si="298"/>
        <v>-</v>
      </c>
      <c r="S84" s="52">
        <v>849.79999999999745</v>
      </c>
      <c r="T84" s="188">
        <v>95</v>
      </c>
      <c r="U84" s="188">
        <v>3545</v>
      </c>
      <c r="V84" s="53">
        <v>237</v>
      </c>
      <c r="W84" s="54">
        <f t="shared" si="299"/>
        <v>4726.7999999999975</v>
      </c>
      <c r="X84" s="52">
        <v>18135.299999999988</v>
      </c>
      <c r="Y84" s="53">
        <v>2015.0000000000002</v>
      </c>
      <c r="Z84" s="54">
        <f t="shared" si="300"/>
        <v>20150.299999999988</v>
      </c>
      <c r="AA84" s="52" t="s">
        <v>138</v>
      </c>
      <c r="AB84" s="53" t="s">
        <v>138</v>
      </c>
      <c r="AC84" s="54" t="str">
        <f t="shared" si="301"/>
        <v>-</v>
      </c>
      <c r="AD84" s="52">
        <v>1999.5000000000005</v>
      </c>
      <c r="AE84" s="53">
        <v>857</v>
      </c>
      <c r="AF84" s="54">
        <f t="shared" si="302"/>
        <v>2856.5000000000005</v>
      </c>
      <c r="AG84" s="52">
        <v>13931.30000000001</v>
      </c>
      <c r="AH84" s="53">
        <v>13932</v>
      </c>
      <c r="AI84" s="54">
        <f t="shared" si="303"/>
        <v>27863.30000000001</v>
      </c>
      <c r="AJ84" s="52" t="s">
        <v>138</v>
      </c>
      <c r="AK84" s="53">
        <v>1759.4</v>
      </c>
      <c r="AL84" s="54">
        <f t="shared" si="304"/>
        <v>1759.4</v>
      </c>
      <c r="AM84" s="52" t="s">
        <v>138</v>
      </c>
      <c r="AN84" s="53" t="s">
        <v>138</v>
      </c>
      <c r="AO84" s="54" t="str">
        <f t="shared" si="305"/>
        <v>-</v>
      </c>
      <c r="AP84" s="52" t="s">
        <v>138</v>
      </c>
      <c r="AQ84" s="53">
        <v>183.89999999999998</v>
      </c>
      <c r="AR84" s="61">
        <f t="shared" si="306"/>
        <v>183.89999999999998</v>
      </c>
      <c r="AS84" s="52" t="s">
        <v>138</v>
      </c>
      <c r="AT84" s="53" t="s">
        <v>138</v>
      </c>
      <c r="AU84" s="54" t="str">
        <f t="shared" si="307"/>
        <v>-</v>
      </c>
      <c r="AV84" s="1071">
        <f t="shared" si="308"/>
        <v>39172.899999999994</v>
      </c>
      <c r="AW84" s="1070"/>
      <c r="AX84" s="1069">
        <f t="shared" si="309"/>
        <v>19079.300000000003</v>
      </c>
      <c r="AY84" s="1070"/>
      <c r="AZ84" s="1071">
        <f t="shared" si="310"/>
        <v>711.99999999999989</v>
      </c>
      <c r="BA84" s="1070"/>
      <c r="BB84" s="1070">
        <f t="shared" si="311"/>
        <v>3801.2999999999979</v>
      </c>
      <c r="BC84" s="1070"/>
      <c r="BD84" s="1070">
        <f t="shared" si="312"/>
        <v>23932.299999999988</v>
      </c>
      <c r="BE84" s="1070"/>
      <c r="BF84" s="1070">
        <f t="shared" si="313"/>
        <v>29806.600000000013</v>
      </c>
      <c r="BG84" s="1070"/>
      <c r="BH84" s="1070">
        <f t="shared" si="314"/>
        <v>0</v>
      </c>
      <c r="BI84" s="1072"/>
      <c r="BJ84" s="1071">
        <f t="shared" si="315"/>
        <v>4513.2999999999975</v>
      </c>
      <c r="BK84" s="1070"/>
      <c r="BL84" s="1070">
        <f t="shared" si="316"/>
        <v>53738.9</v>
      </c>
      <c r="BM84" s="1073"/>
      <c r="BN84" s="1070">
        <f t="shared" si="317"/>
        <v>58252.2</v>
      </c>
      <c r="BO84" s="1073"/>
      <c r="DO84" s="5"/>
    </row>
    <row r="85" spans="2:119" ht="13.5" customHeight="1">
      <c r="B85" s="1275"/>
      <c r="C85" s="1262"/>
      <c r="D85" s="1258"/>
      <c r="E85" s="1264"/>
      <c r="F85" s="755" t="s">
        <v>69</v>
      </c>
      <c r="G85" s="55">
        <f t="shared" ref="G85:AU85" si="318">IF(SUM(G79:G84)=0,"-",SUM(G79:G84))</f>
        <v>10790.2</v>
      </c>
      <c r="H85" s="56" t="str">
        <f t="shared" si="318"/>
        <v>-</v>
      </c>
      <c r="I85" s="57">
        <f t="shared" si="318"/>
        <v>10790.2</v>
      </c>
      <c r="J85" s="55">
        <f t="shared" si="318"/>
        <v>357.40000000000003</v>
      </c>
      <c r="K85" s="56" t="str">
        <f t="shared" si="318"/>
        <v>-</v>
      </c>
      <c r="L85" s="57">
        <f t="shared" si="318"/>
        <v>357.40000000000003</v>
      </c>
      <c r="M85" s="55">
        <f t="shared" si="318"/>
        <v>526.19999999999993</v>
      </c>
      <c r="N85" s="56" t="str">
        <f t="shared" si="318"/>
        <v>-</v>
      </c>
      <c r="O85" s="57">
        <f t="shared" si="318"/>
        <v>526.19999999999993</v>
      </c>
      <c r="P85" s="55" t="str">
        <f t="shared" si="318"/>
        <v>-</v>
      </c>
      <c r="Q85" s="56" t="str">
        <f t="shared" si="318"/>
        <v>-</v>
      </c>
      <c r="R85" s="57" t="str">
        <f t="shared" si="318"/>
        <v>-</v>
      </c>
      <c r="S85" s="55">
        <f t="shared" si="318"/>
        <v>6816.8000000000047</v>
      </c>
      <c r="T85" s="190">
        <f t="shared" si="318"/>
        <v>758</v>
      </c>
      <c r="U85" s="190">
        <f t="shared" si="318"/>
        <v>28405</v>
      </c>
      <c r="V85" s="56">
        <f t="shared" si="318"/>
        <v>1895</v>
      </c>
      <c r="W85" s="57">
        <f t="shared" si="318"/>
        <v>37874.800000000003</v>
      </c>
      <c r="X85" s="55">
        <f t="shared" si="318"/>
        <v>100780.7</v>
      </c>
      <c r="Y85" s="56">
        <f t="shared" si="318"/>
        <v>11198</v>
      </c>
      <c r="Z85" s="57">
        <f t="shared" si="318"/>
        <v>111978.7</v>
      </c>
      <c r="AA85" s="55" t="str">
        <f t="shared" si="318"/>
        <v>-</v>
      </c>
      <c r="AB85" s="56" t="str">
        <f t="shared" si="318"/>
        <v>-</v>
      </c>
      <c r="AC85" s="57" t="str">
        <f t="shared" si="318"/>
        <v>-</v>
      </c>
      <c r="AD85" s="55">
        <f t="shared" si="318"/>
        <v>2402.1000000000004</v>
      </c>
      <c r="AE85" s="56">
        <f t="shared" si="318"/>
        <v>1030</v>
      </c>
      <c r="AF85" s="57">
        <f t="shared" si="318"/>
        <v>3432.1000000000004</v>
      </c>
      <c r="AG85" s="55">
        <f t="shared" si="318"/>
        <v>21058.30000000001</v>
      </c>
      <c r="AH85" s="56">
        <f t="shared" si="318"/>
        <v>21060</v>
      </c>
      <c r="AI85" s="57">
        <f t="shared" si="318"/>
        <v>42118.30000000001</v>
      </c>
      <c r="AJ85" s="55" t="str">
        <f t="shared" si="318"/>
        <v>-</v>
      </c>
      <c r="AK85" s="56">
        <f t="shared" si="318"/>
        <v>15047.699999999999</v>
      </c>
      <c r="AL85" s="57">
        <f t="shared" si="318"/>
        <v>15047.699999999999</v>
      </c>
      <c r="AM85" s="55" t="str">
        <f t="shared" si="318"/>
        <v>-</v>
      </c>
      <c r="AN85" s="56" t="str">
        <f t="shared" si="318"/>
        <v>-</v>
      </c>
      <c r="AO85" s="57" t="str">
        <f t="shared" si="318"/>
        <v>-</v>
      </c>
      <c r="AP85" s="55" t="str">
        <f t="shared" si="318"/>
        <v>-</v>
      </c>
      <c r="AQ85" s="56">
        <f t="shared" si="318"/>
        <v>367.9</v>
      </c>
      <c r="AR85" s="62">
        <f t="shared" si="318"/>
        <v>367.9</v>
      </c>
      <c r="AS85" s="55" t="str">
        <f t="shared" si="318"/>
        <v>-</v>
      </c>
      <c r="AT85" s="56" t="str">
        <f t="shared" si="318"/>
        <v>-</v>
      </c>
      <c r="AU85" s="57" t="str">
        <f t="shared" si="318"/>
        <v>-</v>
      </c>
      <c r="AV85" s="1065">
        <f>IF(SUM(AV79:AW84)=0,"-",SUM(AV79:AW84))</f>
        <v>171136.7</v>
      </c>
      <c r="AW85" s="1066"/>
      <c r="AX85" s="1094">
        <f>IF(SUM(AX79:AY84)=0,"-",SUM(AX79:AY84))</f>
        <v>51356.600000000006</v>
      </c>
      <c r="AY85" s="1066"/>
      <c r="AZ85" s="1065">
        <f>IF(SUM(AZ79:BA84)=0,"-",SUM(AZ79:BA84))</f>
        <v>11673.800000000001</v>
      </c>
      <c r="BA85" s="1066"/>
      <c r="BB85" s="1066">
        <f>IF(SUM(BB79:BC84)=0,"-",SUM(BB79:BC84))</f>
        <v>11006.900000000005</v>
      </c>
      <c r="BC85" s="1066"/>
      <c r="BD85" s="1066">
        <f>IF(SUM(BD79:BE84)=0,"-",SUM(BD79:BE84))</f>
        <v>142278.70000000001</v>
      </c>
      <c r="BE85" s="1066"/>
      <c r="BF85" s="1066">
        <f>IF(SUM(BF79:BG84)=0,"-",SUM(BF79:BG84))</f>
        <v>57533.900000000009</v>
      </c>
      <c r="BG85" s="1066"/>
      <c r="BH85" s="1066" t="str">
        <f>IF(SUM(BH79:BI84)=0,"-",SUM(BH79:BI84))</f>
        <v>-</v>
      </c>
      <c r="BI85" s="1067"/>
      <c r="BJ85" s="1065">
        <f>IF(SUM(BJ79:BK84)=0,"-",SUM(BJ79:BK84))</f>
        <v>22680.700000000004</v>
      </c>
      <c r="BK85" s="1066"/>
      <c r="BL85" s="1066">
        <f>IF(SUM(BL79:BM84)=0,"-",SUM(BL79:BM84))</f>
        <v>199812.6</v>
      </c>
      <c r="BM85" s="1068"/>
      <c r="BN85" s="1066">
        <f t="shared" si="317"/>
        <v>222493.30000000002</v>
      </c>
      <c r="BO85" s="1068"/>
      <c r="DO85" s="5"/>
    </row>
    <row r="86" spans="2:119" ht="13.5" customHeight="1">
      <c r="B86" s="1275"/>
      <c r="C86" s="799" t="s">
        <v>220</v>
      </c>
      <c r="D86" s="1259"/>
      <c r="E86" s="1168" t="s">
        <v>772</v>
      </c>
      <c r="F86" s="1168"/>
      <c r="G86" s="740">
        <f t="shared" ref="G86:AV86" si="319">IF(SUM(G53,G65,G77,G85)=0,"-",SUM(G53,G65,G77,G85))</f>
        <v>10900.2</v>
      </c>
      <c r="H86" s="741" t="str">
        <f t="shared" si="319"/>
        <v>-</v>
      </c>
      <c r="I86" s="740">
        <f t="shared" si="319"/>
        <v>10900.2</v>
      </c>
      <c r="J86" s="740">
        <f t="shared" si="319"/>
        <v>361.40000000000003</v>
      </c>
      <c r="K86" s="741" t="str">
        <f t="shared" si="319"/>
        <v>-</v>
      </c>
      <c r="L86" s="742">
        <f t="shared" si="319"/>
        <v>361.40000000000003</v>
      </c>
      <c r="M86" s="740">
        <f t="shared" si="319"/>
        <v>531.19999999999993</v>
      </c>
      <c r="N86" s="741" t="str">
        <f t="shared" si="319"/>
        <v>-</v>
      </c>
      <c r="O86" s="742">
        <f t="shared" si="319"/>
        <v>531.19999999999993</v>
      </c>
      <c r="P86" s="740" t="str">
        <f t="shared" si="319"/>
        <v>-</v>
      </c>
      <c r="Q86" s="741" t="str">
        <f t="shared" si="319"/>
        <v>-</v>
      </c>
      <c r="R86" s="742" t="str">
        <f t="shared" si="319"/>
        <v>-</v>
      </c>
      <c r="S86" s="491">
        <f t="shared" si="319"/>
        <v>6885.8000000000047</v>
      </c>
      <c r="T86" s="493">
        <f t="shared" si="319"/>
        <v>766</v>
      </c>
      <c r="U86" s="493">
        <f t="shared" si="319"/>
        <v>28691</v>
      </c>
      <c r="V86" s="492">
        <f t="shared" si="319"/>
        <v>1914</v>
      </c>
      <c r="W86" s="93">
        <f t="shared" si="319"/>
        <v>38256.800000000003</v>
      </c>
      <c r="X86" s="740">
        <f t="shared" si="319"/>
        <v>101798.7</v>
      </c>
      <c r="Y86" s="741">
        <f t="shared" si="319"/>
        <v>11311</v>
      </c>
      <c r="Z86" s="742">
        <f t="shared" si="319"/>
        <v>113109.7</v>
      </c>
      <c r="AA86" s="740" t="str">
        <f t="shared" si="319"/>
        <v>-</v>
      </c>
      <c r="AB86" s="741" t="str">
        <f t="shared" si="319"/>
        <v>-</v>
      </c>
      <c r="AC86" s="742" t="str">
        <f t="shared" si="319"/>
        <v>-</v>
      </c>
      <c r="AD86" s="740">
        <f t="shared" si="319"/>
        <v>2426.1000000000004</v>
      </c>
      <c r="AE86" s="741">
        <f t="shared" si="319"/>
        <v>1041</v>
      </c>
      <c r="AF86" s="742">
        <f t="shared" si="319"/>
        <v>3467.1000000000004</v>
      </c>
      <c r="AG86" s="740">
        <f t="shared" si="319"/>
        <v>21058.30000000001</v>
      </c>
      <c r="AH86" s="741">
        <f t="shared" si="319"/>
        <v>21060</v>
      </c>
      <c r="AI86" s="742">
        <f t="shared" si="319"/>
        <v>42118.30000000001</v>
      </c>
      <c r="AJ86" s="740" t="str">
        <f t="shared" si="319"/>
        <v>-</v>
      </c>
      <c r="AK86" s="741">
        <f t="shared" si="319"/>
        <v>16245.699999999999</v>
      </c>
      <c r="AL86" s="742">
        <f t="shared" si="319"/>
        <v>16245.699999999999</v>
      </c>
      <c r="AM86" s="740" t="str">
        <f t="shared" si="319"/>
        <v>-</v>
      </c>
      <c r="AN86" s="741" t="str">
        <f t="shared" si="319"/>
        <v>-</v>
      </c>
      <c r="AO86" s="742" t="str">
        <f t="shared" si="319"/>
        <v>-</v>
      </c>
      <c r="AP86" s="740" t="str">
        <f t="shared" si="319"/>
        <v>-</v>
      </c>
      <c r="AQ86" s="741">
        <f t="shared" si="319"/>
        <v>371.9</v>
      </c>
      <c r="AR86" s="754">
        <f t="shared" si="319"/>
        <v>371.9</v>
      </c>
      <c r="AS86" s="740" t="str">
        <f t="shared" si="319"/>
        <v>-</v>
      </c>
      <c r="AT86" s="741" t="str">
        <f t="shared" si="319"/>
        <v>-</v>
      </c>
      <c r="AU86" s="742" t="str">
        <f t="shared" si="319"/>
        <v>-</v>
      </c>
      <c r="AV86" s="1065">
        <f t="shared" si="319"/>
        <v>172652.7</v>
      </c>
      <c r="AW86" s="1066">
        <f t="shared" ref="AW86:BO86" si="320">SUM(AW53,AW65,AW77,AW85)</f>
        <v>0</v>
      </c>
      <c r="AX86" s="1094">
        <f>IF(SUM(AX53,AX65,AX77,AX85)=0,"-",SUM(AX53,AX65,AX77,AX85))</f>
        <v>52709.600000000006</v>
      </c>
      <c r="AY86" s="1066">
        <f t="shared" si="320"/>
        <v>0</v>
      </c>
      <c r="AZ86" s="1065">
        <f>IF(SUM(AZ53,AZ65,AZ77,AZ85)=0,"-",SUM(AZ53,AZ65,AZ77,AZ85))</f>
        <v>11792.800000000001</v>
      </c>
      <c r="BA86" s="1066">
        <f t="shared" si="320"/>
        <v>0</v>
      </c>
      <c r="BB86" s="1066">
        <f>IF(SUM(BB53,BB65,BB77,BB85)=0,"-",SUM(BB53,BB65,BB77,BB85))</f>
        <v>11083.900000000005</v>
      </c>
      <c r="BC86" s="1066">
        <f t="shared" si="320"/>
        <v>0</v>
      </c>
      <c r="BD86" s="1066">
        <f>IF(SUM(BD53,BD65,BD77,BD85)=0,"-",SUM(BD53,BD65,BD77,BD85))</f>
        <v>143749.70000000001</v>
      </c>
      <c r="BE86" s="1066">
        <f t="shared" si="320"/>
        <v>0</v>
      </c>
      <c r="BF86" s="1066">
        <f>IF(SUM(BF53,BF65,BF77,BF85)=0,"-",SUM(BF53,BF65,BF77,BF85))</f>
        <v>58735.900000000009</v>
      </c>
      <c r="BG86" s="1066">
        <f t="shared" si="320"/>
        <v>0</v>
      </c>
      <c r="BH86" s="1066" t="str">
        <f>IF(SUM(BH53,BH65,BH77,BH85)=0,"-",SUM(BH53,BH65,BH77,BH85))</f>
        <v>-</v>
      </c>
      <c r="BI86" s="1067">
        <f t="shared" si="320"/>
        <v>0</v>
      </c>
      <c r="BJ86" s="1065">
        <f>IF(SUM(BJ53,BJ65,BJ77,BJ85)=0,"-",SUM(BJ53,BJ65,BJ77,BJ85))</f>
        <v>22876.700000000004</v>
      </c>
      <c r="BK86" s="1066">
        <f t="shared" si="320"/>
        <v>0</v>
      </c>
      <c r="BL86" s="1066">
        <f>IF(SUM(BL53,BL65,BL77,BL85)=0,"-",SUM(BL53,BL65,BL77,BL85))</f>
        <v>202485.6</v>
      </c>
      <c r="BM86" s="1068">
        <f t="shared" si="320"/>
        <v>0</v>
      </c>
      <c r="BN86" s="1066">
        <f>IF(SUM(BN53,BN65,BN77,BN85)=0,"-",SUM(BN53,BN65,BN77,BN85))</f>
        <v>225362.30000000002</v>
      </c>
      <c r="BO86" s="1068">
        <f t="shared" si="320"/>
        <v>0</v>
      </c>
      <c r="DO86" s="5"/>
    </row>
    <row r="87" spans="2:119" ht="13.5" customHeight="1">
      <c r="B87" s="1275"/>
      <c r="C87" s="1267" t="s">
        <v>67</v>
      </c>
      <c r="D87" s="1268"/>
      <c r="E87" s="1268"/>
      <c r="F87" s="1268"/>
      <c r="G87" s="740">
        <f t="shared" ref="G87:AV87" si="321">IF(SUM(G21,G33,G45,G53,G65,G77,G85)=0,"-",SUM(G21,G33,G45,G53,G65,G77,G85))</f>
        <v>19646.7</v>
      </c>
      <c r="H87" s="741" t="str">
        <f>IF(SUM(H21,H33,H45,H53,H65,H77,H85)=0,"-",SUM(H21,H33,H45,H53,H65,H77,H85))</f>
        <v>-</v>
      </c>
      <c r="I87" s="742">
        <f t="shared" si="321"/>
        <v>19646.7</v>
      </c>
      <c r="J87" s="740">
        <f>IF(SUM(J21,J33,J45,J53,J65,J77,J85)=0,"-",SUM(J21,J33,J45,J53,J65,J77,J85))</f>
        <v>495.70000000000005</v>
      </c>
      <c r="K87" s="741" t="str">
        <f t="shared" si="321"/>
        <v>-</v>
      </c>
      <c r="L87" s="742">
        <f t="shared" si="321"/>
        <v>495.70000000000005</v>
      </c>
      <c r="M87" s="740">
        <f t="shared" si="321"/>
        <v>531.19999999999993</v>
      </c>
      <c r="N87" s="741" t="str">
        <f t="shared" si="321"/>
        <v>-</v>
      </c>
      <c r="O87" s="742">
        <f t="shared" si="321"/>
        <v>531.19999999999993</v>
      </c>
      <c r="P87" s="491" t="str">
        <f t="shared" si="321"/>
        <v>-</v>
      </c>
      <c r="Q87" s="492" t="str">
        <f t="shared" si="321"/>
        <v>-</v>
      </c>
      <c r="R87" s="93" t="str">
        <f t="shared" si="321"/>
        <v>-</v>
      </c>
      <c r="S87" s="491">
        <f t="shared" si="321"/>
        <v>8485.9000000000051</v>
      </c>
      <c r="T87" s="493">
        <f t="shared" si="321"/>
        <v>943</v>
      </c>
      <c r="U87" s="493">
        <f t="shared" si="321"/>
        <v>35345</v>
      </c>
      <c r="V87" s="492">
        <f t="shared" si="321"/>
        <v>2356</v>
      </c>
      <c r="W87" s="93">
        <f t="shared" si="321"/>
        <v>47129.9</v>
      </c>
      <c r="X87" s="740">
        <f t="shared" si="321"/>
        <v>146996.9</v>
      </c>
      <c r="Y87" s="741">
        <f t="shared" si="321"/>
        <v>16332</v>
      </c>
      <c r="Z87" s="742">
        <f t="shared" si="321"/>
        <v>163328.9</v>
      </c>
      <c r="AA87" s="740" t="str">
        <f t="shared" si="321"/>
        <v>-</v>
      </c>
      <c r="AB87" s="741" t="str">
        <f t="shared" si="321"/>
        <v>-</v>
      </c>
      <c r="AC87" s="742" t="str">
        <f t="shared" si="321"/>
        <v>-</v>
      </c>
      <c r="AD87" s="740">
        <f t="shared" si="321"/>
        <v>3364.5</v>
      </c>
      <c r="AE87" s="741">
        <f t="shared" si="321"/>
        <v>1444</v>
      </c>
      <c r="AF87" s="742">
        <f t="shared" si="321"/>
        <v>4808.5</v>
      </c>
      <c r="AG87" s="740">
        <f t="shared" si="321"/>
        <v>21868.400000000009</v>
      </c>
      <c r="AH87" s="741">
        <f t="shared" si="321"/>
        <v>21871</v>
      </c>
      <c r="AI87" s="742">
        <f t="shared" si="321"/>
        <v>43739.400000000009</v>
      </c>
      <c r="AJ87" s="740" t="str">
        <f t="shared" si="321"/>
        <v>-</v>
      </c>
      <c r="AK87" s="741">
        <f t="shared" si="321"/>
        <v>20157.099999999999</v>
      </c>
      <c r="AL87" s="742">
        <f t="shared" si="321"/>
        <v>20157.099999999999</v>
      </c>
      <c r="AM87" s="740" t="str">
        <f t="shared" si="321"/>
        <v>-</v>
      </c>
      <c r="AN87" s="741" t="str">
        <f t="shared" si="321"/>
        <v>-</v>
      </c>
      <c r="AO87" s="742" t="str">
        <f t="shared" si="321"/>
        <v>-</v>
      </c>
      <c r="AP87" s="740" t="str">
        <f t="shared" si="321"/>
        <v>-</v>
      </c>
      <c r="AQ87" s="741">
        <f t="shared" si="321"/>
        <v>1155.0999999999999</v>
      </c>
      <c r="AR87" s="754">
        <f t="shared" si="321"/>
        <v>1155.0999999999999</v>
      </c>
      <c r="AS87" s="740" t="str">
        <f t="shared" si="321"/>
        <v>-</v>
      </c>
      <c r="AT87" s="741" t="str">
        <f t="shared" si="321"/>
        <v>-</v>
      </c>
      <c r="AU87" s="742" t="str">
        <f t="shared" si="321"/>
        <v>-</v>
      </c>
      <c r="AV87" s="1062">
        <f t="shared" si="321"/>
        <v>236734.30000000002</v>
      </c>
      <c r="AW87" s="1063"/>
      <c r="AX87" s="1064">
        <f>IF(SUM(AX21,AX33,AX45,AX53,AX65,AX77,AX85)=0,"-",SUM(AX21,AX33,AX45,AX53,AX65,AX77,AX85))</f>
        <v>64258.200000000012</v>
      </c>
      <c r="AY87" s="1063"/>
      <c r="AZ87" s="1062">
        <f>IF(SUM(AZ21,AZ33,AZ45,AZ53,AZ65,AZ77,AZ85)=0,"-",SUM(AZ21,AZ33,AZ45,AZ53,AZ65,AZ77,AZ85))</f>
        <v>20673.600000000002</v>
      </c>
      <c r="BA87" s="1063"/>
      <c r="BB87" s="1063">
        <f>IF(SUM(BB21,BB33,BB45,BB53,BB65,BB77,BB85)=0,"-",SUM(BB21,BB33,BB45,BB53,BB65,BB77,BB85))</f>
        <v>12861.000000000005</v>
      </c>
      <c r="BC87" s="1063"/>
      <c r="BD87" s="1063">
        <f>IF(SUM(BD21,BD33,BD45,BD53,BD65,BD77,BD85)=0,"-",SUM(BD21,BD33,BD45,BD53,BD65,BD77,BD85))</f>
        <v>202406.3</v>
      </c>
      <c r="BE87" s="1063"/>
      <c r="BF87" s="1063">
        <f>IF(SUM(BF21,BF33,BF45,BF53,BF65,BF77,BF85)=0,"-",SUM(BF21,BF33,BF45,BF53,BF65,BF77,BF85))</f>
        <v>65051.600000000006</v>
      </c>
      <c r="BG87" s="1063"/>
      <c r="BH87" s="1063" t="str">
        <f>IF(SUM(BH21,BH33,BH45,BH53,BH65,BH77,BH85)=0,"-",SUM(BH21,BH33,BH45,BH53,BH65,BH77,BH85))</f>
        <v>-</v>
      </c>
      <c r="BI87" s="1238"/>
      <c r="BJ87" s="1062">
        <f>IF(SUM(BJ21,BJ33,BJ45,BJ53,BJ65,BJ77,BJ85)=0,"-",SUM(BJ21,BJ33,BJ45,BJ53,BJ65,BJ77,BJ85))</f>
        <v>33534.600000000006</v>
      </c>
      <c r="BK87" s="1063"/>
      <c r="BL87" s="1063">
        <f>IF(SUM(BL21,BL33,BL45,BL53,BL65,BL77,BL85)=0,"-",SUM(BL21,BL33,BL45,BL53,BL65,BL77,BL85))</f>
        <v>267457.90000000002</v>
      </c>
      <c r="BM87" s="1169"/>
      <c r="BN87" s="1065">
        <f>IF(SUM(AV87:AX87)=0,"-",IF(AND(SUM(AV87:AX87)=SUM(AZ87:BI87),SUM(AZ87:BI87)=SUM(BJ87:BM87)),SUM(AV87:AX87),"エラー"))</f>
        <v>300992.5</v>
      </c>
      <c r="BO87" s="1068"/>
      <c r="BR87" s="5"/>
      <c r="DO87" s="5"/>
    </row>
    <row r="88" spans="2:119" ht="13.5" customHeight="1">
      <c r="B88" s="1275"/>
      <c r="C88" s="1269" t="s">
        <v>570</v>
      </c>
      <c r="D88" s="1270"/>
      <c r="E88" s="1153" t="s">
        <v>773</v>
      </c>
      <c r="F88" s="1273"/>
      <c r="G88" s="1176" t="s">
        <v>776</v>
      </c>
      <c r="H88" s="1176"/>
      <c r="I88" s="1176"/>
      <c r="J88" s="1176" t="s">
        <v>776</v>
      </c>
      <c r="K88" s="1176"/>
      <c r="L88" s="1176"/>
      <c r="M88" s="1176" t="s">
        <v>776</v>
      </c>
      <c r="N88" s="1176"/>
      <c r="O88" s="1177"/>
      <c r="P88" s="1176" t="s">
        <v>777</v>
      </c>
      <c r="Q88" s="1176"/>
      <c r="R88" s="1177"/>
      <c r="S88" s="1178" t="s">
        <v>777</v>
      </c>
      <c r="T88" s="1179"/>
      <c r="U88" s="1180" t="s">
        <v>779</v>
      </c>
      <c r="V88" s="1181"/>
      <c r="W88" s="439"/>
      <c r="X88" s="1182" t="s">
        <v>779</v>
      </c>
      <c r="Y88" s="1176"/>
      <c r="Z88" s="1176"/>
      <c r="AA88" s="1182" t="s">
        <v>779</v>
      </c>
      <c r="AB88" s="1176"/>
      <c r="AC88" s="1176"/>
      <c r="AD88" s="1176" t="s">
        <v>779</v>
      </c>
      <c r="AE88" s="1176"/>
      <c r="AF88" s="1176"/>
      <c r="AG88" s="1176" t="s">
        <v>780</v>
      </c>
      <c r="AH88" s="1176"/>
      <c r="AI88" s="1176"/>
      <c r="AJ88" s="1176" t="s">
        <v>780</v>
      </c>
      <c r="AK88" s="1176"/>
      <c r="AL88" s="1176"/>
      <c r="AM88" s="1176" t="s">
        <v>780</v>
      </c>
      <c r="AN88" s="1176"/>
      <c r="AO88" s="1176"/>
      <c r="AP88" s="1176" t="s">
        <v>780</v>
      </c>
      <c r="AQ88" s="1176"/>
      <c r="AR88" s="1176"/>
      <c r="AS88" s="1176" t="s">
        <v>782</v>
      </c>
      <c r="AT88" s="1176"/>
      <c r="AU88" s="1176"/>
      <c r="AV88" s="1004"/>
      <c r="AW88" s="1004"/>
      <c r="AX88" s="1004"/>
      <c r="AY88" s="1004"/>
      <c r="AZ88" s="1004"/>
      <c r="BA88" s="1004"/>
      <c r="BB88" s="1004"/>
      <c r="BC88" s="1004"/>
      <c r="BD88" s="1004"/>
      <c r="BE88" s="1004"/>
      <c r="BF88" s="1004"/>
      <c r="BG88" s="1004"/>
      <c r="BH88" s="1004"/>
      <c r="BI88" s="1004"/>
      <c r="BJ88" s="1004"/>
      <c r="BK88" s="1004"/>
      <c r="BL88" s="1004"/>
      <c r="BM88" s="1004"/>
      <c r="BN88" s="1004"/>
      <c r="BO88" s="1004"/>
      <c r="BR88" s="5"/>
      <c r="DO88" s="5"/>
    </row>
    <row r="89" spans="2:119" ht="13.5" customHeight="1">
      <c r="B89" s="1276"/>
      <c r="C89" s="1271"/>
      <c r="D89" s="1272"/>
      <c r="E89" s="1153" t="s">
        <v>774</v>
      </c>
      <c r="F89" s="1273"/>
      <c r="G89" s="1176" t="s">
        <v>776</v>
      </c>
      <c r="H89" s="1176"/>
      <c r="I89" s="1176"/>
      <c r="J89" s="1176" t="s">
        <v>776</v>
      </c>
      <c r="K89" s="1176"/>
      <c r="L89" s="1176"/>
      <c r="M89" s="1176" t="s">
        <v>776</v>
      </c>
      <c r="N89" s="1176"/>
      <c r="O89" s="1177"/>
      <c r="P89" s="1176" t="s">
        <v>777</v>
      </c>
      <c r="Q89" s="1176"/>
      <c r="R89" s="1177"/>
      <c r="S89" s="1178" t="s">
        <v>777</v>
      </c>
      <c r="T89" s="1179"/>
      <c r="U89" s="1180" t="s">
        <v>779</v>
      </c>
      <c r="V89" s="1181"/>
      <c r="W89" s="439"/>
      <c r="X89" s="1182" t="s">
        <v>779</v>
      </c>
      <c r="Y89" s="1176"/>
      <c r="Z89" s="1176"/>
      <c r="AA89" s="1182" t="s">
        <v>779</v>
      </c>
      <c r="AB89" s="1176"/>
      <c r="AC89" s="1176"/>
      <c r="AD89" s="1176" t="s">
        <v>777</v>
      </c>
      <c r="AE89" s="1176"/>
      <c r="AF89" s="1176"/>
      <c r="AG89" s="1176" t="s">
        <v>780</v>
      </c>
      <c r="AH89" s="1176"/>
      <c r="AI89" s="1176"/>
      <c r="AJ89" s="1176" t="s">
        <v>780</v>
      </c>
      <c r="AK89" s="1176"/>
      <c r="AL89" s="1176"/>
      <c r="AM89" s="1176" t="s">
        <v>780</v>
      </c>
      <c r="AN89" s="1176"/>
      <c r="AO89" s="1176"/>
      <c r="AP89" s="1176" t="s">
        <v>780</v>
      </c>
      <c r="AQ89" s="1176"/>
      <c r="AR89" s="1176"/>
      <c r="AS89" s="1176" t="s">
        <v>782</v>
      </c>
      <c r="AT89" s="1176"/>
      <c r="AU89" s="1176"/>
      <c r="AV89" s="1004"/>
      <c r="AW89" s="1004"/>
      <c r="AX89" s="1004"/>
      <c r="AY89" s="1004"/>
      <c r="AZ89" s="1004"/>
      <c r="BA89" s="1004"/>
      <c r="BB89" s="1004"/>
      <c r="BC89" s="1004"/>
      <c r="BD89" s="1004"/>
      <c r="BE89" s="1004"/>
      <c r="BF89" s="1004"/>
      <c r="BG89" s="1004"/>
      <c r="BH89" s="1004"/>
      <c r="BI89" s="1004"/>
      <c r="BJ89" s="1004"/>
      <c r="BK89" s="1004"/>
      <c r="BL89" s="1004"/>
      <c r="BM89" s="1004"/>
      <c r="BN89" s="1004"/>
      <c r="BO89" s="1004"/>
      <c r="BR89" s="5"/>
      <c r="DO89" s="5"/>
    </row>
    <row r="90" spans="2:119" ht="13.5" customHeight="1">
      <c r="B90" s="671" t="s">
        <v>734</v>
      </c>
      <c r="C90" s="805" t="s">
        <v>775</v>
      </c>
      <c r="D90" s="805"/>
      <c r="E90" s="697"/>
      <c r="F90" s="697"/>
      <c r="G90" s="697"/>
      <c r="H90" s="697"/>
      <c r="I90" s="697"/>
      <c r="J90" s="697"/>
      <c r="K90" s="697"/>
      <c r="L90" s="697"/>
      <c r="M90" s="697"/>
      <c r="N90" s="697"/>
      <c r="O90" s="697"/>
      <c r="P90" s="697"/>
      <c r="Q90" s="697"/>
      <c r="R90" s="697"/>
      <c r="S90" s="696"/>
      <c r="T90" s="696"/>
      <c r="U90" s="696"/>
      <c r="V90" s="696"/>
      <c r="W90" s="696"/>
      <c r="X90" s="697"/>
      <c r="Y90" s="697"/>
      <c r="Z90" s="697"/>
      <c r="AA90" s="697"/>
      <c r="AB90" s="697"/>
      <c r="AC90" s="697"/>
      <c r="AD90" s="697"/>
      <c r="AE90" s="697"/>
      <c r="AF90" s="697"/>
      <c r="AG90" s="697"/>
      <c r="AH90" s="697"/>
      <c r="AI90" s="697"/>
      <c r="AJ90" s="697"/>
      <c r="AK90" s="697"/>
      <c r="AL90" s="697"/>
      <c r="AM90" s="697"/>
      <c r="AN90" s="697"/>
      <c r="AO90" s="697"/>
      <c r="AP90" s="697"/>
      <c r="AQ90" s="697"/>
      <c r="AR90" s="697"/>
      <c r="AS90" s="697"/>
      <c r="AT90" s="697"/>
      <c r="AU90" s="697"/>
      <c r="AV90" s="696"/>
      <c r="AW90" s="696"/>
      <c r="AX90" s="696"/>
      <c r="AY90" s="696"/>
      <c r="AZ90" s="696"/>
      <c r="BA90" s="696"/>
      <c r="BB90" s="696"/>
      <c r="BC90" s="696"/>
      <c r="BD90" s="696"/>
      <c r="BE90" s="696"/>
      <c r="BF90" s="696"/>
      <c r="BG90" s="696"/>
      <c r="BH90" s="696"/>
      <c r="BI90" s="696"/>
      <c r="BJ90" s="696"/>
      <c r="BK90" s="696"/>
      <c r="BL90" s="696"/>
      <c r="BM90" s="696"/>
      <c r="BN90" s="696"/>
      <c r="BO90" s="696"/>
      <c r="BR90" s="5"/>
      <c r="DO90" s="5"/>
    </row>
    <row r="91" spans="2:119" ht="13.5" customHeight="1">
      <c r="B91" s="715"/>
      <c r="C91" s="234"/>
      <c r="D91" s="234"/>
      <c r="E91" s="234"/>
      <c r="F91" s="234"/>
      <c r="G91" s="234"/>
      <c r="H91" s="234"/>
      <c r="I91" s="234"/>
      <c r="J91" s="234"/>
      <c r="K91" s="234"/>
      <c r="L91" s="234"/>
      <c r="M91" s="234"/>
      <c r="N91" s="234"/>
      <c r="O91" s="234"/>
      <c r="P91" s="234"/>
      <c r="Q91" s="234"/>
      <c r="R91" s="234"/>
      <c r="S91" s="718"/>
      <c r="T91" s="718"/>
      <c r="U91" s="718"/>
      <c r="V91" s="718"/>
      <c r="W91" s="718"/>
      <c r="X91" s="234"/>
      <c r="Y91" s="234"/>
      <c r="Z91" s="234"/>
      <c r="AA91" s="234"/>
      <c r="AB91" s="234"/>
      <c r="AC91" s="234"/>
      <c r="AD91" s="234"/>
      <c r="AE91" s="234"/>
      <c r="AF91" s="234"/>
      <c r="AG91" s="234"/>
      <c r="AH91" s="234"/>
      <c r="AI91" s="234"/>
      <c r="AJ91" s="234"/>
      <c r="AK91" s="234"/>
      <c r="AL91" s="234"/>
      <c r="AM91" s="234"/>
      <c r="AN91" s="234"/>
      <c r="AO91" s="234"/>
      <c r="AP91" s="234"/>
      <c r="AQ91" s="234"/>
      <c r="AR91" s="234"/>
      <c r="AS91" s="234"/>
      <c r="AT91" s="234"/>
      <c r="AU91" s="234"/>
      <c r="AV91" s="718"/>
      <c r="AW91" s="718"/>
      <c r="AX91" s="718"/>
      <c r="AY91" s="718"/>
      <c r="AZ91" s="718"/>
      <c r="BA91" s="718"/>
      <c r="BB91" s="718"/>
      <c r="BC91" s="718"/>
      <c r="BD91" s="718"/>
      <c r="BE91" s="718"/>
      <c r="BF91" s="718"/>
      <c r="BG91" s="718"/>
      <c r="BH91" s="718"/>
      <c r="BI91" s="718"/>
      <c r="BJ91" s="718"/>
      <c r="BK91" s="718"/>
      <c r="BL91" s="718"/>
      <c r="BM91" s="718"/>
      <c r="BN91" s="718"/>
      <c r="BO91" s="718"/>
      <c r="BR91" s="5"/>
      <c r="DO91" s="5"/>
    </row>
    <row r="92" spans="2:119" ht="13.5" customHeight="1">
      <c r="B92" s="698"/>
      <c r="C92" s="708" t="s">
        <v>745</v>
      </c>
      <c r="D92" s="708"/>
      <c r="E92" s="695"/>
      <c r="F92" s="695"/>
      <c r="G92" s="695"/>
      <c r="H92" s="695"/>
      <c r="I92" s="695"/>
      <c r="J92" s="695"/>
      <c r="K92" s="695"/>
      <c r="L92" s="695"/>
      <c r="M92" s="695"/>
      <c r="N92" s="695"/>
      <c r="O92" s="695"/>
      <c r="P92" s="695"/>
      <c r="Q92" s="695"/>
      <c r="R92" s="695"/>
      <c r="S92" s="699"/>
      <c r="T92" s="699"/>
      <c r="U92" s="699"/>
      <c r="V92" s="699"/>
      <c r="W92" s="699"/>
      <c r="X92" s="695"/>
      <c r="Y92" s="695"/>
      <c r="Z92" s="695"/>
      <c r="AA92" s="695"/>
      <c r="AB92" s="695"/>
      <c r="AC92" s="695"/>
      <c r="AD92" s="695"/>
      <c r="AE92" s="695"/>
      <c r="AF92" s="695"/>
      <c r="AG92" s="695"/>
      <c r="AH92" s="695"/>
      <c r="AI92" s="695"/>
      <c r="AJ92" s="695"/>
      <c r="AK92" s="695"/>
      <c r="AL92" s="695"/>
      <c r="AM92" s="695"/>
      <c r="AN92" s="695"/>
      <c r="AO92" s="695"/>
      <c r="AP92" s="695"/>
      <c r="AQ92" s="695"/>
      <c r="AR92" s="695"/>
      <c r="AS92" s="695"/>
      <c r="AT92" s="695"/>
      <c r="AU92" s="695"/>
      <c r="AV92" s="699"/>
      <c r="AW92" s="699"/>
      <c r="AX92" s="699"/>
      <c r="AY92" s="699"/>
      <c r="AZ92" s="699"/>
      <c r="BA92" s="699"/>
      <c r="BB92" s="699"/>
      <c r="BC92" s="699"/>
      <c r="BD92" s="699"/>
      <c r="BE92" s="699"/>
      <c r="BF92" s="699"/>
      <c r="BG92" s="699"/>
      <c r="BH92" s="699"/>
      <c r="BI92" s="699"/>
      <c r="BJ92" s="699"/>
      <c r="BK92" s="699"/>
      <c r="BL92" s="699"/>
      <c r="BM92" s="699"/>
      <c r="BN92" s="699"/>
      <c r="BO92" s="699"/>
      <c r="BR92" s="5"/>
      <c r="DO92" s="5"/>
    </row>
    <row r="93" spans="2:119" ht="13.5" customHeight="1">
      <c r="B93" s="1260" t="s">
        <v>752</v>
      </c>
      <c r="C93" s="1042" t="s">
        <v>783</v>
      </c>
      <c r="D93" s="1081"/>
      <c r="E93" s="1082"/>
      <c r="F93" s="75">
        <v>600</v>
      </c>
      <c r="G93" s="49" t="s">
        <v>138</v>
      </c>
      <c r="H93" s="50" t="s">
        <v>138</v>
      </c>
      <c r="I93" s="661" t="str">
        <f t="shared" ref="I93:I103" si="322">IF(SUM(G93:H93)=0,"-",SUM(G93:H93))</f>
        <v>-</v>
      </c>
      <c r="J93" s="49" t="s">
        <v>138</v>
      </c>
      <c r="K93" s="50" t="s">
        <v>138</v>
      </c>
      <c r="L93" s="661" t="str">
        <f t="shared" ref="L93:L103" si="323">IF(SUM(J93:K93)=0,"-",SUM(J93:K93))</f>
        <v>-</v>
      </c>
      <c r="M93" s="49" t="s">
        <v>138</v>
      </c>
      <c r="N93" s="50" t="s">
        <v>138</v>
      </c>
      <c r="O93" s="661" t="str">
        <f t="shared" ref="O93:O103" si="324">IF(SUM(M93:N93)=0,"-",SUM(M93:N93))</f>
        <v>-</v>
      </c>
      <c r="P93" s="49" t="s">
        <v>138</v>
      </c>
      <c r="Q93" s="50" t="s">
        <v>138</v>
      </c>
      <c r="R93" s="661" t="str">
        <f t="shared" ref="R93:R103" si="325">IF(SUM(P93:Q93)=0,"-",SUM(P93:Q93))</f>
        <v>-</v>
      </c>
      <c r="S93" s="49" t="s">
        <v>138</v>
      </c>
      <c r="T93" s="186" t="s">
        <v>138</v>
      </c>
      <c r="U93" s="186" t="s">
        <v>138</v>
      </c>
      <c r="V93" s="50" t="s">
        <v>138</v>
      </c>
      <c r="W93" s="661" t="str">
        <f t="shared" ref="W93:W103" si="326">IF(SUM(S93:V93)=0,"-",SUM(S93:V93))</f>
        <v>-</v>
      </c>
      <c r="X93" s="49">
        <v>595.4</v>
      </c>
      <c r="Y93" s="50">
        <v>65.7</v>
      </c>
      <c r="Z93" s="661">
        <f t="shared" ref="Z93:Z103" si="327">IF(SUM(X93:Y93)=0,"-",SUM(X93:Y93))</f>
        <v>661.1</v>
      </c>
      <c r="AA93" s="49" t="s">
        <v>138</v>
      </c>
      <c r="AB93" s="50" t="s">
        <v>138</v>
      </c>
      <c r="AC93" s="661" t="str">
        <f t="shared" ref="AC93:AC103" si="328">IF(SUM(AA93:AB93)=0,"-",SUM(AA93:AB93))</f>
        <v>-</v>
      </c>
      <c r="AD93" s="49" t="s">
        <v>138</v>
      </c>
      <c r="AE93" s="50" t="s">
        <v>138</v>
      </c>
      <c r="AF93" s="661" t="str">
        <f t="shared" ref="AF93:AF103" si="329">IF(SUM(AD93:AE93)=0,"-",SUM(AD93:AE93))</f>
        <v>-</v>
      </c>
      <c r="AG93" s="49" t="s">
        <v>138</v>
      </c>
      <c r="AH93" s="50" t="s">
        <v>138</v>
      </c>
      <c r="AI93" s="661" t="str">
        <f t="shared" ref="AI93:AI103" si="330">IF(SUM(AG93:AH93)=0,"-",SUM(AG93:AH93))</f>
        <v>-</v>
      </c>
      <c r="AJ93" s="49" t="s">
        <v>138</v>
      </c>
      <c r="AK93" s="50" t="s">
        <v>138</v>
      </c>
      <c r="AL93" s="661" t="str">
        <f t="shared" ref="AL93:AL103" si="331">IF(SUM(AJ93:AK93)=0,"-",SUM(AJ93:AK93))</f>
        <v>-</v>
      </c>
      <c r="AM93" s="49" t="s">
        <v>138</v>
      </c>
      <c r="AN93" s="50" t="s">
        <v>138</v>
      </c>
      <c r="AO93" s="661" t="str">
        <f t="shared" ref="AO93:AO103" si="332">IF(SUM(AM93:AN93)=0,"-",SUM(AM93:AN93))</f>
        <v>-</v>
      </c>
      <c r="AP93" s="49" t="s">
        <v>138</v>
      </c>
      <c r="AQ93" s="50" t="s">
        <v>138</v>
      </c>
      <c r="AR93" s="661" t="str">
        <f t="shared" ref="AR93:AR103" si="333">IF(SUM(AP93:AQ93)=0,"-",SUM(AP93:AQ93))</f>
        <v>-</v>
      </c>
      <c r="AS93" s="49" t="s">
        <v>138</v>
      </c>
      <c r="AT93" s="50" t="s">
        <v>138</v>
      </c>
      <c r="AU93" s="661" t="str">
        <f t="shared" ref="AU93:AU103" si="334">IF(SUM(AS93:AT93)=0,"-",SUM(AS93:AT93))</f>
        <v>-</v>
      </c>
      <c r="AV93" s="1077">
        <f t="shared" ref="AV93:AV103" si="335">IF(SUM(G93,J93,M93,P93,S93,U93,X93,AA93,AD93,AG93,AJ93,AM93,AP93,AS93)=0,"-",SUM(G93,J93,M93,P93,S93,U93,X93,AA93,AD93,AG93,AJ93,AM93,AP93,AS93))</f>
        <v>595.4</v>
      </c>
      <c r="AW93" s="1074"/>
      <c r="AX93" s="1076">
        <f t="shared" ref="AX93:AX103" si="336">IF(SUM(H93,K93,N93,Q93,T93,V93,Y93,AB93,AE93,AH93,AK93,AN93,AQ93,AT93)=0,"-",SUM(H93,K93,N93,Q93,T93,V93,Y93,AB93,AE93,AH93,AK93,AN93,AQ93,AT93))</f>
        <v>65.7</v>
      </c>
      <c r="AY93" s="1074"/>
      <c r="AZ93" s="1077">
        <f t="shared" ref="AZ93:AZ103" si="337">SUMIF(G$124,"①",I93)+SUMIF(J$124,"①",L93)+SUMIF(M$124,"①",O93)+SUMIF(P$124,"①",R93)+SUMIF(S$124,"①",S93)+SUMIF(S$124,"①",T93)+SUMIF(U$124,"①",U93)+SUMIF(U$124,"①",V93)+SUMIF(X$124,"①",Z93)+SUMIF(AA$124,"①",AC93)+SUMIF(AD$124,"①",AF93)+SUMIF(AG$124,"①",AI93)+SUMIF(AJ$124,"①",AL93)+SUMIF(AM$124,"①",AO93)+SUMIF(AP$124,"①",AR93)+SUMIF(AS$124,"①",AU93)</f>
        <v>0</v>
      </c>
      <c r="BA93" s="1074"/>
      <c r="BB93" s="1074">
        <f t="shared" ref="BB93:BB103" si="338">SUMIF(G$124,"②",I93)+SUMIF(J$124,"②",L93)+SUMIF(M$124,"②",O93)+SUMIF(P$124,"②",R93)+SUMIF(S$124,"②",S93)+SUMIF(S$124,"②",T93)+SUMIF(U$124,"②",U93)+SUMIF(U$124,"②",V93)+SUMIF(X$124,"②",Z93)+SUMIF(AA$124,"②",AC93)+SUMIF(AD$124,"②",AF93)+SUMIF(AG$124,"②",AI93)+SUMIF(AJ$124,"②",AL93)+SUMIF(AM$124,"②",AO93)+SUMIF(AP$124,"②",AR93)+SUMIF(AS$124,"②",AU93)</f>
        <v>0</v>
      </c>
      <c r="BC93" s="1074"/>
      <c r="BD93" s="1074">
        <f t="shared" ref="BD93:BD103" si="339">SUMIF(G$124,"③",I93)+SUMIF(J$124,"③",L93)+SUMIF(M$124,"③",O93)+SUMIF(P$124,"③",R93)+SUMIF(S$124,"③",S93)+SUMIF(S$124,"③",T93)+SUMIF(U$124,"③",U93)+SUMIF(U$124,"③",V93)+SUMIF(X$124,"③",Z93)+SUMIF(AA$124,"③",AC93)+SUMIF(AD$124,"③",AF93)+SUMIF(AG$124,"③",AI93)+SUMIF(AJ$124,"③",AL93)+SUMIF(AM$124,"③",AO93)+SUMIF(AP$124,"③",AR93)+SUMIF(AS$124,"③",AU93)</f>
        <v>661.1</v>
      </c>
      <c r="BE93" s="1074"/>
      <c r="BF93" s="1074">
        <f t="shared" ref="BF93:BF103" si="340">SUMIF(G$124,"④",I93)+SUMIF(J$124,"④",L93)+SUMIF(M$124,"④",O93)+SUMIF(P$124,"④",R93)+SUMIF(S$124,"④",S93)+SUMIF(S$124,"④",T93)+SUMIF(U$124,"④",U93)+SUMIF(U$124,"④",V93)+SUMIF(X$124,"④",Z93)+SUMIF(AA$124,"④",AC93)+SUMIF(AD$124,"④",AF93)+SUMIF(AG$124,"④",AI93)+SUMIF(AJ$124,"④",AL93)+SUMIF(AM$124,"④",AO93)+SUMIF(AP$124,"④",AR93)+SUMIF(AS$124,"④",AU93)</f>
        <v>0</v>
      </c>
      <c r="BG93" s="1074"/>
      <c r="BH93" s="1074">
        <f t="shared" ref="BH93:BH103" si="341">SUMIF(G$124,"⑤",I93)+SUMIF(J$124,"⑤",L93)+SUMIF(M$124,"⑤",O93)+SUMIF(P$124,"⑤",R93)+SUMIF(S$124,"⑤",S93)+SUMIF(S$124,"⑤",T93)+SUMIF(U$124,"⑤",U93)+SUMIF(U$124,"⑤",V93)+SUMIF(X$124,"⑤",Z93)+SUMIF(AA$124,"⑤",AC93)+SUMIF(AD$124,"⑤",AF93)+SUMIF(AG$124,"⑤",AI93)+SUMIF(AJ$124,"⑤",AL93)+SUMIF(AM$124,"⑤",AO93)+SUMIF(AP$124,"⑤",AR93)+SUMIF(AS$124,"⑤",AU93)</f>
        <v>0</v>
      </c>
      <c r="BI93" s="1078"/>
      <c r="BJ93" s="1077">
        <f t="shared" ref="BJ93:BJ103" si="342">SUM(AZ93:BC93)</f>
        <v>0</v>
      </c>
      <c r="BK93" s="1074"/>
      <c r="BL93" s="1074">
        <f t="shared" ref="BL93:BL103" si="343">SUM(BD93:BI93)</f>
        <v>661.1</v>
      </c>
      <c r="BM93" s="1075"/>
      <c r="BN93" s="1074">
        <f t="shared" ref="BN93:BN104" si="344">IF(SUM(AV93:AX93)=0,"-",IF(AND(SUM(AV93:AX93)=SUM(AZ93:BI93),SUM(AZ93:BI93)=SUM(BJ93:BM93)),SUM(AV93:AX93),"エラー"))</f>
        <v>661.1</v>
      </c>
      <c r="BO93" s="1075"/>
      <c r="BR93" s="5"/>
      <c r="DO93" s="5"/>
    </row>
    <row r="94" spans="2:119" ht="13.5" customHeight="1">
      <c r="B94" s="1265"/>
      <c r="C94" s="1083"/>
      <c r="D94" s="1084"/>
      <c r="E94" s="1085"/>
      <c r="F94" s="76">
        <v>500</v>
      </c>
      <c r="G94" s="52">
        <v>410</v>
      </c>
      <c r="H94" s="53" t="s">
        <v>138</v>
      </c>
      <c r="I94" s="664">
        <f t="shared" si="322"/>
        <v>410</v>
      </c>
      <c r="J94" s="52">
        <v>69.8</v>
      </c>
      <c r="K94" s="53" t="s">
        <v>138</v>
      </c>
      <c r="L94" s="664">
        <f t="shared" si="323"/>
        <v>69.8</v>
      </c>
      <c r="M94" s="52" t="s">
        <v>138</v>
      </c>
      <c r="N94" s="53" t="s">
        <v>138</v>
      </c>
      <c r="O94" s="664" t="str">
        <f t="shared" si="324"/>
        <v>-</v>
      </c>
      <c r="P94" s="52" t="s">
        <v>138</v>
      </c>
      <c r="Q94" s="53" t="s">
        <v>138</v>
      </c>
      <c r="R94" s="664" t="str">
        <f t="shared" si="325"/>
        <v>-</v>
      </c>
      <c r="S94" s="52" t="s">
        <v>138</v>
      </c>
      <c r="T94" s="188" t="s">
        <v>138</v>
      </c>
      <c r="U94" s="188" t="s">
        <v>138</v>
      </c>
      <c r="V94" s="53" t="s">
        <v>138</v>
      </c>
      <c r="W94" s="664" t="str">
        <f t="shared" si="326"/>
        <v>-</v>
      </c>
      <c r="X94" s="52">
        <v>577.9</v>
      </c>
      <c r="Y94" s="53">
        <v>63.9</v>
      </c>
      <c r="Z94" s="664">
        <f t="shared" si="327"/>
        <v>641.79999999999995</v>
      </c>
      <c r="AA94" s="52" t="s">
        <v>138</v>
      </c>
      <c r="AB94" s="53" t="s">
        <v>138</v>
      </c>
      <c r="AC94" s="664" t="str">
        <f t="shared" si="328"/>
        <v>-</v>
      </c>
      <c r="AD94" s="52" t="s">
        <v>138</v>
      </c>
      <c r="AE94" s="53" t="s">
        <v>138</v>
      </c>
      <c r="AF94" s="664" t="str">
        <f t="shared" si="329"/>
        <v>-</v>
      </c>
      <c r="AG94" s="52" t="s">
        <v>138</v>
      </c>
      <c r="AH94" s="53" t="s">
        <v>138</v>
      </c>
      <c r="AI94" s="664" t="str">
        <f t="shared" si="330"/>
        <v>-</v>
      </c>
      <c r="AJ94" s="52" t="s">
        <v>138</v>
      </c>
      <c r="AK94" s="53" t="s">
        <v>138</v>
      </c>
      <c r="AL94" s="664" t="str">
        <f t="shared" si="331"/>
        <v>-</v>
      </c>
      <c r="AM94" s="52" t="s">
        <v>138</v>
      </c>
      <c r="AN94" s="53" t="s">
        <v>138</v>
      </c>
      <c r="AO94" s="664" t="str">
        <f t="shared" si="332"/>
        <v>-</v>
      </c>
      <c r="AP94" s="52" t="s">
        <v>138</v>
      </c>
      <c r="AQ94" s="53">
        <v>20.6</v>
      </c>
      <c r="AR94" s="664">
        <f t="shared" si="333"/>
        <v>20.6</v>
      </c>
      <c r="AS94" s="52" t="s">
        <v>138</v>
      </c>
      <c r="AT94" s="53" t="s">
        <v>138</v>
      </c>
      <c r="AU94" s="664" t="str">
        <f t="shared" si="334"/>
        <v>-</v>
      </c>
      <c r="AV94" s="1071">
        <f t="shared" si="335"/>
        <v>1057.7</v>
      </c>
      <c r="AW94" s="1070"/>
      <c r="AX94" s="1069">
        <f t="shared" si="336"/>
        <v>84.5</v>
      </c>
      <c r="AY94" s="1070"/>
      <c r="AZ94" s="1071">
        <f t="shared" si="337"/>
        <v>479.8</v>
      </c>
      <c r="BA94" s="1070"/>
      <c r="BB94" s="1070">
        <f t="shared" si="338"/>
        <v>0</v>
      </c>
      <c r="BC94" s="1070"/>
      <c r="BD94" s="1070">
        <f t="shared" si="339"/>
        <v>641.79999999999995</v>
      </c>
      <c r="BE94" s="1070"/>
      <c r="BF94" s="1070">
        <f t="shared" si="340"/>
        <v>20.6</v>
      </c>
      <c r="BG94" s="1070"/>
      <c r="BH94" s="1070">
        <f t="shared" si="341"/>
        <v>0</v>
      </c>
      <c r="BI94" s="1072"/>
      <c r="BJ94" s="1071">
        <f t="shared" si="342"/>
        <v>479.8</v>
      </c>
      <c r="BK94" s="1070"/>
      <c r="BL94" s="1070">
        <f t="shared" si="343"/>
        <v>662.4</v>
      </c>
      <c r="BM94" s="1073"/>
      <c r="BN94" s="1070">
        <f t="shared" si="344"/>
        <v>1142.2</v>
      </c>
      <c r="BO94" s="1073"/>
      <c r="BR94" s="5"/>
      <c r="DO94" s="5"/>
    </row>
    <row r="95" spans="2:119" ht="13.5" customHeight="1">
      <c r="B95" s="1265"/>
      <c r="C95" s="1083"/>
      <c r="D95" s="1084"/>
      <c r="E95" s="1085"/>
      <c r="F95" s="76">
        <v>450</v>
      </c>
      <c r="G95" s="52" t="s">
        <v>138</v>
      </c>
      <c r="H95" s="53" t="s">
        <v>138</v>
      </c>
      <c r="I95" s="664" t="str">
        <f t="shared" si="322"/>
        <v>-</v>
      </c>
      <c r="J95" s="52" t="s">
        <v>138</v>
      </c>
      <c r="K95" s="53" t="s">
        <v>138</v>
      </c>
      <c r="L95" s="664" t="str">
        <f t="shared" si="323"/>
        <v>-</v>
      </c>
      <c r="M95" s="52" t="s">
        <v>138</v>
      </c>
      <c r="N95" s="53" t="s">
        <v>138</v>
      </c>
      <c r="O95" s="664" t="str">
        <f t="shared" si="324"/>
        <v>-</v>
      </c>
      <c r="P95" s="52" t="s">
        <v>138</v>
      </c>
      <c r="Q95" s="53" t="s">
        <v>138</v>
      </c>
      <c r="R95" s="664" t="str">
        <f t="shared" si="325"/>
        <v>-</v>
      </c>
      <c r="S95" s="52" t="s">
        <v>138</v>
      </c>
      <c r="T95" s="188" t="s">
        <v>138</v>
      </c>
      <c r="U95" s="188" t="s">
        <v>138</v>
      </c>
      <c r="V95" s="53" t="s">
        <v>138</v>
      </c>
      <c r="W95" s="664" t="str">
        <f t="shared" si="326"/>
        <v>-</v>
      </c>
      <c r="X95" s="52">
        <v>2928.1</v>
      </c>
      <c r="Y95" s="53">
        <v>324.89999999999998</v>
      </c>
      <c r="Z95" s="664">
        <f t="shared" si="327"/>
        <v>3253</v>
      </c>
      <c r="AA95" s="52" t="s">
        <v>138</v>
      </c>
      <c r="AB95" s="53" t="s">
        <v>138</v>
      </c>
      <c r="AC95" s="664" t="str">
        <f t="shared" si="328"/>
        <v>-</v>
      </c>
      <c r="AD95" s="52" t="s">
        <v>138</v>
      </c>
      <c r="AE95" s="53" t="s">
        <v>138</v>
      </c>
      <c r="AF95" s="664" t="str">
        <f t="shared" si="329"/>
        <v>-</v>
      </c>
      <c r="AG95" s="52" t="s">
        <v>138</v>
      </c>
      <c r="AH95" s="53" t="s">
        <v>138</v>
      </c>
      <c r="AI95" s="664" t="str">
        <f t="shared" si="330"/>
        <v>-</v>
      </c>
      <c r="AJ95" s="52" t="s">
        <v>138</v>
      </c>
      <c r="AK95" s="53" t="s">
        <v>138</v>
      </c>
      <c r="AL95" s="664" t="str">
        <f t="shared" si="331"/>
        <v>-</v>
      </c>
      <c r="AM95" s="52" t="s">
        <v>138</v>
      </c>
      <c r="AN95" s="53" t="s">
        <v>138</v>
      </c>
      <c r="AO95" s="664" t="str">
        <f t="shared" si="332"/>
        <v>-</v>
      </c>
      <c r="AP95" s="52" t="s">
        <v>138</v>
      </c>
      <c r="AQ95" s="53" t="s">
        <v>138</v>
      </c>
      <c r="AR95" s="664" t="str">
        <f t="shared" si="333"/>
        <v>-</v>
      </c>
      <c r="AS95" s="52" t="s">
        <v>138</v>
      </c>
      <c r="AT95" s="53" t="s">
        <v>138</v>
      </c>
      <c r="AU95" s="664" t="str">
        <f t="shared" si="334"/>
        <v>-</v>
      </c>
      <c r="AV95" s="1071">
        <f t="shared" si="335"/>
        <v>2928.1</v>
      </c>
      <c r="AW95" s="1070"/>
      <c r="AX95" s="1069">
        <f t="shared" si="336"/>
        <v>324.89999999999998</v>
      </c>
      <c r="AY95" s="1070"/>
      <c r="AZ95" s="1071">
        <f t="shared" si="337"/>
        <v>0</v>
      </c>
      <c r="BA95" s="1070"/>
      <c r="BB95" s="1070">
        <f t="shared" si="338"/>
        <v>0</v>
      </c>
      <c r="BC95" s="1070"/>
      <c r="BD95" s="1070">
        <f t="shared" si="339"/>
        <v>3253</v>
      </c>
      <c r="BE95" s="1070"/>
      <c r="BF95" s="1070">
        <f t="shared" si="340"/>
        <v>0</v>
      </c>
      <c r="BG95" s="1070"/>
      <c r="BH95" s="1070">
        <f t="shared" si="341"/>
        <v>0</v>
      </c>
      <c r="BI95" s="1072"/>
      <c r="BJ95" s="1071">
        <f t="shared" si="342"/>
        <v>0</v>
      </c>
      <c r="BK95" s="1070"/>
      <c r="BL95" s="1070">
        <f t="shared" si="343"/>
        <v>3253</v>
      </c>
      <c r="BM95" s="1073"/>
      <c r="BN95" s="1070">
        <f t="shared" si="344"/>
        <v>3253</v>
      </c>
      <c r="BO95" s="1073"/>
      <c r="BR95" s="5"/>
      <c r="DO95" s="5"/>
    </row>
    <row r="96" spans="2:119" ht="13.5" customHeight="1">
      <c r="B96" s="1265"/>
      <c r="C96" s="1083"/>
      <c r="D96" s="1084"/>
      <c r="E96" s="1085"/>
      <c r="F96" s="76">
        <v>400</v>
      </c>
      <c r="G96" s="52">
        <v>8.3000000000000007</v>
      </c>
      <c r="H96" s="53" t="s">
        <v>138</v>
      </c>
      <c r="I96" s="664">
        <f t="shared" si="322"/>
        <v>8.3000000000000007</v>
      </c>
      <c r="J96" s="52" t="s">
        <v>138</v>
      </c>
      <c r="K96" s="53" t="s">
        <v>138</v>
      </c>
      <c r="L96" s="664" t="str">
        <f t="shared" si="323"/>
        <v>-</v>
      </c>
      <c r="M96" s="52" t="s">
        <v>138</v>
      </c>
      <c r="N96" s="53" t="s">
        <v>138</v>
      </c>
      <c r="O96" s="664" t="str">
        <f t="shared" si="324"/>
        <v>-</v>
      </c>
      <c r="P96" s="52" t="s">
        <v>138</v>
      </c>
      <c r="Q96" s="53" t="s">
        <v>138</v>
      </c>
      <c r="R96" s="664" t="str">
        <f t="shared" si="325"/>
        <v>-</v>
      </c>
      <c r="S96" s="52">
        <v>35.6</v>
      </c>
      <c r="T96" s="188">
        <v>3.6</v>
      </c>
      <c r="U96" s="188">
        <v>144</v>
      </c>
      <c r="V96" s="53">
        <v>9</v>
      </c>
      <c r="W96" s="664">
        <f t="shared" si="326"/>
        <v>192.2</v>
      </c>
      <c r="X96" s="52">
        <v>1472.4</v>
      </c>
      <c r="Y96" s="53">
        <v>164.7</v>
      </c>
      <c r="Z96" s="664">
        <f t="shared" si="327"/>
        <v>1637.1000000000001</v>
      </c>
      <c r="AA96" s="52" t="s">
        <v>138</v>
      </c>
      <c r="AB96" s="53" t="s">
        <v>138</v>
      </c>
      <c r="AC96" s="664" t="str">
        <f t="shared" si="328"/>
        <v>-</v>
      </c>
      <c r="AD96" s="52" t="s">
        <v>138</v>
      </c>
      <c r="AE96" s="53" t="s">
        <v>138</v>
      </c>
      <c r="AF96" s="664" t="str">
        <f t="shared" si="329"/>
        <v>-</v>
      </c>
      <c r="AG96" s="52" t="s">
        <v>138</v>
      </c>
      <c r="AH96" s="53" t="s">
        <v>138</v>
      </c>
      <c r="AI96" s="664" t="str">
        <f t="shared" si="330"/>
        <v>-</v>
      </c>
      <c r="AJ96" s="52" t="s">
        <v>138</v>
      </c>
      <c r="AK96" s="53" t="s">
        <v>138</v>
      </c>
      <c r="AL96" s="664" t="str">
        <f t="shared" si="331"/>
        <v>-</v>
      </c>
      <c r="AM96" s="52" t="s">
        <v>138</v>
      </c>
      <c r="AN96" s="53" t="s">
        <v>138</v>
      </c>
      <c r="AO96" s="664" t="str">
        <f t="shared" si="332"/>
        <v>-</v>
      </c>
      <c r="AP96" s="52" t="s">
        <v>138</v>
      </c>
      <c r="AQ96" s="53" t="s">
        <v>138</v>
      </c>
      <c r="AR96" s="664" t="str">
        <f t="shared" si="333"/>
        <v>-</v>
      </c>
      <c r="AS96" s="52" t="s">
        <v>138</v>
      </c>
      <c r="AT96" s="53" t="s">
        <v>138</v>
      </c>
      <c r="AU96" s="664" t="str">
        <f t="shared" si="334"/>
        <v>-</v>
      </c>
      <c r="AV96" s="1071">
        <f t="shared" si="335"/>
        <v>1660.3000000000002</v>
      </c>
      <c r="AW96" s="1070"/>
      <c r="AX96" s="1069">
        <f t="shared" si="336"/>
        <v>177.29999999999998</v>
      </c>
      <c r="AY96" s="1070"/>
      <c r="AZ96" s="1071">
        <f t="shared" si="337"/>
        <v>8.3000000000000007</v>
      </c>
      <c r="BA96" s="1070"/>
      <c r="BB96" s="1070">
        <f t="shared" si="338"/>
        <v>39.200000000000003</v>
      </c>
      <c r="BC96" s="1070"/>
      <c r="BD96" s="1070">
        <f t="shared" si="339"/>
        <v>1790.1000000000001</v>
      </c>
      <c r="BE96" s="1070"/>
      <c r="BF96" s="1070">
        <f t="shared" si="340"/>
        <v>0</v>
      </c>
      <c r="BG96" s="1070"/>
      <c r="BH96" s="1070">
        <f t="shared" si="341"/>
        <v>0</v>
      </c>
      <c r="BI96" s="1072"/>
      <c r="BJ96" s="1071">
        <f t="shared" si="342"/>
        <v>47.5</v>
      </c>
      <c r="BK96" s="1070"/>
      <c r="BL96" s="1070">
        <f t="shared" si="343"/>
        <v>1790.1000000000001</v>
      </c>
      <c r="BM96" s="1073"/>
      <c r="BN96" s="1070">
        <f t="shared" si="344"/>
        <v>1837.6000000000001</v>
      </c>
      <c r="BO96" s="1073"/>
      <c r="BR96" s="5"/>
      <c r="DO96" s="5"/>
    </row>
    <row r="97" spans="2:119" ht="13.5" customHeight="1">
      <c r="B97" s="1265"/>
      <c r="C97" s="1083"/>
      <c r="D97" s="1084"/>
      <c r="E97" s="1085"/>
      <c r="F97" s="76">
        <v>350</v>
      </c>
      <c r="G97" s="52" t="s">
        <v>138</v>
      </c>
      <c r="H97" s="53" t="s">
        <v>138</v>
      </c>
      <c r="I97" s="664" t="str">
        <f t="shared" si="322"/>
        <v>-</v>
      </c>
      <c r="J97" s="52" t="s">
        <v>138</v>
      </c>
      <c r="K97" s="53" t="s">
        <v>138</v>
      </c>
      <c r="L97" s="664" t="str">
        <f t="shared" si="323"/>
        <v>-</v>
      </c>
      <c r="M97" s="52" t="s">
        <v>138</v>
      </c>
      <c r="N97" s="53" t="s">
        <v>138</v>
      </c>
      <c r="O97" s="664" t="str">
        <f t="shared" si="324"/>
        <v>-</v>
      </c>
      <c r="P97" s="52" t="s">
        <v>138</v>
      </c>
      <c r="Q97" s="53" t="s">
        <v>138</v>
      </c>
      <c r="R97" s="664" t="str">
        <f t="shared" si="325"/>
        <v>-</v>
      </c>
      <c r="S97" s="52" t="s">
        <v>138</v>
      </c>
      <c r="T97" s="188" t="s">
        <v>138</v>
      </c>
      <c r="U97" s="188" t="s">
        <v>138</v>
      </c>
      <c r="V97" s="53" t="s">
        <v>138</v>
      </c>
      <c r="W97" s="664" t="str">
        <f t="shared" si="326"/>
        <v>-</v>
      </c>
      <c r="X97" s="52">
        <v>238</v>
      </c>
      <c r="Y97" s="53">
        <v>26.1</v>
      </c>
      <c r="Z97" s="664">
        <f t="shared" si="327"/>
        <v>264.10000000000002</v>
      </c>
      <c r="AA97" s="52" t="s">
        <v>138</v>
      </c>
      <c r="AB97" s="53" t="s">
        <v>138</v>
      </c>
      <c r="AC97" s="664" t="str">
        <f t="shared" si="328"/>
        <v>-</v>
      </c>
      <c r="AD97" s="52" t="s">
        <v>138</v>
      </c>
      <c r="AE97" s="53" t="s">
        <v>138</v>
      </c>
      <c r="AF97" s="664" t="str">
        <f t="shared" si="329"/>
        <v>-</v>
      </c>
      <c r="AG97" s="52" t="s">
        <v>138</v>
      </c>
      <c r="AH97" s="53" t="s">
        <v>138</v>
      </c>
      <c r="AI97" s="664" t="str">
        <f t="shared" si="330"/>
        <v>-</v>
      </c>
      <c r="AJ97" s="52" t="s">
        <v>138</v>
      </c>
      <c r="AK97" s="53" t="s">
        <v>138</v>
      </c>
      <c r="AL97" s="664" t="str">
        <f t="shared" si="331"/>
        <v>-</v>
      </c>
      <c r="AM97" s="52" t="s">
        <v>138</v>
      </c>
      <c r="AN97" s="53" t="s">
        <v>138</v>
      </c>
      <c r="AO97" s="664" t="str">
        <f t="shared" si="332"/>
        <v>-</v>
      </c>
      <c r="AP97" s="52" t="s">
        <v>138</v>
      </c>
      <c r="AQ97" s="53" t="s">
        <v>138</v>
      </c>
      <c r="AR97" s="664" t="str">
        <f t="shared" si="333"/>
        <v>-</v>
      </c>
      <c r="AS97" s="52" t="s">
        <v>138</v>
      </c>
      <c r="AT97" s="53" t="s">
        <v>138</v>
      </c>
      <c r="AU97" s="664" t="str">
        <f t="shared" si="334"/>
        <v>-</v>
      </c>
      <c r="AV97" s="1071">
        <f t="shared" si="335"/>
        <v>238</v>
      </c>
      <c r="AW97" s="1070"/>
      <c r="AX97" s="1069">
        <f t="shared" si="336"/>
        <v>26.1</v>
      </c>
      <c r="AY97" s="1070"/>
      <c r="AZ97" s="1071">
        <f t="shared" si="337"/>
        <v>0</v>
      </c>
      <c r="BA97" s="1070"/>
      <c r="BB97" s="1070">
        <f t="shared" si="338"/>
        <v>0</v>
      </c>
      <c r="BC97" s="1070"/>
      <c r="BD97" s="1070">
        <f t="shared" si="339"/>
        <v>264.10000000000002</v>
      </c>
      <c r="BE97" s="1070"/>
      <c r="BF97" s="1070">
        <f t="shared" si="340"/>
        <v>0</v>
      </c>
      <c r="BG97" s="1070"/>
      <c r="BH97" s="1070">
        <f t="shared" si="341"/>
        <v>0</v>
      </c>
      <c r="BI97" s="1072"/>
      <c r="BJ97" s="1071">
        <f>SUM(AZ97:BC97)</f>
        <v>0</v>
      </c>
      <c r="BK97" s="1070"/>
      <c r="BL97" s="1070">
        <f t="shared" si="343"/>
        <v>264.10000000000002</v>
      </c>
      <c r="BM97" s="1073"/>
      <c r="BN97" s="1070">
        <f t="shared" si="344"/>
        <v>264.10000000000002</v>
      </c>
      <c r="BO97" s="1073"/>
      <c r="BR97" s="5"/>
      <c r="DO97" s="5"/>
    </row>
    <row r="98" spans="2:119" ht="13.5" customHeight="1">
      <c r="B98" s="1265"/>
      <c r="C98" s="1083"/>
      <c r="D98" s="1084"/>
      <c r="E98" s="1085"/>
      <c r="F98" s="76">
        <v>300</v>
      </c>
      <c r="G98" s="52">
        <v>252.5</v>
      </c>
      <c r="H98" s="53" t="s">
        <v>138</v>
      </c>
      <c r="I98" s="664">
        <f t="shared" si="322"/>
        <v>252.5</v>
      </c>
      <c r="J98" s="52" t="s">
        <v>138</v>
      </c>
      <c r="K98" s="53" t="s">
        <v>138</v>
      </c>
      <c r="L98" s="664" t="str">
        <f t="shared" si="323"/>
        <v>-</v>
      </c>
      <c r="M98" s="52" t="s">
        <v>138</v>
      </c>
      <c r="N98" s="53" t="s">
        <v>138</v>
      </c>
      <c r="O98" s="664" t="str">
        <f t="shared" si="324"/>
        <v>-</v>
      </c>
      <c r="P98" s="52" t="s">
        <v>138</v>
      </c>
      <c r="Q98" s="53" t="s">
        <v>138</v>
      </c>
      <c r="R98" s="664" t="str">
        <f t="shared" si="325"/>
        <v>-</v>
      </c>
      <c r="S98" s="52" t="s">
        <v>138</v>
      </c>
      <c r="T98" s="188" t="s">
        <v>138</v>
      </c>
      <c r="U98" s="188" t="s">
        <v>138</v>
      </c>
      <c r="V98" s="53" t="s">
        <v>138</v>
      </c>
      <c r="W98" s="664" t="str">
        <f t="shared" si="326"/>
        <v>-</v>
      </c>
      <c r="X98" s="52">
        <v>1460.3</v>
      </c>
      <c r="Y98" s="53">
        <v>162</v>
      </c>
      <c r="Z98" s="664">
        <f t="shared" si="327"/>
        <v>1622.3</v>
      </c>
      <c r="AA98" s="52" t="s">
        <v>138</v>
      </c>
      <c r="AB98" s="53" t="s">
        <v>138</v>
      </c>
      <c r="AC98" s="664" t="str">
        <f t="shared" si="328"/>
        <v>-</v>
      </c>
      <c r="AD98" s="52" t="s">
        <v>138</v>
      </c>
      <c r="AE98" s="53" t="s">
        <v>138</v>
      </c>
      <c r="AF98" s="664" t="str">
        <f t="shared" si="329"/>
        <v>-</v>
      </c>
      <c r="AG98" s="52" t="s">
        <v>138</v>
      </c>
      <c r="AH98" s="53" t="s">
        <v>138</v>
      </c>
      <c r="AI98" s="664" t="str">
        <f t="shared" si="330"/>
        <v>-</v>
      </c>
      <c r="AJ98" s="52" t="s">
        <v>138</v>
      </c>
      <c r="AK98" s="53" t="s">
        <v>138</v>
      </c>
      <c r="AL98" s="664" t="str">
        <f t="shared" si="331"/>
        <v>-</v>
      </c>
      <c r="AM98" s="52" t="s">
        <v>138</v>
      </c>
      <c r="AN98" s="53" t="s">
        <v>138</v>
      </c>
      <c r="AO98" s="664" t="str">
        <f t="shared" si="332"/>
        <v>-</v>
      </c>
      <c r="AP98" s="52" t="s">
        <v>138</v>
      </c>
      <c r="AQ98" s="53" t="s">
        <v>138</v>
      </c>
      <c r="AR98" s="664" t="str">
        <f t="shared" si="333"/>
        <v>-</v>
      </c>
      <c r="AS98" s="52" t="s">
        <v>138</v>
      </c>
      <c r="AT98" s="53" t="s">
        <v>138</v>
      </c>
      <c r="AU98" s="664" t="str">
        <f t="shared" si="334"/>
        <v>-</v>
      </c>
      <c r="AV98" s="1071">
        <f t="shared" si="335"/>
        <v>1712.8</v>
      </c>
      <c r="AW98" s="1070"/>
      <c r="AX98" s="1069">
        <f t="shared" si="336"/>
        <v>162</v>
      </c>
      <c r="AY98" s="1070"/>
      <c r="AZ98" s="1071">
        <f t="shared" si="337"/>
        <v>252.5</v>
      </c>
      <c r="BA98" s="1070"/>
      <c r="BB98" s="1070">
        <f t="shared" si="338"/>
        <v>0</v>
      </c>
      <c r="BC98" s="1070"/>
      <c r="BD98" s="1070">
        <f t="shared" si="339"/>
        <v>1622.3</v>
      </c>
      <c r="BE98" s="1070"/>
      <c r="BF98" s="1070">
        <f t="shared" si="340"/>
        <v>0</v>
      </c>
      <c r="BG98" s="1070"/>
      <c r="BH98" s="1070">
        <f t="shared" si="341"/>
        <v>0</v>
      </c>
      <c r="BI98" s="1072"/>
      <c r="BJ98" s="1071">
        <f t="shared" si="342"/>
        <v>252.5</v>
      </c>
      <c r="BK98" s="1070"/>
      <c r="BL98" s="1070">
        <f t="shared" si="343"/>
        <v>1622.3</v>
      </c>
      <c r="BM98" s="1073"/>
      <c r="BN98" s="1070">
        <f t="shared" si="344"/>
        <v>1874.8</v>
      </c>
      <c r="BO98" s="1073"/>
      <c r="BR98" s="5"/>
      <c r="DO98" s="5"/>
    </row>
    <row r="99" spans="2:119" ht="13.5" customHeight="1">
      <c r="B99" s="1265"/>
      <c r="C99" s="1083"/>
      <c r="D99" s="1084"/>
      <c r="E99" s="1085"/>
      <c r="F99" s="76">
        <v>250</v>
      </c>
      <c r="G99" s="52">
        <v>1365.8</v>
      </c>
      <c r="H99" s="53" t="s">
        <v>138</v>
      </c>
      <c r="I99" s="664">
        <f t="shared" si="322"/>
        <v>1365.8</v>
      </c>
      <c r="J99" s="52" t="s">
        <v>138</v>
      </c>
      <c r="K99" s="53" t="s">
        <v>138</v>
      </c>
      <c r="L99" s="664" t="str">
        <f t="shared" si="323"/>
        <v>-</v>
      </c>
      <c r="M99" s="52" t="s">
        <v>138</v>
      </c>
      <c r="N99" s="53" t="s">
        <v>138</v>
      </c>
      <c r="O99" s="664" t="str">
        <f t="shared" si="324"/>
        <v>-</v>
      </c>
      <c r="P99" s="52" t="s">
        <v>138</v>
      </c>
      <c r="Q99" s="53" t="s">
        <v>138</v>
      </c>
      <c r="R99" s="664" t="str">
        <f t="shared" si="325"/>
        <v>-</v>
      </c>
      <c r="S99" s="52">
        <v>131.80000000000001</v>
      </c>
      <c r="T99" s="188">
        <v>14.4</v>
      </c>
      <c r="U99" s="188">
        <v>547.20000000000005</v>
      </c>
      <c r="V99" s="53">
        <v>36</v>
      </c>
      <c r="W99" s="664">
        <f t="shared" si="326"/>
        <v>729.40000000000009</v>
      </c>
      <c r="X99" s="52">
        <v>3975.5</v>
      </c>
      <c r="Y99" s="53">
        <v>441.9</v>
      </c>
      <c r="Z99" s="664">
        <f t="shared" si="327"/>
        <v>4417.3999999999996</v>
      </c>
      <c r="AA99" s="52" t="s">
        <v>138</v>
      </c>
      <c r="AB99" s="53" t="s">
        <v>138</v>
      </c>
      <c r="AC99" s="664" t="str">
        <f t="shared" si="328"/>
        <v>-</v>
      </c>
      <c r="AD99" s="52" t="s">
        <v>138</v>
      </c>
      <c r="AE99" s="53" t="s">
        <v>138</v>
      </c>
      <c r="AF99" s="664" t="str">
        <f t="shared" si="329"/>
        <v>-</v>
      </c>
      <c r="AG99" s="52" t="s">
        <v>138</v>
      </c>
      <c r="AH99" s="53" t="s">
        <v>138</v>
      </c>
      <c r="AI99" s="664" t="str">
        <f t="shared" si="330"/>
        <v>-</v>
      </c>
      <c r="AJ99" s="52" t="s">
        <v>138</v>
      </c>
      <c r="AK99" s="53">
        <v>615</v>
      </c>
      <c r="AL99" s="664">
        <f t="shared" si="331"/>
        <v>615</v>
      </c>
      <c r="AM99" s="52" t="s">
        <v>138</v>
      </c>
      <c r="AN99" s="53" t="s">
        <v>138</v>
      </c>
      <c r="AO99" s="664" t="str">
        <f t="shared" si="332"/>
        <v>-</v>
      </c>
      <c r="AP99" s="52" t="s">
        <v>138</v>
      </c>
      <c r="AQ99" s="53">
        <v>8.5</v>
      </c>
      <c r="AR99" s="664">
        <f t="shared" si="333"/>
        <v>8.5</v>
      </c>
      <c r="AS99" s="52" t="s">
        <v>138</v>
      </c>
      <c r="AT99" s="53" t="s">
        <v>138</v>
      </c>
      <c r="AU99" s="664" t="str">
        <f t="shared" si="334"/>
        <v>-</v>
      </c>
      <c r="AV99" s="1071">
        <f t="shared" si="335"/>
        <v>6020.3</v>
      </c>
      <c r="AW99" s="1070"/>
      <c r="AX99" s="1069">
        <f t="shared" si="336"/>
        <v>1115.8</v>
      </c>
      <c r="AY99" s="1070"/>
      <c r="AZ99" s="1071">
        <f t="shared" si="337"/>
        <v>1365.8</v>
      </c>
      <c r="BA99" s="1070"/>
      <c r="BB99" s="1070">
        <f t="shared" si="338"/>
        <v>146.20000000000002</v>
      </c>
      <c r="BC99" s="1070"/>
      <c r="BD99" s="1070">
        <f t="shared" si="339"/>
        <v>5000.5999999999995</v>
      </c>
      <c r="BE99" s="1070"/>
      <c r="BF99" s="1070">
        <f t="shared" si="340"/>
        <v>623.5</v>
      </c>
      <c r="BG99" s="1070"/>
      <c r="BH99" s="1070">
        <f t="shared" si="341"/>
        <v>0</v>
      </c>
      <c r="BI99" s="1072"/>
      <c r="BJ99" s="1071">
        <f t="shared" si="342"/>
        <v>1512</v>
      </c>
      <c r="BK99" s="1070"/>
      <c r="BL99" s="1070">
        <f t="shared" si="343"/>
        <v>5624.0999999999995</v>
      </c>
      <c r="BM99" s="1073"/>
      <c r="BN99" s="1070">
        <f t="shared" si="344"/>
        <v>7136.1</v>
      </c>
      <c r="BO99" s="1073"/>
      <c r="BR99" s="5"/>
      <c r="DO99" s="5"/>
    </row>
    <row r="100" spans="2:119" ht="13.5" customHeight="1">
      <c r="B100" s="1265"/>
      <c r="C100" s="1083"/>
      <c r="D100" s="1084"/>
      <c r="E100" s="1085"/>
      <c r="F100" s="76">
        <v>200</v>
      </c>
      <c r="G100" s="52">
        <v>1992.3</v>
      </c>
      <c r="H100" s="53" t="s">
        <v>138</v>
      </c>
      <c r="I100" s="664">
        <f t="shared" si="322"/>
        <v>1992.3</v>
      </c>
      <c r="J100" s="52" t="s">
        <v>138</v>
      </c>
      <c r="K100" s="53" t="s">
        <v>138</v>
      </c>
      <c r="L100" s="664" t="str">
        <f t="shared" si="323"/>
        <v>-</v>
      </c>
      <c r="M100" s="52" t="s">
        <v>138</v>
      </c>
      <c r="N100" s="53" t="s">
        <v>138</v>
      </c>
      <c r="O100" s="664" t="str">
        <f t="shared" si="324"/>
        <v>-</v>
      </c>
      <c r="P100" s="52" t="s">
        <v>138</v>
      </c>
      <c r="Q100" s="53" t="s">
        <v>138</v>
      </c>
      <c r="R100" s="664" t="str">
        <f t="shared" si="325"/>
        <v>-</v>
      </c>
      <c r="S100" s="52">
        <v>406.4</v>
      </c>
      <c r="T100" s="188">
        <v>45</v>
      </c>
      <c r="U100" s="188">
        <v>1690.2</v>
      </c>
      <c r="V100" s="53">
        <v>112.5</v>
      </c>
      <c r="W100" s="664">
        <f t="shared" si="326"/>
        <v>2254.1</v>
      </c>
      <c r="X100" s="52">
        <v>11164.8</v>
      </c>
      <c r="Y100" s="53">
        <v>1240.2</v>
      </c>
      <c r="Z100" s="664">
        <f t="shared" si="327"/>
        <v>12405</v>
      </c>
      <c r="AA100" s="52" t="s">
        <v>138</v>
      </c>
      <c r="AB100" s="53" t="s">
        <v>138</v>
      </c>
      <c r="AC100" s="664" t="str">
        <f t="shared" si="328"/>
        <v>-</v>
      </c>
      <c r="AD100" s="52" t="s">
        <v>138</v>
      </c>
      <c r="AE100" s="53" t="s">
        <v>138</v>
      </c>
      <c r="AF100" s="664" t="str">
        <f t="shared" si="329"/>
        <v>-</v>
      </c>
      <c r="AG100" s="52" t="s">
        <v>138</v>
      </c>
      <c r="AH100" s="53" t="s">
        <v>138</v>
      </c>
      <c r="AI100" s="664" t="str">
        <f t="shared" si="330"/>
        <v>-</v>
      </c>
      <c r="AJ100" s="52" t="s">
        <v>138</v>
      </c>
      <c r="AK100" s="53">
        <v>1790.5</v>
      </c>
      <c r="AL100" s="664">
        <f t="shared" si="331"/>
        <v>1790.5</v>
      </c>
      <c r="AM100" s="52" t="s">
        <v>138</v>
      </c>
      <c r="AN100" s="53" t="s">
        <v>138</v>
      </c>
      <c r="AO100" s="664" t="str">
        <f t="shared" si="332"/>
        <v>-</v>
      </c>
      <c r="AP100" s="52" t="s">
        <v>138</v>
      </c>
      <c r="AQ100" s="53" t="s">
        <v>138</v>
      </c>
      <c r="AR100" s="664" t="str">
        <f t="shared" si="333"/>
        <v>-</v>
      </c>
      <c r="AS100" s="52" t="s">
        <v>138</v>
      </c>
      <c r="AT100" s="53" t="s">
        <v>138</v>
      </c>
      <c r="AU100" s="664" t="str">
        <f t="shared" si="334"/>
        <v>-</v>
      </c>
      <c r="AV100" s="1071">
        <f t="shared" si="335"/>
        <v>15253.699999999999</v>
      </c>
      <c r="AW100" s="1070"/>
      <c r="AX100" s="1069">
        <f t="shared" si="336"/>
        <v>3188.2</v>
      </c>
      <c r="AY100" s="1070"/>
      <c r="AZ100" s="1071">
        <f t="shared" si="337"/>
        <v>1992.3</v>
      </c>
      <c r="BA100" s="1070"/>
      <c r="BB100" s="1070">
        <f t="shared" si="338"/>
        <v>451.4</v>
      </c>
      <c r="BC100" s="1070"/>
      <c r="BD100" s="1070">
        <f t="shared" si="339"/>
        <v>14207.7</v>
      </c>
      <c r="BE100" s="1070"/>
      <c r="BF100" s="1070">
        <f t="shared" si="340"/>
        <v>1790.5</v>
      </c>
      <c r="BG100" s="1070"/>
      <c r="BH100" s="1070">
        <f t="shared" si="341"/>
        <v>0</v>
      </c>
      <c r="BI100" s="1072"/>
      <c r="BJ100" s="1071">
        <f t="shared" si="342"/>
        <v>2443.6999999999998</v>
      </c>
      <c r="BK100" s="1070"/>
      <c r="BL100" s="1070">
        <f t="shared" si="343"/>
        <v>15998.2</v>
      </c>
      <c r="BM100" s="1073"/>
      <c r="BN100" s="1070">
        <f t="shared" si="344"/>
        <v>18441.899999999998</v>
      </c>
      <c r="BO100" s="1073"/>
      <c r="BR100" s="5"/>
      <c r="DO100" s="5"/>
    </row>
    <row r="101" spans="2:119" ht="13.5" customHeight="1">
      <c r="B101" s="1265"/>
      <c r="C101" s="1083"/>
      <c r="D101" s="1084"/>
      <c r="E101" s="1085"/>
      <c r="F101" s="76">
        <v>150</v>
      </c>
      <c r="G101" s="52">
        <v>3182</v>
      </c>
      <c r="H101" s="53" t="s">
        <v>138</v>
      </c>
      <c r="I101" s="664">
        <f t="shared" si="322"/>
        <v>3182</v>
      </c>
      <c r="J101" s="52">
        <v>51.1</v>
      </c>
      <c r="K101" s="53" t="s">
        <v>138</v>
      </c>
      <c r="L101" s="664">
        <f t="shared" si="323"/>
        <v>51.1</v>
      </c>
      <c r="M101" s="52" t="s">
        <v>138</v>
      </c>
      <c r="N101" s="53" t="s">
        <v>138</v>
      </c>
      <c r="O101" s="664" t="str">
        <f t="shared" si="324"/>
        <v>-</v>
      </c>
      <c r="P101" s="52" t="s">
        <v>138</v>
      </c>
      <c r="Q101" s="53" t="s">
        <v>138</v>
      </c>
      <c r="R101" s="664" t="str">
        <f t="shared" si="325"/>
        <v>-</v>
      </c>
      <c r="S101" s="52">
        <v>786.2</v>
      </c>
      <c r="T101" s="188">
        <v>87.3</v>
      </c>
      <c r="U101" s="188">
        <v>3273.3</v>
      </c>
      <c r="V101" s="53">
        <v>217.8</v>
      </c>
      <c r="W101" s="664">
        <f t="shared" si="326"/>
        <v>4364.6000000000004</v>
      </c>
      <c r="X101" s="52">
        <v>15078</v>
      </c>
      <c r="Y101" s="53">
        <v>1675.8</v>
      </c>
      <c r="Z101" s="664">
        <f t="shared" si="327"/>
        <v>16753.8</v>
      </c>
      <c r="AA101" s="52" t="s">
        <v>138</v>
      </c>
      <c r="AB101" s="53" t="s">
        <v>138</v>
      </c>
      <c r="AC101" s="664" t="str">
        <f t="shared" si="328"/>
        <v>-</v>
      </c>
      <c r="AD101" s="52" t="s">
        <v>138</v>
      </c>
      <c r="AE101" s="53" t="s">
        <v>138</v>
      </c>
      <c r="AF101" s="664" t="str">
        <f t="shared" si="329"/>
        <v>-</v>
      </c>
      <c r="AG101" s="52">
        <v>326.89999999999998</v>
      </c>
      <c r="AH101" s="53">
        <v>326.7</v>
      </c>
      <c r="AI101" s="664">
        <f t="shared" si="330"/>
        <v>653.59999999999991</v>
      </c>
      <c r="AJ101" s="52" t="s">
        <v>138</v>
      </c>
      <c r="AK101" s="53">
        <v>877.1</v>
      </c>
      <c r="AL101" s="664">
        <f t="shared" si="331"/>
        <v>877.1</v>
      </c>
      <c r="AM101" s="52" t="s">
        <v>138</v>
      </c>
      <c r="AN101" s="53" t="s">
        <v>138</v>
      </c>
      <c r="AO101" s="664" t="str">
        <f t="shared" si="332"/>
        <v>-</v>
      </c>
      <c r="AP101" s="52" t="s">
        <v>138</v>
      </c>
      <c r="AQ101" s="53">
        <v>30.7</v>
      </c>
      <c r="AR101" s="664">
        <f t="shared" si="333"/>
        <v>30.7</v>
      </c>
      <c r="AS101" s="52" t="s">
        <v>138</v>
      </c>
      <c r="AT101" s="53" t="s">
        <v>138</v>
      </c>
      <c r="AU101" s="664" t="str">
        <f t="shared" si="334"/>
        <v>-</v>
      </c>
      <c r="AV101" s="1071">
        <f t="shared" si="335"/>
        <v>22697.5</v>
      </c>
      <c r="AW101" s="1070"/>
      <c r="AX101" s="1069">
        <f t="shared" si="336"/>
        <v>3215.3999999999996</v>
      </c>
      <c r="AY101" s="1070"/>
      <c r="AZ101" s="1071">
        <f t="shared" si="337"/>
        <v>3233.1</v>
      </c>
      <c r="BA101" s="1070"/>
      <c r="BB101" s="1070">
        <f t="shared" si="338"/>
        <v>873.5</v>
      </c>
      <c r="BC101" s="1070"/>
      <c r="BD101" s="1070">
        <f t="shared" si="339"/>
        <v>20244.900000000001</v>
      </c>
      <c r="BE101" s="1070"/>
      <c r="BF101" s="1070">
        <f t="shared" si="340"/>
        <v>1561.3999999999999</v>
      </c>
      <c r="BG101" s="1070"/>
      <c r="BH101" s="1070">
        <f t="shared" si="341"/>
        <v>0</v>
      </c>
      <c r="BI101" s="1072"/>
      <c r="BJ101" s="1071">
        <f t="shared" si="342"/>
        <v>4106.6000000000004</v>
      </c>
      <c r="BK101" s="1070"/>
      <c r="BL101" s="1070">
        <f t="shared" si="343"/>
        <v>21806.300000000003</v>
      </c>
      <c r="BM101" s="1073"/>
      <c r="BN101" s="1070">
        <f t="shared" si="344"/>
        <v>25912.9</v>
      </c>
      <c r="BO101" s="1073"/>
      <c r="BR101" s="5"/>
      <c r="DO101" s="5"/>
    </row>
    <row r="102" spans="2:119" ht="13.5" customHeight="1">
      <c r="B102" s="1265"/>
      <c r="C102" s="1083"/>
      <c r="D102" s="1084"/>
      <c r="E102" s="1085"/>
      <c r="F102" s="76">
        <v>100</v>
      </c>
      <c r="G102" s="52" t="s">
        <v>138</v>
      </c>
      <c r="H102" s="53" t="s">
        <v>138</v>
      </c>
      <c r="I102" s="664" t="str">
        <f t="shared" si="322"/>
        <v>-</v>
      </c>
      <c r="J102" s="52" t="s">
        <v>138</v>
      </c>
      <c r="K102" s="53" t="s">
        <v>138</v>
      </c>
      <c r="L102" s="664" t="str">
        <f t="shared" si="323"/>
        <v>-</v>
      </c>
      <c r="M102" s="52" t="s">
        <v>138</v>
      </c>
      <c r="N102" s="53" t="s">
        <v>138</v>
      </c>
      <c r="O102" s="664" t="str">
        <f t="shared" si="324"/>
        <v>-</v>
      </c>
      <c r="P102" s="52" t="s">
        <v>138</v>
      </c>
      <c r="Q102" s="53" t="s">
        <v>138</v>
      </c>
      <c r="R102" s="664" t="str">
        <f t="shared" si="325"/>
        <v>-</v>
      </c>
      <c r="S102" s="52">
        <v>80.099999999999994</v>
      </c>
      <c r="T102" s="188">
        <v>9</v>
      </c>
      <c r="U102" s="188">
        <v>333.9</v>
      </c>
      <c r="V102" s="53">
        <v>22.5</v>
      </c>
      <c r="W102" s="664">
        <f t="shared" si="326"/>
        <v>445.5</v>
      </c>
      <c r="X102" s="52">
        <v>2970</v>
      </c>
      <c r="Y102" s="53">
        <v>329.4</v>
      </c>
      <c r="Z102" s="664">
        <f t="shared" si="327"/>
        <v>3299.4</v>
      </c>
      <c r="AA102" s="52" t="s">
        <v>138</v>
      </c>
      <c r="AB102" s="53" t="s">
        <v>138</v>
      </c>
      <c r="AC102" s="664" t="str">
        <f t="shared" si="328"/>
        <v>-</v>
      </c>
      <c r="AD102" s="52">
        <v>766.1</v>
      </c>
      <c r="AE102" s="53">
        <v>328.5</v>
      </c>
      <c r="AF102" s="664">
        <f t="shared" si="329"/>
        <v>1094.5999999999999</v>
      </c>
      <c r="AG102" s="52">
        <v>105.4</v>
      </c>
      <c r="AH102" s="53">
        <v>106.2</v>
      </c>
      <c r="AI102" s="664">
        <f t="shared" si="330"/>
        <v>211.60000000000002</v>
      </c>
      <c r="AJ102" s="52" t="s">
        <v>138</v>
      </c>
      <c r="AK102" s="53">
        <v>237.8</v>
      </c>
      <c r="AL102" s="664">
        <f t="shared" si="331"/>
        <v>237.8</v>
      </c>
      <c r="AM102" s="52" t="s">
        <v>138</v>
      </c>
      <c r="AN102" s="53" t="s">
        <v>138</v>
      </c>
      <c r="AO102" s="664" t="str">
        <f t="shared" si="332"/>
        <v>-</v>
      </c>
      <c r="AP102" s="52" t="s">
        <v>138</v>
      </c>
      <c r="AQ102" s="53">
        <v>24.8</v>
      </c>
      <c r="AR102" s="664">
        <f t="shared" si="333"/>
        <v>24.8</v>
      </c>
      <c r="AS102" s="52" t="s">
        <v>138</v>
      </c>
      <c r="AT102" s="53" t="s">
        <v>138</v>
      </c>
      <c r="AU102" s="664" t="str">
        <f t="shared" si="334"/>
        <v>-</v>
      </c>
      <c r="AV102" s="1071">
        <f t="shared" si="335"/>
        <v>4255.5</v>
      </c>
      <c r="AW102" s="1070"/>
      <c r="AX102" s="1069">
        <f t="shared" si="336"/>
        <v>1058.2</v>
      </c>
      <c r="AY102" s="1070"/>
      <c r="AZ102" s="1071">
        <f t="shared" si="337"/>
        <v>0</v>
      </c>
      <c r="BA102" s="1070"/>
      <c r="BB102" s="1070">
        <f t="shared" si="338"/>
        <v>89.1</v>
      </c>
      <c r="BC102" s="1070"/>
      <c r="BD102" s="1070">
        <f t="shared" si="339"/>
        <v>4750.3999999999996</v>
      </c>
      <c r="BE102" s="1070"/>
      <c r="BF102" s="1070">
        <f t="shared" si="340"/>
        <v>474.20000000000005</v>
      </c>
      <c r="BG102" s="1070"/>
      <c r="BH102" s="1070">
        <f t="shared" si="341"/>
        <v>0</v>
      </c>
      <c r="BI102" s="1072"/>
      <c r="BJ102" s="1071">
        <f t="shared" si="342"/>
        <v>89.1</v>
      </c>
      <c r="BK102" s="1070"/>
      <c r="BL102" s="1070">
        <f t="shared" si="343"/>
        <v>5224.5999999999995</v>
      </c>
      <c r="BM102" s="1073"/>
      <c r="BN102" s="1070">
        <f t="shared" si="344"/>
        <v>5313.7</v>
      </c>
      <c r="BO102" s="1073"/>
      <c r="BR102" s="5"/>
      <c r="DO102" s="5"/>
    </row>
    <row r="103" spans="2:119" ht="13.5" customHeight="1">
      <c r="B103" s="1265"/>
      <c r="C103" s="1083"/>
      <c r="D103" s="1084"/>
      <c r="E103" s="1085"/>
      <c r="F103" s="666" t="s">
        <v>136</v>
      </c>
      <c r="G103" s="667">
        <v>661</v>
      </c>
      <c r="H103" s="668" t="s">
        <v>138</v>
      </c>
      <c r="I103" s="664">
        <f t="shared" si="322"/>
        <v>661</v>
      </c>
      <c r="J103" s="667" t="s">
        <v>138</v>
      </c>
      <c r="K103" s="668" t="s">
        <v>138</v>
      </c>
      <c r="L103" s="664" t="str">
        <f t="shared" si="323"/>
        <v>-</v>
      </c>
      <c r="M103" s="667" t="s">
        <v>138</v>
      </c>
      <c r="N103" s="668" t="s">
        <v>138</v>
      </c>
      <c r="O103" s="664" t="str">
        <f t="shared" si="324"/>
        <v>-</v>
      </c>
      <c r="P103" s="667" t="s">
        <v>138</v>
      </c>
      <c r="Q103" s="668" t="s">
        <v>138</v>
      </c>
      <c r="R103" s="664" t="str">
        <f t="shared" si="325"/>
        <v>-</v>
      </c>
      <c r="S103" s="667" t="s">
        <v>138</v>
      </c>
      <c r="T103" s="669" t="s">
        <v>138</v>
      </c>
      <c r="U103" s="669" t="s">
        <v>138</v>
      </c>
      <c r="V103" s="668" t="s">
        <v>138</v>
      </c>
      <c r="W103" s="664" t="str">
        <f t="shared" si="326"/>
        <v>-</v>
      </c>
      <c r="X103" s="667">
        <v>218.1</v>
      </c>
      <c r="Y103" s="668">
        <v>24.3</v>
      </c>
      <c r="Z103" s="664">
        <f t="shared" si="327"/>
        <v>242.4</v>
      </c>
      <c r="AA103" s="667" t="s">
        <v>138</v>
      </c>
      <c r="AB103" s="668" t="s">
        <v>138</v>
      </c>
      <c r="AC103" s="664" t="str">
        <f t="shared" si="328"/>
        <v>-</v>
      </c>
      <c r="AD103" s="667">
        <v>78.5</v>
      </c>
      <c r="AE103" s="668">
        <v>34.200000000000003</v>
      </c>
      <c r="AF103" s="664">
        <f t="shared" si="329"/>
        <v>112.7</v>
      </c>
      <c r="AG103" s="667">
        <v>296.8</v>
      </c>
      <c r="AH103" s="668">
        <v>297</v>
      </c>
      <c r="AI103" s="664">
        <f t="shared" si="330"/>
        <v>593.79999999999995</v>
      </c>
      <c r="AJ103" s="667" t="s">
        <v>138</v>
      </c>
      <c r="AK103" s="668" t="s">
        <v>138</v>
      </c>
      <c r="AL103" s="664" t="str">
        <f t="shared" si="331"/>
        <v>-</v>
      </c>
      <c r="AM103" s="667" t="s">
        <v>138</v>
      </c>
      <c r="AN103" s="668" t="s">
        <v>138</v>
      </c>
      <c r="AO103" s="664" t="str">
        <f t="shared" si="332"/>
        <v>-</v>
      </c>
      <c r="AP103" s="667" t="s">
        <v>138</v>
      </c>
      <c r="AQ103" s="668">
        <v>620.29999999999995</v>
      </c>
      <c r="AR103" s="664">
        <f t="shared" si="333"/>
        <v>620.29999999999995</v>
      </c>
      <c r="AS103" s="667" t="s">
        <v>138</v>
      </c>
      <c r="AT103" s="668" t="s">
        <v>138</v>
      </c>
      <c r="AU103" s="664" t="str">
        <f t="shared" si="334"/>
        <v>-</v>
      </c>
      <c r="AV103" s="1022">
        <f t="shared" si="335"/>
        <v>1254.4000000000001</v>
      </c>
      <c r="AW103" s="1023"/>
      <c r="AX103" s="1024">
        <f t="shared" si="336"/>
        <v>975.8</v>
      </c>
      <c r="AY103" s="1023"/>
      <c r="AZ103" s="1022">
        <f t="shared" si="337"/>
        <v>661</v>
      </c>
      <c r="BA103" s="1023"/>
      <c r="BB103" s="1023">
        <f t="shared" si="338"/>
        <v>0</v>
      </c>
      <c r="BC103" s="1023"/>
      <c r="BD103" s="1023">
        <f t="shared" si="339"/>
        <v>355.1</v>
      </c>
      <c r="BE103" s="1023"/>
      <c r="BF103" s="1023">
        <f t="shared" si="340"/>
        <v>1214.0999999999999</v>
      </c>
      <c r="BG103" s="1023"/>
      <c r="BH103" s="1023">
        <f t="shared" si="341"/>
        <v>0</v>
      </c>
      <c r="BI103" s="1060"/>
      <c r="BJ103" s="1022">
        <f t="shared" si="342"/>
        <v>661</v>
      </c>
      <c r="BK103" s="1023"/>
      <c r="BL103" s="1023">
        <f t="shared" si="343"/>
        <v>1569.1999999999998</v>
      </c>
      <c r="BM103" s="1061"/>
      <c r="BN103" s="1023">
        <f t="shared" si="344"/>
        <v>2230.1999999999998</v>
      </c>
      <c r="BO103" s="1061"/>
      <c r="BR103" s="5"/>
      <c r="DO103" s="5"/>
    </row>
    <row r="104" spans="2:119" ht="13.5" customHeight="1">
      <c r="B104" s="1265"/>
      <c r="C104" s="1086"/>
      <c r="D104" s="1087"/>
      <c r="E104" s="1088"/>
      <c r="F104" s="755" t="s">
        <v>69</v>
      </c>
      <c r="G104" s="646">
        <f>IF(SUM(G93:G103)=0,"-",SUM(G93:G103))</f>
        <v>7871.9</v>
      </c>
      <c r="H104" s="647" t="str">
        <f t="shared" ref="H104:AU104" si="345">IF(SUM(H93:H103)=0,"-",SUM(H93:H103))</f>
        <v>-</v>
      </c>
      <c r="I104" s="665">
        <f t="shared" si="345"/>
        <v>7871.9</v>
      </c>
      <c r="J104" s="646">
        <f t="shared" si="345"/>
        <v>120.9</v>
      </c>
      <c r="K104" s="647" t="str">
        <f t="shared" si="345"/>
        <v>-</v>
      </c>
      <c r="L104" s="665">
        <f t="shared" si="345"/>
        <v>120.9</v>
      </c>
      <c r="M104" s="646" t="str">
        <f t="shared" si="345"/>
        <v>-</v>
      </c>
      <c r="N104" s="647" t="str">
        <f t="shared" si="345"/>
        <v>-</v>
      </c>
      <c r="O104" s="665" t="str">
        <f t="shared" si="345"/>
        <v>-</v>
      </c>
      <c r="P104" s="646" t="str">
        <f t="shared" si="345"/>
        <v>-</v>
      </c>
      <c r="Q104" s="647" t="str">
        <f t="shared" si="345"/>
        <v>-</v>
      </c>
      <c r="R104" s="665" t="str">
        <f t="shared" si="345"/>
        <v>-</v>
      </c>
      <c r="S104" s="646">
        <f t="shared" si="345"/>
        <v>1440.1</v>
      </c>
      <c r="T104" s="651">
        <f t="shared" si="345"/>
        <v>159.30000000000001</v>
      </c>
      <c r="U104" s="651">
        <f t="shared" si="345"/>
        <v>5988.6</v>
      </c>
      <c r="V104" s="647">
        <f t="shared" si="345"/>
        <v>397.8</v>
      </c>
      <c r="W104" s="665">
        <f t="shared" si="345"/>
        <v>7985.8</v>
      </c>
      <c r="X104" s="646">
        <f t="shared" si="345"/>
        <v>40678.499999999993</v>
      </c>
      <c r="Y104" s="647">
        <f t="shared" si="345"/>
        <v>4518.8999999999996</v>
      </c>
      <c r="Z104" s="665">
        <f t="shared" si="345"/>
        <v>45197.4</v>
      </c>
      <c r="AA104" s="646" t="str">
        <f t="shared" si="345"/>
        <v>-</v>
      </c>
      <c r="AB104" s="647" t="str">
        <f t="shared" si="345"/>
        <v>-</v>
      </c>
      <c r="AC104" s="665" t="str">
        <f t="shared" si="345"/>
        <v>-</v>
      </c>
      <c r="AD104" s="646">
        <f t="shared" si="345"/>
        <v>844.6</v>
      </c>
      <c r="AE104" s="647">
        <f t="shared" si="345"/>
        <v>362.7</v>
      </c>
      <c r="AF104" s="665">
        <f t="shared" si="345"/>
        <v>1207.3</v>
      </c>
      <c r="AG104" s="646">
        <f t="shared" si="345"/>
        <v>729.09999999999991</v>
      </c>
      <c r="AH104" s="647">
        <f t="shared" si="345"/>
        <v>729.9</v>
      </c>
      <c r="AI104" s="665">
        <f t="shared" si="345"/>
        <v>1459</v>
      </c>
      <c r="AJ104" s="646" t="str">
        <f t="shared" si="345"/>
        <v>-</v>
      </c>
      <c r="AK104" s="647">
        <f t="shared" si="345"/>
        <v>3520.4</v>
      </c>
      <c r="AL104" s="665">
        <f t="shared" si="345"/>
        <v>3520.4</v>
      </c>
      <c r="AM104" s="646" t="str">
        <f t="shared" si="345"/>
        <v>-</v>
      </c>
      <c r="AN104" s="647" t="str">
        <f t="shared" si="345"/>
        <v>-</v>
      </c>
      <c r="AO104" s="665" t="str">
        <f t="shared" si="345"/>
        <v>-</v>
      </c>
      <c r="AP104" s="646" t="str">
        <f t="shared" si="345"/>
        <v>-</v>
      </c>
      <c r="AQ104" s="647">
        <f t="shared" si="345"/>
        <v>704.9</v>
      </c>
      <c r="AR104" s="663">
        <f t="shared" si="345"/>
        <v>704.9</v>
      </c>
      <c r="AS104" s="646" t="str">
        <f t="shared" si="345"/>
        <v>-</v>
      </c>
      <c r="AT104" s="647" t="str">
        <f t="shared" si="345"/>
        <v>-</v>
      </c>
      <c r="AU104" s="665" t="str">
        <f t="shared" si="345"/>
        <v>-</v>
      </c>
      <c r="AV104" s="1062">
        <f t="shared" ref="AV104" si="346">IF(SUM(AV93:AW103)=0,"-",SUM(AV93:AW103))</f>
        <v>57673.7</v>
      </c>
      <c r="AW104" s="1063"/>
      <c r="AX104" s="1064">
        <f t="shared" ref="AX104" si="347">IF(SUM(AX93:AY103)=0,"-",SUM(AX93:AY103))</f>
        <v>10393.9</v>
      </c>
      <c r="AY104" s="1063"/>
      <c r="AZ104" s="1065">
        <f t="shared" ref="AZ104" si="348">IF(SUM(AZ93:BA103)=0,"-",SUM(AZ93:BA103))</f>
        <v>7992.7999999999993</v>
      </c>
      <c r="BA104" s="1066"/>
      <c r="BB104" s="1066">
        <f t="shared" ref="BB104" si="349">IF(SUM(BB93:BC103)=0,"-",SUM(BB93:BC103))</f>
        <v>1599.3999999999999</v>
      </c>
      <c r="BC104" s="1066"/>
      <c r="BD104" s="1066">
        <f t="shared" ref="BD104" si="350">IF(SUM(BD93:BE103)=0,"-",SUM(BD93:BE103))</f>
        <v>52791.100000000006</v>
      </c>
      <c r="BE104" s="1066"/>
      <c r="BF104" s="1066">
        <f t="shared" ref="BF104" si="351">IF(SUM(BF93:BG103)=0,"-",SUM(BF93:BG103))</f>
        <v>5684.2999999999993</v>
      </c>
      <c r="BG104" s="1066"/>
      <c r="BH104" s="1066" t="str">
        <f t="shared" ref="BH104" si="352">IF(SUM(BH93:BI103)=0,"-",SUM(BH93:BI103))</f>
        <v>-</v>
      </c>
      <c r="BI104" s="1067"/>
      <c r="BJ104" s="1065">
        <f>IF(SUM(BJ93:BK103)=0,"-",SUM(BJ93:BK103))</f>
        <v>9592.2000000000007</v>
      </c>
      <c r="BK104" s="1066"/>
      <c r="BL104" s="1066">
        <f>IF(SUM(BL93:BM103)=0,"-",SUM(BL93:BM103))</f>
        <v>58475.4</v>
      </c>
      <c r="BM104" s="1068"/>
      <c r="BN104" s="1066">
        <f t="shared" si="344"/>
        <v>68067.599999999991</v>
      </c>
      <c r="BO104" s="1068"/>
      <c r="BR104" s="5"/>
      <c r="DO104" s="5"/>
    </row>
    <row r="105" spans="2:119" ht="13.5" customHeight="1">
      <c r="B105" s="1265"/>
      <c r="C105" s="1042" t="s">
        <v>784</v>
      </c>
      <c r="D105" s="1278"/>
      <c r="E105" s="1279"/>
      <c r="F105" s="75">
        <v>300</v>
      </c>
      <c r="G105" s="751" t="str">
        <f>+G47</f>
        <v>-</v>
      </c>
      <c r="H105" s="748" t="str">
        <f t="shared" ref="H105:BM109" si="353">+H47</f>
        <v>-</v>
      </c>
      <c r="I105" s="749" t="str">
        <f t="shared" si="353"/>
        <v>-</v>
      </c>
      <c r="J105" s="751" t="str">
        <f t="shared" si="353"/>
        <v>-</v>
      </c>
      <c r="K105" s="748" t="str">
        <f t="shared" si="353"/>
        <v>-</v>
      </c>
      <c r="L105" s="749" t="str">
        <f t="shared" si="353"/>
        <v>-</v>
      </c>
      <c r="M105" s="751" t="str">
        <f t="shared" si="353"/>
        <v>-</v>
      </c>
      <c r="N105" s="748" t="str">
        <f t="shared" si="353"/>
        <v>-</v>
      </c>
      <c r="O105" s="749" t="str">
        <f t="shared" si="353"/>
        <v>-</v>
      </c>
      <c r="P105" s="751" t="str">
        <f t="shared" si="353"/>
        <v>-</v>
      </c>
      <c r="Q105" s="748" t="str">
        <f t="shared" si="353"/>
        <v>-</v>
      </c>
      <c r="R105" s="749" t="str">
        <f t="shared" si="353"/>
        <v>-</v>
      </c>
      <c r="S105" s="751" t="str">
        <f t="shared" si="353"/>
        <v>-</v>
      </c>
      <c r="T105" s="750" t="str">
        <f t="shared" si="353"/>
        <v>-</v>
      </c>
      <c r="U105" s="750">
        <f t="shared" si="353"/>
        <v>2</v>
      </c>
      <c r="V105" s="748" t="str">
        <f t="shared" si="353"/>
        <v>-</v>
      </c>
      <c r="W105" s="749">
        <f t="shared" si="353"/>
        <v>2</v>
      </c>
      <c r="X105" s="751">
        <f t="shared" si="353"/>
        <v>13</v>
      </c>
      <c r="Y105" s="748">
        <f t="shared" si="353"/>
        <v>1</v>
      </c>
      <c r="Z105" s="749">
        <f t="shared" si="353"/>
        <v>14</v>
      </c>
      <c r="AA105" s="751" t="str">
        <f t="shared" si="353"/>
        <v>-</v>
      </c>
      <c r="AB105" s="748" t="str">
        <f t="shared" si="353"/>
        <v>-</v>
      </c>
      <c r="AC105" s="749" t="str">
        <f t="shared" si="353"/>
        <v>-</v>
      </c>
      <c r="AD105" s="751" t="str">
        <f t="shared" si="353"/>
        <v>-</v>
      </c>
      <c r="AE105" s="748" t="str">
        <f t="shared" si="353"/>
        <v>-</v>
      </c>
      <c r="AF105" s="749" t="str">
        <f t="shared" si="353"/>
        <v>-</v>
      </c>
      <c r="AG105" s="751" t="str">
        <f t="shared" si="353"/>
        <v>-</v>
      </c>
      <c r="AH105" s="748" t="str">
        <f t="shared" si="353"/>
        <v>-</v>
      </c>
      <c r="AI105" s="749" t="str">
        <f t="shared" si="353"/>
        <v>-</v>
      </c>
      <c r="AJ105" s="751" t="str">
        <f t="shared" si="353"/>
        <v>-</v>
      </c>
      <c r="AK105" s="748" t="str">
        <f t="shared" si="353"/>
        <v>-</v>
      </c>
      <c r="AL105" s="749" t="str">
        <f t="shared" si="353"/>
        <v>-</v>
      </c>
      <c r="AM105" s="751" t="str">
        <f t="shared" si="353"/>
        <v>-</v>
      </c>
      <c r="AN105" s="748" t="str">
        <f t="shared" si="353"/>
        <v>-</v>
      </c>
      <c r="AO105" s="749" t="str">
        <f t="shared" si="353"/>
        <v>-</v>
      </c>
      <c r="AP105" s="751" t="str">
        <f t="shared" si="353"/>
        <v>-</v>
      </c>
      <c r="AQ105" s="748" t="str">
        <f t="shared" si="353"/>
        <v>-</v>
      </c>
      <c r="AR105" s="752" t="str">
        <f t="shared" si="353"/>
        <v>-</v>
      </c>
      <c r="AS105" s="751" t="str">
        <f t="shared" si="353"/>
        <v>-</v>
      </c>
      <c r="AT105" s="748" t="str">
        <f t="shared" si="353"/>
        <v>-</v>
      </c>
      <c r="AU105" s="749" t="str">
        <f t="shared" si="353"/>
        <v>-</v>
      </c>
      <c r="AV105" s="1096">
        <f t="shared" si="353"/>
        <v>15</v>
      </c>
      <c r="AW105" s="1093">
        <f t="shared" si="353"/>
        <v>0</v>
      </c>
      <c r="AX105" s="1092">
        <f t="shared" si="353"/>
        <v>1</v>
      </c>
      <c r="AY105" s="1093">
        <f t="shared" si="353"/>
        <v>0</v>
      </c>
      <c r="AZ105" s="1096">
        <f t="shared" si="353"/>
        <v>0</v>
      </c>
      <c r="BA105" s="1093">
        <f t="shared" si="353"/>
        <v>0</v>
      </c>
      <c r="BB105" s="1093">
        <f t="shared" si="353"/>
        <v>0</v>
      </c>
      <c r="BC105" s="1093">
        <f t="shared" si="353"/>
        <v>0</v>
      </c>
      <c r="BD105" s="1093">
        <f t="shared" si="353"/>
        <v>16</v>
      </c>
      <c r="BE105" s="1093">
        <f t="shared" si="353"/>
        <v>0</v>
      </c>
      <c r="BF105" s="1093">
        <f t="shared" si="353"/>
        <v>0</v>
      </c>
      <c r="BG105" s="1093">
        <f t="shared" si="353"/>
        <v>0</v>
      </c>
      <c r="BH105" s="1093">
        <f t="shared" si="353"/>
        <v>0</v>
      </c>
      <c r="BI105" s="1166">
        <f t="shared" si="353"/>
        <v>0</v>
      </c>
      <c r="BJ105" s="1096">
        <f t="shared" si="353"/>
        <v>0</v>
      </c>
      <c r="BK105" s="1093">
        <f t="shared" si="353"/>
        <v>0</v>
      </c>
      <c r="BL105" s="1093">
        <f t="shared" si="353"/>
        <v>16</v>
      </c>
      <c r="BM105" s="1165">
        <f t="shared" si="353"/>
        <v>0</v>
      </c>
      <c r="BN105" s="1093">
        <f t="shared" ref="BN105:BN115" si="354">IF(SUM(AV105:AX105)=0,"-",IF(AND(SUM(AV105:AX105)=SUM(AZ105:BI105),SUM(AZ105:BI105)=SUM(BJ105:BM105)),SUM(AV105:AX105),"エラー"))</f>
        <v>16</v>
      </c>
      <c r="BO105" s="1165"/>
      <c r="BR105" s="5"/>
      <c r="DO105" s="5"/>
    </row>
    <row r="106" spans="2:119" ht="13.5" customHeight="1">
      <c r="B106" s="1265"/>
      <c r="C106" s="1280"/>
      <c r="D106" s="1281"/>
      <c r="E106" s="1282"/>
      <c r="F106" s="76">
        <v>250</v>
      </c>
      <c r="G106" s="745" t="str">
        <f t="shared" ref="G106:H110" si="355">+G48</f>
        <v>-</v>
      </c>
      <c r="H106" s="743" t="str">
        <f t="shared" si="353"/>
        <v>-</v>
      </c>
      <c r="I106" s="744" t="str">
        <f t="shared" si="353"/>
        <v>-</v>
      </c>
      <c r="J106" s="745" t="str">
        <f t="shared" si="353"/>
        <v>-</v>
      </c>
      <c r="K106" s="743" t="str">
        <f t="shared" si="353"/>
        <v>-</v>
      </c>
      <c r="L106" s="744" t="str">
        <f t="shared" si="353"/>
        <v>-</v>
      </c>
      <c r="M106" s="745" t="str">
        <f t="shared" si="353"/>
        <v>-</v>
      </c>
      <c r="N106" s="743" t="str">
        <f t="shared" si="353"/>
        <v>-</v>
      </c>
      <c r="O106" s="744" t="str">
        <f t="shared" si="353"/>
        <v>-</v>
      </c>
      <c r="P106" s="745" t="str">
        <f t="shared" si="353"/>
        <v>-</v>
      </c>
      <c r="Q106" s="743" t="str">
        <f t="shared" si="353"/>
        <v>-</v>
      </c>
      <c r="R106" s="744" t="str">
        <f t="shared" si="353"/>
        <v>-</v>
      </c>
      <c r="S106" s="745">
        <f t="shared" si="353"/>
        <v>3</v>
      </c>
      <c r="T106" s="747" t="str">
        <f t="shared" si="353"/>
        <v>-</v>
      </c>
      <c r="U106" s="747">
        <f t="shared" si="353"/>
        <v>11</v>
      </c>
      <c r="V106" s="743">
        <f t="shared" si="353"/>
        <v>1</v>
      </c>
      <c r="W106" s="744">
        <f t="shared" si="353"/>
        <v>15</v>
      </c>
      <c r="X106" s="745" t="str">
        <f t="shared" si="353"/>
        <v>-</v>
      </c>
      <c r="Y106" s="743" t="str">
        <f t="shared" si="353"/>
        <v>-</v>
      </c>
      <c r="Z106" s="744" t="str">
        <f t="shared" si="353"/>
        <v>-</v>
      </c>
      <c r="AA106" s="745" t="str">
        <f t="shared" si="353"/>
        <v>-</v>
      </c>
      <c r="AB106" s="743" t="str">
        <f t="shared" si="353"/>
        <v>-</v>
      </c>
      <c r="AC106" s="744" t="str">
        <f t="shared" si="353"/>
        <v>-</v>
      </c>
      <c r="AD106" s="745" t="str">
        <f t="shared" si="353"/>
        <v>-</v>
      </c>
      <c r="AE106" s="743" t="str">
        <f t="shared" si="353"/>
        <v>-</v>
      </c>
      <c r="AF106" s="744" t="str">
        <f t="shared" si="353"/>
        <v>-</v>
      </c>
      <c r="AG106" s="745" t="str">
        <f t="shared" si="353"/>
        <v>-</v>
      </c>
      <c r="AH106" s="743" t="str">
        <f t="shared" si="353"/>
        <v>-</v>
      </c>
      <c r="AI106" s="744" t="str">
        <f t="shared" si="353"/>
        <v>-</v>
      </c>
      <c r="AJ106" s="745" t="str">
        <f t="shared" si="353"/>
        <v>-</v>
      </c>
      <c r="AK106" s="743" t="str">
        <f t="shared" si="353"/>
        <v>-</v>
      </c>
      <c r="AL106" s="744" t="str">
        <f t="shared" si="353"/>
        <v>-</v>
      </c>
      <c r="AM106" s="745" t="str">
        <f t="shared" si="353"/>
        <v>-</v>
      </c>
      <c r="AN106" s="743" t="str">
        <f t="shared" si="353"/>
        <v>-</v>
      </c>
      <c r="AO106" s="744" t="str">
        <f t="shared" si="353"/>
        <v>-</v>
      </c>
      <c r="AP106" s="745" t="str">
        <f t="shared" si="353"/>
        <v>-</v>
      </c>
      <c r="AQ106" s="743" t="str">
        <f t="shared" si="353"/>
        <v>-</v>
      </c>
      <c r="AR106" s="753" t="str">
        <f t="shared" si="353"/>
        <v>-</v>
      </c>
      <c r="AS106" s="745" t="str">
        <f t="shared" si="353"/>
        <v>-</v>
      </c>
      <c r="AT106" s="743" t="str">
        <f t="shared" si="353"/>
        <v>-</v>
      </c>
      <c r="AU106" s="744" t="str">
        <f t="shared" si="353"/>
        <v>-</v>
      </c>
      <c r="AV106" s="1071">
        <f t="shared" si="353"/>
        <v>14</v>
      </c>
      <c r="AW106" s="1070">
        <f t="shared" si="353"/>
        <v>0</v>
      </c>
      <c r="AX106" s="1069">
        <f t="shared" si="353"/>
        <v>1</v>
      </c>
      <c r="AY106" s="1070">
        <f t="shared" si="353"/>
        <v>0</v>
      </c>
      <c r="AZ106" s="1071">
        <f t="shared" si="353"/>
        <v>0</v>
      </c>
      <c r="BA106" s="1070">
        <f t="shared" si="353"/>
        <v>0</v>
      </c>
      <c r="BB106" s="1070">
        <f t="shared" si="353"/>
        <v>3</v>
      </c>
      <c r="BC106" s="1070">
        <f t="shared" si="353"/>
        <v>0</v>
      </c>
      <c r="BD106" s="1070">
        <f t="shared" si="353"/>
        <v>12</v>
      </c>
      <c r="BE106" s="1070">
        <f t="shared" si="353"/>
        <v>0</v>
      </c>
      <c r="BF106" s="1070">
        <f t="shared" si="353"/>
        <v>0</v>
      </c>
      <c r="BG106" s="1070">
        <f t="shared" si="353"/>
        <v>0</v>
      </c>
      <c r="BH106" s="1070">
        <f t="shared" si="353"/>
        <v>0</v>
      </c>
      <c r="BI106" s="1072">
        <f t="shared" si="353"/>
        <v>0</v>
      </c>
      <c r="BJ106" s="1071">
        <f t="shared" si="353"/>
        <v>3</v>
      </c>
      <c r="BK106" s="1070">
        <f t="shared" si="353"/>
        <v>0</v>
      </c>
      <c r="BL106" s="1070">
        <f t="shared" si="353"/>
        <v>12</v>
      </c>
      <c r="BM106" s="1073">
        <f t="shared" si="353"/>
        <v>0</v>
      </c>
      <c r="BN106" s="1070">
        <f t="shared" si="354"/>
        <v>15</v>
      </c>
      <c r="BO106" s="1073"/>
      <c r="BR106" s="5"/>
      <c r="DO106" s="5"/>
    </row>
    <row r="107" spans="2:119" ht="13.5" customHeight="1">
      <c r="B107" s="1265"/>
      <c r="C107" s="1280"/>
      <c r="D107" s="1281"/>
      <c r="E107" s="1282"/>
      <c r="F107" s="76">
        <v>200</v>
      </c>
      <c r="G107" s="745">
        <f t="shared" si="355"/>
        <v>48</v>
      </c>
      <c r="H107" s="743" t="str">
        <f t="shared" si="353"/>
        <v>-</v>
      </c>
      <c r="I107" s="744">
        <f t="shared" si="353"/>
        <v>48</v>
      </c>
      <c r="J107" s="745" t="str">
        <f t="shared" si="353"/>
        <v>-</v>
      </c>
      <c r="K107" s="743" t="str">
        <f t="shared" si="353"/>
        <v>-</v>
      </c>
      <c r="L107" s="744" t="str">
        <f t="shared" si="353"/>
        <v>-</v>
      </c>
      <c r="M107" s="745" t="str">
        <f t="shared" si="353"/>
        <v>-</v>
      </c>
      <c r="N107" s="743" t="str">
        <f t="shared" si="353"/>
        <v>-</v>
      </c>
      <c r="O107" s="744" t="str">
        <f t="shared" si="353"/>
        <v>-</v>
      </c>
      <c r="P107" s="745" t="str">
        <f t="shared" si="353"/>
        <v>-</v>
      </c>
      <c r="Q107" s="743" t="str">
        <f t="shared" si="353"/>
        <v>-</v>
      </c>
      <c r="R107" s="744" t="str">
        <f t="shared" si="353"/>
        <v>-</v>
      </c>
      <c r="S107" s="745">
        <f t="shared" si="353"/>
        <v>6</v>
      </c>
      <c r="T107" s="747">
        <f t="shared" si="353"/>
        <v>1</v>
      </c>
      <c r="U107" s="747">
        <f t="shared" si="353"/>
        <v>26</v>
      </c>
      <c r="V107" s="743">
        <f t="shared" si="353"/>
        <v>2</v>
      </c>
      <c r="W107" s="744">
        <f t="shared" si="353"/>
        <v>35</v>
      </c>
      <c r="X107" s="745">
        <f t="shared" si="353"/>
        <v>25</v>
      </c>
      <c r="Y107" s="743">
        <f t="shared" si="353"/>
        <v>3</v>
      </c>
      <c r="Z107" s="744">
        <f t="shared" si="353"/>
        <v>28</v>
      </c>
      <c r="AA107" s="745" t="str">
        <f t="shared" si="353"/>
        <v>-</v>
      </c>
      <c r="AB107" s="743" t="str">
        <f t="shared" si="353"/>
        <v>-</v>
      </c>
      <c r="AC107" s="744" t="str">
        <f t="shared" si="353"/>
        <v>-</v>
      </c>
      <c r="AD107" s="745" t="str">
        <f t="shared" si="353"/>
        <v>-</v>
      </c>
      <c r="AE107" s="743" t="str">
        <f t="shared" si="353"/>
        <v>-</v>
      </c>
      <c r="AF107" s="744" t="str">
        <f t="shared" si="353"/>
        <v>-</v>
      </c>
      <c r="AG107" s="745" t="str">
        <f t="shared" si="353"/>
        <v>-</v>
      </c>
      <c r="AH107" s="743" t="str">
        <f t="shared" si="353"/>
        <v>-</v>
      </c>
      <c r="AI107" s="744" t="str">
        <f t="shared" si="353"/>
        <v>-</v>
      </c>
      <c r="AJ107" s="745" t="str">
        <f t="shared" si="353"/>
        <v>-</v>
      </c>
      <c r="AK107" s="743" t="str">
        <f t="shared" si="353"/>
        <v>-</v>
      </c>
      <c r="AL107" s="744" t="str">
        <f t="shared" si="353"/>
        <v>-</v>
      </c>
      <c r="AM107" s="745" t="str">
        <f t="shared" si="353"/>
        <v>-</v>
      </c>
      <c r="AN107" s="743" t="str">
        <f t="shared" si="353"/>
        <v>-</v>
      </c>
      <c r="AO107" s="744" t="str">
        <f t="shared" si="353"/>
        <v>-</v>
      </c>
      <c r="AP107" s="745" t="str">
        <f t="shared" si="353"/>
        <v>-</v>
      </c>
      <c r="AQ107" s="743" t="str">
        <f t="shared" si="353"/>
        <v>-</v>
      </c>
      <c r="AR107" s="753" t="str">
        <f t="shared" si="353"/>
        <v>-</v>
      </c>
      <c r="AS107" s="745" t="str">
        <f t="shared" si="353"/>
        <v>-</v>
      </c>
      <c r="AT107" s="743" t="str">
        <f t="shared" si="353"/>
        <v>-</v>
      </c>
      <c r="AU107" s="744" t="str">
        <f t="shared" si="353"/>
        <v>-</v>
      </c>
      <c r="AV107" s="1071">
        <f t="shared" si="353"/>
        <v>105</v>
      </c>
      <c r="AW107" s="1070">
        <f t="shared" si="353"/>
        <v>0</v>
      </c>
      <c r="AX107" s="1069">
        <f t="shared" si="353"/>
        <v>6</v>
      </c>
      <c r="AY107" s="1070">
        <f t="shared" si="353"/>
        <v>0</v>
      </c>
      <c r="AZ107" s="1071">
        <f t="shared" si="353"/>
        <v>48</v>
      </c>
      <c r="BA107" s="1070">
        <f t="shared" si="353"/>
        <v>0</v>
      </c>
      <c r="BB107" s="1070">
        <f t="shared" si="353"/>
        <v>7</v>
      </c>
      <c r="BC107" s="1070">
        <f t="shared" si="353"/>
        <v>0</v>
      </c>
      <c r="BD107" s="1070">
        <f t="shared" si="353"/>
        <v>56</v>
      </c>
      <c r="BE107" s="1070">
        <f t="shared" si="353"/>
        <v>0</v>
      </c>
      <c r="BF107" s="1070">
        <f t="shared" si="353"/>
        <v>0</v>
      </c>
      <c r="BG107" s="1070">
        <f t="shared" si="353"/>
        <v>0</v>
      </c>
      <c r="BH107" s="1070">
        <f t="shared" si="353"/>
        <v>0</v>
      </c>
      <c r="BI107" s="1072">
        <f t="shared" si="353"/>
        <v>0</v>
      </c>
      <c r="BJ107" s="1071">
        <f t="shared" si="353"/>
        <v>55</v>
      </c>
      <c r="BK107" s="1070">
        <f t="shared" si="353"/>
        <v>0</v>
      </c>
      <c r="BL107" s="1070">
        <f t="shared" si="353"/>
        <v>56</v>
      </c>
      <c r="BM107" s="1073">
        <f t="shared" si="353"/>
        <v>0</v>
      </c>
      <c r="BN107" s="1070">
        <f t="shared" si="354"/>
        <v>111</v>
      </c>
      <c r="BO107" s="1073"/>
      <c r="BR107" s="5"/>
      <c r="DO107" s="5"/>
    </row>
    <row r="108" spans="2:119" ht="13.5" customHeight="1">
      <c r="B108" s="1265"/>
      <c r="C108" s="1280"/>
      <c r="D108" s="1281"/>
      <c r="E108" s="1282"/>
      <c r="F108" s="76">
        <v>150</v>
      </c>
      <c r="G108" s="745">
        <f t="shared" si="355"/>
        <v>12</v>
      </c>
      <c r="H108" s="743" t="str">
        <f t="shared" si="353"/>
        <v>-</v>
      </c>
      <c r="I108" s="744">
        <f t="shared" si="353"/>
        <v>12</v>
      </c>
      <c r="J108" s="745">
        <f t="shared" si="353"/>
        <v>1</v>
      </c>
      <c r="K108" s="743" t="str">
        <f t="shared" si="353"/>
        <v>-</v>
      </c>
      <c r="L108" s="744">
        <f t="shared" si="353"/>
        <v>1</v>
      </c>
      <c r="M108" s="745" t="str">
        <f t="shared" si="353"/>
        <v>-</v>
      </c>
      <c r="N108" s="743" t="str">
        <f t="shared" si="353"/>
        <v>-</v>
      </c>
      <c r="O108" s="744" t="str">
        <f t="shared" si="353"/>
        <v>-</v>
      </c>
      <c r="P108" s="745" t="str">
        <f t="shared" si="353"/>
        <v>-</v>
      </c>
      <c r="Q108" s="743" t="str">
        <f t="shared" si="353"/>
        <v>-</v>
      </c>
      <c r="R108" s="744" t="str">
        <f t="shared" si="353"/>
        <v>-</v>
      </c>
      <c r="S108" s="745">
        <f t="shared" si="353"/>
        <v>15</v>
      </c>
      <c r="T108" s="747">
        <f t="shared" si="353"/>
        <v>2</v>
      </c>
      <c r="U108" s="747">
        <f t="shared" si="353"/>
        <v>63</v>
      </c>
      <c r="V108" s="743">
        <f t="shared" si="353"/>
        <v>4</v>
      </c>
      <c r="W108" s="744">
        <f t="shared" si="353"/>
        <v>84</v>
      </c>
      <c r="X108" s="745">
        <f t="shared" si="353"/>
        <v>212</v>
      </c>
      <c r="Y108" s="743">
        <f t="shared" si="353"/>
        <v>24</v>
      </c>
      <c r="Z108" s="744">
        <f t="shared" si="353"/>
        <v>236</v>
      </c>
      <c r="AA108" s="745" t="str">
        <f t="shared" si="353"/>
        <v>-</v>
      </c>
      <c r="AB108" s="743" t="str">
        <f t="shared" si="353"/>
        <v>-</v>
      </c>
      <c r="AC108" s="744" t="str">
        <f t="shared" si="353"/>
        <v>-</v>
      </c>
      <c r="AD108" s="745">
        <f t="shared" si="353"/>
        <v>1</v>
      </c>
      <c r="AE108" s="743">
        <f t="shared" si="353"/>
        <v>1</v>
      </c>
      <c r="AF108" s="744">
        <f t="shared" si="353"/>
        <v>2</v>
      </c>
      <c r="AG108" s="745" t="str">
        <f t="shared" si="353"/>
        <v>-</v>
      </c>
      <c r="AH108" s="743" t="str">
        <f t="shared" si="353"/>
        <v>-</v>
      </c>
      <c r="AI108" s="744" t="str">
        <f t="shared" si="353"/>
        <v>-</v>
      </c>
      <c r="AJ108" s="745" t="str">
        <f t="shared" si="353"/>
        <v>-</v>
      </c>
      <c r="AK108" s="743" t="str">
        <f t="shared" si="353"/>
        <v>-</v>
      </c>
      <c r="AL108" s="744" t="str">
        <f t="shared" si="353"/>
        <v>-</v>
      </c>
      <c r="AM108" s="745" t="str">
        <f t="shared" si="353"/>
        <v>-</v>
      </c>
      <c r="AN108" s="743" t="str">
        <f t="shared" si="353"/>
        <v>-</v>
      </c>
      <c r="AO108" s="744" t="str">
        <f t="shared" si="353"/>
        <v>-</v>
      </c>
      <c r="AP108" s="745" t="str">
        <f t="shared" si="353"/>
        <v>-</v>
      </c>
      <c r="AQ108" s="743" t="str">
        <f t="shared" si="353"/>
        <v>-</v>
      </c>
      <c r="AR108" s="753" t="str">
        <f t="shared" si="353"/>
        <v>-</v>
      </c>
      <c r="AS108" s="745" t="str">
        <f t="shared" si="353"/>
        <v>-</v>
      </c>
      <c r="AT108" s="743" t="str">
        <f t="shared" si="353"/>
        <v>-</v>
      </c>
      <c r="AU108" s="744" t="str">
        <f t="shared" si="353"/>
        <v>-</v>
      </c>
      <c r="AV108" s="1071">
        <f t="shared" si="353"/>
        <v>304</v>
      </c>
      <c r="AW108" s="1070">
        <f t="shared" si="353"/>
        <v>0</v>
      </c>
      <c r="AX108" s="1069">
        <f t="shared" si="353"/>
        <v>31</v>
      </c>
      <c r="AY108" s="1070">
        <f t="shared" si="353"/>
        <v>0</v>
      </c>
      <c r="AZ108" s="1071">
        <f t="shared" si="353"/>
        <v>13</v>
      </c>
      <c r="BA108" s="1070">
        <f t="shared" si="353"/>
        <v>0</v>
      </c>
      <c r="BB108" s="1070">
        <f t="shared" si="353"/>
        <v>17</v>
      </c>
      <c r="BC108" s="1070">
        <f t="shared" si="353"/>
        <v>0</v>
      </c>
      <c r="BD108" s="1070">
        <f t="shared" si="353"/>
        <v>305</v>
      </c>
      <c r="BE108" s="1070">
        <f t="shared" si="353"/>
        <v>0</v>
      </c>
      <c r="BF108" s="1070">
        <f t="shared" si="353"/>
        <v>0</v>
      </c>
      <c r="BG108" s="1070">
        <f t="shared" si="353"/>
        <v>0</v>
      </c>
      <c r="BH108" s="1070">
        <f t="shared" si="353"/>
        <v>0</v>
      </c>
      <c r="BI108" s="1072">
        <f t="shared" si="353"/>
        <v>0</v>
      </c>
      <c r="BJ108" s="1071">
        <f t="shared" si="353"/>
        <v>30</v>
      </c>
      <c r="BK108" s="1070">
        <f t="shared" si="353"/>
        <v>0</v>
      </c>
      <c r="BL108" s="1070">
        <f t="shared" si="353"/>
        <v>305</v>
      </c>
      <c r="BM108" s="1073">
        <f t="shared" si="353"/>
        <v>0</v>
      </c>
      <c r="BN108" s="1070">
        <f t="shared" si="354"/>
        <v>335</v>
      </c>
      <c r="BO108" s="1073"/>
      <c r="BR108" s="5"/>
      <c r="DO108" s="5"/>
    </row>
    <row r="109" spans="2:119" ht="13.5" customHeight="1">
      <c r="B109" s="1265"/>
      <c r="C109" s="1280"/>
      <c r="D109" s="1281"/>
      <c r="E109" s="1282"/>
      <c r="F109" s="76">
        <v>100</v>
      </c>
      <c r="G109" s="745">
        <f t="shared" si="355"/>
        <v>48</v>
      </c>
      <c r="H109" s="743" t="str">
        <f t="shared" si="353"/>
        <v>-</v>
      </c>
      <c r="I109" s="744">
        <f t="shared" si="353"/>
        <v>48</v>
      </c>
      <c r="J109" s="745">
        <f t="shared" si="353"/>
        <v>3</v>
      </c>
      <c r="K109" s="743" t="str">
        <f t="shared" si="353"/>
        <v>-</v>
      </c>
      <c r="L109" s="744">
        <f t="shared" si="353"/>
        <v>3</v>
      </c>
      <c r="M109" s="745" t="str">
        <f t="shared" si="353"/>
        <v>-</v>
      </c>
      <c r="N109" s="743" t="str">
        <f t="shared" si="353"/>
        <v>-</v>
      </c>
      <c r="O109" s="744" t="str">
        <f t="shared" si="353"/>
        <v>-</v>
      </c>
      <c r="P109" s="745" t="str">
        <f t="shared" si="353"/>
        <v>-</v>
      </c>
      <c r="Q109" s="743" t="str">
        <f t="shared" si="353"/>
        <v>-</v>
      </c>
      <c r="R109" s="744" t="str">
        <f t="shared" si="353"/>
        <v>-</v>
      </c>
      <c r="S109" s="745">
        <f t="shared" si="353"/>
        <v>36</v>
      </c>
      <c r="T109" s="747">
        <f t="shared" si="353"/>
        <v>4</v>
      </c>
      <c r="U109" s="747">
        <f t="shared" si="353"/>
        <v>149</v>
      </c>
      <c r="V109" s="743">
        <f t="shared" si="353"/>
        <v>10</v>
      </c>
      <c r="W109" s="744">
        <f t="shared" si="353"/>
        <v>199</v>
      </c>
      <c r="X109" s="745">
        <f t="shared" si="353"/>
        <v>585</v>
      </c>
      <c r="Y109" s="743">
        <f t="shared" si="353"/>
        <v>65</v>
      </c>
      <c r="Z109" s="744">
        <f t="shared" si="353"/>
        <v>650</v>
      </c>
      <c r="AA109" s="745" t="str">
        <f t="shared" si="353"/>
        <v>-</v>
      </c>
      <c r="AB109" s="743" t="str">
        <f t="shared" si="353"/>
        <v>-</v>
      </c>
      <c r="AC109" s="744" t="str">
        <f t="shared" si="353"/>
        <v>-</v>
      </c>
      <c r="AD109" s="745">
        <f t="shared" si="353"/>
        <v>3</v>
      </c>
      <c r="AE109" s="743">
        <f t="shared" ref="AE109:BM110" si="356">+AE51</f>
        <v>1</v>
      </c>
      <c r="AF109" s="744">
        <f t="shared" si="356"/>
        <v>4</v>
      </c>
      <c r="AG109" s="745" t="str">
        <f t="shared" si="356"/>
        <v>-</v>
      </c>
      <c r="AH109" s="743" t="str">
        <f t="shared" si="356"/>
        <v>-</v>
      </c>
      <c r="AI109" s="744" t="str">
        <f t="shared" si="356"/>
        <v>-</v>
      </c>
      <c r="AJ109" s="745" t="str">
        <f t="shared" si="356"/>
        <v>-</v>
      </c>
      <c r="AK109" s="743" t="str">
        <f t="shared" si="356"/>
        <v>-</v>
      </c>
      <c r="AL109" s="744" t="str">
        <f t="shared" si="356"/>
        <v>-</v>
      </c>
      <c r="AM109" s="745" t="str">
        <f t="shared" si="356"/>
        <v>-</v>
      </c>
      <c r="AN109" s="743" t="str">
        <f t="shared" si="356"/>
        <v>-</v>
      </c>
      <c r="AO109" s="744" t="str">
        <f t="shared" si="356"/>
        <v>-</v>
      </c>
      <c r="AP109" s="745" t="str">
        <f t="shared" si="356"/>
        <v>-</v>
      </c>
      <c r="AQ109" s="743">
        <f t="shared" si="356"/>
        <v>2</v>
      </c>
      <c r="AR109" s="753">
        <f t="shared" si="356"/>
        <v>2</v>
      </c>
      <c r="AS109" s="745" t="str">
        <f t="shared" si="356"/>
        <v>-</v>
      </c>
      <c r="AT109" s="743" t="str">
        <f t="shared" si="356"/>
        <v>-</v>
      </c>
      <c r="AU109" s="744" t="str">
        <f t="shared" si="356"/>
        <v>-</v>
      </c>
      <c r="AV109" s="1071">
        <f t="shared" si="356"/>
        <v>824</v>
      </c>
      <c r="AW109" s="1070">
        <f t="shared" si="356"/>
        <v>0</v>
      </c>
      <c r="AX109" s="1069">
        <f t="shared" si="356"/>
        <v>82</v>
      </c>
      <c r="AY109" s="1070">
        <f t="shared" si="356"/>
        <v>0</v>
      </c>
      <c r="AZ109" s="1071">
        <f t="shared" si="356"/>
        <v>51</v>
      </c>
      <c r="BA109" s="1070">
        <f t="shared" si="356"/>
        <v>0</v>
      </c>
      <c r="BB109" s="1070">
        <f t="shared" si="356"/>
        <v>40</v>
      </c>
      <c r="BC109" s="1070">
        <f t="shared" si="356"/>
        <v>0</v>
      </c>
      <c r="BD109" s="1070">
        <f t="shared" si="356"/>
        <v>813</v>
      </c>
      <c r="BE109" s="1070">
        <f t="shared" si="356"/>
        <v>0</v>
      </c>
      <c r="BF109" s="1070">
        <f t="shared" si="356"/>
        <v>2</v>
      </c>
      <c r="BG109" s="1070">
        <f t="shared" si="356"/>
        <v>0</v>
      </c>
      <c r="BH109" s="1070">
        <f t="shared" si="356"/>
        <v>0</v>
      </c>
      <c r="BI109" s="1072">
        <f t="shared" si="356"/>
        <v>0</v>
      </c>
      <c r="BJ109" s="1071">
        <f t="shared" si="356"/>
        <v>91</v>
      </c>
      <c r="BK109" s="1070">
        <f t="shared" si="356"/>
        <v>0</v>
      </c>
      <c r="BL109" s="1070">
        <f t="shared" si="356"/>
        <v>815</v>
      </c>
      <c r="BM109" s="1073">
        <f t="shared" si="356"/>
        <v>0</v>
      </c>
      <c r="BN109" s="1070">
        <f t="shared" si="354"/>
        <v>906</v>
      </c>
      <c r="BO109" s="1073"/>
      <c r="BR109" s="5"/>
      <c r="DO109" s="5"/>
    </row>
    <row r="110" spans="2:119" ht="13.5" customHeight="1">
      <c r="B110" s="1265"/>
      <c r="C110" s="1280"/>
      <c r="D110" s="1281"/>
      <c r="E110" s="1282"/>
      <c r="F110" s="76">
        <v>75</v>
      </c>
      <c r="G110" s="745">
        <f t="shared" si="355"/>
        <v>2</v>
      </c>
      <c r="H110" s="743" t="str">
        <f t="shared" si="355"/>
        <v>-</v>
      </c>
      <c r="I110" s="744">
        <f t="shared" ref="I110" si="357">IF(SUM(G110:H110)=0,"-",SUM(G110:H110))</f>
        <v>2</v>
      </c>
      <c r="J110" s="745" t="str">
        <f t="shared" ref="J110:K110" si="358">+J52</f>
        <v>-</v>
      </c>
      <c r="K110" s="743" t="str">
        <f t="shared" si="358"/>
        <v>-</v>
      </c>
      <c r="L110" s="744" t="str">
        <f t="shared" ref="L110" si="359">IF(SUM(J110:K110)=0,"-",SUM(J110:K110))</f>
        <v>-</v>
      </c>
      <c r="M110" s="745">
        <f t="shared" ref="M110:N110" si="360">+M52</f>
        <v>5</v>
      </c>
      <c r="N110" s="743" t="str">
        <f t="shared" si="360"/>
        <v>-</v>
      </c>
      <c r="O110" s="744">
        <f t="shared" ref="O110" si="361">IF(SUM(M110:N110)=0,"-",SUM(M110:N110))</f>
        <v>5</v>
      </c>
      <c r="P110" s="745" t="str">
        <f t="shared" ref="P110:Q110" si="362">+P52</f>
        <v>-</v>
      </c>
      <c r="Q110" s="743" t="str">
        <f t="shared" si="362"/>
        <v>-</v>
      </c>
      <c r="R110" s="744" t="str">
        <f t="shared" ref="R110" si="363">IF(SUM(P110:Q110)=0,"-",SUM(P110:Q110))</f>
        <v>-</v>
      </c>
      <c r="S110" s="745">
        <f t="shared" ref="S110:V110" si="364">+S52</f>
        <v>9</v>
      </c>
      <c r="T110" s="747">
        <f t="shared" si="364"/>
        <v>1</v>
      </c>
      <c r="U110" s="747">
        <f t="shared" si="364"/>
        <v>35</v>
      </c>
      <c r="V110" s="743">
        <f t="shared" si="364"/>
        <v>2</v>
      </c>
      <c r="W110" s="744">
        <f t="shared" ref="W110" si="365">IF(SUM(S110:V110)=0,"-",SUM(S110:V110))</f>
        <v>47</v>
      </c>
      <c r="X110" s="745">
        <f t="shared" ref="X110:Y110" si="366">+X52</f>
        <v>183</v>
      </c>
      <c r="Y110" s="743">
        <f t="shared" si="366"/>
        <v>20</v>
      </c>
      <c r="Z110" s="744">
        <f t="shared" ref="Z110" si="367">IF(SUM(X110:Y110)=0,"-",SUM(X110:Y110))</f>
        <v>203</v>
      </c>
      <c r="AA110" s="745" t="str">
        <f t="shared" ref="AA110:AB110" si="368">+AA52</f>
        <v>-</v>
      </c>
      <c r="AB110" s="743" t="str">
        <f t="shared" si="368"/>
        <v>-</v>
      </c>
      <c r="AC110" s="744" t="str">
        <f t="shared" ref="AC110" si="369">IF(SUM(AA110:AB110)=0,"-",SUM(AA110:AB110))</f>
        <v>-</v>
      </c>
      <c r="AD110" s="745">
        <f t="shared" ref="AD110:AE110" si="370">+AD52</f>
        <v>20</v>
      </c>
      <c r="AE110" s="743">
        <f t="shared" si="370"/>
        <v>9</v>
      </c>
      <c r="AF110" s="744">
        <f t="shared" ref="AF110" si="371">IF(SUM(AD110:AE110)=0,"-",SUM(AD110:AE110))</f>
        <v>29</v>
      </c>
      <c r="AG110" s="745" t="str">
        <f t="shared" si="356"/>
        <v>-</v>
      </c>
      <c r="AH110" s="743" t="str">
        <f t="shared" si="356"/>
        <v>-</v>
      </c>
      <c r="AI110" s="744" t="str">
        <f t="shared" ref="AI110" si="372">IF(SUM(AG110:AH110)=0,"-",SUM(AG110:AH110))</f>
        <v>-</v>
      </c>
      <c r="AJ110" s="745" t="str">
        <f t="shared" si="356"/>
        <v>-</v>
      </c>
      <c r="AK110" s="743" t="str">
        <f t="shared" si="356"/>
        <v>-</v>
      </c>
      <c r="AL110" s="744" t="str">
        <f t="shared" ref="AL110" si="373">IF(SUM(AJ110:AK110)=0,"-",SUM(AJ110:AK110))</f>
        <v>-</v>
      </c>
      <c r="AM110" s="745" t="str">
        <f t="shared" si="356"/>
        <v>-</v>
      </c>
      <c r="AN110" s="743" t="str">
        <f t="shared" si="356"/>
        <v>-</v>
      </c>
      <c r="AO110" s="744" t="str">
        <f t="shared" ref="AO110" si="374">IF(SUM(AM110:AN110)=0,"-",SUM(AM110:AN110))</f>
        <v>-</v>
      </c>
      <c r="AP110" s="745" t="str">
        <f t="shared" si="356"/>
        <v>-</v>
      </c>
      <c r="AQ110" s="743">
        <f t="shared" si="356"/>
        <v>2</v>
      </c>
      <c r="AR110" s="753">
        <f t="shared" ref="AR110" si="375">IF(SUM(AP110:AQ110)=0,"-",SUM(AP110:AQ110))</f>
        <v>2</v>
      </c>
      <c r="AS110" s="745" t="str">
        <f t="shared" si="356"/>
        <v>-</v>
      </c>
      <c r="AT110" s="743" t="str">
        <f t="shared" si="356"/>
        <v>-</v>
      </c>
      <c r="AU110" s="744" t="str">
        <f t="shared" ref="AU110" si="376">IF(SUM(AS110:AT110)=0,"-",SUM(AS110:AT110))</f>
        <v>-</v>
      </c>
      <c r="AV110" s="1071">
        <f t="shared" si="356"/>
        <v>254</v>
      </c>
      <c r="AW110" s="1070">
        <f t="shared" si="356"/>
        <v>0</v>
      </c>
      <c r="AX110" s="1069">
        <f t="shared" si="356"/>
        <v>34</v>
      </c>
      <c r="AY110" s="1070">
        <f t="shared" si="356"/>
        <v>0</v>
      </c>
      <c r="AZ110" s="1071">
        <f t="shared" si="356"/>
        <v>7</v>
      </c>
      <c r="BA110" s="1070">
        <f t="shared" si="356"/>
        <v>0</v>
      </c>
      <c r="BB110" s="1070">
        <f t="shared" si="356"/>
        <v>10</v>
      </c>
      <c r="BC110" s="1070">
        <f t="shared" si="356"/>
        <v>0</v>
      </c>
      <c r="BD110" s="1070">
        <f t="shared" si="356"/>
        <v>269</v>
      </c>
      <c r="BE110" s="1070">
        <f t="shared" si="356"/>
        <v>0</v>
      </c>
      <c r="BF110" s="1070">
        <f t="shared" si="356"/>
        <v>2</v>
      </c>
      <c r="BG110" s="1070">
        <f t="shared" si="356"/>
        <v>0</v>
      </c>
      <c r="BH110" s="1070">
        <f t="shared" si="356"/>
        <v>0</v>
      </c>
      <c r="BI110" s="1072">
        <f t="shared" si="356"/>
        <v>0</v>
      </c>
      <c r="BJ110" s="1071">
        <f t="shared" si="356"/>
        <v>17</v>
      </c>
      <c r="BK110" s="1070">
        <f t="shared" si="356"/>
        <v>0</v>
      </c>
      <c r="BL110" s="1070">
        <f t="shared" si="356"/>
        <v>271</v>
      </c>
      <c r="BM110" s="1073">
        <f t="shared" si="356"/>
        <v>0</v>
      </c>
      <c r="BN110" s="1070">
        <f t="shared" si="354"/>
        <v>288</v>
      </c>
      <c r="BO110" s="1073"/>
      <c r="BR110" s="5"/>
      <c r="DO110" s="5"/>
    </row>
    <row r="111" spans="2:119" ht="13.5" customHeight="1">
      <c r="B111" s="1265"/>
      <c r="C111" s="1283"/>
      <c r="D111" s="1284"/>
      <c r="E111" s="1285"/>
      <c r="F111" s="755" t="s">
        <v>69</v>
      </c>
      <c r="G111" s="740">
        <f>IF(SUM(G105:G110)=0,"-",SUM(G105:G110))</f>
        <v>110</v>
      </c>
      <c r="H111" s="741" t="str">
        <f t="shared" ref="H111:AU111" si="377">IF(SUM(H105:H110)=0,"-",SUM(H105:H110))</f>
        <v>-</v>
      </c>
      <c r="I111" s="742">
        <f t="shared" si="377"/>
        <v>110</v>
      </c>
      <c r="J111" s="740">
        <f t="shared" si="377"/>
        <v>4</v>
      </c>
      <c r="K111" s="741" t="str">
        <f t="shared" si="377"/>
        <v>-</v>
      </c>
      <c r="L111" s="742">
        <f t="shared" si="377"/>
        <v>4</v>
      </c>
      <c r="M111" s="740">
        <f t="shared" si="377"/>
        <v>5</v>
      </c>
      <c r="N111" s="741" t="str">
        <f t="shared" si="377"/>
        <v>-</v>
      </c>
      <c r="O111" s="742">
        <f t="shared" si="377"/>
        <v>5</v>
      </c>
      <c r="P111" s="740" t="str">
        <f t="shared" si="377"/>
        <v>-</v>
      </c>
      <c r="Q111" s="741" t="str">
        <f t="shared" si="377"/>
        <v>-</v>
      </c>
      <c r="R111" s="742" t="str">
        <f t="shared" si="377"/>
        <v>-</v>
      </c>
      <c r="S111" s="740">
        <f t="shared" si="377"/>
        <v>69</v>
      </c>
      <c r="T111" s="746">
        <f t="shared" si="377"/>
        <v>8</v>
      </c>
      <c r="U111" s="746">
        <f t="shared" si="377"/>
        <v>286</v>
      </c>
      <c r="V111" s="741">
        <f t="shared" si="377"/>
        <v>19</v>
      </c>
      <c r="W111" s="742">
        <f t="shared" si="377"/>
        <v>382</v>
      </c>
      <c r="X111" s="740">
        <f t="shared" si="377"/>
        <v>1018</v>
      </c>
      <c r="Y111" s="741">
        <f t="shared" si="377"/>
        <v>113</v>
      </c>
      <c r="Z111" s="742">
        <f t="shared" si="377"/>
        <v>1131</v>
      </c>
      <c r="AA111" s="740" t="str">
        <f t="shared" si="377"/>
        <v>-</v>
      </c>
      <c r="AB111" s="741" t="str">
        <f t="shared" si="377"/>
        <v>-</v>
      </c>
      <c r="AC111" s="742" t="str">
        <f t="shared" si="377"/>
        <v>-</v>
      </c>
      <c r="AD111" s="740">
        <f t="shared" si="377"/>
        <v>24</v>
      </c>
      <c r="AE111" s="741">
        <f t="shared" si="377"/>
        <v>11</v>
      </c>
      <c r="AF111" s="742">
        <f t="shared" si="377"/>
        <v>35</v>
      </c>
      <c r="AG111" s="740" t="str">
        <f t="shared" si="377"/>
        <v>-</v>
      </c>
      <c r="AH111" s="741" t="str">
        <f t="shared" si="377"/>
        <v>-</v>
      </c>
      <c r="AI111" s="742" t="str">
        <f t="shared" si="377"/>
        <v>-</v>
      </c>
      <c r="AJ111" s="740" t="str">
        <f t="shared" si="377"/>
        <v>-</v>
      </c>
      <c r="AK111" s="741" t="str">
        <f t="shared" si="377"/>
        <v>-</v>
      </c>
      <c r="AL111" s="742" t="str">
        <f t="shared" si="377"/>
        <v>-</v>
      </c>
      <c r="AM111" s="740" t="str">
        <f t="shared" si="377"/>
        <v>-</v>
      </c>
      <c r="AN111" s="741" t="str">
        <f t="shared" si="377"/>
        <v>-</v>
      </c>
      <c r="AO111" s="742" t="str">
        <f t="shared" si="377"/>
        <v>-</v>
      </c>
      <c r="AP111" s="740" t="str">
        <f t="shared" si="377"/>
        <v>-</v>
      </c>
      <c r="AQ111" s="741">
        <f t="shared" si="377"/>
        <v>4</v>
      </c>
      <c r="AR111" s="754">
        <f t="shared" si="377"/>
        <v>4</v>
      </c>
      <c r="AS111" s="740" t="str">
        <f t="shared" si="377"/>
        <v>-</v>
      </c>
      <c r="AT111" s="741" t="str">
        <f t="shared" si="377"/>
        <v>-</v>
      </c>
      <c r="AU111" s="742" t="str">
        <f t="shared" si="377"/>
        <v>-</v>
      </c>
      <c r="AV111" s="1065">
        <f>IF(SUM(AV105:AW110)=0,"-",SUM(AV105:AW110))</f>
        <v>1516</v>
      </c>
      <c r="AW111" s="1066" t="str">
        <f t="shared" ref="AW111" si="378">IF(SUM(AW105:AW110)=0,"-",SUM(AW105:AW110))</f>
        <v>-</v>
      </c>
      <c r="AX111" s="1094">
        <f t="shared" ref="AX111" si="379">IF(SUM(AX105:AY110)=0,"-",SUM(AX105:AY110))</f>
        <v>155</v>
      </c>
      <c r="AY111" s="1066" t="str">
        <f t="shared" ref="AY111" si="380">IF(SUM(AY105:AY110)=0,"-",SUM(AY105:AY110))</f>
        <v>-</v>
      </c>
      <c r="AZ111" s="1065">
        <f>IF(SUM(AZ105:BA110)=0,"-",SUM(AZ105:BA110))</f>
        <v>119</v>
      </c>
      <c r="BA111" s="1066" t="str">
        <f t="shared" ref="BA111" si="381">IF(SUM(BA105:BA110)=0,"-",SUM(BA105:BA110))</f>
        <v>-</v>
      </c>
      <c r="BB111" s="1066">
        <f t="shared" ref="BB111" si="382">IF(SUM(BB105:BC110)=0,"-",SUM(BB105:BC110))</f>
        <v>77</v>
      </c>
      <c r="BC111" s="1066" t="str">
        <f t="shared" ref="BC111" si="383">IF(SUM(BC105:BC110)=0,"-",SUM(BC105:BC110))</f>
        <v>-</v>
      </c>
      <c r="BD111" s="1066">
        <f t="shared" ref="BD111" si="384">IF(SUM(BD105:BE110)=0,"-",SUM(BD105:BE110))</f>
        <v>1471</v>
      </c>
      <c r="BE111" s="1066" t="str">
        <f t="shared" ref="BE111" si="385">IF(SUM(BE105:BE110)=0,"-",SUM(BE105:BE110))</f>
        <v>-</v>
      </c>
      <c r="BF111" s="1066">
        <f t="shared" ref="BF111" si="386">IF(SUM(BF105:BG110)=0,"-",SUM(BF105:BG110))</f>
        <v>4</v>
      </c>
      <c r="BG111" s="1066" t="str">
        <f t="shared" ref="BG111" si="387">IF(SUM(BG105:BG110)=0,"-",SUM(BG105:BG110))</f>
        <v>-</v>
      </c>
      <c r="BH111" s="1066" t="str">
        <f t="shared" ref="BH111" si="388">IF(SUM(BH105:BI110)=0,"-",SUM(BH105:BI110))</f>
        <v>-</v>
      </c>
      <c r="BI111" s="1067" t="str">
        <f t="shared" ref="BI111" si="389">IF(SUM(BI105:BI110)=0,"-",SUM(BI105:BI110))</f>
        <v>-</v>
      </c>
      <c r="BJ111" s="1065">
        <f t="shared" ref="BJ111" si="390">IF(SUM(BJ105:BK110)=0,"-",SUM(BJ105:BK110))</f>
        <v>196</v>
      </c>
      <c r="BK111" s="1066" t="str">
        <f t="shared" ref="BK111" si="391">IF(SUM(BK105:BK110)=0,"-",SUM(BK105:BK110))</f>
        <v>-</v>
      </c>
      <c r="BL111" s="1066">
        <f t="shared" ref="BL111" si="392">IF(SUM(BL105:BM110)=0,"-",SUM(BL105:BM110))</f>
        <v>1475</v>
      </c>
      <c r="BM111" s="1068" t="str">
        <f t="shared" ref="BM111" si="393">IF(SUM(BM105:BM110)=0,"-",SUM(BM105:BM110))</f>
        <v>-</v>
      </c>
      <c r="BN111" s="1065">
        <f t="shared" si="354"/>
        <v>1671</v>
      </c>
      <c r="BO111" s="1068"/>
      <c r="BR111" s="5"/>
      <c r="DO111" s="5"/>
    </row>
    <row r="112" spans="2:119" ht="13.5" customHeight="1">
      <c r="B112" s="1265"/>
      <c r="C112" s="1042" t="s">
        <v>54</v>
      </c>
      <c r="D112" s="1081"/>
      <c r="E112" s="1082"/>
      <c r="F112" s="75">
        <v>600</v>
      </c>
      <c r="G112" s="751" t="str">
        <f>IF(G93=0,"-",G93)</f>
        <v>-</v>
      </c>
      <c r="H112" s="748" t="str">
        <f>IF(H93=0,"-",H93)</f>
        <v>-</v>
      </c>
      <c r="I112" s="749" t="str">
        <f t="shared" ref="I112:I122" si="394">IF(SUM(G112:H112)=0,"-",SUM(G112:H112))</f>
        <v>-</v>
      </c>
      <c r="J112" s="751" t="str">
        <f>IF(J93=0,"-",J93)</f>
        <v>-</v>
      </c>
      <c r="K112" s="748" t="str">
        <f>IF(K93=0,"-",K93)</f>
        <v>-</v>
      </c>
      <c r="L112" s="749" t="str">
        <f t="shared" ref="L112:L122" si="395">IF(SUM(J112:K112)=0,"-",SUM(J112:K112))</f>
        <v>-</v>
      </c>
      <c r="M112" s="751" t="str">
        <f>IF(M93=0,"-",M93)</f>
        <v>-</v>
      </c>
      <c r="N112" s="748" t="str">
        <f>IF(N93=0,"-",N93)</f>
        <v>-</v>
      </c>
      <c r="O112" s="749" t="str">
        <f t="shared" ref="O112:O122" si="396">IF(SUM(M112:N112)=0,"-",SUM(M112:N112))</f>
        <v>-</v>
      </c>
      <c r="P112" s="751" t="str">
        <f>IF(P93=0,"-",P93)</f>
        <v>-</v>
      </c>
      <c r="Q112" s="748" t="str">
        <f>IF(Q93=0,"-",Q93)</f>
        <v>-</v>
      </c>
      <c r="R112" s="749" t="str">
        <f t="shared" ref="R112:R122" si="397">IF(SUM(P112:Q112)=0,"-",SUM(P112:Q112))</f>
        <v>-</v>
      </c>
      <c r="S112" s="751" t="str">
        <f>IF(S93=0,"-",S93)</f>
        <v>-</v>
      </c>
      <c r="T112" s="750" t="str">
        <f>IF(T93=0,"-",T93)</f>
        <v>-</v>
      </c>
      <c r="U112" s="750" t="str">
        <f>IF(U93=0,"-",U93)</f>
        <v>-</v>
      </c>
      <c r="V112" s="748" t="str">
        <f>IF(V93=0,"-",V93)</f>
        <v>-</v>
      </c>
      <c r="W112" s="749" t="str">
        <f t="shared" ref="W112:W122" si="398">IF(SUM(S112:V112)=0,"-",SUM(S112:V112))</f>
        <v>-</v>
      </c>
      <c r="X112" s="751">
        <f>IF(X93=0,"-",X93)</f>
        <v>595.4</v>
      </c>
      <c r="Y112" s="748">
        <f>IF(Y93=0,"-",Y93)</f>
        <v>65.7</v>
      </c>
      <c r="Z112" s="749">
        <f t="shared" ref="Z112:Z122" si="399">IF(SUM(X112:Y112)=0,"-",SUM(X112:Y112))</f>
        <v>661.1</v>
      </c>
      <c r="AA112" s="751" t="str">
        <f>IF(AA93=0,"-",AA93)</f>
        <v>-</v>
      </c>
      <c r="AB112" s="748" t="str">
        <f>IF(AB93=0,"-",AB93)</f>
        <v>-</v>
      </c>
      <c r="AC112" s="749" t="str">
        <f t="shared" ref="AC112:AC122" si="400">IF(SUM(AA112:AB112)=0,"-",SUM(AA112:AB112))</f>
        <v>-</v>
      </c>
      <c r="AD112" s="751" t="str">
        <f>IF(AD93=0,"-",AD93)</f>
        <v>-</v>
      </c>
      <c r="AE112" s="748" t="str">
        <f>IF(AE93=0,"-",AE93)</f>
        <v>-</v>
      </c>
      <c r="AF112" s="749" t="str">
        <f t="shared" ref="AF112:AF122" si="401">IF(SUM(AD112:AE112)=0,"-",SUM(AD112:AE112))</f>
        <v>-</v>
      </c>
      <c r="AG112" s="751" t="str">
        <f>IF(AG93=0,"-",AG93)</f>
        <v>-</v>
      </c>
      <c r="AH112" s="748" t="str">
        <f>IF(AH93=0,"-",AH93)</f>
        <v>-</v>
      </c>
      <c r="AI112" s="749" t="str">
        <f t="shared" ref="AI112:AI122" si="402">IF(SUM(AG112:AH112)=0,"-",SUM(AG112:AH112))</f>
        <v>-</v>
      </c>
      <c r="AJ112" s="751" t="str">
        <f>IF(AJ93=0,"-",AJ93)</f>
        <v>-</v>
      </c>
      <c r="AK112" s="748" t="str">
        <f>IF(AK93=0,"-",AK93)</f>
        <v>-</v>
      </c>
      <c r="AL112" s="749" t="str">
        <f t="shared" ref="AL112:AL122" si="403">IF(SUM(AJ112:AK112)=0,"-",SUM(AJ112:AK112))</f>
        <v>-</v>
      </c>
      <c r="AM112" s="751" t="str">
        <f>IF(AM93=0,"-",AM93)</f>
        <v>-</v>
      </c>
      <c r="AN112" s="748" t="str">
        <f>IF(AN93=0,"-",AN93)</f>
        <v>-</v>
      </c>
      <c r="AO112" s="749" t="str">
        <f t="shared" ref="AO112:AO122" si="404">IF(SUM(AM112:AN112)=0,"-",SUM(AM112:AN112))</f>
        <v>-</v>
      </c>
      <c r="AP112" s="751" t="str">
        <f>IF(AP93=0,"-",AP93)</f>
        <v>-</v>
      </c>
      <c r="AQ112" s="748" t="str">
        <f>IF(AQ93=0,"-",AQ93)</f>
        <v>-</v>
      </c>
      <c r="AR112" s="749" t="str">
        <f t="shared" ref="AR112:AR122" si="405">IF(SUM(AP112:AQ112)=0,"-",SUM(AP112:AQ112))</f>
        <v>-</v>
      </c>
      <c r="AS112" s="751" t="str">
        <f>IF(AS93=0,"-",AS93)</f>
        <v>-</v>
      </c>
      <c r="AT112" s="748" t="str">
        <f>IF(AT93=0,"-",AT93)</f>
        <v>-</v>
      </c>
      <c r="AU112" s="749" t="str">
        <f t="shared" ref="AU112:AU122" si="406">IF(SUM(AS112:AT112)=0,"-",SUM(AS112:AT112))</f>
        <v>-</v>
      </c>
      <c r="AV112" s="1077">
        <f t="shared" ref="AV112:AV122" si="407">IF(SUM(G112,J112,M112,P112,S112,U112,X112,AA112,AD112,AG112,AJ112,AM112,AP112,AS112)=0,"-",SUM(G112,J112,M112,P112,S112,U112,X112,AA112,AD112,AG112,AJ112,AM112,AP112,AS112))</f>
        <v>595.4</v>
      </c>
      <c r="AW112" s="1074"/>
      <c r="AX112" s="1076">
        <f t="shared" ref="AX112:AX122" si="408">IF(SUM(H112,K112,N112,Q112,T112,V112,Y112,AB112,AE112,AH112,AK112,AN112,AQ112,AT112)=0,"-",SUM(H112,K112,N112,Q112,T112,V112,Y112,AB112,AE112,AH112,AK112,AN112,AQ112,AT112))</f>
        <v>65.7</v>
      </c>
      <c r="AY112" s="1074"/>
      <c r="AZ112" s="1077">
        <f t="shared" ref="AZ112:AZ122" si="409">SUMIF(G$124,"①",I112)+SUMIF(J$124,"①",L112)+SUMIF(M$124,"①",O112)+SUMIF(P$124,"①",R112)+SUMIF(S$124,"①",S112)+SUMIF(S$124,"①",T112)+SUMIF(U$124,"①",U112)+SUMIF(U$124,"①",V112)+SUMIF(X$124,"①",Z112)+SUMIF(AA$124,"①",AC112)+SUMIF(AD$124,"①",AF112)+SUMIF(AG$124,"①",AI112)+SUMIF(AJ$124,"①",AL112)+SUMIF(AM$124,"①",AO112)+SUMIF(AP$124,"①",AR112)+SUMIF(AS$124,"①",AU112)</f>
        <v>0</v>
      </c>
      <c r="BA112" s="1074"/>
      <c r="BB112" s="1074">
        <f t="shared" ref="BB112:BB122" si="410">SUMIF(G$124,"②",I112)+SUMIF(J$124,"②",L112)+SUMIF(M$124,"②",O112)+SUMIF(P$124,"②",R112)+SUMIF(S$124,"②",S112)+SUMIF(S$124,"②",T112)+SUMIF(U$124,"②",U112)+SUMIF(U$124,"②",V112)+SUMIF(X$124,"②",Z112)+SUMIF(AA$124,"②",AC112)+SUMIF(AD$124,"②",AF112)+SUMIF(AG$124,"②",AI112)+SUMIF(AJ$124,"②",AL112)+SUMIF(AM$124,"②",AO112)+SUMIF(AP$124,"②",AR112)+SUMIF(AS$124,"②",AU112)</f>
        <v>0</v>
      </c>
      <c r="BC112" s="1074"/>
      <c r="BD112" s="1074">
        <f t="shared" ref="BD112:BD122" si="411">SUMIF(G$124,"③",I112)+SUMIF(J$124,"③",L112)+SUMIF(M$124,"③",O112)+SUMIF(P$124,"③",R112)+SUMIF(S$124,"③",S112)+SUMIF(S$124,"③",T112)+SUMIF(U$124,"③",U112)+SUMIF(U$124,"③",V112)+SUMIF(X$124,"③",Z112)+SUMIF(AA$124,"③",AC112)+SUMIF(AD$124,"③",AF112)+SUMIF(AG$124,"③",AI112)+SUMIF(AJ$124,"③",AL112)+SUMIF(AM$124,"③",AO112)+SUMIF(AP$124,"③",AR112)+SUMIF(AS$124,"③",AU112)</f>
        <v>661.1</v>
      </c>
      <c r="BE112" s="1074"/>
      <c r="BF112" s="1074">
        <f t="shared" ref="BF112:BF122" si="412">SUMIF(G$124,"④",I112)+SUMIF(J$124,"④",L112)+SUMIF(M$124,"④",O112)+SUMIF(P$124,"④",R112)+SUMIF(S$124,"④",S112)+SUMIF(S$124,"④",T112)+SUMIF(U$124,"④",U112)+SUMIF(U$124,"④",V112)+SUMIF(X$124,"④",Z112)+SUMIF(AA$124,"④",AC112)+SUMIF(AD$124,"④",AF112)+SUMIF(AG$124,"④",AI112)+SUMIF(AJ$124,"④",AL112)+SUMIF(AM$124,"④",AO112)+SUMIF(AP$124,"④",AR112)+SUMIF(AS$124,"④",AU112)</f>
        <v>0</v>
      </c>
      <c r="BG112" s="1074"/>
      <c r="BH112" s="1074">
        <f t="shared" ref="BH112:BH122" si="413">SUMIF(G$124,"⑤",I112)+SUMIF(J$124,"⑤",L112)+SUMIF(M$124,"⑤",O112)+SUMIF(P$124,"⑤",R112)+SUMIF(S$124,"⑤",S112)+SUMIF(S$124,"⑤",T112)+SUMIF(U$124,"⑤",U112)+SUMIF(U$124,"⑤",V112)+SUMIF(X$124,"⑤",Z112)+SUMIF(AA$124,"⑤",AC112)+SUMIF(AD$124,"⑤",AF112)+SUMIF(AG$124,"⑤",AI112)+SUMIF(AJ$124,"⑤",AL112)+SUMIF(AM$124,"⑤",AO112)+SUMIF(AP$124,"⑤",AR112)+SUMIF(AS$124,"⑤",AU112)</f>
        <v>0</v>
      </c>
      <c r="BI112" s="1078"/>
      <c r="BJ112" s="1077">
        <f t="shared" ref="BJ112:BJ122" si="414">SUM(AZ112:BC112)</f>
        <v>0</v>
      </c>
      <c r="BK112" s="1074"/>
      <c r="BL112" s="1074">
        <f t="shared" ref="BL112:BL122" si="415">SUM(BD112:BI112)</f>
        <v>661.1</v>
      </c>
      <c r="BM112" s="1075"/>
      <c r="BN112" s="1074">
        <f t="shared" si="354"/>
        <v>661.1</v>
      </c>
      <c r="BO112" s="1075"/>
      <c r="BR112" s="5"/>
      <c r="DO112" s="5"/>
    </row>
    <row r="113" spans="2:119" ht="13.5" customHeight="1">
      <c r="B113" s="1265"/>
      <c r="C113" s="1083"/>
      <c r="D113" s="1084"/>
      <c r="E113" s="1085"/>
      <c r="F113" s="76">
        <v>500</v>
      </c>
      <c r="G113" s="745">
        <f t="shared" ref="G113:G116" si="416">IF(G94=0,"-",G94)</f>
        <v>410</v>
      </c>
      <c r="H113" s="743" t="str">
        <f>IF(H94=0,"-",H94)</f>
        <v>-</v>
      </c>
      <c r="I113" s="744">
        <f t="shared" si="394"/>
        <v>410</v>
      </c>
      <c r="J113" s="745">
        <f t="shared" ref="J113:J116" si="417">IF(J94=0,"-",J94)</f>
        <v>69.8</v>
      </c>
      <c r="K113" s="743" t="str">
        <f>IF(K94=0,"-",K94)</f>
        <v>-</v>
      </c>
      <c r="L113" s="744">
        <f t="shared" si="395"/>
        <v>69.8</v>
      </c>
      <c r="M113" s="745" t="str">
        <f t="shared" ref="M113:M116" si="418">IF(M94=0,"-",M94)</f>
        <v>-</v>
      </c>
      <c r="N113" s="743" t="str">
        <f>IF(N94=0,"-",N94)</f>
        <v>-</v>
      </c>
      <c r="O113" s="744" t="str">
        <f t="shared" si="396"/>
        <v>-</v>
      </c>
      <c r="P113" s="745" t="str">
        <f t="shared" ref="P113:P116" si="419">IF(P94=0,"-",P94)</f>
        <v>-</v>
      </c>
      <c r="Q113" s="743" t="str">
        <f>IF(Q94=0,"-",Q94)</f>
        <v>-</v>
      </c>
      <c r="R113" s="744" t="str">
        <f t="shared" si="397"/>
        <v>-</v>
      </c>
      <c r="S113" s="745" t="str">
        <f t="shared" ref="S113:V116" si="420">IF(S94=0,"-",S94)</f>
        <v>-</v>
      </c>
      <c r="T113" s="747" t="str">
        <f t="shared" si="420"/>
        <v>-</v>
      </c>
      <c r="U113" s="747" t="str">
        <f t="shared" si="420"/>
        <v>-</v>
      </c>
      <c r="V113" s="743" t="str">
        <f t="shared" si="420"/>
        <v>-</v>
      </c>
      <c r="W113" s="744" t="str">
        <f t="shared" si="398"/>
        <v>-</v>
      </c>
      <c r="X113" s="745">
        <f t="shared" ref="X113:X116" si="421">IF(X94=0,"-",X94)</f>
        <v>577.9</v>
      </c>
      <c r="Y113" s="743">
        <f>IF(Y94=0,"-",Y94)</f>
        <v>63.9</v>
      </c>
      <c r="Z113" s="744">
        <f t="shared" si="399"/>
        <v>641.79999999999995</v>
      </c>
      <c r="AA113" s="745" t="str">
        <f t="shared" ref="AA113:AA116" si="422">IF(AA94=0,"-",AA94)</f>
        <v>-</v>
      </c>
      <c r="AB113" s="743" t="str">
        <f>IF(AB94=0,"-",AB94)</f>
        <v>-</v>
      </c>
      <c r="AC113" s="744" t="str">
        <f t="shared" si="400"/>
        <v>-</v>
      </c>
      <c r="AD113" s="745" t="str">
        <f t="shared" ref="AD113:AD116" si="423">IF(AD94=0,"-",AD94)</f>
        <v>-</v>
      </c>
      <c r="AE113" s="743" t="str">
        <f>IF(AE94=0,"-",AE94)</f>
        <v>-</v>
      </c>
      <c r="AF113" s="744" t="str">
        <f t="shared" si="401"/>
        <v>-</v>
      </c>
      <c r="AG113" s="745" t="str">
        <f t="shared" ref="AG113:AG116" si="424">IF(AG94=0,"-",AG94)</f>
        <v>-</v>
      </c>
      <c r="AH113" s="743" t="str">
        <f>IF(AH94=0,"-",AH94)</f>
        <v>-</v>
      </c>
      <c r="AI113" s="744" t="str">
        <f t="shared" si="402"/>
        <v>-</v>
      </c>
      <c r="AJ113" s="745" t="str">
        <f t="shared" ref="AJ113:AJ116" si="425">IF(AJ94=0,"-",AJ94)</f>
        <v>-</v>
      </c>
      <c r="AK113" s="743" t="str">
        <f>IF(AK94=0,"-",AK94)</f>
        <v>-</v>
      </c>
      <c r="AL113" s="744" t="str">
        <f t="shared" si="403"/>
        <v>-</v>
      </c>
      <c r="AM113" s="745" t="str">
        <f t="shared" ref="AM113:AM116" si="426">IF(AM94=0,"-",AM94)</f>
        <v>-</v>
      </c>
      <c r="AN113" s="743" t="str">
        <f>IF(AN94=0,"-",AN94)</f>
        <v>-</v>
      </c>
      <c r="AO113" s="744" t="str">
        <f t="shared" si="404"/>
        <v>-</v>
      </c>
      <c r="AP113" s="745" t="str">
        <f t="shared" ref="AP113:AP116" si="427">IF(AP94=0,"-",AP94)</f>
        <v>-</v>
      </c>
      <c r="AQ113" s="743">
        <f>IF(AQ94=0,"-",AQ94)</f>
        <v>20.6</v>
      </c>
      <c r="AR113" s="744">
        <f t="shared" si="405"/>
        <v>20.6</v>
      </c>
      <c r="AS113" s="745" t="str">
        <f t="shared" ref="AS113:AS116" si="428">IF(AS94=0,"-",AS94)</f>
        <v>-</v>
      </c>
      <c r="AT113" s="743" t="str">
        <f>IF(AT94=0,"-",AT94)</f>
        <v>-</v>
      </c>
      <c r="AU113" s="744" t="str">
        <f t="shared" si="406"/>
        <v>-</v>
      </c>
      <c r="AV113" s="1071">
        <f t="shared" si="407"/>
        <v>1057.7</v>
      </c>
      <c r="AW113" s="1070"/>
      <c r="AX113" s="1069">
        <f t="shared" si="408"/>
        <v>84.5</v>
      </c>
      <c r="AY113" s="1070"/>
      <c r="AZ113" s="1071">
        <f t="shared" si="409"/>
        <v>479.8</v>
      </c>
      <c r="BA113" s="1070"/>
      <c r="BB113" s="1070">
        <f t="shared" si="410"/>
        <v>0</v>
      </c>
      <c r="BC113" s="1070"/>
      <c r="BD113" s="1070">
        <f t="shared" si="411"/>
        <v>641.79999999999995</v>
      </c>
      <c r="BE113" s="1070"/>
      <c r="BF113" s="1070">
        <f t="shared" si="412"/>
        <v>20.6</v>
      </c>
      <c r="BG113" s="1070"/>
      <c r="BH113" s="1070">
        <f t="shared" si="413"/>
        <v>0</v>
      </c>
      <c r="BI113" s="1072"/>
      <c r="BJ113" s="1071">
        <f t="shared" si="414"/>
        <v>479.8</v>
      </c>
      <c r="BK113" s="1070"/>
      <c r="BL113" s="1070">
        <f t="shared" si="415"/>
        <v>662.4</v>
      </c>
      <c r="BM113" s="1073"/>
      <c r="BN113" s="1070">
        <f t="shared" si="354"/>
        <v>1142.2</v>
      </c>
      <c r="BO113" s="1073"/>
      <c r="BR113" s="5"/>
      <c r="DO113" s="5"/>
    </row>
    <row r="114" spans="2:119" ht="13.5" customHeight="1">
      <c r="B114" s="1265"/>
      <c r="C114" s="1083"/>
      <c r="D114" s="1084"/>
      <c r="E114" s="1085"/>
      <c r="F114" s="76">
        <v>450</v>
      </c>
      <c r="G114" s="745" t="str">
        <f t="shared" si="416"/>
        <v>-</v>
      </c>
      <c r="H114" s="743" t="str">
        <f>IF(H95=0,"-",H95)</f>
        <v>-</v>
      </c>
      <c r="I114" s="744" t="str">
        <f t="shared" si="394"/>
        <v>-</v>
      </c>
      <c r="J114" s="745" t="str">
        <f t="shared" si="417"/>
        <v>-</v>
      </c>
      <c r="K114" s="743" t="str">
        <f>IF(K95=0,"-",K95)</f>
        <v>-</v>
      </c>
      <c r="L114" s="744" t="str">
        <f t="shared" si="395"/>
        <v>-</v>
      </c>
      <c r="M114" s="745" t="str">
        <f t="shared" si="418"/>
        <v>-</v>
      </c>
      <c r="N114" s="743" t="str">
        <f>IF(N95=0,"-",N95)</f>
        <v>-</v>
      </c>
      <c r="O114" s="744" t="str">
        <f t="shared" si="396"/>
        <v>-</v>
      </c>
      <c r="P114" s="745" t="str">
        <f t="shared" si="419"/>
        <v>-</v>
      </c>
      <c r="Q114" s="743" t="str">
        <f>IF(Q95=0,"-",Q95)</f>
        <v>-</v>
      </c>
      <c r="R114" s="744" t="str">
        <f t="shared" si="397"/>
        <v>-</v>
      </c>
      <c r="S114" s="745" t="str">
        <f t="shared" si="420"/>
        <v>-</v>
      </c>
      <c r="T114" s="747" t="str">
        <f t="shared" si="420"/>
        <v>-</v>
      </c>
      <c r="U114" s="747" t="str">
        <f t="shared" si="420"/>
        <v>-</v>
      </c>
      <c r="V114" s="743" t="str">
        <f t="shared" si="420"/>
        <v>-</v>
      </c>
      <c r="W114" s="744" t="str">
        <f t="shared" si="398"/>
        <v>-</v>
      </c>
      <c r="X114" s="745">
        <f t="shared" si="421"/>
        <v>2928.1</v>
      </c>
      <c r="Y114" s="743">
        <f>IF(Y95=0,"-",Y95)</f>
        <v>324.89999999999998</v>
      </c>
      <c r="Z114" s="744">
        <f t="shared" si="399"/>
        <v>3253</v>
      </c>
      <c r="AA114" s="745" t="str">
        <f t="shared" si="422"/>
        <v>-</v>
      </c>
      <c r="AB114" s="743" t="str">
        <f>IF(AB95=0,"-",AB95)</f>
        <v>-</v>
      </c>
      <c r="AC114" s="744" t="str">
        <f t="shared" si="400"/>
        <v>-</v>
      </c>
      <c r="AD114" s="745" t="str">
        <f t="shared" si="423"/>
        <v>-</v>
      </c>
      <c r="AE114" s="743" t="str">
        <f>IF(AE95=0,"-",AE95)</f>
        <v>-</v>
      </c>
      <c r="AF114" s="744" t="str">
        <f t="shared" si="401"/>
        <v>-</v>
      </c>
      <c r="AG114" s="745" t="str">
        <f t="shared" si="424"/>
        <v>-</v>
      </c>
      <c r="AH114" s="743" t="str">
        <f>IF(AH95=0,"-",AH95)</f>
        <v>-</v>
      </c>
      <c r="AI114" s="744" t="str">
        <f t="shared" si="402"/>
        <v>-</v>
      </c>
      <c r="AJ114" s="745" t="str">
        <f t="shared" si="425"/>
        <v>-</v>
      </c>
      <c r="AK114" s="743" t="str">
        <f>IF(AK95=0,"-",AK95)</f>
        <v>-</v>
      </c>
      <c r="AL114" s="744" t="str">
        <f t="shared" si="403"/>
        <v>-</v>
      </c>
      <c r="AM114" s="745" t="str">
        <f t="shared" si="426"/>
        <v>-</v>
      </c>
      <c r="AN114" s="743" t="str">
        <f>IF(AN95=0,"-",AN95)</f>
        <v>-</v>
      </c>
      <c r="AO114" s="744" t="str">
        <f t="shared" si="404"/>
        <v>-</v>
      </c>
      <c r="AP114" s="745" t="str">
        <f t="shared" si="427"/>
        <v>-</v>
      </c>
      <c r="AQ114" s="743" t="str">
        <f>IF(AQ95=0,"-",AQ95)</f>
        <v>-</v>
      </c>
      <c r="AR114" s="744" t="str">
        <f t="shared" si="405"/>
        <v>-</v>
      </c>
      <c r="AS114" s="745" t="str">
        <f t="shared" si="428"/>
        <v>-</v>
      </c>
      <c r="AT114" s="743" t="str">
        <f>IF(AT95=0,"-",AT95)</f>
        <v>-</v>
      </c>
      <c r="AU114" s="744" t="str">
        <f t="shared" si="406"/>
        <v>-</v>
      </c>
      <c r="AV114" s="1071">
        <f t="shared" si="407"/>
        <v>2928.1</v>
      </c>
      <c r="AW114" s="1070"/>
      <c r="AX114" s="1069">
        <f t="shared" si="408"/>
        <v>324.89999999999998</v>
      </c>
      <c r="AY114" s="1070"/>
      <c r="AZ114" s="1071">
        <f t="shared" si="409"/>
        <v>0</v>
      </c>
      <c r="BA114" s="1070"/>
      <c r="BB114" s="1070">
        <f t="shared" si="410"/>
        <v>0</v>
      </c>
      <c r="BC114" s="1070"/>
      <c r="BD114" s="1070">
        <f t="shared" si="411"/>
        <v>3253</v>
      </c>
      <c r="BE114" s="1070"/>
      <c r="BF114" s="1070">
        <f t="shared" si="412"/>
        <v>0</v>
      </c>
      <c r="BG114" s="1070"/>
      <c r="BH114" s="1070">
        <f t="shared" si="413"/>
        <v>0</v>
      </c>
      <c r="BI114" s="1072"/>
      <c r="BJ114" s="1071">
        <f t="shared" si="414"/>
        <v>0</v>
      </c>
      <c r="BK114" s="1070"/>
      <c r="BL114" s="1070">
        <f t="shared" si="415"/>
        <v>3253</v>
      </c>
      <c r="BM114" s="1073"/>
      <c r="BN114" s="1070">
        <f t="shared" si="354"/>
        <v>3253</v>
      </c>
      <c r="BO114" s="1073"/>
      <c r="BR114" s="5"/>
      <c r="DO114" s="5"/>
    </row>
    <row r="115" spans="2:119" ht="13.5" customHeight="1">
      <c r="B115" s="1265"/>
      <c r="C115" s="1083"/>
      <c r="D115" s="1084"/>
      <c r="E115" s="1085"/>
      <c r="F115" s="76">
        <v>400</v>
      </c>
      <c r="G115" s="745">
        <f t="shared" si="416"/>
        <v>8.3000000000000007</v>
      </c>
      <c r="H115" s="743" t="str">
        <f>IF(H96=0,"-",H96)</f>
        <v>-</v>
      </c>
      <c r="I115" s="744">
        <f t="shared" si="394"/>
        <v>8.3000000000000007</v>
      </c>
      <c r="J115" s="745" t="str">
        <f t="shared" si="417"/>
        <v>-</v>
      </c>
      <c r="K115" s="743" t="str">
        <f>IF(K96=0,"-",K96)</f>
        <v>-</v>
      </c>
      <c r="L115" s="744" t="str">
        <f t="shared" si="395"/>
        <v>-</v>
      </c>
      <c r="M115" s="745" t="str">
        <f t="shared" si="418"/>
        <v>-</v>
      </c>
      <c r="N115" s="743" t="str">
        <f>IF(N96=0,"-",N96)</f>
        <v>-</v>
      </c>
      <c r="O115" s="744" t="str">
        <f t="shared" si="396"/>
        <v>-</v>
      </c>
      <c r="P115" s="745" t="str">
        <f t="shared" si="419"/>
        <v>-</v>
      </c>
      <c r="Q115" s="743" t="str">
        <f>IF(Q96=0,"-",Q96)</f>
        <v>-</v>
      </c>
      <c r="R115" s="744" t="str">
        <f t="shared" si="397"/>
        <v>-</v>
      </c>
      <c r="S115" s="745">
        <f t="shared" si="420"/>
        <v>35.6</v>
      </c>
      <c r="T115" s="747">
        <f t="shared" si="420"/>
        <v>3.6</v>
      </c>
      <c r="U115" s="747">
        <f t="shared" si="420"/>
        <v>144</v>
      </c>
      <c r="V115" s="743">
        <f t="shared" si="420"/>
        <v>9</v>
      </c>
      <c r="W115" s="744">
        <f t="shared" si="398"/>
        <v>192.2</v>
      </c>
      <c r="X115" s="745">
        <f t="shared" si="421"/>
        <v>1472.4</v>
      </c>
      <c r="Y115" s="743">
        <f>IF(Y96=0,"-",Y96)</f>
        <v>164.7</v>
      </c>
      <c r="Z115" s="744">
        <f t="shared" si="399"/>
        <v>1637.1000000000001</v>
      </c>
      <c r="AA115" s="745" t="str">
        <f t="shared" si="422"/>
        <v>-</v>
      </c>
      <c r="AB115" s="743" t="str">
        <f>IF(AB96=0,"-",AB96)</f>
        <v>-</v>
      </c>
      <c r="AC115" s="744" t="str">
        <f t="shared" si="400"/>
        <v>-</v>
      </c>
      <c r="AD115" s="745" t="str">
        <f t="shared" si="423"/>
        <v>-</v>
      </c>
      <c r="AE115" s="743" t="str">
        <f>IF(AE96=0,"-",AE96)</f>
        <v>-</v>
      </c>
      <c r="AF115" s="744" t="str">
        <f t="shared" si="401"/>
        <v>-</v>
      </c>
      <c r="AG115" s="745" t="str">
        <f t="shared" si="424"/>
        <v>-</v>
      </c>
      <c r="AH115" s="743" t="str">
        <f>IF(AH96=0,"-",AH96)</f>
        <v>-</v>
      </c>
      <c r="AI115" s="744" t="str">
        <f t="shared" si="402"/>
        <v>-</v>
      </c>
      <c r="AJ115" s="745" t="str">
        <f t="shared" si="425"/>
        <v>-</v>
      </c>
      <c r="AK115" s="743" t="str">
        <f>IF(AK96=0,"-",AK96)</f>
        <v>-</v>
      </c>
      <c r="AL115" s="744" t="str">
        <f t="shared" si="403"/>
        <v>-</v>
      </c>
      <c r="AM115" s="745" t="str">
        <f t="shared" si="426"/>
        <v>-</v>
      </c>
      <c r="AN115" s="743" t="str">
        <f>IF(AN96=0,"-",AN96)</f>
        <v>-</v>
      </c>
      <c r="AO115" s="744" t="str">
        <f t="shared" si="404"/>
        <v>-</v>
      </c>
      <c r="AP115" s="745" t="str">
        <f t="shared" si="427"/>
        <v>-</v>
      </c>
      <c r="AQ115" s="743" t="str">
        <f>IF(AQ96=0,"-",AQ96)</f>
        <v>-</v>
      </c>
      <c r="AR115" s="744" t="str">
        <f t="shared" si="405"/>
        <v>-</v>
      </c>
      <c r="AS115" s="745" t="str">
        <f t="shared" si="428"/>
        <v>-</v>
      </c>
      <c r="AT115" s="743" t="str">
        <f>IF(AT96=0,"-",AT96)</f>
        <v>-</v>
      </c>
      <c r="AU115" s="744" t="str">
        <f t="shared" si="406"/>
        <v>-</v>
      </c>
      <c r="AV115" s="1071">
        <f t="shared" si="407"/>
        <v>1660.3000000000002</v>
      </c>
      <c r="AW115" s="1070"/>
      <c r="AX115" s="1069">
        <f t="shared" si="408"/>
        <v>177.29999999999998</v>
      </c>
      <c r="AY115" s="1070"/>
      <c r="AZ115" s="1071">
        <f t="shared" si="409"/>
        <v>8.3000000000000007</v>
      </c>
      <c r="BA115" s="1070"/>
      <c r="BB115" s="1070">
        <f t="shared" si="410"/>
        <v>39.200000000000003</v>
      </c>
      <c r="BC115" s="1070"/>
      <c r="BD115" s="1070">
        <f t="shared" si="411"/>
        <v>1790.1000000000001</v>
      </c>
      <c r="BE115" s="1070"/>
      <c r="BF115" s="1070">
        <f t="shared" si="412"/>
        <v>0</v>
      </c>
      <c r="BG115" s="1070"/>
      <c r="BH115" s="1070">
        <f t="shared" si="413"/>
        <v>0</v>
      </c>
      <c r="BI115" s="1072"/>
      <c r="BJ115" s="1071">
        <f t="shared" si="414"/>
        <v>47.5</v>
      </c>
      <c r="BK115" s="1070"/>
      <c r="BL115" s="1070">
        <f t="shared" si="415"/>
        <v>1790.1000000000001</v>
      </c>
      <c r="BM115" s="1073"/>
      <c r="BN115" s="1070">
        <f t="shared" si="354"/>
        <v>1837.6000000000001</v>
      </c>
      <c r="BO115" s="1073"/>
      <c r="BR115" s="5"/>
      <c r="DO115" s="5"/>
    </row>
    <row r="116" spans="2:119" ht="13.5" customHeight="1">
      <c r="B116" s="1265"/>
      <c r="C116" s="1083"/>
      <c r="D116" s="1084"/>
      <c r="E116" s="1085"/>
      <c r="F116" s="76">
        <v>350</v>
      </c>
      <c r="G116" s="745" t="str">
        <f t="shared" si="416"/>
        <v>-</v>
      </c>
      <c r="H116" s="743" t="str">
        <f>IF(H97=0,"-",H97)</f>
        <v>-</v>
      </c>
      <c r="I116" s="744" t="str">
        <f t="shared" si="394"/>
        <v>-</v>
      </c>
      <c r="J116" s="745" t="str">
        <f t="shared" si="417"/>
        <v>-</v>
      </c>
      <c r="K116" s="743" t="str">
        <f>IF(K97=0,"-",K97)</f>
        <v>-</v>
      </c>
      <c r="L116" s="744" t="str">
        <f t="shared" si="395"/>
        <v>-</v>
      </c>
      <c r="M116" s="745" t="str">
        <f t="shared" si="418"/>
        <v>-</v>
      </c>
      <c r="N116" s="743" t="str">
        <f>IF(N97=0,"-",N97)</f>
        <v>-</v>
      </c>
      <c r="O116" s="744" t="str">
        <f t="shared" si="396"/>
        <v>-</v>
      </c>
      <c r="P116" s="745" t="str">
        <f t="shared" si="419"/>
        <v>-</v>
      </c>
      <c r="Q116" s="743" t="str">
        <f>IF(Q97=0,"-",Q97)</f>
        <v>-</v>
      </c>
      <c r="R116" s="744" t="str">
        <f t="shared" si="397"/>
        <v>-</v>
      </c>
      <c r="S116" s="745" t="str">
        <f t="shared" si="420"/>
        <v>-</v>
      </c>
      <c r="T116" s="747" t="str">
        <f t="shared" si="420"/>
        <v>-</v>
      </c>
      <c r="U116" s="747" t="str">
        <f t="shared" si="420"/>
        <v>-</v>
      </c>
      <c r="V116" s="743" t="str">
        <f t="shared" si="420"/>
        <v>-</v>
      </c>
      <c r="W116" s="744" t="str">
        <f t="shared" si="398"/>
        <v>-</v>
      </c>
      <c r="X116" s="745">
        <f t="shared" si="421"/>
        <v>238</v>
      </c>
      <c r="Y116" s="743">
        <f>IF(Y97=0,"-",Y97)</f>
        <v>26.1</v>
      </c>
      <c r="Z116" s="744">
        <f t="shared" si="399"/>
        <v>264.10000000000002</v>
      </c>
      <c r="AA116" s="745" t="str">
        <f t="shared" si="422"/>
        <v>-</v>
      </c>
      <c r="AB116" s="743" t="str">
        <f>IF(AB97=0,"-",AB97)</f>
        <v>-</v>
      </c>
      <c r="AC116" s="744" t="str">
        <f t="shared" si="400"/>
        <v>-</v>
      </c>
      <c r="AD116" s="745" t="str">
        <f t="shared" si="423"/>
        <v>-</v>
      </c>
      <c r="AE116" s="743" t="str">
        <f>IF(AE97=0,"-",AE97)</f>
        <v>-</v>
      </c>
      <c r="AF116" s="744" t="str">
        <f t="shared" si="401"/>
        <v>-</v>
      </c>
      <c r="AG116" s="745" t="str">
        <f t="shared" si="424"/>
        <v>-</v>
      </c>
      <c r="AH116" s="743" t="str">
        <f>IF(AH97=0,"-",AH97)</f>
        <v>-</v>
      </c>
      <c r="AI116" s="744" t="str">
        <f t="shared" si="402"/>
        <v>-</v>
      </c>
      <c r="AJ116" s="745" t="str">
        <f t="shared" si="425"/>
        <v>-</v>
      </c>
      <c r="AK116" s="743" t="str">
        <f>IF(AK97=0,"-",AK97)</f>
        <v>-</v>
      </c>
      <c r="AL116" s="744" t="str">
        <f t="shared" si="403"/>
        <v>-</v>
      </c>
      <c r="AM116" s="745" t="str">
        <f t="shared" si="426"/>
        <v>-</v>
      </c>
      <c r="AN116" s="743" t="str">
        <f>IF(AN97=0,"-",AN97)</f>
        <v>-</v>
      </c>
      <c r="AO116" s="744" t="str">
        <f t="shared" si="404"/>
        <v>-</v>
      </c>
      <c r="AP116" s="745" t="str">
        <f t="shared" si="427"/>
        <v>-</v>
      </c>
      <c r="AQ116" s="743" t="str">
        <f>IF(AQ97=0,"-",AQ97)</f>
        <v>-</v>
      </c>
      <c r="AR116" s="744" t="str">
        <f t="shared" si="405"/>
        <v>-</v>
      </c>
      <c r="AS116" s="745" t="str">
        <f t="shared" si="428"/>
        <v>-</v>
      </c>
      <c r="AT116" s="743" t="str">
        <f>IF(AT97=0,"-",AT97)</f>
        <v>-</v>
      </c>
      <c r="AU116" s="744" t="str">
        <f t="shared" si="406"/>
        <v>-</v>
      </c>
      <c r="AV116" s="1071">
        <f t="shared" si="407"/>
        <v>238</v>
      </c>
      <c r="AW116" s="1070"/>
      <c r="AX116" s="1069">
        <f t="shared" si="408"/>
        <v>26.1</v>
      </c>
      <c r="AY116" s="1070"/>
      <c r="AZ116" s="1071">
        <f t="shared" si="409"/>
        <v>0</v>
      </c>
      <c r="BA116" s="1070"/>
      <c r="BB116" s="1070">
        <f t="shared" si="410"/>
        <v>0</v>
      </c>
      <c r="BC116" s="1070"/>
      <c r="BD116" s="1070">
        <f t="shared" si="411"/>
        <v>264.10000000000002</v>
      </c>
      <c r="BE116" s="1070"/>
      <c r="BF116" s="1070">
        <f t="shared" si="412"/>
        <v>0</v>
      </c>
      <c r="BG116" s="1070"/>
      <c r="BH116" s="1070">
        <f t="shared" si="413"/>
        <v>0</v>
      </c>
      <c r="BI116" s="1072"/>
      <c r="BJ116" s="1071">
        <f t="shared" si="414"/>
        <v>0</v>
      </c>
      <c r="BK116" s="1070"/>
      <c r="BL116" s="1070">
        <f t="shared" si="415"/>
        <v>264.10000000000002</v>
      </c>
      <c r="BM116" s="1073"/>
      <c r="BN116" s="1070">
        <f t="shared" ref="BN116:BN123" si="429">IF(SUM(AV116:AX116)=0,"-",IF(AND(SUM(AV116:AX116)=SUM(AZ116:BI116),SUM(AZ116:BI116)=SUM(BJ116:BM116)),SUM(AV116:AX116),"エラー"))</f>
        <v>264.10000000000002</v>
      </c>
      <c r="BO116" s="1073"/>
      <c r="BR116" s="5"/>
      <c r="DO116" s="5"/>
    </row>
    <row r="117" spans="2:119" ht="13.5" customHeight="1">
      <c r="B117" s="1265"/>
      <c r="C117" s="1083"/>
      <c r="D117" s="1084"/>
      <c r="E117" s="1085"/>
      <c r="F117" s="76">
        <v>300</v>
      </c>
      <c r="G117" s="745">
        <f t="shared" ref="G117:H122" si="430">IF(SUM(G47,G98)=0,"-",SUM(G47,G98))</f>
        <v>252.5</v>
      </c>
      <c r="H117" s="743" t="str">
        <f t="shared" si="430"/>
        <v>-</v>
      </c>
      <c r="I117" s="744">
        <f t="shared" si="394"/>
        <v>252.5</v>
      </c>
      <c r="J117" s="745" t="str">
        <f t="shared" ref="J117:K122" si="431">IF(SUM(J47,J98)=0,"-",SUM(J47,J98))</f>
        <v>-</v>
      </c>
      <c r="K117" s="743" t="str">
        <f t="shared" si="431"/>
        <v>-</v>
      </c>
      <c r="L117" s="744" t="str">
        <f t="shared" si="395"/>
        <v>-</v>
      </c>
      <c r="M117" s="745" t="str">
        <f t="shared" ref="M117:N122" si="432">IF(SUM(M47,M98)=0,"-",SUM(M47,M98))</f>
        <v>-</v>
      </c>
      <c r="N117" s="743" t="str">
        <f t="shared" si="432"/>
        <v>-</v>
      </c>
      <c r="O117" s="744" t="str">
        <f t="shared" si="396"/>
        <v>-</v>
      </c>
      <c r="P117" s="745" t="str">
        <f t="shared" ref="P117:Q122" si="433">IF(SUM(P47,P98)=0,"-",SUM(P47,P98))</f>
        <v>-</v>
      </c>
      <c r="Q117" s="743" t="str">
        <f t="shared" si="433"/>
        <v>-</v>
      </c>
      <c r="R117" s="744" t="str">
        <f t="shared" si="397"/>
        <v>-</v>
      </c>
      <c r="S117" s="745" t="str">
        <f t="shared" ref="S117:V122" si="434">IF(SUM(S47,S98)=0,"-",SUM(S47,S98))</f>
        <v>-</v>
      </c>
      <c r="T117" s="747" t="str">
        <f t="shared" si="434"/>
        <v>-</v>
      </c>
      <c r="U117" s="747">
        <f t="shared" si="434"/>
        <v>2</v>
      </c>
      <c r="V117" s="743" t="str">
        <f t="shared" si="434"/>
        <v>-</v>
      </c>
      <c r="W117" s="744">
        <f t="shared" si="398"/>
        <v>2</v>
      </c>
      <c r="X117" s="745">
        <f t="shared" ref="X117:Y122" si="435">IF(SUM(X47,X98)=0,"-",SUM(X47,X98))</f>
        <v>1473.3</v>
      </c>
      <c r="Y117" s="743">
        <f t="shared" si="435"/>
        <v>163</v>
      </c>
      <c r="Z117" s="744">
        <f t="shared" si="399"/>
        <v>1636.3</v>
      </c>
      <c r="AA117" s="745" t="str">
        <f t="shared" ref="AA117:AB122" si="436">IF(SUM(AA47,AA98)=0,"-",SUM(AA47,AA98))</f>
        <v>-</v>
      </c>
      <c r="AB117" s="743" t="str">
        <f t="shared" si="436"/>
        <v>-</v>
      </c>
      <c r="AC117" s="744" t="str">
        <f t="shared" si="400"/>
        <v>-</v>
      </c>
      <c r="AD117" s="745" t="str">
        <f t="shared" ref="AD117:AE122" si="437">IF(SUM(AD47,AD98)=0,"-",SUM(AD47,AD98))</f>
        <v>-</v>
      </c>
      <c r="AE117" s="743" t="str">
        <f t="shared" si="437"/>
        <v>-</v>
      </c>
      <c r="AF117" s="744" t="str">
        <f t="shared" si="401"/>
        <v>-</v>
      </c>
      <c r="AG117" s="745" t="str">
        <f t="shared" ref="AG117:AH122" si="438">IF(SUM(AG47,AG98)=0,"-",SUM(AG47,AG98))</f>
        <v>-</v>
      </c>
      <c r="AH117" s="743" t="str">
        <f t="shared" si="438"/>
        <v>-</v>
      </c>
      <c r="AI117" s="744" t="str">
        <f t="shared" si="402"/>
        <v>-</v>
      </c>
      <c r="AJ117" s="745" t="str">
        <f t="shared" ref="AJ117:AK122" si="439">IF(SUM(AJ47,AJ98)=0,"-",SUM(AJ47,AJ98))</f>
        <v>-</v>
      </c>
      <c r="AK117" s="743" t="str">
        <f t="shared" si="439"/>
        <v>-</v>
      </c>
      <c r="AL117" s="744" t="str">
        <f t="shared" si="403"/>
        <v>-</v>
      </c>
      <c r="AM117" s="745" t="str">
        <f t="shared" ref="AM117:AN122" si="440">IF(SUM(AM47,AM98)=0,"-",SUM(AM47,AM98))</f>
        <v>-</v>
      </c>
      <c r="AN117" s="743" t="str">
        <f t="shared" si="440"/>
        <v>-</v>
      </c>
      <c r="AO117" s="744" t="str">
        <f t="shared" si="404"/>
        <v>-</v>
      </c>
      <c r="AP117" s="745" t="str">
        <f t="shared" ref="AP117:AQ122" si="441">IF(SUM(AP47,AP98)=0,"-",SUM(AP47,AP98))</f>
        <v>-</v>
      </c>
      <c r="AQ117" s="743" t="str">
        <f t="shared" si="441"/>
        <v>-</v>
      </c>
      <c r="AR117" s="744" t="str">
        <f t="shared" si="405"/>
        <v>-</v>
      </c>
      <c r="AS117" s="745" t="str">
        <f t="shared" ref="AS117:AT122" si="442">IF(SUM(AS47,AS98)=0,"-",SUM(AS47,AS98))</f>
        <v>-</v>
      </c>
      <c r="AT117" s="743" t="str">
        <f t="shared" si="442"/>
        <v>-</v>
      </c>
      <c r="AU117" s="744" t="str">
        <f t="shared" si="406"/>
        <v>-</v>
      </c>
      <c r="AV117" s="1071">
        <f t="shared" si="407"/>
        <v>1727.8</v>
      </c>
      <c r="AW117" s="1070"/>
      <c r="AX117" s="1069">
        <f t="shared" si="408"/>
        <v>163</v>
      </c>
      <c r="AY117" s="1070"/>
      <c r="AZ117" s="1071">
        <f t="shared" si="409"/>
        <v>252.5</v>
      </c>
      <c r="BA117" s="1070"/>
      <c r="BB117" s="1070">
        <f t="shared" si="410"/>
        <v>0</v>
      </c>
      <c r="BC117" s="1070"/>
      <c r="BD117" s="1070">
        <f t="shared" si="411"/>
        <v>1638.3</v>
      </c>
      <c r="BE117" s="1070"/>
      <c r="BF117" s="1070">
        <f t="shared" si="412"/>
        <v>0</v>
      </c>
      <c r="BG117" s="1070"/>
      <c r="BH117" s="1070">
        <f t="shared" si="413"/>
        <v>0</v>
      </c>
      <c r="BI117" s="1072"/>
      <c r="BJ117" s="1071">
        <f t="shared" si="414"/>
        <v>252.5</v>
      </c>
      <c r="BK117" s="1070"/>
      <c r="BL117" s="1070">
        <f t="shared" si="415"/>
        <v>1638.3</v>
      </c>
      <c r="BM117" s="1073"/>
      <c r="BN117" s="1070">
        <f t="shared" si="429"/>
        <v>1890.8</v>
      </c>
      <c r="BO117" s="1073"/>
      <c r="BR117" s="5"/>
      <c r="DO117" s="5"/>
    </row>
    <row r="118" spans="2:119" ht="13.5" customHeight="1">
      <c r="B118" s="1265"/>
      <c r="C118" s="1083"/>
      <c r="D118" s="1084"/>
      <c r="E118" s="1085"/>
      <c r="F118" s="76">
        <v>250</v>
      </c>
      <c r="G118" s="745">
        <f t="shared" si="430"/>
        <v>1365.8</v>
      </c>
      <c r="H118" s="743" t="str">
        <f t="shared" si="430"/>
        <v>-</v>
      </c>
      <c r="I118" s="744">
        <f t="shared" si="394"/>
        <v>1365.8</v>
      </c>
      <c r="J118" s="745" t="str">
        <f t="shared" si="431"/>
        <v>-</v>
      </c>
      <c r="K118" s="743" t="str">
        <f t="shared" si="431"/>
        <v>-</v>
      </c>
      <c r="L118" s="744" t="str">
        <f t="shared" si="395"/>
        <v>-</v>
      </c>
      <c r="M118" s="745" t="str">
        <f t="shared" si="432"/>
        <v>-</v>
      </c>
      <c r="N118" s="743" t="str">
        <f t="shared" si="432"/>
        <v>-</v>
      </c>
      <c r="O118" s="744" t="str">
        <f t="shared" si="396"/>
        <v>-</v>
      </c>
      <c r="P118" s="745" t="str">
        <f t="shared" si="433"/>
        <v>-</v>
      </c>
      <c r="Q118" s="743" t="str">
        <f t="shared" si="433"/>
        <v>-</v>
      </c>
      <c r="R118" s="744" t="str">
        <f t="shared" si="397"/>
        <v>-</v>
      </c>
      <c r="S118" s="745">
        <f t="shared" si="434"/>
        <v>134.80000000000001</v>
      </c>
      <c r="T118" s="747">
        <f t="shared" si="434"/>
        <v>14.4</v>
      </c>
      <c r="U118" s="747">
        <f t="shared" si="434"/>
        <v>558.20000000000005</v>
      </c>
      <c r="V118" s="743">
        <f t="shared" si="434"/>
        <v>37</v>
      </c>
      <c r="W118" s="744">
        <f t="shared" si="398"/>
        <v>744.40000000000009</v>
      </c>
      <c r="X118" s="745">
        <f t="shared" si="435"/>
        <v>3975.5</v>
      </c>
      <c r="Y118" s="743">
        <f t="shared" si="435"/>
        <v>441.9</v>
      </c>
      <c r="Z118" s="744">
        <f t="shared" si="399"/>
        <v>4417.3999999999996</v>
      </c>
      <c r="AA118" s="745" t="str">
        <f t="shared" si="436"/>
        <v>-</v>
      </c>
      <c r="AB118" s="743" t="str">
        <f t="shared" si="436"/>
        <v>-</v>
      </c>
      <c r="AC118" s="744" t="str">
        <f t="shared" si="400"/>
        <v>-</v>
      </c>
      <c r="AD118" s="745" t="str">
        <f t="shared" si="437"/>
        <v>-</v>
      </c>
      <c r="AE118" s="743" t="str">
        <f t="shared" si="437"/>
        <v>-</v>
      </c>
      <c r="AF118" s="744" t="str">
        <f t="shared" si="401"/>
        <v>-</v>
      </c>
      <c r="AG118" s="745" t="str">
        <f t="shared" si="438"/>
        <v>-</v>
      </c>
      <c r="AH118" s="743" t="str">
        <f t="shared" si="438"/>
        <v>-</v>
      </c>
      <c r="AI118" s="744" t="str">
        <f t="shared" si="402"/>
        <v>-</v>
      </c>
      <c r="AJ118" s="745" t="str">
        <f t="shared" si="439"/>
        <v>-</v>
      </c>
      <c r="AK118" s="743">
        <f t="shared" si="439"/>
        <v>615</v>
      </c>
      <c r="AL118" s="744">
        <f t="shared" si="403"/>
        <v>615</v>
      </c>
      <c r="AM118" s="745" t="str">
        <f t="shared" si="440"/>
        <v>-</v>
      </c>
      <c r="AN118" s="743" t="str">
        <f t="shared" si="440"/>
        <v>-</v>
      </c>
      <c r="AO118" s="744" t="str">
        <f t="shared" si="404"/>
        <v>-</v>
      </c>
      <c r="AP118" s="745" t="str">
        <f t="shared" si="441"/>
        <v>-</v>
      </c>
      <c r="AQ118" s="743">
        <f t="shared" si="441"/>
        <v>8.5</v>
      </c>
      <c r="AR118" s="744">
        <f t="shared" si="405"/>
        <v>8.5</v>
      </c>
      <c r="AS118" s="745" t="str">
        <f t="shared" si="442"/>
        <v>-</v>
      </c>
      <c r="AT118" s="743" t="str">
        <f t="shared" si="442"/>
        <v>-</v>
      </c>
      <c r="AU118" s="744" t="str">
        <f t="shared" si="406"/>
        <v>-</v>
      </c>
      <c r="AV118" s="1071">
        <f t="shared" si="407"/>
        <v>6034.3</v>
      </c>
      <c r="AW118" s="1070"/>
      <c r="AX118" s="1069">
        <f t="shared" si="408"/>
        <v>1116.8</v>
      </c>
      <c r="AY118" s="1070"/>
      <c r="AZ118" s="1071">
        <f t="shared" si="409"/>
        <v>1365.8</v>
      </c>
      <c r="BA118" s="1070"/>
      <c r="BB118" s="1070">
        <f t="shared" si="410"/>
        <v>149.20000000000002</v>
      </c>
      <c r="BC118" s="1070"/>
      <c r="BD118" s="1070">
        <f t="shared" si="411"/>
        <v>5012.5999999999995</v>
      </c>
      <c r="BE118" s="1070"/>
      <c r="BF118" s="1070">
        <f t="shared" si="412"/>
        <v>623.5</v>
      </c>
      <c r="BG118" s="1070"/>
      <c r="BH118" s="1070">
        <f t="shared" si="413"/>
        <v>0</v>
      </c>
      <c r="BI118" s="1072"/>
      <c r="BJ118" s="1071">
        <f t="shared" si="414"/>
        <v>1515</v>
      </c>
      <c r="BK118" s="1070"/>
      <c r="BL118" s="1070">
        <f t="shared" si="415"/>
        <v>5636.0999999999995</v>
      </c>
      <c r="BM118" s="1073"/>
      <c r="BN118" s="1070">
        <f t="shared" si="429"/>
        <v>7151.1</v>
      </c>
      <c r="BO118" s="1073"/>
      <c r="BR118" s="5"/>
      <c r="DO118" s="5"/>
    </row>
    <row r="119" spans="2:119" ht="13.5" customHeight="1">
      <c r="B119" s="1265"/>
      <c r="C119" s="1083"/>
      <c r="D119" s="1084"/>
      <c r="E119" s="1085"/>
      <c r="F119" s="76">
        <v>200</v>
      </c>
      <c r="G119" s="745">
        <f t="shared" si="430"/>
        <v>2040.3</v>
      </c>
      <c r="H119" s="743" t="str">
        <f t="shared" si="430"/>
        <v>-</v>
      </c>
      <c r="I119" s="744">
        <f t="shared" si="394"/>
        <v>2040.3</v>
      </c>
      <c r="J119" s="745" t="str">
        <f t="shared" si="431"/>
        <v>-</v>
      </c>
      <c r="K119" s="743" t="str">
        <f t="shared" si="431"/>
        <v>-</v>
      </c>
      <c r="L119" s="744" t="str">
        <f t="shared" si="395"/>
        <v>-</v>
      </c>
      <c r="M119" s="745" t="str">
        <f t="shared" si="432"/>
        <v>-</v>
      </c>
      <c r="N119" s="743" t="str">
        <f t="shared" si="432"/>
        <v>-</v>
      </c>
      <c r="O119" s="744" t="str">
        <f t="shared" si="396"/>
        <v>-</v>
      </c>
      <c r="P119" s="745" t="str">
        <f t="shared" si="433"/>
        <v>-</v>
      </c>
      <c r="Q119" s="743" t="str">
        <f t="shared" si="433"/>
        <v>-</v>
      </c>
      <c r="R119" s="744" t="str">
        <f t="shared" si="397"/>
        <v>-</v>
      </c>
      <c r="S119" s="745">
        <f t="shared" si="434"/>
        <v>412.4</v>
      </c>
      <c r="T119" s="747">
        <f t="shared" si="434"/>
        <v>46</v>
      </c>
      <c r="U119" s="747">
        <f t="shared" si="434"/>
        <v>1716.2</v>
      </c>
      <c r="V119" s="743">
        <f t="shared" si="434"/>
        <v>114.5</v>
      </c>
      <c r="W119" s="744">
        <f t="shared" si="398"/>
        <v>2289.1</v>
      </c>
      <c r="X119" s="745">
        <f t="shared" si="435"/>
        <v>11189.8</v>
      </c>
      <c r="Y119" s="743">
        <f t="shared" si="435"/>
        <v>1243.2</v>
      </c>
      <c r="Z119" s="744">
        <f t="shared" si="399"/>
        <v>12433</v>
      </c>
      <c r="AA119" s="745" t="str">
        <f t="shared" si="436"/>
        <v>-</v>
      </c>
      <c r="AB119" s="743" t="str">
        <f t="shared" si="436"/>
        <v>-</v>
      </c>
      <c r="AC119" s="744" t="str">
        <f t="shared" si="400"/>
        <v>-</v>
      </c>
      <c r="AD119" s="745" t="str">
        <f t="shared" si="437"/>
        <v>-</v>
      </c>
      <c r="AE119" s="743" t="str">
        <f t="shared" si="437"/>
        <v>-</v>
      </c>
      <c r="AF119" s="744" t="str">
        <f t="shared" si="401"/>
        <v>-</v>
      </c>
      <c r="AG119" s="745" t="str">
        <f t="shared" si="438"/>
        <v>-</v>
      </c>
      <c r="AH119" s="743" t="str">
        <f t="shared" si="438"/>
        <v>-</v>
      </c>
      <c r="AI119" s="744" t="str">
        <f t="shared" si="402"/>
        <v>-</v>
      </c>
      <c r="AJ119" s="745" t="str">
        <f t="shared" si="439"/>
        <v>-</v>
      </c>
      <c r="AK119" s="743">
        <f t="shared" si="439"/>
        <v>1790.5</v>
      </c>
      <c r="AL119" s="744">
        <f t="shared" si="403"/>
        <v>1790.5</v>
      </c>
      <c r="AM119" s="745" t="str">
        <f t="shared" si="440"/>
        <v>-</v>
      </c>
      <c r="AN119" s="743" t="str">
        <f t="shared" si="440"/>
        <v>-</v>
      </c>
      <c r="AO119" s="744" t="str">
        <f t="shared" si="404"/>
        <v>-</v>
      </c>
      <c r="AP119" s="745" t="str">
        <f t="shared" si="441"/>
        <v>-</v>
      </c>
      <c r="AQ119" s="743" t="str">
        <f t="shared" si="441"/>
        <v>-</v>
      </c>
      <c r="AR119" s="744" t="str">
        <f t="shared" si="405"/>
        <v>-</v>
      </c>
      <c r="AS119" s="745" t="str">
        <f t="shared" si="442"/>
        <v>-</v>
      </c>
      <c r="AT119" s="743" t="str">
        <f t="shared" si="442"/>
        <v>-</v>
      </c>
      <c r="AU119" s="744" t="str">
        <f t="shared" si="406"/>
        <v>-</v>
      </c>
      <c r="AV119" s="1071">
        <f t="shared" si="407"/>
        <v>15358.699999999999</v>
      </c>
      <c r="AW119" s="1070"/>
      <c r="AX119" s="1069">
        <f t="shared" si="408"/>
        <v>3194.2</v>
      </c>
      <c r="AY119" s="1070"/>
      <c r="AZ119" s="1071">
        <f t="shared" si="409"/>
        <v>2040.3</v>
      </c>
      <c r="BA119" s="1070"/>
      <c r="BB119" s="1070">
        <f t="shared" si="410"/>
        <v>458.4</v>
      </c>
      <c r="BC119" s="1070"/>
      <c r="BD119" s="1070">
        <f t="shared" si="411"/>
        <v>14263.7</v>
      </c>
      <c r="BE119" s="1070"/>
      <c r="BF119" s="1070">
        <f t="shared" si="412"/>
        <v>1790.5</v>
      </c>
      <c r="BG119" s="1070"/>
      <c r="BH119" s="1070">
        <f t="shared" si="413"/>
        <v>0</v>
      </c>
      <c r="BI119" s="1072"/>
      <c r="BJ119" s="1071">
        <f t="shared" si="414"/>
        <v>2498.6999999999998</v>
      </c>
      <c r="BK119" s="1070"/>
      <c r="BL119" s="1070">
        <f t="shared" si="415"/>
        <v>16054.2</v>
      </c>
      <c r="BM119" s="1073"/>
      <c r="BN119" s="1070">
        <f t="shared" si="429"/>
        <v>18552.899999999998</v>
      </c>
      <c r="BO119" s="1073"/>
      <c r="BR119" s="5"/>
      <c r="DO119" s="5"/>
    </row>
    <row r="120" spans="2:119" ht="13.5" customHeight="1">
      <c r="B120" s="1265"/>
      <c r="C120" s="1083"/>
      <c r="D120" s="1084"/>
      <c r="E120" s="1085"/>
      <c r="F120" s="76">
        <v>150</v>
      </c>
      <c r="G120" s="745">
        <f t="shared" si="430"/>
        <v>3194</v>
      </c>
      <c r="H120" s="743" t="str">
        <f t="shared" si="430"/>
        <v>-</v>
      </c>
      <c r="I120" s="744">
        <f t="shared" si="394"/>
        <v>3194</v>
      </c>
      <c r="J120" s="745">
        <f t="shared" si="431"/>
        <v>52.1</v>
      </c>
      <c r="K120" s="743" t="str">
        <f t="shared" si="431"/>
        <v>-</v>
      </c>
      <c r="L120" s="744">
        <f t="shared" si="395"/>
        <v>52.1</v>
      </c>
      <c r="M120" s="745" t="str">
        <f t="shared" si="432"/>
        <v>-</v>
      </c>
      <c r="N120" s="743" t="str">
        <f t="shared" si="432"/>
        <v>-</v>
      </c>
      <c r="O120" s="744" t="str">
        <f t="shared" si="396"/>
        <v>-</v>
      </c>
      <c r="P120" s="745" t="str">
        <f t="shared" si="433"/>
        <v>-</v>
      </c>
      <c r="Q120" s="743" t="str">
        <f t="shared" si="433"/>
        <v>-</v>
      </c>
      <c r="R120" s="744" t="str">
        <f t="shared" si="397"/>
        <v>-</v>
      </c>
      <c r="S120" s="745">
        <f t="shared" si="434"/>
        <v>801.2</v>
      </c>
      <c r="T120" s="747">
        <f t="shared" si="434"/>
        <v>89.3</v>
      </c>
      <c r="U120" s="747">
        <f t="shared" si="434"/>
        <v>3336.3</v>
      </c>
      <c r="V120" s="743">
        <f t="shared" si="434"/>
        <v>221.8</v>
      </c>
      <c r="W120" s="744">
        <f t="shared" si="398"/>
        <v>4448.6000000000004</v>
      </c>
      <c r="X120" s="745">
        <f t="shared" si="435"/>
        <v>15290</v>
      </c>
      <c r="Y120" s="743">
        <f t="shared" si="435"/>
        <v>1699.8</v>
      </c>
      <c r="Z120" s="744">
        <f t="shared" si="399"/>
        <v>16989.8</v>
      </c>
      <c r="AA120" s="745" t="str">
        <f t="shared" si="436"/>
        <v>-</v>
      </c>
      <c r="AB120" s="743" t="str">
        <f t="shared" si="436"/>
        <v>-</v>
      </c>
      <c r="AC120" s="744" t="str">
        <f t="shared" si="400"/>
        <v>-</v>
      </c>
      <c r="AD120" s="745">
        <f t="shared" si="437"/>
        <v>1</v>
      </c>
      <c r="AE120" s="743">
        <f t="shared" si="437"/>
        <v>1</v>
      </c>
      <c r="AF120" s="744">
        <f t="shared" si="401"/>
        <v>2</v>
      </c>
      <c r="AG120" s="745">
        <f t="shared" si="438"/>
        <v>326.89999999999998</v>
      </c>
      <c r="AH120" s="743">
        <f t="shared" si="438"/>
        <v>326.7</v>
      </c>
      <c r="AI120" s="744">
        <f t="shared" si="402"/>
        <v>653.59999999999991</v>
      </c>
      <c r="AJ120" s="745" t="str">
        <f t="shared" si="439"/>
        <v>-</v>
      </c>
      <c r="AK120" s="743">
        <f t="shared" si="439"/>
        <v>877.1</v>
      </c>
      <c r="AL120" s="744">
        <f t="shared" si="403"/>
        <v>877.1</v>
      </c>
      <c r="AM120" s="745" t="str">
        <f t="shared" si="440"/>
        <v>-</v>
      </c>
      <c r="AN120" s="743" t="str">
        <f t="shared" si="440"/>
        <v>-</v>
      </c>
      <c r="AO120" s="744" t="str">
        <f t="shared" si="404"/>
        <v>-</v>
      </c>
      <c r="AP120" s="745" t="str">
        <f t="shared" si="441"/>
        <v>-</v>
      </c>
      <c r="AQ120" s="743">
        <f t="shared" si="441"/>
        <v>30.7</v>
      </c>
      <c r="AR120" s="744">
        <f t="shared" si="405"/>
        <v>30.7</v>
      </c>
      <c r="AS120" s="745" t="str">
        <f t="shared" si="442"/>
        <v>-</v>
      </c>
      <c r="AT120" s="743" t="str">
        <f t="shared" si="442"/>
        <v>-</v>
      </c>
      <c r="AU120" s="744" t="str">
        <f t="shared" si="406"/>
        <v>-</v>
      </c>
      <c r="AV120" s="1071">
        <f t="shared" si="407"/>
        <v>23001.5</v>
      </c>
      <c r="AW120" s="1070"/>
      <c r="AX120" s="1069">
        <f t="shared" si="408"/>
        <v>3246.3999999999996</v>
      </c>
      <c r="AY120" s="1070"/>
      <c r="AZ120" s="1071">
        <f t="shared" si="409"/>
        <v>3246.1</v>
      </c>
      <c r="BA120" s="1070"/>
      <c r="BB120" s="1070">
        <f t="shared" si="410"/>
        <v>890.5</v>
      </c>
      <c r="BC120" s="1070"/>
      <c r="BD120" s="1070">
        <f t="shared" si="411"/>
        <v>20549.900000000001</v>
      </c>
      <c r="BE120" s="1070"/>
      <c r="BF120" s="1070">
        <f t="shared" si="412"/>
        <v>1561.3999999999999</v>
      </c>
      <c r="BG120" s="1070"/>
      <c r="BH120" s="1070">
        <f t="shared" si="413"/>
        <v>0</v>
      </c>
      <c r="BI120" s="1072"/>
      <c r="BJ120" s="1071">
        <f t="shared" si="414"/>
        <v>4136.6000000000004</v>
      </c>
      <c r="BK120" s="1070"/>
      <c r="BL120" s="1070">
        <f t="shared" si="415"/>
        <v>22111.300000000003</v>
      </c>
      <c r="BM120" s="1073"/>
      <c r="BN120" s="1070">
        <f t="shared" si="429"/>
        <v>26247.9</v>
      </c>
      <c r="BO120" s="1073"/>
      <c r="BR120" s="5"/>
      <c r="DO120" s="5"/>
    </row>
    <row r="121" spans="2:119" ht="13.5" customHeight="1">
      <c r="B121" s="1265"/>
      <c r="C121" s="1083"/>
      <c r="D121" s="1084"/>
      <c r="E121" s="1085"/>
      <c r="F121" s="76">
        <v>100</v>
      </c>
      <c r="G121" s="745">
        <f t="shared" si="430"/>
        <v>48</v>
      </c>
      <c r="H121" s="743" t="str">
        <f t="shared" si="430"/>
        <v>-</v>
      </c>
      <c r="I121" s="744">
        <f t="shared" si="394"/>
        <v>48</v>
      </c>
      <c r="J121" s="745">
        <f t="shared" si="431"/>
        <v>3</v>
      </c>
      <c r="K121" s="743" t="str">
        <f t="shared" si="431"/>
        <v>-</v>
      </c>
      <c r="L121" s="744">
        <f t="shared" si="395"/>
        <v>3</v>
      </c>
      <c r="M121" s="745" t="str">
        <f t="shared" si="432"/>
        <v>-</v>
      </c>
      <c r="N121" s="743" t="str">
        <f t="shared" si="432"/>
        <v>-</v>
      </c>
      <c r="O121" s="744" t="str">
        <f t="shared" si="396"/>
        <v>-</v>
      </c>
      <c r="P121" s="745" t="str">
        <f t="shared" si="433"/>
        <v>-</v>
      </c>
      <c r="Q121" s="743" t="str">
        <f t="shared" si="433"/>
        <v>-</v>
      </c>
      <c r="R121" s="744" t="str">
        <f t="shared" si="397"/>
        <v>-</v>
      </c>
      <c r="S121" s="745">
        <f t="shared" si="434"/>
        <v>116.1</v>
      </c>
      <c r="T121" s="747">
        <f t="shared" si="434"/>
        <v>13</v>
      </c>
      <c r="U121" s="747">
        <f t="shared" si="434"/>
        <v>482.9</v>
      </c>
      <c r="V121" s="743">
        <f t="shared" si="434"/>
        <v>32.5</v>
      </c>
      <c r="W121" s="744">
        <f t="shared" si="398"/>
        <v>644.5</v>
      </c>
      <c r="X121" s="745">
        <f t="shared" si="435"/>
        <v>3555</v>
      </c>
      <c r="Y121" s="743">
        <f t="shared" si="435"/>
        <v>394.4</v>
      </c>
      <c r="Z121" s="744">
        <f t="shared" si="399"/>
        <v>3949.4</v>
      </c>
      <c r="AA121" s="745" t="str">
        <f t="shared" si="436"/>
        <v>-</v>
      </c>
      <c r="AB121" s="743" t="str">
        <f t="shared" si="436"/>
        <v>-</v>
      </c>
      <c r="AC121" s="744" t="str">
        <f t="shared" si="400"/>
        <v>-</v>
      </c>
      <c r="AD121" s="745">
        <f t="shared" si="437"/>
        <v>769.1</v>
      </c>
      <c r="AE121" s="743">
        <f t="shared" si="437"/>
        <v>329.5</v>
      </c>
      <c r="AF121" s="744">
        <f t="shared" si="401"/>
        <v>1098.5999999999999</v>
      </c>
      <c r="AG121" s="745">
        <f t="shared" si="438"/>
        <v>105.4</v>
      </c>
      <c r="AH121" s="743">
        <f t="shared" si="438"/>
        <v>106.2</v>
      </c>
      <c r="AI121" s="744">
        <f t="shared" si="402"/>
        <v>211.60000000000002</v>
      </c>
      <c r="AJ121" s="745" t="str">
        <f t="shared" si="439"/>
        <v>-</v>
      </c>
      <c r="AK121" s="743">
        <f t="shared" si="439"/>
        <v>237.8</v>
      </c>
      <c r="AL121" s="744">
        <f t="shared" si="403"/>
        <v>237.8</v>
      </c>
      <c r="AM121" s="745" t="str">
        <f t="shared" si="440"/>
        <v>-</v>
      </c>
      <c r="AN121" s="743" t="str">
        <f t="shared" si="440"/>
        <v>-</v>
      </c>
      <c r="AO121" s="744" t="str">
        <f t="shared" si="404"/>
        <v>-</v>
      </c>
      <c r="AP121" s="745" t="str">
        <f t="shared" si="441"/>
        <v>-</v>
      </c>
      <c r="AQ121" s="743">
        <f t="shared" si="441"/>
        <v>26.8</v>
      </c>
      <c r="AR121" s="744">
        <f t="shared" si="405"/>
        <v>26.8</v>
      </c>
      <c r="AS121" s="745" t="str">
        <f t="shared" si="442"/>
        <v>-</v>
      </c>
      <c r="AT121" s="743" t="str">
        <f t="shared" si="442"/>
        <v>-</v>
      </c>
      <c r="AU121" s="744" t="str">
        <f t="shared" si="406"/>
        <v>-</v>
      </c>
      <c r="AV121" s="1071">
        <f t="shared" si="407"/>
        <v>5079.5</v>
      </c>
      <c r="AW121" s="1070"/>
      <c r="AX121" s="1069">
        <f t="shared" si="408"/>
        <v>1140.2</v>
      </c>
      <c r="AY121" s="1070"/>
      <c r="AZ121" s="1071">
        <f t="shared" si="409"/>
        <v>51</v>
      </c>
      <c r="BA121" s="1070"/>
      <c r="BB121" s="1070">
        <f t="shared" si="410"/>
        <v>129.1</v>
      </c>
      <c r="BC121" s="1070"/>
      <c r="BD121" s="1070">
        <f t="shared" si="411"/>
        <v>5563.4</v>
      </c>
      <c r="BE121" s="1070"/>
      <c r="BF121" s="1070">
        <f t="shared" si="412"/>
        <v>476.20000000000005</v>
      </c>
      <c r="BG121" s="1070"/>
      <c r="BH121" s="1070">
        <f t="shared" si="413"/>
        <v>0</v>
      </c>
      <c r="BI121" s="1072"/>
      <c r="BJ121" s="1071">
        <f t="shared" si="414"/>
        <v>180.1</v>
      </c>
      <c r="BK121" s="1070"/>
      <c r="BL121" s="1070">
        <f t="shared" si="415"/>
        <v>6039.5999999999995</v>
      </c>
      <c r="BM121" s="1073"/>
      <c r="BN121" s="1070">
        <f t="shared" si="429"/>
        <v>6219.7</v>
      </c>
      <c r="BO121" s="1073"/>
      <c r="BR121" s="5"/>
      <c r="DO121" s="5"/>
    </row>
    <row r="122" spans="2:119" ht="13.5" customHeight="1">
      <c r="B122" s="1265"/>
      <c r="C122" s="1083"/>
      <c r="D122" s="1084"/>
      <c r="E122" s="1085"/>
      <c r="F122" s="666" t="s">
        <v>136</v>
      </c>
      <c r="G122" s="767">
        <f t="shared" si="430"/>
        <v>663</v>
      </c>
      <c r="H122" s="768" t="str">
        <f t="shared" si="430"/>
        <v>-</v>
      </c>
      <c r="I122" s="744">
        <f t="shared" si="394"/>
        <v>663</v>
      </c>
      <c r="J122" s="767" t="str">
        <f t="shared" si="431"/>
        <v>-</v>
      </c>
      <c r="K122" s="768" t="str">
        <f t="shared" si="431"/>
        <v>-</v>
      </c>
      <c r="L122" s="744" t="str">
        <f t="shared" si="395"/>
        <v>-</v>
      </c>
      <c r="M122" s="767">
        <f t="shared" si="432"/>
        <v>5</v>
      </c>
      <c r="N122" s="768" t="str">
        <f t="shared" si="432"/>
        <v>-</v>
      </c>
      <c r="O122" s="744">
        <f t="shared" si="396"/>
        <v>5</v>
      </c>
      <c r="P122" s="767" t="str">
        <f t="shared" si="433"/>
        <v>-</v>
      </c>
      <c r="Q122" s="768" t="str">
        <f t="shared" si="433"/>
        <v>-</v>
      </c>
      <c r="R122" s="744" t="str">
        <f t="shared" si="397"/>
        <v>-</v>
      </c>
      <c r="S122" s="767">
        <f t="shared" si="434"/>
        <v>9</v>
      </c>
      <c r="T122" s="670">
        <f t="shared" si="434"/>
        <v>1</v>
      </c>
      <c r="U122" s="670">
        <f t="shared" si="434"/>
        <v>35</v>
      </c>
      <c r="V122" s="768">
        <f t="shared" si="434"/>
        <v>2</v>
      </c>
      <c r="W122" s="744">
        <f t="shared" si="398"/>
        <v>47</v>
      </c>
      <c r="X122" s="767">
        <f t="shared" si="435"/>
        <v>401.1</v>
      </c>
      <c r="Y122" s="768">
        <f t="shared" si="435"/>
        <v>44.3</v>
      </c>
      <c r="Z122" s="744">
        <f t="shared" si="399"/>
        <v>445.40000000000003</v>
      </c>
      <c r="AA122" s="767" t="str">
        <f t="shared" si="436"/>
        <v>-</v>
      </c>
      <c r="AB122" s="768" t="str">
        <f t="shared" si="436"/>
        <v>-</v>
      </c>
      <c r="AC122" s="744" t="str">
        <f t="shared" si="400"/>
        <v>-</v>
      </c>
      <c r="AD122" s="767">
        <f t="shared" si="437"/>
        <v>98.5</v>
      </c>
      <c r="AE122" s="768">
        <f t="shared" si="437"/>
        <v>43.2</v>
      </c>
      <c r="AF122" s="744">
        <f t="shared" si="401"/>
        <v>141.69999999999999</v>
      </c>
      <c r="AG122" s="767">
        <f t="shared" si="438"/>
        <v>296.8</v>
      </c>
      <c r="AH122" s="768">
        <f t="shared" si="438"/>
        <v>297</v>
      </c>
      <c r="AI122" s="744">
        <f t="shared" si="402"/>
        <v>593.79999999999995</v>
      </c>
      <c r="AJ122" s="767" t="str">
        <f t="shared" si="439"/>
        <v>-</v>
      </c>
      <c r="AK122" s="768" t="str">
        <f t="shared" si="439"/>
        <v>-</v>
      </c>
      <c r="AL122" s="744" t="str">
        <f t="shared" si="403"/>
        <v>-</v>
      </c>
      <c r="AM122" s="767" t="str">
        <f t="shared" si="440"/>
        <v>-</v>
      </c>
      <c r="AN122" s="768" t="str">
        <f t="shared" si="440"/>
        <v>-</v>
      </c>
      <c r="AO122" s="744" t="str">
        <f t="shared" si="404"/>
        <v>-</v>
      </c>
      <c r="AP122" s="767" t="str">
        <f t="shared" si="441"/>
        <v>-</v>
      </c>
      <c r="AQ122" s="768">
        <f t="shared" si="441"/>
        <v>622.29999999999995</v>
      </c>
      <c r="AR122" s="744">
        <f t="shared" si="405"/>
        <v>622.29999999999995</v>
      </c>
      <c r="AS122" s="767" t="str">
        <f t="shared" si="442"/>
        <v>-</v>
      </c>
      <c r="AT122" s="768" t="str">
        <f t="shared" si="442"/>
        <v>-</v>
      </c>
      <c r="AU122" s="744" t="str">
        <f t="shared" si="406"/>
        <v>-</v>
      </c>
      <c r="AV122" s="1022">
        <f t="shared" si="407"/>
        <v>1508.3999999999999</v>
      </c>
      <c r="AW122" s="1023"/>
      <c r="AX122" s="1024">
        <f t="shared" si="408"/>
        <v>1009.8</v>
      </c>
      <c r="AY122" s="1023"/>
      <c r="AZ122" s="1022">
        <f t="shared" si="409"/>
        <v>668</v>
      </c>
      <c r="BA122" s="1023"/>
      <c r="BB122" s="1023">
        <f t="shared" si="410"/>
        <v>10</v>
      </c>
      <c r="BC122" s="1023"/>
      <c r="BD122" s="1023">
        <f t="shared" si="411"/>
        <v>624.1</v>
      </c>
      <c r="BE122" s="1023"/>
      <c r="BF122" s="1023">
        <f t="shared" si="412"/>
        <v>1216.0999999999999</v>
      </c>
      <c r="BG122" s="1023"/>
      <c r="BH122" s="1023">
        <f t="shared" si="413"/>
        <v>0</v>
      </c>
      <c r="BI122" s="1060"/>
      <c r="BJ122" s="1022">
        <f t="shared" si="414"/>
        <v>678</v>
      </c>
      <c r="BK122" s="1023"/>
      <c r="BL122" s="1023">
        <f t="shared" si="415"/>
        <v>1840.1999999999998</v>
      </c>
      <c r="BM122" s="1061"/>
      <c r="BN122" s="1023">
        <f t="shared" si="429"/>
        <v>2518.1999999999998</v>
      </c>
      <c r="BO122" s="1061"/>
      <c r="BR122" s="5"/>
      <c r="DO122" s="5"/>
    </row>
    <row r="123" spans="2:119" ht="13.5" customHeight="1">
      <c r="B123" s="1265"/>
      <c r="C123" s="1086"/>
      <c r="D123" s="1087"/>
      <c r="E123" s="1088"/>
      <c r="F123" s="755" t="s">
        <v>69</v>
      </c>
      <c r="G123" s="740">
        <f>IF(SUM(G112:G122)=0,"-",SUM(G112:G122))</f>
        <v>7981.9</v>
      </c>
      <c r="H123" s="741" t="str">
        <f t="shared" ref="H123:AU123" si="443">IF(SUM(H112:H122)=0,"-",SUM(H112:H122))</f>
        <v>-</v>
      </c>
      <c r="I123" s="742">
        <f t="shared" si="443"/>
        <v>7981.9</v>
      </c>
      <c r="J123" s="740">
        <f t="shared" si="443"/>
        <v>124.9</v>
      </c>
      <c r="K123" s="741" t="str">
        <f t="shared" si="443"/>
        <v>-</v>
      </c>
      <c r="L123" s="742">
        <f t="shared" si="443"/>
        <v>124.9</v>
      </c>
      <c r="M123" s="740">
        <f t="shared" si="443"/>
        <v>5</v>
      </c>
      <c r="N123" s="741" t="str">
        <f t="shared" si="443"/>
        <v>-</v>
      </c>
      <c r="O123" s="742">
        <f t="shared" si="443"/>
        <v>5</v>
      </c>
      <c r="P123" s="740" t="str">
        <f t="shared" si="443"/>
        <v>-</v>
      </c>
      <c r="Q123" s="741" t="str">
        <f t="shared" si="443"/>
        <v>-</v>
      </c>
      <c r="R123" s="742" t="str">
        <f t="shared" si="443"/>
        <v>-</v>
      </c>
      <c r="S123" s="740">
        <f t="shared" si="443"/>
        <v>1509.1</v>
      </c>
      <c r="T123" s="746">
        <f t="shared" si="443"/>
        <v>167.3</v>
      </c>
      <c r="U123" s="746">
        <f t="shared" si="443"/>
        <v>6274.6</v>
      </c>
      <c r="V123" s="741">
        <f t="shared" si="443"/>
        <v>416.8</v>
      </c>
      <c r="W123" s="742">
        <f t="shared" si="443"/>
        <v>8367.7999999999993</v>
      </c>
      <c r="X123" s="740">
        <f t="shared" si="443"/>
        <v>41696.499999999993</v>
      </c>
      <c r="Y123" s="741">
        <f t="shared" si="443"/>
        <v>4631.8999999999996</v>
      </c>
      <c r="Z123" s="742">
        <f t="shared" si="443"/>
        <v>46328.4</v>
      </c>
      <c r="AA123" s="740" t="str">
        <f t="shared" si="443"/>
        <v>-</v>
      </c>
      <c r="AB123" s="741" t="str">
        <f t="shared" si="443"/>
        <v>-</v>
      </c>
      <c r="AC123" s="742" t="str">
        <f t="shared" si="443"/>
        <v>-</v>
      </c>
      <c r="AD123" s="740">
        <f t="shared" si="443"/>
        <v>868.6</v>
      </c>
      <c r="AE123" s="741">
        <f t="shared" si="443"/>
        <v>373.7</v>
      </c>
      <c r="AF123" s="742">
        <f t="shared" si="443"/>
        <v>1242.3</v>
      </c>
      <c r="AG123" s="740">
        <f t="shared" si="443"/>
        <v>729.09999999999991</v>
      </c>
      <c r="AH123" s="741">
        <f t="shared" si="443"/>
        <v>729.9</v>
      </c>
      <c r="AI123" s="742">
        <f t="shared" si="443"/>
        <v>1459</v>
      </c>
      <c r="AJ123" s="740" t="str">
        <f t="shared" si="443"/>
        <v>-</v>
      </c>
      <c r="AK123" s="741">
        <f t="shared" si="443"/>
        <v>3520.4</v>
      </c>
      <c r="AL123" s="742">
        <f t="shared" si="443"/>
        <v>3520.4</v>
      </c>
      <c r="AM123" s="740" t="str">
        <f t="shared" si="443"/>
        <v>-</v>
      </c>
      <c r="AN123" s="741" t="str">
        <f t="shared" si="443"/>
        <v>-</v>
      </c>
      <c r="AO123" s="742" t="str">
        <f t="shared" si="443"/>
        <v>-</v>
      </c>
      <c r="AP123" s="740" t="str">
        <f t="shared" si="443"/>
        <v>-</v>
      </c>
      <c r="AQ123" s="741">
        <f t="shared" si="443"/>
        <v>708.9</v>
      </c>
      <c r="AR123" s="754">
        <f t="shared" si="443"/>
        <v>708.9</v>
      </c>
      <c r="AS123" s="740" t="str">
        <f t="shared" si="443"/>
        <v>-</v>
      </c>
      <c r="AT123" s="741" t="str">
        <f t="shared" si="443"/>
        <v>-</v>
      </c>
      <c r="AU123" s="742" t="str">
        <f t="shared" si="443"/>
        <v>-</v>
      </c>
      <c r="AV123" s="1062">
        <f t="shared" ref="AV123" si="444">IF(SUM(AV112:AW122)=0,"-",SUM(AV112:AW122))</f>
        <v>59189.7</v>
      </c>
      <c r="AW123" s="1063"/>
      <c r="AX123" s="1064">
        <f t="shared" ref="AX123" si="445">IF(SUM(AX112:AY122)=0,"-",SUM(AX112:AY122))</f>
        <v>10548.9</v>
      </c>
      <c r="AY123" s="1063"/>
      <c r="AZ123" s="1065">
        <f t="shared" ref="AZ123" si="446">IF(SUM(AZ112:BA122)=0,"-",SUM(AZ112:BA122))</f>
        <v>8111.7999999999993</v>
      </c>
      <c r="BA123" s="1066"/>
      <c r="BB123" s="1066">
        <f t="shared" ref="BB123" si="447">IF(SUM(BB112:BC122)=0,"-",SUM(BB112:BC122))</f>
        <v>1676.3999999999999</v>
      </c>
      <c r="BC123" s="1066"/>
      <c r="BD123" s="1066">
        <f t="shared" ref="BD123" si="448">IF(SUM(BD112:BE122)=0,"-",SUM(BD112:BE122))</f>
        <v>54262.100000000006</v>
      </c>
      <c r="BE123" s="1066"/>
      <c r="BF123" s="1066">
        <f t="shared" ref="BF123" si="449">IF(SUM(BF112:BG122)=0,"-",SUM(BF112:BG122))</f>
        <v>5688.2999999999993</v>
      </c>
      <c r="BG123" s="1066"/>
      <c r="BH123" s="1066" t="str">
        <f t="shared" ref="BH123" si="450">IF(SUM(BH112:BI122)=0,"-",SUM(BH112:BI122))</f>
        <v>-</v>
      </c>
      <c r="BI123" s="1067"/>
      <c r="BJ123" s="1065">
        <f>IF(SUM(BJ112:BK122)=0,"-",SUM(BJ112:BK122))</f>
        <v>9788.2000000000007</v>
      </c>
      <c r="BK123" s="1066"/>
      <c r="BL123" s="1066">
        <f>IF(SUM(BL112:BM122)=0,"-",SUM(BL112:BM122))</f>
        <v>59950.400000000001</v>
      </c>
      <c r="BM123" s="1068"/>
      <c r="BN123" s="1066">
        <f t="shared" si="429"/>
        <v>69738.599999999991</v>
      </c>
      <c r="BO123" s="1068"/>
      <c r="BR123" s="5"/>
      <c r="DO123" s="5"/>
    </row>
    <row r="124" spans="2:119" ht="13.5" customHeight="1">
      <c r="B124" s="1265"/>
      <c r="C124" s="1269" t="s">
        <v>733</v>
      </c>
      <c r="D124" s="1043"/>
      <c r="E124" s="1153" t="s">
        <v>785</v>
      </c>
      <c r="F124" s="1273"/>
      <c r="G124" s="1018" t="str">
        <f>+G88</f>
        <v>①</v>
      </c>
      <c r="H124" s="1018"/>
      <c r="I124" s="1018"/>
      <c r="J124" s="1018" t="str">
        <f>+J88</f>
        <v>①</v>
      </c>
      <c r="K124" s="1018"/>
      <c r="L124" s="1018"/>
      <c r="M124" s="1018" t="str">
        <f>+M88</f>
        <v>①</v>
      </c>
      <c r="N124" s="1018"/>
      <c r="O124" s="1018"/>
      <c r="P124" s="1018" t="str">
        <f>+P88</f>
        <v>②</v>
      </c>
      <c r="Q124" s="1018"/>
      <c r="R124" s="1018"/>
      <c r="S124" s="1040" t="str">
        <f>+S88</f>
        <v>②</v>
      </c>
      <c r="T124" s="1041"/>
      <c r="U124" s="1051" t="str">
        <f>+U88</f>
        <v>③</v>
      </c>
      <c r="V124" s="1052"/>
      <c r="W124" s="770"/>
      <c r="X124" s="1017" t="str">
        <f>+X88</f>
        <v>③</v>
      </c>
      <c r="Y124" s="1018"/>
      <c r="Z124" s="1018"/>
      <c r="AA124" s="1017" t="str">
        <f>+AA88</f>
        <v>③</v>
      </c>
      <c r="AB124" s="1018"/>
      <c r="AC124" s="1018"/>
      <c r="AD124" s="1017" t="str">
        <f>+AD88</f>
        <v>③</v>
      </c>
      <c r="AE124" s="1018"/>
      <c r="AF124" s="1018"/>
      <c r="AG124" s="1017" t="str">
        <f>+AG88</f>
        <v>④</v>
      </c>
      <c r="AH124" s="1018"/>
      <c r="AI124" s="1018"/>
      <c r="AJ124" s="1017" t="str">
        <f>+AJ88</f>
        <v>④</v>
      </c>
      <c r="AK124" s="1018"/>
      <c r="AL124" s="1018"/>
      <c r="AM124" s="1017" t="str">
        <f>+AM88</f>
        <v>④</v>
      </c>
      <c r="AN124" s="1018"/>
      <c r="AO124" s="1018"/>
      <c r="AP124" s="1017" t="str">
        <f>+AP88</f>
        <v>④</v>
      </c>
      <c r="AQ124" s="1018"/>
      <c r="AR124" s="1018"/>
      <c r="AS124" s="1017" t="str">
        <f>+AS88</f>
        <v>⑤</v>
      </c>
      <c r="AT124" s="1018"/>
      <c r="AU124" s="1018"/>
      <c r="AV124" s="1019"/>
      <c r="AW124" s="1020"/>
      <c r="AX124" s="1020"/>
      <c r="AY124" s="1020"/>
      <c r="AZ124" s="1020"/>
      <c r="BA124" s="1020"/>
      <c r="BB124" s="1020"/>
      <c r="BC124" s="1020"/>
      <c r="BD124" s="1020"/>
      <c r="BE124" s="1020"/>
      <c r="BF124" s="1020"/>
      <c r="BG124" s="1020"/>
      <c r="BH124" s="1020"/>
      <c r="BI124" s="1020"/>
      <c r="BJ124" s="1020"/>
      <c r="BK124" s="1020"/>
      <c r="BL124" s="1020"/>
      <c r="BM124" s="1020"/>
      <c r="BN124" s="1020"/>
      <c r="BO124" s="1021"/>
      <c r="BR124" s="5"/>
      <c r="DO124" s="5"/>
    </row>
    <row r="125" spans="2:119" ht="13.5" customHeight="1">
      <c r="B125" s="1277"/>
      <c r="C125" s="1048"/>
      <c r="D125" s="1049"/>
      <c r="E125" s="1153" t="s">
        <v>786</v>
      </c>
      <c r="F125" s="1273"/>
      <c r="G125" s="1018" t="str">
        <f>+G89</f>
        <v>①</v>
      </c>
      <c r="H125" s="1018"/>
      <c r="I125" s="1018"/>
      <c r="J125" s="1018" t="str">
        <f>+J89</f>
        <v>①</v>
      </c>
      <c r="K125" s="1018"/>
      <c r="L125" s="1018"/>
      <c r="M125" s="1018" t="str">
        <f>+M89</f>
        <v>①</v>
      </c>
      <c r="N125" s="1018"/>
      <c r="O125" s="1018"/>
      <c r="P125" s="1018" t="str">
        <f>+P89</f>
        <v>②</v>
      </c>
      <c r="Q125" s="1018"/>
      <c r="R125" s="1018"/>
      <c r="S125" s="1040" t="str">
        <f>+S89</f>
        <v>②</v>
      </c>
      <c r="T125" s="1041"/>
      <c r="U125" s="1051" t="str">
        <f>+U89</f>
        <v>③</v>
      </c>
      <c r="V125" s="1052"/>
      <c r="W125" s="770"/>
      <c r="X125" s="1017" t="str">
        <f>+X89</f>
        <v>③</v>
      </c>
      <c r="Y125" s="1018"/>
      <c r="Z125" s="1018"/>
      <c r="AA125" s="1017" t="str">
        <f>+AA89</f>
        <v>③</v>
      </c>
      <c r="AB125" s="1018"/>
      <c r="AC125" s="1018"/>
      <c r="AD125" s="1017" t="str">
        <f>+AD89</f>
        <v>②</v>
      </c>
      <c r="AE125" s="1018"/>
      <c r="AF125" s="1018"/>
      <c r="AG125" s="1017" t="str">
        <f>+AG89</f>
        <v>④</v>
      </c>
      <c r="AH125" s="1018"/>
      <c r="AI125" s="1018"/>
      <c r="AJ125" s="1017" t="str">
        <f>+AJ89</f>
        <v>④</v>
      </c>
      <c r="AK125" s="1018"/>
      <c r="AL125" s="1018"/>
      <c r="AM125" s="1017" t="str">
        <f>+AM89</f>
        <v>④</v>
      </c>
      <c r="AN125" s="1018"/>
      <c r="AO125" s="1018"/>
      <c r="AP125" s="1017" t="str">
        <f>+AP89</f>
        <v>④</v>
      </c>
      <c r="AQ125" s="1018"/>
      <c r="AR125" s="1018"/>
      <c r="AS125" s="1017" t="str">
        <f>+AS89</f>
        <v>⑤</v>
      </c>
      <c r="AT125" s="1018"/>
      <c r="AU125" s="1018"/>
      <c r="AV125" s="1019"/>
      <c r="AW125" s="1020"/>
      <c r="AX125" s="1020"/>
      <c r="AY125" s="1020"/>
      <c r="AZ125" s="1020"/>
      <c r="BA125" s="1020"/>
      <c r="BB125" s="1020"/>
      <c r="BC125" s="1020"/>
      <c r="BD125" s="1020"/>
      <c r="BE125" s="1020"/>
      <c r="BF125" s="1020"/>
      <c r="BG125" s="1020"/>
      <c r="BH125" s="1020"/>
      <c r="BI125" s="1020"/>
      <c r="BJ125" s="1020"/>
      <c r="BK125" s="1020"/>
      <c r="BL125" s="1020"/>
      <c r="BM125" s="1020"/>
      <c r="BN125" s="1020"/>
      <c r="BO125" s="1021"/>
      <c r="BR125" s="5"/>
      <c r="DO125" s="5"/>
    </row>
    <row r="126" spans="2:119" ht="13.5" customHeight="1">
      <c r="B126" s="671"/>
      <c r="C126" s="672"/>
      <c r="D126" s="672"/>
      <c r="BR126" s="5"/>
      <c r="DO126" s="5"/>
    </row>
    <row r="127" spans="2:119" ht="13.5" customHeight="1">
      <c r="BR127" s="5"/>
      <c r="DO127" s="5"/>
    </row>
    <row r="128" spans="2:119" ht="16.5" customHeight="1">
      <c r="BR128" s="5"/>
      <c r="DO128" s="5"/>
    </row>
    <row r="129" spans="1:186" ht="16.5" customHeight="1">
      <c r="BR129" s="5"/>
      <c r="DO129" s="5"/>
    </row>
    <row r="130" spans="1:186" ht="16.5" customHeight="1">
      <c r="BR130" s="5"/>
      <c r="DO130" s="5"/>
    </row>
    <row r="131" spans="1:186" ht="16.5" customHeight="1">
      <c r="B131" s="1025" t="s">
        <v>736</v>
      </c>
      <c r="C131" s="1025"/>
      <c r="D131" s="1025"/>
      <c r="E131" s="1025"/>
      <c r="F131" s="1025"/>
      <c r="G131" s="1025"/>
      <c r="H131" s="1025"/>
      <c r="I131" s="1025"/>
      <c r="J131" s="1025"/>
      <c r="K131" s="1025"/>
      <c r="L131" s="1025"/>
      <c r="M131" s="1025"/>
      <c r="N131" s="1025"/>
      <c r="O131" s="1025"/>
      <c r="P131" s="1025"/>
      <c r="Q131" s="1025"/>
      <c r="R131" s="1025"/>
      <c r="S131" s="1025"/>
      <c r="T131" s="1025"/>
      <c r="U131" s="1025"/>
      <c r="V131" s="1025"/>
      <c r="W131" s="1025"/>
      <c r="X131" s="1025"/>
      <c r="Y131" s="1025"/>
      <c r="Z131" s="1025"/>
      <c r="AA131" s="1025"/>
      <c r="AB131" s="1025"/>
      <c r="AC131" s="1025"/>
      <c r="AD131" s="1025"/>
      <c r="AE131" s="1025"/>
      <c r="AF131" s="1025"/>
      <c r="AG131" s="1025"/>
      <c r="AH131" s="1025"/>
      <c r="AI131" s="1025"/>
      <c r="AJ131" s="1025"/>
      <c r="AK131" s="1025"/>
      <c r="AL131" s="1025"/>
      <c r="AM131" s="1025"/>
      <c r="AN131" s="1025"/>
      <c r="AO131" s="1025"/>
      <c r="AP131" s="1025"/>
      <c r="AQ131" s="1025"/>
      <c r="AR131" s="1025"/>
      <c r="AS131" s="1025"/>
      <c r="AT131" s="1025"/>
      <c r="BR131" s="5"/>
      <c r="DO131" s="5"/>
    </row>
    <row r="132" spans="1:186" ht="15.95" customHeight="1">
      <c r="B132" s="1269" t="s">
        <v>450</v>
      </c>
      <c r="C132" s="1310"/>
      <c r="D132" s="1310"/>
      <c r="E132" s="1310"/>
      <c r="F132" s="1311"/>
      <c r="G132" s="1298" t="s">
        <v>211</v>
      </c>
      <c r="H132" s="1299"/>
      <c r="I132" s="1299"/>
      <c r="J132" s="1299"/>
      <c r="K132" s="1299"/>
      <c r="L132" s="1299"/>
      <c r="M132" s="1299"/>
      <c r="N132" s="1299"/>
      <c r="O132" s="1299"/>
      <c r="P132" s="1299"/>
      <c r="Q132" s="1299"/>
      <c r="R132" s="1299"/>
      <c r="S132" s="1299"/>
      <c r="T132" s="1299"/>
      <c r="U132" s="1299"/>
      <c r="V132" s="1299"/>
      <c r="W132" s="1299"/>
      <c r="X132" s="1299"/>
      <c r="Y132" s="1299"/>
      <c r="Z132" s="1300"/>
      <c r="AA132" s="1298" t="s">
        <v>212</v>
      </c>
      <c r="AB132" s="1299"/>
      <c r="AC132" s="1299"/>
      <c r="AD132" s="1299"/>
      <c r="AE132" s="1299"/>
      <c r="AF132" s="1299"/>
      <c r="AG132" s="1299"/>
      <c r="AH132" s="1299"/>
      <c r="AI132" s="1299"/>
      <c r="AJ132" s="1299"/>
      <c r="AK132" s="1299"/>
      <c r="AL132" s="1299"/>
      <c r="AM132" s="1299"/>
      <c r="AN132" s="1299"/>
      <c r="AO132" s="1299"/>
      <c r="AP132" s="1299"/>
      <c r="AQ132" s="1299"/>
      <c r="AR132" s="1299"/>
      <c r="AS132" s="1299"/>
      <c r="AT132" s="1300"/>
      <c r="BR132" s="5"/>
      <c r="DL132" s="4"/>
      <c r="DO132" s="5"/>
    </row>
    <row r="133" spans="1:186" ht="15.95" customHeight="1">
      <c r="B133" s="1312"/>
      <c r="C133" s="1313"/>
      <c r="D133" s="1313"/>
      <c r="E133" s="1313"/>
      <c r="F133" s="1314"/>
      <c r="G133" s="881" t="s">
        <v>153</v>
      </c>
      <c r="H133" s="882"/>
      <c r="I133" s="882"/>
      <c r="J133" s="883"/>
      <c r="K133" s="1298" t="s">
        <v>131</v>
      </c>
      <c r="L133" s="1299"/>
      <c r="M133" s="1299"/>
      <c r="N133" s="1299"/>
      <c r="O133" s="1299"/>
      <c r="P133" s="1299"/>
      <c r="Q133" s="1299"/>
      <c r="R133" s="1299"/>
      <c r="S133" s="1299"/>
      <c r="T133" s="1299"/>
      <c r="U133" s="1299"/>
      <c r="V133" s="1299"/>
      <c r="W133" s="1299"/>
      <c r="X133" s="1300"/>
      <c r="Y133" s="881" t="s">
        <v>54</v>
      </c>
      <c r="Z133" s="883"/>
      <c r="AA133" s="882" t="s">
        <v>153</v>
      </c>
      <c r="AB133" s="882"/>
      <c r="AC133" s="882"/>
      <c r="AD133" s="883"/>
      <c r="AE133" s="1298" t="s">
        <v>131</v>
      </c>
      <c r="AF133" s="1299"/>
      <c r="AG133" s="1299"/>
      <c r="AH133" s="1299"/>
      <c r="AI133" s="1299"/>
      <c r="AJ133" s="1299"/>
      <c r="AK133" s="1299"/>
      <c r="AL133" s="1299"/>
      <c r="AM133" s="1299"/>
      <c r="AN133" s="1299"/>
      <c r="AO133" s="1299"/>
      <c r="AP133" s="1299"/>
      <c r="AQ133" s="1299"/>
      <c r="AR133" s="1300"/>
      <c r="AS133" s="881" t="s">
        <v>54</v>
      </c>
      <c r="AT133" s="883"/>
      <c r="BR133" s="5"/>
      <c r="DL133" s="4"/>
      <c r="DO133" s="5"/>
    </row>
    <row r="134" spans="1:186" ht="15.95" customHeight="1">
      <c r="B134" s="1312"/>
      <c r="C134" s="1313"/>
      <c r="D134" s="1313"/>
      <c r="E134" s="1313"/>
      <c r="F134" s="1314"/>
      <c r="G134" s="884"/>
      <c r="H134" s="885"/>
      <c r="I134" s="885"/>
      <c r="J134" s="886"/>
      <c r="K134" s="1298" t="s">
        <v>754</v>
      </c>
      <c r="L134" s="1299"/>
      <c r="M134" s="1299"/>
      <c r="N134" s="1299"/>
      <c r="O134" s="1299"/>
      <c r="P134" s="1299"/>
      <c r="Q134" s="1299"/>
      <c r="R134" s="1299"/>
      <c r="S134" s="1299"/>
      <c r="T134" s="1299"/>
      <c r="U134" s="1298" t="s">
        <v>434</v>
      </c>
      <c r="V134" s="1299"/>
      <c r="W134" s="1299"/>
      <c r="X134" s="1299"/>
      <c r="Y134" s="884"/>
      <c r="Z134" s="886"/>
      <c r="AA134" s="885"/>
      <c r="AB134" s="885"/>
      <c r="AC134" s="885"/>
      <c r="AD134" s="886"/>
      <c r="AE134" s="1298" t="s">
        <v>754</v>
      </c>
      <c r="AF134" s="1299"/>
      <c r="AG134" s="1299"/>
      <c r="AH134" s="1299"/>
      <c r="AI134" s="1299"/>
      <c r="AJ134" s="1299"/>
      <c r="AK134" s="1299"/>
      <c r="AL134" s="1299"/>
      <c r="AM134" s="1299"/>
      <c r="AN134" s="1299"/>
      <c r="AO134" s="1298" t="s">
        <v>434</v>
      </c>
      <c r="AP134" s="1299"/>
      <c r="AQ134" s="1299"/>
      <c r="AR134" s="1299"/>
      <c r="AS134" s="884"/>
      <c r="AT134" s="886"/>
      <c r="BR134" s="5"/>
      <c r="DL134" s="4"/>
      <c r="DO134" s="5"/>
    </row>
    <row r="135" spans="1:186" ht="75" customHeight="1">
      <c r="B135" s="1312"/>
      <c r="C135" s="1313"/>
      <c r="D135" s="1313"/>
      <c r="E135" s="1313"/>
      <c r="F135" s="1314"/>
      <c r="G135" s="1174" t="s">
        <v>497</v>
      </c>
      <c r="H135" s="1175"/>
      <c r="I135" s="1318" t="s">
        <v>498</v>
      </c>
      <c r="J135" s="964"/>
      <c r="K135" s="1319" t="s">
        <v>762</v>
      </c>
      <c r="L135" s="1320"/>
      <c r="M135" s="1321" t="s">
        <v>763</v>
      </c>
      <c r="N135" s="1322"/>
      <c r="O135" s="1321" t="s">
        <v>764</v>
      </c>
      <c r="P135" s="1322"/>
      <c r="Q135" s="1321" t="s">
        <v>765</v>
      </c>
      <c r="R135" s="1322"/>
      <c r="S135" s="1323" t="s">
        <v>766</v>
      </c>
      <c r="T135" s="1324"/>
      <c r="U135" s="1293" t="s">
        <v>787</v>
      </c>
      <c r="V135" s="1325"/>
      <c r="W135" s="1295" t="s">
        <v>788</v>
      </c>
      <c r="X135" s="1296"/>
      <c r="Y135" s="884"/>
      <c r="Z135" s="886"/>
      <c r="AA135" s="1174" t="s">
        <v>497</v>
      </c>
      <c r="AB135" s="1175"/>
      <c r="AC135" s="1318" t="s">
        <v>498</v>
      </c>
      <c r="AD135" s="964"/>
      <c r="AE135" s="1319" t="s">
        <v>762</v>
      </c>
      <c r="AF135" s="1320"/>
      <c r="AG135" s="1321" t="s">
        <v>763</v>
      </c>
      <c r="AH135" s="1322"/>
      <c r="AI135" s="1321" t="s">
        <v>764</v>
      </c>
      <c r="AJ135" s="1322"/>
      <c r="AK135" s="1321" t="s">
        <v>765</v>
      </c>
      <c r="AL135" s="1322"/>
      <c r="AM135" s="1323" t="s">
        <v>766</v>
      </c>
      <c r="AN135" s="1324"/>
      <c r="AO135" s="1293" t="s">
        <v>787</v>
      </c>
      <c r="AP135" s="1294"/>
      <c r="AQ135" s="1295" t="s">
        <v>788</v>
      </c>
      <c r="AR135" s="1296"/>
      <c r="AS135" s="884"/>
      <c r="AT135" s="886"/>
      <c r="BR135" s="5"/>
      <c r="DL135" s="4"/>
      <c r="DO135" s="5"/>
    </row>
    <row r="136" spans="1:186" ht="15.95" customHeight="1">
      <c r="B136" s="1315"/>
      <c r="C136" s="1316"/>
      <c r="D136" s="1316"/>
      <c r="E136" s="1316"/>
      <c r="F136" s="1317"/>
      <c r="G136" s="934" t="s">
        <v>551</v>
      </c>
      <c r="H136" s="1091"/>
      <c r="I136" s="890" t="s">
        <v>564</v>
      </c>
      <c r="J136" s="891"/>
      <c r="K136" s="1002" t="s">
        <v>552</v>
      </c>
      <c r="L136" s="1003"/>
      <c r="M136" s="1079" t="s">
        <v>564</v>
      </c>
      <c r="N136" s="1003"/>
      <c r="O136" s="1079" t="s">
        <v>564</v>
      </c>
      <c r="P136" s="1003"/>
      <c r="Q136" s="1079" t="s">
        <v>564</v>
      </c>
      <c r="R136" s="1003"/>
      <c r="S136" s="1079" t="s">
        <v>564</v>
      </c>
      <c r="T136" s="1003"/>
      <c r="U136" s="1002" t="s">
        <v>553</v>
      </c>
      <c r="V136" s="1003"/>
      <c r="W136" s="1079" t="s">
        <v>564</v>
      </c>
      <c r="X136" s="1080"/>
      <c r="Y136" s="1089" t="s">
        <v>554</v>
      </c>
      <c r="Z136" s="1090"/>
      <c r="AA136" s="934" t="s">
        <v>555</v>
      </c>
      <c r="AB136" s="1091"/>
      <c r="AC136" s="890" t="s">
        <v>564</v>
      </c>
      <c r="AD136" s="891"/>
      <c r="AE136" s="1002" t="s">
        <v>556</v>
      </c>
      <c r="AF136" s="1003"/>
      <c r="AG136" s="1079" t="s">
        <v>564</v>
      </c>
      <c r="AH136" s="1003"/>
      <c r="AI136" s="1079" t="s">
        <v>564</v>
      </c>
      <c r="AJ136" s="1003"/>
      <c r="AK136" s="1079" t="s">
        <v>564</v>
      </c>
      <c r="AL136" s="1003"/>
      <c r="AM136" s="1079" t="s">
        <v>564</v>
      </c>
      <c r="AN136" s="1003"/>
      <c r="AO136" s="1002" t="s">
        <v>557</v>
      </c>
      <c r="AP136" s="1003"/>
      <c r="AQ136" s="1079" t="s">
        <v>564</v>
      </c>
      <c r="AR136" s="1080"/>
      <c r="AS136" s="1089" t="s">
        <v>558</v>
      </c>
      <c r="AT136" s="1090"/>
      <c r="BR136" s="5"/>
      <c r="DO136" s="5"/>
    </row>
    <row r="137" spans="1:186" ht="30" customHeight="1">
      <c r="B137" s="1326" t="s">
        <v>851</v>
      </c>
      <c r="C137" s="1310"/>
      <c r="D137" s="1311"/>
      <c r="E137" s="1327" t="s">
        <v>789</v>
      </c>
      <c r="F137" s="1328"/>
      <c r="G137" s="1301" t="s">
        <v>852</v>
      </c>
      <c r="H137" s="1302"/>
      <c r="I137" s="1303" t="s">
        <v>852</v>
      </c>
      <c r="J137" s="1304"/>
      <c r="K137" s="1305" t="str">
        <f>+$L171&amp;$M171&amp;$N171&amp;$O171&amp;$P171&amp;$Q171&amp;$R171&amp;$S171&amp;$T171&amp;$U171&amp;$V171&amp;$W171&amp;$X171&amp;$Y171</f>
        <v xml:space="preserve">(1) (2) (3) </v>
      </c>
      <c r="L137" s="1306"/>
      <c r="M137" s="1307" t="str">
        <f>+$L172&amp;$M172&amp;$N172&amp;$O172&amp;$P172&amp;$Q172&amp;$R172&amp;$S172&amp;$T172&amp;$U172&amp;$V172&amp;$W172&amp;$X172&amp;$Y172</f>
        <v xml:space="preserve">(4) (5) </v>
      </c>
      <c r="N137" s="1308"/>
      <c r="O137" s="1307" t="str">
        <f>+$L173&amp;$M173&amp;$N173&amp;$O173&amp;$P173&amp;$Q173&amp;$R173&amp;$S173&amp;$T173&amp;$U173&amp;$V173&amp;$W173&amp;$X173&amp;$Y173</f>
        <v xml:space="preserve">(6) (7) (8) (9) </v>
      </c>
      <c r="P137" s="1308"/>
      <c r="Q137" s="1307" t="str">
        <f>+$L174&amp;$M174&amp;$N174&amp;$O174&amp;$P174&amp;$Q174&amp;$R174&amp;$S174&amp;$T174&amp;$U174&amp;$V174&amp;$W174&amp;$X174&amp;$Y174</f>
        <v xml:space="preserve">(10) (11) (12) (13) </v>
      </c>
      <c r="R137" s="1308"/>
      <c r="S137" s="1307" t="str">
        <f>+$L175&amp;$M175&amp;$N175&amp;$O175&amp;$P175&amp;$Q175&amp;$R175&amp;$S175&amp;$T175&amp;$U175&amp;$V175&amp;$W175&amp;$X175&amp;$Y175</f>
        <v xml:space="preserve">(14) </v>
      </c>
      <c r="T137" s="1309"/>
      <c r="U137" s="1301" t="s">
        <v>771</v>
      </c>
      <c r="V137" s="1302"/>
      <c r="W137" s="1303" t="s">
        <v>771</v>
      </c>
      <c r="X137" s="1304"/>
      <c r="Y137" s="1301" t="s">
        <v>771</v>
      </c>
      <c r="Z137" s="1304"/>
      <c r="AA137" s="1301" t="s">
        <v>771</v>
      </c>
      <c r="AB137" s="1302"/>
      <c r="AC137" s="1303" t="s">
        <v>771</v>
      </c>
      <c r="AD137" s="1304"/>
      <c r="AE137" s="1329" t="str">
        <f>+$L171&amp;$M171&amp;$N171&amp;$O171&amp;$P171&amp;$Q171&amp;$R171&amp;$S171&amp;$T171&amp;$U171&amp;$V171&amp;$W171&amp;$X171&amp;$Y171</f>
        <v xml:space="preserve">(1) (2) (3) </v>
      </c>
      <c r="AF137" s="1330"/>
      <c r="AG137" s="1307" t="str">
        <f>+$L172&amp;$M172&amp;$N172&amp;$O172&amp;$P172&amp;$Q172&amp;$R172&amp;$S172&amp;$T172&amp;$U172&amp;$V172&amp;$W172&amp;$X172&amp;$Y172</f>
        <v xml:space="preserve">(4) (5) </v>
      </c>
      <c r="AH137" s="1308"/>
      <c r="AI137" s="1307" t="str">
        <f>+$L173&amp;$M173&amp;$N173&amp;$O173&amp;$P173&amp;$Q173&amp;$R173&amp;$S173&amp;$T173&amp;$U173&amp;$V173&amp;$W173&amp;$X173&amp;$Y173</f>
        <v xml:space="preserve">(6) (7) (8) (9) </v>
      </c>
      <c r="AJ137" s="1308"/>
      <c r="AK137" s="1307" t="str">
        <f>+$L174&amp;$M174&amp;$N174&amp;$O174&amp;$P174&amp;$Q174&amp;$R174&amp;$S174&amp;$T174&amp;$U174&amp;$V174&amp;$W174&amp;$X174&amp;$Y174</f>
        <v xml:space="preserve">(10) (11) (12) (13) </v>
      </c>
      <c r="AL137" s="1308"/>
      <c r="AM137" s="1307" t="str">
        <f>+$L175&amp;$M175&amp;$N175&amp;$O175&amp;$P175&amp;$Q175&amp;$R175&amp;$S175&amp;$T175&amp;$U175&amp;$V175&amp;$W175&amp;$X175&amp;$Y175</f>
        <v xml:space="preserve">(14) </v>
      </c>
      <c r="AN137" s="1309"/>
      <c r="AO137" s="1301" t="s">
        <v>852</v>
      </c>
      <c r="AP137" s="1302"/>
      <c r="AQ137" s="1303" t="s">
        <v>852</v>
      </c>
      <c r="AR137" s="1304"/>
      <c r="AS137" s="1301" t="s">
        <v>852</v>
      </c>
      <c r="AT137" s="1304"/>
      <c r="BR137" s="5"/>
      <c r="DO137" s="5"/>
    </row>
    <row r="138" spans="1:186" ht="30" customHeight="1">
      <c r="B138" s="1315"/>
      <c r="C138" s="1316"/>
      <c r="D138" s="1317"/>
      <c r="E138" s="1331" t="s">
        <v>210</v>
      </c>
      <c r="F138" s="1332"/>
      <c r="G138" s="1289" t="s">
        <v>852</v>
      </c>
      <c r="H138" s="1290"/>
      <c r="I138" s="1291" t="s">
        <v>852</v>
      </c>
      <c r="J138" s="1292"/>
      <c r="K138" s="1297" t="str">
        <f>+$L184&amp;$M184&amp;$N184&amp;$O184&amp;$P184&amp;$Q184&amp;$R184&amp;$S184&amp;$T184&amp;$U184&amp;$V184&amp;$W184&amp;$X184&amp;$Y184</f>
        <v xml:space="preserve">(1) (2) (3) </v>
      </c>
      <c r="L138" s="1287"/>
      <c r="M138" s="1286" t="str">
        <f>+$L185&amp;$M185&amp;$N185&amp;$O185&amp;$P185&amp;$Q185&amp;$R185&amp;$S185&amp;$T185&amp;$U185&amp;$V185&amp;$W185&amp;$X185&amp;$Y185</f>
        <v xml:space="preserve">(4) (5) (9) </v>
      </c>
      <c r="N138" s="1287"/>
      <c r="O138" s="1286" t="str">
        <f>+$L186&amp;$M186&amp;$N186&amp;$O186&amp;$P186&amp;$Q186&amp;$R186&amp;$S186&amp;$T186&amp;$U186&amp;$V186&amp;$W186&amp;$X186&amp;$Y186</f>
        <v xml:space="preserve">(6) (7) (8) </v>
      </c>
      <c r="P138" s="1287"/>
      <c r="Q138" s="1286" t="str">
        <f>+$L187&amp;$M187&amp;$N187&amp;$O187&amp;$P187&amp;$Q187&amp;$R187&amp;$S187&amp;$T187&amp;$U187&amp;$V187&amp;$W187&amp;$X187&amp;$Y187</f>
        <v xml:space="preserve">(10) (11) (12) (13) </v>
      </c>
      <c r="R138" s="1287"/>
      <c r="S138" s="1286" t="str">
        <f>+$L188&amp;$M188&amp;$N188&amp;$O188&amp;$P188&amp;$Q188&amp;$R188&amp;$S188&amp;$T188&amp;$U188&amp;$V188&amp;$W188&amp;$X188&amp;$Y188</f>
        <v xml:space="preserve">(14) </v>
      </c>
      <c r="T138" s="1288"/>
      <c r="U138" s="1289" t="s">
        <v>852</v>
      </c>
      <c r="V138" s="1290"/>
      <c r="W138" s="1291" t="s">
        <v>852</v>
      </c>
      <c r="X138" s="1292"/>
      <c r="Y138" s="1289" t="s">
        <v>852</v>
      </c>
      <c r="Z138" s="1292"/>
      <c r="AA138" s="1289" t="s">
        <v>852</v>
      </c>
      <c r="AB138" s="1290"/>
      <c r="AC138" s="1291" t="s">
        <v>852</v>
      </c>
      <c r="AD138" s="1292"/>
      <c r="AE138" s="1297" t="str">
        <f>+$L184&amp;$M184&amp;$N184&amp;$O184&amp;$P184&amp;$Q184&amp;$R184&amp;$S184&amp;$T184&amp;$U184&amp;$V184&amp;$W184&amp;$X184&amp;$Y184</f>
        <v xml:space="preserve">(1) (2) (3) </v>
      </c>
      <c r="AF138" s="1287"/>
      <c r="AG138" s="1286" t="str">
        <f>+$L185&amp;$M185&amp;$N185&amp;$O185&amp;$P185&amp;$Q185&amp;$R185&amp;$S185&amp;$T185&amp;$U185&amp;$V185&amp;$W185&amp;$X185&amp;$Y185</f>
        <v xml:space="preserve">(4) (5) (9) </v>
      </c>
      <c r="AH138" s="1287"/>
      <c r="AI138" s="1286" t="str">
        <f>+$L186&amp;$M186&amp;$N186&amp;$O186&amp;$P186&amp;$Q186&amp;$R186&amp;$S186&amp;$T186&amp;$U186&amp;$V186&amp;$W186&amp;$X186&amp;$Y186</f>
        <v xml:space="preserve">(6) (7) (8) </v>
      </c>
      <c r="AJ138" s="1287"/>
      <c r="AK138" s="1286" t="str">
        <f>+$L187&amp;$M187&amp;$N187&amp;$O187&amp;$P187&amp;$Q187&amp;$R187&amp;$S187&amp;$T187&amp;$U187&amp;$V187&amp;$W187&amp;$X187&amp;$Y187</f>
        <v xml:space="preserve">(10) (11) (12) (13) </v>
      </c>
      <c r="AL138" s="1287"/>
      <c r="AM138" s="1286" t="str">
        <f>+$L188&amp;$M188&amp;$N188&amp;$O188&amp;$P188&amp;$Q188&amp;$R188&amp;$S188&amp;$T188&amp;$U188&amp;$V188&amp;$W188&amp;$X188&amp;$Y188</f>
        <v xml:space="preserve">(14) </v>
      </c>
      <c r="AN138" s="1288"/>
      <c r="AO138" s="1289" t="s">
        <v>852</v>
      </c>
      <c r="AP138" s="1290"/>
      <c r="AQ138" s="1291" t="s">
        <v>852</v>
      </c>
      <c r="AR138" s="1292"/>
      <c r="AS138" s="1289" t="s">
        <v>852</v>
      </c>
      <c r="AT138" s="1292"/>
      <c r="BR138" s="5"/>
      <c r="DO138" s="5"/>
    </row>
    <row r="139" spans="1:186" ht="30" customHeight="1">
      <c r="A139" s="235"/>
      <c r="B139" s="1053" t="s">
        <v>797</v>
      </c>
      <c r="C139" s="1333" t="s">
        <v>798</v>
      </c>
      <c r="D139" s="1208" t="s">
        <v>799</v>
      </c>
      <c r="E139" s="1225" t="s">
        <v>156</v>
      </c>
      <c r="F139" s="1225"/>
      <c r="G139" s="1204">
        <f>+AV21</f>
        <v>1821.4</v>
      </c>
      <c r="H139" s="1171"/>
      <c r="I139" s="1170">
        <f>+AX21</f>
        <v>230.6</v>
      </c>
      <c r="J139" s="1229"/>
      <c r="K139" s="1204">
        <f>+AZ21</f>
        <v>464.7</v>
      </c>
      <c r="L139" s="1171"/>
      <c r="M139" s="1170">
        <f>+BB21</f>
        <v>25</v>
      </c>
      <c r="N139" s="1171"/>
      <c r="O139" s="1170">
        <f>+BD21</f>
        <v>1477.6999999999998</v>
      </c>
      <c r="P139" s="1171"/>
      <c r="Q139" s="1170">
        <f>+BF21</f>
        <v>84.6</v>
      </c>
      <c r="R139" s="1171"/>
      <c r="S139" s="1170" t="str">
        <f>+BH21</f>
        <v>-</v>
      </c>
      <c r="T139" s="1171"/>
      <c r="U139" s="1204">
        <f>+BJ21</f>
        <v>489.7</v>
      </c>
      <c r="V139" s="1171"/>
      <c r="W139" s="1170">
        <f>+BL21</f>
        <v>1562.2999999999997</v>
      </c>
      <c r="X139" s="1205"/>
      <c r="Y139" s="1031">
        <f>+BN21</f>
        <v>2052</v>
      </c>
      <c r="Z139" s="1032"/>
      <c r="AA139" s="1202">
        <f t="shared" ref="AA139:AA149" si="451">IF(G139="-","-",G139/SUM(G139,I139)*100)</f>
        <v>88.762183235867454</v>
      </c>
      <c r="AB139" s="1184"/>
      <c r="AC139" s="1183">
        <f t="shared" ref="AC139:AC149" si="452">IF(I139="-","-",I139/SUM(G139,I139)*100)</f>
        <v>11.237816764132553</v>
      </c>
      <c r="AD139" s="1203"/>
      <c r="AE139" s="1218">
        <f t="shared" ref="AE139:AE149" si="453">IF(K139="-","-",K139/SUM($K139:$T139)*100)</f>
        <v>22.646198830409357</v>
      </c>
      <c r="AF139" s="1184"/>
      <c r="AG139" s="1183">
        <f t="shared" ref="AG139:AG149" si="454">IF(M139="-","-",M139/SUM($K139:$T139)*100)</f>
        <v>1.2183235867446394</v>
      </c>
      <c r="AH139" s="1184"/>
      <c r="AI139" s="1183">
        <f t="shared" ref="AI139:AI149" si="455">IF(O139="-","-",O139/SUM($K139:$T139)*100)</f>
        <v>72.012670565302145</v>
      </c>
      <c r="AJ139" s="1184"/>
      <c r="AK139" s="1183">
        <f t="shared" ref="AK139:AK149" si="456">IF(Q139="-","-",Q139/SUM($K139:$T139)*100)</f>
        <v>4.1228070175438596</v>
      </c>
      <c r="AL139" s="1184"/>
      <c r="AM139" s="1183" t="str">
        <f t="shared" ref="AM139:AM149" si="457">IF(S139="-","-",S139/SUM($K139:$T139)*100)</f>
        <v>-</v>
      </c>
      <c r="AN139" s="1184"/>
      <c r="AO139" s="1218">
        <f t="shared" ref="AO139:AO149" si="458">IF(U139="-","-",U139/SUM(U139,W139)*100)</f>
        <v>23.864522417154003</v>
      </c>
      <c r="AP139" s="1184"/>
      <c r="AQ139" s="1183">
        <f t="shared" ref="AQ139:AQ149" si="459">IF(W139="-","-",W139/SUM(U139,W139)*100)</f>
        <v>76.135477582846008</v>
      </c>
      <c r="AR139" s="1203"/>
      <c r="AS139" s="1038">
        <f t="shared" ref="AS139:AS149" si="460">IF(SUM(AA139:AD139)=0,"-",IF(AND(SUM(AA139:AD139)=SUM(AE139:AN139),SUM(AE139:AN139)=SUM(AO139:AR139)),SUM(AA139:AD139),"エラー"))</f>
        <v>100</v>
      </c>
      <c r="AT139" s="1039"/>
      <c r="BR139" s="5"/>
      <c r="DO139" s="5"/>
      <c r="DS139" s="235"/>
      <c r="DT139" s="235"/>
      <c r="DU139" s="235"/>
      <c r="DV139" s="235"/>
      <c r="DW139" s="235"/>
      <c r="DX139" s="235"/>
      <c r="DY139" s="235"/>
      <c r="DZ139" s="235"/>
      <c r="EA139" s="235"/>
      <c r="EB139" s="235"/>
      <c r="EC139" s="235"/>
      <c r="ED139" s="235"/>
      <c r="EE139" s="235"/>
      <c r="EF139" s="235"/>
      <c r="EG139" s="235"/>
      <c r="EH139" s="235"/>
      <c r="EI139" s="235"/>
      <c r="EJ139" s="235"/>
      <c r="EK139" s="235"/>
      <c r="EL139" s="235"/>
      <c r="EM139" s="235"/>
      <c r="EN139" s="235"/>
      <c r="EO139" s="235"/>
      <c r="EP139" s="235"/>
      <c r="EQ139" s="235"/>
      <c r="ER139" s="235"/>
      <c r="ES139" s="235"/>
      <c r="ET139" s="235"/>
      <c r="EU139" s="235"/>
      <c r="EV139" s="235"/>
      <c r="EW139" s="235"/>
      <c r="EX139" s="235"/>
      <c r="EY139" s="235"/>
      <c r="EZ139" s="235"/>
      <c r="FA139" s="235"/>
      <c r="FB139" s="235"/>
      <c r="FC139" s="235"/>
      <c r="FD139" s="235"/>
      <c r="FE139" s="235"/>
      <c r="FF139" s="235"/>
      <c r="FG139" s="235"/>
      <c r="FH139" s="235"/>
      <c r="FI139" s="235"/>
      <c r="FJ139" s="235"/>
      <c r="FK139" s="235"/>
      <c r="FL139" s="235"/>
      <c r="FM139" s="235"/>
      <c r="FN139" s="235"/>
      <c r="FO139" s="235"/>
      <c r="FP139" s="235"/>
      <c r="FQ139" s="235"/>
      <c r="FR139" s="235"/>
      <c r="FS139" s="235"/>
      <c r="FT139" s="235"/>
      <c r="FU139" s="235"/>
      <c r="FV139" s="235"/>
      <c r="FW139" s="235"/>
      <c r="FX139" s="235"/>
      <c r="FY139" s="235"/>
      <c r="FZ139" s="235"/>
      <c r="GA139" s="235"/>
      <c r="GB139" s="235"/>
      <c r="GC139" s="235"/>
      <c r="GD139" s="235"/>
    </row>
    <row r="140" spans="1:186" ht="30" customHeight="1">
      <c r="B140" s="1054"/>
      <c r="C140" s="1334"/>
      <c r="D140" s="1336"/>
      <c r="E140" s="1226" t="s">
        <v>800</v>
      </c>
      <c r="F140" s="1226"/>
      <c r="G140" s="1185">
        <f>+AV33</f>
        <v>8559.6999999999989</v>
      </c>
      <c r="H140" s="1173"/>
      <c r="I140" s="1172">
        <f>+AX33</f>
        <v>1807.6</v>
      </c>
      <c r="J140" s="1230"/>
      <c r="K140" s="1185">
        <f>+AZ33</f>
        <v>1233.5</v>
      </c>
      <c r="L140" s="1173"/>
      <c r="M140" s="1172">
        <f>+BB33</f>
        <v>226.49999999999994</v>
      </c>
      <c r="N140" s="1173"/>
      <c r="O140" s="1172">
        <f>+BD33</f>
        <v>8069.7999999999993</v>
      </c>
      <c r="P140" s="1173"/>
      <c r="Q140" s="1172">
        <f>+BF33</f>
        <v>837.49999999999989</v>
      </c>
      <c r="R140" s="1173"/>
      <c r="S140" s="1172" t="str">
        <f>+BH33</f>
        <v>-</v>
      </c>
      <c r="T140" s="1173"/>
      <c r="U140" s="1185">
        <f>+BJ33</f>
        <v>1460</v>
      </c>
      <c r="V140" s="1173"/>
      <c r="W140" s="1172">
        <f>+BL33</f>
        <v>8907.3000000000011</v>
      </c>
      <c r="X140" s="1186"/>
      <c r="Y140" s="1095">
        <f>+BN33</f>
        <v>10367.299999999999</v>
      </c>
      <c r="Z140" s="1211"/>
      <c r="AA140" s="1210">
        <f t="shared" si="451"/>
        <v>82.564409248309587</v>
      </c>
      <c r="AB140" s="1200"/>
      <c r="AC140" s="1197">
        <f t="shared" si="452"/>
        <v>17.435590751690413</v>
      </c>
      <c r="AD140" s="1198"/>
      <c r="AE140" s="1199">
        <f t="shared" si="453"/>
        <v>11.89798693970465</v>
      </c>
      <c r="AF140" s="1200"/>
      <c r="AG140" s="1197">
        <f t="shared" si="454"/>
        <v>2.1847539860908816</v>
      </c>
      <c r="AH140" s="1200"/>
      <c r="AI140" s="1197">
        <f t="shared" si="455"/>
        <v>77.838974467797783</v>
      </c>
      <c r="AJ140" s="1200"/>
      <c r="AK140" s="1197">
        <f t="shared" si="456"/>
        <v>8.0782846064066831</v>
      </c>
      <c r="AL140" s="1200"/>
      <c r="AM140" s="1197" t="str">
        <f t="shared" si="457"/>
        <v>-</v>
      </c>
      <c r="AN140" s="1200"/>
      <c r="AO140" s="1199">
        <f t="shared" si="458"/>
        <v>14.082740925795528</v>
      </c>
      <c r="AP140" s="1200"/>
      <c r="AQ140" s="1197">
        <f t="shared" si="459"/>
        <v>85.917259074204466</v>
      </c>
      <c r="AR140" s="1198"/>
      <c r="AS140" s="1234">
        <f t="shared" si="460"/>
        <v>100</v>
      </c>
      <c r="AT140" s="1235"/>
      <c r="BR140" s="5"/>
      <c r="DO140" s="5"/>
    </row>
    <row r="141" spans="1:186" ht="30" customHeight="1">
      <c r="B141" s="1054"/>
      <c r="C141" s="1334"/>
      <c r="D141" s="1336"/>
      <c r="E141" s="1226" t="s">
        <v>155</v>
      </c>
      <c r="F141" s="1226"/>
      <c r="G141" s="1185">
        <f>+AV45</f>
        <v>53700.5</v>
      </c>
      <c r="H141" s="1173"/>
      <c r="I141" s="1172">
        <f>+AX45</f>
        <v>9510.4000000000015</v>
      </c>
      <c r="J141" s="1230"/>
      <c r="K141" s="1185">
        <f>+AZ45</f>
        <v>7182.6</v>
      </c>
      <c r="L141" s="1173"/>
      <c r="M141" s="1172">
        <f>+BB45</f>
        <v>1525.6000000000004</v>
      </c>
      <c r="N141" s="1173"/>
      <c r="O141" s="1172">
        <f>+BD45</f>
        <v>49109.099999999991</v>
      </c>
      <c r="P141" s="1173"/>
      <c r="Q141" s="1172">
        <f>+BF45</f>
        <v>5393.5999999999995</v>
      </c>
      <c r="R141" s="1173"/>
      <c r="S141" s="1172" t="str">
        <f>+BH45</f>
        <v>-</v>
      </c>
      <c r="T141" s="1173"/>
      <c r="U141" s="1185">
        <f>+BJ45</f>
        <v>8708.2000000000007</v>
      </c>
      <c r="V141" s="1173"/>
      <c r="W141" s="1172">
        <f>+BL45</f>
        <v>54502.7</v>
      </c>
      <c r="X141" s="1186"/>
      <c r="Y141" s="1212">
        <f>+BN45</f>
        <v>63210.9</v>
      </c>
      <c r="Z141" s="1213"/>
      <c r="AA141" s="1210">
        <f t="shared" si="451"/>
        <v>84.95449360790623</v>
      </c>
      <c r="AB141" s="1200"/>
      <c r="AC141" s="1197">
        <f t="shared" si="452"/>
        <v>15.045506392093772</v>
      </c>
      <c r="AD141" s="1198"/>
      <c r="AE141" s="1199">
        <f t="shared" si="453"/>
        <v>11.362913674698511</v>
      </c>
      <c r="AF141" s="1200"/>
      <c r="AG141" s="1197">
        <f t="shared" si="454"/>
        <v>2.4135077969147734</v>
      </c>
      <c r="AH141" s="1200"/>
      <c r="AI141" s="1197">
        <f t="shared" si="455"/>
        <v>77.690872934889398</v>
      </c>
      <c r="AJ141" s="1200"/>
      <c r="AK141" s="1197">
        <f t="shared" si="456"/>
        <v>8.5327055934973259</v>
      </c>
      <c r="AL141" s="1200"/>
      <c r="AM141" s="1197" t="str">
        <f t="shared" si="457"/>
        <v>-</v>
      </c>
      <c r="AN141" s="1200"/>
      <c r="AO141" s="1199">
        <f t="shared" si="458"/>
        <v>13.776421471613284</v>
      </c>
      <c r="AP141" s="1200"/>
      <c r="AQ141" s="1197">
        <f t="shared" si="459"/>
        <v>86.223578528386724</v>
      </c>
      <c r="AR141" s="1198"/>
      <c r="AS141" s="1236">
        <f t="shared" si="460"/>
        <v>100</v>
      </c>
      <c r="AT141" s="1237"/>
      <c r="BR141" s="5"/>
      <c r="DO141" s="5"/>
    </row>
    <row r="142" spans="1:186" ht="30" customHeight="1">
      <c r="B142" s="1054"/>
      <c r="C142" s="1334"/>
      <c r="D142" s="1336"/>
      <c r="E142" s="1208" t="s">
        <v>207</v>
      </c>
      <c r="F142" s="1208"/>
      <c r="G142" s="1011">
        <f>+AV46</f>
        <v>64081.599999999999</v>
      </c>
      <c r="H142" s="1012"/>
      <c r="I142" s="1014">
        <f>+AX46</f>
        <v>11548.600000000002</v>
      </c>
      <c r="J142" s="1059"/>
      <c r="K142" s="1011">
        <f>+AZ46</f>
        <v>8880.8000000000011</v>
      </c>
      <c r="L142" s="1012"/>
      <c r="M142" s="1013">
        <f>+BB46</f>
        <v>1777.1000000000004</v>
      </c>
      <c r="N142" s="1012"/>
      <c r="O142" s="1013">
        <f>+BD46</f>
        <v>58656.599999999991</v>
      </c>
      <c r="P142" s="1012"/>
      <c r="Q142" s="1013">
        <f>+BF46</f>
        <v>6315.6999999999989</v>
      </c>
      <c r="R142" s="1012"/>
      <c r="S142" s="1013" t="str">
        <f>+BH46</f>
        <v>-</v>
      </c>
      <c r="T142" s="1012"/>
      <c r="U142" s="1011">
        <f>+BJ46</f>
        <v>10657.900000000001</v>
      </c>
      <c r="V142" s="1012"/>
      <c r="W142" s="1014">
        <f>+BL46</f>
        <v>64972.299999999996</v>
      </c>
      <c r="X142" s="1014"/>
      <c r="Y142" s="1015">
        <f>+BN46</f>
        <v>75630.2</v>
      </c>
      <c r="Z142" s="1016"/>
      <c r="AA142" s="1206">
        <f t="shared" si="451"/>
        <v>84.730173925230929</v>
      </c>
      <c r="AB142" s="1006"/>
      <c r="AC142" s="1007">
        <f t="shared" si="452"/>
        <v>15.269826074769078</v>
      </c>
      <c r="AD142" s="1008"/>
      <c r="AE142" s="1005">
        <f t="shared" si="453"/>
        <v>11.742399200319451</v>
      </c>
      <c r="AF142" s="1006"/>
      <c r="AG142" s="1007">
        <f t="shared" si="454"/>
        <v>2.3497227298089922</v>
      </c>
      <c r="AH142" s="1006"/>
      <c r="AI142" s="1007">
        <f t="shared" si="455"/>
        <v>77.557113428233677</v>
      </c>
      <c r="AJ142" s="1006"/>
      <c r="AK142" s="1007">
        <f t="shared" si="456"/>
        <v>8.3507646416378627</v>
      </c>
      <c r="AL142" s="1006"/>
      <c r="AM142" s="1007" t="str">
        <f t="shared" si="457"/>
        <v>-</v>
      </c>
      <c r="AN142" s="1006"/>
      <c r="AO142" s="1005">
        <f t="shared" si="458"/>
        <v>14.092121930128442</v>
      </c>
      <c r="AP142" s="1006"/>
      <c r="AQ142" s="1007">
        <f t="shared" si="459"/>
        <v>85.907878069871558</v>
      </c>
      <c r="AR142" s="1008"/>
      <c r="AS142" s="1009">
        <f t="shared" si="460"/>
        <v>100</v>
      </c>
      <c r="AT142" s="1010"/>
      <c r="BR142" s="5"/>
      <c r="DO142" s="5"/>
    </row>
    <row r="143" spans="1:186" ht="30" customHeight="1">
      <c r="B143" s="1054"/>
      <c r="C143" s="1335"/>
      <c r="D143" s="1337" t="s">
        <v>66</v>
      </c>
      <c r="E143" s="1227" t="s">
        <v>791</v>
      </c>
      <c r="F143" s="1228"/>
      <c r="G143" s="1189">
        <f>+AV53</f>
        <v>1516</v>
      </c>
      <c r="H143" s="1190"/>
      <c r="I143" s="1191">
        <f>+AX53</f>
        <v>155</v>
      </c>
      <c r="J143" s="1231"/>
      <c r="K143" s="1189">
        <f>+AZ53</f>
        <v>119</v>
      </c>
      <c r="L143" s="1190"/>
      <c r="M143" s="1201">
        <f>+BB53</f>
        <v>77</v>
      </c>
      <c r="N143" s="1190"/>
      <c r="O143" s="1201">
        <f>+BD53</f>
        <v>1471</v>
      </c>
      <c r="P143" s="1190"/>
      <c r="Q143" s="1201">
        <f>+BF53</f>
        <v>4</v>
      </c>
      <c r="R143" s="1190"/>
      <c r="S143" s="1201" t="str">
        <f>+BH53</f>
        <v>-</v>
      </c>
      <c r="T143" s="1190"/>
      <c r="U143" s="1189">
        <f>+BJ53</f>
        <v>196</v>
      </c>
      <c r="V143" s="1190"/>
      <c r="W143" s="1191">
        <f>+BL53</f>
        <v>1475</v>
      </c>
      <c r="X143" s="1191"/>
      <c r="Y143" s="1212">
        <f>+BN53</f>
        <v>1671</v>
      </c>
      <c r="Z143" s="1213"/>
      <c r="AA143" s="1194">
        <f t="shared" si="451"/>
        <v>90.724117295032912</v>
      </c>
      <c r="AB143" s="1193"/>
      <c r="AC143" s="1195">
        <f t="shared" si="452"/>
        <v>9.2758827049670849</v>
      </c>
      <c r="AD143" s="1196"/>
      <c r="AE143" s="1192">
        <f t="shared" si="453"/>
        <v>7.1214841412327949</v>
      </c>
      <c r="AF143" s="1193"/>
      <c r="AG143" s="1209">
        <f t="shared" si="454"/>
        <v>4.6080191502094552</v>
      </c>
      <c r="AH143" s="1193"/>
      <c r="AI143" s="1209">
        <f t="shared" si="455"/>
        <v>88.031119090365053</v>
      </c>
      <c r="AJ143" s="1193"/>
      <c r="AK143" s="1209">
        <f t="shared" si="456"/>
        <v>0.23937761819269898</v>
      </c>
      <c r="AL143" s="1193"/>
      <c r="AM143" s="1209" t="str">
        <f t="shared" si="457"/>
        <v>-</v>
      </c>
      <c r="AN143" s="1193"/>
      <c r="AO143" s="1187">
        <f t="shared" si="458"/>
        <v>11.729503291442251</v>
      </c>
      <c r="AP143" s="1188"/>
      <c r="AQ143" s="1195">
        <f t="shared" si="459"/>
        <v>88.270496708557758</v>
      </c>
      <c r="AR143" s="1196"/>
      <c r="AS143" s="1236">
        <f t="shared" si="460"/>
        <v>100</v>
      </c>
      <c r="AT143" s="1237"/>
      <c r="BR143" s="5"/>
      <c r="DO143" s="5"/>
    </row>
    <row r="144" spans="1:186" ht="30" customHeight="1">
      <c r="B144" s="1054"/>
      <c r="C144" s="1335"/>
      <c r="D144" s="1338"/>
      <c r="E144" s="1245" t="s">
        <v>792</v>
      </c>
      <c r="F144" s="1246"/>
      <c r="G144" s="1247" t="str">
        <f>+AV65</f>
        <v>-</v>
      </c>
      <c r="H144" s="1248"/>
      <c r="I144" s="1239" t="str">
        <f>+AX65</f>
        <v>-</v>
      </c>
      <c r="J144" s="1249"/>
      <c r="K144" s="1247" t="str">
        <f>+AZ65</f>
        <v>-</v>
      </c>
      <c r="L144" s="1248"/>
      <c r="M144" s="1250" t="str">
        <f>+BB65</f>
        <v>-</v>
      </c>
      <c r="N144" s="1248"/>
      <c r="O144" s="1250" t="str">
        <f>+BD65</f>
        <v>-</v>
      </c>
      <c r="P144" s="1248"/>
      <c r="Q144" s="1250" t="str">
        <f>+BF65</f>
        <v>-</v>
      </c>
      <c r="R144" s="1248"/>
      <c r="S144" s="1250" t="str">
        <f>+BH65</f>
        <v>-</v>
      </c>
      <c r="T144" s="1248"/>
      <c r="U144" s="1247" t="str">
        <f>+BJ65</f>
        <v>-</v>
      </c>
      <c r="V144" s="1248"/>
      <c r="W144" s="1239" t="str">
        <f>+BL65</f>
        <v>-</v>
      </c>
      <c r="X144" s="1239"/>
      <c r="Y144" s="1240" t="str">
        <f>+BN65</f>
        <v>-</v>
      </c>
      <c r="Z144" s="1241"/>
      <c r="AA144" s="1221" t="str">
        <f t="shared" si="451"/>
        <v>-</v>
      </c>
      <c r="AB144" s="1222"/>
      <c r="AC144" s="1209" t="str">
        <f t="shared" si="452"/>
        <v>-</v>
      </c>
      <c r="AD144" s="1223"/>
      <c r="AE144" s="1221" t="str">
        <f t="shared" si="453"/>
        <v>-</v>
      </c>
      <c r="AF144" s="1222"/>
      <c r="AG144" s="1224" t="str">
        <f t="shared" si="454"/>
        <v>-</v>
      </c>
      <c r="AH144" s="1222"/>
      <c r="AI144" s="1224" t="str">
        <f t="shared" si="455"/>
        <v>-</v>
      </c>
      <c r="AJ144" s="1222"/>
      <c r="AK144" s="1224" t="str">
        <f t="shared" si="456"/>
        <v>-</v>
      </c>
      <c r="AL144" s="1222"/>
      <c r="AM144" s="1224" t="str">
        <f t="shared" si="457"/>
        <v>-</v>
      </c>
      <c r="AN144" s="1222"/>
      <c r="AO144" s="1199" t="str">
        <f t="shared" si="458"/>
        <v>-</v>
      </c>
      <c r="AP144" s="1200"/>
      <c r="AQ144" s="1197" t="str">
        <f t="shared" si="459"/>
        <v>-</v>
      </c>
      <c r="AR144" s="1198"/>
      <c r="AS144" s="1243" t="str">
        <f t="shared" si="460"/>
        <v>-</v>
      </c>
      <c r="AT144" s="1244"/>
      <c r="BR144" s="5"/>
      <c r="DO144" s="5"/>
    </row>
    <row r="145" spans="2:119" ht="30" customHeight="1">
      <c r="B145" s="1054"/>
      <c r="C145" s="1335"/>
      <c r="D145" s="1338"/>
      <c r="E145" s="1245" t="s">
        <v>793</v>
      </c>
      <c r="F145" s="1246"/>
      <c r="G145" s="1247" t="str">
        <f>+AV77</f>
        <v>-</v>
      </c>
      <c r="H145" s="1248"/>
      <c r="I145" s="1239">
        <f>+AX77</f>
        <v>1198</v>
      </c>
      <c r="J145" s="1249"/>
      <c r="K145" s="1247" t="str">
        <f>+AZ77</f>
        <v>-</v>
      </c>
      <c r="L145" s="1248"/>
      <c r="M145" s="1250" t="str">
        <f>+BB77</f>
        <v>-</v>
      </c>
      <c r="N145" s="1248"/>
      <c r="O145" s="1250" t="str">
        <f>+BD77</f>
        <v>-</v>
      </c>
      <c r="P145" s="1248"/>
      <c r="Q145" s="1250">
        <f>+BF77</f>
        <v>1198</v>
      </c>
      <c r="R145" s="1248"/>
      <c r="S145" s="1250" t="str">
        <f>+BH77</f>
        <v>-</v>
      </c>
      <c r="T145" s="1248"/>
      <c r="U145" s="1247" t="str">
        <f>+BJ77</f>
        <v>-</v>
      </c>
      <c r="V145" s="1248"/>
      <c r="W145" s="1239">
        <f>+BL77</f>
        <v>1198</v>
      </c>
      <c r="X145" s="1239"/>
      <c r="Y145" s="1240">
        <f>+BN77</f>
        <v>1198</v>
      </c>
      <c r="Z145" s="1241"/>
      <c r="AA145" s="1221" t="str">
        <f t="shared" si="451"/>
        <v>-</v>
      </c>
      <c r="AB145" s="1222"/>
      <c r="AC145" s="1224">
        <f t="shared" si="452"/>
        <v>100</v>
      </c>
      <c r="AD145" s="1242"/>
      <c r="AE145" s="1221" t="str">
        <f t="shared" si="453"/>
        <v>-</v>
      </c>
      <c r="AF145" s="1222"/>
      <c r="AG145" s="1224" t="str">
        <f t="shared" si="454"/>
        <v>-</v>
      </c>
      <c r="AH145" s="1222"/>
      <c r="AI145" s="1224" t="str">
        <f t="shared" si="455"/>
        <v>-</v>
      </c>
      <c r="AJ145" s="1222"/>
      <c r="AK145" s="1224">
        <f t="shared" si="456"/>
        <v>100</v>
      </c>
      <c r="AL145" s="1222"/>
      <c r="AM145" s="1224" t="str">
        <f t="shared" si="457"/>
        <v>-</v>
      </c>
      <c r="AN145" s="1222"/>
      <c r="AO145" s="1221" t="str">
        <f t="shared" si="458"/>
        <v>-</v>
      </c>
      <c r="AP145" s="1222"/>
      <c r="AQ145" s="1224">
        <f t="shared" si="459"/>
        <v>100</v>
      </c>
      <c r="AR145" s="1242"/>
      <c r="AS145" s="1243">
        <f t="shared" si="460"/>
        <v>100</v>
      </c>
      <c r="AT145" s="1244"/>
      <c r="BR145" s="5"/>
      <c r="DO145" s="5"/>
    </row>
    <row r="146" spans="2:119" ht="30" customHeight="1">
      <c r="B146" s="1054"/>
      <c r="C146" s="1335"/>
      <c r="D146" s="1338"/>
      <c r="E146" s="1207" t="s">
        <v>794</v>
      </c>
      <c r="F146" s="1208"/>
      <c r="G146" s="1011">
        <f>+AV78</f>
        <v>65597.600000000006</v>
      </c>
      <c r="H146" s="1012"/>
      <c r="I146" s="1014">
        <f>+AX78</f>
        <v>12901.600000000002</v>
      </c>
      <c r="J146" s="1059"/>
      <c r="K146" s="1011">
        <f>+AZ78</f>
        <v>8999.8000000000011</v>
      </c>
      <c r="L146" s="1012"/>
      <c r="M146" s="1013">
        <f>+BB78</f>
        <v>1854.1000000000004</v>
      </c>
      <c r="N146" s="1012"/>
      <c r="O146" s="1013">
        <f>+BD78</f>
        <v>60127.599999999991</v>
      </c>
      <c r="P146" s="1012"/>
      <c r="Q146" s="1013">
        <f>+BF78</f>
        <v>7517.6999999999989</v>
      </c>
      <c r="R146" s="1012"/>
      <c r="S146" s="1013" t="str">
        <f>+BH78</f>
        <v>-</v>
      </c>
      <c r="T146" s="1012"/>
      <c r="U146" s="1011">
        <f>+BJ78</f>
        <v>10853.900000000001</v>
      </c>
      <c r="V146" s="1012"/>
      <c r="W146" s="1014">
        <f>+BL78</f>
        <v>67645.299999999988</v>
      </c>
      <c r="X146" s="1014"/>
      <c r="Y146" s="1015">
        <f>+BN78</f>
        <v>78499.199999999997</v>
      </c>
      <c r="Z146" s="1016"/>
      <c r="AA146" s="1206">
        <f t="shared" si="451"/>
        <v>83.564673270555616</v>
      </c>
      <c r="AB146" s="1006"/>
      <c r="AC146" s="1007">
        <f t="shared" si="452"/>
        <v>16.435326729444377</v>
      </c>
      <c r="AD146" s="1008"/>
      <c r="AE146" s="1005">
        <f t="shared" si="453"/>
        <v>11.464830214830217</v>
      </c>
      <c r="AF146" s="1006"/>
      <c r="AG146" s="1007">
        <f t="shared" si="454"/>
        <v>2.3619348986996052</v>
      </c>
      <c r="AH146" s="1006"/>
      <c r="AI146" s="1007">
        <f t="shared" si="455"/>
        <v>76.596449390567031</v>
      </c>
      <c r="AJ146" s="1006"/>
      <c r="AK146" s="1007">
        <f t="shared" si="456"/>
        <v>9.5767854959031418</v>
      </c>
      <c r="AL146" s="1006"/>
      <c r="AM146" s="1007" t="str">
        <f t="shared" si="457"/>
        <v>-</v>
      </c>
      <c r="AN146" s="1006"/>
      <c r="AO146" s="1005">
        <f t="shared" si="458"/>
        <v>13.826765113529824</v>
      </c>
      <c r="AP146" s="1006"/>
      <c r="AQ146" s="1007">
        <f t="shared" si="459"/>
        <v>86.173234886470183</v>
      </c>
      <c r="AR146" s="1008"/>
      <c r="AS146" s="1009">
        <f t="shared" si="460"/>
        <v>100</v>
      </c>
      <c r="AT146" s="1010"/>
      <c r="BR146" s="5"/>
      <c r="DO146" s="5"/>
    </row>
    <row r="147" spans="2:119" ht="30" customHeight="1">
      <c r="B147" s="1054"/>
      <c r="C147" s="802" t="s">
        <v>774</v>
      </c>
      <c r="D147" s="1338"/>
      <c r="E147" s="1207" t="s">
        <v>795</v>
      </c>
      <c r="F147" s="1208"/>
      <c r="G147" s="1011">
        <f>+AV85</f>
        <v>171136.7</v>
      </c>
      <c r="H147" s="1012"/>
      <c r="I147" s="1014">
        <f>+AX85</f>
        <v>51356.600000000006</v>
      </c>
      <c r="J147" s="1059"/>
      <c r="K147" s="1011">
        <f>+AZ85</f>
        <v>11673.800000000001</v>
      </c>
      <c r="L147" s="1012"/>
      <c r="M147" s="1013">
        <f>+BB85</f>
        <v>11006.900000000005</v>
      </c>
      <c r="N147" s="1012"/>
      <c r="O147" s="1013">
        <f>+BD85</f>
        <v>142278.70000000001</v>
      </c>
      <c r="P147" s="1012"/>
      <c r="Q147" s="1013">
        <f>+BF85</f>
        <v>57533.900000000009</v>
      </c>
      <c r="R147" s="1012"/>
      <c r="S147" s="1013" t="str">
        <f>+BH85</f>
        <v>-</v>
      </c>
      <c r="T147" s="1012"/>
      <c r="U147" s="1011">
        <f>+BJ85</f>
        <v>22680.700000000004</v>
      </c>
      <c r="V147" s="1012"/>
      <c r="W147" s="1014">
        <f>+BL85</f>
        <v>199812.6</v>
      </c>
      <c r="X147" s="1014"/>
      <c r="Y147" s="1219">
        <f>+BN85</f>
        <v>222493.30000000002</v>
      </c>
      <c r="Z147" s="1220"/>
      <c r="AA147" s="1206">
        <f t="shared" si="451"/>
        <v>76.917686959562388</v>
      </c>
      <c r="AB147" s="1006"/>
      <c r="AC147" s="1007">
        <f t="shared" si="452"/>
        <v>23.082313040437626</v>
      </c>
      <c r="AD147" s="1008"/>
      <c r="AE147" s="1005">
        <f t="shared" si="453"/>
        <v>5.246809679212812</v>
      </c>
      <c r="AF147" s="1006"/>
      <c r="AG147" s="1007">
        <f t="shared" si="454"/>
        <v>4.9470703162746936</v>
      </c>
      <c r="AH147" s="1006"/>
      <c r="AI147" s="1007">
        <f t="shared" si="455"/>
        <v>63.947408753432121</v>
      </c>
      <c r="AJ147" s="1006"/>
      <c r="AK147" s="1007">
        <f t="shared" si="456"/>
        <v>25.858711251080368</v>
      </c>
      <c r="AL147" s="1006"/>
      <c r="AM147" s="1007" t="str">
        <f t="shared" si="457"/>
        <v>-</v>
      </c>
      <c r="AN147" s="1006"/>
      <c r="AO147" s="1005">
        <f t="shared" si="458"/>
        <v>10.193879995487505</v>
      </c>
      <c r="AP147" s="1006"/>
      <c r="AQ147" s="1007">
        <f t="shared" si="459"/>
        <v>89.806120004512493</v>
      </c>
      <c r="AR147" s="1008"/>
      <c r="AS147" s="1009">
        <f t="shared" si="460"/>
        <v>100.00000000000001</v>
      </c>
      <c r="AT147" s="1010"/>
      <c r="BR147" s="5"/>
      <c r="DO147" s="5"/>
    </row>
    <row r="148" spans="2:119" ht="30" customHeight="1">
      <c r="B148" s="1054"/>
      <c r="C148" s="803" t="s">
        <v>220</v>
      </c>
      <c r="D148" s="1339"/>
      <c r="E148" s="1208" t="s">
        <v>796</v>
      </c>
      <c r="F148" s="1208"/>
      <c r="G148" s="1011">
        <f>+AV86</f>
        <v>172652.7</v>
      </c>
      <c r="H148" s="1012"/>
      <c r="I148" s="1014">
        <f>+AX86</f>
        <v>52709.600000000006</v>
      </c>
      <c r="J148" s="1059"/>
      <c r="K148" s="1011">
        <f>+AZ86</f>
        <v>11792.800000000001</v>
      </c>
      <c r="L148" s="1012"/>
      <c r="M148" s="1013">
        <f>+BB86</f>
        <v>11083.900000000005</v>
      </c>
      <c r="N148" s="1012"/>
      <c r="O148" s="1013">
        <f>+BD86</f>
        <v>143749.70000000001</v>
      </c>
      <c r="P148" s="1012"/>
      <c r="Q148" s="1013">
        <f>+BF86</f>
        <v>58735.900000000009</v>
      </c>
      <c r="R148" s="1012"/>
      <c r="S148" s="1013" t="str">
        <f>+BH86</f>
        <v>-</v>
      </c>
      <c r="T148" s="1012"/>
      <c r="U148" s="1011">
        <f>+BJ86</f>
        <v>22876.700000000004</v>
      </c>
      <c r="V148" s="1012"/>
      <c r="W148" s="1014">
        <f>+BL86</f>
        <v>202485.6</v>
      </c>
      <c r="X148" s="1014"/>
      <c r="Y148" s="1219">
        <f>+BN86</f>
        <v>225362.30000000002</v>
      </c>
      <c r="Z148" s="1220"/>
      <c r="AA148" s="1206">
        <f t="shared" si="451"/>
        <v>76.611172321191262</v>
      </c>
      <c r="AB148" s="1006"/>
      <c r="AC148" s="1007">
        <f t="shared" si="452"/>
        <v>23.388827678808745</v>
      </c>
      <c r="AD148" s="1008"/>
      <c r="AE148" s="1005">
        <f t="shared" si="453"/>
        <v>5.2328184439012198</v>
      </c>
      <c r="AF148" s="1006"/>
      <c r="AG148" s="1007">
        <f t="shared" si="454"/>
        <v>4.918258288986225</v>
      </c>
      <c r="AH148" s="1006"/>
      <c r="AI148" s="1007">
        <f t="shared" si="455"/>
        <v>63.786045847064919</v>
      </c>
      <c r="AJ148" s="1006"/>
      <c r="AK148" s="1007">
        <f t="shared" si="456"/>
        <v>26.062877420047631</v>
      </c>
      <c r="AL148" s="1006"/>
      <c r="AM148" s="1007" t="str">
        <f t="shared" si="457"/>
        <v>-</v>
      </c>
      <c r="AN148" s="1006"/>
      <c r="AO148" s="1005">
        <f t="shared" si="458"/>
        <v>10.151076732887446</v>
      </c>
      <c r="AP148" s="1006"/>
      <c r="AQ148" s="1007">
        <f t="shared" si="459"/>
        <v>89.848923267112554</v>
      </c>
      <c r="AR148" s="1008"/>
      <c r="AS148" s="1009">
        <f t="shared" si="460"/>
        <v>100</v>
      </c>
      <c r="AT148" s="1010"/>
      <c r="BR148" s="5"/>
      <c r="DO148" s="5"/>
    </row>
    <row r="149" spans="2:119" ht="30" customHeight="1">
      <c r="B149" s="1055"/>
      <c r="C149" s="1340" t="s">
        <v>67</v>
      </c>
      <c r="D149" s="1341"/>
      <c r="E149" s="1341"/>
      <c r="F149" s="1207"/>
      <c r="G149" s="1214">
        <f>+AV87</f>
        <v>236734.30000000002</v>
      </c>
      <c r="H149" s="1215"/>
      <c r="I149" s="1216">
        <f>+AX87</f>
        <v>64258.200000000012</v>
      </c>
      <c r="J149" s="1342"/>
      <c r="K149" s="1214">
        <f>+AZ87</f>
        <v>20673.600000000002</v>
      </c>
      <c r="L149" s="1215"/>
      <c r="M149" s="1216">
        <f>+BB87</f>
        <v>12861.000000000005</v>
      </c>
      <c r="N149" s="1215"/>
      <c r="O149" s="1216">
        <f>+BD87</f>
        <v>202406.3</v>
      </c>
      <c r="P149" s="1215"/>
      <c r="Q149" s="1216">
        <f>+BF87</f>
        <v>65051.600000000006</v>
      </c>
      <c r="R149" s="1215"/>
      <c r="S149" s="1216" t="str">
        <f>+BH87</f>
        <v>-</v>
      </c>
      <c r="T149" s="1215"/>
      <c r="U149" s="1214">
        <f>+BJ87</f>
        <v>33534.600000000006</v>
      </c>
      <c r="V149" s="1215"/>
      <c r="W149" s="1216">
        <f>+BL87</f>
        <v>267457.90000000002</v>
      </c>
      <c r="X149" s="1217"/>
      <c r="Y149" s="1219">
        <f>+BN87</f>
        <v>300992.5</v>
      </c>
      <c r="Z149" s="1220"/>
      <c r="AA149" s="1206">
        <f t="shared" si="451"/>
        <v>78.651228851217226</v>
      </c>
      <c r="AB149" s="1006"/>
      <c r="AC149" s="1007">
        <f t="shared" si="452"/>
        <v>21.348771148782781</v>
      </c>
      <c r="AD149" s="1008"/>
      <c r="AE149" s="1005">
        <f t="shared" si="453"/>
        <v>6.8684767892887706</v>
      </c>
      <c r="AF149" s="1006"/>
      <c r="AG149" s="1007">
        <f t="shared" si="454"/>
        <v>4.2728639417925711</v>
      </c>
      <c r="AH149" s="1006"/>
      <c r="AI149" s="1007">
        <f t="shared" si="455"/>
        <v>67.246293512296816</v>
      </c>
      <c r="AJ149" s="1006"/>
      <c r="AK149" s="1007">
        <f t="shared" si="456"/>
        <v>21.612365756621845</v>
      </c>
      <c r="AL149" s="1006"/>
      <c r="AM149" s="1007" t="str">
        <f t="shared" si="457"/>
        <v>-</v>
      </c>
      <c r="AN149" s="1006"/>
      <c r="AO149" s="1005">
        <f t="shared" si="458"/>
        <v>11.141340731081341</v>
      </c>
      <c r="AP149" s="1006"/>
      <c r="AQ149" s="1007">
        <f t="shared" si="459"/>
        <v>88.858659268918672</v>
      </c>
      <c r="AR149" s="1008"/>
      <c r="AS149" s="1232">
        <f t="shared" si="460"/>
        <v>100</v>
      </c>
      <c r="AT149" s="1233"/>
      <c r="BR149" s="5"/>
      <c r="DO149" s="5"/>
    </row>
    <row r="150" spans="2:119" ht="16.5" customHeight="1">
      <c r="B150" s="671" t="s">
        <v>734</v>
      </c>
      <c r="C150" s="805" t="s">
        <v>775</v>
      </c>
      <c r="D150" s="805"/>
      <c r="E150" s="804"/>
      <c r="F150" s="804"/>
      <c r="G150" s="727"/>
      <c r="H150" s="727"/>
      <c r="I150" s="727"/>
      <c r="J150" s="727"/>
      <c r="K150" s="727"/>
      <c r="L150" s="727"/>
      <c r="M150" s="727"/>
      <c r="N150" s="727"/>
      <c r="O150" s="727"/>
      <c r="P150" s="727"/>
      <c r="Q150" s="727"/>
      <c r="R150" s="727"/>
      <c r="S150" s="727"/>
      <c r="T150" s="727"/>
      <c r="U150" s="727"/>
      <c r="V150" s="727"/>
      <c r="W150" s="727"/>
      <c r="X150" s="727"/>
      <c r="Y150" s="728"/>
      <c r="Z150" s="729"/>
      <c r="AA150" s="704"/>
      <c r="AB150" s="704"/>
      <c r="AC150" s="704"/>
      <c r="AD150" s="704"/>
      <c r="AE150" s="704"/>
      <c r="AF150" s="704"/>
      <c r="AG150" s="704"/>
      <c r="AH150" s="704"/>
      <c r="AI150" s="704"/>
      <c r="AJ150" s="704"/>
      <c r="AK150" s="704"/>
      <c r="AL150" s="704"/>
      <c r="AM150" s="704"/>
      <c r="AN150" s="704"/>
      <c r="AO150" s="704"/>
      <c r="AP150" s="704"/>
      <c r="AQ150" s="704"/>
      <c r="AR150" s="704"/>
      <c r="AS150" s="730"/>
      <c r="AT150" s="731"/>
      <c r="BR150" s="5"/>
      <c r="DO150" s="5"/>
    </row>
    <row r="151" spans="2:119" ht="16.5" customHeight="1">
      <c r="B151" s="700"/>
      <c r="C151" s="513"/>
      <c r="D151" s="687"/>
      <c r="E151" s="513"/>
      <c r="F151" s="513"/>
      <c r="G151" s="701"/>
      <c r="H151" s="701"/>
      <c r="I151" s="701"/>
      <c r="J151" s="701"/>
      <c r="K151" s="701"/>
      <c r="L151" s="701"/>
      <c r="M151" s="701"/>
      <c r="N151" s="701"/>
      <c r="O151" s="701"/>
      <c r="P151" s="701"/>
      <c r="Q151" s="701"/>
      <c r="R151" s="701"/>
      <c r="S151" s="701"/>
      <c r="T151" s="701"/>
      <c r="U151" s="701"/>
      <c r="V151" s="701"/>
      <c r="W151" s="701"/>
      <c r="X151" s="701"/>
      <c r="Y151" s="702"/>
      <c r="Z151" s="703"/>
      <c r="AA151" s="110"/>
      <c r="AB151" s="110"/>
      <c r="AC151" s="110"/>
      <c r="AD151" s="110"/>
      <c r="AE151" s="110"/>
      <c r="AF151" s="110"/>
      <c r="AG151" s="110"/>
      <c r="AH151" s="110"/>
      <c r="AI151" s="110"/>
      <c r="AJ151" s="110"/>
      <c r="AK151" s="110"/>
      <c r="AL151" s="110"/>
      <c r="AM151" s="110"/>
      <c r="AN151" s="110"/>
      <c r="AO151" s="110"/>
      <c r="AP151" s="110"/>
      <c r="AQ151" s="110"/>
      <c r="AR151" s="110"/>
      <c r="AS151" s="705"/>
      <c r="AT151" s="706"/>
      <c r="BR151" s="5"/>
      <c r="DO151" s="5"/>
    </row>
    <row r="152" spans="2:119" ht="16.5" customHeight="1">
      <c r="B152" s="732"/>
      <c r="C152" s="720" t="s">
        <v>801</v>
      </c>
      <c r="D152" s="720"/>
      <c r="E152" s="707"/>
      <c r="F152" s="707"/>
      <c r="H152" s="733"/>
      <c r="I152" s="733"/>
      <c r="J152" s="733"/>
      <c r="K152" s="733"/>
      <c r="L152" s="733"/>
      <c r="M152" s="733"/>
      <c r="N152" s="733"/>
      <c r="O152" s="733"/>
      <c r="P152" s="733"/>
      <c r="Q152" s="733"/>
      <c r="R152" s="733"/>
      <c r="S152" s="733"/>
      <c r="T152" s="733"/>
      <c r="U152" s="733"/>
      <c r="V152" s="733"/>
      <c r="W152" s="733"/>
      <c r="X152" s="733"/>
      <c r="Y152" s="734"/>
      <c r="Z152" s="735"/>
      <c r="AA152" s="736"/>
      <c r="AB152" s="736"/>
      <c r="AC152" s="736"/>
      <c r="AD152" s="736"/>
      <c r="AE152" s="736"/>
      <c r="AF152" s="736"/>
      <c r="AG152" s="736"/>
      <c r="AH152" s="736"/>
      <c r="AI152" s="736"/>
      <c r="AJ152" s="736"/>
      <c r="AK152" s="736"/>
      <c r="AL152" s="736"/>
      <c r="AM152" s="736"/>
      <c r="AN152" s="736"/>
      <c r="AO152" s="736"/>
      <c r="AP152" s="736"/>
      <c r="AQ152" s="736"/>
      <c r="AR152" s="736"/>
      <c r="AS152" s="737"/>
      <c r="AT152" s="738"/>
      <c r="BR152" s="5"/>
      <c r="DO152" s="5"/>
    </row>
    <row r="153" spans="2:119" ht="30" customHeight="1">
      <c r="B153" s="1056" t="s">
        <v>753</v>
      </c>
      <c r="C153" s="1343" t="s">
        <v>802</v>
      </c>
      <c r="D153" s="1344"/>
      <c r="E153" s="1345"/>
      <c r="F153" s="1346"/>
      <c r="G153" s="1026">
        <f>+AV104</f>
        <v>57673.7</v>
      </c>
      <c r="H153" s="1027"/>
      <c r="I153" s="1028">
        <f>+AX104</f>
        <v>10393.9</v>
      </c>
      <c r="J153" s="1029"/>
      <c r="K153" s="1026">
        <f>+AZ104</f>
        <v>7992.7999999999993</v>
      </c>
      <c r="L153" s="1027"/>
      <c r="M153" s="1028">
        <f>+BB104</f>
        <v>1599.3999999999999</v>
      </c>
      <c r="N153" s="1027"/>
      <c r="O153" s="1028">
        <f>+BD104</f>
        <v>52791.100000000006</v>
      </c>
      <c r="P153" s="1027"/>
      <c r="Q153" s="1028">
        <f>+BF104</f>
        <v>5684.2999999999993</v>
      </c>
      <c r="R153" s="1027"/>
      <c r="S153" s="1028" t="str">
        <f>+BH104</f>
        <v>-</v>
      </c>
      <c r="T153" s="1027"/>
      <c r="U153" s="1026">
        <f>+BJ104</f>
        <v>9592.2000000000007</v>
      </c>
      <c r="V153" s="1027"/>
      <c r="W153" s="1028">
        <f>+BL104</f>
        <v>58475.4</v>
      </c>
      <c r="X153" s="1030"/>
      <c r="Y153" s="1031">
        <f>+BN104</f>
        <v>68067.599999999991</v>
      </c>
      <c r="Z153" s="1032"/>
      <c r="AA153" s="1033">
        <f>IF(G153="-","-",G153/SUM(G153,I153)*100)</f>
        <v>84.730033084756926</v>
      </c>
      <c r="AB153" s="1034"/>
      <c r="AC153" s="1035">
        <f>IF(I153="-","-",I153/SUM(G153,I153)*100)</f>
        <v>15.269966915243083</v>
      </c>
      <c r="AD153" s="1036"/>
      <c r="AE153" s="1037">
        <f>IF(K153="-","-",K153/SUM($K153:$T153)*100)</f>
        <v>11.742444275984461</v>
      </c>
      <c r="AF153" s="1034"/>
      <c r="AG153" s="1035">
        <f>IF(M153="-","-",M153/SUM($K153:$T153)*100)</f>
        <v>2.3497229225064489</v>
      </c>
      <c r="AH153" s="1034"/>
      <c r="AI153" s="1035">
        <f>IF(O153="-","-",O153/SUM($K153:$T153)*100)</f>
        <v>77.556869935182078</v>
      </c>
      <c r="AJ153" s="1034"/>
      <c r="AK153" s="1035">
        <f>IF(Q153="-","-",Q153/SUM($K153:$T153)*100)</f>
        <v>8.3509628663270021</v>
      </c>
      <c r="AL153" s="1034"/>
      <c r="AM153" s="1035" t="str">
        <f>IF(S153="-","-",S153/SUM($K153:$T153)*100)</f>
        <v>-</v>
      </c>
      <c r="AN153" s="1034"/>
      <c r="AO153" s="1037">
        <f>IF(U153="-","-",U153/SUM(U153,W153)*100)</f>
        <v>14.092167198490912</v>
      </c>
      <c r="AP153" s="1034"/>
      <c r="AQ153" s="1035">
        <f>IF(W153="-","-",W153/SUM(U153,W153)*100)</f>
        <v>85.907832801509088</v>
      </c>
      <c r="AR153" s="1036"/>
      <c r="AS153" s="1038">
        <f>IF(SUM(AA153:AD153)=0,"-",IF(AND(SUM(AA153:AD153)=SUM(AE153:AN153),SUM(AE153:AN153)=SUM(AO153:AR153)),SUM(AA153:AD153),"エラー"))</f>
        <v>100.00000000000001</v>
      </c>
      <c r="AT153" s="1039"/>
      <c r="BR153" s="5"/>
      <c r="DO153" s="5"/>
    </row>
    <row r="154" spans="2:119" ht="30" customHeight="1">
      <c r="B154" s="1057"/>
      <c r="C154" s="1143" t="s">
        <v>803</v>
      </c>
      <c r="D154" s="1347"/>
      <c r="E154" s="1347"/>
      <c r="F154" s="1348"/>
      <c r="G154" s="1026">
        <f>+G143</f>
        <v>1516</v>
      </c>
      <c r="H154" s="1027"/>
      <c r="I154" s="1028">
        <f t="shared" ref="I154" si="461">+I143</f>
        <v>155</v>
      </c>
      <c r="J154" s="1029"/>
      <c r="K154" s="1026">
        <f t="shared" ref="K154" si="462">+K143</f>
        <v>119</v>
      </c>
      <c r="L154" s="1027"/>
      <c r="M154" s="1028">
        <f t="shared" ref="M154" si="463">+M143</f>
        <v>77</v>
      </c>
      <c r="N154" s="1027"/>
      <c r="O154" s="1028">
        <f t="shared" ref="O154" si="464">+O143</f>
        <v>1471</v>
      </c>
      <c r="P154" s="1027"/>
      <c r="Q154" s="1028">
        <f t="shared" ref="Q154" si="465">+Q143</f>
        <v>4</v>
      </c>
      <c r="R154" s="1027"/>
      <c r="S154" s="1028" t="str">
        <f t="shared" ref="S154" si="466">+S143</f>
        <v>-</v>
      </c>
      <c r="T154" s="1027"/>
      <c r="U154" s="1026">
        <f t="shared" ref="U154" si="467">+U143</f>
        <v>196</v>
      </c>
      <c r="V154" s="1027"/>
      <c r="W154" s="1028">
        <f t="shared" ref="W154" si="468">+W143</f>
        <v>1475</v>
      </c>
      <c r="X154" s="1030"/>
      <c r="Y154" s="1031">
        <f t="shared" ref="Y154" si="469">+Y143</f>
        <v>1671</v>
      </c>
      <c r="Z154" s="1032"/>
      <c r="AA154" s="1033">
        <f t="shared" ref="AA154" si="470">+AA143</f>
        <v>90.724117295032912</v>
      </c>
      <c r="AB154" s="1034"/>
      <c r="AC154" s="1035">
        <f t="shared" ref="AC154" si="471">+AC143</f>
        <v>9.2758827049670849</v>
      </c>
      <c r="AD154" s="1036"/>
      <c r="AE154" s="1037">
        <f t="shared" ref="AE154" si="472">+AE143</f>
        <v>7.1214841412327949</v>
      </c>
      <c r="AF154" s="1034"/>
      <c r="AG154" s="1035">
        <f t="shared" ref="AG154" si="473">+AG143</f>
        <v>4.6080191502094552</v>
      </c>
      <c r="AH154" s="1034"/>
      <c r="AI154" s="1035">
        <f t="shared" ref="AI154" si="474">+AI143</f>
        <v>88.031119090365053</v>
      </c>
      <c r="AJ154" s="1034"/>
      <c r="AK154" s="1035">
        <f t="shared" ref="AK154" si="475">+AK143</f>
        <v>0.23937761819269898</v>
      </c>
      <c r="AL154" s="1034"/>
      <c r="AM154" s="1035" t="str">
        <f t="shared" ref="AM154" si="476">+AM143</f>
        <v>-</v>
      </c>
      <c r="AN154" s="1034"/>
      <c r="AO154" s="1037">
        <f t="shared" ref="AO154" si="477">+AO143</f>
        <v>11.729503291442251</v>
      </c>
      <c r="AP154" s="1034"/>
      <c r="AQ154" s="1035">
        <f t="shared" ref="AQ154" si="478">+AQ143</f>
        <v>88.270496708557758</v>
      </c>
      <c r="AR154" s="1036"/>
      <c r="AS154" s="1038">
        <f t="shared" ref="AS154" si="479">+AS143</f>
        <v>100</v>
      </c>
      <c r="AT154" s="1039"/>
      <c r="BR154" s="5"/>
      <c r="DO154" s="5"/>
    </row>
    <row r="155" spans="2:119" ht="30" customHeight="1">
      <c r="B155" s="1058"/>
      <c r="C155" s="1343" t="s">
        <v>804</v>
      </c>
      <c r="D155" s="1344"/>
      <c r="E155" s="1345"/>
      <c r="F155" s="1346"/>
      <c r="G155" s="1011">
        <f>+AV123</f>
        <v>59189.7</v>
      </c>
      <c r="H155" s="1012"/>
      <c r="I155" s="1014">
        <f>+AX123</f>
        <v>10548.9</v>
      </c>
      <c r="J155" s="1059"/>
      <c r="K155" s="1011">
        <f>+AZ123</f>
        <v>8111.7999999999993</v>
      </c>
      <c r="L155" s="1012"/>
      <c r="M155" s="1013">
        <f>+BB123</f>
        <v>1676.3999999999999</v>
      </c>
      <c r="N155" s="1012"/>
      <c r="O155" s="1013">
        <f>+BD123</f>
        <v>54262.100000000006</v>
      </c>
      <c r="P155" s="1012"/>
      <c r="Q155" s="1013">
        <f>+BF123</f>
        <v>5688.2999999999993</v>
      </c>
      <c r="R155" s="1012"/>
      <c r="S155" s="1013" t="str">
        <f>+BH123</f>
        <v>-</v>
      </c>
      <c r="T155" s="1012"/>
      <c r="U155" s="1011">
        <f>+BJ123</f>
        <v>9788.2000000000007</v>
      </c>
      <c r="V155" s="1012"/>
      <c r="W155" s="1014">
        <f>+BL123</f>
        <v>59950.400000000001</v>
      </c>
      <c r="X155" s="1014"/>
      <c r="Y155" s="1015">
        <f>+BN123</f>
        <v>69738.599999999991</v>
      </c>
      <c r="Z155" s="1016"/>
      <c r="AA155" s="1005">
        <f>IF(G155="-","-",G155/SUM(G155,I155)*100)</f>
        <v>84.873656769708603</v>
      </c>
      <c r="AB155" s="1006"/>
      <c r="AC155" s="1007">
        <f>IF(I155="-","-",I155/SUM(G155,I155)*100)</f>
        <v>15.126343230291402</v>
      </c>
      <c r="AD155" s="1008"/>
      <c r="AE155" s="1005">
        <f>IF(K155="-","-",K155/SUM($K155:$T155)*100)</f>
        <v>11.631721887161483</v>
      </c>
      <c r="AF155" s="1006"/>
      <c r="AG155" s="1007">
        <f>IF(M155="-","-",M155/SUM($K155:$T155)*100)</f>
        <v>2.4038337448701288</v>
      </c>
      <c r="AH155" s="1006"/>
      <c r="AI155" s="1007">
        <f>IF(O155="-","-",O155/SUM($K155:$T155)*100)</f>
        <v>77.807842428726701</v>
      </c>
      <c r="AJ155" s="1006"/>
      <c r="AK155" s="1007">
        <f>IF(Q155="-","-",Q155/SUM($K155:$T155)*100)</f>
        <v>8.156601939241682</v>
      </c>
      <c r="AL155" s="1006"/>
      <c r="AM155" s="1007" t="str">
        <f>IF(S155="-","-",S155/SUM($K155:$T155)*100)</f>
        <v>-</v>
      </c>
      <c r="AN155" s="1006"/>
      <c r="AO155" s="1005">
        <f>IF(U155="-","-",U155/SUM(U155,W155)*100)</f>
        <v>14.035555632031615</v>
      </c>
      <c r="AP155" s="1006"/>
      <c r="AQ155" s="1007">
        <f>IF(W155="-","-",W155/SUM(U155,W155)*100)</f>
        <v>85.964444367968383</v>
      </c>
      <c r="AR155" s="1008"/>
      <c r="AS155" s="1009">
        <f>IF(SUM(AA155:AD155)=0,"-",IF(AND(SUM(AA155:AD155)=SUM(AE155:AN155),SUM(AE155:AN155)=SUM(AO155:AR155)),SUM(AA155:AD155),"エラー"))</f>
        <v>100</v>
      </c>
      <c r="AT155" s="1010"/>
      <c r="BR155" s="5"/>
      <c r="DO155" s="5"/>
    </row>
    <row r="156" spans="2:119" ht="15" customHeight="1">
      <c r="B156" s="682" t="s">
        <v>734</v>
      </c>
      <c r="C156" s="720" t="s">
        <v>750</v>
      </c>
      <c r="D156" s="720"/>
      <c r="E156" s="236"/>
      <c r="F156" s="237"/>
      <c r="G156" s="237"/>
      <c r="H156" s="237"/>
      <c r="I156" s="237"/>
      <c r="J156" s="237"/>
      <c r="K156" s="237"/>
      <c r="L156" s="683"/>
      <c r="M156" s="683"/>
      <c r="N156" s="683"/>
      <c r="O156" s="683"/>
      <c r="P156" s="683"/>
      <c r="Q156" s="683"/>
      <c r="R156" s="683"/>
      <c r="S156" s="683"/>
      <c r="T156" s="683"/>
      <c r="BR156" s="5"/>
      <c r="DO156" s="5"/>
    </row>
    <row r="157" spans="2:119" ht="15" customHeight="1">
      <c r="B157" s="683"/>
      <c r="C157" s="683" t="s">
        <v>751</v>
      </c>
      <c r="D157" s="683"/>
      <c r="E157" s="683"/>
      <c r="F157" s="683"/>
      <c r="G157" s="683"/>
      <c r="H157" s="683"/>
      <c r="I157" s="683"/>
      <c r="J157" s="683" t="s">
        <v>580</v>
      </c>
      <c r="K157" s="683"/>
      <c r="L157" s="683"/>
      <c r="M157" s="683"/>
      <c r="N157" s="683"/>
      <c r="O157" s="683"/>
      <c r="P157" s="683"/>
      <c r="Q157" s="683"/>
      <c r="S157" s="683" t="s">
        <v>581</v>
      </c>
      <c r="T157" s="683"/>
      <c r="BR157" s="5"/>
      <c r="DO157" s="5"/>
    </row>
    <row r="158" spans="2:119" ht="15" customHeight="1">
      <c r="B158" s="683"/>
      <c r="C158" s="683" t="s">
        <v>805</v>
      </c>
      <c r="D158" s="683"/>
      <c r="E158" s="683"/>
      <c r="F158" s="683"/>
      <c r="G158" s="683"/>
      <c r="H158" s="683"/>
      <c r="I158" s="683"/>
      <c r="J158" s="683" t="s">
        <v>582</v>
      </c>
      <c r="K158" s="683"/>
      <c r="L158" s="683"/>
      <c r="M158" s="683"/>
      <c r="N158" s="683"/>
      <c r="O158" s="683"/>
      <c r="P158" s="683"/>
      <c r="Q158" s="683"/>
      <c r="S158" s="683" t="s">
        <v>583</v>
      </c>
      <c r="T158" s="683"/>
      <c r="BR158" s="5"/>
      <c r="DO158" s="5"/>
    </row>
    <row r="159" spans="2:119" ht="15" customHeight="1">
      <c r="B159" s="683"/>
      <c r="C159" s="683" t="s">
        <v>806</v>
      </c>
      <c r="D159" s="683"/>
      <c r="E159" s="683"/>
      <c r="F159" s="683"/>
      <c r="G159" s="683"/>
      <c r="H159" s="683"/>
      <c r="I159" s="683"/>
      <c r="J159" s="683" t="s">
        <v>584</v>
      </c>
      <c r="K159" s="683"/>
      <c r="L159" s="683"/>
      <c r="M159" s="683"/>
      <c r="N159" s="683"/>
      <c r="O159" s="683"/>
      <c r="P159" s="683"/>
      <c r="Q159" s="683"/>
      <c r="S159" s="683" t="s">
        <v>585</v>
      </c>
      <c r="T159" s="683"/>
      <c r="BR159" s="5"/>
      <c r="DO159" s="5"/>
    </row>
    <row r="160" spans="2:119" ht="15" customHeight="1">
      <c r="B160" s="683"/>
      <c r="C160" s="683" t="s">
        <v>807</v>
      </c>
      <c r="D160" s="683"/>
      <c r="E160" s="683"/>
      <c r="F160" s="683"/>
      <c r="G160" s="683"/>
      <c r="H160" s="683"/>
      <c r="I160" s="683"/>
      <c r="J160" s="683" t="s">
        <v>586</v>
      </c>
      <c r="K160" s="683"/>
      <c r="L160" s="683"/>
      <c r="M160" s="683"/>
      <c r="N160" s="683"/>
      <c r="O160" s="683"/>
      <c r="P160" s="683"/>
      <c r="Q160" s="683"/>
      <c r="S160" s="683" t="s">
        <v>587</v>
      </c>
      <c r="T160" s="683"/>
      <c r="BR160" s="5"/>
      <c r="DO160" s="5"/>
    </row>
    <row r="161" spans="2:119" ht="15" customHeight="1">
      <c r="B161" s="683"/>
      <c r="C161" s="683" t="s">
        <v>808</v>
      </c>
      <c r="D161" s="683"/>
      <c r="E161" s="683"/>
      <c r="F161" s="683"/>
      <c r="G161" s="683"/>
      <c r="H161" s="683"/>
      <c r="I161" s="683"/>
      <c r="J161" s="683" t="s">
        <v>588</v>
      </c>
      <c r="K161" s="683"/>
      <c r="L161" s="683"/>
      <c r="M161" s="683"/>
      <c r="N161" s="683"/>
      <c r="O161" s="683"/>
      <c r="P161" s="683"/>
      <c r="Q161" s="683"/>
      <c r="R161" s="683"/>
      <c r="S161" s="683"/>
      <c r="T161" s="683"/>
      <c r="BR161" s="5"/>
      <c r="DO161" s="5"/>
    </row>
    <row r="162" spans="2:119" ht="15" customHeight="1">
      <c r="B162" s="671"/>
      <c r="C162" s="672"/>
      <c r="D162" s="672"/>
      <c r="F162" s="5"/>
      <c r="BR162" s="5"/>
      <c r="DO162" s="5"/>
    </row>
    <row r="163" spans="2:119" ht="16.5" customHeight="1">
      <c r="B163" s="671"/>
      <c r="C163" s="672"/>
      <c r="D163" s="672"/>
      <c r="F163" s="5"/>
      <c r="BR163" s="5"/>
      <c r="DO163" s="5"/>
    </row>
    <row r="164" spans="2:119">
      <c r="F164" s="5"/>
      <c r="J164" s="440" t="s">
        <v>789</v>
      </c>
      <c r="K164" s="806"/>
      <c r="L164" s="364" t="s">
        <v>809</v>
      </c>
      <c r="M164" s="364" t="s">
        <v>810</v>
      </c>
      <c r="N164" s="364" t="s">
        <v>811</v>
      </c>
      <c r="O164" s="364" t="s">
        <v>812</v>
      </c>
      <c r="P164" s="364" t="s">
        <v>813</v>
      </c>
      <c r="Q164" s="364" t="s">
        <v>814</v>
      </c>
      <c r="R164" s="364" t="s">
        <v>815</v>
      </c>
      <c r="S164" s="364" t="s">
        <v>816</v>
      </c>
      <c r="T164" s="364" t="s">
        <v>817</v>
      </c>
      <c r="U164" s="364" t="s">
        <v>818</v>
      </c>
      <c r="V164" s="364" t="s">
        <v>819</v>
      </c>
      <c r="W164" s="364" t="s">
        <v>820</v>
      </c>
      <c r="X164" s="364" t="s">
        <v>821</v>
      </c>
      <c r="Y164" s="364" t="s">
        <v>822</v>
      </c>
      <c r="BR164" s="5"/>
      <c r="DO164" s="5"/>
    </row>
    <row r="165" spans="2:119">
      <c r="F165" s="5"/>
      <c r="K165" s="308" t="s">
        <v>823</v>
      </c>
      <c r="L165" s="308" t="str">
        <f>+IF(G88=$K165,"① ","")</f>
        <v xml:space="preserve">① </v>
      </c>
      <c r="M165" s="308" t="str">
        <f>+IF(J88=$K165,"① ","")</f>
        <v xml:space="preserve">① </v>
      </c>
      <c r="N165" s="308" t="str">
        <f>+IF(M88=$K165,"① ","")</f>
        <v xml:space="preserve">① </v>
      </c>
      <c r="O165" s="308" t="str">
        <f>+IF(P88=$K165,"① ","")</f>
        <v/>
      </c>
      <c r="P165" s="308" t="str">
        <f>+IF(S88=$K165,"① ","")</f>
        <v/>
      </c>
      <c r="Q165" s="308" t="str">
        <f>+IF(U88=$K165,"① ","")</f>
        <v/>
      </c>
      <c r="R165" s="308" t="str">
        <f>+IF(X88=$K165,"① ","")</f>
        <v/>
      </c>
      <c r="S165" s="308" t="str">
        <f>+IF(AA88=$K165,"① ","")</f>
        <v/>
      </c>
      <c r="T165" s="308" t="str">
        <f>+IF(AD88=$K165,"① ","")</f>
        <v/>
      </c>
      <c r="U165" s="308" t="str">
        <f>+IF(AG88=$K165,"① ","")</f>
        <v/>
      </c>
      <c r="V165" s="308" t="str">
        <f>+IF(AJ88=$K165,"① ","")</f>
        <v/>
      </c>
      <c r="W165" s="308" t="str">
        <f>+IF(AM88=$K165,"① ","")</f>
        <v/>
      </c>
      <c r="X165" s="308" t="str">
        <f>+IF(AP88=$K165,"① ","")</f>
        <v/>
      </c>
      <c r="Y165" s="308" t="str">
        <f>+IF(AS88=$K165,"① ","")</f>
        <v/>
      </c>
      <c r="BR165" s="5"/>
      <c r="DO165" s="5"/>
    </row>
    <row r="166" spans="2:119">
      <c r="F166" s="5"/>
      <c r="K166" s="308" t="s">
        <v>824</v>
      </c>
      <c r="L166" s="308" t="str">
        <f>+IF(G88=$K166,"② ","")</f>
        <v/>
      </c>
      <c r="M166" s="308" t="str">
        <f>+IF(J88=$K166,"② ","")</f>
        <v/>
      </c>
      <c r="N166" s="308" t="str">
        <f>+IF(M88=$K166,"② ","")</f>
        <v/>
      </c>
      <c r="O166" s="308" t="str">
        <f>+IF(P88=$K166,"② ","")</f>
        <v xml:space="preserve">② </v>
      </c>
      <c r="P166" s="308" t="str">
        <f>+IF(S88=$K166,"② ","")</f>
        <v xml:space="preserve">② </v>
      </c>
      <c r="Q166" s="308" t="str">
        <f>+IF(U88=$K166,"② ","")</f>
        <v/>
      </c>
      <c r="R166" s="308" t="str">
        <f>+IF(X88=$K166,"② ","")</f>
        <v/>
      </c>
      <c r="S166" s="308" t="str">
        <f>+IF(AA88=$K166,"② ","")</f>
        <v/>
      </c>
      <c r="T166" s="308" t="str">
        <f>+IF(AD88=$K166,"② ","")</f>
        <v/>
      </c>
      <c r="U166" s="308" t="str">
        <f>+IF(AG88=$K166,"② ","")</f>
        <v/>
      </c>
      <c r="V166" s="308" t="str">
        <f>+IF(AJ88=$K166,"② ","")</f>
        <v/>
      </c>
      <c r="W166" s="308" t="str">
        <f>+IF(AM88=$K166,"② ","")</f>
        <v/>
      </c>
      <c r="X166" s="308" t="str">
        <f>+IF(AP88=$K166,"② ","")</f>
        <v/>
      </c>
      <c r="Y166" s="308" t="str">
        <f>+IF(AS88=$K166,"② ","")</f>
        <v/>
      </c>
      <c r="BR166" s="5"/>
      <c r="DO166" s="5"/>
    </row>
    <row r="167" spans="2:119">
      <c r="F167" s="5"/>
      <c r="K167" s="308" t="s">
        <v>778</v>
      </c>
      <c r="L167" s="308" t="str">
        <f>+IF(G88=$K167,"③ ","")</f>
        <v/>
      </c>
      <c r="M167" s="308" t="str">
        <f>+IF(J88=$K167,"③ ","")</f>
        <v/>
      </c>
      <c r="N167" s="308" t="str">
        <f>+IF(M88=$K167,"③ ","")</f>
        <v/>
      </c>
      <c r="O167" s="308" t="str">
        <f>+IF(P88=$K167,"③ ","")</f>
        <v/>
      </c>
      <c r="P167" s="308" t="str">
        <f>+IF(S88=$K167,"③ ","")</f>
        <v/>
      </c>
      <c r="Q167" s="308" t="str">
        <f>+IF(U88=$K167,"③ ","")</f>
        <v xml:space="preserve">③ </v>
      </c>
      <c r="R167" s="308" t="str">
        <f>+IF(X88=$K167,"③ ","")</f>
        <v xml:space="preserve">③ </v>
      </c>
      <c r="S167" s="308" t="str">
        <f>+IF(AA88=$K167,"③ ","")</f>
        <v xml:space="preserve">③ </v>
      </c>
      <c r="T167" s="308" t="str">
        <f>+IF(AD88=$K167,"③ ","")</f>
        <v xml:space="preserve">③ </v>
      </c>
      <c r="U167" s="308" t="str">
        <f>+IF(AG88=$K167,"③ ","")</f>
        <v/>
      </c>
      <c r="V167" s="308" t="str">
        <f>+IF(AJ88=$K167,"③ ","")</f>
        <v/>
      </c>
      <c r="W167" s="308" t="str">
        <f>+IF(AM88=$K167,"③ ","")</f>
        <v/>
      </c>
      <c r="X167" s="308" t="str">
        <f>+IF(AP88=$K167,"③ ","")</f>
        <v/>
      </c>
      <c r="Y167" s="308" t="str">
        <f>+IF(AS88=$K167,"③ ","")</f>
        <v/>
      </c>
      <c r="BR167" s="5"/>
      <c r="DO167" s="5"/>
    </row>
    <row r="168" spans="2:119">
      <c r="F168" s="5"/>
      <c r="K168" s="308" t="s">
        <v>825</v>
      </c>
      <c r="L168" s="308" t="str">
        <f>+IF(G88=$K168,"④ ","")</f>
        <v/>
      </c>
      <c r="M168" s="308" t="str">
        <f>+IF(J88=$K168,"④ ","")</f>
        <v/>
      </c>
      <c r="N168" s="308" t="str">
        <f>+IF(M88=$K168,"④ ","")</f>
        <v/>
      </c>
      <c r="O168" s="308" t="str">
        <f>+IF(P88=$K168,"④ ","")</f>
        <v/>
      </c>
      <c r="P168" s="308" t="str">
        <f>+IF(S88=$K168,"④ ","")</f>
        <v/>
      </c>
      <c r="Q168" s="308" t="str">
        <f>+IF(U88=$K168,"④ ","")</f>
        <v/>
      </c>
      <c r="R168" s="308" t="str">
        <f>+IF(X88=$K168,"④ ","")</f>
        <v/>
      </c>
      <c r="S168" s="308" t="str">
        <f>+IF(AA88=$K168,"④ ","")</f>
        <v/>
      </c>
      <c r="T168" s="308" t="str">
        <f>+IF(AD88=$K168,"④ ","")</f>
        <v/>
      </c>
      <c r="U168" s="308" t="str">
        <f>+IF(AG88=$K168,"④ ","")</f>
        <v xml:space="preserve">④ </v>
      </c>
      <c r="V168" s="308" t="str">
        <f>+IF(AJ88=$K168,"④ ","")</f>
        <v xml:space="preserve">④ </v>
      </c>
      <c r="W168" s="308" t="str">
        <f>+IF(AM88=$K168,"④ ","")</f>
        <v xml:space="preserve">④ </v>
      </c>
      <c r="X168" s="308" t="str">
        <f>+IF(AP88=$K168,"④ ","")</f>
        <v xml:space="preserve">④ </v>
      </c>
      <c r="Y168" s="308" t="str">
        <f>+IF(AS88=$K168,"④ ","")</f>
        <v/>
      </c>
      <c r="BR168" s="5"/>
      <c r="DO168" s="5"/>
    </row>
    <row r="169" spans="2:119">
      <c r="F169" s="5"/>
      <c r="K169" s="308" t="s">
        <v>781</v>
      </c>
      <c r="L169" s="308" t="str">
        <f>+IF(G88=$K169,"⑤ ","")</f>
        <v/>
      </c>
      <c r="M169" s="308" t="str">
        <f>+IF(J88=$K169,"⑤ ","")</f>
        <v/>
      </c>
      <c r="N169" s="308" t="str">
        <f>+IF(M88=$K169,"⑤ ","")</f>
        <v/>
      </c>
      <c r="O169" s="308" t="str">
        <f>+IF(P88=$K169,"⑤ ","")</f>
        <v/>
      </c>
      <c r="P169" s="308" t="str">
        <f>+IF(S88=$K169,"⑤ ","")</f>
        <v/>
      </c>
      <c r="Q169" s="308" t="str">
        <f>+IF(U88=$K169,"⑤ ","")</f>
        <v/>
      </c>
      <c r="R169" s="308" t="str">
        <f>+IF(X88=$K169,"⑤ ","")</f>
        <v/>
      </c>
      <c r="S169" s="308" t="str">
        <f>+IF(AA88=$K169,"⑤ ","")</f>
        <v/>
      </c>
      <c r="T169" s="308" t="str">
        <f>+IF(AD88=$K169,"⑤ ","")</f>
        <v/>
      </c>
      <c r="U169" s="308" t="str">
        <f>+IF(AG88=$K169,"⑤ ","")</f>
        <v/>
      </c>
      <c r="V169" s="308" t="str">
        <f>+IF(AJ88=$K169,"⑤ ","")</f>
        <v/>
      </c>
      <c r="W169" s="308" t="str">
        <f>+IF(AM88=$K169,"⑤ ","")</f>
        <v/>
      </c>
      <c r="X169" s="308" t="str">
        <f>+IF(AP88=$K169,"⑤ ","")</f>
        <v/>
      </c>
      <c r="Y169" s="308" t="str">
        <f>+IF(AS88=$K169,"⑤ ","")</f>
        <v xml:space="preserve">⑤ </v>
      </c>
      <c r="BR169" s="5"/>
      <c r="DO169" s="5"/>
    </row>
    <row r="170" spans="2:119">
      <c r="E170" s="4"/>
      <c r="F170" s="5"/>
      <c r="K170" s="308"/>
      <c r="L170" s="308"/>
      <c r="M170" s="308"/>
      <c r="N170" s="308"/>
      <c r="O170" s="308"/>
      <c r="P170" s="308"/>
      <c r="Q170" s="308"/>
      <c r="R170" s="308"/>
      <c r="S170" s="308"/>
      <c r="T170" s="308"/>
      <c r="U170" s="308"/>
      <c r="V170" s="308"/>
      <c r="W170" s="308"/>
      <c r="X170" s="308"/>
      <c r="Y170" s="308"/>
      <c r="BR170" s="5"/>
      <c r="BV170" s="4"/>
      <c r="DO170" s="5"/>
    </row>
    <row r="171" spans="2:119">
      <c r="E171" s="4"/>
      <c r="F171" s="5"/>
      <c r="K171" s="308" t="s">
        <v>776</v>
      </c>
      <c r="L171" s="308" t="str">
        <f t="shared" ref="L171:Y171" si="480">+IF(L165="","",L$164)</f>
        <v xml:space="preserve">(1) </v>
      </c>
      <c r="M171" s="308" t="str">
        <f t="shared" si="480"/>
        <v xml:space="preserve">(2) </v>
      </c>
      <c r="N171" s="308" t="str">
        <f t="shared" si="480"/>
        <v xml:space="preserve">(3) </v>
      </c>
      <c r="O171" s="308" t="str">
        <f t="shared" si="480"/>
        <v/>
      </c>
      <c r="P171" s="308" t="str">
        <f t="shared" si="480"/>
        <v/>
      </c>
      <c r="Q171" s="308" t="str">
        <f t="shared" si="480"/>
        <v/>
      </c>
      <c r="R171" s="308" t="str">
        <f t="shared" si="480"/>
        <v/>
      </c>
      <c r="S171" s="308" t="str">
        <f t="shared" si="480"/>
        <v/>
      </c>
      <c r="T171" s="308" t="str">
        <f t="shared" si="480"/>
        <v/>
      </c>
      <c r="U171" s="308" t="str">
        <f t="shared" si="480"/>
        <v/>
      </c>
      <c r="V171" s="308" t="str">
        <f t="shared" si="480"/>
        <v/>
      </c>
      <c r="W171" s="308" t="str">
        <f t="shared" si="480"/>
        <v/>
      </c>
      <c r="X171" s="308" t="str">
        <f t="shared" si="480"/>
        <v/>
      </c>
      <c r="Y171" s="308" t="str">
        <f t="shared" si="480"/>
        <v/>
      </c>
      <c r="AF171" s="4"/>
      <c r="BR171" s="5"/>
      <c r="DO171" s="5"/>
    </row>
    <row r="172" spans="2:119">
      <c r="E172" s="4"/>
      <c r="F172" s="5"/>
      <c r="K172" s="308" t="s">
        <v>777</v>
      </c>
      <c r="L172" s="308" t="str">
        <f t="shared" ref="L172:Y172" si="481">+IF(L166="","",L$164)</f>
        <v/>
      </c>
      <c r="M172" s="308" t="str">
        <f t="shared" si="481"/>
        <v/>
      </c>
      <c r="N172" s="308" t="str">
        <f t="shared" si="481"/>
        <v/>
      </c>
      <c r="O172" s="308" t="str">
        <f t="shared" si="481"/>
        <v xml:space="preserve">(4) </v>
      </c>
      <c r="P172" s="308" t="str">
        <f t="shared" si="481"/>
        <v xml:space="preserve">(5) </v>
      </c>
      <c r="Q172" s="308" t="str">
        <f t="shared" si="481"/>
        <v/>
      </c>
      <c r="R172" s="308" t="str">
        <f t="shared" si="481"/>
        <v/>
      </c>
      <c r="S172" s="308" t="str">
        <f t="shared" si="481"/>
        <v/>
      </c>
      <c r="T172" s="308" t="str">
        <f t="shared" si="481"/>
        <v/>
      </c>
      <c r="U172" s="308" t="str">
        <f t="shared" si="481"/>
        <v/>
      </c>
      <c r="V172" s="308" t="str">
        <f t="shared" si="481"/>
        <v/>
      </c>
      <c r="W172" s="308" t="str">
        <f t="shared" si="481"/>
        <v/>
      </c>
      <c r="X172" s="308" t="str">
        <f t="shared" si="481"/>
        <v/>
      </c>
      <c r="Y172" s="308" t="str">
        <f t="shared" si="481"/>
        <v/>
      </c>
      <c r="AL172" s="4"/>
      <c r="BR172" s="5"/>
      <c r="DO172" s="5"/>
    </row>
    <row r="173" spans="2:119">
      <c r="E173" s="4"/>
      <c r="F173" s="5"/>
      <c r="K173" s="308" t="s">
        <v>779</v>
      </c>
      <c r="L173" s="308" t="str">
        <f t="shared" ref="L173:Y173" si="482">+IF(L167="","",L$164)</f>
        <v/>
      </c>
      <c r="M173" s="308" t="str">
        <f t="shared" si="482"/>
        <v/>
      </c>
      <c r="N173" s="308" t="str">
        <f t="shared" si="482"/>
        <v/>
      </c>
      <c r="O173" s="308" t="str">
        <f t="shared" si="482"/>
        <v/>
      </c>
      <c r="P173" s="308" t="str">
        <f t="shared" si="482"/>
        <v/>
      </c>
      <c r="Q173" s="308" t="str">
        <f t="shared" si="482"/>
        <v xml:space="preserve">(6) </v>
      </c>
      <c r="R173" s="308" t="str">
        <f t="shared" si="482"/>
        <v xml:space="preserve">(7) </v>
      </c>
      <c r="S173" s="308" t="str">
        <f t="shared" si="482"/>
        <v xml:space="preserve">(8) </v>
      </c>
      <c r="T173" s="308" t="str">
        <f t="shared" si="482"/>
        <v xml:space="preserve">(9) </v>
      </c>
      <c r="U173" s="308" t="str">
        <f t="shared" si="482"/>
        <v/>
      </c>
      <c r="V173" s="308" t="str">
        <f t="shared" si="482"/>
        <v/>
      </c>
      <c r="W173" s="308" t="str">
        <f t="shared" si="482"/>
        <v/>
      </c>
      <c r="X173" s="308" t="str">
        <f t="shared" si="482"/>
        <v/>
      </c>
      <c r="Y173" s="308" t="str">
        <f t="shared" si="482"/>
        <v/>
      </c>
      <c r="BF173" s="4"/>
      <c r="BR173" s="5"/>
      <c r="DO173" s="5"/>
    </row>
    <row r="174" spans="2:119">
      <c r="E174" s="4"/>
      <c r="F174" s="5"/>
      <c r="K174" s="308" t="s">
        <v>780</v>
      </c>
      <c r="L174" s="308" t="str">
        <f t="shared" ref="L174:Y174" si="483">+IF(L168="","",L$164)</f>
        <v/>
      </c>
      <c r="M174" s="308" t="str">
        <f t="shared" si="483"/>
        <v/>
      </c>
      <c r="N174" s="308" t="str">
        <f t="shared" si="483"/>
        <v/>
      </c>
      <c r="O174" s="308" t="str">
        <f t="shared" si="483"/>
        <v/>
      </c>
      <c r="P174" s="308" t="str">
        <f t="shared" si="483"/>
        <v/>
      </c>
      <c r="Q174" s="308" t="str">
        <f t="shared" si="483"/>
        <v/>
      </c>
      <c r="R174" s="308" t="str">
        <f t="shared" si="483"/>
        <v/>
      </c>
      <c r="S174" s="308" t="str">
        <f t="shared" si="483"/>
        <v/>
      </c>
      <c r="T174" s="308" t="str">
        <f t="shared" si="483"/>
        <v/>
      </c>
      <c r="U174" s="308" t="str">
        <f t="shared" si="483"/>
        <v xml:space="preserve">(10) </v>
      </c>
      <c r="V174" s="308" t="str">
        <f t="shared" si="483"/>
        <v xml:space="preserve">(11) </v>
      </c>
      <c r="W174" s="308" t="str">
        <f t="shared" si="483"/>
        <v xml:space="preserve">(12) </v>
      </c>
      <c r="X174" s="308" t="str">
        <f t="shared" si="483"/>
        <v xml:space="preserve">(13) </v>
      </c>
      <c r="Y174" s="308" t="str">
        <f t="shared" si="483"/>
        <v/>
      </c>
      <c r="BJ174" s="4"/>
      <c r="BR174" s="5"/>
      <c r="DO174" s="5"/>
    </row>
    <row r="175" spans="2:119">
      <c r="E175" s="4"/>
      <c r="F175" s="5"/>
      <c r="K175" s="308" t="s">
        <v>782</v>
      </c>
      <c r="L175" s="308" t="str">
        <f t="shared" ref="L175:Y175" si="484">+IF(L169="","",L$164)</f>
        <v/>
      </c>
      <c r="M175" s="308" t="str">
        <f t="shared" si="484"/>
        <v/>
      </c>
      <c r="N175" s="308" t="str">
        <f t="shared" si="484"/>
        <v/>
      </c>
      <c r="O175" s="308" t="str">
        <f t="shared" si="484"/>
        <v/>
      </c>
      <c r="P175" s="308" t="str">
        <f t="shared" si="484"/>
        <v/>
      </c>
      <c r="Q175" s="308" t="str">
        <f t="shared" si="484"/>
        <v/>
      </c>
      <c r="R175" s="308" t="str">
        <f t="shared" si="484"/>
        <v/>
      </c>
      <c r="S175" s="308" t="str">
        <f t="shared" si="484"/>
        <v/>
      </c>
      <c r="T175" s="308" t="str">
        <f t="shared" si="484"/>
        <v/>
      </c>
      <c r="U175" s="308" t="str">
        <f t="shared" si="484"/>
        <v/>
      </c>
      <c r="V175" s="308" t="str">
        <f t="shared" si="484"/>
        <v/>
      </c>
      <c r="W175" s="308" t="str">
        <f t="shared" si="484"/>
        <v/>
      </c>
      <c r="X175" s="308" t="str">
        <f t="shared" si="484"/>
        <v/>
      </c>
      <c r="Y175" s="308" t="str">
        <f t="shared" si="484"/>
        <v xml:space="preserve">(14) </v>
      </c>
      <c r="BN175" s="4"/>
      <c r="BR175" s="5"/>
      <c r="DO175" s="5"/>
    </row>
    <row r="176" spans="2:119">
      <c r="F176" s="5"/>
      <c r="BP176" s="4"/>
      <c r="BR176" s="5"/>
      <c r="CB176" s="4"/>
      <c r="DO176" s="5"/>
    </row>
    <row r="177" spans="10:119">
      <c r="J177" s="440" t="s">
        <v>210</v>
      </c>
      <c r="K177" s="806"/>
      <c r="L177" s="364" t="s">
        <v>826</v>
      </c>
      <c r="M177" s="364" t="s">
        <v>827</v>
      </c>
      <c r="N177" s="364" t="s">
        <v>811</v>
      </c>
      <c r="O177" s="364" t="s">
        <v>812</v>
      </c>
      <c r="P177" s="364" t="s">
        <v>828</v>
      </c>
      <c r="Q177" s="364" t="s">
        <v>829</v>
      </c>
      <c r="R177" s="364" t="s">
        <v>815</v>
      </c>
      <c r="S177" s="364" t="s">
        <v>816</v>
      </c>
      <c r="T177" s="364" t="s">
        <v>830</v>
      </c>
      <c r="U177" s="364" t="s">
        <v>831</v>
      </c>
      <c r="V177" s="364" t="s">
        <v>832</v>
      </c>
      <c r="W177" s="364" t="s">
        <v>833</v>
      </c>
      <c r="X177" s="364" t="s">
        <v>834</v>
      </c>
      <c r="Y177" s="364" t="s">
        <v>835</v>
      </c>
      <c r="DL177" s="4"/>
      <c r="DO177" s="5"/>
    </row>
    <row r="178" spans="10:119">
      <c r="K178" s="308" t="s">
        <v>776</v>
      </c>
      <c r="L178" s="308" t="str">
        <f>+IF(G89=$K178,"① ","")</f>
        <v xml:space="preserve">① </v>
      </c>
      <c r="M178" s="308" t="str">
        <f>+IF(J89=$K178,"① ","")</f>
        <v xml:space="preserve">① </v>
      </c>
      <c r="N178" s="308" t="str">
        <f>+IF(M89=$K178,"① ","")</f>
        <v xml:space="preserve">① </v>
      </c>
      <c r="O178" s="308" t="str">
        <f>+IF(P89=$K178,"① ","")</f>
        <v/>
      </c>
      <c r="P178" s="308" t="str">
        <f>+IF(S89=$K178,"① ","")</f>
        <v/>
      </c>
      <c r="Q178" s="308" t="str">
        <f>+IF(U89=$K178,"① ","")</f>
        <v/>
      </c>
      <c r="R178" s="308" t="str">
        <f>+IF(X89=$K178,"① ","")</f>
        <v/>
      </c>
      <c r="S178" s="308" t="str">
        <f>+IF(AA89=$K178,"① ","")</f>
        <v/>
      </c>
      <c r="T178" s="308" t="str">
        <f>+IF(AD89=$K178,"① ","")</f>
        <v/>
      </c>
      <c r="U178" s="308" t="str">
        <f>+IF(AG89=$K178,"① ","")</f>
        <v/>
      </c>
      <c r="V178" s="308" t="str">
        <f>+IF(AJ89=$K178,"① ","")</f>
        <v/>
      </c>
      <c r="W178" s="308" t="str">
        <f>+IF(AM89=$K178,"① ","")</f>
        <v/>
      </c>
      <c r="X178" s="308" t="str">
        <f>+IF(AP89=$K178,"① ","")</f>
        <v/>
      </c>
      <c r="Y178" s="308" t="str">
        <f>+IF(AS89=$K178,"① ","")</f>
        <v/>
      </c>
      <c r="DL178" s="4"/>
      <c r="DO178" s="5"/>
    </row>
    <row r="179" spans="10:119">
      <c r="K179" s="308" t="s">
        <v>777</v>
      </c>
      <c r="L179" s="308" t="str">
        <f>+IF(G89=$K179,"② ","")</f>
        <v/>
      </c>
      <c r="M179" s="308" t="str">
        <f>+IF(J89=$K179,"② ","")</f>
        <v/>
      </c>
      <c r="N179" s="308" t="str">
        <f>+IF(M89=$K179,"② ","")</f>
        <v/>
      </c>
      <c r="O179" s="308" t="str">
        <f>+IF(P89=$K179,"② ","")</f>
        <v xml:space="preserve">② </v>
      </c>
      <c r="P179" s="308" t="str">
        <f>+IF(S89=$K179,"② ","")</f>
        <v xml:space="preserve">② </v>
      </c>
      <c r="Q179" s="308" t="str">
        <f>+IF(U89=$K179,"② ","")</f>
        <v/>
      </c>
      <c r="R179" s="308" t="str">
        <f>+IF(X89=$K179,"② ","")</f>
        <v/>
      </c>
      <c r="S179" s="308" t="str">
        <f>+IF(AA89=$K179,"② ","")</f>
        <v/>
      </c>
      <c r="T179" s="308" t="str">
        <f>+IF(AD89=$K179,"② ","")</f>
        <v xml:space="preserve">② </v>
      </c>
      <c r="U179" s="308" t="str">
        <f>+IF(AG89=$K179,"② ","")</f>
        <v/>
      </c>
      <c r="V179" s="308" t="str">
        <f>+IF(AJ89=$K179,"② ","")</f>
        <v/>
      </c>
      <c r="W179" s="308" t="str">
        <f>+IF(AM89=$K179,"② ","")</f>
        <v/>
      </c>
      <c r="X179" s="308" t="str">
        <f>+IF(AP89=$K179,"② ","")</f>
        <v/>
      </c>
      <c r="Y179" s="308" t="str">
        <f>+IF(AS89=$K179,"② ","")</f>
        <v/>
      </c>
      <c r="DL179" s="4"/>
      <c r="DO179" s="5"/>
    </row>
    <row r="180" spans="10:119">
      <c r="K180" s="308" t="s">
        <v>779</v>
      </c>
      <c r="L180" s="308" t="str">
        <f>+IF(G89=$K180,"③ ","")</f>
        <v/>
      </c>
      <c r="M180" s="308" t="str">
        <f>+IF(J89=$K180,"③ ","")</f>
        <v/>
      </c>
      <c r="N180" s="308" t="str">
        <f>+IF(M89=$K180,"③ ","")</f>
        <v/>
      </c>
      <c r="O180" s="308" t="str">
        <f>+IF(P89=$K180,"③ ","")</f>
        <v/>
      </c>
      <c r="P180" s="308" t="str">
        <f>+IF(S89=$K180,"③ ","")</f>
        <v/>
      </c>
      <c r="Q180" s="308" t="str">
        <f>+IF(U89=$K180,"③ ","")</f>
        <v xml:space="preserve">③ </v>
      </c>
      <c r="R180" s="308" t="str">
        <f>+IF(X89=$K180,"③ ","")</f>
        <v xml:space="preserve">③ </v>
      </c>
      <c r="S180" s="308" t="str">
        <f>+IF(AA89=$K180,"③ ","")</f>
        <v xml:space="preserve">③ </v>
      </c>
      <c r="T180" s="308" t="str">
        <f>+IF(AD89=$K180,"③ ","")</f>
        <v/>
      </c>
      <c r="U180" s="308" t="str">
        <f>+IF(AG89=$K180,"③ ","")</f>
        <v/>
      </c>
      <c r="V180" s="308" t="str">
        <f>+IF(AJ89=$K180,"③ ","")</f>
        <v/>
      </c>
      <c r="W180" s="308" t="str">
        <f>+IF(AM89=$K180,"③ ","")</f>
        <v/>
      </c>
      <c r="X180" s="308" t="str">
        <f>+IF(AP89=$K180,"③ ","")</f>
        <v/>
      </c>
      <c r="Y180" s="308" t="str">
        <f>+IF(AS89=$K180,"③ ","")</f>
        <v/>
      </c>
      <c r="DL180" s="4"/>
      <c r="DO180" s="5"/>
    </row>
    <row r="181" spans="10:119">
      <c r="K181" s="308" t="s">
        <v>780</v>
      </c>
      <c r="L181" s="308" t="str">
        <f>+IF(G89=$K181,"④ ","")</f>
        <v/>
      </c>
      <c r="M181" s="308" t="str">
        <f>+IF(J89=$K181,"④ ","")</f>
        <v/>
      </c>
      <c r="N181" s="308" t="str">
        <f>+IF(M89=$K181,"④ ","")</f>
        <v/>
      </c>
      <c r="O181" s="308" t="str">
        <f>+IF(P89=$K181,"④ ","")</f>
        <v/>
      </c>
      <c r="P181" s="308" t="str">
        <f>+IF(S89=$K181,"④ ","")</f>
        <v/>
      </c>
      <c r="Q181" s="308" t="str">
        <f>+IF(U89=$K181,"④ ","")</f>
        <v/>
      </c>
      <c r="R181" s="308" t="str">
        <f>+IF(X89=$K181,"④ ","")</f>
        <v/>
      </c>
      <c r="S181" s="308" t="str">
        <f>+IF(AA89=$K181,"④ ","")</f>
        <v/>
      </c>
      <c r="T181" s="308" t="str">
        <f>+IF(AD89=$K181,"④ ","")</f>
        <v/>
      </c>
      <c r="U181" s="308" t="str">
        <f>+IF(AG89=$K181,"④ ","")</f>
        <v xml:space="preserve">④ </v>
      </c>
      <c r="V181" s="308" t="str">
        <f>+IF(AJ89=$K181,"④ ","")</f>
        <v xml:space="preserve">④ </v>
      </c>
      <c r="W181" s="308" t="str">
        <f>+IF(AM89=$K181,"④ ","")</f>
        <v xml:space="preserve">④ </v>
      </c>
      <c r="X181" s="308" t="str">
        <f>+IF(AP89=$K181,"④ ","")</f>
        <v xml:space="preserve">④ </v>
      </c>
      <c r="Y181" s="308" t="str">
        <f>+IF(AS89=$K181,"④ ","")</f>
        <v/>
      </c>
      <c r="DL181" s="4"/>
      <c r="DO181" s="5"/>
    </row>
    <row r="182" spans="10:119">
      <c r="K182" s="308" t="s">
        <v>782</v>
      </c>
      <c r="L182" s="308" t="str">
        <f>+IF(G89=$K182,"⑤ ","")</f>
        <v/>
      </c>
      <c r="M182" s="308" t="str">
        <f>+IF(J89=$K182,"⑤ ","")</f>
        <v/>
      </c>
      <c r="N182" s="308" t="str">
        <f>+IF(M89=$K182,"⑤ ","")</f>
        <v/>
      </c>
      <c r="O182" s="308" t="str">
        <f>+IF(P89=$K182,"⑤ ","")</f>
        <v/>
      </c>
      <c r="P182" s="308" t="str">
        <f>+IF(S89=$K182,"⑤ ","")</f>
        <v/>
      </c>
      <c r="Q182" s="308" t="str">
        <f>+IF(U89=$K182,"⑤ ","")</f>
        <v/>
      </c>
      <c r="R182" s="308" t="str">
        <f>+IF(X89=$K182,"⑤ ","")</f>
        <v/>
      </c>
      <c r="S182" s="308" t="str">
        <f>+IF(AA89=$K182,"⑤ ","")</f>
        <v/>
      </c>
      <c r="T182" s="308" t="str">
        <f>+IF(AD89=$K182,"⑤ ","")</f>
        <v/>
      </c>
      <c r="U182" s="308" t="str">
        <f>+IF(AG89=$K182,"⑤ ","")</f>
        <v/>
      </c>
      <c r="V182" s="308" t="str">
        <f>+IF(AJ89=$K182,"⑤ ","")</f>
        <v/>
      </c>
      <c r="W182" s="308" t="str">
        <f>+IF(AM89=$K182,"⑤ ","")</f>
        <v/>
      </c>
      <c r="X182" s="308" t="str">
        <f>+IF(AP89=$K182,"⑤ ","")</f>
        <v/>
      </c>
      <c r="Y182" s="308" t="str">
        <f>+IF(AS89=$K182,"⑤ ","")</f>
        <v xml:space="preserve">⑤ </v>
      </c>
      <c r="DL182" s="4"/>
      <c r="DO182" s="5"/>
    </row>
    <row r="183" spans="10:119">
      <c r="K183" s="308"/>
      <c r="L183" s="308"/>
      <c r="M183" s="308"/>
      <c r="N183" s="308"/>
      <c r="O183" s="308"/>
      <c r="P183" s="308"/>
      <c r="Q183" s="308"/>
      <c r="R183" s="308"/>
      <c r="S183" s="308"/>
      <c r="T183" s="308"/>
      <c r="U183" s="308"/>
      <c r="V183" s="308"/>
      <c r="W183" s="308"/>
      <c r="X183" s="308"/>
      <c r="Y183" s="308"/>
      <c r="DL183" s="4"/>
      <c r="DO183" s="5"/>
    </row>
    <row r="184" spans="10:119">
      <c r="K184" s="308" t="s">
        <v>776</v>
      </c>
      <c r="L184" s="308" t="str">
        <f t="shared" ref="L184:Y184" si="485">+IF(L178="","",L$164)</f>
        <v xml:space="preserve">(1) </v>
      </c>
      <c r="M184" s="308" t="str">
        <f t="shared" si="485"/>
        <v xml:space="preserve">(2) </v>
      </c>
      <c r="N184" s="308" t="str">
        <f t="shared" si="485"/>
        <v xml:space="preserve">(3) </v>
      </c>
      <c r="O184" s="308" t="str">
        <f t="shared" si="485"/>
        <v/>
      </c>
      <c r="P184" s="308" t="str">
        <f t="shared" si="485"/>
        <v/>
      </c>
      <c r="Q184" s="308" t="str">
        <f t="shared" si="485"/>
        <v/>
      </c>
      <c r="R184" s="308" t="str">
        <f t="shared" si="485"/>
        <v/>
      </c>
      <c r="S184" s="308" t="str">
        <f t="shared" si="485"/>
        <v/>
      </c>
      <c r="T184" s="308" t="str">
        <f t="shared" si="485"/>
        <v/>
      </c>
      <c r="U184" s="308" t="str">
        <f t="shared" si="485"/>
        <v/>
      </c>
      <c r="V184" s="308" t="str">
        <f t="shared" si="485"/>
        <v/>
      </c>
      <c r="W184" s="308" t="str">
        <f t="shared" si="485"/>
        <v/>
      </c>
      <c r="X184" s="308" t="str">
        <f t="shared" si="485"/>
        <v/>
      </c>
      <c r="Y184" s="308" t="str">
        <f t="shared" si="485"/>
        <v/>
      </c>
      <c r="DL184" s="4"/>
      <c r="DO184" s="5"/>
    </row>
    <row r="185" spans="10:119">
      <c r="K185" s="308" t="s">
        <v>777</v>
      </c>
      <c r="L185" s="308" t="str">
        <f t="shared" ref="L185:Y185" si="486">+IF(L179="","",L$164)</f>
        <v/>
      </c>
      <c r="M185" s="308" t="str">
        <f t="shared" si="486"/>
        <v/>
      </c>
      <c r="N185" s="308" t="str">
        <f t="shared" si="486"/>
        <v/>
      </c>
      <c r="O185" s="308" t="str">
        <f t="shared" si="486"/>
        <v xml:space="preserve">(4) </v>
      </c>
      <c r="P185" s="308" t="str">
        <f t="shared" si="486"/>
        <v xml:space="preserve">(5) </v>
      </c>
      <c r="Q185" s="308" t="str">
        <f t="shared" si="486"/>
        <v/>
      </c>
      <c r="R185" s="308" t="str">
        <f t="shared" si="486"/>
        <v/>
      </c>
      <c r="S185" s="308" t="str">
        <f t="shared" si="486"/>
        <v/>
      </c>
      <c r="T185" s="308" t="str">
        <f t="shared" si="486"/>
        <v xml:space="preserve">(9) </v>
      </c>
      <c r="U185" s="308" t="str">
        <f t="shared" si="486"/>
        <v/>
      </c>
      <c r="V185" s="308" t="str">
        <f t="shared" si="486"/>
        <v/>
      </c>
      <c r="W185" s="308" t="str">
        <f t="shared" si="486"/>
        <v/>
      </c>
      <c r="X185" s="308" t="str">
        <f t="shared" si="486"/>
        <v/>
      </c>
      <c r="Y185" s="308" t="str">
        <f t="shared" si="486"/>
        <v/>
      </c>
      <c r="DL185" s="4"/>
      <c r="DO185" s="5"/>
    </row>
    <row r="186" spans="10:119">
      <c r="K186" s="308" t="s">
        <v>779</v>
      </c>
      <c r="L186" s="308" t="str">
        <f t="shared" ref="L186:Y186" si="487">+IF(L180="","",L$164)</f>
        <v/>
      </c>
      <c r="M186" s="308" t="str">
        <f t="shared" si="487"/>
        <v/>
      </c>
      <c r="N186" s="308" t="str">
        <f t="shared" si="487"/>
        <v/>
      </c>
      <c r="O186" s="308" t="str">
        <f t="shared" si="487"/>
        <v/>
      </c>
      <c r="P186" s="308" t="str">
        <f t="shared" si="487"/>
        <v/>
      </c>
      <c r="Q186" s="308" t="str">
        <f t="shared" si="487"/>
        <v xml:space="preserve">(6) </v>
      </c>
      <c r="R186" s="308" t="str">
        <f t="shared" si="487"/>
        <v xml:space="preserve">(7) </v>
      </c>
      <c r="S186" s="308" t="str">
        <f t="shared" si="487"/>
        <v xml:space="preserve">(8) </v>
      </c>
      <c r="T186" s="308" t="str">
        <f t="shared" si="487"/>
        <v/>
      </c>
      <c r="U186" s="308" t="str">
        <f t="shared" si="487"/>
        <v/>
      </c>
      <c r="V186" s="308" t="str">
        <f t="shared" si="487"/>
        <v/>
      </c>
      <c r="W186" s="308" t="str">
        <f t="shared" si="487"/>
        <v/>
      </c>
      <c r="X186" s="308" t="str">
        <f t="shared" si="487"/>
        <v/>
      </c>
      <c r="Y186" s="308" t="str">
        <f t="shared" si="487"/>
        <v/>
      </c>
      <c r="DL186" s="4"/>
      <c r="DO186" s="5"/>
    </row>
    <row r="187" spans="10:119">
      <c r="K187" s="308" t="s">
        <v>780</v>
      </c>
      <c r="L187" s="308" t="str">
        <f t="shared" ref="L187:Y187" si="488">+IF(L181="","",L$164)</f>
        <v/>
      </c>
      <c r="M187" s="308" t="str">
        <f t="shared" si="488"/>
        <v/>
      </c>
      <c r="N187" s="308" t="str">
        <f t="shared" si="488"/>
        <v/>
      </c>
      <c r="O187" s="308" t="str">
        <f t="shared" si="488"/>
        <v/>
      </c>
      <c r="P187" s="308" t="str">
        <f t="shared" si="488"/>
        <v/>
      </c>
      <c r="Q187" s="308" t="str">
        <f t="shared" si="488"/>
        <v/>
      </c>
      <c r="R187" s="308" t="str">
        <f t="shared" si="488"/>
        <v/>
      </c>
      <c r="S187" s="308" t="str">
        <f t="shared" si="488"/>
        <v/>
      </c>
      <c r="T187" s="308" t="str">
        <f t="shared" si="488"/>
        <v/>
      </c>
      <c r="U187" s="308" t="str">
        <f t="shared" si="488"/>
        <v xml:space="preserve">(10) </v>
      </c>
      <c r="V187" s="308" t="str">
        <f t="shared" si="488"/>
        <v xml:space="preserve">(11) </v>
      </c>
      <c r="W187" s="308" t="str">
        <f t="shared" si="488"/>
        <v xml:space="preserve">(12) </v>
      </c>
      <c r="X187" s="308" t="str">
        <f t="shared" si="488"/>
        <v xml:space="preserve">(13) </v>
      </c>
      <c r="Y187" s="308" t="str">
        <f t="shared" si="488"/>
        <v/>
      </c>
      <c r="DL187" s="4"/>
      <c r="DO187" s="5"/>
    </row>
    <row r="188" spans="10:119">
      <c r="K188" s="308" t="s">
        <v>782</v>
      </c>
      <c r="L188" s="308" t="str">
        <f t="shared" ref="L188:Y188" si="489">+IF(L182="","",L$164)</f>
        <v/>
      </c>
      <c r="M188" s="308" t="str">
        <f t="shared" si="489"/>
        <v/>
      </c>
      <c r="N188" s="308" t="str">
        <f t="shared" si="489"/>
        <v/>
      </c>
      <c r="O188" s="308" t="str">
        <f t="shared" si="489"/>
        <v/>
      </c>
      <c r="P188" s="308" t="str">
        <f t="shared" si="489"/>
        <v/>
      </c>
      <c r="Q188" s="308" t="str">
        <f t="shared" si="489"/>
        <v/>
      </c>
      <c r="R188" s="308" t="str">
        <f t="shared" si="489"/>
        <v/>
      </c>
      <c r="S188" s="308" t="str">
        <f t="shared" si="489"/>
        <v/>
      </c>
      <c r="T188" s="308" t="str">
        <f t="shared" si="489"/>
        <v/>
      </c>
      <c r="U188" s="308" t="str">
        <f t="shared" si="489"/>
        <v/>
      </c>
      <c r="V188" s="308" t="str">
        <f t="shared" si="489"/>
        <v/>
      </c>
      <c r="W188" s="308" t="str">
        <f t="shared" si="489"/>
        <v/>
      </c>
      <c r="X188" s="308" t="str">
        <f t="shared" si="489"/>
        <v/>
      </c>
      <c r="Y188" s="308" t="str">
        <f t="shared" si="489"/>
        <v xml:space="preserve">(14) </v>
      </c>
      <c r="DL188" s="4"/>
      <c r="DO188" s="5"/>
    </row>
  </sheetData>
  <mergeCells count="1669">
    <mergeCell ref="C155:F155"/>
    <mergeCell ref="B131:AT131"/>
    <mergeCell ref="AE142:AF142"/>
    <mergeCell ref="AG142:AH142"/>
    <mergeCell ref="AI142:AJ142"/>
    <mergeCell ref="AK142:AL142"/>
    <mergeCell ref="AM142:AN142"/>
    <mergeCell ref="AO142:AP142"/>
    <mergeCell ref="AQ142:AR142"/>
    <mergeCell ref="AS142:AT142"/>
    <mergeCell ref="C153:F153"/>
    <mergeCell ref="C154:F154"/>
    <mergeCell ref="G154:H154"/>
    <mergeCell ref="I154:J154"/>
    <mergeCell ref="K154:L154"/>
    <mergeCell ref="M154:N154"/>
    <mergeCell ref="O154:P154"/>
    <mergeCell ref="Q154:R154"/>
    <mergeCell ref="S154:T154"/>
    <mergeCell ref="U154:V154"/>
    <mergeCell ref="W154:X154"/>
    <mergeCell ref="Y154:Z154"/>
    <mergeCell ref="AA154:AB154"/>
    <mergeCell ref="AC154:AD154"/>
    <mergeCell ref="AE154:AF154"/>
    <mergeCell ref="AG154:AH154"/>
    <mergeCell ref="AI154:AJ154"/>
    <mergeCell ref="AK154:AL154"/>
    <mergeCell ref="AM154:AN154"/>
    <mergeCell ref="AO154:AP154"/>
    <mergeCell ref="AQ154:AR154"/>
    <mergeCell ref="AS154:AT154"/>
    <mergeCell ref="C139:C146"/>
    <mergeCell ref="D139:D142"/>
    <mergeCell ref="E142:F142"/>
    <mergeCell ref="D143:D148"/>
    <mergeCell ref="C149:F149"/>
    <mergeCell ref="G142:H142"/>
    <mergeCell ref="I142:J142"/>
    <mergeCell ref="K142:L142"/>
    <mergeCell ref="M142:N142"/>
    <mergeCell ref="O142:P142"/>
    <mergeCell ref="Q142:R142"/>
    <mergeCell ref="S142:T142"/>
    <mergeCell ref="U142:V142"/>
    <mergeCell ref="W142:X142"/>
    <mergeCell ref="Y142:Z142"/>
    <mergeCell ref="AA142:AB142"/>
    <mergeCell ref="AC142:AD142"/>
    <mergeCell ref="Y146:Z146"/>
    <mergeCell ref="Y147:Z147"/>
    <mergeCell ref="Y148:Z148"/>
    <mergeCell ref="I148:J148"/>
    <mergeCell ref="G148:H148"/>
    <mergeCell ref="O148:P148"/>
    <mergeCell ref="M139:N139"/>
    <mergeCell ref="K141:L141"/>
    <mergeCell ref="Q143:R143"/>
    <mergeCell ref="I149:J149"/>
    <mergeCell ref="G149:H149"/>
    <mergeCell ref="Q149:R149"/>
    <mergeCell ref="E148:F148"/>
    <mergeCell ref="K148:L148"/>
    <mergeCell ref="M148:N148"/>
    <mergeCell ref="B132:F136"/>
    <mergeCell ref="AK137:AL137"/>
    <mergeCell ref="AM137:AN137"/>
    <mergeCell ref="AO137:AP137"/>
    <mergeCell ref="AQ137:AR137"/>
    <mergeCell ref="AS137:AT137"/>
    <mergeCell ref="I135:J135"/>
    <mergeCell ref="K135:L135"/>
    <mergeCell ref="M135:N135"/>
    <mergeCell ref="O135:P135"/>
    <mergeCell ref="Q135:R135"/>
    <mergeCell ref="S135:T135"/>
    <mergeCell ref="U135:V135"/>
    <mergeCell ref="W135:X135"/>
    <mergeCell ref="AA135:AB135"/>
    <mergeCell ref="AC135:AD135"/>
    <mergeCell ref="AE135:AF135"/>
    <mergeCell ref="AG135:AH135"/>
    <mergeCell ref="AI135:AJ135"/>
    <mergeCell ref="AK135:AL135"/>
    <mergeCell ref="AM135:AN135"/>
    <mergeCell ref="B137:D138"/>
    <mergeCell ref="E137:F137"/>
    <mergeCell ref="AC137:AD137"/>
    <mergeCell ref="AE137:AF137"/>
    <mergeCell ref="AG137:AH137"/>
    <mergeCell ref="AI137:AJ137"/>
    <mergeCell ref="E138:F138"/>
    <mergeCell ref="G138:H138"/>
    <mergeCell ref="I138:J138"/>
    <mergeCell ref="K138:L138"/>
    <mergeCell ref="M138:N138"/>
    <mergeCell ref="AA138:AB138"/>
    <mergeCell ref="AC138:AD138"/>
    <mergeCell ref="AE138:AF138"/>
    <mergeCell ref="AG138:AH138"/>
    <mergeCell ref="AI138:AJ138"/>
    <mergeCell ref="AK138:AL138"/>
    <mergeCell ref="K134:T134"/>
    <mergeCell ref="K133:X133"/>
    <mergeCell ref="G132:Z132"/>
    <mergeCell ref="AA132:AT132"/>
    <mergeCell ref="AE133:AR133"/>
    <mergeCell ref="AE134:AN134"/>
    <mergeCell ref="Y133:Z135"/>
    <mergeCell ref="AA133:AD134"/>
    <mergeCell ref="AS133:AT135"/>
    <mergeCell ref="U134:X134"/>
    <mergeCell ref="AO134:AR134"/>
    <mergeCell ref="AM138:AN138"/>
    <mergeCell ref="AO138:AP138"/>
    <mergeCell ref="AQ138:AR138"/>
    <mergeCell ref="AS138:AT138"/>
    <mergeCell ref="G137:H137"/>
    <mergeCell ref="I137:J137"/>
    <mergeCell ref="K137:L137"/>
    <mergeCell ref="M137:N137"/>
    <mergeCell ref="O137:P137"/>
    <mergeCell ref="Q137:R137"/>
    <mergeCell ref="S137:T137"/>
    <mergeCell ref="U137:V137"/>
    <mergeCell ref="W137:X137"/>
    <mergeCell ref="Y137:Z137"/>
    <mergeCell ref="AA137:AB137"/>
    <mergeCell ref="O138:P138"/>
    <mergeCell ref="Q138:R138"/>
    <mergeCell ref="S138:T138"/>
    <mergeCell ref="U138:V138"/>
    <mergeCell ref="W138:X138"/>
    <mergeCell ref="Y138:Z138"/>
    <mergeCell ref="AO135:AP135"/>
    <mergeCell ref="AQ135:AR135"/>
    <mergeCell ref="AV111:AW111"/>
    <mergeCell ref="AX111:AY111"/>
    <mergeCell ref="AZ111:BA111"/>
    <mergeCell ref="BB111:BC111"/>
    <mergeCell ref="BD111:BE111"/>
    <mergeCell ref="BF111:BG111"/>
    <mergeCell ref="BH111:BI111"/>
    <mergeCell ref="BJ111:BK111"/>
    <mergeCell ref="BL111:BM111"/>
    <mergeCell ref="AX112:AY112"/>
    <mergeCell ref="AZ112:BA112"/>
    <mergeCell ref="BB112:BC112"/>
    <mergeCell ref="BD112:BE112"/>
    <mergeCell ref="BF112:BG112"/>
    <mergeCell ref="BH112:BI112"/>
    <mergeCell ref="BJ112:BK112"/>
    <mergeCell ref="BL112:BM112"/>
    <mergeCell ref="AX115:AY115"/>
    <mergeCell ref="AZ115:BA115"/>
    <mergeCell ref="BB115:BC115"/>
    <mergeCell ref="BD115:BE115"/>
    <mergeCell ref="BF115:BG115"/>
    <mergeCell ref="BH115:BI115"/>
    <mergeCell ref="BJ115:BK115"/>
    <mergeCell ref="BN111:BO111"/>
    <mergeCell ref="AV109:AW109"/>
    <mergeCell ref="AX109:AY109"/>
    <mergeCell ref="AZ109:BA109"/>
    <mergeCell ref="BB109:BC109"/>
    <mergeCell ref="BD109:BE109"/>
    <mergeCell ref="BF109:BG109"/>
    <mergeCell ref="BH109:BI109"/>
    <mergeCell ref="BJ109:BK109"/>
    <mergeCell ref="BL109:BM109"/>
    <mergeCell ref="BN109:BO109"/>
    <mergeCell ref="AV110:AW110"/>
    <mergeCell ref="AX110:AY110"/>
    <mergeCell ref="AZ110:BA110"/>
    <mergeCell ref="BB110:BC110"/>
    <mergeCell ref="BD110:BE110"/>
    <mergeCell ref="BF110:BG110"/>
    <mergeCell ref="BH110:BI110"/>
    <mergeCell ref="BJ110:BK110"/>
    <mergeCell ref="BL110:BM110"/>
    <mergeCell ref="BN110:BO110"/>
    <mergeCell ref="AV107:AW107"/>
    <mergeCell ref="AX107:AY107"/>
    <mergeCell ref="AZ107:BA107"/>
    <mergeCell ref="BB107:BC107"/>
    <mergeCell ref="BD107:BE107"/>
    <mergeCell ref="BF107:BG107"/>
    <mergeCell ref="BH107:BI107"/>
    <mergeCell ref="BJ107:BK107"/>
    <mergeCell ref="BL107:BM107"/>
    <mergeCell ref="BN107:BO107"/>
    <mergeCell ref="AV108:AW108"/>
    <mergeCell ref="AX108:AY108"/>
    <mergeCell ref="AZ108:BA108"/>
    <mergeCell ref="BB108:BC108"/>
    <mergeCell ref="BD108:BE108"/>
    <mergeCell ref="BF108:BG108"/>
    <mergeCell ref="BH108:BI108"/>
    <mergeCell ref="BJ108:BK108"/>
    <mergeCell ref="BL108:BM108"/>
    <mergeCell ref="BN108:BO108"/>
    <mergeCell ref="AV105:AW105"/>
    <mergeCell ref="AX105:AY105"/>
    <mergeCell ref="AZ105:BA105"/>
    <mergeCell ref="BB105:BC105"/>
    <mergeCell ref="BD105:BE105"/>
    <mergeCell ref="BF105:BG105"/>
    <mergeCell ref="BH105:BI105"/>
    <mergeCell ref="BJ105:BK105"/>
    <mergeCell ref="BL105:BM105"/>
    <mergeCell ref="BN105:BO105"/>
    <mergeCell ref="AV106:AW106"/>
    <mergeCell ref="AX106:AY106"/>
    <mergeCell ref="AZ106:BA106"/>
    <mergeCell ref="BB106:BC106"/>
    <mergeCell ref="BD106:BE106"/>
    <mergeCell ref="BF106:BG106"/>
    <mergeCell ref="BH106:BI106"/>
    <mergeCell ref="BJ106:BK106"/>
    <mergeCell ref="BL106:BM106"/>
    <mergeCell ref="BN106:BO106"/>
    <mergeCell ref="AP89:AR89"/>
    <mergeCell ref="AS89:AU89"/>
    <mergeCell ref="AV86:AW86"/>
    <mergeCell ref="AX86:AY86"/>
    <mergeCell ref="AZ86:BA86"/>
    <mergeCell ref="BB86:BC86"/>
    <mergeCell ref="BD86:BE86"/>
    <mergeCell ref="BF86:BG86"/>
    <mergeCell ref="BH86:BI86"/>
    <mergeCell ref="BJ86:BK86"/>
    <mergeCell ref="BL86:BM86"/>
    <mergeCell ref="BN86:BO86"/>
    <mergeCell ref="B93:B125"/>
    <mergeCell ref="C105:E111"/>
    <mergeCell ref="C124:D125"/>
    <mergeCell ref="E124:F124"/>
    <mergeCell ref="E125:F125"/>
    <mergeCell ref="G125:I125"/>
    <mergeCell ref="J125:L125"/>
    <mergeCell ref="M125:O125"/>
    <mergeCell ref="P125:R125"/>
    <mergeCell ref="S125:T125"/>
    <mergeCell ref="U125:V125"/>
    <mergeCell ref="X125:Z125"/>
    <mergeCell ref="AA125:AC125"/>
    <mergeCell ref="AD125:AF125"/>
    <mergeCell ref="AG125:AI125"/>
    <mergeCell ref="AJ125:AL125"/>
    <mergeCell ref="AM125:AO125"/>
    <mergeCell ref="AP125:AR125"/>
    <mergeCell ref="AS125:AU125"/>
    <mergeCell ref="AV125:BO125"/>
    <mergeCell ref="C87:F87"/>
    <mergeCell ref="C88:D89"/>
    <mergeCell ref="E88:F88"/>
    <mergeCell ref="E89:F89"/>
    <mergeCell ref="B10:B89"/>
    <mergeCell ref="G89:I89"/>
    <mergeCell ref="J89:L89"/>
    <mergeCell ref="M89:O89"/>
    <mergeCell ref="P89:R89"/>
    <mergeCell ref="S89:T89"/>
    <mergeCell ref="U89:V89"/>
    <mergeCell ref="X89:Z89"/>
    <mergeCell ref="AA89:AC89"/>
    <mergeCell ref="AD89:AF89"/>
    <mergeCell ref="AG89:AI89"/>
    <mergeCell ref="AJ89:AL89"/>
    <mergeCell ref="AM89:AO89"/>
    <mergeCell ref="E46:F46"/>
    <mergeCell ref="AZ46:BA46"/>
    <mergeCell ref="BB46:BC46"/>
    <mergeCell ref="BD46:BE46"/>
    <mergeCell ref="BF46:BG46"/>
    <mergeCell ref="BH46:BI46"/>
    <mergeCell ref="BJ46:BK46"/>
    <mergeCell ref="BL46:BM46"/>
    <mergeCell ref="BN46:BO46"/>
    <mergeCell ref="E47:E53"/>
    <mergeCell ref="C10:C78"/>
    <mergeCell ref="D10:D46"/>
    <mergeCell ref="D47:D86"/>
    <mergeCell ref="C79:C85"/>
    <mergeCell ref="E79:E85"/>
    <mergeCell ref="E86:F86"/>
    <mergeCell ref="E10:E21"/>
    <mergeCell ref="E22:E33"/>
    <mergeCell ref="E34:E45"/>
    <mergeCell ref="E66:E77"/>
    <mergeCell ref="E54:E65"/>
    <mergeCell ref="AZ77:BA77"/>
    <mergeCell ref="BB77:BC77"/>
    <mergeCell ref="BD77:BE77"/>
    <mergeCell ref="BF77:BG77"/>
    <mergeCell ref="BH77:BI77"/>
    <mergeCell ref="BF58:BG58"/>
    <mergeCell ref="BH58:BI58"/>
    <mergeCell ref="AV68:AW68"/>
    <mergeCell ref="AV69:AW69"/>
    <mergeCell ref="AV70:AW70"/>
    <mergeCell ref="AV71:AW71"/>
    <mergeCell ref="AV72:AW72"/>
    <mergeCell ref="AQ145:AR145"/>
    <mergeCell ref="AS145:AT145"/>
    <mergeCell ref="E144:F144"/>
    <mergeCell ref="E145:F145"/>
    <mergeCell ref="G145:H145"/>
    <mergeCell ref="I145:J145"/>
    <mergeCell ref="K145:L145"/>
    <mergeCell ref="M145:N145"/>
    <mergeCell ref="O145:P145"/>
    <mergeCell ref="Q145:R145"/>
    <mergeCell ref="S145:T145"/>
    <mergeCell ref="U145:V145"/>
    <mergeCell ref="G144:H144"/>
    <mergeCell ref="I144:J144"/>
    <mergeCell ref="K144:L144"/>
    <mergeCell ref="M144:N144"/>
    <mergeCell ref="O144:P144"/>
    <mergeCell ref="Q144:R144"/>
    <mergeCell ref="S144:T144"/>
    <mergeCell ref="U144:V144"/>
    <mergeCell ref="AM144:AN144"/>
    <mergeCell ref="AO144:AP144"/>
    <mergeCell ref="AQ144:AR144"/>
    <mergeCell ref="AK145:AL145"/>
    <mergeCell ref="AM145:AN145"/>
    <mergeCell ref="AO145:AP145"/>
    <mergeCell ref="W144:X144"/>
    <mergeCell ref="Y144:Z144"/>
    <mergeCell ref="AS144:AT144"/>
    <mergeCell ref="AV73:AW73"/>
    <mergeCell ref="AI144:AJ144"/>
    <mergeCell ref="AK144:AL144"/>
    <mergeCell ref="W145:X145"/>
    <mergeCell ref="Y143:Z143"/>
    <mergeCell ref="AE139:AF139"/>
    <mergeCell ref="BJ77:BK77"/>
    <mergeCell ref="BL77:BM77"/>
    <mergeCell ref="BH74:BI74"/>
    <mergeCell ref="BJ74:BK74"/>
    <mergeCell ref="BL74:BM74"/>
    <mergeCell ref="AZ71:BA71"/>
    <mergeCell ref="BB71:BC71"/>
    <mergeCell ref="BD71:BE71"/>
    <mergeCell ref="BF71:BG71"/>
    <mergeCell ref="BH71:BI71"/>
    <mergeCell ref="BJ71:BK71"/>
    <mergeCell ref="BL71:BM71"/>
    <mergeCell ref="Y145:Z145"/>
    <mergeCell ref="AA145:AB145"/>
    <mergeCell ref="AC145:AD145"/>
    <mergeCell ref="AE145:AF145"/>
    <mergeCell ref="AG145:AH145"/>
    <mergeCell ref="AI145:AJ145"/>
    <mergeCell ref="AM139:AN139"/>
    <mergeCell ref="AM140:AN140"/>
    <mergeCell ref="AM141:AN141"/>
    <mergeCell ref="AM143:AN143"/>
    <mergeCell ref="BH87:BI87"/>
    <mergeCell ref="AZ84:BA84"/>
    <mergeCell ref="BD73:BE73"/>
    <mergeCell ref="BF73:BG73"/>
    <mergeCell ref="BN77:BO77"/>
    <mergeCell ref="AZ65:BA65"/>
    <mergeCell ref="BB65:BC65"/>
    <mergeCell ref="BD65:BE65"/>
    <mergeCell ref="BF65:BG65"/>
    <mergeCell ref="BH65:BI65"/>
    <mergeCell ref="BJ65:BK65"/>
    <mergeCell ref="BL65:BM65"/>
    <mergeCell ref="BN65:BO65"/>
    <mergeCell ref="AZ76:BA76"/>
    <mergeCell ref="BB76:BC76"/>
    <mergeCell ref="BD76:BE76"/>
    <mergeCell ref="BF76:BG76"/>
    <mergeCell ref="BH76:BI76"/>
    <mergeCell ref="BJ76:BK76"/>
    <mergeCell ref="BL76:BM76"/>
    <mergeCell ref="BN76:BO76"/>
    <mergeCell ref="AZ75:BA75"/>
    <mergeCell ref="BB75:BC75"/>
    <mergeCell ref="BD75:BE75"/>
    <mergeCell ref="BF75:BG75"/>
    <mergeCell ref="BH75:BI75"/>
    <mergeCell ref="BJ75:BK75"/>
    <mergeCell ref="BL75:BM75"/>
    <mergeCell ref="BN75:BO75"/>
    <mergeCell ref="AZ74:BA74"/>
    <mergeCell ref="BB74:BC74"/>
    <mergeCell ref="BD74:BE74"/>
    <mergeCell ref="BF74:BG74"/>
    <mergeCell ref="BN74:BO74"/>
    <mergeCell ref="AZ73:BA73"/>
    <mergeCell ref="BB73:BC73"/>
    <mergeCell ref="BH73:BI73"/>
    <mergeCell ref="BJ73:BK73"/>
    <mergeCell ref="BL73:BM73"/>
    <mergeCell ref="BN73:BO73"/>
    <mergeCell ref="AZ72:BA72"/>
    <mergeCell ref="BB72:BC72"/>
    <mergeCell ref="BD72:BE72"/>
    <mergeCell ref="BF72:BG72"/>
    <mergeCell ref="BH72:BI72"/>
    <mergeCell ref="BJ72:BK72"/>
    <mergeCell ref="BL72:BM72"/>
    <mergeCell ref="BN72:BO72"/>
    <mergeCell ref="BN71:BO71"/>
    <mergeCell ref="AZ70:BA70"/>
    <mergeCell ref="BB70:BC70"/>
    <mergeCell ref="BD70:BE70"/>
    <mergeCell ref="BF70:BG70"/>
    <mergeCell ref="BH70:BI70"/>
    <mergeCell ref="BJ70:BK70"/>
    <mergeCell ref="BL70:BM70"/>
    <mergeCell ref="BN70:BO70"/>
    <mergeCell ref="BJ69:BK69"/>
    <mergeCell ref="BL69:BM69"/>
    <mergeCell ref="BN69:BO69"/>
    <mergeCell ref="BN64:BO64"/>
    <mergeCell ref="AZ63:BA63"/>
    <mergeCell ref="BB63:BC63"/>
    <mergeCell ref="BD63:BE63"/>
    <mergeCell ref="BF63:BG63"/>
    <mergeCell ref="BH63:BI63"/>
    <mergeCell ref="BJ63:BK63"/>
    <mergeCell ref="BL63:BM63"/>
    <mergeCell ref="BN63:BO63"/>
    <mergeCell ref="BF68:BG68"/>
    <mergeCell ref="BH68:BI68"/>
    <mergeCell ref="BJ68:BK68"/>
    <mergeCell ref="BL68:BM68"/>
    <mergeCell ref="BN68:BO68"/>
    <mergeCell ref="AZ67:BA67"/>
    <mergeCell ref="BB67:BC67"/>
    <mergeCell ref="BD67:BE67"/>
    <mergeCell ref="BF67:BG67"/>
    <mergeCell ref="BH67:BI67"/>
    <mergeCell ref="BJ67:BK67"/>
    <mergeCell ref="BL67:BM67"/>
    <mergeCell ref="BN67:BO67"/>
    <mergeCell ref="AZ66:BA66"/>
    <mergeCell ref="BB66:BC66"/>
    <mergeCell ref="BN66:BO66"/>
    <mergeCell ref="AZ68:BA68"/>
    <mergeCell ref="BB68:BC68"/>
    <mergeCell ref="BD68:BE68"/>
    <mergeCell ref="BB62:BC62"/>
    <mergeCell ref="BD62:BE62"/>
    <mergeCell ref="BF62:BG62"/>
    <mergeCell ref="BH62:BI62"/>
    <mergeCell ref="BJ62:BK62"/>
    <mergeCell ref="BL62:BM62"/>
    <mergeCell ref="BN62:BO62"/>
    <mergeCell ref="AZ61:BA61"/>
    <mergeCell ref="BB61:BC61"/>
    <mergeCell ref="BD61:BE61"/>
    <mergeCell ref="BF61:BG61"/>
    <mergeCell ref="BH61:BI61"/>
    <mergeCell ref="BJ61:BK61"/>
    <mergeCell ref="BL61:BM61"/>
    <mergeCell ref="BN61:BO61"/>
    <mergeCell ref="AZ62:BA62"/>
    <mergeCell ref="BJ58:BK58"/>
    <mergeCell ref="BL58:BM58"/>
    <mergeCell ref="BN58:BO58"/>
    <mergeCell ref="BH57:BI57"/>
    <mergeCell ref="BJ57:BK57"/>
    <mergeCell ref="BL57:BM57"/>
    <mergeCell ref="BN57:BO57"/>
    <mergeCell ref="AZ60:BA60"/>
    <mergeCell ref="BB60:BC60"/>
    <mergeCell ref="BD60:BE60"/>
    <mergeCell ref="BF60:BG60"/>
    <mergeCell ref="BH60:BI60"/>
    <mergeCell ref="BJ60:BK60"/>
    <mergeCell ref="BL60:BM60"/>
    <mergeCell ref="BN60:BO60"/>
    <mergeCell ref="AZ59:BA59"/>
    <mergeCell ref="BB59:BC59"/>
    <mergeCell ref="BD59:BE59"/>
    <mergeCell ref="BF59:BG59"/>
    <mergeCell ref="BH59:BI59"/>
    <mergeCell ref="BJ59:BK59"/>
    <mergeCell ref="BL59:BM59"/>
    <mergeCell ref="BN59:BO59"/>
    <mergeCell ref="BL56:BM56"/>
    <mergeCell ref="BN56:BO56"/>
    <mergeCell ref="BB54:BC54"/>
    <mergeCell ref="BD54:BE54"/>
    <mergeCell ref="BF54:BG54"/>
    <mergeCell ref="BH54:BI54"/>
    <mergeCell ref="BJ54:BK54"/>
    <mergeCell ref="BL54:BM54"/>
    <mergeCell ref="BN54:BO54"/>
    <mergeCell ref="AZ55:BA55"/>
    <mergeCell ref="BB55:BC55"/>
    <mergeCell ref="BD55:BE55"/>
    <mergeCell ref="BF55:BG55"/>
    <mergeCell ref="BH55:BI55"/>
    <mergeCell ref="BJ55:BK55"/>
    <mergeCell ref="BL55:BM55"/>
    <mergeCell ref="BN55:BO55"/>
    <mergeCell ref="BN34:BO34"/>
    <mergeCell ref="BN35:BO35"/>
    <mergeCell ref="BN80:BO80"/>
    <mergeCell ref="BN81:BO81"/>
    <mergeCell ref="BN82:BO82"/>
    <mergeCell ref="BN83:BO83"/>
    <mergeCell ref="BN84:BO84"/>
    <mergeCell ref="AZ80:BA80"/>
    <mergeCell ref="BB80:BC80"/>
    <mergeCell ref="BD80:BE80"/>
    <mergeCell ref="BH80:BI80"/>
    <mergeCell ref="BH81:BI81"/>
    <mergeCell ref="BH82:BI82"/>
    <mergeCell ref="BH83:BI83"/>
    <mergeCell ref="BH84:BI84"/>
    <mergeCell ref="AZ54:BA54"/>
    <mergeCell ref="BJ85:BK85"/>
    <mergeCell ref="BL85:BM85"/>
    <mergeCell ref="BJ84:BK84"/>
    <mergeCell ref="BL84:BM84"/>
    <mergeCell ref="BL83:BM83"/>
    <mergeCell ref="BJ83:BK83"/>
    <mergeCell ref="AZ56:BA56"/>
    <mergeCell ref="BB56:BC56"/>
    <mergeCell ref="BD56:BE56"/>
    <mergeCell ref="BF56:BG56"/>
    <mergeCell ref="BH56:BI56"/>
    <mergeCell ref="BJ56:BK56"/>
    <mergeCell ref="BH85:BI85"/>
    <mergeCell ref="BB84:BC84"/>
    <mergeCell ref="BD84:BE84"/>
    <mergeCell ref="AZ83:BA83"/>
    <mergeCell ref="BH45:BI45"/>
    <mergeCell ref="BF87:BG87"/>
    <mergeCell ref="BN10:BO10"/>
    <mergeCell ref="BN11:BO11"/>
    <mergeCell ref="BN12:BO12"/>
    <mergeCell ref="BN13:BO13"/>
    <mergeCell ref="BN14:BO14"/>
    <mergeCell ref="BN15:BO15"/>
    <mergeCell ref="BN16:BO16"/>
    <mergeCell ref="BN17:BO17"/>
    <mergeCell ref="BN18:BO18"/>
    <mergeCell ref="BN19:BO19"/>
    <mergeCell ref="BN20:BO20"/>
    <mergeCell ref="BN21:BO21"/>
    <mergeCell ref="BF47:BG47"/>
    <mergeCell ref="BF48:BG48"/>
    <mergeCell ref="BF49:BG49"/>
    <mergeCell ref="BF50:BG50"/>
    <mergeCell ref="BN22:BO22"/>
    <mergeCell ref="BN47:BO47"/>
    <mergeCell ref="BN48:BO48"/>
    <mergeCell ref="BN49:BO49"/>
    <mergeCell ref="BN50:BO50"/>
    <mergeCell ref="BN39:BO39"/>
    <mergeCell ref="BN40:BO40"/>
    <mergeCell ref="BN41:BO41"/>
    <mergeCell ref="BN42:BO42"/>
    <mergeCell ref="BN43:BO43"/>
    <mergeCell ref="BN44:BO44"/>
    <mergeCell ref="BN45:BO45"/>
    <mergeCell ref="BN32:BO32"/>
    <mergeCell ref="BN33:BO33"/>
    <mergeCell ref="BB44:BC44"/>
    <mergeCell ref="BD44:BE44"/>
    <mergeCell ref="BN23:BO23"/>
    <mergeCell ref="BN24:BO24"/>
    <mergeCell ref="BN25:BO25"/>
    <mergeCell ref="BN26:BO26"/>
    <mergeCell ref="BN27:BO27"/>
    <mergeCell ref="BN28:BO28"/>
    <mergeCell ref="BN29:BO29"/>
    <mergeCell ref="BN30:BO30"/>
    <mergeCell ref="BN31:BO31"/>
    <mergeCell ref="AS88:AU88"/>
    <mergeCell ref="AA88:AC88"/>
    <mergeCell ref="AD88:AF88"/>
    <mergeCell ref="BF51:BG51"/>
    <mergeCell ref="BN51:BO51"/>
    <mergeCell ref="BN52:BO52"/>
    <mergeCell ref="BN36:BO36"/>
    <mergeCell ref="BN37:BO37"/>
    <mergeCell ref="BN38:BO38"/>
    <mergeCell ref="BN85:BO85"/>
    <mergeCell ref="BN87:BO87"/>
    <mergeCell ref="AV88:BO88"/>
    <mergeCell ref="BN53:BO53"/>
    <mergeCell ref="BN78:BO78"/>
    <mergeCell ref="BN79:BO79"/>
    <mergeCell ref="BH52:BI52"/>
    <mergeCell ref="BH79:BI79"/>
    <mergeCell ref="BH78:BI78"/>
    <mergeCell ref="BH34:BI34"/>
    <mergeCell ref="BH35:BI35"/>
    <mergeCell ref="BJ87:BK87"/>
    <mergeCell ref="O139:P139"/>
    <mergeCell ref="W147:X147"/>
    <mergeCell ref="K139:L139"/>
    <mergeCell ref="AS149:AT149"/>
    <mergeCell ref="BF10:BG10"/>
    <mergeCell ref="BF11:BG11"/>
    <mergeCell ref="BF12:BG12"/>
    <mergeCell ref="BF13:BG13"/>
    <mergeCell ref="BF14:BG14"/>
    <mergeCell ref="BF15:BG15"/>
    <mergeCell ref="BF16:BG16"/>
    <mergeCell ref="BF17:BG17"/>
    <mergeCell ref="BF18:BG18"/>
    <mergeCell ref="BF19:BG19"/>
    <mergeCell ref="BF20:BG20"/>
    <mergeCell ref="BF21:BG21"/>
    <mergeCell ref="BF22:BG22"/>
    <mergeCell ref="BF23:BG23"/>
    <mergeCell ref="BF24:BG24"/>
    <mergeCell ref="BF25:BG25"/>
    <mergeCell ref="BF26:BG26"/>
    <mergeCell ref="BF27:BG27"/>
    <mergeCell ref="BF28:BG28"/>
    <mergeCell ref="BF33:BG33"/>
    <mergeCell ref="BF34:BG34"/>
    <mergeCell ref="AS139:AT139"/>
    <mergeCell ref="AS140:AT140"/>
    <mergeCell ref="AS141:AT141"/>
    <mergeCell ref="AS143:AT143"/>
    <mergeCell ref="AS146:AT146"/>
    <mergeCell ref="AS147:AT147"/>
    <mergeCell ref="AS148:AT148"/>
    <mergeCell ref="Y149:Z149"/>
    <mergeCell ref="Y139:Z139"/>
    <mergeCell ref="AA144:AB144"/>
    <mergeCell ref="AC144:AD144"/>
    <mergeCell ref="AE144:AF144"/>
    <mergeCell ref="AG144:AH144"/>
    <mergeCell ref="AG140:AH140"/>
    <mergeCell ref="AE149:AF149"/>
    <mergeCell ref="AA149:AB149"/>
    <mergeCell ref="AC149:AD149"/>
    <mergeCell ref="AE147:AF147"/>
    <mergeCell ref="AG147:AH147"/>
    <mergeCell ref="AI147:AJ147"/>
    <mergeCell ref="E139:F139"/>
    <mergeCell ref="E141:F141"/>
    <mergeCell ref="M141:N141"/>
    <mergeCell ref="E140:F140"/>
    <mergeCell ref="K140:L140"/>
    <mergeCell ref="M140:N140"/>
    <mergeCell ref="E143:F143"/>
    <mergeCell ref="K143:L143"/>
    <mergeCell ref="M143:N143"/>
    <mergeCell ref="G139:H139"/>
    <mergeCell ref="I139:J139"/>
    <mergeCell ref="I140:J140"/>
    <mergeCell ref="I141:J141"/>
    <mergeCell ref="I143:J143"/>
    <mergeCell ref="I146:J146"/>
    <mergeCell ref="I147:J147"/>
    <mergeCell ref="G143:H143"/>
    <mergeCell ref="G141:H141"/>
    <mergeCell ref="G140:H140"/>
    <mergeCell ref="BD11:BE11"/>
    <mergeCell ref="AZ18:BA18"/>
    <mergeCell ref="BB18:BC18"/>
    <mergeCell ref="BD18:BE18"/>
    <mergeCell ref="AZ16:BA16"/>
    <mergeCell ref="BB16:BC16"/>
    <mergeCell ref="BD16:BE16"/>
    <mergeCell ref="AZ44:BA44"/>
    <mergeCell ref="BF52:BG52"/>
    <mergeCell ref="BF79:BG79"/>
    <mergeCell ref="BF80:BG80"/>
    <mergeCell ref="BF81:BG81"/>
    <mergeCell ref="BF82:BG82"/>
    <mergeCell ref="BF83:BG83"/>
    <mergeCell ref="BF84:BG84"/>
    <mergeCell ref="BF85:BG85"/>
    <mergeCell ref="AZ58:BA58"/>
    <mergeCell ref="BB58:BC58"/>
    <mergeCell ref="BD58:BE58"/>
    <mergeCell ref="AZ45:BA45"/>
    <mergeCell ref="BB45:BC45"/>
    <mergeCell ref="BD45:BE45"/>
    <mergeCell ref="AZ82:BA82"/>
    <mergeCell ref="BB82:BC82"/>
    <mergeCell ref="BD82:BE82"/>
    <mergeCell ref="BD51:BE51"/>
    <mergeCell ref="BB83:BC83"/>
    <mergeCell ref="BD83:BE83"/>
    <mergeCell ref="AZ57:BA57"/>
    <mergeCell ref="BB57:BC57"/>
    <mergeCell ref="BD57:BE57"/>
    <mergeCell ref="BF57:BG57"/>
    <mergeCell ref="BL87:BM87"/>
    <mergeCell ref="AZ85:BA85"/>
    <mergeCell ref="BB85:BC85"/>
    <mergeCell ref="BD85:BE85"/>
    <mergeCell ref="AO141:AP141"/>
    <mergeCell ref="AI140:AJ140"/>
    <mergeCell ref="AO140:AP140"/>
    <mergeCell ref="AO139:AP139"/>
    <mergeCell ref="AQ139:AR139"/>
    <mergeCell ref="BH51:BI51"/>
    <mergeCell ref="AO147:AP147"/>
    <mergeCell ref="AM147:AN147"/>
    <mergeCell ref="AK149:AL149"/>
    <mergeCell ref="AX84:AY84"/>
    <mergeCell ref="AV60:AW60"/>
    <mergeCell ref="AV61:AW61"/>
    <mergeCell ref="AV62:AW62"/>
    <mergeCell ref="AV63:AW63"/>
    <mergeCell ref="AV64:AW64"/>
    <mergeCell ref="AV65:AW65"/>
    <mergeCell ref="AV66:AW66"/>
    <mergeCell ref="AV67:AW67"/>
    <mergeCell ref="AM146:AN146"/>
    <mergeCell ref="AI149:AJ149"/>
    <mergeCell ref="AI148:AJ148"/>
    <mergeCell ref="AI143:AJ143"/>
    <mergeCell ref="AK139:AL139"/>
    <mergeCell ref="AK140:AL140"/>
    <mergeCell ref="AK141:AL141"/>
    <mergeCell ref="AK143:AL143"/>
    <mergeCell ref="AK146:AL146"/>
    <mergeCell ref="BJ80:BK80"/>
    <mergeCell ref="S148:T148"/>
    <mergeCell ref="U148:V148"/>
    <mergeCell ref="W148:X148"/>
    <mergeCell ref="AA148:AB148"/>
    <mergeCell ref="AC148:AD148"/>
    <mergeCell ref="AK148:AL148"/>
    <mergeCell ref="Q148:R148"/>
    <mergeCell ref="K149:L149"/>
    <mergeCell ref="M149:N149"/>
    <mergeCell ref="S149:T149"/>
    <mergeCell ref="U149:V149"/>
    <mergeCell ref="O149:P149"/>
    <mergeCell ref="W149:X149"/>
    <mergeCell ref="AO148:AP148"/>
    <mergeCell ref="AQ148:AR148"/>
    <mergeCell ref="AM148:AN148"/>
    <mergeCell ref="E147:F147"/>
    <mergeCell ref="K147:L147"/>
    <mergeCell ref="M147:N147"/>
    <mergeCell ref="S147:T147"/>
    <mergeCell ref="U147:V147"/>
    <mergeCell ref="AA147:AB147"/>
    <mergeCell ref="AC147:AD147"/>
    <mergeCell ref="Q147:R147"/>
    <mergeCell ref="AO149:AP149"/>
    <mergeCell ref="AQ149:AR149"/>
    <mergeCell ref="AM149:AN149"/>
    <mergeCell ref="AQ147:AR147"/>
    <mergeCell ref="AG149:AH149"/>
    <mergeCell ref="AE148:AF148"/>
    <mergeCell ref="AG148:AH148"/>
    <mergeCell ref="AK147:AL147"/>
    <mergeCell ref="U146:V146"/>
    <mergeCell ref="W146:X146"/>
    <mergeCell ref="AE146:AF146"/>
    <mergeCell ref="AG146:AH146"/>
    <mergeCell ref="AI146:AJ146"/>
    <mergeCell ref="AA146:AB146"/>
    <mergeCell ref="AC146:AD146"/>
    <mergeCell ref="E146:F146"/>
    <mergeCell ref="K146:L146"/>
    <mergeCell ref="M146:N146"/>
    <mergeCell ref="S146:T146"/>
    <mergeCell ref="Q146:R146"/>
    <mergeCell ref="G147:H147"/>
    <mergeCell ref="G146:H146"/>
    <mergeCell ref="AQ140:AR140"/>
    <mergeCell ref="AQ143:AR143"/>
    <mergeCell ref="O140:P140"/>
    <mergeCell ref="O141:P141"/>
    <mergeCell ref="AO146:AP146"/>
    <mergeCell ref="AQ146:AR146"/>
    <mergeCell ref="AG143:AH143"/>
    <mergeCell ref="AA140:AB140"/>
    <mergeCell ref="AC140:AD140"/>
    <mergeCell ref="AA141:AB141"/>
    <mergeCell ref="AC141:AD141"/>
    <mergeCell ref="Y140:Z140"/>
    <mergeCell ref="Y141:Z141"/>
    <mergeCell ref="S140:T140"/>
    <mergeCell ref="U140:V140"/>
    <mergeCell ref="O143:P143"/>
    <mergeCell ref="O146:P146"/>
    <mergeCell ref="O147:P147"/>
    <mergeCell ref="AG139:AH139"/>
    <mergeCell ref="AI139:AJ139"/>
    <mergeCell ref="U141:V141"/>
    <mergeCell ref="W140:X140"/>
    <mergeCell ref="AO143:AP143"/>
    <mergeCell ref="U143:V143"/>
    <mergeCell ref="W143:X143"/>
    <mergeCell ref="AE143:AF143"/>
    <mergeCell ref="AA143:AB143"/>
    <mergeCell ref="AC143:AD143"/>
    <mergeCell ref="AQ141:AR141"/>
    <mergeCell ref="W141:X141"/>
    <mergeCell ref="AE141:AF141"/>
    <mergeCell ref="AG141:AH141"/>
    <mergeCell ref="AI141:AJ141"/>
    <mergeCell ref="AE140:AF140"/>
    <mergeCell ref="S139:T139"/>
    <mergeCell ref="S141:T141"/>
    <mergeCell ref="S143:T143"/>
    <mergeCell ref="AA139:AB139"/>
    <mergeCell ref="AC139:AD139"/>
    <mergeCell ref="U139:V139"/>
    <mergeCell ref="W139:X139"/>
    <mergeCell ref="Q139:R139"/>
    <mergeCell ref="Q140:R140"/>
    <mergeCell ref="Q141:R141"/>
    <mergeCell ref="G136:H136"/>
    <mergeCell ref="I136:J136"/>
    <mergeCell ref="AZ87:BA87"/>
    <mergeCell ref="BB87:BC87"/>
    <mergeCell ref="BD87:BE87"/>
    <mergeCell ref="G135:H135"/>
    <mergeCell ref="AG88:AI88"/>
    <mergeCell ref="AJ88:AL88"/>
    <mergeCell ref="AM88:AO88"/>
    <mergeCell ref="AP88:AR88"/>
    <mergeCell ref="BJ82:BK82"/>
    <mergeCell ref="BL82:BM82"/>
    <mergeCell ref="AZ81:BA81"/>
    <mergeCell ref="BB81:BC81"/>
    <mergeCell ref="BD81:BE81"/>
    <mergeCell ref="BJ81:BK81"/>
    <mergeCell ref="BL81:BM81"/>
    <mergeCell ref="G133:J134"/>
    <mergeCell ref="G88:I88"/>
    <mergeCell ref="J88:L88"/>
    <mergeCell ref="M88:O88"/>
    <mergeCell ref="P88:R88"/>
    <mergeCell ref="S88:T88"/>
    <mergeCell ref="U88:V88"/>
    <mergeCell ref="X88:Z88"/>
    <mergeCell ref="AV87:AW87"/>
    <mergeCell ref="AX81:AY81"/>
    <mergeCell ref="AX82:AY82"/>
    <mergeCell ref="AX83:AY83"/>
    <mergeCell ref="BL80:BM80"/>
    <mergeCell ref="AZ79:BA79"/>
    <mergeCell ref="BB79:BC79"/>
    <mergeCell ref="BD79:BE79"/>
    <mergeCell ref="BJ79:BK79"/>
    <mergeCell ref="BL79:BM79"/>
    <mergeCell ref="AZ64:BA64"/>
    <mergeCell ref="BB64:BC64"/>
    <mergeCell ref="BD64:BE64"/>
    <mergeCell ref="BF64:BG64"/>
    <mergeCell ref="BH64:BI64"/>
    <mergeCell ref="BJ64:BK64"/>
    <mergeCell ref="BL64:BM64"/>
    <mergeCell ref="BL66:BM66"/>
    <mergeCell ref="AX77:AY77"/>
    <mergeCell ref="AX78:AY78"/>
    <mergeCell ref="AV74:AW74"/>
    <mergeCell ref="AV75:AW75"/>
    <mergeCell ref="AV76:AW76"/>
    <mergeCell ref="AV77:AW77"/>
    <mergeCell ref="AV78:AW78"/>
    <mergeCell ref="AV79:AW79"/>
    <mergeCell ref="AV80:AW80"/>
    <mergeCell ref="BD66:BE66"/>
    <mergeCell ref="BF66:BG66"/>
    <mergeCell ref="BH66:BI66"/>
    <mergeCell ref="BJ66:BK66"/>
    <mergeCell ref="AZ69:BA69"/>
    <mergeCell ref="BB69:BC69"/>
    <mergeCell ref="BD69:BE69"/>
    <mergeCell ref="BF69:BG69"/>
    <mergeCell ref="BH69:BI69"/>
    <mergeCell ref="BJ51:BK51"/>
    <mergeCell ref="AZ50:BA50"/>
    <mergeCell ref="BB50:BC50"/>
    <mergeCell ref="BD50:BE50"/>
    <mergeCell ref="BJ50:BK50"/>
    <mergeCell ref="BH50:BI50"/>
    <mergeCell ref="BJ78:BK78"/>
    <mergeCell ref="E78:F78"/>
    <mergeCell ref="AZ78:BA78"/>
    <mergeCell ref="BB78:BC78"/>
    <mergeCell ref="BD78:BE78"/>
    <mergeCell ref="BL78:BM78"/>
    <mergeCell ref="BF78:BG78"/>
    <mergeCell ref="AZ53:BA53"/>
    <mergeCell ref="BB53:BC53"/>
    <mergeCell ref="BD53:BE53"/>
    <mergeCell ref="BJ53:BK53"/>
    <mergeCell ref="BL53:BM53"/>
    <mergeCell ref="BF53:BG53"/>
    <mergeCell ref="AV55:AW55"/>
    <mergeCell ref="AV56:AW56"/>
    <mergeCell ref="AV57:AW57"/>
    <mergeCell ref="AV58:AW58"/>
    <mergeCell ref="AV51:AW51"/>
    <mergeCell ref="AX53:AY53"/>
    <mergeCell ref="AX54:AY54"/>
    <mergeCell ref="AX55:AY55"/>
    <mergeCell ref="AX56:AY56"/>
    <mergeCell ref="AV53:AW53"/>
    <mergeCell ref="AV54:AW54"/>
    <mergeCell ref="AX51:AY51"/>
    <mergeCell ref="AX52:AY52"/>
    <mergeCell ref="BH42:BI42"/>
    <mergeCell ref="BL47:BM47"/>
    <mergeCell ref="AZ47:BA47"/>
    <mergeCell ref="BB47:BC47"/>
    <mergeCell ref="BD47:BE47"/>
    <mergeCell ref="BJ47:BK47"/>
    <mergeCell ref="BH53:BI53"/>
    <mergeCell ref="BH47:BI47"/>
    <mergeCell ref="BH48:BI48"/>
    <mergeCell ref="BH49:BI49"/>
    <mergeCell ref="AZ49:BA49"/>
    <mergeCell ref="BB49:BC49"/>
    <mergeCell ref="BD49:BE49"/>
    <mergeCell ref="BJ49:BK49"/>
    <mergeCell ref="BL49:BM49"/>
    <mergeCell ref="AZ48:BA48"/>
    <mergeCell ref="BB48:BC48"/>
    <mergeCell ref="BD48:BE48"/>
    <mergeCell ref="BJ48:BK48"/>
    <mergeCell ref="BL48:BM48"/>
    <mergeCell ref="BL51:BM51"/>
    <mergeCell ref="BL50:BM50"/>
    <mergeCell ref="AZ52:BA52"/>
    <mergeCell ref="BB52:BC52"/>
    <mergeCell ref="BD52:BE52"/>
    <mergeCell ref="BJ52:BK52"/>
    <mergeCell ref="BL52:BM52"/>
    <mergeCell ref="AZ51:BA51"/>
    <mergeCell ref="BB51:BC51"/>
    <mergeCell ref="BJ45:BK45"/>
    <mergeCell ref="BL45:BM45"/>
    <mergeCell ref="BF45:BG45"/>
    <mergeCell ref="BF42:BG42"/>
    <mergeCell ref="BF41:BG41"/>
    <mergeCell ref="AZ40:BA40"/>
    <mergeCell ref="BB40:BC40"/>
    <mergeCell ref="BD40:BE40"/>
    <mergeCell ref="BJ40:BK40"/>
    <mergeCell ref="BL40:BM40"/>
    <mergeCell ref="BH40:BI40"/>
    <mergeCell ref="AZ39:BA39"/>
    <mergeCell ref="BB39:BC39"/>
    <mergeCell ref="BD39:BE39"/>
    <mergeCell ref="BJ39:BK39"/>
    <mergeCell ref="BL39:BM39"/>
    <mergeCell ref="BH39:BI39"/>
    <mergeCell ref="BF39:BG39"/>
    <mergeCell ref="BF40:BG40"/>
    <mergeCell ref="BJ44:BK44"/>
    <mergeCell ref="BL44:BM44"/>
    <mergeCell ref="BH44:BI44"/>
    <mergeCell ref="AZ43:BA43"/>
    <mergeCell ref="BB43:BC43"/>
    <mergeCell ref="BD43:BE43"/>
    <mergeCell ref="BJ43:BK43"/>
    <mergeCell ref="BL43:BM43"/>
    <mergeCell ref="BH43:BI43"/>
    <mergeCell ref="BF43:BG43"/>
    <mergeCell ref="BF44:BG44"/>
    <mergeCell ref="AZ42:BA42"/>
    <mergeCell ref="BB42:BC42"/>
    <mergeCell ref="BD42:BE42"/>
    <mergeCell ref="BJ42:BK42"/>
    <mergeCell ref="BL42:BM42"/>
    <mergeCell ref="AZ38:BA38"/>
    <mergeCell ref="BB38:BC38"/>
    <mergeCell ref="BD38:BE38"/>
    <mergeCell ref="BJ38:BK38"/>
    <mergeCell ref="BL38:BM38"/>
    <mergeCell ref="BH38:BI38"/>
    <mergeCell ref="AZ37:BA37"/>
    <mergeCell ref="BB37:BC37"/>
    <mergeCell ref="BD37:BE37"/>
    <mergeCell ref="BJ37:BK37"/>
    <mergeCell ref="BL37:BM37"/>
    <mergeCell ref="BH37:BI37"/>
    <mergeCell ref="BF35:BG35"/>
    <mergeCell ref="BF36:BG36"/>
    <mergeCell ref="BF37:BG37"/>
    <mergeCell ref="BF38:BG38"/>
    <mergeCell ref="AZ41:BA41"/>
    <mergeCell ref="BB41:BC41"/>
    <mergeCell ref="BD41:BE41"/>
    <mergeCell ref="BJ41:BK41"/>
    <mergeCell ref="BL41:BM41"/>
    <mergeCell ref="BH41:BI41"/>
    <mergeCell ref="BH36:BI36"/>
    <mergeCell ref="AZ34:BA34"/>
    <mergeCell ref="BB34:BC34"/>
    <mergeCell ref="BD34:BE34"/>
    <mergeCell ref="BJ34:BK34"/>
    <mergeCell ref="BL34:BM34"/>
    <mergeCell ref="BL33:BM33"/>
    <mergeCell ref="AZ33:BA33"/>
    <mergeCell ref="BB33:BC33"/>
    <mergeCell ref="BD33:BE33"/>
    <mergeCell ref="BJ33:BK33"/>
    <mergeCell ref="BL27:BM27"/>
    <mergeCell ref="AZ26:BA26"/>
    <mergeCell ref="BB26:BC26"/>
    <mergeCell ref="BD26:BE26"/>
    <mergeCell ref="BJ26:BK26"/>
    <mergeCell ref="AZ36:BA36"/>
    <mergeCell ref="BB36:BC36"/>
    <mergeCell ref="BD36:BE36"/>
    <mergeCell ref="BJ36:BK36"/>
    <mergeCell ref="BL36:BM36"/>
    <mergeCell ref="AZ35:BA35"/>
    <mergeCell ref="BB35:BC35"/>
    <mergeCell ref="BD35:BE35"/>
    <mergeCell ref="BJ35:BK35"/>
    <mergeCell ref="BL35:BM35"/>
    <mergeCell ref="BH33:BI33"/>
    <mergeCell ref="BH28:BI28"/>
    <mergeCell ref="BL32:BM32"/>
    <mergeCell ref="AZ32:BA32"/>
    <mergeCell ref="BB32:BC32"/>
    <mergeCell ref="BD32:BE32"/>
    <mergeCell ref="BJ32:BK32"/>
    <mergeCell ref="AZ31:BA31"/>
    <mergeCell ref="BB31:BC31"/>
    <mergeCell ref="BD31:BE31"/>
    <mergeCell ref="BJ31:BK31"/>
    <mergeCell ref="BL31:BM31"/>
    <mergeCell ref="BH32:BI32"/>
    <mergeCell ref="BF31:BG31"/>
    <mergeCell ref="BF32:BG32"/>
    <mergeCell ref="AZ30:BA30"/>
    <mergeCell ref="BB30:BC30"/>
    <mergeCell ref="BD30:BE30"/>
    <mergeCell ref="BH29:BI29"/>
    <mergeCell ref="BJ30:BK30"/>
    <mergeCell ref="BL30:BM30"/>
    <mergeCell ref="BH30:BI30"/>
    <mergeCell ref="BH31:BI31"/>
    <mergeCell ref="BF30:BG30"/>
    <mergeCell ref="BB24:BC24"/>
    <mergeCell ref="BD24:BE24"/>
    <mergeCell ref="BJ24:BK24"/>
    <mergeCell ref="BL24:BM24"/>
    <mergeCell ref="AZ23:BA23"/>
    <mergeCell ref="BB23:BC23"/>
    <mergeCell ref="BD23:BE23"/>
    <mergeCell ref="BJ23:BK23"/>
    <mergeCell ref="BL23:BM23"/>
    <mergeCell ref="BL29:BM29"/>
    <mergeCell ref="AZ29:BA29"/>
    <mergeCell ref="BB29:BC29"/>
    <mergeCell ref="BD29:BE29"/>
    <mergeCell ref="BJ29:BK29"/>
    <mergeCell ref="BF29:BG29"/>
    <mergeCell ref="BL26:BM26"/>
    <mergeCell ref="BL25:BM25"/>
    <mergeCell ref="AZ28:BA28"/>
    <mergeCell ref="BB28:BC28"/>
    <mergeCell ref="BD28:BE28"/>
    <mergeCell ref="BJ28:BK28"/>
    <mergeCell ref="BL28:BM28"/>
    <mergeCell ref="AZ27:BA27"/>
    <mergeCell ref="BB27:BC27"/>
    <mergeCell ref="BD27:BE27"/>
    <mergeCell ref="BJ27:BK27"/>
    <mergeCell ref="AZ25:BA25"/>
    <mergeCell ref="BB25:BC25"/>
    <mergeCell ref="BD25:BE25"/>
    <mergeCell ref="BJ25:BK25"/>
    <mergeCell ref="BH26:BI26"/>
    <mergeCell ref="BH27:BI27"/>
    <mergeCell ref="AZ21:BA21"/>
    <mergeCell ref="BB21:BC21"/>
    <mergeCell ref="BD21:BE21"/>
    <mergeCell ref="BJ21:BK21"/>
    <mergeCell ref="BL21:BM21"/>
    <mergeCell ref="BH21:BI21"/>
    <mergeCell ref="AZ20:BA20"/>
    <mergeCell ref="BB20:BC20"/>
    <mergeCell ref="BD20:BE20"/>
    <mergeCell ref="BJ20:BK20"/>
    <mergeCell ref="BL20:BM20"/>
    <mergeCell ref="BH20:BI20"/>
    <mergeCell ref="AZ19:BA19"/>
    <mergeCell ref="BB19:BC19"/>
    <mergeCell ref="BD19:BE19"/>
    <mergeCell ref="BJ19:BK19"/>
    <mergeCell ref="BL19:BM19"/>
    <mergeCell ref="BH19:BI19"/>
    <mergeCell ref="BL22:BM22"/>
    <mergeCell ref="AZ22:BA22"/>
    <mergeCell ref="BB22:BC22"/>
    <mergeCell ref="BD22:BE22"/>
    <mergeCell ref="BJ22:BK22"/>
    <mergeCell ref="BH22:BI22"/>
    <mergeCell ref="BH23:BI23"/>
    <mergeCell ref="BH24:BI24"/>
    <mergeCell ref="BH25:BI25"/>
    <mergeCell ref="AZ24:BA24"/>
    <mergeCell ref="BD12:BE12"/>
    <mergeCell ref="BJ12:BK12"/>
    <mergeCell ref="BL12:BM12"/>
    <mergeCell ref="BJ15:BK15"/>
    <mergeCell ref="BL15:BM15"/>
    <mergeCell ref="AZ14:BA14"/>
    <mergeCell ref="BD14:BE14"/>
    <mergeCell ref="BJ14:BK14"/>
    <mergeCell ref="BJ18:BK18"/>
    <mergeCell ref="BL18:BM18"/>
    <mergeCell ref="BL14:BM14"/>
    <mergeCell ref="AZ17:BA17"/>
    <mergeCell ref="BB17:BC17"/>
    <mergeCell ref="BD17:BE17"/>
    <mergeCell ref="BJ17:BK17"/>
    <mergeCell ref="BL17:BM17"/>
    <mergeCell ref="BJ16:BK16"/>
    <mergeCell ref="BL16:BM16"/>
    <mergeCell ref="AZ15:BA15"/>
    <mergeCell ref="BB15:BC15"/>
    <mergeCell ref="BD15:BE15"/>
    <mergeCell ref="BB14:BC14"/>
    <mergeCell ref="AP4:AR4"/>
    <mergeCell ref="AS4:AU4"/>
    <mergeCell ref="G3:AU3"/>
    <mergeCell ref="S6:T6"/>
    <mergeCell ref="U6:V6"/>
    <mergeCell ref="AK6:AK8"/>
    <mergeCell ref="AL6:AL8"/>
    <mergeCell ref="AM6:AM8"/>
    <mergeCell ref="AN6:AN8"/>
    <mergeCell ref="AO6:AO8"/>
    <mergeCell ref="AP6:AP8"/>
    <mergeCell ref="X5:Z5"/>
    <mergeCell ref="AA5:AC5"/>
    <mergeCell ref="AZ4:BM5"/>
    <mergeCell ref="AG6:AG8"/>
    <mergeCell ref="AH6:AH8"/>
    <mergeCell ref="BJ7:BK8"/>
    <mergeCell ref="AU6:AU8"/>
    <mergeCell ref="AT6:AT8"/>
    <mergeCell ref="AS6:AS8"/>
    <mergeCell ref="S7:S8"/>
    <mergeCell ref="T7:T8"/>
    <mergeCell ref="U7:U8"/>
    <mergeCell ref="V7:V8"/>
    <mergeCell ref="W6:W8"/>
    <mergeCell ref="X6:X8"/>
    <mergeCell ref="Y6:Y8"/>
    <mergeCell ref="Z6:Z8"/>
    <mergeCell ref="S5:T5"/>
    <mergeCell ref="U5:V5"/>
    <mergeCell ref="G5:I5"/>
    <mergeCell ref="J5:L5"/>
    <mergeCell ref="M5:O5"/>
    <mergeCell ref="P5:R5"/>
    <mergeCell ref="AD5:AF5"/>
    <mergeCell ref="AG5:AI5"/>
    <mergeCell ref="AJ5:AL5"/>
    <mergeCell ref="AM5:AO5"/>
    <mergeCell ref="AV3:BO3"/>
    <mergeCell ref="Q6:Q8"/>
    <mergeCell ref="R6:R8"/>
    <mergeCell ref="AI6:AI8"/>
    <mergeCell ref="AJ6:AJ8"/>
    <mergeCell ref="X4:Z4"/>
    <mergeCell ref="AA4:AC4"/>
    <mergeCell ref="AD4:AF4"/>
    <mergeCell ref="AG4:AI4"/>
    <mergeCell ref="AA6:AA8"/>
    <mergeCell ref="AB6:AB8"/>
    <mergeCell ref="AC6:AC8"/>
    <mergeCell ref="AD6:AD8"/>
    <mergeCell ref="AE6:AE8"/>
    <mergeCell ref="AF6:AF8"/>
    <mergeCell ref="AZ6:BI6"/>
    <mergeCell ref="BJ6:BM6"/>
    <mergeCell ref="AQ6:AQ8"/>
    <mergeCell ref="AR6:AR8"/>
    <mergeCell ref="O6:O8"/>
    <mergeCell ref="BN4:BO8"/>
    <mergeCell ref="BL7:BM8"/>
    <mergeCell ref="AJ4:AL4"/>
    <mergeCell ref="AM4:AO4"/>
    <mergeCell ref="AP5:AR5"/>
    <mergeCell ref="AS5:AU5"/>
    <mergeCell ref="AZ7:BA8"/>
    <mergeCell ref="BB7:BC8"/>
    <mergeCell ref="BD7:BE8"/>
    <mergeCell ref="BF7:BG8"/>
    <mergeCell ref="BH7:BI8"/>
    <mergeCell ref="BJ10:BK10"/>
    <mergeCell ref="BL10:BM10"/>
    <mergeCell ref="BJ13:BK13"/>
    <mergeCell ref="BL13:BM13"/>
    <mergeCell ref="AZ12:BA12"/>
    <mergeCell ref="BB12:BC12"/>
    <mergeCell ref="AX10:AY10"/>
    <mergeCell ref="AX11:AY11"/>
    <mergeCell ref="AX12:AY12"/>
    <mergeCell ref="F3:F9"/>
    <mergeCell ref="AZ9:BA9"/>
    <mergeCell ref="BB9:BC9"/>
    <mergeCell ref="BD9:BE9"/>
    <mergeCell ref="BF9:BG9"/>
    <mergeCell ref="BH9:BI9"/>
    <mergeCell ref="G4:I4"/>
    <mergeCell ref="J4:L4"/>
    <mergeCell ref="M4:O4"/>
    <mergeCell ref="P4:R4"/>
    <mergeCell ref="S4:W4"/>
    <mergeCell ref="G6:G8"/>
    <mergeCell ref="H6:H8"/>
    <mergeCell ref="I6:I8"/>
    <mergeCell ref="J6:J8"/>
    <mergeCell ref="K6:K8"/>
    <mergeCell ref="L6:L8"/>
    <mergeCell ref="M6:M8"/>
    <mergeCell ref="N6:N8"/>
    <mergeCell ref="P6:P8"/>
    <mergeCell ref="AV9:AW9"/>
    <mergeCell ref="AX9:AY9"/>
    <mergeCell ref="AV40:AW40"/>
    <mergeCell ref="AV41:AW41"/>
    <mergeCell ref="AV42:AW42"/>
    <mergeCell ref="AV43:AW43"/>
    <mergeCell ref="AV44:AW44"/>
    <mergeCell ref="AV45:AW45"/>
    <mergeCell ref="AV47:AW47"/>
    <mergeCell ref="AV48:AW48"/>
    <mergeCell ref="AV49:AW49"/>
    <mergeCell ref="AV50:AW50"/>
    <mergeCell ref="BN9:BO9"/>
    <mergeCell ref="AV6:AW8"/>
    <mergeCell ref="AX6:AY8"/>
    <mergeCell ref="AV21:AW21"/>
    <mergeCell ref="AV22:AW22"/>
    <mergeCell ref="AV23:AW23"/>
    <mergeCell ref="AV24:AW24"/>
    <mergeCell ref="AV25:AW25"/>
    <mergeCell ref="AV26:AW26"/>
    <mergeCell ref="AV27:AW27"/>
    <mergeCell ref="AV28:AW28"/>
    <mergeCell ref="AV29:AW29"/>
    <mergeCell ref="AV30:AW30"/>
    <mergeCell ref="AV31:AW31"/>
    <mergeCell ref="AV32:AW32"/>
    <mergeCell ref="AV33:AW33"/>
    <mergeCell ref="AX13:AY13"/>
    <mergeCell ref="AX14:AY14"/>
    <mergeCell ref="AV4:AY5"/>
    <mergeCell ref="AV10:AW10"/>
    <mergeCell ref="AV11:AW11"/>
    <mergeCell ref="AV12:AW12"/>
    <mergeCell ref="AV13:AW13"/>
    <mergeCell ref="AV14:AW14"/>
    <mergeCell ref="AV15:AW15"/>
    <mergeCell ref="AV16:AW16"/>
    <mergeCell ref="AV17:AW17"/>
    <mergeCell ref="AV18:AW18"/>
    <mergeCell ref="AV19:AW19"/>
    <mergeCell ref="BJ11:BK11"/>
    <mergeCell ref="BL11:BM11"/>
    <mergeCell ref="BH10:BI10"/>
    <mergeCell ref="AZ10:BA10"/>
    <mergeCell ref="BB10:BC10"/>
    <mergeCell ref="BD10:BE10"/>
    <mergeCell ref="BJ9:BK9"/>
    <mergeCell ref="BL9:BM9"/>
    <mergeCell ref="BH11:BI11"/>
    <mergeCell ref="BH12:BI12"/>
    <mergeCell ref="BH13:BI13"/>
    <mergeCell ref="BH14:BI14"/>
    <mergeCell ref="BH15:BI15"/>
    <mergeCell ref="BH16:BI16"/>
    <mergeCell ref="BH17:BI17"/>
    <mergeCell ref="BH18:BI18"/>
    <mergeCell ref="AZ13:BA13"/>
    <mergeCell ref="BB13:BC13"/>
    <mergeCell ref="BD13:BE13"/>
    <mergeCell ref="AZ11:BA11"/>
    <mergeCell ref="BB11:BC11"/>
    <mergeCell ref="AX15:AY15"/>
    <mergeCell ref="AX16:AY16"/>
    <mergeCell ref="AX17:AY17"/>
    <mergeCell ref="AX18:AY18"/>
    <mergeCell ref="AX19:AY19"/>
    <mergeCell ref="AX20:AY20"/>
    <mergeCell ref="AX21:AY21"/>
    <mergeCell ref="AX22:AY22"/>
    <mergeCell ref="AX23:AY23"/>
    <mergeCell ref="AX24:AY24"/>
    <mergeCell ref="AX25:AY25"/>
    <mergeCell ref="AX26:AY26"/>
    <mergeCell ref="AX27:AY27"/>
    <mergeCell ref="AV37:AW37"/>
    <mergeCell ref="AV38:AW38"/>
    <mergeCell ref="AX28:AY28"/>
    <mergeCell ref="AX29:AY29"/>
    <mergeCell ref="AX30:AY30"/>
    <mergeCell ref="AX31:AY31"/>
    <mergeCell ref="AX32:AY32"/>
    <mergeCell ref="AX33:AY33"/>
    <mergeCell ref="AX34:AY34"/>
    <mergeCell ref="AX35:AY35"/>
    <mergeCell ref="AV46:AW46"/>
    <mergeCell ref="AX46:AY46"/>
    <mergeCell ref="AX36:AY36"/>
    <mergeCell ref="AX37:AY37"/>
    <mergeCell ref="AX38:AY38"/>
    <mergeCell ref="AV20:AW20"/>
    <mergeCell ref="AX39:AY39"/>
    <mergeCell ref="AX40:AY40"/>
    <mergeCell ref="AX41:AY41"/>
    <mergeCell ref="AX42:AY42"/>
    <mergeCell ref="AX43:AY43"/>
    <mergeCell ref="AX44:AY44"/>
    <mergeCell ref="AX45:AY45"/>
    <mergeCell ref="AX47:AY47"/>
    <mergeCell ref="AX48:AY48"/>
    <mergeCell ref="AX49:AY49"/>
    <mergeCell ref="AX50:AY50"/>
    <mergeCell ref="AV34:AW34"/>
    <mergeCell ref="AV35:AW35"/>
    <mergeCell ref="AV36:AW36"/>
    <mergeCell ref="AV39:AW39"/>
    <mergeCell ref="AV52:AW52"/>
    <mergeCell ref="AG136:AH136"/>
    <mergeCell ref="AI136:AJ136"/>
    <mergeCell ref="AK136:AL136"/>
    <mergeCell ref="AM136:AN136"/>
    <mergeCell ref="AX57:AY57"/>
    <mergeCell ref="AX58:AY58"/>
    <mergeCell ref="AX59:AY59"/>
    <mergeCell ref="AX60:AY60"/>
    <mergeCell ref="AX61:AY61"/>
    <mergeCell ref="AX62:AY62"/>
    <mergeCell ref="AO136:AP136"/>
    <mergeCell ref="AX63:AY63"/>
    <mergeCell ref="AX64:AY64"/>
    <mergeCell ref="AX65:AY65"/>
    <mergeCell ref="AX66:AY66"/>
    <mergeCell ref="AX67:AY67"/>
    <mergeCell ref="AX68:AY68"/>
    <mergeCell ref="AX69:AY69"/>
    <mergeCell ref="AX70:AY70"/>
    <mergeCell ref="AX71:AY71"/>
    <mergeCell ref="AX72:AY72"/>
    <mergeCell ref="AX73:AY73"/>
    <mergeCell ref="AX74:AY74"/>
    <mergeCell ref="AX75:AY75"/>
    <mergeCell ref="AX76:AY76"/>
    <mergeCell ref="AS136:AT136"/>
    <mergeCell ref="AX79:AY79"/>
    <mergeCell ref="AX80:AY80"/>
    <mergeCell ref="AX85:AY85"/>
    <mergeCell ref="AX87:AY87"/>
    <mergeCell ref="AV59:AW59"/>
    <mergeCell ref="AV81:AW81"/>
    <mergeCell ref="AV82:AW82"/>
    <mergeCell ref="AV83:AW83"/>
    <mergeCell ref="AV84:AW84"/>
    <mergeCell ref="AV85:AW85"/>
    <mergeCell ref="AQ136:AR136"/>
    <mergeCell ref="K136:L136"/>
    <mergeCell ref="M136:N136"/>
    <mergeCell ref="O136:P136"/>
    <mergeCell ref="Q136:R136"/>
    <mergeCell ref="S136:T136"/>
    <mergeCell ref="U136:V136"/>
    <mergeCell ref="W136:X136"/>
    <mergeCell ref="C93:E104"/>
    <mergeCell ref="AV93:AW93"/>
    <mergeCell ref="AV95:AW95"/>
    <mergeCell ref="AV97:AW97"/>
    <mergeCell ref="AV99:AW99"/>
    <mergeCell ref="AV101:AW101"/>
    <mergeCell ref="AV103:AW103"/>
    <mergeCell ref="C112:E123"/>
    <mergeCell ref="AV112:AW112"/>
    <mergeCell ref="AV114:AW114"/>
    <mergeCell ref="AV116:AW116"/>
    <mergeCell ref="AV118:AW118"/>
    <mergeCell ref="AV120:AW120"/>
    <mergeCell ref="X124:Z124"/>
    <mergeCell ref="AA124:AC124"/>
    <mergeCell ref="AD124:AF124"/>
    <mergeCell ref="AV115:AW115"/>
    <mergeCell ref="Y136:Z136"/>
    <mergeCell ref="AA136:AB136"/>
    <mergeCell ref="AX93:AY93"/>
    <mergeCell ref="AZ93:BA93"/>
    <mergeCell ref="BB93:BC93"/>
    <mergeCell ref="BD93:BE93"/>
    <mergeCell ref="BF93:BG93"/>
    <mergeCell ref="BH93:BI93"/>
    <mergeCell ref="BJ93:BK93"/>
    <mergeCell ref="BL93:BM93"/>
    <mergeCell ref="BN93:BO93"/>
    <mergeCell ref="AV94:AW94"/>
    <mergeCell ref="AX94:AY94"/>
    <mergeCell ref="AZ94:BA94"/>
    <mergeCell ref="BB94:BC94"/>
    <mergeCell ref="BD94:BE94"/>
    <mergeCell ref="BF94:BG94"/>
    <mergeCell ref="BH94:BI94"/>
    <mergeCell ref="BJ94:BK94"/>
    <mergeCell ref="BL94:BM94"/>
    <mergeCell ref="BN94:BO94"/>
    <mergeCell ref="AX95:AY95"/>
    <mergeCell ref="AZ95:BA95"/>
    <mergeCell ref="BB95:BC95"/>
    <mergeCell ref="BD95:BE95"/>
    <mergeCell ref="BF95:BG95"/>
    <mergeCell ref="BH95:BI95"/>
    <mergeCell ref="BJ95:BK95"/>
    <mergeCell ref="BL95:BM95"/>
    <mergeCell ref="BN95:BO95"/>
    <mergeCell ref="AV96:AW96"/>
    <mergeCell ref="AX96:AY96"/>
    <mergeCell ref="AZ96:BA96"/>
    <mergeCell ref="BB96:BC96"/>
    <mergeCell ref="BD96:BE96"/>
    <mergeCell ref="BF96:BG96"/>
    <mergeCell ref="BH96:BI96"/>
    <mergeCell ref="BJ96:BK96"/>
    <mergeCell ref="BL96:BM96"/>
    <mergeCell ref="BN96:BO96"/>
    <mergeCell ref="AX97:AY97"/>
    <mergeCell ref="AZ97:BA97"/>
    <mergeCell ref="BB97:BC97"/>
    <mergeCell ref="BD97:BE97"/>
    <mergeCell ref="BF97:BG97"/>
    <mergeCell ref="BH97:BI97"/>
    <mergeCell ref="BJ97:BK97"/>
    <mergeCell ref="BL97:BM97"/>
    <mergeCell ref="BN97:BO97"/>
    <mergeCell ref="AV98:AW98"/>
    <mergeCell ref="AX98:AY98"/>
    <mergeCell ref="AZ98:BA98"/>
    <mergeCell ref="BB98:BC98"/>
    <mergeCell ref="BD98:BE98"/>
    <mergeCell ref="BF98:BG98"/>
    <mergeCell ref="BH98:BI98"/>
    <mergeCell ref="BJ98:BK98"/>
    <mergeCell ref="BL98:BM98"/>
    <mergeCell ref="BN98:BO98"/>
    <mergeCell ref="AX99:AY99"/>
    <mergeCell ref="AZ99:BA99"/>
    <mergeCell ref="BB99:BC99"/>
    <mergeCell ref="BD99:BE99"/>
    <mergeCell ref="BF99:BG99"/>
    <mergeCell ref="BH99:BI99"/>
    <mergeCell ref="BJ99:BK99"/>
    <mergeCell ref="BL99:BM99"/>
    <mergeCell ref="BN99:BO99"/>
    <mergeCell ref="AV100:AW100"/>
    <mergeCell ref="AX100:AY100"/>
    <mergeCell ref="AZ100:BA100"/>
    <mergeCell ref="BB100:BC100"/>
    <mergeCell ref="BD100:BE100"/>
    <mergeCell ref="BF100:BG100"/>
    <mergeCell ref="BH100:BI100"/>
    <mergeCell ref="BJ100:BK100"/>
    <mergeCell ref="BL100:BM100"/>
    <mergeCell ref="BN100:BO100"/>
    <mergeCell ref="AX101:AY101"/>
    <mergeCell ref="AZ101:BA101"/>
    <mergeCell ref="BB101:BC101"/>
    <mergeCell ref="BD101:BE101"/>
    <mergeCell ref="BF101:BG101"/>
    <mergeCell ref="BH101:BI101"/>
    <mergeCell ref="BJ101:BK101"/>
    <mergeCell ref="BL101:BM101"/>
    <mergeCell ref="BN101:BO101"/>
    <mergeCell ref="AV102:AW102"/>
    <mergeCell ref="AX102:AY102"/>
    <mergeCell ref="AZ102:BA102"/>
    <mergeCell ref="BB102:BC102"/>
    <mergeCell ref="BD102:BE102"/>
    <mergeCell ref="BF102:BG102"/>
    <mergeCell ref="BH102:BI102"/>
    <mergeCell ref="BJ102:BK102"/>
    <mergeCell ref="BL102:BM102"/>
    <mergeCell ref="BN102:BO102"/>
    <mergeCell ref="AX103:AY103"/>
    <mergeCell ref="AZ103:BA103"/>
    <mergeCell ref="BB103:BC103"/>
    <mergeCell ref="BD103:BE103"/>
    <mergeCell ref="BF103:BG103"/>
    <mergeCell ref="BH103:BI103"/>
    <mergeCell ref="BJ103:BK103"/>
    <mergeCell ref="BL103:BM103"/>
    <mergeCell ref="BN103:BO103"/>
    <mergeCell ref="AV104:AW104"/>
    <mergeCell ref="AX104:AY104"/>
    <mergeCell ref="AZ104:BA104"/>
    <mergeCell ref="BB104:BC104"/>
    <mergeCell ref="BD104:BE104"/>
    <mergeCell ref="BF104:BG104"/>
    <mergeCell ref="BH104:BI104"/>
    <mergeCell ref="BJ104:BK104"/>
    <mergeCell ref="BL104:BM104"/>
    <mergeCell ref="BN104:BO104"/>
    <mergeCell ref="BN112:BO112"/>
    <mergeCell ref="AV113:AW113"/>
    <mergeCell ref="AX113:AY113"/>
    <mergeCell ref="AZ113:BA113"/>
    <mergeCell ref="BB113:BC113"/>
    <mergeCell ref="BD113:BE113"/>
    <mergeCell ref="BF113:BG113"/>
    <mergeCell ref="BH113:BI113"/>
    <mergeCell ref="BJ113:BK113"/>
    <mergeCell ref="BL113:BM113"/>
    <mergeCell ref="BN113:BO113"/>
    <mergeCell ref="AX114:AY114"/>
    <mergeCell ref="AZ114:BA114"/>
    <mergeCell ref="BB114:BC114"/>
    <mergeCell ref="BD114:BE114"/>
    <mergeCell ref="BF114:BG114"/>
    <mergeCell ref="BH114:BI114"/>
    <mergeCell ref="BJ114:BK114"/>
    <mergeCell ref="BL114:BM114"/>
    <mergeCell ref="BN114:BO114"/>
    <mergeCell ref="BL115:BM115"/>
    <mergeCell ref="BN115:BO115"/>
    <mergeCell ref="AX116:AY116"/>
    <mergeCell ref="AZ116:BA116"/>
    <mergeCell ref="BB116:BC116"/>
    <mergeCell ref="BD116:BE116"/>
    <mergeCell ref="BF116:BG116"/>
    <mergeCell ref="BH116:BI116"/>
    <mergeCell ref="BJ116:BK116"/>
    <mergeCell ref="BL116:BM116"/>
    <mergeCell ref="BN116:BO116"/>
    <mergeCell ref="AV117:AW117"/>
    <mergeCell ref="AX117:AY117"/>
    <mergeCell ref="AZ117:BA117"/>
    <mergeCell ref="BB117:BC117"/>
    <mergeCell ref="BD117:BE117"/>
    <mergeCell ref="BF117:BG117"/>
    <mergeCell ref="BH117:BI117"/>
    <mergeCell ref="BJ117:BK117"/>
    <mergeCell ref="BL117:BM117"/>
    <mergeCell ref="BN117:BO117"/>
    <mergeCell ref="BL121:BM121"/>
    <mergeCell ref="BN121:BO121"/>
    <mergeCell ref="AX118:AY118"/>
    <mergeCell ref="AZ118:BA118"/>
    <mergeCell ref="BB118:BC118"/>
    <mergeCell ref="BD118:BE118"/>
    <mergeCell ref="BF118:BG118"/>
    <mergeCell ref="BH118:BI118"/>
    <mergeCell ref="BJ118:BK118"/>
    <mergeCell ref="BL118:BM118"/>
    <mergeCell ref="BN118:BO118"/>
    <mergeCell ref="AV119:AW119"/>
    <mergeCell ref="AX119:AY119"/>
    <mergeCell ref="AZ119:BA119"/>
    <mergeCell ref="BB119:BC119"/>
    <mergeCell ref="BD119:BE119"/>
    <mergeCell ref="BF119:BG119"/>
    <mergeCell ref="BH119:BI119"/>
    <mergeCell ref="BJ119:BK119"/>
    <mergeCell ref="BL119:BM119"/>
    <mergeCell ref="BN119:BO119"/>
    <mergeCell ref="BF122:BG122"/>
    <mergeCell ref="BH122:BI122"/>
    <mergeCell ref="BJ122:BK122"/>
    <mergeCell ref="BL122:BM122"/>
    <mergeCell ref="BN122:BO122"/>
    <mergeCell ref="AV123:AW123"/>
    <mergeCell ref="AX123:AY123"/>
    <mergeCell ref="AZ123:BA123"/>
    <mergeCell ref="BB123:BC123"/>
    <mergeCell ref="BD123:BE123"/>
    <mergeCell ref="BF123:BG123"/>
    <mergeCell ref="BH123:BI123"/>
    <mergeCell ref="BJ123:BK123"/>
    <mergeCell ref="BL123:BM123"/>
    <mergeCell ref="BN123:BO123"/>
    <mergeCell ref="AX120:AY120"/>
    <mergeCell ref="AZ120:BA120"/>
    <mergeCell ref="BB120:BC120"/>
    <mergeCell ref="BD120:BE120"/>
    <mergeCell ref="BF120:BG120"/>
    <mergeCell ref="BH120:BI120"/>
    <mergeCell ref="BJ120:BK120"/>
    <mergeCell ref="BL120:BM120"/>
    <mergeCell ref="BN120:BO120"/>
    <mergeCell ref="AV121:AW121"/>
    <mergeCell ref="AX121:AY121"/>
    <mergeCell ref="AZ121:BA121"/>
    <mergeCell ref="BB121:BC121"/>
    <mergeCell ref="BD121:BE121"/>
    <mergeCell ref="BF121:BG121"/>
    <mergeCell ref="BH121:BI121"/>
    <mergeCell ref="BJ121:BK121"/>
    <mergeCell ref="B2:BO2"/>
    <mergeCell ref="G153:H153"/>
    <mergeCell ref="I153:J153"/>
    <mergeCell ref="K153:L153"/>
    <mergeCell ref="M153:N153"/>
    <mergeCell ref="O153:P153"/>
    <mergeCell ref="Q153:R153"/>
    <mergeCell ref="S153:T153"/>
    <mergeCell ref="U153:V153"/>
    <mergeCell ref="W153:X153"/>
    <mergeCell ref="Y153:Z153"/>
    <mergeCell ref="AA153:AB153"/>
    <mergeCell ref="AC153:AD153"/>
    <mergeCell ref="AE153:AF153"/>
    <mergeCell ref="AG153:AH153"/>
    <mergeCell ref="AI153:AJ153"/>
    <mergeCell ref="AK153:AL153"/>
    <mergeCell ref="AM153:AN153"/>
    <mergeCell ref="AO153:AP153"/>
    <mergeCell ref="AQ153:AR153"/>
    <mergeCell ref="AS153:AT153"/>
    <mergeCell ref="G124:I124"/>
    <mergeCell ref="J124:L124"/>
    <mergeCell ref="M124:O124"/>
    <mergeCell ref="P124:R124"/>
    <mergeCell ref="S124:T124"/>
    <mergeCell ref="B3:E9"/>
    <mergeCell ref="U124:V124"/>
    <mergeCell ref="B139:B149"/>
    <mergeCell ref="B153:B155"/>
    <mergeCell ref="G155:H155"/>
    <mergeCell ref="I155:J155"/>
    <mergeCell ref="AC136:AD136"/>
    <mergeCell ref="AE136:AF136"/>
    <mergeCell ref="AV89:BO89"/>
    <mergeCell ref="AO155:AP155"/>
    <mergeCell ref="AQ155:AR155"/>
    <mergeCell ref="AS155:AT155"/>
    <mergeCell ref="K155:L155"/>
    <mergeCell ref="M155:N155"/>
    <mergeCell ref="O155:P155"/>
    <mergeCell ref="Q155:R155"/>
    <mergeCell ref="S155:T155"/>
    <mergeCell ref="U155:V155"/>
    <mergeCell ref="W155:X155"/>
    <mergeCell ref="Y155:Z155"/>
    <mergeCell ref="AA155:AB155"/>
    <mergeCell ref="AC155:AD155"/>
    <mergeCell ref="AE155:AF155"/>
    <mergeCell ref="AG155:AH155"/>
    <mergeCell ref="AI155:AJ155"/>
    <mergeCell ref="AK155:AL155"/>
    <mergeCell ref="AM155:AN155"/>
    <mergeCell ref="AG124:AI124"/>
    <mergeCell ref="AJ124:AL124"/>
    <mergeCell ref="AM124:AO124"/>
    <mergeCell ref="AP124:AR124"/>
    <mergeCell ref="AS124:AU124"/>
    <mergeCell ref="AV124:BO124"/>
    <mergeCell ref="AV122:AW122"/>
    <mergeCell ref="AX122:AY122"/>
    <mergeCell ref="AZ122:BA122"/>
    <mergeCell ref="BB122:BC122"/>
    <mergeCell ref="BD122:BE122"/>
  </mergeCells>
  <phoneticPr fontId="4"/>
  <printOptions horizontalCentered="1"/>
  <pageMargins left="0" right="0" top="0.35433070866141736" bottom="0.35433070866141736" header="0.31496062992125984" footer="0.31496062992125984"/>
  <pageSetup paperSize="9" scale="32" orientation="landscape" r:id="rId1"/>
  <rowBreaks count="1" manualBreakCount="1">
    <brk id="127" min="1" max="66"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36"/>
  <sheetViews>
    <sheetView showGridLines="0" zoomScaleNormal="100" zoomScaleSheetLayoutView="70" workbookViewId="0">
      <selection activeCell="J18" sqref="J18"/>
    </sheetView>
  </sheetViews>
  <sheetFormatPr defaultRowHeight="22.5" customHeight="1"/>
  <cols>
    <col min="1" max="1" width="9" style="139"/>
    <col min="2" max="2" width="4.625" style="139" customWidth="1"/>
    <col min="3" max="3" width="10.625" style="139" customWidth="1"/>
    <col min="4" max="4" width="15.625" style="139" customWidth="1"/>
    <col min="5" max="5" width="25.125" style="144" customWidth="1"/>
    <col min="6" max="6" width="4.625" style="139" customWidth="1"/>
    <col min="7" max="7" width="32.625" style="139" customWidth="1"/>
    <col min="8" max="8" width="12.625" style="139" customWidth="1"/>
    <col min="9" max="16384" width="9" style="139"/>
  </cols>
  <sheetData>
    <row r="1" spans="2:8" ht="17.25">
      <c r="B1" s="105" t="s">
        <v>697</v>
      </c>
      <c r="C1" s="3"/>
      <c r="D1" s="3"/>
      <c r="E1" s="3"/>
      <c r="F1" s="3"/>
    </row>
    <row r="2" spans="2:8" ht="18.75">
      <c r="B2" s="987" t="s">
        <v>698</v>
      </c>
      <c r="C2" s="987"/>
      <c r="D2" s="987"/>
      <c r="E2" s="987"/>
      <c r="F2" s="987"/>
      <c r="G2" s="987"/>
      <c r="H2" s="987"/>
    </row>
    <row r="3" spans="2:8" ht="8.1" customHeight="1">
      <c r="B3" s="594"/>
      <c r="C3" s="594"/>
      <c r="D3" s="594"/>
      <c r="E3" s="594"/>
      <c r="F3" s="594"/>
      <c r="G3" s="594"/>
      <c r="H3" s="594"/>
    </row>
    <row r="4" spans="2:8" ht="22.5" customHeight="1">
      <c r="B4" s="1620" t="s">
        <v>90</v>
      </c>
      <c r="C4" s="1621"/>
      <c r="D4" s="1621"/>
      <c r="E4" s="1622"/>
      <c r="F4" s="138"/>
      <c r="G4" s="1601" t="s">
        <v>110</v>
      </c>
      <c r="H4" s="1602"/>
    </row>
    <row r="5" spans="2:8" ht="30" customHeight="1">
      <c r="B5" s="1619" t="s">
        <v>108</v>
      </c>
      <c r="C5" s="1600" t="s">
        <v>377</v>
      </c>
      <c r="D5" s="167" t="s">
        <v>368</v>
      </c>
      <c r="E5" s="168"/>
      <c r="F5" s="164"/>
      <c r="G5" s="1607" t="s">
        <v>400</v>
      </c>
      <c r="H5" s="1608"/>
    </row>
    <row r="6" spans="2:8" ht="30" customHeight="1">
      <c r="B6" s="1619"/>
      <c r="C6" s="1600"/>
      <c r="D6" s="171" t="s">
        <v>369</v>
      </c>
      <c r="E6" s="172"/>
      <c r="F6" s="162"/>
      <c r="G6" s="1609" t="s">
        <v>401</v>
      </c>
      <c r="H6" s="1610"/>
    </row>
    <row r="7" spans="2:8" ht="45" customHeight="1">
      <c r="B7" s="1619"/>
      <c r="C7" s="1600" t="s">
        <v>111</v>
      </c>
      <c r="D7" s="173" t="s">
        <v>370</v>
      </c>
      <c r="E7" s="174"/>
      <c r="F7" s="158"/>
      <c r="G7" s="1611" t="s">
        <v>927</v>
      </c>
      <c r="H7" s="1612"/>
    </row>
    <row r="8" spans="2:8" ht="30" customHeight="1">
      <c r="B8" s="1619"/>
      <c r="C8" s="1600"/>
      <c r="D8" s="169" t="s">
        <v>371</v>
      </c>
      <c r="E8" s="170"/>
      <c r="F8" s="166"/>
      <c r="G8" s="1613" t="s">
        <v>402</v>
      </c>
      <c r="H8" s="1614"/>
    </row>
    <row r="9" spans="2:8" ht="59.25" customHeight="1">
      <c r="B9" s="1619"/>
      <c r="C9" s="1623" t="s">
        <v>112</v>
      </c>
      <c r="D9" s="173" t="s">
        <v>372</v>
      </c>
      <c r="E9" s="174"/>
      <c r="F9" s="158"/>
      <c r="G9" s="1611" t="s">
        <v>403</v>
      </c>
      <c r="H9" s="1612"/>
    </row>
    <row r="10" spans="2:8" ht="46.5" customHeight="1">
      <c r="B10" s="1619"/>
      <c r="C10" s="1625"/>
      <c r="D10" s="171" t="s">
        <v>113</v>
      </c>
      <c r="E10" s="172"/>
      <c r="F10" s="162"/>
      <c r="G10" s="1609" t="s">
        <v>928</v>
      </c>
      <c r="H10" s="1610"/>
    </row>
    <row r="11" spans="2:8" ht="48" customHeight="1">
      <c r="B11" s="1626" t="s">
        <v>107</v>
      </c>
      <c r="C11" s="1630" t="s">
        <v>389</v>
      </c>
      <c r="D11" s="1631"/>
      <c r="E11" s="1631"/>
      <c r="F11" s="140"/>
      <c r="G11" s="1603" t="s">
        <v>405</v>
      </c>
      <c r="H11" s="1604"/>
    </row>
    <row r="12" spans="2:8" ht="57.75" customHeight="1">
      <c r="B12" s="1627"/>
      <c r="C12" s="1628" t="s">
        <v>387</v>
      </c>
      <c r="D12" s="1630" t="s">
        <v>103</v>
      </c>
      <c r="E12" s="1631"/>
      <c r="F12" s="1618"/>
      <c r="G12" s="1605" t="s">
        <v>934</v>
      </c>
      <c r="H12" s="1606"/>
    </row>
    <row r="13" spans="2:8" ht="18.75" customHeight="1">
      <c r="B13" s="1627"/>
      <c r="C13" s="1629"/>
      <c r="D13" s="141" t="s">
        <v>104</v>
      </c>
      <c r="E13" s="142" t="s">
        <v>390</v>
      </c>
      <c r="F13" s="140"/>
      <c r="G13" s="1615" t="s">
        <v>392</v>
      </c>
      <c r="H13" s="1616"/>
    </row>
    <row r="14" spans="2:8" ht="18.75" customHeight="1">
      <c r="B14" s="1627"/>
      <c r="C14" s="1629"/>
      <c r="D14" s="1632" t="s">
        <v>92</v>
      </c>
      <c r="E14" s="145" t="s">
        <v>388</v>
      </c>
      <c r="F14" s="146" t="s">
        <v>80</v>
      </c>
      <c r="G14" s="147">
        <v>99000</v>
      </c>
      <c r="H14" s="148" t="s">
        <v>85</v>
      </c>
    </row>
    <row r="15" spans="2:8" ht="18.75" customHeight="1">
      <c r="B15" s="1627"/>
      <c r="C15" s="1629"/>
      <c r="D15" s="1633"/>
      <c r="E15" s="149" t="s">
        <v>82</v>
      </c>
      <c r="F15" s="150" t="s">
        <v>81</v>
      </c>
      <c r="G15" s="151">
        <v>100</v>
      </c>
      <c r="H15" s="152" t="s">
        <v>86</v>
      </c>
    </row>
    <row r="16" spans="2:8" ht="18.75" customHeight="1">
      <c r="B16" s="1627"/>
      <c r="C16" s="1629"/>
      <c r="D16" s="1633"/>
      <c r="E16" s="149" t="s">
        <v>373</v>
      </c>
      <c r="F16" s="150" t="s">
        <v>83</v>
      </c>
      <c r="G16" s="631">
        <f>G14*G15/100</f>
        <v>99000</v>
      </c>
      <c r="H16" s="632" t="s">
        <v>85</v>
      </c>
    </row>
    <row r="17" spans="2:8" ht="18.75" customHeight="1">
      <c r="B17" s="1627"/>
      <c r="C17" s="1629"/>
      <c r="D17" s="1633"/>
      <c r="E17" s="153" t="s">
        <v>88</v>
      </c>
      <c r="F17" s="150" t="s">
        <v>84</v>
      </c>
      <c r="G17" s="154">
        <v>3</v>
      </c>
      <c r="H17" s="152" t="s">
        <v>89</v>
      </c>
    </row>
    <row r="18" spans="2:8" ht="18.75" customHeight="1">
      <c r="B18" s="1627"/>
      <c r="C18" s="1629"/>
      <c r="D18" s="1634"/>
      <c r="E18" s="155" t="s">
        <v>374</v>
      </c>
      <c r="F18" s="156" t="s">
        <v>87</v>
      </c>
      <c r="G18" s="633">
        <f>G16*G17/1000</f>
        <v>297</v>
      </c>
      <c r="H18" s="634" t="s">
        <v>91</v>
      </c>
    </row>
    <row r="19" spans="2:8" ht="18.75" customHeight="1">
      <c r="B19" s="1627"/>
      <c r="C19" s="1629"/>
      <c r="D19" s="1632" t="s">
        <v>93</v>
      </c>
      <c r="E19" s="145" t="s">
        <v>95</v>
      </c>
      <c r="F19" s="146" t="s">
        <v>94</v>
      </c>
      <c r="G19" s="147">
        <v>10</v>
      </c>
      <c r="H19" s="148" t="s">
        <v>96</v>
      </c>
    </row>
    <row r="20" spans="2:8" ht="18.75" customHeight="1">
      <c r="B20" s="1627"/>
      <c r="C20" s="1629"/>
      <c r="D20" s="1633"/>
      <c r="E20" s="149" t="s">
        <v>375</v>
      </c>
      <c r="F20" s="150" t="s">
        <v>98</v>
      </c>
      <c r="G20" s="631">
        <f>ROUNDUP(G18/G19,0)</f>
        <v>30</v>
      </c>
      <c r="H20" s="632" t="s">
        <v>97</v>
      </c>
    </row>
    <row r="21" spans="2:8" ht="18.75" customHeight="1">
      <c r="B21" s="1627"/>
      <c r="C21" s="1629"/>
      <c r="D21" s="1633"/>
      <c r="E21" s="149" t="s">
        <v>101</v>
      </c>
      <c r="F21" s="150" t="s">
        <v>99</v>
      </c>
      <c r="G21" s="151">
        <v>2</v>
      </c>
      <c r="H21" s="152" t="s">
        <v>85</v>
      </c>
    </row>
    <row r="22" spans="2:8" ht="18.75" customHeight="1">
      <c r="B22" s="1627"/>
      <c r="C22" s="1629"/>
      <c r="D22" s="1634"/>
      <c r="E22" s="155" t="s">
        <v>376</v>
      </c>
      <c r="F22" s="156" t="s">
        <v>100</v>
      </c>
      <c r="G22" s="633">
        <f>G20*G21</f>
        <v>60</v>
      </c>
      <c r="H22" s="634" t="s">
        <v>102</v>
      </c>
    </row>
    <row r="23" spans="2:8" ht="30" customHeight="1">
      <c r="B23" s="1627"/>
      <c r="C23" s="143" t="s">
        <v>404</v>
      </c>
      <c r="D23" s="1640" t="s">
        <v>721</v>
      </c>
      <c r="E23" s="989"/>
      <c r="F23" s="990"/>
      <c r="G23" s="1617" t="s">
        <v>722</v>
      </c>
      <c r="H23" s="1618"/>
    </row>
    <row r="24" spans="2:8" ht="48" customHeight="1">
      <c r="B24" s="1627"/>
      <c r="C24" s="143" t="s">
        <v>391</v>
      </c>
      <c r="D24" s="1641" t="s">
        <v>720</v>
      </c>
      <c r="E24" s="1642"/>
      <c r="F24" s="1643"/>
      <c r="G24" s="1603" t="s">
        <v>393</v>
      </c>
      <c r="H24" s="1604"/>
    </row>
    <row r="25" spans="2:8" ht="30" customHeight="1">
      <c r="B25" s="1635" t="s">
        <v>114</v>
      </c>
      <c r="C25" s="1600" t="s">
        <v>381</v>
      </c>
      <c r="D25" s="141" t="s">
        <v>379</v>
      </c>
      <c r="E25" s="142"/>
      <c r="F25" s="140"/>
      <c r="G25" s="1603" t="s">
        <v>929</v>
      </c>
      <c r="H25" s="1604"/>
    </row>
    <row r="26" spans="2:8" ht="24.95" customHeight="1">
      <c r="B26" s="1635"/>
      <c r="C26" s="1600"/>
      <c r="D26" s="1623" t="s">
        <v>380</v>
      </c>
      <c r="E26" s="157" t="s">
        <v>115</v>
      </c>
      <c r="F26" s="158"/>
      <c r="G26" s="1611" t="s">
        <v>930</v>
      </c>
      <c r="H26" s="1612"/>
    </row>
    <row r="27" spans="2:8" ht="30" customHeight="1">
      <c r="B27" s="1635"/>
      <c r="C27" s="1600"/>
      <c r="D27" s="1624"/>
      <c r="E27" s="159" t="s">
        <v>386</v>
      </c>
      <c r="F27" s="160"/>
      <c r="G27" s="1644" t="s">
        <v>394</v>
      </c>
      <c r="H27" s="1645"/>
    </row>
    <row r="28" spans="2:8" ht="24.95" customHeight="1">
      <c r="B28" s="1635"/>
      <c r="C28" s="1600"/>
      <c r="D28" s="1625"/>
      <c r="E28" s="161" t="s">
        <v>116</v>
      </c>
      <c r="F28" s="162"/>
      <c r="G28" s="1609" t="s">
        <v>395</v>
      </c>
      <c r="H28" s="1610"/>
    </row>
    <row r="29" spans="2:8" ht="45" customHeight="1">
      <c r="B29" s="1635"/>
      <c r="C29" s="1600"/>
      <c r="D29" s="1623" t="s">
        <v>378</v>
      </c>
      <c r="E29" s="157" t="s">
        <v>117</v>
      </c>
      <c r="F29" s="158"/>
      <c r="G29" s="1611" t="s">
        <v>932</v>
      </c>
      <c r="H29" s="1612"/>
    </row>
    <row r="30" spans="2:8" ht="45" customHeight="1">
      <c r="B30" s="1635"/>
      <c r="C30" s="1600"/>
      <c r="D30" s="1624"/>
      <c r="E30" s="159" t="s">
        <v>118</v>
      </c>
      <c r="F30" s="160"/>
      <c r="G30" s="1644" t="s">
        <v>933</v>
      </c>
      <c r="H30" s="1645"/>
    </row>
    <row r="31" spans="2:8" ht="30" customHeight="1">
      <c r="B31" s="1635"/>
      <c r="C31" s="1600" t="s">
        <v>931</v>
      </c>
      <c r="D31" s="1600" t="s">
        <v>382</v>
      </c>
      <c r="E31" s="163" t="s">
        <v>120</v>
      </c>
      <c r="F31" s="164"/>
      <c r="G31" s="1607" t="s">
        <v>396</v>
      </c>
      <c r="H31" s="1608"/>
    </row>
    <row r="32" spans="2:8" ht="30" customHeight="1">
      <c r="B32" s="1635"/>
      <c r="C32" s="1600"/>
      <c r="D32" s="1600"/>
      <c r="E32" s="161" t="s">
        <v>119</v>
      </c>
      <c r="F32" s="162"/>
      <c r="G32" s="1609" t="s">
        <v>397</v>
      </c>
      <c r="H32" s="1610"/>
    </row>
    <row r="33" spans="2:8" ht="30" customHeight="1">
      <c r="B33" s="1635"/>
      <c r="C33" s="1600"/>
      <c r="D33" s="1600" t="s">
        <v>383</v>
      </c>
      <c r="E33" s="157" t="s">
        <v>121</v>
      </c>
      <c r="F33" s="158"/>
      <c r="G33" s="1611" t="s">
        <v>398</v>
      </c>
      <c r="H33" s="1612"/>
    </row>
    <row r="34" spans="2:8" ht="30" customHeight="1">
      <c r="B34" s="1635"/>
      <c r="C34" s="1600"/>
      <c r="D34" s="1600"/>
      <c r="E34" s="165" t="s">
        <v>122</v>
      </c>
      <c r="F34" s="166"/>
      <c r="G34" s="1613" t="s">
        <v>399</v>
      </c>
      <c r="H34" s="1614"/>
    </row>
    <row r="35" spans="2:8" ht="30" customHeight="1">
      <c r="B35" s="1635"/>
      <c r="C35" s="1600" t="s">
        <v>384</v>
      </c>
      <c r="D35" s="1636" t="s">
        <v>467</v>
      </c>
      <c r="E35" s="1637"/>
      <c r="F35" s="158"/>
      <c r="G35" s="1611" t="s">
        <v>468</v>
      </c>
      <c r="H35" s="1612"/>
    </row>
    <row r="36" spans="2:8" ht="30" customHeight="1">
      <c r="B36" s="1635"/>
      <c r="C36" s="1600"/>
      <c r="D36" s="1638" t="s">
        <v>385</v>
      </c>
      <c r="E36" s="1639"/>
      <c r="F36" s="162"/>
      <c r="G36" s="1609" t="s">
        <v>717</v>
      </c>
      <c r="H36" s="1610"/>
    </row>
  </sheetData>
  <mergeCells count="48">
    <mergeCell ref="B2:H2"/>
    <mergeCell ref="C35:C36"/>
    <mergeCell ref="G34:H34"/>
    <mergeCell ref="G35:H35"/>
    <mergeCell ref="G36:H36"/>
    <mergeCell ref="D24:F24"/>
    <mergeCell ref="G30:H30"/>
    <mergeCell ref="G31:H31"/>
    <mergeCell ref="G32:H32"/>
    <mergeCell ref="G33:H33"/>
    <mergeCell ref="D29:D30"/>
    <mergeCell ref="G26:H26"/>
    <mergeCell ref="G27:H27"/>
    <mergeCell ref="G28:H28"/>
    <mergeCell ref="G29:H29"/>
    <mergeCell ref="D31:D32"/>
    <mergeCell ref="B5:B10"/>
    <mergeCell ref="B4:E4"/>
    <mergeCell ref="D26:D28"/>
    <mergeCell ref="B11:B24"/>
    <mergeCell ref="C12:C22"/>
    <mergeCell ref="D12:F12"/>
    <mergeCell ref="C9:C10"/>
    <mergeCell ref="C7:C8"/>
    <mergeCell ref="D14:D18"/>
    <mergeCell ref="C11:E11"/>
    <mergeCell ref="D19:D22"/>
    <mergeCell ref="C25:C30"/>
    <mergeCell ref="B25:B36"/>
    <mergeCell ref="D35:E35"/>
    <mergeCell ref="D36:E36"/>
    <mergeCell ref="D23:F23"/>
    <mergeCell ref="C31:C34"/>
    <mergeCell ref="G4:H4"/>
    <mergeCell ref="C5:C6"/>
    <mergeCell ref="G24:H24"/>
    <mergeCell ref="G25:H25"/>
    <mergeCell ref="G12:H12"/>
    <mergeCell ref="G5:H5"/>
    <mergeCell ref="G6:H6"/>
    <mergeCell ref="G7:H7"/>
    <mergeCell ref="G8:H8"/>
    <mergeCell ref="G9:H9"/>
    <mergeCell ref="G10:H10"/>
    <mergeCell ref="G11:H11"/>
    <mergeCell ref="G13:H13"/>
    <mergeCell ref="G23:H23"/>
    <mergeCell ref="D33:D34"/>
  </mergeCells>
  <phoneticPr fontId="4"/>
  <pageMargins left="0.70866141732283472" right="0.70866141732283472" top="0.74803149606299213" bottom="0.74803149606299213" header="0.31496062992125984" footer="0.31496062992125984"/>
  <pageSetup paperSize="9" scale="78"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showGridLines="0" topLeftCell="A7" zoomScaleNormal="100" zoomScaleSheetLayoutView="100" workbookViewId="0">
      <selection activeCell="G20" sqref="G20"/>
    </sheetView>
  </sheetViews>
  <sheetFormatPr defaultRowHeight="13.5"/>
  <cols>
    <col min="1" max="1" width="9" style="130"/>
    <col min="2" max="2" width="3.625" style="130" customWidth="1"/>
    <col min="3" max="3" width="15.625" style="130" customWidth="1"/>
    <col min="4" max="4" width="25.625" style="130" customWidth="1"/>
    <col min="5" max="5" width="10.625" style="130" customWidth="1"/>
    <col min="6" max="7" width="25.625" style="130" customWidth="1"/>
    <col min="8" max="8" width="3.625" style="130" customWidth="1"/>
    <col min="9" max="12" width="9" style="130"/>
    <col min="13" max="13" width="9" style="130" customWidth="1"/>
    <col min="14" max="16" width="9" style="130"/>
    <col min="17" max="17" width="29.875" style="130" customWidth="1"/>
    <col min="18" max="16384" width="9" style="130"/>
  </cols>
  <sheetData>
    <row r="1" spans="2:8" ht="17.25">
      <c r="B1" s="598" t="s">
        <v>699</v>
      </c>
      <c r="C1" s="598"/>
      <c r="D1" s="598"/>
      <c r="E1" s="598"/>
      <c r="F1" s="598"/>
      <c r="G1" s="598"/>
      <c r="H1" s="598"/>
    </row>
    <row r="2" spans="2:8" ht="20.100000000000001" customHeight="1">
      <c r="B2" s="1646" t="s">
        <v>705</v>
      </c>
      <c r="C2" s="1646"/>
      <c r="D2" s="1646"/>
      <c r="E2" s="1646"/>
      <c r="F2" s="1646"/>
      <c r="G2" s="1646"/>
      <c r="H2" s="1646"/>
    </row>
    <row r="3" spans="2:8" s="349" customFormat="1" ht="8.1" customHeight="1">
      <c r="B3" s="599"/>
      <c r="C3" s="599"/>
      <c r="D3" s="599"/>
      <c r="E3" s="599"/>
      <c r="F3" s="599"/>
      <c r="G3" s="599"/>
      <c r="H3" s="599"/>
    </row>
    <row r="4" spans="2:8">
      <c r="B4" s="1653" t="s">
        <v>90</v>
      </c>
      <c r="C4" s="1654"/>
      <c r="D4" s="1655" t="s">
        <v>437</v>
      </c>
      <c r="E4" s="1655"/>
      <c r="F4" s="1655"/>
      <c r="G4" s="1655"/>
      <c r="H4" s="1655"/>
    </row>
    <row r="5" spans="2:8" ht="329.25" customHeight="1">
      <c r="B5" s="1656" t="s">
        <v>663</v>
      </c>
      <c r="C5" s="1044"/>
      <c r="D5" s="1657" t="s">
        <v>674</v>
      </c>
      <c r="E5" s="1658"/>
      <c r="F5" s="1658"/>
      <c r="G5" s="1658"/>
      <c r="H5" s="1659"/>
    </row>
    <row r="6" spans="2:8" ht="35.1" customHeight="1">
      <c r="B6" s="1651" t="s">
        <v>657</v>
      </c>
      <c r="C6" s="1652"/>
      <c r="D6" s="1649" t="s">
        <v>664</v>
      </c>
      <c r="E6" s="1650"/>
      <c r="F6" s="1650"/>
      <c r="G6" s="1650"/>
      <c r="H6" s="1650"/>
    </row>
    <row r="7" spans="2:8" ht="35.1" customHeight="1">
      <c r="B7" s="1647" t="s">
        <v>658</v>
      </c>
      <c r="C7" s="1648"/>
      <c r="D7" s="1649" t="s">
        <v>935</v>
      </c>
      <c r="E7" s="1650"/>
      <c r="F7" s="1650"/>
      <c r="G7" s="1650"/>
      <c r="H7" s="1650"/>
    </row>
    <row r="8" spans="2:8" ht="121.5" customHeight="1">
      <c r="B8" s="1647" t="s">
        <v>659</v>
      </c>
      <c r="C8" s="1648"/>
      <c r="D8" s="1649" t="s">
        <v>653</v>
      </c>
      <c r="E8" s="1650"/>
      <c r="F8" s="1650"/>
      <c r="G8" s="1650"/>
      <c r="H8" s="1650"/>
    </row>
    <row r="9" spans="2:8" ht="86.25" customHeight="1">
      <c r="B9" s="1647" t="s">
        <v>660</v>
      </c>
      <c r="C9" s="1648"/>
      <c r="D9" s="1649" t="s">
        <v>654</v>
      </c>
      <c r="E9" s="1650"/>
      <c r="F9" s="1650"/>
      <c r="G9" s="1650"/>
      <c r="H9" s="1650"/>
    </row>
    <row r="10" spans="2:8" ht="52.5" customHeight="1">
      <c r="B10" s="1647" t="s">
        <v>661</v>
      </c>
      <c r="C10" s="1648"/>
      <c r="D10" s="1649" t="s">
        <v>655</v>
      </c>
      <c r="E10" s="1650"/>
      <c r="F10" s="1650"/>
      <c r="G10" s="1650"/>
      <c r="H10" s="1650"/>
    </row>
    <row r="11" spans="2:8" ht="35.1" customHeight="1">
      <c r="B11" s="1664" t="s">
        <v>656</v>
      </c>
      <c r="C11" s="1648"/>
      <c r="D11" s="1649" t="s">
        <v>472</v>
      </c>
      <c r="E11" s="1650"/>
      <c r="F11" s="1650"/>
      <c r="G11" s="1650"/>
      <c r="H11" s="1650"/>
    </row>
    <row r="12" spans="2:8" ht="35.1" customHeight="1">
      <c r="B12" s="1647" t="s">
        <v>662</v>
      </c>
      <c r="C12" s="1648"/>
      <c r="D12" s="1649" t="s">
        <v>473</v>
      </c>
      <c r="E12" s="1649"/>
      <c r="F12" s="1649"/>
      <c r="G12" s="1649"/>
      <c r="H12" s="1649"/>
    </row>
    <row r="13" spans="2:8" ht="27" customHeight="1">
      <c r="B13" s="1660" t="s">
        <v>105</v>
      </c>
      <c r="C13" s="1661"/>
      <c r="D13" s="1661"/>
      <c r="E13" s="1661"/>
      <c r="F13" s="1662"/>
      <c r="G13" s="1662"/>
      <c r="H13" s="1663"/>
    </row>
    <row r="14" spans="2:8">
      <c r="B14" s="288"/>
      <c r="C14" s="286"/>
      <c r="D14" s="286"/>
      <c r="E14" s="286"/>
      <c r="F14" s="287"/>
      <c r="G14" s="287"/>
      <c r="H14" s="289"/>
    </row>
    <row r="15" spans="2:8" ht="36" customHeight="1">
      <c r="B15" s="288"/>
      <c r="C15" s="1665" t="s">
        <v>474</v>
      </c>
      <c r="D15" s="1661"/>
      <c r="E15" s="1666"/>
      <c r="F15" s="309" t="s">
        <v>475</v>
      </c>
      <c r="G15" s="309" t="s">
        <v>476</v>
      </c>
      <c r="H15" s="289"/>
    </row>
    <row r="16" spans="2:8" ht="23.1" customHeight="1">
      <c r="B16" s="288"/>
      <c r="C16" s="1660" t="s">
        <v>477</v>
      </c>
      <c r="D16" s="1661"/>
      <c r="E16" s="1666"/>
      <c r="F16" s="348">
        <f>+'C3(2)-3管路'!S59</f>
        <v>333.20440107115598</v>
      </c>
      <c r="G16" s="348">
        <f>+'C10(2)-2管路(計画)'!S59</f>
        <v>216.69392087682439</v>
      </c>
      <c r="H16" s="289"/>
    </row>
    <row r="17" spans="1:8" ht="23.1" customHeight="1">
      <c r="B17" s="288"/>
      <c r="C17" s="1660" t="s">
        <v>478</v>
      </c>
      <c r="D17" s="1661"/>
      <c r="E17" s="1666"/>
      <c r="F17" s="348">
        <f>ROUND(+'C5断水人口(現状)'!AO86,-2)</f>
        <v>70800</v>
      </c>
      <c r="G17" s="348">
        <f>ROUND(+'C5断水人口(計画)'!AO86,-2)</f>
        <v>63500</v>
      </c>
      <c r="H17" s="289"/>
    </row>
    <row r="18" spans="1:8" ht="23.1" customHeight="1">
      <c r="B18" s="288"/>
      <c r="C18" s="1660" t="s">
        <v>479</v>
      </c>
      <c r="D18" s="1661"/>
      <c r="E18" s="1666"/>
      <c r="F18" s="644">
        <f>+'C6-2断水期間(現状)'!I59</f>
        <v>32.178449597334435</v>
      </c>
      <c r="G18" s="644">
        <f>+'C6-2断水期間(計画)'!I59</f>
        <v>22.059294277433157</v>
      </c>
      <c r="H18" s="289"/>
    </row>
    <row r="19" spans="1:8" ht="23.1" customHeight="1">
      <c r="B19" s="288"/>
      <c r="C19" s="1660" t="s">
        <v>700</v>
      </c>
      <c r="D19" s="1667"/>
      <c r="E19" s="1528"/>
      <c r="F19" s="347">
        <f>+'C1施設'!S88</f>
        <v>0</v>
      </c>
      <c r="G19" s="347">
        <f>+'C8-2,3,4施設(計画設定)'!S88</f>
        <v>100</v>
      </c>
      <c r="H19" s="289"/>
    </row>
    <row r="20" spans="1:8" ht="23.1" customHeight="1">
      <c r="B20" s="288"/>
      <c r="C20" s="1660" t="s">
        <v>701</v>
      </c>
      <c r="D20" s="1667"/>
      <c r="E20" s="1528"/>
      <c r="F20" s="347">
        <f>+'C1施設'!S91</f>
        <v>28.021509956341177</v>
      </c>
      <c r="G20" s="347">
        <f>+'C8-2,3,4施設(計画設定)'!S91</f>
        <v>50.915770418485785</v>
      </c>
      <c r="H20" s="289"/>
    </row>
    <row r="21" spans="1:8" ht="23.1" customHeight="1">
      <c r="B21" s="288"/>
      <c r="C21" s="1660" t="s">
        <v>702</v>
      </c>
      <c r="D21" s="1667"/>
      <c r="E21" s="1528"/>
      <c r="F21" s="347">
        <f>+'C3(1)-1管路'!AE142</f>
        <v>11.742399200319451</v>
      </c>
      <c r="G21" s="347">
        <f>+'C10(1)-4,5管路(計画設定)'!AE139</f>
        <v>26.778191780532119</v>
      </c>
      <c r="H21" s="289"/>
    </row>
    <row r="22" spans="1:8" ht="23.1" customHeight="1">
      <c r="B22" s="288"/>
      <c r="C22" s="1660" t="s">
        <v>704</v>
      </c>
      <c r="D22" s="1667" t="s">
        <v>539</v>
      </c>
      <c r="E22" s="1528"/>
      <c r="F22" s="347">
        <f>+'C3(1)-1管路'!AO142</f>
        <v>14.092121930128442</v>
      </c>
      <c r="G22" s="347">
        <f>+'C10(1)-4,5管路(計画設定)'!AO139</f>
        <v>29.127914510341107</v>
      </c>
      <c r="H22" s="289"/>
    </row>
    <row r="23" spans="1:8" ht="23.1" customHeight="1">
      <c r="B23" s="288"/>
      <c r="C23" s="1660" t="s">
        <v>728</v>
      </c>
      <c r="D23" s="1667"/>
      <c r="E23" s="1528"/>
      <c r="F23" s="347">
        <f>+'C3(1)-1管路'!AE155</f>
        <v>11.631721887161483</v>
      </c>
      <c r="G23" s="347">
        <f>+'C10(1)-4,5管路(計画設定)'!AE152</f>
        <v>26.518169277846127</v>
      </c>
      <c r="H23" s="289"/>
    </row>
    <row r="24" spans="1:8" ht="23.1" customHeight="1">
      <c r="B24" s="288"/>
      <c r="C24" s="1660" t="s">
        <v>703</v>
      </c>
      <c r="D24" s="1667" t="s">
        <v>471</v>
      </c>
      <c r="E24" s="1528"/>
      <c r="F24" s="643">
        <f>+'C3(1)-1管路'!AE149</f>
        <v>6.8684767892887706</v>
      </c>
      <c r="G24" s="643">
        <f>+'C10(1)-4,5管路(計画設定)'!AE146</f>
        <v>23.68102195237423</v>
      </c>
      <c r="H24" s="289"/>
    </row>
    <row r="25" spans="1:8">
      <c r="B25" s="350"/>
      <c r="C25" s="290"/>
      <c r="D25" s="290"/>
      <c r="E25" s="290"/>
      <c r="F25" s="290"/>
      <c r="G25" s="290"/>
      <c r="H25" s="291"/>
    </row>
    <row r="26" spans="1:8">
      <c r="A26" s="349"/>
      <c r="B26" s="286"/>
    </row>
  </sheetData>
  <mergeCells count="30">
    <mergeCell ref="C20:E20"/>
    <mergeCell ref="C21:E21"/>
    <mergeCell ref="C24:E24"/>
    <mergeCell ref="C22:E22"/>
    <mergeCell ref="C23:E23"/>
    <mergeCell ref="C15:E15"/>
    <mergeCell ref="C18:E18"/>
    <mergeCell ref="C16:E16"/>
    <mergeCell ref="C17:E17"/>
    <mergeCell ref="C19:E19"/>
    <mergeCell ref="B13:H13"/>
    <mergeCell ref="B11:C11"/>
    <mergeCell ref="B12:C12"/>
    <mergeCell ref="D12:H12"/>
    <mergeCell ref="D11:H11"/>
    <mergeCell ref="B2:H2"/>
    <mergeCell ref="B7:C7"/>
    <mergeCell ref="B8:C8"/>
    <mergeCell ref="B9:C9"/>
    <mergeCell ref="B10:C10"/>
    <mergeCell ref="D10:H10"/>
    <mergeCell ref="D9:H9"/>
    <mergeCell ref="D8:H8"/>
    <mergeCell ref="D7:H7"/>
    <mergeCell ref="B6:C6"/>
    <mergeCell ref="D6:H6"/>
    <mergeCell ref="B4:C4"/>
    <mergeCell ref="D4:H4"/>
    <mergeCell ref="B5:C5"/>
    <mergeCell ref="D5:H5"/>
  </mergeCells>
  <phoneticPr fontId="4"/>
  <pageMargins left="0.70866141732283472" right="0.70866141732283472" top="0.74803149606299213" bottom="0.74803149606299213" header="0.31496062992125984" footer="0.31496062992125984"/>
  <pageSetup paperSize="9" scale="7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9"/>
  <sheetViews>
    <sheetView showGridLines="0" zoomScale="80" zoomScaleNormal="80" zoomScaleSheetLayoutView="80" workbookViewId="0">
      <selection activeCell="BQ78" sqref="BQ78"/>
    </sheetView>
  </sheetViews>
  <sheetFormatPr defaultRowHeight="12"/>
  <cols>
    <col min="1" max="1" width="9" style="175"/>
    <col min="2" max="2" width="43.5" style="175" bestFit="1" customWidth="1"/>
    <col min="3" max="3" width="9.75" style="175" bestFit="1" customWidth="1"/>
    <col min="4" max="4" width="12.25" style="175" bestFit="1" customWidth="1"/>
    <col min="5" max="5" width="12.75" style="175" bestFit="1" customWidth="1"/>
    <col min="6" max="6" width="12.25" style="175" bestFit="1" customWidth="1"/>
    <col min="7" max="16384" width="9" style="175"/>
  </cols>
  <sheetData>
    <row r="1" spans="2:6" ht="14.25">
      <c r="B1" s="600" t="s">
        <v>680</v>
      </c>
    </row>
    <row r="2" spans="2:6" ht="16.5" customHeight="1">
      <c r="B2" s="1349" t="s">
        <v>738</v>
      </c>
      <c r="C2" s="1349"/>
      <c r="D2" s="1349"/>
      <c r="E2" s="1349"/>
    </row>
    <row r="3" spans="2:6" ht="31.5" customHeight="1">
      <c r="C3" s="87" t="s">
        <v>642</v>
      </c>
      <c r="D3" s="87" t="s">
        <v>729</v>
      </c>
      <c r="E3" s="87" t="s">
        <v>665</v>
      </c>
    </row>
    <row r="4" spans="2:6" ht="18.75" customHeight="1">
      <c r="C4" s="179">
        <v>5.75</v>
      </c>
      <c r="D4" s="178">
        <f>10^((C4-2.68)/1.72)</f>
        <v>60.937372018199461</v>
      </c>
      <c r="E4" s="641">
        <f>IF($D$4&gt;=120,ROUND(0.00992*(120-15)^1.14,2),IF($D$4&lt;15,0,ROUND(0.00992*($D$4-15)^1.14,2)))</f>
        <v>0.78</v>
      </c>
    </row>
    <row r="6" spans="2:6" ht="13.5" customHeight="1"/>
    <row r="7" spans="2:6" ht="45.75" customHeight="1">
      <c r="B7" s="88" t="s">
        <v>196</v>
      </c>
      <c r="C7" s="87" t="s">
        <v>643</v>
      </c>
      <c r="D7" s="87" t="s">
        <v>191</v>
      </c>
      <c r="E7" s="87" t="s">
        <v>666</v>
      </c>
    </row>
    <row r="8" spans="2:6" ht="18.75" customHeight="1">
      <c r="B8" s="176" t="s">
        <v>190</v>
      </c>
      <c r="C8" s="179">
        <v>8.75</v>
      </c>
      <c r="D8" s="180">
        <v>0.4</v>
      </c>
      <c r="E8" s="181">
        <f>D8*$E$4</f>
        <v>0.31200000000000006</v>
      </c>
      <c r="F8" s="642">
        <f>+E8*C8</f>
        <v>2.7300000000000004</v>
      </c>
    </row>
    <row r="9" spans="2:6" ht="18.75" customHeight="1">
      <c r="B9" s="176" t="s">
        <v>189</v>
      </c>
      <c r="C9" s="179">
        <v>2.4300000000000002</v>
      </c>
      <c r="D9" s="180">
        <v>0.8</v>
      </c>
      <c r="E9" s="181">
        <f>D9*$E$4</f>
        <v>0.62400000000000011</v>
      </c>
      <c r="F9" s="642">
        <f t="shared" ref="F9:F13" si="0">+E9*C9</f>
        <v>1.5163200000000003</v>
      </c>
    </row>
    <row r="10" spans="2:6" ht="18.75" customHeight="1">
      <c r="B10" s="176" t="s">
        <v>188</v>
      </c>
      <c r="C10" s="179">
        <v>36.47</v>
      </c>
      <c r="D10" s="180">
        <v>1</v>
      </c>
      <c r="E10" s="181">
        <f>D10*$E$4</f>
        <v>0.78</v>
      </c>
      <c r="F10" s="642">
        <f t="shared" si="0"/>
        <v>28.4466</v>
      </c>
    </row>
    <row r="11" spans="2:6" ht="18.75" customHeight="1">
      <c r="B11" s="176" t="s">
        <v>187</v>
      </c>
      <c r="C11" s="179">
        <v>0</v>
      </c>
      <c r="D11" s="180">
        <v>2.5</v>
      </c>
      <c r="E11" s="181">
        <f>D11*$E$4</f>
        <v>1.9500000000000002</v>
      </c>
      <c r="F11" s="642">
        <f t="shared" si="0"/>
        <v>0</v>
      </c>
    </row>
    <row r="12" spans="2:6" ht="18.75" customHeight="1">
      <c r="B12" s="176" t="s">
        <v>186</v>
      </c>
      <c r="C12" s="179">
        <v>0</v>
      </c>
      <c r="D12" s="180">
        <v>5</v>
      </c>
      <c r="E12" s="181">
        <f>D12*$E$4</f>
        <v>3.9000000000000004</v>
      </c>
      <c r="F12" s="642">
        <f t="shared" si="0"/>
        <v>0</v>
      </c>
    </row>
    <row r="13" spans="2:6" ht="18.75" customHeight="1">
      <c r="B13" s="176" t="s">
        <v>185</v>
      </c>
      <c r="C13" s="179">
        <v>0.97</v>
      </c>
      <c r="D13" s="177" t="s">
        <v>135</v>
      </c>
      <c r="E13" s="181">
        <v>5.5</v>
      </c>
      <c r="F13" s="642">
        <f t="shared" si="0"/>
        <v>5.335</v>
      </c>
    </row>
    <row r="14" spans="2:6" ht="18.75" customHeight="1">
      <c r="B14" s="88" t="s">
        <v>54</v>
      </c>
      <c r="C14" s="640">
        <f>SUM(C8:C13)</f>
        <v>48.62</v>
      </c>
      <c r="D14" s="177" t="s">
        <v>184</v>
      </c>
      <c r="E14" s="182" t="s">
        <v>184</v>
      </c>
      <c r="F14" s="642">
        <f>SUM(F8:F13)</f>
        <v>38.027920000000002</v>
      </c>
    </row>
    <row r="15" spans="2:6" ht="18.75" customHeight="1">
      <c r="B15" s="183" t="s">
        <v>195</v>
      </c>
      <c r="C15" s="177" t="s">
        <v>197</v>
      </c>
      <c r="D15" s="177" t="s">
        <v>135</v>
      </c>
      <c r="E15" s="184">
        <f>+F14/C14</f>
        <v>0.78214561908679558</v>
      </c>
      <c r="F15" s="642"/>
    </row>
    <row r="16" spans="2:6" ht="20.100000000000001" customHeight="1"/>
    <row r="17" spans="3:3" ht="20.100000000000001" customHeight="1"/>
    <row r="18" spans="3:3" ht="20.100000000000001" customHeight="1">
      <c r="C18" s="639"/>
    </row>
    <row r="19" spans="3:3" ht="20.100000000000001" customHeight="1"/>
  </sheetData>
  <mergeCells count="1">
    <mergeCell ref="B2:E2"/>
  </mergeCells>
  <phoneticPr fontId="4"/>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BL138"/>
  <sheetViews>
    <sheetView topLeftCell="E1" zoomScale="70" zoomScaleNormal="70" zoomScaleSheetLayoutView="70" workbookViewId="0">
      <selection activeCell="T40" sqref="T40"/>
    </sheetView>
  </sheetViews>
  <sheetFormatPr defaultRowHeight="12"/>
  <cols>
    <col min="1" max="1" width="9" style="3"/>
    <col min="2" max="4" width="6.25" style="3" customWidth="1"/>
    <col min="5" max="5" width="12.625" style="3" customWidth="1"/>
    <col min="6" max="18" width="14.375" style="3" customWidth="1"/>
    <col min="19" max="21" width="9" style="3" customWidth="1"/>
    <col min="22" max="25" width="5.75" style="3" customWidth="1"/>
    <col min="26" max="26" width="12.625" style="3" customWidth="1"/>
    <col min="27" max="39" width="14.375" style="3" customWidth="1"/>
    <col min="40" max="40" width="9" style="3" customWidth="1"/>
    <col min="41" max="42" width="5.75" style="3" customWidth="1"/>
    <col min="43" max="43" width="19.5" style="3" customWidth="1"/>
    <col min="44" max="44" width="18.5" style="3" customWidth="1"/>
    <col min="45" max="46" width="19.625" style="3" customWidth="1"/>
    <col min="47" max="48" width="10.5" style="3" customWidth="1"/>
    <col min="49" max="49" width="5.75" style="3" customWidth="1"/>
    <col min="50" max="51" width="6.875" style="3" customWidth="1"/>
    <col min="52" max="52" width="18.25" style="3" customWidth="1"/>
    <col min="53" max="56" width="16" style="3" customWidth="1"/>
    <col min="57" max="63" width="5.75" style="3" customWidth="1"/>
    <col min="64" max="64" width="12.625" style="3" customWidth="1"/>
    <col min="65" max="68" width="14.375" style="3" customWidth="1"/>
    <col min="69" max="69" width="28.625" style="3" bestFit="1" customWidth="1"/>
    <col min="70" max="141" width="5.75" style="3" customWidth="1"/>
    <col min="142" max="16384" width="9" style="3"/>
  </cols>
  <sheetData>
    <row r="2" spans="2:19" ht="14.25">
      <c r="B2" s="600" t="s">
        <v>680</v>
      </c>
      <c r="C2" s="600"/>
    </row>
    <row r="3" spans="2:19">
      <c r="B3" s="1352" t="s">
        <v>530</v>
      </c>
      <c r="C3" s="1352"/>
      <c r="D3" s="1352"/>
      <c r="E3" s="1352"/>
      <c r="F3" s="1352"/>
      <c r="G3" s="1352"/>
      <c r="H3" s="1352"/>
      <c r="I3" s="1352"/>
      <c r="J3" s="1352"/>
      <c r="K3" s="1352"/>
      <c r="L3" s="1352"/>
      <c r="M3" s="1352"/>
      <c r="N3" s="1352"/>
      <c r="O3" s="1352"/>
      <c r="P3" s="1352"/>
      <c r="Q3" s="1352"/>
      <c r="R3" s="1352"/>
      <c r="S3" s="1352"/>
    </row>
    <row r="4" spans="2:19" ht="18.75" customHeight="1">
      <c r="B4" s="1367" t="s">
        <v>450</v>
      </c>
      <c r="C4" s="1368"/>
      <c r="D4" s="1369"/>
      <c r="E4" s="1350" t="s">
        <v>540</v>
      </c>
      <c r="F4" s="1384" t="s">
        <v>179</v>
      </c>
      <c r="G4" s="1385"/>
      <c r="H4" s="1385"/>
      <c r="I4" s="1385"/>
      <c r="J4" s="1385"/>
      <c r="K4" s="1385"/>
      <c r="L4" s="1385"/>
      <c r="M4" s="1385"/>
      <c r="N4" s="1385"/>
      <c r="O4" s="1385"/>
      <c r="P4" s="1385"/>
      <c r="Q4" s="1385"/>
      <c r="R4" s="1385"/>
      <c r="S4" s="1386"/>
    </row>
    <row r="5" spans="2:19" ht="42" customHeight="1">
      <c r="B5" s="1370"/>
      <c r="C5" s="1371"/>
      <c r="D5" s="1372"/>
      <c r="E5" s="1376"/>
      <c r="F5" s="1350" t="s">
        <v>181</v>
      </c>
      <c r="G5" s="1350" t="s">
        <v>182</v>
      </c>
      <c r="H5" s="1350" t="s">
        <v>161</v>
      </c>
      <c r="I5" s="1350" t="s">
        <v>162</v>
      </c>
      <c r="J5" s="1350" t="s">
        <v>163</v>
      </c>
      <c r="K5" s="1350" t="s">
        <v>164</v>
      </c>
      <c r="L5" s="1350" t="s">
        <v>165</v>
      </c>
      <c r="M5" s="1350" t="s">
        <v>166</v>
      </c>
      <c r="N5" s="1350" t="s">
        <v>167</v>
      </c>
      <c r="O5" s="1350" t="s">
        <v>168</v>
      </c>
      <c r="P5" s="1350" t="s">
        <v>169</v>
      </c>
      <c r="Q5" s="1350" t="s">
        <v>170</v>
      </c>
      <c r="R5" s="1350" t="s">
        <v>923</v>
      </c>
      <c r="S5" s="1390" t="s">
        <v>54</v>
      </c>
    </row>
    <row r="6" spans="2:19" ht="18" customHeight="1">
      <c r="B6" s="1373"/>
      <c r="C6" s="1374"/>
      <c r="D6" s="1375"/>
      <c r="E6" s="1351"/>
      <c r="F6" s="1351"/>
      <c r="G6" s="1351"/>
      <c r="H6" s="1351"/>
      <c r="I6" s="1351"/>
      <c r="J6" s="1351"/>
      <c r="K6" s="1351"/>
      <c r="L6" s="1351"/>
      <c r="M6" s="1351"/>
      <c r="N6" s="1351"/>
      <c r="O6" s="1351"/>
      <c r="P6" s="1351"/>
      <c r="Q6" s="1351"/>
      <c r="R6" s="1351"/>
      <c r="S6" s="1391"/>
    </row>
    <row r="7" spans="2:19" ht="18.75" customHeight="1">
      <c r="B7" s="1363" t="s">
        <v>160</v>
      </c>
      <c r="C7" s="1378" t="s">
        <v>857</v>
      </c>
      <c r="D7" s="1380" t="s">
        <v>156</v>
      </c>
      <c r="E7" s="80" t="s">
        <v>193</v>
      </c>
      <c r="F7" s="83">
        <f>+IF('C3(2)-2管路'!F66="-","-",IF('C3(2)-2管路'!F66=0,"-",'C3(2)-2管路'!F66))</f>
        <v>455.5</v>
      </c>
      <c r="G7" s="83" t="str">
        <f>+IF('C3(2)-2管路'!G66="-","-",IF('C3(2)-2管路'!G66=0,"-",'C3(2)-2管路'!G66))</f>
        <v>-</v>
      </c>
      <c r="H7" s="83" t="str">
        <f>+IF('C3(2)-2管路'!H66="-","-",IF('C3(2)-2管路'!H66=0,"-",'C3(2)-2管路'!H66))</f>
        <v>-</v>
      </c>
      <c r="I7" s="83" t="str">
        <f>+IF('C3(2)-2管路'!I66="-","-",IF('C3(2)-2管路'!I66=0,"-",'C3(2)-2管路'!I66))</f>
        <v>-</v>
      </c>
      <c r="J7" s="83" t="str">
        <f>+IF('C3(2)-2管路'!J66="-","-",IF('C3(2)-2管路'!J66=0,"-",'C3(2)-2管路'!J66))</f>
        <v>-</v>
      </c>
      <c r="K7" s="83" t="str">
        <f>+IF('C3(2)-2管路'!K66="-","-",IF('C3(2)-2管路'!K66=0,"-",'C3(2)-2管路'!K66))</f>
        <v>-</v>
      </c>
      <c r="L7" s="83" t="str">
        <f>+IF('C3(2)-2管路'!L66="-","-",IF('C3(2)-2管路'!L66=0,"-",'C3(2)-2管路'!L66))</f>
        <v>-</v>
      </c>
      <c r="M7" s="83" t="str">
        <f>+IF('C3(2)-2管路'!M66="-","-",IF('C3(2)-2管路'!M66=0,"-",'C3(2)-2管路'!M66))</f>
        <v>-</v>
      </c>
      <c r="N7" s="83" t="str">
        <f>+IF('C3(2)-2管路'!N66="-","-",IF('C3(2)-2管路'!N66=0,"-",'C3(2)-2管路'!N66))</f>
        <v>-</v>
      </c>
      <c r="O7" s="83" t="str">
        <f>+IF('C3(2)-2管路'!O66="-","-",IF('C3(2)-2管路'!O66=0,"-",'C3(2)-2管路'!O66))</f>
        <v>-</v>
      </c>
      <c r="P7" s="83" t="str">
        <f>+IF('C3(2)-2管路'!P66="-","-",IF('C3(2)-2管路'!P66=0,"-",'C3(2)-2管路'!P66))</f>
        <v>-</v>
      </c>
      <c r="Q7" s="83">
        <f>+IF('C3(2)-2管路'!Q66="-","-",IF('C3(2)-2管路'!Q66=0,"-",'C3(2)-2管路'!Q66))</f>
        <v>22.9</v>
      </c>
      <c r="R7" s="83" t="str">
        <f>+IF('C3(2)-2管路'!R66="-","-",IF('C3(2)-2管路'!R66=0,"-",'C3(2)-2管路'!R66))</f>
        <v>-</v>
      </c>
      <c r="S7" s="83">
        <f>+IF('C3(2)-2管路'!S66="-","-",IF('C3(2)-2管路'!S66=0,"-",'C3(2)-2管路'!S66))</f>
        <v>478.4</v>
      </c>
    </row>
    <row r="8" spans="2:19" ht="18.75" customHeight="1">
      <c r="B8" s="1364"/>
      <c r="C8" s="1378"/>
      <c r="D8" s="1381"/>
      <c r="E8" s="81" t="s">
        <v>177</v>
      </c>
      <c r="F8" s="84">
        <f>+IF('C3(2)-2管路'!F67="-","-",IF('C3(2)-2管路'!F67=0,"-",'C3(2)-2管路'!F67))</f>
        <v>9.2000000000000011</v>
      </c>
      <c r="G8" s="84" t="str">
        <f>+IF('C3(2)-2管路'!G67="-","-",IF('C3(2)-2管路'!G67=0,"-",'C3(2)-2管路'!G67))</f>
        <v>-</v>
      </c>
      <c r="H8" s="84" t="str">
        <f>+IF('C3(2)-2管路'!H67="-","-",IF('C3(2)-2管路'!H67=0,"-",'C3(2)-2管路'!H67))</f>
        <v>-</v>
      </c>
      <c r="I8" s="84" t="str">
        <f>+IF('C3(2)-2管路'!I67="-","-",IF('C3(2)-2管路'!I67=0,"-",'C3(2)-2管路'!I67))</f>
        <v>-</v>
      </c>
      <c r="J8" s="84">
        <f>+IF('C3(2)-2管路'!J67="-","-",IF('C3(2)-2管路'!J67=0,"-",'C3(2)-2管路'!J67))</f>
        <v>124</v>
      </c>
      <c r="K8" s="84">
        <f>+IF('C3(2)-2管路'!K67="-","-",IF('C3(2)-2管路'!K67=0,"-",'C3(2)-2管路'!K67))</f>
        <v>25.6</v>
      </c>
      <c r="L8" s="84" t="str">
        <f>+IF('C3(2)-2管路'!L67="-","-",IF('C3(2)-2管路'!L67=0,"-",'C3(2)-2管路'!L67))</f>
        <v>-</v>
      </c>
      <c r="M8" s="84" t="str">
        <f>+IF('C3(2)-2管路'!M67="-","-",IF('C3(2)-2管路'!M67=0,"-",'C3(2)-2管路'!M67))</f>
        <v>-</v>
      </c>
      <c r="N8" s="84" t="str">
        <f>+IF('C3(2)-2管路'!N67="-","-",IF('C3(2)-2管路'!N67=0,"-",'C3(2)-2管路'!N67))</f>
        <v>-</v>
      </c>
      <c r="O8" s="84" t="str">
        <f>+IF('C3(2)-2管路'!O67="-","-",IF('C3(2)-2管路'!O67=0,"-",'C3(2)-2管路'!O67))</f>
        <v>-</v>
      </c>
      <c r="P8" s="84" t="str">
        <f>+IF('C3(2)-2管路'!P67="-","-",IF('C3(2)-2管路'!P67=0,"-",'C3(2)-2管路'!P67))</f>
        <v>-</v>
      </c>
      <c r="Q8" s="84" t="str">
        <f>+IF('C3(2)-2管路'!Q67="-","-",IF('C3(2)-2管路'!Q67=0,"-",'C3(2)-2管路'!Q67))</f>
        <v>-</v>
      </c>
      <c r="R8" s="84" t="str">
        <f>+IF('C3(2)-2管路'!R67="-","-",IF('C3(2)-2管路'!R67=0,"-",'C3(2)-2管路'!R67))</f>
        <v>-</v>
      </c>
      <c r="S8" s="84">
        <f>+IF('C3(2)-2管路'!S67="-","-",IF('C3(2)-2管路'!S67=0,"-",'C3(2)-2管路'!S67))</f>
        <v>158.79999999999998</v>
      </c>
    </row>
    <row r="9" spans="2:19" ht="18.75" customHeight="1">
      <c r="B9" s="1364"/>
      <c r="C9" s="1378"/>
      <c r="D9" s="1381"/>
      <c r="E9" s="81" t="s">
        <v>176</v>
      </c>
      <c r="F9" s="84" t="str">
        <f>+IF('C3(2)-2管路'!F68="-","-",IF('C3(2)-2管路'!F68=0,"-",'C3(2)-2管路'!F68))</f>
        <v>-</v>
      </c>
      <c r="G9" s="84" t="str">
        <f>+IF('C3(2)-2管路'!G68="-","-",IF('C3(2)-2管路'!G68=0,"-",'C3(2)-2管路'!G68))</f>
        <v>-</v>
      </c>
      <c r="H9" s="84" t="str">
        <f>+IF('C3(2)-2管路'!H68="-","-",IF('C3(2)-2管路'!H68=0,"-",'C3(2)-2管路'!H68))</f>
        <v>-</v>
      </c>
      <c r="I9" s="84" t="str">
        <f>+IF('C3(2)-2管路'!I68="-","-",IF('C3(2)-2管路'!I68=0,"-",'C3(2)-2管路'!I68))</f>
        <v>-</v>
      </c>
      <c r="J9" s="84" t="str">
        <f>+IF('C3(2)-2管路'!J68="-","-",IF('C3(2)-2管路'!J68=0,"-",'C3(2)-2管路'!J68))</f>
        <v>-</v>
      </c>
      <c r="K9" s="84">
        <f>+IF('C3(2)-2管路'!K68="-","-",IF('C3(2)-2管路'!K68=0,"-",'C3(2)-2管路'!K68))</f>
        <v>3.1</v>
      </c>
      <c r="L9" s="84" t="str">
        <f>+IF('C3(2)-2管路'!L68="-","-",IF('C3(2)-2管路'!L68=0,"-",'C3(2)-2管路'!L68))</f>
        <v>-</v>
      </c>
      <c r="M9" s="84" t="str">
        <f>+IF('C3(2)-2管路'!M68="-","-",IF('C3(2)-2管路'!M68=0,"-",'C3(2)-2管路'!M68))</f>
        <v>-</v>
      </c>
      <c r="N9" s="84" t="str">
        <f>+IF('C3(2)-2管路'!N68="-","-",IF('C3(2)-2管路'!N68=0,"-",'C3(2)-2管路'!N68))</f>
        <v>-</v>
      </c>
      <c r="O9" s="84" t="str">
        <f>+IF('C3(2)-2管路'!O68="-","-",IF('C3(2)-2管路'!O68=0,"-",'C3(2)-2管路'!O68))</f>
        <v>-</v>
      </c>
      <c r="P9" s="84" t="str">
        <f>+IF('C3(2)-2管路'!P68="-","-",IF('C3(2)-2管路'!P68=0,"-",'C3(2)-2管路'!P68))</f>
        <v>-</v>
      </c>
      <c r="Q9" s="84" t="str">
        <f>+IF('C3(2)-2管路'!Q68="-","-",IF('C3(2)-2管路'!Q68=0,"-",'C3(2)-2管路'!Q68))</f>
        <v>-</v>
      </c>
      <c r="R9" s="84" t="str">
        <f>+IF('C3(2)-2管路'!R68="-","-",IF('C3(2)-2管路'!R68=0,"-",'C3(2)-2管路'!R68))</f>
        <v>-</v>
      </c>
      <c r="S9" s="84">
        <f>+IF('C3(2)-2管路'!S68="-","-",IF('C3(2)-2管路'!S68=0,"-",'C3(2)-2管路'!S68))</f>
        <v>3.1</v>
      </c>
    </row>
    <row r="10" spans="2:19" ht="18.75" customHeight="1">
      <c r="B10" s="1364"/>
      <c r="C10" s="1378"/>
      <c r="D10" s="1381"/>
      <c r="E10" s="81" t="s">
        <v>175</v>
      </c>
      <c r="F10" s="84" t="str">
        <f>+IF('C3(2)-2管路'!F69="-","-",IF('C3(2)-2管路'!F69=0,"-",'C3(2)-2管路'!F69))</f>
        <v>-</v>
      </c>
      <c r="G10" s="84" t="str">
        <f>+IF('C3(2)-2管路'!G69="-","-",IF('C3(2)-2管路'!G69=0,"-",'C3(2)-2管路'!G69))</f>
        <v>-</v>
      </c>
      <c r="H10" s="84" t="str">
        <f>+IF('C3(2)-2管路'!H69="-","-",IF('C3(2)-2管路'!H69=0,"-",'C3(2)-2管路'!H69))</f>
        <v>-</v>
      </c>
      <c r="I10" s="84" t="str">
        <f>+IF('C3(2)-2管路'!I69="-","-",IF('C3(2)-2管路'!I69=0,"-",'C3(2)-2管路'!I69))</f>
        <v>-</v>
      </c>
      <c r="J10" s="84" t="str">
        <f>+IF('C3(2)-2管路'!J69="-","-",IF('C3(2)-2管路'!J69=0,"-",'C3(2)-2管路'!J69))</f>
        <v>-</v>
      </c>
      <c r="K10" s="84">
        <f>+IF('C3(2)-2管路'!K69="-","-",IF('C3(2)-2管路'!K69=0,"-",'C3(2)-2管路'!K69))</f>
        <v>1188.5999999999999</v>
      </c>
      <c r="L10" s="84" t="str">
        <f>+IF('C3(2)-2管路'!L69="-","-",IF('C3(2)-2管路'!L69=0,"-",'C3(2)-2管路'!L69))</f>
        <v>-</v>
      </c>
      <c r="M10" s="84" t="str">
        <f>+IF('C3(2)-2管路'!M69="-","-",IF('C3(2)-2管路'!M69=0,"-",'C3(2)-2管路'!M69))</f>
        <v>-</v>
      </c>
      <c r="N10" s="84" t="str">
        <f>+IF('C3(2)-2管路'!N69="-","-",IF('C3(2)-2管路'!N69=0,"-",'C3(2)-2管路'!N69))</f>
        <v>-</v>
      </c>
      <c r="O10" s="84" t="str">
        <f>+IF('C3(2)-2管路'!O69="-","-",IF('C3(2)-2管路'!O69=0,"-",'C3(2)-2管路'!O69))</f>
        <v>-</v>
      </c>
      <c r="P10" s="84" t="str">
        <f>+IF('C3(2)-2管路'!P69="-","-",IF('C3(2)-2管路'!P69=0,"-",'C3(2)-2管路'!P69))</f>
        <v>-</v>
      </c>
      <c r="Q10" s="84">
        <f>+IF('C3(2)-2管路'!Q69="-","-",IF('C3(2)-2管路'!Q69=0,"-",'C3(2)-2管路'!Q69))</f>
        <v>34.1</v>
      </c>
      <c r="R10" s="84" t="str">
        <f>+IF('C3(2)-2管路'!R69="-","-",IF('C3(2)-2管路'!R69=0,"-",'C3(2)-2管路'!R69))</f>
        <v>-</v>
      </c>
      <c r="S10" s="84">
        <f>+IF('C3(2)-2管路'!S69="-","-",IF('C3(2)-2管路'!S69=0,"-",'C3(2)-2管路'!S69))</f>
        <v>1222.6999999999998</v>
      </c>
    </row>
    <row r="11" spans="2:19" ht="18.75" customHeight="1">
      <c r="B11" s="1364"/>
      <c r="C11" s="1378"/>
      <c r="D11" s="1381"/>
      <c r="E11" s="81" t="s">
        <v>174</v>
      </c>
      <c r="F11" s="84" t="str">
        <f>+IF('C3(2)-2管路'!F70="-","-",IF('C3(2)-2管路'!F70=0,"-",'C3(2)-2管路'!F70))</f>
        <v>-</v>
      </c>
      <c r="G11" s="84" t="str">
        <f>+IF('C3(2)-2管路'!G70="-","-",IF('C3(2)-2管路'!G70=0,"-",'C3(2)-2管路'!G70))</f>
        <v>-</v>
      </c>
      <c r="H11" s="84" t="str">
        <f>+IF('C3(2)-2管路'!H70="-","-",IF('C3(2)-2管路'!H70=0,"-",'C3(2)-2管路'!H70))</f>
        <v>-</v>
      </c>
      <c r="I11" s="84" t="str">
        <f>+IF('C3(2)-2管路'!I70="-","-",IF('C3(2)-2管路'!I70=0,"-",'C3(2)-2管路'!I70))</f>
        <v>-</v>
      </c>
      <c r="J11" s="84" t="str">
        <f>+IF('C3(2)-2管路'!J70="-","-",IF('C3(2)-2管路'!J70=0,"-",'C3(2)-2管路'!J70))</f>
        <v>-</v>
      </c>
      <c r="K11" s="84">
        <f>+IF('C3(2)-2管路'!K70="-","-",IF('C3(2)-2管路'!K70=0,"-",'C3(2)-2管路'!K70))</f>
        <v>161.39999999999998</v>
      </c>
      <c r="L11" s="84" t="str">
        <f>+IF('C3(2)-2管路'!L70="-","-",IF('C3(2)-2管路'!L70=0,"-",'C3(2)-2管路'!L70))</f>
        <v>-</v>
      </c>
      <c r="M11" s="84" t="str">
        <f>+IF('C3(2)-2管路'!M70="-","-",IF('C3(2)-2管路'!M70=0,"-",'C3(2)-2管路'!M70))</f>
        <v>-</v>
      </c>
      <c r="N11" s="84" t="str">
        <f>+IF('C3(2)-2管路'!N70="-","-",IF('C3(2)-2管路'!N70=0,"-",'C3(2)-2管路'!N70))</f>
        <v>-</v>
      </c>
      <c r="O11" s="84" t="str">
        <f>+IF('C3(2)-2管路'!O70="-","-",IF('C3(2)-2管路'!O70=0,"-",'C3(2)-2管路'!O70))</f>
        <v>-</v>
      </c>
      <c r="P11" s="84" t="str">
        <f>+IF('C3(2)-2管路'!P70="-","-",IF('C3(2)-2管路'!P70=0,"-",'C3(2)-2管路'!P70))</f>
        <v>-</v>
      </c>
      <c r="Q11" s="84">
        <f>+IF('C3(2)-2管路'!Q70="-","-",IF('C3(2)-2管路'!Q70=0,"-",'C3(2)-2管路'!Q70))</f>
        <v>27.6</v>
      </c>
      <c r="R11" s="84" t="str">
        <f>+IF('C3(2)-2管路'!R70="-","-",IF('C3(2)-2管路'!R70=0,"-",'C3(2)-2管路'!R70))</f>
        <v>-</v>
      </c>
      <c r="S11" s="84">
        <f>+IF('C3(2)-2管路'!S70="-","-",IF('C3(2)-2管路'!S70=0,"-",'C3(2)-2管路'!S70))</f>
        <v>188.99999999999997</v>
      </c>
    </row>
    <row r="12" spans="2:19" ht="18.75" customHeight="1">
      <c r="B12" s="1364"/>
      <c r="C12" s="1378"/>
      <c r="D12" s="1381"/>
      <c r="E12" s="81" t="s">
        <v>194</v>
      </c>
      <c r="F12" s="84" t="str">
        <f>+IF('C3(2)-2管路'!F71="-","-",IF('C3(2)-2管路'!F71=0,"-",'C3(2)-2管路'!F71))</f>
        <v>-</v>
      </c>
      <c r="G12" s="84" t="str">
        <f>+IF('C3(2)-2管路'!G71="-","-",IF('C3(2)-2管路'!G71=0,"-",'C3(2)-2管路'!G71))</f>
        <v>-</v>
      </c>
      <c r="H12" s="84" t="str">
        <f>+IF('C3(2)-2管路'!H71="-","-",IF('C3(2)-2管路'!H71=0,"-",'C3(2)-2管路'!H71))</f>
        <v>-</v>
      </c>
      <c r="I12" s="84" t="str">
        <f>+IF('C3(2)-2管路'!I71="-","-",IF('C3(2)-2管路'!I71=0,"-",'C3(2)-2管路'!I71))</f>
        <v>-</v>
      </c>
      <c r="J12" s="84" t="str">
        <f>+IF('C3(2)-2管路'!J71="-","-",IF('C3(2)-2管路'!J71=0,"-",'C3(2)-2管路'!J71))</f>
        <v>-</v>
      </c>
      <c r="K12" s="84" t="str">
        <f>+IF('C3(2)-2管路'!K71="-","-",IF('C3(2)-2管路'!K71=0,"-",'C3(2)-2管路'!K71))</f>
        <v>-</v>
      </c>
      <c r="L12" s="84" t="str">
        <f>+IF('C3(2)-2管路'!L71="-","-",IF('C3(2)-2管路'!L71=0,"-",'C3(2)-2管路'!L71))</f>
        <v>-</v>
      </c>
      <c r="M12" s="84" t="str">
        <f>+IF('C3(2)-2管路'!M71="-","-",IF('C3(2)-2管路'!M71=0,"-",'C3(2)-2管路'!M71))</f>
        <v>-</v>
      </c>
      <c r="N12" s="84" t="str">
        <f>+IF('C3(2)-2管路'!N71="-","-",IF('C3(2)-2管路'!N71=0,"-",'C3(2)-2管路'!N71))</f>
        <v>-</v>
      </c>
      <c r="O12" s="84" t="str">
        <f>+IF('C3(2)-2管路'!O71="-","-",IF('C3(2)-2管路'!O71=0,"-",'C3(2)-2管路'!O71))</f>
        <v>-</v>
      </c>
      <c r="P12" s="84" t="str">
        <f>+IF('C3(2)-2管路'!P71="-","-",IF('C3(2)-2管路'!P71=0,"-",'C3(2)-2管路'!P71))</f>
        <v>-</v>
      </c>
      <c r="Q12" s="84" t="str">
        <f>+IF('C3(2)-2管路'!Q71="-","-",IF('C3(2)-2管路'!Q71=0,"-",'C3(2)-2管路'!Q71))</f>
        <v>-</v>
      </c>
      <c r="R12" s="84" t="str">
        <f>+IF('C3(2)-2管路'!R71="-","-",IF('C3(2)-2管路'!R71=0,"-",'C3(2)-2管路'!R71))</f>
        <v>-</v>
      </c>
      <c r="S12" s="84" t="str">
        <f>+IF('C3(2)-2管路'!S71="-","-",IF('C3(2)-2管路'!S71=0,"-",'C3(2)-2管路'!S71))</f>
        <v>-</v>
      </c>
    </row>
    <row r="13" spans="2:19" ht="18.75" customHeight="1">
      <c r="B13" s="1364"/>
      <c r="C13" s="1378"/>
      <c r="D13" s="1382"/>
      <c r="E13" s="82" t="s">
        <v>54</v>
      </c>
      <c r="F13" s="85">
        <f>+IF('C3(2)-2管路'!F72="-","-",IF('C3(2)-2管路'!F72=0,"-",'C3(2)-2管路'!F72))</f>
        <v>464.7</v>
      </c>
      <c r="G13" s="85" t="str">
        <f>+IF('C3(2)-2管路'!G72="-","-",IF('C3(2)-2管路'!G72=0,"-",'C3(2)-2管路'!G72))</f>
        <v>-</v>
      </c>
      <c r="H13" s="85" t="str">
        <f>+IF('C3(2)-2管路'!H72="-","-",IF('C3(2)-2管路'!H72=0,"-",'C3(2)-2管路'!H72))</f>
        <v>-</v>
      </c>
      <c r="I13" s="85" t="str">
        <f>+IF('C3(2)-2管路'!I72="-","-",IF('C3(2)-2管路'!I72=0,"-",'C3(2)-2管路'!I72))</f>
        <v>-</v>
      </c>
      <c r="J13" s="85">
        <f>+IF('C3(2)-2管路'!J72="-","-",IF('C3(2)-2管路'!J72=0,"-",'C3(2)-2管路'!J72))</f>
        <v>124</v>
      </c>
      <c r="K13" s="85">
        <f>+IF('C3(2)-2管路'!K72="-","-",IF('C3(2)-2管路'!K72=0,"-",'C3(2)-2管路'!K72))</f>
        <v>1378.6999999999998</v>
      </c>
      <c r="L13" s="85" t="str">
        <f>+IF('C3(2)-2管路'!L72="-","-",IF('C3(2)-2管路'!L72=0,"-",'C3(2)-2管路'!L72))</f>
        <v>-</v>
      </c>
      <c r="M13" s="85" t="str">
        <f>+IF('C3(2)-2管路'!M72="-","-",IF('C3(2)-2管路'!M72=0,"-",'C3(2)-2管路'!M72))</f>
        <v>-</v>
      </c>
      <c r="N13" s="85" t="str">
        <f>+IF('C3(2)-2管路'!N72="-","-",IF('C3(2)-2管路'!N72=0,"-",'C3(2)-2管路'!N72))</f>
        <v>-</v>
      </c>
      <c r="O13" s="85" t="str">
        <f>+IF('C3(2)-2管路'!O72="-","-",IF('C3(2)-2管路'!O72=0,"-",'C3(2)-2管路'!O72))</f>
        <v>-</v>
      </c>
      <c r="P13" s="85" t="str">
        <f>+IF('C3(2)-2管路'!P72="-","-",IF('C3(2)-2管路'!P72=0,"-",'C3(2)-2管路'!P72))</f>
        <v>-</v>
      </c>
      <c r="Q13" s="85">
        <f>+IF('C3(2)-2管路'!Q72="-","-",IF('C3(2)-2管路'!Q72=0,"-",'C3(2)-2管路'!Q72))</f>
        <v>84.6</v>
      </c>
      <c r="R13" s="85" t="str">
        <f>+IF('C3(2)-2管路'!R72="-","-",IF('C3(2)-2管路'!R72=0,"-",'C3(2)-2管路'!R72))</f>
        <v>-</v>
      </c>
      <c r="S13" s="85">
        <f>+IF('C3(2)-2管路'!S72="-","-",IF('C3(2)-2管路'!S72=0,"-",'C3(2)-2管路'!S72))</f>
        <v>2052</v>
      </c>
    </row>
    <row r="14" spans="2:19" ht="18.75" customHeight="1">
      <c r="B14" s="1364"/>
      <c r="C14" s="1378"/>
      <c r="D14" s="1380" t="s">
        <v>157</v>
      </c>
      <c r="E14" s="80" t="s">
        <v>193</v>
      </c>
      <c r="F14" s="83" t="str">
        <f>+IF('C3(2)-2管路'!F73="-","-",IF('C3(2)-2管路'!F73=0,"-",'C3(2)-2管路'!F73))</f>
        <v>-</v>
      </c>
      <c r="G14" s="83" t="str">
        <f>+IF('C3(2)-2管路'!G73="-","-",IF('C3(2)-2管路'!G73=0,"-",'C3(2)-2管路'!G73))</f>
        <v>-</v>
      </c>
      <c r="H14" s="83" t="str">
        <f>+IF('C3(2)-2管路'!H73="-","-",IF('C3(2)-2管路'!H73=0,"-",'C3(2)-2管路'!H73))</f>
        <v>-</v>
      </c>
      <c r="I14" s="83" t="str">
        <f>+IF('C3(2)-2管路'!I73="-","-",IF('C3(2)-2管路'!I73=0,"-",'C3(2)-2管路'!I73))</f>
        <v>-</v>
      </c>
      <c r="J14" s="83" t="str">
        <f>+IF('C3(2)-2管路'!J73="-","-",IF('C3(2)-2管路'!J73=0,"-",'C3(2)-2管路'!J73))</f>
        <v>-</v>
      </c>
      <c r="K14" s="83" t="str">
        <f>+IF('C3(2)-2管路'!K73="-","-",IF('C3(2)-2管路'!K73=0,"-",'C3(2)-2管路'!K73))</f>
        <v>-</v>
      </c>
      <c r="L14" s="83" t="str">
        <f>+IF('C3(2)-2管路'!L73="-","-",IF('C3(2)-2管路'!L73=0,"-",'C3(2)-2管路'!L73))</f>
        <v>-</v>
      </c>
      <c r="M14" s="83" t="str">
        <f>+IF('C3(2)-2管路'!M73="-","-",IF('C3(2)-2管路'!M73=0,"-",'C3(2)-2管路'!M73))</f>
        <v>-</v>
      </c>
      <c r="N14" s="83" t="str">
        <f>+IF('C3(2)-2管路'!N73="-","-",IF('C3(2)-2管路'!N73=0,"-",'C3(2)-2管路'!N73))</f>
        <v>-</v>
      </c>
      <c r="O14" s="83" t="str">
        <f>+IF('C3(2)-2管路'!O73="-","-",IF('C3(2)-2管路'!O73=0,"-",'C3(2)-2管路'!O73))</f>
        <v>-</v>
      </c>
      <c r="P14" s="83" t="str">
        <f>+IF('C3(2)-2管路'!P73="-","-",IF('C3(2)-2管路'!P73=0,"-",'C3(2)-2管路'!P73))</f>
        <v>-</v>
      </c>
      <c r="Q14" s="83" t="str">
        <f>+IF('C3(2)-2管路'!Q73="-","-",IF('C3(2)-2管路'!Q73=0,"-",'C3(2)-2管路'!Q73))</f>
        <v>-</v>
      </c>
      <c r="R14" s="83" t="str">
        <f>+IF('C3(2)-2管路'!R73="-","-",IF('C3(2)-2管路'!R73=0,"-",'C3(2)-2管路'!R73))</f>
        <v>-</v>
      </c>
      <c r="S14" s="83" t="str">
        <f>+IF('C3(2)-2管路'!S73="-","-",IF('C3(2)-2管路'!S73=0,"-",'C3(2)-2管路'!S73))</f>
        <v>-</v>
      </c>
    </row>
    <row r="15" spans="2:19" ht="18.75" customHeight="1">
      <c r="B15" s="1364"/>
      <c r="C15" s="1378"/>
      <c r="D15" s="1381"/>
      <c r="E15" s="81" t="s">
        <v>177</v>
      </c>
      <c r="F15" s="84" t="str">
        <f>+IF('C3(2)-2管路'!F74="-","-",IF('C3(2)-2管路'!F74=0,"-",'C3(2)-2管路'!F74))</f>
        <v>-</v>
      </c>
      <c r="G15" s="84" t="str">
        <f>+IF('C3(2)-2管路'!G74="-","-",IF('C3(2)-2管路'!G74=0,"-",'C3(2)-2管路'!G74))</f>
        <v>-</v>
      </c>
      <c r="H15" s="84" t="str">
        <f>+IF('C3(2)-2管路'!H74="-","-",IF('C3(2)-2管路'!H74=0,"-",'C3(2)-2管路'!H74))</f>
        <v>-</v>
      </c>
      <c r="I15" s="84" t="str">
        <f>+IF('C3(2)-2管路'!I74="-","-",IF('C3(2)-2管路'!I74=0,"-",'C3(2)-2管路'!I74))</f>
        <v>-</v>
      </c>
      <c r="J15" s="84">
        <f>+IF('C3(2)-2管路'!J74="-","-",IF('C3(2)-2管路'!J74=0,"-",'C3(2)-2管路'!J74))</f>
        <v>89.6</v>
      </c>
      <c r="K15" s="84">
        <f>+IF('C3(2)-2管路'!K74="-","-",IF('C3(2)-2管路'!K74=0,"-",'C3(2)-2管路'!K74))</f>
        <v>1871.4000000000003</v>
      </c>
      <c r="L15" s="84" t="str">
        <f>+IF('C3(2)-2管路'!L74="-","-",IF('C3(2)-2管路'!L74=0,"-",'C3(2)-2管路'!L74))</f>
        <v>-</v>
      </c>
      <c r="M15" s="84" t="str">
        <f>+IF('C3(2)-2管路'!M74="-","-",IF('C3(2)-2管路'!M74=0,"-",'C3(2)-2管路'!M74))</f>
        <v>-</v>
      </c>
      <c r="N15" s="84" t="str">
        <f>+IF('C3(2)-2管路'!N74="-","-",IF('C3(2)-2管路'!N74=0,"-",'C3(2)-2管路'!N74))</f>
        <v>-</v>
      </c>
      <c r="O15" s="84" t="str">
        <f>+IF('C3(2)-2管路'!O74="-","-",IF('C3(2)-2管路'!O74=0,"-",'C3(2)-2管路'!O74))</f>
        <v>-</v>
      </c>
      <c r="P15" s="84" t="str">
        <f>+IF('C3(2)-2管路'!P74="-","-",IF('C3(2)-2管路'!P74=0,"-",'C3(2)-2管路'!P74))</f>
        <v>-</v>
      </c>
      <c r="Q15" s="84" t="str">
        <f>+IF('C3(2)-2管路'!Q74="-","-",IF('C3(2)-2管路'!Q74=0,"-",'C3(2)-2管路'!Q74))</f>
        <v>-</v>
      </c>
      <c r="R15" s="84" t="str">
        <f>+IF('C3(2)-2管路'!R74="-","-",IF('C3(2)-2管路'!R74=0,"-",'C3(2)-2管路'!R74))</f>
        <v>-</v>
      </c>
      <c r="S15" s="84">
        <f>+IF('C3(2)-2管路'!S74="-","-",IF('C3(2)-2管路'!S74=0,"-",'C3(2)-2管路'!S74))</f>
        <v>1961.0000000000002</v>
      </c>
    </row>
    <row r="16" spans="2:19" ht="18.75" customHeight="1">
      <c r="B16" s="1364"/>
      <c r="C16" s="1378"/>
      <c r="D16" s="1381"/>
      <c r="E16" s="81" t="s">
        <v>176</v>
      </c>
      <c r="F16" s="84">
        <f>+IF('C3(2)-2管路'!F75="-","-",IF('C3(2)-2管路'!F75=0,"-",'C3(2)-2管路'!F75))</f>
        <v>499.09999999999997</v>
      </c>
      <c r="G16" s="84" t="str">
        <f>+IF('C3(2)-2管路'!G75="-","-",IF('C3(2)-2管路'!G75=0,"-",'C3(2)-2管路'!G75))</f>
        <v>-</v>
      </c>
      <c r="H16" s="84" t="str">
        <f>+IF('C3(2)-2管路'!H75="-","-",IF('C3(2)-2管路'!H75=0,"-",'C3(2)-2管路'!H75))</f>
        <v>-</v>
      </c>
      <c r="I16" s="84" t="str">
        <f>+IF('C3(2)-2管路'!I75="-","-",IF('C3(2)-2管路'!I75=0,"-",'C3(2)-2管路'!I75))</f>
        <v>-</v>
      </c>
      <c r="J16" s="84">
        <f>+IF('C3(2)-2管路'!J75="-","-",IF('C3(2)-2管路'!J75=0,"-",'C3(2)-2管路'!J75))</f>
        <v>15.2</v>
      </c>
      <c r="K16" s="84">
        <f>+IF('C3(2)-2管路'!K75="-","-",IF('C3(2)-2管路'!K75=0,"-",'C3(2)-2管路'!K75))</f>
        <v>1957.4</v>
      </c>
      <c r="L16" s="84" t="str">
        <f>+IF('C3(2)-2管路'!L75="-","-",IF('C3(2)-2管路'!L75=0,"-",'C3(2)-2管路'!L75))</f>
        <v>-</v>
      </c>
      <c r="M16" s="84" t="str">
        <f>+IF('C3(2)-2管路'!M75="-","-",IF('C3(2)-2管路'!M75=0,"-",'C3(2)-2管路'!M75))</f>
        <v>-</v>
      </c>
      <c r="N16" s="84" t="str">
        <f>+IF('C3(2)-2管路'!N75="-","-",IF('C3(2)-2管路'!N75=0,"-",'C3(2)-2管路'!N75))</f>
        <v>-</v>
      </c>
      <c r="O16" s="84" t="str">
        <f>+IF('C3(2)-2管路'!O75="-","-",IF('C3(2)-2管路'!O75=0,"-",'C3(2)-2管路'!O75))</f>
        <v>-</v>
      </c>
      <c r="P16" s="84" t="str">
        <f>+IF('C3(2)-2管路'!P75="-","-",IF('C3(2)-2管路'!P75=0,"-",'C3(2)-2管路'!P75))</f>
        <v>-</v>
      </c>
      <c r="Q16" s="84">
        <f>+IF('C3(2)-2管路'!Q75="-","-",IF('C3(2)-2管路'!Q75=0,"-",'C3(2)-2管路'!Q75))</f>
        <v>9.4</v>
      </c>
      <c r="R16" s="84" t="str">
        <f>+IF('C3(2)-2管路'!R75="-","-",IF('C3(2)-2管路'!R75=0,"-",'C3(2)-2管路'!R75))</f>
        <v>-</v>
      </c>
      <c r="S16" s="84">
        <f>+IF('C3(2)-2管路'!S75="-","-",IF('C3(2)-2管路'!S75=0,"-",'C3(2)-2管路'!S75))</f>
        <v>2481.1</v>
      </c>
    </row>
    <row r="17" spans="2:19" ht="18.75" customHeight="1">
      <c r="B17" s="1364"/>
      <c r="C17" s="1378"/>
      <c r="D17" s="1381"/>
      <c r="E17" s="81" t="s">
        <v>175</v>
      </c>
      <c r="F17" s="84" t="str">
        <f>+IF('C3(2)-2管路'!F76="-","-",IF('C3(2)-2管路'!F76=0,"-",'C3(2)-2管路'!F76))</f>
        <v>-</v>
      </c>
      <c r="G17" s="84" t="str">
        <f>+IF('C3(2)-2管路'!G76="-","-",IF('C3(2)-2管路'!G76=0,"-",'C3(2)-2管路'!G76))</f>
        <v>-</v>
      </c>
      <c r="H17" s="84" t="str">
        <f>+IF('C3(2)-2管路'!H76="-","-",IF('C3(2)-2管路'!H76=0,"-",'C3(2)-2管路'!H76))</f>
        <v>-</v>
      </c>
      <c r="I17" s="84" t="str">
        <f>+IF('C3(2)-2管路'!I76="-","-",IF('C3(2)-2管路'!I76=0,"-",'C3(2)-2管路'!I76))</f>
        <v>-</v>
      </c>
      <c r="J17" s="84">
        <f>+IF('C3(2)-2管路'!J76="-","-",IF('C3(2)-2管路'!J76=0,"-",'C3(2)-2管路'!J76))</f>
        <v>1019.6999999999999</v>
      </c>
      <c r="K17" s="84">
        <f>+IF('C3(2)-2管路'!K76="-","-",IF('C3(2)-2管路'!K76=0,"-",'C3(2)-2管路'!K76))</f>
        <v>1248</v>
      </c>
      <c r="L17" s="84" t="str">
        <f>+IF('C3(2)-2管路'!L76="-","-",IF('C3(2)-2管路'!L76=0,"-",'C3(2)-2管路'!L76))</f>
        <v>-</v>
      </c>
      <c r="M17" s="84" t="str">
        <f>+IF('C3(2)-2管路'!M76="-","-",IF('C3(2)-2管路'!M76=0,"-",'C3(2)-2管路'!M76))</f>
        <v>-</v>
      </c>
      <c r="N17" s="84" t="str">
        <f>+IF('C3(2)-2管路'!N76="-","-",IF('C3(2)-2管路'!N76=0,"-",'C3(2)-2管路'!N76))</f>
        <v>-</v>
      </c>
      <c r="O17" s="84" t="str">
        <f>+IF('C3(2)-2管路'!O76="-","-",IF('C3(2)-2管路'!O76=0,"-",'C3(2)-2管路'!O76))</f>
        <v>-</v>
      </c>
      <c r="P17" s="84" t="str">
        <f>+IF('C3(2)-2管路'!P76="-","-",IF('C3(2)-2管路'!P76=0,"-",'C3(2)-2管路'!P76))</f>
        <v>-</v>
      </c>
      <c r="Q17" s="84" t="str">
        <f>+IF('C3(2)-2管路'!Q76="-","-",IF('C3(2)-2管路'!Q76=0,"-",'C3(2)-2管路'!Q76))</f>
        <v>-</v>
      </c>
      <c r="R17" s="84" t="str">
        <f>+IF('C3(2)-2管路'!R76="-","-",IF('C3(2)-2管路'!R76=0,"-",'C3(2)-2管路'!R76))</f>
        <v>-</v>
      </c>
      <c r="S17" s="84">
        <f>+IF('C3(2)-2管路'!S76="-","-",IF('C3(2)-2管路'!S76=0,"-",'C3(2)-2管路'!S76))</f>
        <v>2267.6999999999998</v>
      </c>
    </row>
    <row r="18" spans="2:19" ht="18.75" customHeight="1">
      <c r="B18" s="1364"/>
      <c r="C18" s="1378"/>
      <c r="D18" s="1381"/>
      <c r="E18" s="81" t="s">
        <v>174</v>
      </c>
      <c r="F18" s="84" t="str">
        <f>+IF('C3(2)-2管路'!F77="-","-",IF('C3(2)-2管路'!F77=0,"-",'C3(2)-2管路'!F77))</f>
        <v>-</v>
      </c>
      <c r="G18" s="84" t="str">
        <f>+IF('C3(2)-2管路'!G77="-","-",IF('C3(2)-2管路'!G77=0,"-",'C3(2)-2管路'!G77))</f>
        <v>-</v>
      </c>
      <c r="H18" s="84" t="str">
        <f>+IF('C3(2)-2管路'!H77="-","-",IF('C3(2)-2管路'!H77=0,"-",'C3(2)-2管路'!H77))</f>
        <v>-</v>
      </c>
      <c r="I18" s="84" t="str">
        <f>+IF('C3(2)-2管路'!I77="-","-",IF('C3(2)-2管路'!I77=0,"-",'C3(2)-2管路'!I77))</f>
        <v>-</v>
      </c>
      <c r="J18" s="84" t="str">
        <f>+IF('C3(2)-2管路'!J77="-","-",IF('C3(2)-2管路'!J77=0,"-",'C3(2)-2管路'!J77))</f>
        <v>-</v>
      </c>
      <c r="K18" s="84">
        <f>+IF('C3(2)-2管路'!K77="-","-",IF('C3(2)-2管路'!K77=0,"-",'C3(2)-2管路'!K77))</f>
        <v>873.39999999999986</v>
      </c>
      <c r="L18" s="84" t="str">
        <f>+IF('C3(2)-2管路'!L77="-","-",IF('C3(2)-2管路'!L77=0,"-",'C3(2)-2管路'!L77))</f>
        <v>-</v>
      </c>
      <c r="M18" s="84">
        <f>+IF('C3(2)-2管路'!M77="-","-",IF('C3(2)-2管路'!M77=0,"-",'C3(2)-2管路'!M77))</f>
        <v>1216.1999999999998</v>
      </c>
      <c r="N18" s="84">
        <f>+IF('C3(2)-2管路'!N77="-","-",IF('C3(2)-2管路'!N77=0,"-",'C3(2)-2管路'!N77))</f>
        <v>3.4</v>
      </c>
      <c r="O18" s="84" t="str">
        <f>+IF('C3(2)-2管路'!O77="-","-",IF('C3(2)-2管路'!O77=0,"-",'C3(2)-2管路'!O77))</f>
        <v>-</v>
      </c>
      <c r="P18" s="84" t="str">
        <f>+IF('C3(2)-2管路'!P77="-","-",IF('C3(2)-2管路'!P77=0,"-",'C3(2)-2管路'!P77))</f>
        <v>-</v>
      </c>
      <c r="Q18" s="84" t="str">
        <f>+IF('C3(2)-2管路'!Q77="-","-",IF('C3(2)-2管路'!Q77=0,"-",'C3(2)-2管路'!Q77))</f>
        <v>-</v>
      </c>
      <c r="R18" s="84" t="str">
        <f>+IF('C3(2)-2管路'!R77="-","-",IF('C3(2)-2管路'!R77=0,"-",'C3(2)-2管路'!R77))</f>
        <v>-</v>
      </c>
      <c r="S18" s="84">
        <f>+IF('C3(2)-2管路'!S77="-","-",IF('C3(2)-2管路'!S77=0,"-",'C3(2)-2管路'!S77))</f>
        <v>2092.9999999999995</v>
      </c>
    </row>
    <row r="19" spans="2:19" ht="18.75" customHeight="1">
      <c r="B19" s="1364"/>
      <c r="C19" s="1378"/>
      <c r="D19" s="1381"/>
      <c r="E19" s="81" t="s">
        <v>194</v>
      </c>
      <c r="F19" s="84">
        <f>+IF('C3(2)-2管路'!F78="-","-",IF('C3(2)-2管路'!F78=0,"-",'C3(2)-2管路'!F78))</f>
        <v>734.4</v>
      </c>
      <c r="G19" s="84" t="str">
        <f>+IF('C3(2)-2管路'!G78="-","-",IF('C3(2)-2管路'!G78=0,"-",'C3(2)-2管路'!G78))</f>
        <v>-</v>
      </c>
      <c r="H19" s="84" t="str">
        <f>+IF('C3(2)-2管路'!H78="-","-",IF('C3(2)-2管路'!H78=0,"-",'C3(2)-2管路'!H78))</f>
        <v>-</v>
      </c>
      <c r="I19" s="84" t="str">
        <f>+IF('C3(2)-2管路'!I78="-","-",IF('C3(2)-2管路'!I78=0,"-",'C3(2)-2管路'!I78))</f>
        <v>-</v>
      </c>
      <c r="J19" s="84" t="str">
        <f>+IF('C3(2)-2管路'!J78="-","-",IF('C3(2)-2管路'!J78=0,"-",'C3(2)-2管路'!J78))</f>
        <v>-</v>
      </c>
      <c r="K19" s="84" t="str">
        <f>+IF('C3(2)-2管路'!K78="-","-",IF('C3(2)-2管路'!K78=0,"-",'C3(2)-2管路'!K78))</f>
        <v>-</v>
      </c>
      <c r="L19" s="84" t="str">
        <f>+IF('C3(2)-2管路'!L78="-","-",IF('C3(2)-2管路'!L78=0,"-",'C3(2)-2管路'!L78))</f>
        <v>-</v>
      </c>
      <c r="M19" s="84">
        <f>+IF('C3(2)-2管路'!M78="-","-",IF('C3(2)-2管路'!M78=0,"-",'C3(2)-2管路'!M78))</f>
        <v>5.4</v>
      </c>
      <c r="N19" s="84">
        <f>+IF('C3(2)-2管路'!N78="-","-",IF('C3(2)-2管路'!N78=0,"-",'C3(2)-2管路'!N78))</f>
        <v>135.5</v>
      </c>
      <c r="O19" s="84" t="str">
        <f>+IF('C3(2)-2管路'!O78="-","-",IF('C3(2)-2管路'!O78=0,"-",'C3(2)-2管路'!O78))</f>
        <v>-</v>
      </c>
      <c r="P19" s="84" t="str">
        <f>+IF('C3(2)-2管路'!P78="-","-",IF('C3(2)-2管路'!P78=0,"-",'C3(2)-2管路'!P78))</f>
        <v>-</v>
      </c>
      <c r="Q19" s="84">
        <f>+IF('C3(2)-2管路'!Q78="-","-",IF('C3(2)-2管路'!Q78=0,"-",'C3(2)-2管路'!Q78))</f>
        <v>689.19999999999993</v>
      </c>
      <c r="R19" s="84" t="str">
        <f>+IF('C3(2)-2管路'!R78="-","-",IF('C3(2)-2管路'!R78=0,"-",'C3(2)-2管路'!R78))</f>
        <v>-</v>
      </c>
      <c r="S19" s="84">
        <f>+IF('C3(2)-2管路'!S78="-","-",IF('C3(2)-2管路'!S78=0,"-",'C3(2)-2管路'!S78))</f>
        <v>1564.5</v>
      </c>
    </row>
    <row r="20" spans="2:19" ht="18.75" customHeight="1">
      <c r="B20" s="1364"/>
      <c r="C20" s="1378"/>
      <c r="D20" s="1382"/>
      <c r="E20" s="82" t="s">
        <v>54</v>
      </c>
      <c r="F20" s="85">
        <f>+IF('C3(2)-2管路'!F79="-","-",IF('C3(2)-2管路'!F79=0,"-",'C3(2)-2管路'!F79))</f>
        <v>1233.5</v>
      </c>
      <c r="G20" s="85" t="str">
        <f>+IF('C3(2)-2管路'!G79="-","-",IF('C3(2)-2管路'!G79=0,"-",'C3(2)-2管路'!G79))</f>
        <v>-</v>
      </c>
      <c r="H20" s="85" t="str">
        <f>+IF('C3(2)-2管路'!H79="-","-",IF('C3(2)-2管路'!H79=0,"-",'C3(2)-2管路'!H79))</f>
        <v>-</v>
      </c>
      <c r="I20" s="85" t="str">
        <f>+IF('C3(2)-2管路'!I79="-","-",IF('C3(2)-2管路'!I79=0,"-",'C3(2)-2管路'!I79))</f>
        <v>-</v>
      </c>
      <c r="J20" s="85">
        <f>+IF('C3(2)-2管路'!J79="-","-",IF('C3(2)-2管路'!J79=0,"-",'C3(2)-2管路'!J79))</f>
        <v>1124.5</v>
      </c>
      <c r="K20" s="85">
        <f>+IF('C3(2)-2管路'!K79="-","-",IF('C3(2)-2管路'!K79=0,"-",'C3(2)-2管路'!K79))</f>
        <v>5950.2</v>
      </c>
      <c r="L20" s="85" t="str">
        <f>+IF('C3(2)-2管路'!L79="-","-",IF('C3(2)-2管路'!L79=0,"-",'C3(2)-2管路'!L79))</f>
        <v>-</v>
      </c>
      <c r="M20" s="85">
        <f>+IF('C3(2)-2管路'!M79="-","-",IF('C3(2)-2管路'!M79=0,"-",'C3(2)-2管路'!M79))</f>
        <v>1221.5999999999999</v>
      </c>
      <c r="N20" s="85">
        <f>+IF('C3(2)-2管路'!N79="-","-",IF('C3(2)-2管路'!N79=0,"-",'C3(2)-2管路'!N79))</f>
        <v>138.9</v>
      </c>
      <c r="O20" s="85" t="str">
        <f>+IF('C3(2)-2管路'!O79="-","-",IF('C3(2)-2管路'!O79=0,"-",'C3(2)-2管路'!O79))</f>
        <v>-</v>
      </c>
      <c r="P20" s="85" t="str">
        <f>+IF('C3(2)-2管路'!P79="-","-",IF('C3(2)-2管路'!P79=0,"-",'C3(2)-2管路'!P79))</f>
        <v>-</v>
      </c>
      <c r="Q20" s="85">
        <f>+IF('C3(2)-2管路'!Q79="-","-",IF('C3(2)-2管路'!Q79=0,"-",'C3(2)-2管路'!Q79))</f>
        <v>698.59999999999991</v>
      </c>
      <c r="R20" s="85" t="str">
        <f>+IF('C3(2)-2管路'!R79="-","-",IF('C3(2)-2管路'!R79=0,"-",'C3(2)-2管路'!R79))</f>
        <v>-</v>
      </c>
      <c r="S20" s="85">
        <f>+IF('C3(2)-2管路'!S79="-","-",IF('C3(2)-2管路'!S79=0,"-",'C3(2)-2管路'!S79))</f>
        <v>10367.300000000001</v>
      </c>
    </row>
    <row r="21" spans="2:19" ht="18.75" customHeight="1">
      <c r="B21" s="1364"/>
      <c r="C21" s="1378"/>
      <c r="D21" s="1380" t="s">
        <v>155</v>
      </c>
      <c r="E21" s="80" t="s">
        <v>193</v>
      </c>
      <c r="F21" s="83" t="str">
        <f>+IF('C3(2)-2管路'!F80="-","-",IF('C3(2)-2管路'!F80=0,"-",'C3(2)-2管路'!F80))</f>
        <v>-</v>
      </c>
      <c r="G21" s="83">
        <f>+IF('C3(2)-2管路'!G80="-","-",IF('C3(2)-2管路'!G80=0,"-",'C3(2)-2管路'!G80))</f>
        <v>77.5</v>
      </c>
      <c r="H21" s="83" t="str">
        <f>+IF('C3(2)-2管路'!H80="-","-",IF('C3(2)-2管路'!H80=0,"-",'C3(2)-2管路'!H80))</f>
        <v>-</v>
      </c>
      <c r="I21" s="83" t="str">
        <f>+IF('C3(2)-2管路'!I80="-","-",IF('C3(2)-2管路'!I80=0,"-",'C3(2)-2管路'!I80))</f>
        <v>-</v>
      </c>
      <c r="J21" s="83" t="str">
        <f>+IF('C3(2)-2管路'!J80="-","-",IF('C3(2)-2管路'!J80=0,"-",'C3(2)-2管路'!J80))</f>
        <v>-</v>
      </c>
      <c r="K21" s="83">
        <f>+IF('C3(2)-2管路'!K80="-","-",IF('C3(2)-2管路'!K80=0,"-",'C3(2)-2管路'!K80))</f>
        <v>1447.7</v>
      </c>
      <c r="L21" s="83" t="str">
        <f>+IF('C3(2)-2管路'!L80="-","-",IF('C3(2)-2管路'!L80=0,"-",'C3(2)-2管路'!L80))</f>
        <v>-</v>
      </c>
      <c r="M21" s="83" t="str">
        <f>+IF('C3(2)-2管路'!M80="-","-",IF('C3(2)-2管路'!M80=0,"-",'C3(2)-2管路'!M80))</f>
        <v>-</v>
      </c>
      <c r="N21" s="83" t="str">
        <f>+IF('C3(2)-2管路'!N80="-","-",IF('C3(2)-2管路'!N80=0,"-",'C3(2)-2管路'!N80))</f>
        <v>-</v>
      </c>
      <c r="O21" s="83" t="str">
        <f>+IF('C3(2)-2管路'!O80="-","-",IF('C3(2)-2管路'!O80=0,"-",'C3(2)-2管路'!O80))</f>
        <v>-</v>
      </c>
      <c r="P21" s="83" t="str">
        <f>+IF('C3(2)-2管路'!P80="-","-",IF('C3(2)-2管路'!P80=0,"-",'C3(2)-2管路'!P80))</f>
        <v>-</v>
      </c>
      <c r="Q21" s="83" t="str">
        <f>+IF('C3(2)-2管路'!Q80="-","-",IF('C3(2)-2管路'!Q80=0,"-",'C3(2)-2管路'!Q80))</f>
        <v>-</v>
      </c>
      <c r="R21" s="83" t="str">
        <f>+IF('C3(2)-2管路'!R80="-","-",IF('C3(2)-2管路'!R80=0,"-",'C3(2)-2管路'!R80))</f>
        <v>-</v>
      </c>
      <c r="S21" s="83">
        <f>+IF('C3(2)-2管路'!S80="-","-",IF('C3(2)-2管路'!S80=0,"-",'C3(2)-2管路'!S80))</f>
        <v>1525.2</v>
      </c>
    </row>
    <row r="22" spans="2:19" ht="18.75" customHeight="1">
      <c r="B22" s="1364"/>
      <c r="C22" s="1378"/>
      <c r="D22" s="1381"/>
      <c r="E22" s="81" t="s">
        <v>177</v>
      </c>
      <c r="F22" s="84">
        <f>+IF('C3(2)-2管路'!F81="-","-",IF('C3(2)-2管路'!F81=0,"-",'C3(2)-2管路'!F81))</f>
        <v>280.5</v>
      </c>
      <c r="G22" s="84" t="str">
        <f>+IF('C3(2)-2管路'!G81="-","-",IF('C3(2)-2管路'!G81=0,"-",'C3(2)-2管路'!G81))</f>
        <v>-</v>
      </c>
      <c r="H22" s="84" t="str">
        <f>+IF('C3(2)-2管路'!H81="-","-",IF('C3(2)-2管路'!H81=0,"-",'C3(2)-2管路'!H81))</f>
        <v>-</v>
      </c>
      <c r="I22" s="84" t="str">
        <f>+IF('C3(2)-2管路'!I81="-","-",IF('C3(2)-2管路'!I81=0,"-",'C3(2)-2管路'!I81))</f>
        <v>-</v>
      </c>
      <c r="J22" s="84" t="str">
        <f>+IF('C3(2)-2管路'!J81="-","-",IF('C3(2)-2管路'!J81=0,"-",'C3(2)-2管路'!J81))</f>
        <v>-</v>
      </c>
      <c r="K22" s="84">
        <f>+IF('C3(2)-2管路'!K81="-","-",IF('C3(2)-2管路'!K81=0,"-",'C3(2)-2管路'!K81))</f>
        <v>5632.4000000000005</v>
      </c>
      <c r="L22" s="84" t="str">
        <f>+IF('C3(2)-2管路'!L81="-","-",IF('C3(2)-2管路'!L81=0,"-",'C3(2)-2管路'!L81))</f>
        <v>-</v>
      </c>
      <c r="M22" s="84" t="str">
        <f>+IF('C3(2)-2管路'!M81="-","-",IF('C3(2)-2管路'!M81=0,"-",'C3(2)-2管路'!M81))</f>
        <v>-</v>
      </c>
      <c r="N22" s="84" t="str">
        <f>+IF('C3(2)-2管路'!N81="-","-",IF('C3(2)-2管路'!N81=0,"-",'C3(2)-2管路'!N81))</f>
        <v>-</v>
      </c>
      <c r="O22" s="84" t="str">
        <f>+IF('C3(2)-2管路'!O81="-","-",IF('C3(2)-2管路'!O81=0,"-",'C3(2)-2管路'!O81))</f>
        <v>-</v>
      </c>
      <c r="P22" s="84" t="str">
        <f>+IF('C3(2)-2管路'!P81="-","-",IF('C3(2)-2管路'!P81=0,"-",'C3(2)-2管路'!P81))</f>
        <v>-</v>
      </c>
      <c r="Q22" s="84" t="str">
        <f>+IF('C3(2)-2管路'!Q81="-","-",IF('C3(2)-2管路'!Q81=0,"-",'C3(2)-2管路'!Q81))</f>
        <v>-</v>
      </c>
      <c r="R22" s="84" t="str">
        <f>+IF('C3(2)-2管路'!R81="-","-",IF('C3(2)-2管路'!R81=0,"-",'C3(2)-2管路'!R81))</f>
        <v>-</v>
      </c>
      <c r="S22" s="84">
        <f>+IF('C3(2)-2管路'!S81="-","-",IF('C3(2)-2管路'!S81=0,"-",'C3(2)-2管路'!S81))</f>
        <v>5912.9000000000005</v>
      </c>
    </row>
    <row r="23" spans="2:19" ht="18.75" customHeight="1">
      <c r="B23" s="1364"/>
      <c r="C23" s="1378"/>
      <c r="D23" s="1381"/>
      <c r="E23" s="81" t="s">
        <v>176</v>
      </c>
      <c r="F23" s="84">
        <f>+IF('C3(2)-2管路'!F82="-","-",IF('C3(2)-2管路'!F82=0,"-",'C3(2)-2管路'!F82))</f>
        <v>3232.2000000000003</v>
      </c>
      <c r="G23" s="84" t="str">
        <f>+IF('C3(2)-2管路'!G82="-","-",IF('C3(2)-2管路'!G82=0,"-",'C3(2)-2管路'!G82))</f>
        <v>-</v>
      </c>
      <c r="H23" s="84" t="str">
        <f>+IF('C3(2)-2管路'!H82="-","-",IF('C3(2)-2管路'!H82=0,"-",'C3(2)-2管路'!H82))</f>
        <v>-</v>
      </c>
      <c r="I23" s="84" t="str">
        <f>+IF('C3(2)-2管路'!I82="-","-",IF('C3(2)-2管路'!I82=0,"-",'C3(2)-2管路'!I82))</f>
        <v>-</v>
      </c>
      <c r="J23" s="84">
        <f>+IF('C3(2)-2管路'!J82="-","-",IF('C3(2)-2管路'!J82=0,"-",'C3(2)-2管路'!J82))</f>
        <v>3299.7999999999997</v>
      </c>
      <c r="K23" s="84">
        <f>+IF('C3(2)-2管路'!K82="-","-",IF('C3(2)-2管路'!K82=0,"-",'C3(2)-2管路'!K82))</f>
        <v>16730.999999999996</v>
      </c>
      <c r="L23" s="84" t="str">
        <f>+IF('C3(2)-2管路'!L82="-","-",IF('C3(2)-2管路'!L82=0,"-",'C3(2)-2管路'!L82))</f>
        <v>-</v>
      </c>
      <c r="M23" s="84" t="str">
        <f>+IF('C3(2)-2管路'!M82="-","-",IF('C3(2)-2管路'!M82=0,"-",'C3(2)-2管路'!M82))</f>
        <v>-</v>
      </c>
      <c r="N23" s="84" t="str">
        <f>+IF('C3(2)-2管路'!N82="-","-",IF('C3(2)-2管路'!N82=0,"-",'C3(2)-2管路'!N82))</f>
        <v>-</v>
      </c>
      <c r="O23" s="84">
        <f>+IF('C3(2)-2管路'!O82="-","-",IF('C3(2)-2管路'!O82=0,"-",'C3(2)-2管路'!O82))</f>
        <v>2672.7000000000003</v>
      </c>
      <c r="P23" s="84" t="str">
        <f>+IF('C3(2)-2管路'!P82="-","-",IF('C3(2)-2管路'!P82=0,"-",'C3(2)-2管路'!P82))</f>
        <v>-</v>
      </c>
      <c r="Q23" s="84" t="str">
        <f>+IF('C3(2)-2管路'!Q82="-","-",IF('C3(2)-2管路'!Q82=0,"-",'C3(2)-2管路'!Q82))</f>
        <v>-</v>
      </c>
      <c r="R23" s="84" t="str">
        <f>+IF('C3(2)-2管路'!R82="-","-",IF('C3(2)-2管路'!R82=0,"-",'C3(2)-2管路'!R82))</f>
        <v>-</v>
      </c>
      <c r="S23" s="84">
        <f>+IF('C3(2)-2管路'!S82="-","-",IF('C3(2)-2管路'!S82=0,"-",'C3(2)-2管路'!S82))</f>
        <v>25935.699999999997</v>
      </c>
    </row>
    <row r="24" spans="2:19" ht="18.75" customHeight="1">
      <c r="B24" s="1364"/>
      <c r="C24" s="1378"/>
      <c r="D24" s="1381"/>
      <c r="E24" s="81" t="s">
        <v>175</v>
      </c>
      <c r="F24" s="84">
        <f>+IF('C3(2)-2管路'!F83="-","-",IF('C3(2)-2管路'!F83=0,"-",'C3(2)-2管路'!F83))</f>
        <v>3535.6</v>
      </c>
      <c r="G24" s="84">
        <f>+IF('C3(2)-2管路'!G83="-","-",IF('C3(2)-2管路'!G83=0,"-",'C3(2)-2管路'!G83))</f>
        <v>56.8</v>
      </c>
      <c r="H24" s="84" t="str">
        <f>+IF('C3(2)-2管路'!H83="-","-",IF('C3(2)-2管路'!H83=0,"-",'C3(2)-2管路'!H83))</f>
        <v>-</v>
      </c>
      <c r="I24" s="84" t="str">
        <f>+IF('C3(2)-2管路'!I83="-","-",IF('C3(2)-2管路'!I83=0,"-",'C3(2)-2管路'!I83))</f>
        <v>-</v>
      </c>
      <c r="J24" s="84">
        <f>+IF('C3(2)-2管路'!J83="-","-",IF('C3(2)-2管路'!J83=0,"-",'C3(2)-2管路'!J83))</f>
        <v>3829.8000000000006</v>
      </c>
      <c r="K24" s="84">
        <f>+IF('C3(2)-2管路'!K83="-","-",IF('C3(2)-2管路'!K83=0,"-",'C3(2)-2管路'!K83))</f>
        <v>16178.699999999995</v>
      </c>
      <c r="L24" s="84" t="str">
        <f>+IF('C3(2)-2管路'!L83="-","-",IF('C3(2)-2管路'!L83=0,"-",'C3(2)-2管路'!L83))</f>
        <v>-</v>
      </c>
      <c r="M24" s="84" t="str">
        <f>+IF('C3(2)-2管路'!M83="-","-",IF('C3(2)-2管路'!M83=0,"-",'C3(2)-2管路'!M83))</f>
        <v>-</v>
      </c>
      <c r="N24" s="84">
        <f>+IF('C3(2)-2管路'!N83="-","-",IF('C3(2)-2管路'!N83=0,"-",'C3(2)-2管路'!N83))</f>
        <v>726.19999999999993</v>
      </c>
      <c r="O24" s="84">
        <f>+IF('C3(2)-2管路'!O83="-","-",IF('C3(2)-2管路'!O83=0,"-",'C3(2)-2管路'!O83))</f>
        <v>974.5</v>
      </c>
      <c r="P24" s="84" t="str">
        <f>+IF('C3(2)-2管路'!P83="-","-",IF('C3(2)-2管路'!P83=0,"-",'C3(2)-2管路'!P83))</f>
        <v>-</v>
      </c>
      <c r="Q24" s="84" t="str">
        <f>+IF('C3(2)-2管路'!Q83="-","-",IF('C3(2)-2管路'!Q83=0,"-",'C3(2)-2管路'!Q83))</f>
        <v>-</v>
      </c>
      <c r="R24" s="84" t="str">
        <f>+IF('C3(2)-2管路'!R83="-","-",IF('C3(2)-2管路'!R83=0,"-",'C3(2)-2管路'!R83))</f>
        <v>-</v>
      </c>
      <c r="S24" s="84">
        <f>+IF('C3(2)-2管路'!S83="-","-",IF('C3(2)-2管路'!S83=0,"-",'C3(2)-2管路'!S83))</f>
        <v>25301.599999999995</v>
      </c>
    </row>
    <row r="25" spans="2:19" ht="18.75" customHeight="1">
      <c r="B25" s="1364"/>
      <c r="C25" s="1378"/>
      <c r="D25" s="1381"/>
      <c r="E25" s="81" t="s">
        <v>174</v>
      </c>
      <c r="F25" s="84" t="str">
        <f>+IF('C3(2)-2管路'!F84="-","-",IF('C3(2)-2管路'!F84=0,"-",'C3(2)-2管路'!F84))</f>
        <v>-</v>
      </c>
      <c r="G25" s="84" t="str">
        <f>+IF('C3(2)-2管路'!G84="-","-",IF('C3(2)-2管路'!G84=0,"-",'C3(2)-2管路'!G84))</f>
        <v>-</v>
      </c>
      <c r="H25" s="84" t="str">
        <f>+IF('C3(2)-2管路'!H84="-","-",IF('C3(2)-2管路'!H84=0,"-",'C3(2)-2管路'!H84))</f>
        <v>-</v>
      </c>
      <c r="I25" s="84" t="str">
        <f>+IF('C3(2)-2管路'!I84="-","-",IF('C3(2)-2管路'!I84=0,"-",'C3(2)-2管路'!I84))</f>
        <v>-</v>
      </c>
      <c r="J25" s="84">
        <f>+IF('C3(2)-2管路'!J84="-","-",IF('C3(2)-2管路'!J84=0,"-",'C3(2)-2管路'!J84))</f>
        <v>495.00000000000006</v>
      </c>
      <c r="K25" s="84">
        <f>+IF('C3(2)-2管路'!K84="-","-",IF('C3(2)-2管路'!K84=0,"-",'C3(2)-2管路'!K84))</f>
        <v>2631.2000000000003</v>
      </c>
      <c r="L25" s="84" t="str">
        <f>+IF('C3(2)-2管路'!L84="-","-",IF('C3(2)-2管路'!L84=0,"-",'C3(2)-2管路'!L84))</f>
        <v>-</v>
      </c>
      <c r="M25" s="84" t="str">
        <f>+IF('C3(2)-2管路'!M84="-","-",IF('C3(2)-2管路'!M84=0,"-",'C3(2)-2管路'!M84))</f>
        <v>-</v>
      </c>
      <c r="N25" s="84">
        <f>+IF('C3(2)-2管路'!N84="-","-",IF('C3(2)-2管路'!N84=0,"-",'C3(2)-2管路'!N84))</f>
        <v>231.7</v>
      </c>
      <c r="O25" s="84">
        <f>+IF('C3(2)-2管路'!O84="-","-",IF('C3(2)-2管路'!O84=0,"-",'C3(2)-2管路'!O84))</f>
        <v>264.20000000000005</v>
      </c>
      <c r="P25" s="84" t="str">
        <f>+IF('C3(2)-2管路'!P84="-","-",IF('C3(2)-2管路'!P84=0,"-",'C3(2)-2管路'!P84))</f>
        <v>-</v>
      </c>
      <c r="Q25" s="84" t="str">
        <f>+IF('C3(2)-2管路'!Q84="-","-",IF('C3(2)-2管路'!Q84=0,"-",'C3(2)-2管路'!Q84))</f>
        <v>-</v>
      </c>
      <c r="R25" s="84" t="str">
        <f>+IF('C3(2)-2管路'!R84="-","-",IF('C3(2)-2管路'!R84=0,"-",'C3(2)-2管路'!R84))</f>
        <v>-</v>
      </c>
      <c r="S25" s="84">
        <f>+IF('C3(2)-2管路'!S84="-","-",IF('C3(2)-2管路'!S84=0,"-",'C3(2)-2管路'!S84))</f>
        <v>3622.1000000000004</v>
      </c>
    </row>
    <row r="26" spans="2:19" ht="18.75" customHeight="1">
      <c r="B26" s="1364"/>
      <c r="C26" s="1378"/>
      <c r="D26" s="1381"/>
      <c r="E26" s="81" t="s">
        <v>194</v>
      </c>
      <c r="F26" s="84" t="str">
        <f>+IF('C3(2)-2管路'!F85="-","-",IF('C3(2)-2管路'!F85=0,"-",'C3(2)-2管路'!F85))</f>
        <v>-</v>
      </c>
      <c r="G26" s="84" t="str">
        <f>+IF('C3(2)-2管路'!G85="-","-",IF('C3(2)-2管路'!G85=0,"-",'C3(2)-2管路'!G85))</f>
        <v>-</v>
      </c>
      <c r="H26" s="84" t="str">
        <f>+IF('C3(2)-2管路'!H85="-","-",IF('C3(2)-2管路'!H85=0,"-",'C3(2)-2管路'!H85))</f>
        <v>-</v>
      </c>
      <c r="I26" s="84" t="str">
        <f>+IF('C3(2)-2管路'!I85="-","-",IF('C3(2)-2管路'!I85=0,"-",'C3(2)-2管路'!I85))</f>
        <v>-</v>
      </c>
      <c r="J26" s="84" t="str">
        <f>+IF('C3(2)-2管路'!J85="-","-",IF('C3(2)-2管路'!J85=0,"-",'C3(2)-2管路'!J85))</f>
        <v>-</v>
      </c>
      <c r="K26" s="84">
        <f>+IF('C3(2)-2管路'!K85="-","-",IF('C3(2)-2管路'!K85=0,"-",'C3(2)-2管路'!K85))</f>
        <v>269.3</v>
      </c>
      <c r="L26" s="84" t="str">
        <f>+IF('C3(2)-2管路'!L85="-","-",IF('C3(2)-2管路'!L85=0,"-",'C3(2)-2管路'!L85))</f>
        <v>-</v>
      </c>
      <c r="M26" s="84">
        <f>+IF('C3(2)-2管路'!M85="-","-",IF('C3(2)-2管路'!M85=0,"-",'C3(2)-2管路'!M85))</f>
        <v>119.8</v>
      </c>
      <c r="N26" s="84">
        <f>+IF('C3(2)-2管路'!N85="-","-",IF('C3(2)-2管路'!N85=0,"-",'C3(2)-2管路'!N85))</f>
        <v>524.29999999999995</v>
      </c>
      <c r="O26" s="84" t="str">
        <f>+IF('C3(2)-2管路'!O85="-","-",IF('C3(2)-2管路'!O85=0,"-",'C3(2)-2管路'!O85))</f>
        <v>-</v>
      </c>
      <c r="P26" s="84" t="str">
        <f>+IF('C3(2)-2管路'!P85="-","-",IF('C3(2)-2管路'!P85=0,"-",'C3(2)-2管路'!P85))</f>
        <v>-</v>
      </c>
      <c r="Q26" s="84" t="str">
        <f>+IF('C3(2)-2管路'!Q85="-","-",IF('C3(2)-2管路'!Q85=0,"-",'C3(2)-2管路'!Q85))</f>
        <v>-</v>
      </c>
      <c r="R26" s="84" t="str">
        <f>+IF('C3(2)-2管路'!R85="-","-",IF('C3(2)-2管路'!R85=0,"-",'C3(2)-2管路'!R85))</f>
        <v>-</v>
      </c>
      <c r="S26" s="84">
        <f>+IF('C3(2)-2管路'!S85="-","-",IF('C3(2)-2管路'!S85=0,"-",'C3(2)-2管路'!S85))</f>
        <v>913.4</v>
      </c>
    </row>
    <row r="27" spans="2:19" ht="18.75" customHeight="1">
      <c r="B27" s="1364"/>
      <c r="C27" s="1378"/>
      <c r="D27" s="1382"/>
      <c r="E27" s="82" t="s">
        <v>54</v>
      </c>
      <c r="F27" s="85">
        <f>+IF('C3(2)-2管路'!F86="-","-",IF('C3(2)-2管路'!F86=0,"-",'C3(2)-2管路'!F86))</f>
        <v>7048.3</v>
      </c>
      <c r="G27" s="85">
        <f>+IF('C3(2)-2管路'!G86="-","-",IF('C3(2)-2管路'!G86=0,"-",'C3(2)-2管路'!G86))</f>
        <v>134.30000000000001</v>
      </c>
      <c r="H27" s="85" t="str">
        <f>+IF('C3(2)-2管路'!H86="-","-",IF('C3(2)-2管路'!H86=0,"-",'C3(2)-2管路'!H86))</f>
        <v>-</v>
      </c>
      <c r="I27" s="85" t="str">
        <f>+IF('C3(2)-2管路'!I86="-","-",IF('C3(2)-2管路'!I86=0,"-",'C3(2)-2管路'!I86))</f>
        <v>-</v>
      </c>
      <c r="J27" s="85">
        <f>+IF('C3(2)-2管路'!J86="-","-",IF('C3(2)-2管路'!J86=0,"-",'C3(2)-2管路'!J86))</f>
        <v>7624.6</v>
      </c>
      <c r="K27" s="85">
        <f>+IF('C3(2)-2管路'!K86="-","-",IF('C3(2)-2管路'!K86=0,"-",'C3(2)-2管路'!K86))</f>
        <v>42890.299999999996</v>
      </c>
      <c r="L27" s="85" t="str">
        <f>+IF('C3(2)-2管路'!L86="-","-",IF('C3(2)-2管路'!L86=0,"-",'C3(2)-2管路'!L86))</f>
        <v>-</v>
      </c>
      <c r="M27" s="85">
        <f>+IF('C3(2)-2管路'!M86="-","-",IF('C3(2)-2管路'!M86=0,"-",'C3(2)-2管路'!M86))</f>
        <v>119.8</v>
      </c>
      <c r="N27" s="85">
        <f>+IF('C3(2)-2管路'!N86="-","-",IF('C3(2)-2管路'!N86=0,"-",'C3(2)-2管路'!N86))</f>
        <v>1482.1999999999998</v>
      </c>
      <c r="O27" s="85">
        <f>+IF('C3(2)-2管路'!O86="-","-",IF('C3(2)-2管路'!O86=0,"-",'C3(2)-2管路'!O86))</f>
        <v>3911.4000000000005</v>
      </c>
      <c r="P27" s="85" t="str">
        <f>+IF('C3(2)-2管路'!P86="-","-",IF('C3(2)-2管路'!P86=0,"-",'C3(2)-2管路'!P86))</f>
        <v>-</v>
      </c>
      <c r="Q27" s="85" t="str">
        <f>+IF('C3(2)-2管路'!Q86="-","-",IF('C3(2)-2管路'!Q86=0,"-",'C3(2)-2管路'!Q86))</f>
        <v>-</v>
      </c>
      <c r="R27" s="85" t="str">
        <f>+IF('C3(2)-2管路'!R86="-","-",IF('C3(2)-2管路'!R86=0,"-",'C3(2)-2管路'!R86))</f>
        <v>-</v>
      </c>
      <c r="S27" s="85">
        <f>+IF('C3(2)-2管路'!S86="-","-",IF('C3(2)-2管路'!S86=0,"-",'C3(2)-2管路'!S86))</f>
        <v>63210.9</v>
      </c>
    </row>
    <row r="28" spans="2:19" ht="18.75" customHeight="1">
      <c r="B28" s="1364"/>
      <c r="C28" s="1378"/>
      <c r="D28" s="1360" t="s">
        <v>207</v>
      </c>
      <c r="E28" s="1361"/>
      <c r="F28" s="807">
        <f>+IF('C3(2)-2管路'!F87="-","-",IF('C3(2)-2管路'!F87=0,"-",'C3(2)-2管路'!F87))</f>
        <v>8746.5</v>
      </c>
      <c r="G28" s="807">
        <f>+IF('C3(2)-2管路'!G87="-","-",IF('C3(2)-2管路'!G87=0,"-",'C3(2)-2管路'!G87))</f>
        <v>134.30000000000001</v>
      </c>
      <c r="H28" s="807" t="str">
        <f>+IF('C3(2)-2管路'!H87="-","-",IF('C3(2)-2管路'!H87=0,"-",'C3(2)-2管路'!H87))</f>
        <v>-</v>
      </c>
      <c r="I28" s="807" t="str">
        <f>+IF('C3(2)-2管路'!I87="-","-",IF('C3(2)-2管路'!I87=0,"-",'C3(2)-2管路'!I87))</f>
        <v>-</v>
      </c>
      <c r="J28" s="807">
        <f>+IF('C3(2)-2管路'!J87="-","-",IF('C3(2)-2管路'!J87=0,"-",'C3(2)-2管路'!J87))</f>
        <v>8873.1</v>
      </c>
      <c r="K28" s="807">
        <f>+IF('C3(2)-2管路'!K87="-","-",IF('C3(2)-2管路'!K87=0,"-",'C3(2)-2管路'!K87))</f>
        <v>50219.199999999997</v>
      </c>
      <c r="L28" s="807" t="str">
        <f>+IF('C3(2)-2管路'!L87="-","-",IF('C3(2)-2管路'!L87=0,"-",'C3(2)-2管路'!L87))</f>
        <v>-</v>
      </c>
      <c r="M28" s="807">
        <f>+IF('C3(2)-2管路'!M87="-","-",IF('C3(2)-2管路'!M87=0,"-",'C3(2)-2管路'!M87))</f>
        <v>1341.3999999999996</v>
      </c>
      <c r="N28" s="807">
        <f>+IF('C3(2)-2管路'!N87="-","-",IF('C3(2)-2管路'!N87=0,"-",'C3(2)-2管路'!N87))</f>
        <v>1621.1</v>
      </c>
      <c r="O28" s="807">
        <f>+IF('C3(2)-2管路'!O87="-","-",IF('C3(2)-2管路'!O87=0,"-",'C3(2)-2管路'!O87))</f>
        <v>3911.4000000000005</v>
      </c>
      <c r="P28" s="807" t="str">
        <f>+IF('C3(2)-2管路'!P87="-","-",IF('C3(2)-2管路'!P87=0,"-",'C3(2)-2管路'!P87))</f>
        <v>-</v>
      </c>
      <c r="Q28" s="807">
        <f>+IF('C3(2)-2管路'!Q87="-","-",IF('C3(2)-2管路'!Q87=0,"-",'C3(2)-2管路'!Q87))</f>
        <v>783.19999999999993</v>
      </c>
      <c r="R28" s="807" t="str">
        <f>+IF('C3(2)-2管路'!R87="-","-",IF('C3(2)-2管路'!R87=0,"-",'C3(2)-2管路'!R87))</f>
        <v>-</v>
      </c>
      <c r="S28" s="807">
        <f>+IF('C3(2)-2管路'!S87="-","-",IF('C3(2)-2管路'!S87=0,"-",'C3(2)-2管路'!S87))</f>
        <v>75630.2</v>
      </c>
    </row>
    <row r="29" spans="2:19" ht="18.75" customHeight="1">
      <c r="B29" s="1364"/>
      <c r="C29" s="1363" t="s">
        <v>858</v>
      </c>
      <c r="D29" s="1251" t="s">
        <v>767</v>
      </c>
      <c r="E29" s="80" t="s">
        <v>193</v>
      </c>
      <c r="F29" s="83" t="str">
        <f>+IF('C3(2)-2管路'!F88="-","-",IF('C3(2)-2管路'!F88=0,"-",'C3(2)-2管路'!F88))</f>
        <v>-</v>
      </c>
      <c r="G29" s="83" t="str">
        <f>+IF('C3(2)-2管路'!G88="-","-",IF('C3(2)-2管路'!G88=0,"-",'C3(2)-2管路'!G88))</f>
        <v>-</v>
      </c>
      <c r="H29" s="83" t="str">
        <f>+IF('C3(2)-2管路'!H88="-","-",IF('C3(2)-2管路'!H88=0,"-",'C3(2)-2管路'!H88))</f>
        <v>-</v>
      </c>
      <c r="I29" s="83" t="str">
        <f>+IF('C3(2)-2管路'!I88="-","-",IF('C3(2)-2管路'!I88=0,"-",'C3(2)-2管路'!I88))</f>
        <v>-</v>
      </c>
      <c r="J29" s="83" t="str">
        <f>+IF('C3(2)-2管路'!J88="-","-",IF('C3(2)-2管路'!J88=0,"-",'C3(2)-2管路'!J88))</f>
        <v>-</v>
      </c>
      <c r="K29" s="83" t="str">
        <f>+IF('C3(2)-2管路'!K88="-","-",IF('C3(2)-2管路'!K88=0,"-",'C3(2)-2管路'!K88))</f>
        <v>-</v>
      </c>
      <c r="L29" s="83" t="str">
        <f>+IF('C3(2)-2管路'!L88="-","-",IF('C3(2)-2管路'!L88=0,"-",'C3(2)-2管路'!L88))</f>
        <v>-</v>
      </c>
      <c r="M29" s="83" t="str">
        <f>+IF('C3(2)-2管路'!M88="-","-",IF('C3(2)-2管路'!M88=0,"-",'C3(2)-2管路'!M88))</f>
        <v>-</v>
      </c>
      <c r="N29" s="83" t="str">
        <f>+IF('C3(2)-2管路'!N88="-","-",IF('C3(2)-2管路'!N88=0,"-",'C3(2)-2管路'!N88))</f>
        <v>-</v>
      </c>
      <c r="O29" s="83" t="str">
        <f>+IF('C3(2)-2管路'!O88="-","-",IF('C3(2)-2管路'!O88=0,"-",'C3(2)-2管路'!O88))</f>
        <v>-</v>
      </c>
      <c r="P29" s="83" t="str">
        <f>+IF('C3(2)-2管路'!P88="-","-",IF('C3(2)-2管路'!P88=0,"-",'C3(2)-2管路'!P88))</f>
        <v>-</v>
      </c>
      <c r="Q29" s="83" t="str">
        <f>+IF('C3(2)-2管路'!Q88="-","-",IF('C3(2)-2管路'!Q88=0,"-",'C3(2)-2管路'!Q88))</f>
        <v>-</v>
      </c>
      <c r="R29" s="83" t="str">
        <f>+IF('C3(2)-2管路'!R88="-","-",IF('C3(2)-2管路'!R88=0,"-",'C3(2)-2管路'!R88))</f>
        <v>-</v>
      </c>
      <c r="S29" s="83" t="str">
        <f>+IF('C3(2)-2管路'!S88="-","-",IF('C3(2)-2管路'!S88=0,"-",'C3(2)-2管路'!S88))</f>
        <v>-</v>
      </c>
    </row>
    <row r="30" spans="2:19" ht="18.75" customHeight="1">
      <c r="B30" s="1364"/>
      <c r="C30" s="1364"/>
      <c r="D30" s="1252"/>
      <c r="E30" s="81" t="s">
        <v>177</v>
      </c>
      <c r="F30" s="84" t="str">
        <f>+IF('C3(2)-2管路'!F89="-","-",IF('C3(2)-2管路'!F89=0,"-",'C3(2)-2管路'!F89))</f>
        <v>-</v>
      </c>
      <c r="G30" s="84" t="str">
        <f>+IF('C3(2)-2管路'!G89="-","-",IF('C3(2)-2管路'!G89=0,"-",'C3(2)-2管路'!G89))</f>
        <v>-</v>
      </c>
      <c r="H30" s="84" t="str">
        <f>+IF('C3(2)-2管路'!H89="-","-",IF('C3(2)-2管路'!H89=0,"-",'C3(2)-2管路'!H89))</f>
        <v>-</v>
      </c>
      <c r="I30" s="84" t="str">
        <f>+IF('C3(2)-2管路'!I89="-","-",IF('C3(2)-2管路'!I89=0,"-",'C3(2)-2管路'!I89))</f>
        <v>-</v>
      </c>
      <c r="J30" s="84">
        <f>+IF('C3(2)-2管路'!J89="-","-",IF('C3(2)-2管路'!J89=0,"-",'C3(2)-2管路'!J89))</f>
        <v>2</v>
      </c>
      <c r="K30" s="84">
        <f>+IF('C3(2)-2管路'!K89="-","-",IF('C3(2)-2管路'!K89=0,"-",'C3(2)-2管路'!K89))</f>
        <v>14</v>
      </c>
      <c r="L30" s="84" t="str">
        <f>+IF('C3(2)-2管路'!L89="-","-",IF('C3(2)-2管路'!L89=0,"-",'C3(2)-2管路'!L89))</f>
        <v>-</v>
      </c>
      <c r="M30" s="84" t="str">
        <f>+IF('C3(2)-2管路'!M89="-","-",IF('C3(2)-2管路'!M89=0,"-",'C3(2)-2管路'!M89))</f>
        <v>-</v>
      </c>
      <c r="N30" s="84" t="str">
        <f>+IF('C3(2)-2管路'!N89="-","-",IF('C3(2)-2管路'!N89=0,"-",'C3(2)-2管路'!N89))</f>
        <v>-</v>
      </c>
      <c r="O30" s="84" t="str">
        <f>+IF('C3(2)-2管路'!O89="-","-",IF('C3(2)-2管路'!O89=0,"-",'C3(2)-2管路'!O89))</f>
        <v>-</v>
      </c>
      <c r="P30" s="84" t="str">
        <f>+IF('C3(2)-2管路'!P89="-","-",IF('C3(2)-2管路'!P89=0,"-",'C3(2)-2管路'!P89))</f>
        <v>-</v>
      </c>
      <c r="Q30" s="84" t="str">
        <f>+IF('C3(2)-2管路'!Q89="-","-",IF('C3(2)-2管路'!Q89=0,"-",'C3(2)-2管路'!Q89))</f>
        <v>-</v>
      </c>
      <c r="R30" s="84" t="str">
        <f>+IF('C3(2)-2管路'!R89="-","-",IF('C3(2)-2管路'!R89=0,"-",'C3(2)-2管路'!R89))</f>
        <v>-</v>
      </c>
      <c r="S30" s="84">
        <f>+IF('C3(2)-2管路'!S89="-","-",IF('C3(2)-2管路'!S89=0,"-",'C3(2)-2管路'!S89))</f>
        <v>16</v>
      </c>
    </row>
    <row r="31" spans="2:19" ht="18.75" customHeight="1">
      <c r="B31" s="1364"/>
      <c r="C31" s="1364"/>
      <c r="D31" s="1252"/>
      <c r="E31" s="81" t="s">
        <v>176</v>
      </c>
      <c r="F31" s="84">
        <f>+IF('C3(2)-2管路'!F90="-","-",IF('C3(2)-2管路'!F90=0,"-",'C3(2)-2管路'!F90))</f>
        <v>48</v>
      </c>
      <c r="G31" s="84" t="str">
        <f>+IF('C3(2)-2管路'!G90="-","-",IF('C3(2)-2管路'!G90=0,"-",'C3(2)-2管路'!G90))</f>
        <v>-</v>
      </c>
      <c r="H31" s="84" t="str">
        <f>+IF('C3(2)-2管路'!H90="-","-",IF('C3(2)-2管路'!H90=0,"-",'C3(2)-2管路'!H90))</f>
        <v>-</v>
      </c>
      <c r="I31" s="84" t="str">
        <f>+IF('C3(2)-2管路'!I90="-","-",IF('C3(2)-2管路'!I90=0,"-",'C3(2)-2管路'!I90))</f>
        <v>-</v>
      </c>
      <c r="J31" s="84">
        <f>+IF('C3(2)-2管路'!J90="-","-",IF('C3(2)-2管路'!J90=0,"-",'C3(2)-2管路'!J90))</f>
        <v>50</v>
      </c>
      <c r="K31" s="84">
        <f>+IF('C3(2)-2管路'!K90="-","-",IF('C3(2)-2管路'!K90=0,"-",'C3(2)-2管路'!K90))</f>
        <v>28</v>
      </c>
      <c r="L31" s="84" t="str">
        <f>+IF('C3(2)-2管路'!L90="-","-",IF('C3(2)-2管路'!L90=0,"-",'C3(2)-2管路'!L90))</f>
        <v>-</v>
      </c>
      <c r="M31" s="84" t="str">
        <f>+IF('C3(2)-2管路'!M90="-","-",IF('C3(2)-2管路'!M90=0,"-",'C3(2)-2管路'!M90))</f>
        <v>-</v>
      </c>
      <c r="N31" s="84" t="str">
        <f>+IF('C3(2)-2管路'!N90="-","-",IF('C3(2)-2管路'!N90=0,"-",'C3(2)-2管路'!N90))</f>
        <v>-</v>
      </c>
      <c r="O31" s="84" t="str">
        <f>+IF('C3(2)-2管路'!O90="-","-",IF('C3(2)-2管路'!O90=0,"-",'C3(2)-2管路'!O90))</f>
        <v>-</v>
      </c>
      <c r="P31" s="84" t="str">
        <f>+IF('C3(2)-2管路'!P90="-","-",IF('C3(2)-2管路'!P90=0,"-",'C3(2)-2管路'!P90))</f>
        <v>-</v>
      </c>
      <c r="Q31" s="84" t="str">
        <f>+IF('C3(2)-2管路'!Q90="-","-",IF('C3(2)-2管路'!Q90=0,"-",'C3(2)-2管路'!Q90))</f>
        <v>-</v>
      </c>
      <c r="R31" s="84" t="str">
        <f>+IF('C3(2)-2管路'!R90="-","-",IF('C3(2)-2管路'!R90=0,"-",'C3(2)-2管路'!R90))</f>
        <v>-</v>
      </c>
      <c r="S31" s="84">
        <f>+IF('C3(2)-2管路'!S90="-","-",IF('C3(2)-2管路'!S90=0,"-",'C3(2)-2管路'!S90))</f>
        <v>126</v>
      </c>
    </row>
    <row r="32" spans="2:19" ht="18.75" customHeight="1">
      <c r="B32" s="1364"/>
      <c r="C32" s="1364"/>
      <c r="D32" s="1252"/>
      <c r="E32" s="81" t="s">
        <v>175</v>
      </c>
      <c r="F32" s="84">
        <f>+IF('C3(2)-2管路'!F91="-","-",IF('C3(2)-2管路'!F91=0,"-",'C3(2)-2管路'!F91))</f>
        <v>12</v>
      </c>
      <c r="G32" s="84">
        <f>+IF('C3(2)-2管路'!G91="-","-",IF('C3(2)-2管路'!G91=0,"-",'C3(2)-2管路'!G91))</f>
        <v>1</v>
      </c>
      <c r="H32" s="84" t="str">
        <f>+IF('C3(2)-2管路'!H91="-","-",IF('C3(2)-2管路'!H91=0,"-",'C3(2)-2管路'!H91))</f>
        <v>-</v>
      </c>
      <c r="I32" s="84" t="str">
        <f>+IF('C3(2)-2管路'!I91="-","-",IF('C3(2)-2管路'!I91=0,"-",'C3(2)-2管路'!I91))</f>
        <v>-</v>
      </c>
      <c r="J32" s="84">
        <f>+IF('C3(2)-2管路'!J91="-","-",IF('C3(2)-2管路'!J91=0,"-",'C3(2)-2管路'!J91))</f>
        <v>84</v>
      </c>
      <c r="K32" s="84">
        <f>+IF('C3(2)-2管路'!K91="-","-",IF('C3(2)-2管路'!K91=0,"-",'C3(2)-2管路'!K91))</f>
        <v>236</v>
      </c>
      <c r="L32" s="84" t="str">
        <f>+IF('C3(2)-2管路'!L91="-","-",IF('C3(2)-2管路'!L91=0,"-",'C3(2)-2管路'!L91))</f>
        <v>-</v>
      </c>
      <c r="M32" s="84">
        <f>+IF('C3(2)-2管路'!M91="-","-",IF('C3(2)-2管路'!M91=0,"-",'C3(2)-2管路'!M91))</f>
        <v>2</v>
      </c>
      <c r="N32" s="84" t="str">
        <f>+IF('C3(2)-2管路'!N91="-","-",IF('C3(2)-2管路'!N91=0,"-",'C3(2)-2管路'!N91))</f>
        <v>-</v>
      </c>
      <c r="O32" s="84" t="str">
        <f>+IF('C3(2)-2管路'!O91="-","-",IF('C3(2)-2管路'!O91=0,"-",'C3(2)-2管路'!O91))</f>
        <v>-</v>
      </c>
      <c r="P32" s="84" t="str">
        <f>+IF('C3(2)-2管路'!P91="-","-",IF('C3(2)-2管路'!P91=0,"-",'C3(2)-2管路'!P91))</f>
        <v>-</v>
      </c>
      <c r="Q32" s="84" t="str">
        <f>+IF('C3(2)-2管路'!Q91="-","-",IF('C3(2)-2管路'!Q91=0,"-",'C3(2)-2管路'!Q91))</f>
        <v>-</v>
      </c>
      <c r="R32" s="84" t="str">
        <f>+IF('C3(2)-2管路'!R91="-","-",IF('C3(2)-2管路'!R91=0,"-",'C3(2)-2管路'!R91))</f>
        <v>-</v>
      </c>
      <c r="S32" s="84">
        <f>+IF('C3(2)-2管路'!S91="-","-",IF('C3(2)-2管路'!S91=0,"-",'C3(2)-2管路'!S91))</f>
        <v>335</v>
      </c>
    </row>
    <row r="33" spans="2:19" ht="18.75" customHeight="1">
      <c r="B33" s="1364"/>
      <c r="C33" s="1364"/>
      <c r="D33" s="1252"/>
      <c r="E33" s="81" t="s">
        <v>174</v>
      </c>
      <c r="F33" s="84">
        <f>+IF('C3(2)-2管路'!F92="-","-",IF('C3(2)-2管路'!F92=0,"-",'C3(2)-2管路'!F92))</f>
        <v>48</v>
      </c>
      <c r="G33" s="84">
        <f>+IF('C3(2)-2管路'!G92="-","-",IF('C3(2)-2管路'!G92=0,"-",'C3(2)-2管路'!G92))</f>
        <v>3</v>
      </c>
      <c r="H33" s="84" t="str">
        <f>+IF('C3(2)-2管路'!H92="-","-",IF('C3(2)-2管路'!H92=0,"-",'C3(2)-2管路'!H92))</f>
        <v>-</v>
      </c>
      <c r="I33" s="84" t="str">
        <f>+IF('C3(2)-2管路'!I92="-","-",IF('C3(2)-2管路'!I92=0,"-",'C3(2)-2管路'!I92))</f>
        <v>-</v>
      </c>
      <c r="J33" s="84">
        <f>+IF('C3(2)-2管路'!J92="-","-",IF('C3(2)-2管路'!J92=0,"-",'C3(2)-2管路'!J92))</f>
        <v>199</v>
      </c>
      <c r="K33" s="84">
        <f>+IF('C3(2)-2管路'!K92="-","-",IF('C3(2)-2管路'!K92=0,"-",'C3(2)-2管路'!K92))</f>
        <v>650</v>
      </c>
      <c r="L33" s="84" t="str">
        <f>+IF('C3(2)-2管路'!L92="-","-",IF('C3(2)-2管路'!L92=0,"-",'C3(2)-2管路'!L92))</f>
        <v>-</v>
      </c>
      <c r="M33" s="84">
        <f>+IF('C3(2)-2管路'!M92="-","-",IF('C3(2)-2管路'!M92=0,"-",'C3(2)-2管路'!M92))</f>
        <v>4</v>
      </c>
      <c r="N33" s="84" t="str">
        <f>+IF('C3(2)-2管路'!N92="-","-",IF('C3(2)-2管路'!N92=0,"-",'C3(2)-2管路'!N92))</f>
        <v>-</v>
      </c>
      <c r="O33" s="84" t="str">
        <f>+IF('C3(2)-2管路'!O92="-","-",IF('C3(2)-2管路'!O92=0,"-",'C3(2)-2管路'!O92))</f>
        <v>-</v>
      </c>
      <c r="P33" s="84" t="str">
        <f>+IF('C3(2)-2管路'!P92="-","-",IF('C3(2)-2管路'!P92=0,"-",'C3(2)-2管路'!P92))</f>
        <v>-</v>
      </c>
      <c r="Q33" s="84">
        <f>+IF('C3(2)-2管路'!Q92="-","-",IF('C3(2)-2管路'!Q92=0,"-",'C3(2)-2管路'!Q92))</f>
        <v>2</v>
      </c>
      <c r="R33" s="84" t="str">
        <f>+IF('C3(2)-2管路'!R92="-","-",IF('C3(2)-2管路'!R92=0,"-",'C3(2)-2管路'!R92))</f>
        <v>-</v>
      </c>
      <c r="S33" s="84">
        <f>+IF('C3(2)-2管路'!S92="-","-",IF('C3(2)-2管路'!S92=0,"-",'C3(2)-2管路'!S92))</f>
        <v>906</v>
      </c>
    </row>
    <row r="34" spans="2:19" ht="18.75" customHeight="1">
      <c r="B34" s="1364"/>
      <c r="C34" s="1364"/>
      <c r="D34" s="1252"/>
      <c r="E34" s="81" t="s">
        <v>194</v>
      </c>
      <c r="F34" s="84">
        <f>+IF('C3(2)-2管路'!F93="-","-",IF('C3(2)-2管路'!F93=0,"-",'C3(2)-2管路'!F93))</f>
        <v>2</v>
      </c>
      <c r="G34" s="84" t="str">
        <f>+IF('C3(2)-2管路'!G93="-","-",IF('C3(2)-2管路'!G93=0,"-",'C3(2)-2管路'!G93))</f>
        <v>-</v>
      </c>
      <c r="H34" s="84">
        <f>+IF('C3(2)-2管路'!H93="-","-",IF('C3(2)-2管路'!H93=0,"-",'C3(2)-2管路'!H93))</f>
        <v>5</v>
      </c>
      <c r="I34" s="84" t="str">
        <f>+IF('C3(2)-2管路'!I93="-","-",IF('C3(2)-2管路'!I93=0,"-",'C3(2)-2管路'!I93))</f>
        <v>-</v>
      </c>
      <c r="J34" s="84">
        <f>+IF('C3(2)-2管路'!J93="-","-",IF('C3(2)-2管路'!J93=0,"-",'C3(2)-2管路'!J93))</f>
        <v>47</v>
      </c>
      <c r="K34" s="84">
        <f>+IF('C3(2)-2管路'!K93="-","-",IF('C3(2)-2管路'!K93=0,"-",'C3(2)-2管路'!K93))</f>
        <v>203</v>
      </c>
      <c r="L34" s="84" t="str">
        <f>+IF('C3(2)-2管路'!L93="-","-",IF('C3(2)-2管路'!L93=0,"-",'C3(2)-2管路'!L93))</f>
        <v>-</v>
      </c>
      <c r="M34" s="84">
        <f>+IF('C3(2)-2管路'!M93="-","-",IF('C3(2)-2管路'!M93=0,"-",'C3(2)-2管路'!M93))</f>
        <v>29</v>
      </c>
      <c r="N34" s="84" t="str">
        <f>+IF('C3(2)-2管路'!N93="-","-",IF('C3(2)-2管路'!N93=0,"-",'C3(2)-2管路'!N93))</f>
        <v>-</v>
      </c>
      <c r="O34" s="84" t="str">
        <f>+IF('C3(2)-2管路'!O93="-","-",IF('C3(2)-2管路'!O93=0,"-",'C3(2)-2管路'!O93))</f>
        <v>-</v>
      </c>
      <c r="P34" s="84" t="str">
        <f>+IF('C3(2)-2管路'!P93="-","-",IF('C3(2)-2管路'!P93=0,"-",'C3(2)-2管路'!P93))</f>
        <v>-</v>
      </c>
      <c r="Q34" s="84">
        <f>+IF('C3(2)-2管路'!Q93="-","-",IF('C3(2)-2管路'!Q93=0,"-",'C3(2)-2管路'!Q93))</f>
        <v>2</v>
      </c>
      <c r="R34" s="84" t="str">
        <f>+IF('C3(2)-2管路'!R93="-","-",IF('C3(2)-2管路'!R93=0,"-",'C3(2)-2管路'!R93))</f>
        <v>-</v>
      </c>
      <c r="S34" s="84">
        <f>+IF('C3(2)-2管路'!S93="-","-",IF('C3(2)-2管路'!S93=0,"-",'C3(2)-2管路'!S93))</f>
        <v>288</v>
      </c>
    </row>
    <row r="35" spans="2:19" ht="18.75" customHeight="1">
      <c r="B35" s="1364"/>
      <c r="C35" s="1364"/>
      <c r="D35" s="1253"/>
      <c r="E35" s="82" t="s">
        <v>54</v>
      </c>
      <c r="F35" s="85">
        <f>+IF('C3(2)-2管路'!F94="-","-",IF('C3(2)-2管路'!F94=0,"-",'C3(2)-2管路'!F94))</f>
        <v>110</v>
      </c>
      <c r="G35" s="85">
        <f>+IF('C3(2)-2管路'!G94="-","-",IF('C3(2)-2管路'!G94=0,"-",'C3(2)-2管路'!G94))</f>
        <v>4</v>
      </c>
      <c r="H35" s="85">
        <f>+IF('C3(2)-2管路'!H94="-","-",IF('C3(2)-2管路'!H94=0,"-",'C3(2)-2管路'!H94))</f>
        <v>5</v>
      </c>
      <c r="I35" s="85" t="str">
        <f>+IF('C3(2)-2管路'!I94="-","-",IF('C3(2)-2管路'!I94=0,"-",'C3(2)-2管路'!I94))</f>
        <v>-</v>
      </c>
      <c r="J35" s="85">
        <f>+IF('C3(2)-2管路'!J94="-","-",IF('C3(2)-2管路'!J94=0,"-",'C3(2)-2管路'!J94))</f>
        <v>382</v>
      </c>
      <c r="K35" s="85">
        <f>+IF('C3(2)-2管路'!K94="-","-",IF('C3(2)-2管路'!K94=0,"-",'C3(2)-2管路'!K94))</f>
        <v>1131</v>
      </c>
      <c r="L35" s="85" t="str">
        <f>+IF('C3(2)-2管路'!L94="-","-",IF('C3(2)-2管路'!L94=0,"-",'C3(2)-2管路'!L94))</f>
        <v>-</v>
      </c>
      <c r="M35" s="85">
        <f>+IF('C3(2)-2管路'!M94="-","-",IF('C3(2)-2管路'!M94=0,"-",'C3(2)-2管路'!M94))</f>
        <v>35</v>
      </c>
      <c r="N35" s="85" t="str">
        <f>+IF('C3(2)-2管路'!N94="-","-",IF('C3(2)-2管路'!N94=0,"-",'C3(2)-2管路'!N94))</f>
        <v>-</v>
      </c>
      <c r="O35" s="85" t="str">
        <f>+IF('C3(2)-2管路'!O94="-","-",IF('C3(2)-2管路'!O94=0,"-",'C3(2)-2管路'!O94))</f>
        <v>-</v>
      </c>
      <c r="P35" s="85" t="str">
        <f>+IF('C3(2)-2管路'!P94="-","-",IF('C3(2)-2管路'!P94=0,"-",'C3(2)-2管路'!P94))</f>
        <v>-</v>
      </c>
      <c r="Q35" s="85">
        <f>+IF('C3(2)-2管路'!Q94="-","-",IF('C3(2)-2管路'!Q94=0,"-",'C3(2)-2管路'!Q94))</f>
        <v>4</v>
      </c>
      <c r="R35" s="85" t="str">
        <f>+IF('C3(2)-2管路'!R94="-","-",IF('C3(2)-2管路'!R94=0,"-",'C3(2)-2管路'!R94))</f>
        <v>-</v>
      </c>
      <c r="S35" s="85">
        <f>+IF('C3(2)-2管路'!S94="-","-",IF('C3(2)-2管路'!S94=0,"-",'C3(2)-2管路'!S94))</f>
        <v>1671</v>
      </c>
    </row>
    <row r="36" spans="2:19" ht="18.75" customHeight="1">
      <c r="B36" s="1364"/>
      <c r="C36" s="1364"/>
      <c r="D36" s="1383" t="s">
        <v>621</v>
      </c>
      <c r="E36" s="80" t="s">
        <v>193</v>
      </c>
      <c r="F36" s="83" t="str">
        <f>+IF('C3(2)-2管路'!F95="-","-",IF('C3(2)-2管路'!F95=0,"-",'C3(2)-2管路'!F95))</f>
        <v>-</v>
      </c>
      <c r="G36" s="83" t="str">
        <f>+IF('C3(2)-2管路'!G95="-","-",IF('C3(2)-2管路'!G95=0,"-",'C3(2)-2管路'!G95))</f>
        <v>-</v>
      </c>
      <c r="H36" s="83" t="str">
        <f>+IF('C3(2)-2管路'!H95="-","-",IF('C3(2)-2管路'!H95=0,"-",'C3(2)-2管路'!H95))</f>
        <v>-</v>
      </c>
      <c r="I36" s="83" t="str">
        <f>+IF('C3(2)-2管路'!I95="-","-",IF('C3(2)-2管路'!I95=0,"-",'C3(2)-2管路'!I95))</f>
        <v>-</v>
      </c>
      <c r="J36" s="83" t="str">
        <f>+IF('C3(2)-2管路'!J95="-","-",IF('C3(2)-2管路'!J95=0,"-",'C3(2)-2管路'!J95))</f>
        <v>-</v>
      </c>
      <c r="K36" s="83" t="str">
        <f>+IF('C3(2)-2管路'!K95="-","-",IF('C3(2)-2管路'!K95=0,"-",'C3(2)-2管路'!K95))</f>
        <v>-</v>
      </c>
      <c r="L36" s="83" t="str">
        <f>+IF('C3(2)-2管路'!L95="-","-",IF('C3(2)-2管路'!L95=0,"-",'C3(2)-2管路'!L95))</f>
        <v>-</v>
      </c>
      <c r="M36" s="83" t="str">
        <f>+IF('C3(2)-2管路'!M95="-","-",IF('C3(2)-2管路'!M95=0,"-",'C3(2)-2管路'!M95))</f>
        <v>-</v>
      </c>
      <c r="N36" s="83" t="str">
        <f>+IF('C3(2)-2管路'!N95="-","-",IF('C3(2)-2管路'!N95=0,"-",'C3(2)-2管路'!N95))</f>
        <v>-</v>
      </c>
      <c r="O36" s="83" t="str">
        <f>+IF('C3(2)-2管路'!O95="-","-",IF('C3(2)-2管路'!O95=0,"-",'C3(2)-2管路'!O95))</f>
        <v>-</v>
      </c>
      <c r="P36" s="83" t="str">
        <f>+IF('C3(2)-2管路'!P95="-","-",IF('C3(2)-2管路'!P95=0,"-",'C3(2)-2管路'!P95))</f>
        <v>-</v>
      </c>
      <c r="Q36" s="83" t="str">
        <f>+IF('C3(2)-2管路'!Q95="-","-",IF('C3(2)-2管路'!Q95=0,"-",'C3(2)-2管路'!Q95))</f>
        <v>-</v>
      </c>
      <c r="R36" s="83" t="str">
        <f>+IF('C3(2)-2管路'!R95="-","-",IF('C3(2)-2管路'!R95=0,"-",'C3(2)-2管路'!R95))</f>
        <v>-</v>
      </c>
      <c r="S36" s="83" t="str">
        <f>+IF('C3(2)-2管路'!S95="-","-",IF('C3(2)-2管路'!S95=0,"-",'C3(2)-2管路'!S95))</f>
        <v>-</v>
      </c>
    </row>
    <row r="37" spans="2:19" ht="18.75" customHeight="1">
      <c r="B37" s="1364"/>
      <c r="C37" s="1364"/>
      <c r="D37" s="1381"/>
      <c r="E37" s="81" t="s">
        <v>177</v>
      </c>
      <c r="F37" s="84" t="str">
        <f>+IF('C3(2)-2管路'!F96="-","-",IF('C3(2)-2管路'!F96=0,"-",'C3(2)-2管路'!F96))</f>
        <v>-</v>
      </c>
      <c r="G37" s="84" t="str">
        <f>+IF('C3(2)-2管路'!G96="-","-",IF('C3(2)-2管路'!G96=0,"-",'C3(2)-2管路'!G96))</f>
        <v>-</v>
      </c>
      <c r="H37" s="84" t="str">
        <f>+IF('C3(2)-2管路'!H96="-","-",IF('C3(2)-2管路'!H96=0,"-",'C3(2)-2管路'!H96))</f>
        <v>-</v>
      </c>
      <c r="I37" s="84" t="str">
        <f>+IF('C3(2)-2管路'!I96="-","-",IF('C3(2)-2管路'!I96=0,"-",'C3(2)-2管路'!I96))</f>
        <v>-</v>
      </c>
      <c r="J37" s="84" t="str">
        <f>+IF('C3(2)-2管路'!J96="-","-",IF('C3(2)-2管路'!J96=0,"-",'C3(2)-2管路'!J96))</f>
        <v>-</v>
      </c>
      <c r="K37" s="84" t="str">
        <f>+IF('C3(2)-2管路'!K96="-","-",IF('C3(2)-2管路'!K96=0,"-",'C3(2)-2管路'!K96))</f>
        <v>-</v>
      </c>
      <c r="L37" s="84" t="str">
        <f>+IF('C3(2)-2管路'!L96="-","-",IF('C3(2)-2管路'!L96=0,"-",'C3(2)-2管路'!L96))</f>
        <v>-</v>
      </c>
      <c r="M37" s="84" t="str">
        <f>+IF('C3(2)-2管路'!M96="-","-",IF('C3(2)-2管路'!M96=0,"-",'C3(2)-2管路'!M96))</f>
        <v>-</v>
      </c>
      <c r="N37" s="84" t="str">
        <f>+IF('C3(2)-2管路'!N96="-","-",IF('C3(2)-2管路'!N96=0,"-",'C3(2)-2管路'!N96))</f>
        <v>-</v>
      </c>
      <c r="O37" s="84" t="str">
        <f>+IF('C3(2)-2管路'!O96="-","-",IF('C3(2)-2管路'!O96=0,"-",'C3(2)-2管路'!O96))</f>
        <v>-</v>
      </c>
      <c r="P37" s="84" t="str">
        <f>+IF('C3(2)-2管路'!P96="-","-",IF('C3(2)-2管路'!P96=0,"-",'C3(2)-2管路'!P96))</f>
        <v>-</v>
      </c>
      <c r="Q37" s="84" t="str">
        <f>+IF('C3(2)-2管路'!Q96="-","-",IF('C3(2)-2管路'!Q96=0,"-",'C3(2)-2管路'!Q96))</f>
        <v>-</v>
      </c>
      <c r="R37" s="84" t="str">
        <f>+IF('C3(2)-2管路'!R96="-","-",IF('C3(2)-2管路'!R96=0,"-",'C3(2)-2管路'!R96))</f>
        <v>-</v>
      </c>
      <c r="S37" s="84" t="str">
        <f>+IF('C3(2)-2管路'!S96="-","-",IF('C3(2)-2管路'!S96=0,"-",'C3(2)-2管路'!S96))</f>
        <v>-</v>
      </c>
    </row>
    <row r="38" spans="2:19" ht="18.75" customHeight="1">
      <c r="B38" s="1364"/>
      <c r="C38" s="1364"/>
      <c r="D38" s="1381"/>
      <c r="E38" s="81" t="s">
        <v>176</v>
      </c>
      <c r="F38" s="84" t="str">
        <f>+IF('C3(2)-2管路'!F97="-","-",IF('C3(2)-2管路'!F97=0,"-",'C3(2)-2管路'!F97))</f>
        <v>-</v>
      </c>
      <c r="G38" s="84" t="str">
        <f>+IF('C3(2)-2管路'!G97="-","-",IF('C3(2)-2管路'!G97=0,"-",'C3(2)-2管路'!G97))</f>
        <v>-</v>
      </c>
      <c r="H38" s="84" t="str">
        <f>+IF('C3(2)-2管路'!H97="-","-",IF('C3(2)-2管路'!H97=0,"-",'C3(2)-2管路'!H97))</f>
        <v>-</v>
      </c>
      <c r="I38" s="84" t="str">
        <f>+IF('C3(2)-2管路'!I97="-","-",IF('C3(2)-2管路'!I97=0,"-",'C3(2)-2管路'!I97))</f>
        <v>-</v>
      </c>
      <c r="J38" s="84" t="str">
        <f>+IF('C3(2)-2管路'!J97="-","-",IF('C3(2)-2管路'!J97=0,"-",'C3(2)-2管路'!J97))</f>
        <v>-</v>
      </c>
      <c r="K38" s="84" t="str">
        <f>+IF('C3(2)-2管路'!K97="-","-",IF('C3(2)-2管路'!K97=0,"-",'C3(2)-2管路'!K97))</f>
        <v>-</v>
      </c>
      <c r="L38" s="84" t="str">
        <f>+IF('C3(2)-2管路'!L97="-","-",IF('C3(2)-2管路'!L97=0,"-",'C3(2)-2管路'!L97))</f>
        <v>-</v>
      </c>
      <c r="M38" s="84" t="str">
        <f>+IF('C3(2)-2管路'!M97="-","-",IF('C3(2)-2管路'!M97=0,"-",'C3(2)-2管路'!M97))</f>
        <v>-</v>
      </c>
      <c r="N38" s="84" t="str">
        <f>+IF('C3(2)-2管路'!N97="-","-",IF('C3(2)-2管路'!N97=0,"-",'C3(2)-2管路'!N97))</f>
        <v>-</v>
      </c>
      <c r="O38" s="84" t="str">
        <f>+IF('C3(2)-2管路'!O97="-","-",IF('C3(2)-2管路'!O97=0,"-",'C3(2)-2管路'!O97))</f>
        <v>-</v>
      </c>
      <c r="P38" s="84" t="str">
        <f>+IF('C3(2)-2管路'!P97="-","-",IF('C3(2)-2管路'!P97=0,"-",'C3(2)-2管路'!P97))</f>
        <v>-</v>
      </c>
      <c r="Q38" s="84" t="str">
        <f>+IF('C3(2)-2管路'!Q97="-","-",IF('C3(2)-2管路'!Q97=0,"-",'C3(2)-2管路'!Q97))</f>
        <v>-</v>
      </c>
      <c r="R38" s="84" t="str">
        <f>+IF('C3(2)-2管路'!R97="-","-",IF('C3(2)-2管路'!R97=0,"-",'C3(2)-2管路'!R97))</f>
        <v>-</v>
      </c>
      <c r="S38" s="84" t="str">
        <f>+IF('C3(2)-2管路'!S97="-","-",IF('C3(2)-2管路'!S97=0,"-",'C3(2)-2管路'!S97))</f>
        <v>-</v>
      </c>
    </row>
    <row r="39" spans="2:19" ht="18.75" customHeight="1">
      <c r="B39" s="1364"/>
      <c r="C39" s="1364"/>
      <c r="D39" s="1381"/>
      <c r="E39" s="81" t="s">
        <v>175</v>
      </c>
      <c r="F39" s="84" t="str">
        <f>+IF('C3(2)-2管路'!F98="-","-",IF('C3(2)-2管路'!F98=0,"-",'C3(2)-2管路'!F98))</f>
        <v>-</v>
      </c>
      <c r="G39" s="84" t="str">
        <f>+IF('C3(2)-2管路'!G98="-","-",IF('C3(2)-2管路'!G98=0,"-",'C3(2)-2管路'!G98))</f>
        <v>-</v>
      </c>
      <c r="H39" s="84" t="str">
        <f>+IF('C3(2)-2管路'!H98="-","-",IF('C3(2)-2管路'!H98=0,"-",'C3(2)-2管路'!H98))</f>
        <v>-</v>
      </c>
      <c r="I39" s="84" t="str">
        <f>+IF('C3(2)-2管路'!I98="-","-",IF('C3(2)-2管路'!I98=0,"-",'C3(2)-2管路'!I98))</f>
        <v>-</v>
      </c>
      <c r="J39" s="84" t="str">
        <f>+IF('C3(2)-2管路'!J98="-","-",IF('C3(2)-2管路'!J98=0,"-",'C3(2)-2管路'!J98))</f>
        <v>-</v>
      </c>
      <c r="K39" s="84" t="str">
        <f>+IF('C3(2)-2管路'!K98="-","-",IF('C3(2)-2管路'!K98=0,"-",'C3(2)-2管路'!K98))</f>
        <v>-</v>
      </c>
      <c r="L39" s="84" t="str">
        <f>+IF('C3(2)-2管路'!L98="-","-",IF('C3(2)-2管路'!L98=0,"-",'C3(2)-2管路'!L98))</f>
        <v>-</v>
      </c>
      <c r="M39" s="84" t="str">
        <f>+IF('C3(2)-2管路'!M98="-","-",IF('C3(2)-2管路'!M98=0,"-",'C3(2)-2管路'!M98))</f>
        <v>-</v>
      </c>
      <c r="N39" s="84" t="str">
        <f>+IF('C3(2)-2管路'!N98="-","-",IF('C3(2)-2管路'!N98=0,"-",'C3(2)-2管路'!N98))</f>
        <v>-</v>
      </c>
      <c r="O39" s="84" t="str">
        <f>+IF('C3(2)-2管路'!O98="-","-",IF('C3(2)-2管路'!O98=0,"-",'C3(2)-2管路'!O98))</f>
        <v>-</v>
      </c>
      <c r="P39" s="84" t="str">
        <f>+IF('C3(2)-2管路'!P98="-","-",IF('C3(2)-2管路'!P98=0,"-",'C3(2)-2管路'!P98))</f>
        <v>-</v>
      </c>
      <c r="Q39" s="84" t="str">
        <f>+IF('C3(2)-2管路'!Q98="-","-",IF('C3(2)-2管路'!Q98=0,"-",'C3(2)-2管路'!Q98))</f>
        <v>-</v>
      </c>
      <c r="R39" s="84" t="str">
        <f>+IF('C3(2)-2管路'!R98="-","-",IF('C3(2)-2管路'!R98=0,"-",'C3(2)-2管路'!R98))</f>
        <v>-</v>
      </c>
      <c r="S39" s="84" t="str">
        <f>+IF('C3(2)-2管路'!S98="-","-",IF('C3(2)-2管路'!S98=0,"-",'C3(2)-2管路'!S98))</f>
        <v>-</v>
      </c>
    </row>
    <row r="40" spans="2:19" ht="18.75" customHeight="1">
      <c r="B40" s="1364"/>
      <c r="C40" s="1364"/>
      <c r="D40" s="1381"/>
      <c r="E40" s="81" t="s">
        <v>174</v>
      </c>
      <c r="F40" s="84" t="str">
        <f>+IF('C3(2)-2管路'!F99="-","-",IF('C3(2)-2管路'!F99=0,"-",'C3(2)-2管路'!F99))</f>
        <v>-</v>
      </c>
      <c r="G40" s="84" t="str">
        <f>+IF('C3(2)-2管路'!G99="-","-",IF('C3(2)-2管路'!G99=0,"-",'C3(2)-2管路'!G99))</f>
        <v>-</v>
      </c>
      <c r="H40" s="84" t="str">
        <f>+IF('C3(2)-2管路'!H99="-","-",IF('C3(2)-2管路'!H99=0,"-",'C3(2)-2管路'!H99))</f>
        <v>-</v>
      </c>
      <c r="I40" s="84" t="str">
        <f>+IF('C3(2)-2管路'!I99="-","-",IF('C3(2)-2管路'!I99=0,"-",'C3(2)-2管路'!I99))</f>
        <v>-</v>
      </c>
      <c r="J40" s="84" t="str">
        <f>+IF('C3(2)-2管路'!J99="-","-",IF('C3(2)-2管路'!J99=0,"-",'C3(2)-2管路'!J99))</f>
        <v>-</v>
      </c>
      <c r="K40" s="84" t="str">
        <f>+IF('C3(2)-2管路'!K99="-","-",IF('C3(2)-2管路'!K99=0,"-",'C3(2)-2管路'!K99))</f>
        <v>-</v>
      </c>
      <c r="L40" s="84" t="str">
        <f>+IF('C3(2)-2管路'!L99="-","-",IF('C3(2)-2管路'!L99=0,"-",'C3(2)-2管路'!L99))</f>
        <v>-</v>
      </c>
      <c r="M40" s="84" t="str">
        <f>+IF('C3(2)-2管路'!M99="-","-",IF('C3(2)-2管路'!M99=0,"-",'C3(2)-2管路'!M99))</f>
        <v>-</v>
      </c>
      <c r="N40" s="84" t="str">
        <f>+IF('C3(2)-2管路'!N99="-","-",IF('C3(2)-2管路'!N99=0,"-",'C3(2)-2管路'!N99))</f>
        <v>-</v>
      </c>
      <c r="O40" s="84" t="str">
        <f>+IF('C3(2)-2管路'!O99="-","-",IF('C3(2)-2管路'!O99=0,"-",'C3(2)-2管路'!O99))</f>
        <v>-</v>
      </c>
      <c r="P40" s="84" t="str">
        <f>+IF('C3(2)-2管路'!P99="-","-",IF('C3(2)-2管路'!P99=0,"-",'C3(2)-2管路'!P99))</f>
        <v>-</v>
      </c>
      <c r="Q40" s="84" t="str">
        <f>+IF('C3(2)-2管路'!Q99="-","-",IF('C3(2)-2管路'!Q99=0,"-",'C3(2)-2管路'!Q99))</f>
        <v>-</v>
      </c>
      <c r="R40" s="84" t="str">
        <f>+IF('C3(2)-2管路'!R99="-","-",IF('C3(2)-2管路'!R99=0,"-",'C3(2)-2管路'!R99))</f>
        <v>-</v>
      </c>
      <c r="S40" s="84" t="str">
        <f>+IF('C3(2)-2管路'!S99="-","-",IF('C3(2)-2管路'!S99=0,"-",'C3(2)-2管路'!S99))</f>
        <v>-</v>
      </c>
    </row>
    <row r="41" spans="2:19" ht="18.75" customHeight="1">
      <c r="B41" s="1364"/>
      <c r="C41" s="1364"/>
      <c r="D41" s="1381"/>
      <c r="E41" s="81" t="s">
        <v>194</v>
      </c>
      <c r="F41" s="84" t="str">
        <f>+IF('C3(2)-2管路'!F100="-","-",IF('C3(2)-2管路'!F100=0,"-",'C3(2)-2管路'!F100))</f>
        <v>-</v>
      </c>
      <c r="G41" s="84" t="str">
        <f>+IF('C3(2)-2管路'!G100="-","-",IF('C3(2)-2管路'!G100=0,"-",'C3(2)-2管路'!G100))</f>
        <v>-</v>
      </c>
      <c r="H41" s="84" t="str">
        <f>+IF('C3(2)-2管路'!H100="-","-",IF('C3(2)-2管路'!H100=0,"-",'C3(2)-2管路'!H100))</f>
        <v>-</v>
      </c>
      <c r="I41" s="84" t="str">
        <f>+IF('C3(2)-2管路'!I100="-","-",IF('C3(2)-2管路'!I100=0,"-",'C3(2)-2管路'!I100))</f>
        <v>-</v>
      </c>
      <c r="J41" s="84" t="str">
        <f>+IF('C3(2)-2管路'!J100="-","-",IF('C3(2)-2管路'!J100=0,"-",'C3(2)-2管路'!J100))</f>
        <v>-</v>
      </c>
      <c r="K41" s="84" t="str">
        <f>+IF('C3(2)-2管路'!K100="-","-",IF('C3(2)-2管路'!K100=0,"-",'C3(2)-2管路'!K100))</f>
        <v>-</v>
      </c>
      <c r="L41" s="84" t="str">
        <f>+IF('C3(2)-2管路'!L100="-","-",IF('C3(2)-2管路'!L100=0,"-",'C3(2)-2管路'!L100))</f>
        <v>-</v>
      </c>
      <c r="M41" s="84" t="str">
        <f>+IF('C3(2)-2管路'!M100="-","-",IF('C3(2)-2管路'!M100=0,"-",'C3(2)-2管路'!M100))</f>
        <v>-</v>
      </c>
      <c r="N41" s="84" t="str">
        <f>+IF('C3(2)-2管路'!N100="-","-",IF('C3(2)-2管路'!N100=0,"-",'C3(2)-2管路'!N100))</f>
        <v>-</v>
      </c>
      <c r="O41" s="84" t="str">
        <f>+IF('C3(2)-2管路'!O100="-","-",IF('C3(2)-2管路'!O100=0,"-",'C3(2)-2管路'!O100))</f>
        <v>-</v>
      </c>
      <c r="P41" s="84" t="str">
        <f>+IF('C3(2)-2管路'!P100="-","-",IF('C3(2)-2管路'!P100=0,"-",'C3(2)-2管路'!P100))</f>
        <v>-</v>
      </c>
      <c r="Q41" s="84" t="str">
        <f>+IF('C3(2)-2管路'!Q100="-","-",IF('C3(2)-2管路'!Q100=0,"-",'C3(2)-2管路'!Q100))</f>
        <v>-</v>
      </c>
      <c r="R41" s="84" t="str">
        <f>+IF('C3(2)-2管路'!R100="-","-",IF('C3(2)-2管路'!R100=0,"-",'C3(2)-2管路'!R100))</f>
        <v>-</v>
      </c>
      <c r="S41" s="84" t="str">
        <f>+IF('C3(2)-2管路'!S100="-","-",IF('C3(2)-2管路'!S100=0,"-",'C3(2)-2管路'!S100))</f>
        <v>-</v>
      </c>
    </row>
    <row r="42" spans="2:19" ht="18.75" customHeight="1">
      <c r="B42" s="1364"/>
      <c r="C42" s="1364"/>
      <c r="D42" s="1382"/>
      <c r="E42" s="82" t="s">
        <v>54</v>
      </c>
      <c r="F42" s="85" t="str">
        <f>+IF('C3(2)-2管路'!F101="-","-",IF('C3(2)-2管路'!F101=0,"-",'C3(2)-2管路'!F101))</f>
        <v>-</v>
      </c>
      <c r="G42" s="85" t="str">
        <f>+IF('C3(2)-2管路'!G101="-","-",IF('C3(2)-2管路'!G101=0,"-",'C3(2)-2管路'!G101))</f>
        <v>-</v>
      </c>
      <c r="H42" s="85" t="str">
        <f>+IF('C3(2)-2管路'!H101="-","-",IF('C3(2)-2管路'!H101=0,"-",'C3(2)-2管路'!H101))</f>
        <v>-</v>
      </c>
      <c r="I42" s="85" t="str">
        <f>+IF('C3(2)-2管路'!I101="-","-",IF('C3(2)-2管路'!I101=0,"-",'C3(2)-2管路'!I101))</f>
        <v>-</v>
      </c>
      <c r="J42" s="85" t="str">
        <f>+IF('C3(2)-2管路'!J101="-","-",IF('C3(2)-2管路'!J101=0,"-",'C3(2)-2管路'!J101))</f>
        <v>-</v>
      </c>
      <c r="K42" s="85" t="str">
        <f>+IF('C3(2)-2管路'!K101="-","-",IF('C3(2)-2管路'!K101=0,"-",'C3(2)-2管路'!K101))</f>
        <v>-</v>
      </c>
      <c r="L42" s="85" t="str">
        <f>+IF('C3(2)-2管路'!L101="-","-",IF('C3(2)-2管路'!L101=0,"-",'C3(2)-2管路'!L101))</f>
        <v>-</v>
      </c>
      <c r="M42" s="85" t="str">
        <f>+IF('C3(2)-2管路'!M101="-","-",IF('C3(2)-2管路'!M101=0,"-",'C3(2)-2管路'!M101))</f>
        <v>-</v>
      </c>
      <c r="N42" s="85" t="str">
        <f>+IF('C3(2)-2管路'!N101="-","-",IF('C3(2)-2管路'!N101=0,"-",'C3(2)-2管路'!N101))</f>
        <v>-</v>
      </c>
      <c r="O42" s="85" t="str">
        <f>+IF('C3(2)-2管路'!O101="-","-",IF('C3(2)-2管路'!O101=0,"-",'C3(2)-2管路'!O101))</f>
        <v>-</v>
      </c>
      <c r="P42" s="85" t="str">
        <f>+IF('C3(2)-2管路'!P101="-","-",IF('C3(2)-2管路'!P101=0,"-",'C3(2)-2管路'!P101))</f>
        <v>-</v>
      </c>
      <c r="Q42" s="85" t="str">
        <f>+IF('C3(2)-2管路'!Q101="-","-",IF('C3(2)-2管路'!Q101=0,"-",'C3(2)-2管路'!Q101))</f>
        <v>-</v>
      </c>
      <c r="R42" s="85" t="str">
        <f>+IF('C3(2)-2管路'!R101="-","-",IF('C3(2)-2管路'!R101=0,"-",'C3(2)-2管路'!R101))</f>
        <v>-</v>
      </c>
      <c r="S42" s="85" t="str">
        <f>+IF('C3(2)-2管路'!S101="-","-",IF('C3(2)-2管路'!S101=0,"-",'C3(2)-2管路'!S101))</f>
        <v>-</v>
      </c>
    </row>
    <row r="43" spans="2:19" ht="18.75" customHeight="1">
      <c r="B43" s="1364"/>
      <c r="C43" s="1364"/>
      <c r="D43" s="1383" t="s">
        <v>622</v>
      </c>
      <c r="E43" s="80" t="s">
        <v>193</v>
      </c>
      <c r="F43" s="83" t="str">
        <f>+IF('C3(2)-2管路'!F102="-","-",IF('C3(2)-2管路'!F102=0,"-",'C3(2)-2管路'!F102))</f>
        <v>-</v>
      </c>
      <c r="G43" s="83" t="str">
        <f>+IF('C3(2)-2管路'!G102="-","-",IF('C3(2)-2管路'!G102=0,"-",'C3(2)-2管路'!G102))</f>
        <v>-</v>
      </c>
      <c r="H43" s="83" t="str">
        <f>+IF('C3(2)-2管路'!H102="-","-",IF('C3(2)-2管路'!H102=0,"-",'C3(2)-2管路'!H102))</f>
        <v>-</v>
      </c>
      <c r="I43" s="83" t="str">
        <f>+IF('C3(2)-2管路'!I102="-","-",IF('C3(2)-2管路'!I102=0,"-",'C3(2)-2管路'!I102))</f>
        <v>-</v>
      </c>
      <c r="J43" s="83" t="str">
        <f>+IF('C3(2)-2管路'!J102="-","-",IF('C3(2)-2管路'!J102=0,"-",'C3(2)-2管路'!J102))</f>
        <v>-</v>
      </c>
      <c r="K43" s="83" t="str">
        <f>+IF('C3(2)-2管路'!K102="-","-",IF('C3(2)-2管路'!K102=0,"-",'C3(2)-2管路'!K102))</f>
        <v>-</v>
      </c>
      <c r="L43" s="83" t="str">
        <f>+IF('C3(2)-2管路'!L102="-","-",IF('C3(2)-2管路'!L102=0,"-",'C3(2)-2管路'!L102))</f>
        <v>-</v>
      </c>
      <c r="M43" s="83" t="str">
        <f>+IF('C3(2)-2管路'!M102="-","-",IF('C3(2)-2管路'!M102=0,"-",'C3(2)-2管路'!M102))</f>
        <v>-</v>
      </c>
      <c r="N43" s="83" t="str">
        <f>+IF('C3(2)-2管路'!N102="-","-",IF('C3(2)-2管路'!N102=0,"-",'C3(2)-2管路'!N102))</f>
        <v>-</v>
      </c>
      <c r="O43" s="83" t="str">
        <f>+IF('C3(2)-2管路'!O102="-","-",IF('C3(2)-2管路'!O102=0,"-",'C3(2)-2管路'!O102))</f>
        <v>-</v>
      </c>
      <c r="P43" s="83" t="str">
        <f>+IF('C3(2)-2管路'!P102="-","-",IF('C3(2)-2管路'!P102=0,"-",'C3(2)-2管路'!P102))</f>
        <v>-</v>
      </c>
      <c r="Q43" s="83" t="str">
        <f>+IF('C3(2)-2管路'!Q102="-","-",IF('C3(2)-2管路'!Q102=0,"-",'C3(2)-2管路'!Q102))</f>
        <v>-</v>
      </c>
      <c r="R43" s="83" t="str">
        <f>+IF('C3(2)-2管路'!R102="-","-",IF('C3(2)-2管路'!R102=0,"-",'C3(2)-2管路'!R102))</f>
        <v>-</v>
      </c>
      <c r="S43" s="83" t="str">
        <f>+IF('C3(2)-2管路'!S102="-","-",IF('C3(2)-2管路'!S102=0,"-",'C3(2)-2管路'!S102))</f>
        <v>-</v>
      </c>
    </row>
    <row r="44" spans="2:19" ht="18.75" customHeight="1">
      <c r="B44" s="1364"/>
      <c r="C44" s="1364"/>
      <c r="D44" s="1381"/>
      <c r="E44" s="81" t="s">
        <v>177</v>
      </c>
      <c r="F44" s="84" t="str">
        <f>+IF('C3(2)-2管路'!F103="-","-",IF('C3(2)-2管路'!F103=0,"-",'C3(2)-2管路'!F103))</f>
        <v>-</v>
      </c>
      <c r="G44" s="84" t="str">
        <f>+IF('C3(2)-2管路'!G103="-","-",IF('C3(2)-2管路'!G103=0,"-",'C3(2)-2管路'!G103))</f>
        <v>-</v>
      </c>
      <c r="H44" s="84" t="str">
        <f>+IF('C3(2)-2管路'!H103="-","-",IF('C3(2)-2管路'!H103=0,"-",'C3(2)-2管路'!H103))</f>
        <v>-</v>
      </c>
      <c r="I44" s="84" t="str">
        <f>+IF('C3(2)-2管路'!I103="-","-",IF('C3(2)-2管路'!I103=0,"-",'C3(2)-2管路'!I103))</f>
        <v>-</v>
      </c>
      <c r="J44" s="84" t="str">
        <f>+IF('C3(2)-2管路'!J103="-","-",IF('C3(2)-2管路'!J103=0,"-",'C3(2)-2管路'!J103))</f>
        <v>-</v>
      </c>
      <c r="K44" s="84" t="str">
        <f>+IF('C3(2)-2管路'!K103="-","-",IF('C3(2)-2管路'!K103=0,"-",'C3(2)-2管路'!K103))</f>
        <v>-</v>
      </c>
      <c r="L44" s="84" t="str">
        <f>+IF('C3(2)-2管路'!L103="-","-",IF('C3(2)-2管路'!L103=0,"-",'C3(2)-2管路'!L103))</f>
        <v>-</v>
      </c>
      <c r="M44" s="84" t="str">
        <f>+IF('C3(2)-2管路'!M103="-","-",IF('C3(2)-2管路'!M103=0,"-",'C3(2)-2管路'!M103))</f>
        <v>-</v>
      </c>
      <c r="N44" s="84" t="str">
        <f>+IF('C3(2)-2管路'!N103="-","-",IF('C3(2)-2管路'!N103=0,"-",'C3(2)-2管路'!N103))</f>
        <v>-</v>
      </c>
      <c r="O44" s="84">
        <f>+IF('C3(2)-2管路'!O103="-","-",IF('C3(2)-2管路'!O103=0,"-",'C3(2)-2管路'!O103))</f>
        <v>265</v>
      </c>
      <c r="P44" s="84" t="str">
        <f>+IF('C3(2)-2管路'!P103="-","-",IF('C3(2)-2管路'!P103=0,"-",'C3(2)-2管路'!P103))</f>
        <v>-</v>
      </c>
      <c r="Q44" s="84" t="str">
        <f>+IF('C3(2)-2管路'!Q103="-","-",IF('C3(2)-2管路'!Q103=0,"-",'C3(2)-2管路'!Q103))</f>
        <v>-</v>
      </c>
      <c r="R44" s="84" t="str">
        <f>+IF('C3(2)-2管路'!R103="-","-",IF('C3(2)-2管路'!R103=0,"-",'C3(2)-2管路'!R103))</f>
        <v>-</v>
      </c>
      <c r="S44" s="84">
        <f>+IF('C3(2)-2管路'!S103="-","-",IF('C3(2)-2管路'!S103=0,"-",'C3(2)-2管路'!S103))</f>
        <v>265</v>
      </c>
    </row>
    <row r="45" spans="2:19" ht="18.75" customHeight="1">
      <c r="B45" s="1364"/>
      <c r="C45" s="1364"/>
      <c r="D45" s="1381"/>
      <c r="E45" s="81" t="s">
        <v>176</v>
      </c>
      <c r="F45" s="84" t="str">
        <f>+IF('C3(2)-2管路'!F104="-","-",IF('C3(2)-2管路'!F104=0,"-",'C3(2)-2管路'!F104))</f>
        <v>-</v>
      </c>
      <c r="G45" s="84" t="str">
        <f>+IF('C3(2)-2管路'!G104="-","-",IF('C3(2)-2管路'!G104=0,"-",'C3(2)-2管路'!G104))</f>
        <v>-</v>
      </c>
      <c r="H45" s="84" t="str">
        <f>+IF('C3(2)-2管路'!H104="-","-",IF('C3(2)-2管路'!H104=0,"-",'C3(2)-2管路'!H104))</f>
        <v>-</v>
      </c>
      <c r="I45" s="84" t="str">
        <f>+IF('C3(2)-2管路'!I104="-","-",IF('C3(2)-2管路'!I104=0,"-",'C3(2)-2管路'!I104))</f>
        <v>-</v>
      </c>
      <c r="J45" s="84" t="str">
        <f>+IF('C3(2)-2管路'!J104="-","-",IF('C3(2)-2管路'!J104=0,"-",'C3(2)-2管路'!J104))</f>
        <v>-</v>
      </c>
      <c r="K45" s="84" t="str">
        <f>+IF('C3(2)-2管路'!K104="-","-",IF('C3(2)-2管路'!K104=0,"-",'C3(2)-2管路'!K104))</f>
        <v>-</v>
      </c>
      <c r="L45" s="84" t="str">
        <f>+IF('C3(2)-2管路'!L104="-","-",IF('C3(2)-2管路'!L104=0,"-",'C3(2)-2管路'!L104))</f>
        <v>-</v>
      </c>
      <c r="M45" s="84" t="str">
        <f>+IF('C3(2)-2管路'!M104="-","-",IF('C3(2)-2管路'!M104=0,"-",'C3(2)-2管路'!M104))</f>
        <v>-</v>
      </c>
      <c r="N45" s="84" t="str">
        <f>+IF('C3(2)-2管路'!N104="-","-",IF('C3(2)-2管路'!N104=0,"-",'C3(2)-2管路'!N104))</f>
        <v>-</v>
      </c>
      <c r="O45" s="84">
        <f>+IF('C3(2)-2管路'!O104="-","-",IF('C3(2)-2管路'!O104=0,"-",'C3(2)-2管路'!O104))</f>
        <v>560</v>
      </c>
      <c r="P45" s="84" t="str">
        <f>+IF('C3(2)-2管路'!P104="-","-",IF('C3(2)-2管路'!P104=0,"-",'C3(2)-2管路'!P104))</f>
        <v>-</v>
      </c>
      <c r="Q45" s="84" t="str">
        <f>+IF('C3(2)-2管路'!Q104="-","-",IF('C3(2)-2管路'!Q104=0,"-",'C3(2)-2管路'!Q104))</f>
        <v>-</v>
      </c>
      <c r="R45" s="84" t="str">
        <f>+IF('C3(2)-2管路'!R104="-","-",IF('C3(2)-2管路'!R104=0,"-",'C3(2)-2管路'!R104))</f>
        <v>-</v>
      </c>
      <c r="S45" s="84">
        <f>+IF('C3(2)-2管路'!S104="-","-",IF('C3(2)-2管路'!S104=0,"-",'C3(2)-2管路'!S104))</f>
        <v>560</v>
      </c>
    </row>
    <row r="46" spans="2:19" ht="18.75" customHeight="1">
      <c r="B46" s="1364"/>
      <c r="C46" s="1364"/>
      <c r="D46" s="1381"/>
      <c r="E46" s="81" t="s">
        <v>175</v>
      </c>
      <c r="F46" s="84" t="str">
        <f>+IF('C3(2)-2管路'!F105="-","-",IF('C3(2)-2管路'!F105=0,"-",'C3(2)-2管路'!F105))</f>
        <v>-</v>
      </c>
      <c r="G46" s="84" t="str">
        <f>+IF('C3(2)-2管路'!G105="-","-",IF('C3(2)-2管路'!G105=0,"-",'C3(2)-2管路'!G105))</f>
        <v>-</v>
      </c>
      <c r="H46" s="84" t="str">
        <f>+IF('C3(2)-2管路'!H105="-","-",IF('C3(2)-2管路'!H105=0,"-",'C3(2)-2管路'!H105))</f>
        <v>-</v>
      </c>
      <c r="I46" s="84" t="str">
        <f>+IF('C3(2)-2管路'!I105="-","-",IF('C3(2)-2管路'!I105=0,"-",'C3(2)-2管路'!I105))</f>
        <v>-</v>
      </c>
      <c r="J46" s="84" t="str">
        <f>+IF('C3(2)-2管路'!J105="-","-",IF('C3(2)-2管路'!J105=0,"-",'C3(2)-2管路'!J105))</f>
        <v>-</v>
      </c>
      <c r="K46" s="84" t="str">
        <f>+IF('C3(2)-2管路'!K105="-","-",IF('C3(2)-2管路'!K105=0,"-",'C3(2)-2管路'!K105))</f>
        <v>-</v>
      </c>
      <c r="L46" s="84" t="str">
        <f>+IF('C3(2)-2管路'!L105="-","-",IF('C3(2)-2管路'!L105=0,"-",'C3(2)-2管路'!L105))</f>
        <v>-</v>
      </c>
      <c r="M46" s="84" t="str">
        <f>+IF('C3(2)-2管路'!M105="-","-",IF('C3(2)-2管路'!M105=0,"-",'C3(2)-2管路'!M105))</f>
        <v>-</v>
      </c>
      <c r="N46" s="84" t="str">
        <f>+IF('C3(2)-2管路'!N105="-","-",IF('C3(2)-2管路'!N105=0,"-",'C3(2)-2管路'!N105))</f>
        <v>-</v>
      </c>
      <c r="O46" s="84">
        <f>+IF('C3(2)-2管路'!O105="-","-",IF('C3(2)-2管路'!O105=0,"-",'C3(2)-2管路'!O105))</f>
        <v>373</v>
      </c>
      <c r="P46" s="84" t="str">
        <f>+IF('C3(2)-2管路'!P105="-","-",IF('C3(2)-2管路'!P105=0,"-",'C3(2)-2管路'!P105))</f>
        <v>-</v>
      </c>
      <c r="Q46" s="84" t="str">
        <f>+IF('C3(2)-2管路'!Q105="-","-",IF('C3(2)-2管路'!Q105=0,"-",'C3(2)-2管路'!Q105))</f>
        <v>-</v>
      </c>
      <c r="R46" s="84" t="str">
        <f>+IF('C3(2)-2管路'!R105="-","-",IF('C3(2)-2管路'!R105=0,"-",'C3(2)-2管路'!R105))</f>
        <v>-</v>
      </c>
      <c r="S46" s="84">
        <f>+IF('C3(2)-2管路'!S105="-","-",IF('C3(2)-2管路'!S105=0,"-",'C3(2)-2管路'!S105))</f>
        <v>373</v>
      </c>
    </row>
    <row r="47" spans="2:19" ht="18.75" customHeight="1">
      <c r="B47" s="1364"/>
      <c r="C47" s="1364"/>
      <c r="D47" s="1381"/>
      <c r="E47" s="81" t="s">
        <v>174</v>
      </c>
      <c r="F47" s="84" t="str">
        <f>+IF('C3(2)-2管路'!F106="-","-",IF('C3(2)-2管路'!F106=0,"-",'C3(2)-2管路'!F106))</f>
        <v>-</v>
      </c>
      <c r="G47" s="84" t="str">
        <f>+IF('C3(2)-2管路'!G106="-","-",IF('C3(2)-2管路'!G106=0,"-",'C3(2)-2管路'!G106))</f>
        <v>-</v>
      </c>
      <c r="H47" s="84" t="str">
        <f>+IF('C3(2)-2管路'!H106="-","-",IF('C3(2)-2管路'!H106=0,"-",'C3(2)-2管路'!H106))</f>
        <v>-</v>
      </c>
      <c r="I47" s="84" t="str">
        <f>+IF('C3(2)-2管路'!I106="-","-",IF('C3(2)-2管路'!I106=0,"-",'C3(2)-2管路'!I106))</f>
        <v>-</v>
      </c>
      <c r="J47" s="84" t="str">
        <f>+IF('C3(2)-2管路'!J106="-","-",IF('C3(2)-2管路'!J106=0,"-",'C3(2)-2管路'!J106))</f>
        <v>-</v>
      </c>
      <c r="K47" s="84" t="str">
        <f>+IF('C3(2)-2管路'!K106="-","-",IF('C3(2)-2管路'!K106=0,"-",'C3(2)-2管路'!K106))</f>
        <v>-</v>
      </c>
      <c r="L47" s="84" t="str">
        <f>+IF('C3(2)-2管路'!L106="-","-",IF('C3(2)-2管路'!L106=0,"-",'C3(2)-2管路'!L106))</f>
        <v>-</v>
      </c>
      <c r="M47" s="84" t="str">
        <f>+IF('C3(2)-2管路'!M106="-","-",IF('C3(2)-2管路'!M106=0,"-",'C3(2)-2管路'!M106))</f>
        <v>-</v>
      </c>
      <c r="N47" s="84" t="str">
        <f>+IF('C3(2)-2管路'!N106="-","-",IF('C3(2)-2管路'!N106=0,"-",'C3(2)-2管路'!N106))</f>
        <v>-</v>
      </c>
      <c r="O47" s="84" t="str">
        <f>+IF('C3(2)-2管路'!O106="-","-",IF('C3(2)-2管路'!O106=0,"-",'C3(2)-2管路'!O106))</f>
        <v>-</v>
      </c>
      <c r="P47" s="84" t="str">
        <f>+IF('C3(2)-2管路'!P106="-","-",IF('C3(2)-2管路'!P106=0,"-",'C3(2)-2管路'!P106))</f>
        <v>-</v>
      </c>
      <c r="Q47" s="84" t="str">
        <f>+IF('C3(2)-2管路'!Q106="-","-",IF('C3(2)-2管路'!Q106=0,"-",'C3(2)-2管路'!Q106))</f>
        <v>-</v>
      </c>
      <c r="R47" s="84" t="str">
        <f>+IF('C3(2)-2管路'!R106="-","-",IF('C3(2)-2管路'!R106=0,"-",'C3(2)-2管路'!R106))</f>
        <v>-</v>
      </c>
      <c r="S47" s="84" t="str">
        <f>+IF('C3(2)-2管路'!S106="-","-",IF('C3(2)-2管路'!S106=0,"-",'C3(2)-2管路'!S106))</f>
        <v>-</v>
      </c>
    </row>
    <row r="48" spans="2:19" ht="18.75" customHeight="1">
      <c r="B48" s="1364"/>
      <c r="C48" s="1364"/>
      <c r="D48" s="1381"/>
      <c r="E48" s="81" t="s">
        <v>194</v>
      </c>
      <c r="F48" s="84" t="str">
        <f>+IF('C3(2)-2管路'!F107="-","-",IF('C3(2)-2管路'!F107=0,"-",'C3(2)-2管路'!F107))</f>
        <v>-</v>
      </c>
      <c r="G48" s="84" t="str">
        <f>+IF('C3(2)-2管路'!G107="-","-",IF('C3(2)-2管路'!G107=0,"-",'C3(2)-2管路'!G107))</f>
        <v>-</v>
      </c>
      <c r="H48" s="84" t="str">
        <f>+IF('C3(2)-2管路'!H107="-","-",IF('C3(2)-2管路'!H107=0,"-",'C3(2)-2管路'!H107))</f>
        <v>-</v>
      </c>
      <c r="I48" s="84" t="str">
        <f>+IF('C3(2)-2管路'!I107="-","-",IF('C3(2)-2管路'!I107=0,"-",'C3(2)-2管路'!I107))</f>
        <v>-</v>
      </c>
      <c r="J48" s="84" t="str">
        <f>+IF('C3(2)-2管路'!J107="-","-",IF('C3(2)-2管路'!J107=0,"-",'C3(2)-2管路'!J107))</f>
        <v>-</v>
      </c>
      <c r="K48" s="84" t="str">
        <f>+IF('C3(2)-2管路'!K107="-","-",IF('C3(2)-2管路'!K107=0,"-",'C3(2)-2管路'!K107))</f>
        <v>-</v>
      </c>
      <c r="L48" s="84" t="str">
        <f>+IF('C3(2)-2管路'!L107="-","-",IF('C3(2)-2管路'!L107=0,"-",'C3(2)-2管路'!L107))</f>
        <v>-</v>
      </c>
      <c r="M48" s="84" t="str">
        <f>+IF('C3(2)-2管路'!M107="-","-",IF('C3(2)-2管路'!M107=0,"-",'C3(2)-2管路'!M107))</f>
        <v>-</v>
      </c>
      <c r="N48" s="84" t="str">
        <f>+IF('C3(2)-2管路'!N107="-","-",IF('C3(2)-2管路'!N107=0,"-",'C3(2)-2管路'!N107))</f>
        <v>-</v>
      </c>
      <c r="O48" s="84" t="str">
        <f>+IF('C3(2)-2管路'!O107="-","-",IF('C3(2)-2管路'!O107=0,"-",'C3(2)-2管路'!O107))</f>
        <v>-</v>
      </c>
      <c r="P48" s="84" t="str">
        <f>+IF('C3(2)-2管路'!P107="-","-",IF('C3(2)-2管路'!P107=0,"-",'C3(2)-2管路'!P107))</f>
        <v>-</v>
      </c>
      <c r="Q48" s="84" t="str">
        <f>+IF('C3(2)-2管路'!Q107="-","-",IF('C3(2)-2管路'!Q107=0,"-",'C3(2)-2管路'!Q107))</f>
        <v>-</v>
      </c>
      <c r="R48" s="84" t="str">
        <f>+IF('C3(2)-2管路'!R107="-","-",IF('C3(2)-2管路'!R107=0,"-",'C3(2)-2管路'!R107))</f>
        <v>-</v>
      </c>
      <c r="S48" s="84" t="str">
        <f>+IF('C3(2)-2管路'!S107="-","-",IF('C3(2)-2管路'!S107=0,"-",'C3(2)-2管路'!S107))</f>
        <v>-</v>
      </c>
    </row>
    <row r="49" spans="2:64" ht="18.75" customHeight="1">
      <c r="B49" s="1364"/>
      <c r="C49" s="1364"/>
      <c r="D49" s="1382"/>
      <c r="E49" s="82" t="s">
        <v>54</v>
      </c>
      <c r="F49" s="85" t="str">
        <f>+IF('C3(2)-2管路'!F108="-","-",IF('C3(2)-2管路'!F108=0,"-",'C3(2)-2管路'!F108))</f>
        <v>-</v>
      </c>
      <c r="G49" s="85" t="str">
        <f>+IF('C3(2)-2管路'!G108="-","-",IF('C3(2)-2管路'!G108=0,"-",'C3(2)-2管路'!G108))</f>
        <v>-</v>
      </c>
      <c r="H49" s="85" t="str">
        <f>+IF('C3(2)-2管路'!H108="-","-",IF('C3(2)-2管路'!H108=0,"-",'C3(2)-2管路'!H108))</f>
        <v>-</v>
      </c>
      <c r="I49" s="85" t="str">
        <f>+IF('C3(2)-2管路'!I108="-","-",IF('C3(2)-2管路'!I108=0,"-",'C3(2)-2管路'!I108))</f>
        <v>-</v>
      </c>
      <c r="J49" s="85" t="str">
        <f>+IF('C3(2)-2管路'!J108="-","-",IF('C3(2)-2管路'!J108=0,"-",'C3(2)-2管路'!J108))</f>
        <v>-</v>
      </c>
      <c r="K49" s="85" t="str">
        <f>+IF('C3(2)-2管路'!K108="-","-",IF('C3(2)-2管路'!K108=0,"-",'C3(2)-2管路'!K108))</f>
        <v>-</v>
      </c>
      <c r="L49" s="85" t="str">
        <f>+IF('C3(2)-2管路'!L108="-","-",IF('C3(2)-2管路'!L108=0,"-",'C3(2)-2管路'!L108))</f>
        <v>-</v>
      </c>
      <c r="M49" s="85" t="str">
        <f>+IF('C3(2)-2管路'!M108="-","-",IF('C3(2)-2管路'!M108=0,"-",'C3(2)-2管路'!M108))</f>
        <v>-</v>
      </c>
      <c r="N49" s="85" t="str">
        <f>+IF('C3(2)-2管路'!N108="-","-",IF('C3(2)-2管路'!N108=0,"-",'C3(2)-2管路'!N108))</f>
        <v>-</v>
      </c>
      <c r="O49" s="85">
        <f>+IF('C3(2)-2管路'!O108="-","-",IF('C3(2)-2管路'!O108=0,"-",'C3(2)-2管路'!O108))</f>
        <v>1198</v>
      </c>
      <c r="P49" s="85" t="str">
        <f>+IF('C3(2)-2管路'!P108="-","-",IF('C3(2)-2管路'!P108=0,"-",'C3(2)-2管路'!P108))</f>
        <v>-</v>
      </c>
      <c r="Q49" s="85" t="str">
        <f>+IF('C3(2)-2管路'!Q108="-","-",IF('C3(2)-2管路'!Q108=0,"-",'C3(2)-2管路'!Q108))</f>
        <v>-</v>
      </c>
      <c r="R49" s="85" t="str">
        <f>+IF('C3(2)-2管路'!R108="-","-",IF('C3(2)-2管路'!R108=0,"-",'C3(2)-2管路'!R108))</f>
        <v>-</v>
      </c>
      <c r="S49" s="85">
        <f>+IF('C3(2)-2管路'!S108="-","-",IF('C3(2)-2管路'!S108=0,"-",'C3(2)-2管路'!S108))</f>
        <v>1198</v>
      </c>
    </row>
    <row r="50" spans="2:64" ht="18.75" customHeight="1">
      <c r="B50" s="1364"/>
      <c r="C50" s="1364"/>
      <c r="D50" s="1365" t="s">
        <v>853</v>
      </c>
      <c r="E50" s="1366"/>
      <c r="F50" s="86">
        <f>+IF('C3(2)-2管路'!F109="-","-",IF('C3(2)-2管路'!F109=0,"-",'C3(2)-2管路'!F109))</f>
        <v>8856.5</v>
      </c>
      <c r="G50" s="86">
        <f>+IF('C3(2)-2管路'!G109="-","-",IF('C3(2)-2管路'!G109=0,"-",'C3(2)-2管路'!G109))</f>
        <v>138.30000000000001</v>
      </c>
      <c r="H50" s="86">
        <f>+IF('C3(2)-2管路'!H109="-","-",IF('C3(2)-2管路'!H109=0,"-",'C3(2)-2管路'!H109))</f>
        <v>5</v>
      </c>
      <c r="I50" s="86" t="str">
        <f>+IF('C3(2)-2管路'!I109="-","-",IF('C3(2)-2管路'!I109=0,"-",'C3(2)-2管路'!I109))</f>
        <v>-</v>
      </c>
      <c r="J50" s="86">
        <f>+IF('C3(2)-2管路'!J109="-","-",IF('C3(2)-2管路'!J109=0,"-",'C3(2)-2管路'!J109))</f>
        <v>9255.1</v>
      </c>
      <c r="K50" s="86">
        <f>+IF('C3(2)-2管路'!K109="-","-",IF('C3(2)-2管路'!K109=0,"-",'C3(2)-2管路'!K109))</f>
        <v>51350.2</v>
      </c>
      <c r="L50" s="86" t="str">
        <f>+IF('C3(2)-2管路'!L109="-","-",IF('C3(2)-2管路'!L109=0,"-",'C3(2)-2管路'!L109))</f>
        <v>-</v>
      </c>
      <c r="M50" s="86">
        <f>+IF('C3(2)-2管路'!M109="-","-",IF('C3(2)-2管路'!M109=0,"-",'C3(2)-2管路'!M109))</f>
        <v>1376.3999999999996</v>
      </c>
      <c r="N50" s="86">
        <f>+IF('C3(2)-2管路'!N109="-","-",IF('C3(2)-2管路'!N109=0,"-",'C3(2)-2管路'!N109))</f>
        <v>1621.1</v>
      </c>
      <c r="O50" s="86">
        <f>+IF('C3(2)-2管路'!O109="-","-",IF('C3(2)-2管路'!O109=0,"-",'C3(2)-2管路'!O109))</f>
        <v>5109.4000000000005</v>
      </c>
      <c r="P50" s="86" t="str">
        <f>+IF('C3(2)-2管路'!P109="-","-",IF('C3(2)-2管路'!P109=0,"-",'C3(2)-2管路'!P109))</f>
        <v>-</v>
      </c>
      <c r="Q50" s="86">
        <f>+IF('C3(2)-2管路'!Q109="-","-",IF('C3(2)-2管路'!Q109=0,"-",'C3(2)-2管路'!Q109))</f>
        <v>787.19999999999993</v>
      </c>
      <c r="R50" s="86" t="str">
        <f>+IF('C3(2)-2管路'!R109="-","-",IF('C3(2)-2管路'!R109=0,"-",'C3(2)-2管路'!R109))</f>
        <v>-</v>
      </c>
      <c r="S50" s="86">
        <f>+IF('C3(2)-2管路'!S109="-","-",IF('C3(2)-2管路'!S109=0,"-",'C3(2)-2管路'!S109))</f>
        <v>78499.199999999997</v>
      </c>
    </row>
    <row r="51" spans="2:64" ht="18.75" customHeight="1">
      <c r="B51" s="1377" t="s">
        <v>180</v>
      </c>
      <c r="C51" s="1364"/>
      <c r="D51" s="1260" t="s">
        <v>770</v>
      </c>
      <c r="E51" s="80" t="s">
        <v>193</v>
      </c>
      <c r="F51" s="83" t="str">
        <f>+IF('C3(2)-2管路'!F110="-","-",IF('C3(2)-2管路'!F110=0,"-",'C3(2)-2管路'!F110))</f>
        <v>-</v>
      </c>
      <c r="G51" s="83" t="str">
        <f>+IF('C3(2)-2管路'!G110="-","-",IF('C3(2)-2管路'!G110=0,"-",'C3(2)-2管路'!G110))</f>
        <v>-</v>
      </c>
      <c r="H51" s="83" t="str">
        <f>+IF('C3(2)-2管路'!H110="-","-",IF('C3(2)-2管路'!H110=0,"-",'C3(2)-2管路'!H110))</f>
        <v>-</v>
      </c>
      <c r="I51" s="83" t="str">
        <f>+IF('C3(2)-2管路'!I110="-","-",IF('C3(2)-2管路'!I110=0,"-",'C3(2)-2管路'!I110))</f>
        <v>-</v>
      </c>
      <c r="J51" s="83" t="str">
        <f>+IF('C3(2)-2管路'!J110="-","-",IF('C3(2)-2管路'!J110=0,"-",'C3(2)-2管路'!J110))</f>
        <v>-</v>
      </c>
      <c r="K51" s="83" t="str">
        <f>+IF('C3(2)-2管路'!K110="-","-",IF('C3(2)-2管路'!K110=0,"-",'C3(2)-2管路'!K110))</f>
        <v>-</v>
      </c>
      <c r="L51" s="83" t="str">
        <f>+IF('C3(2)-2管路'!L110="-","-",IF('C3(2)-2管路'!L110=0,"-",'C3(2)-2管路'!L110))</f>
        <v>-</v>
      </c>
      <c r="M51" s="83" t="str">
        <f>+IF('C3(2)-2管路'!M110="-","-",IF('C3(2)-2管路'!M110=0,"-",'C3(2)-2管路'!M110))</f>
        <v>-</v>
      </c>
      <c r="N51" s="83" t="str">
        <f>+IF('C3(2)-2管路'!N110="-","-",IF('C3(2)-2管路'!N110=0,"-",'C3(2)-2管路'!N110))</f>
        <v>-</v>
      </c>
      <c r="O51" s="83" t="str">
        <f>+IF('C3(2)-2管路'!O110="-","-",IF('C3(2)-2管路'!O110=0,"-",'C3(2)-2管路'!O110))</f>
        <v>-</v>
      </c>
      <c r="P51" s="83" t="str">
        <f>+IF('C3(2)-2管路'!P110="-","-",IF('C3(2)-2管路'!P110=0,"-",'C3(2)-2管路'!P110))</f>
        <v>-</v>
      </c>
      <c r="Q51" s="83" t="str">
        <f>+IF('C3(2)-2管路'!Q110="-","-",IF('C3(2)-2管路'!Q110=0,"-",'C3(2)-2管路'!Q110))</f>
        <v>-</v>
      </c>
      <c r="R51" s="83" t="str">
        <f>+IF('C3(2)-2管路'!R110="-","-",IF('C3(2)-2管路'!R110=0,"-",'C3(2)-2管路'!R110))</f>
        <v>-</v>
      </c>
      <c r="S51" s="83" t="str">
        <f>+IF('C3(2)-2管路'!S110="-","-",IF('C3(2)-2管路'!S110=0,"-",'C3(2)-2管路'!S110))</f>
        <v>-</v>
      </c>
    </row>
    <row r="52" spans="2:64" ht="18.75" customHeight="1">
      <c r="B52" s="1378"/>
      <c r="C52" s="1364"/>
      <c r="D52" s="1263"/>
      <c r="E52" s="81" t="s">
        <v>177</v>
      </c>
      <c r="F52" s="84" t="str">
        <f>+IF('C3(2)-2管路'!F111="-","-",IF('C3(2)-2管路'!F111=0,"-",'C3(2)-2管路'!F111))</f>
        <v>-</v>
      </c>
      <c r="G52" s="84" t="str">
        <f>+IF('C3(2)-2管路'!G111="-","-",IF('C3(2)-2管路'!G111=0,"-",'C3(2)-2管路'!G111))</f>
        <v>-</v>
      </c>
      <c r="H52" s="84" t="str">
        <f>+IF('C3(2)-2管路'!H111="-","-",IF('C3(2)-2管路'!H111=0,"-",'C3(2)-2管路'!H111))</f>
        <v>-</v>
      </c>
      <c r="I52" s="84" t="str">
        <f>+IF('C3(2)-2管路'!I111="-","-",IF('C3(2)-2管路'!I111=0,"-",'C3(2)-2管路'!I111))</f>
        <v>-</v>
      </c>
      <c r="J52" s="84">
        <f>+IF('C3(2)-2管路'!J111="-","-",IF('C3(2)-2管路'!J111=0,"-",'C3(2)-2管路'!J111))</f>
        <v>169.9</v>
      </c>
      <c r="K52" s="84">
        <f>+IF('C3(2)-2管路'!K111="-","-",IF('C3(2)-2管路'!K111=0,"-",'C3(2)-2管路'!K111))</f>
        <v>1450.0999999999997</v>
      </c>
      <c r="L52" s="84" t="str">
        <f>+IF('C3(2)-2管路'!L111="-","-",IF('C3(2)-2管路'!L111=0,"-",'C3(2)-2管路'!L111))</f>
        <v>-</v>
      </c>
      <c r="M52" s="84" t="str">
        <f>+IF('C3(2)-2管路'!M111="-","-",IF('C3(2)-2管路'!M111=0,"-",'C3(2)-2管路'!M111))</f>
        <v>-</v>
      </c>
      <c r="N52" s="84" t="str">
        <f>+IF('C3(2)-2管路'!N111="-","-",IF('C3(2)-2管路'!N111=0,"-",'C3(2)-2管路'!N111))</f>
        <v>-</v>
      </c>
      <c r="O52" s="84" t="str">
        <f>+IF('C3(2)-2管路'!O111="-","-",IF('C3(2)-2管路'!O111=0,"-",'C3(2)-2管路'!O111))</f>
        <v>-</v>
      </c>
      <c r="P52" s="84" t="str">
        <f>+IF('C3(2)-2管路'!P111="-","-",IF('C3(2)-2管路'!P111=0,"-",'C3(2)-2管路'!P111))</f>
        <v>-</v>
      </c>
      <c r="Q52" s="84" t="str">
        <f>+IF('C3(2)-2管路'!Q111="-","-",IF('C3(2)-2管路'!Q111=0,"-",'C3(2)-2管路'!Q111))</f>
        <v>-</v>
      </c>
      <c r="R52" s="84" t="str">
        <f>+IF('C3(2)-2管路'!R111="-","-",IF('C3(2)-2管路'!R111=0,"-",'C3(2)-2管路'!R111))</f>
        <v>-</v>
      </c>
      <c r="S52" s="84">
        <f>+IF('C3(2)-2管路'!S111="-","-",IF('C3(2)-2管路'!S111=0,"-",'C3(2)-2管路'!S111))</f>
        <v>1619.9999999999998</v>
      </c>
    </row>
    <row r="53" spans="2:64" ht="18.75" customHeight="1">
      <c r="B53" s="1378"/>
      <c r="C53" s="1364"/>
      <c r="D53" s="1263"/>
      <c r="E53" s="81" t="s">
        <v>176</v>
      </c>
      <c r="F53" s="84">
        <f>+IF('C3(2)-2管路'!F112="-","-",IF('C3(2)-2管路'!F112=0,"-",'C3(2)-2管路'!F112))</f>
        <v>4705.2000000000007</v>
      </c>
      <c r="G53" s="84" t="str">
        <f>+IF('C3(2)-2管路'!G112="-","-",IF('C3(2)-2管路'!G112=0,"-",'C3(2)-2管路'!G112))</f>
        <v>-</v>
      </c>
      <c r="H53" s="84" t="str">
        <f>+IF('C3(2)-2管路'!H112="-","-",IF('C3(2)-2管路'!H112=0,"-",'C3(2)-2管路'!H112))</f>
        <v>-</v>
      </c>
      <c r="I53" s="84" t="str">
        <f>+IF('C3(2)-2管路'!I112="-","-",IF('C3(2)-2管路'!I112=0,"-",'C3(2)-2管路'!I112))</f>
        <v>-</v>
      </c>
      <c r="J53" s="84">
        <f>+IF('C3(2)-2管路'!J112="-","-",IF('C3(2)-2管路'!J112=0,"-",'C3(2)-2管路'!J112))</f>
        <v>4916.2000000000007</v>
      </c>
      <c r="K53" s="84">
        <f>+IF('C3(2)-2管路'!K112="-","-",IF('C3(2)-2管路'!K112=0,"-",'C3(2)-2管路'!K112))</f>
        <v>2729.4000000000033</v>
      </c>
      <c r="L53" s="84" t="str">
        <f>+IF('C3(2)-2管路'!L112="-","-",IF('C3(2)-2管路'!L112=0,"-",'C3(2)-2管路'!L112))</f>
        <v>-</v>
      </c>
      <c r="M53" s="84" t="str">
        <f>+IF('C3(2)-2管路'!M112="-","-",IF('C3(2)-2管路'!M112=0,"-",'C3(2)-2管路'!M112))</f>
        <v>-</v>
      </c>
      <c r="N53" s="84">
        <f>+IF('C3(2)-2管路'!N112="-","-",IF('C3(2)-2管路'!N112=0,"-",'C3(2)-2管路'!N112))</f>
        <v>16.100000000000001</v>
      </c>
      <c r="O53" s="84">
        <f>+IF('C3(2)-2管路'!O112="-","-",IF('C3(2)-2管路'!O112=0,"-",'C3(2)-2管路'!O112))</f>
        <v>795.99999999999932</v>
      </c>
      <c r="P53" s="84" t="str">
        <f>+IF('C3(2)-2管路'!P112="-","-",IF('C3(2)-2管路'!P112=0,"-",'C3(2)-2管路'!P112))</f>
        <v>-</v>
      </c>
      <c r="Q53" s="84" t="str">
        <f>+IF('C3(2)-2管路'!Q112="-","-",IF('C3(2)-2管路'!Q112=0,"-",'C3(2)-2管路'!Q112))</f>
        <v>-</v>
      </c>
      <c r="R53" s="84" t="str">
        <f>+IF('C3(2)-2管路'!R112="-","-",IF('C3(2)-2管路'!R112=0,"-",'C3(2)-2管路'!R112))</f>
        <v>-</v>
      </c>
      <c r="S53" s="84">
        <f>+IF('C3(2)-2管路'!S112="-","-",IF('C3(2)-2管路'!S112=0,"-",'C3(2)-2管路'!S112))</f>
        <v>13162.900000000005</v>
      </c>
    </row>
    <row r="54" spans="2:64" ht="18.75" customHeight="1">
      <c r="B54" s="1378"/>
      <c r="C54" s="1364"/>
      <c r="D54" s="1263"/>
      <c r="E54" s="81" t="s">
        <v>175</v>
      </c>
      <c r="F54" s="84">
        <f>+IF('C3(2)-2管路'!F113="-","-",IF('C3(2)-2管路'!F113=0,"-",'C3(2)-2管路'!F113))</f>
        <v>1195.0000000000005</v>
      </c>
      <c r="G54" s="84">
        <f>+IF('C3(2)-2管路'!G113="-","-",IF('C3(2)-2管路'!G113=0,"-",'C3(2)-2管路'!G113))</f>
        <v>56.8</v>
      </c>
      <c r="H54" s="84" t="str">
        <f>+IF('C3(2)-2管路'!H113="-","-",IF('C3(2)-2管路'!H113=0,"-",'C3(2)-2管路'!H113))</f>
        <v>-</v>
      </c>
      <c r="I54" s="84" t="str">
        <f>+IF('C3(2)-2管路'!I113="-","-",IF('C3(2)-2管路'!I113=0,"-",'C3(2)-2管路'!I113))</f>
        <v>-</v>
      </c>
      <c r="J54" s="84">
        <f>+IF('C3(2)-2管路'!J113="-","-",IF('C3(2)-2管路'!J113=0,"-",'C3(2)-2管路'!J113))</f>
        <v>8326.6999999999916</v>
      </c>
      <c r="K54" s="84">
        <f>+IF('C3(2)-2管路'!K113="-","-",IF('C3(2)-2管路'!K113=0,"-",'C3(2)-2管路'!K113))</f>
        <v>23270.199999999983</v>
      </c>
      <c r="L54" s="84" t="str">
        <f>+IF('C3(2)-2管路'!L113="-","-",IF('C3(2)-2管路'!L113=0,"-",'C3(2)-2管路'!L113))</f>
        <v>-</v>
      </c>
      <c r="M54" s="84">
        <f>+IF('C3(2)-2管路'!M113="-","-",IF('C3(2)-2管路'!M113=0,"-",'C3(2)-2管路'!M113))</f>
        <v>207.70000000000002</v>
      </c>
      <c r="N54" s="84">
        <f>+IF('C3(2)-2管路'!N113="-","-",IF('C3(2)-2管路'!N113=0,"-",'C3(2)-2管路'!N113))</f>
        <v>1133.6999999999998</v>
      </c>
      <c r="O54" s="84">
        <f>+IF('C3(2)-2管路'!O113="-","-",IF('C3(2)-2管路'!O113=0,"-",'C3(2)-2管路'!O113))</f>
        <v>7167.5</v>
      </c>
      <c r="P54" s="84" t="str">
        <f>+IF('C3(2)-2管路'!P113="-","-",IF('C3(2)-2管路'!P113=0,"-",'C3(2)-2管路'!P113))</f>
        <v>-</v>
      </c>
      <c r="Q54" s="84">
        <f>+IF('C3(2)-2管路'!Q113="-","-",IF('C3(2)-2管路'!Q113=0,"-",'C3(2)-2管路'!Q113))</f>
        <v>28.5</v>
      </c>
      <c r="R54" s="84" t="str">
        <f>+IF('C3(2)-2管路'!R113="-","-",IF('C3(2)-2管路'!R113=0,"-",'C3(2)-2管路'!R113))</f>
        <v>-</v>
      </c>
      <c r="S54" s="84">
        <f>+IF('C3(2)-2管路'!S113="-","-",IF('C3(2)-2管路'!S113=0,"-",'C3(2)-2管路'!S113))</f>
        <v>41386.099999999969</v>
      </c>
    </row>
    <row r="55" spans="2:64" ht="18.75" customHeight="1">
      <c r="B55" s="1378"/>
      <c r="C55" s="1364"/>
      <c r="D55" s="1263"/>
      <c r="E55" s="81" t="s">
        <v>174</v>
      </c>
      <c r="F55" s="84">
        <f>+IF('C3(2)-2管路'!F114="-","-",IF('C3(2)-2管路'!F114=0,"-",'C3(2)-2管路'!F114))</f>
        <v>4709.7</v>
      </c>
      <c r="G55" s="84">
        <f>+IF('C3(2)-2管路'!G114="-","-",IF('C3(2)-2管路'!G114=0,"-",'C3(2)-2管路'!G114))</f>
        <v>295.10000000000002</v>
      </c>
      <c r="H55" s="84" t="str">
        <f>+IF('C3(2)-2管路'!H114="-","-",IF('C3(2)-2管路'!H114=0,"-",'C3(2)-2管路'!H114))</f>
        <v>-</v>
      </c>
      <c r="I55" s="84" t="str">
        <f>+IF('C3(2)-2管路'!I114="-","-",IF('C3(2)-2管路'!I114=0,"-",'C3(2)-2管路'!I114))</f>
        <v>-</v>
      </c>
      <c r="J55" s="84">
        <f>+IF('C3(2)-2管路'!J114="-","-",IF('C3(2)-2管路'!J114=0,"-",'C3(2)-2管路'!J114))</f>
        <v>19735.200000000015</v>
      </c>
      <c r="K55" s="84">
        <f>+IF('C3(2)-2管路'!K114="-","-",IF('C3(2)-2管路'!K114=0,"-",'C3(2)-2管路'!K114))</f>
        <v>64378.700000000026</v>
      </c>
      <c r="L55" s="84" t="str">
        <f>+IF('C3(2)-2管路'!L114="-","-",IF('C3(2)-2管路'!L114=0,"-",'C3(2)-2管路'!L114))</f>
        <v>-</v>
      </c>
      <c r="M55" s="84">
        <f>+IF('C3(2)-2管路'!M114="-","-",IF('C3(2)-2管路'!M114=0,"-",'C3(2)-2管路'!M114))</f>
        <v>367.9</v>
      </c>
      <c r="N55" s="84">
        <f>+IF('C3(2)-2管路'!N114="-","-",IF('C3(2)-2管路'!N114=0,"-",'C3(2)-2管路'!N114))</f>
        <v>13105.199999999999</v>
      </c>
      <c r="O55" s="84">
        <f>+IF('C3(2)-2管路'!O114="-","-",IF('C3(2)-2管路'!O114=0,"-",'C3(2)-2管路'!O114))</f>
        <v>5324.8</v>
      </c>
      <c r="P55" s="84" t="str">
        <f>+IF('C3(2)-2管路'!P114="-","-",IF('C3(2)-2管路'!P114=0,"-",'C3(2)-2管路'!P114))</f>
        <v>-</v>
      </c>
      <c r="Q55" s="84">
        <f>+IF('C3(2)-2管路'!Q114="-","-",IF('C3(2)-2管路'!Q114=0,"-",'C3(2)-2管路'!Q114))</f>
        <v>155.5</v>
      </c>
      <c r="R55" s="84" t="str">
        <f>+IF('C3(2)-2管路'!R114="-","-",IF('C3(2)-2管路'!R114=0,"-",'C3(2)-2管路'!R114))</f>
        <v>-</v>
      </c>
      <c r="S55" s="84">
        <f>+IF('C3(2)-2管路'!S114="-","-",IF('C3(2)-2管路'!S114=0,"-",'C3(2)-2管路'!S114))</f>
        <v>108072.10000000003</v>
      </c>
    </row>
    <row r="56" spans="2:64" ht="18.75" customHeight="1">
      <c r="B56" s="1378"/>
      <c r="C56" s="1364"/>
      <c r="D56" s="1263"/>
      <c r="E56" s="81" t="s">
        <v>194</v>
      </c>
      <c r="F56" s="84">
        <f>+IF('C3(2)-2管路'!F115="-","-",IF('C3(2)-2管路'!F115=0,"-",'C3(2)-2管路'!F115))</f>
        <v>180.29999999999998</v>
      </c>
      <c r="G56" s="84">
        <f>+IF('C3(2)-2管路'!G115="-","-",IF('C3(2)-2管路'!G115=0,"-",'C3(2)-2管路'!G115))</f>
        <v>5.5</v>
      </c>
      <c r="H56" s="84">
        <f>+IF('C3(2)-2管路'!H115="-","-",IF('C3(2)-2管路'!H115=0,"-",'C3(2)-2管路'!H115))</f>
        <v>526.19999999999993</v>
      </c>
      <c r="I56" s="84" t="str">
        <f>+IF('C3(2)-2管路'!I115="-","-",IF('C3(2)-2管路'!I115=0,"-",'C3(2)-2管路'!I115))</f>
        <v>-</v>
      </c>
      <c r="J56" s="84">
        <f>+IF('C3(2)-2管路'!J115="-","-",IF('C3(2)-2管路'!J115=0,"-",'C3(2)-2管路'!J115))</f>
        <v>4726.7999999999975</v>
      </c>
      <c r="K56" s="84">
        <f>+IF('C3(2)-2管路'!K115="-","-",IF('C3(2)-2管路'!K115=0,"-",'C3(2)-2管路'!K115))</f>
        <v>20150.299999999988</v>
      </c>
      <c r="L56" s="84" t="str">
        <f>+IF('C3(2)-2管路'!L115="-","-",IF('C3(2)-2管路'!L115=0,"-",'C3(2)-2管路'!L115))</f>
        <v>-</v>
      </c>
      <c r="M56" s="84">
        <f>+IF('C3(2)-2管路'!M115="-","-",IF('C3(2)-2管路'!M115=0,"-",'C3(2)-2管路'!M115))</f>
        <v>2856.5000000000005</v>
      </c>
      <c r="N56" s="84">
        <f>+IF('C3(2)-2管路'!N115="-","-",IF('C3(2)-2管路'!N115=0,"-",'C3(2)-2管路'!N115))</f>
        <v>27863.30000000001</v>
      </c>
      <c r="O56" s="84">
        <f>+IF('C3(2)-2管路'!O115="-","-",IF('C3(2)-2管路'!O115=0,"-",'C3(2)-2管路'!O115))</f>
        <v>1759.4</v>
      </c>
      <c r="P56" s="84" t="str">
        <f>+IF('C3(2)-2管路'!P115="-","-",IF('C3(2)-2管路'!P115=0,"-",'C3(2)-2管路'!P115))</f>
        <v>-</v>
      </c>
      <c r="Q56" s="84">
        <f>+IF('C3(2)-2管路'!Q115="-","-",IF('C3(2)-2管路'!Q115=0,"-",'C3(2)-2管路'!Q115))</f>
        <v>183.89999999999998</v>
      </c>
      <c r="R56" s="84" t="str">
        <f>+IF('C3(2)-2管路'!R115="-","-",IF('C3(2)-2管路'!R115=0,"-",'C3(2)-2管路'!R115))</f>
        <v>-</v>
      </c>
      <c r="S56" s="84">
        <f>+IF('C3(2)-2管路'!S115="-","-",IF('C3(2)-2管路'!S115=0,"-",'C3(2)-2管路'!S115))</f>
        <v>58252.2</v>
      </c>
    </row>
    <row r="57" spans="2:64" ht="18.75" customHeight="1">
      <c r="B57" s="1378"/>
      <c r="C57" s="1364"/>
      <c r="D57" s="1264"/>
      <c r="E57" s="82" t="s">
        <v>54</v>
      </c>
      <c r="F57" s="85">
        <f>+IF('C3(2)-2管路'!F116="-","-",IF('C3(2)-2管路'!F116=0,"-",'C3(2)-2管路'!F116))</f>
        <v>10790.2</v>
      </c>
      <c r="G57" s="85">
        <f>+IF('C3(2)-2管路'!G116="-","-",IF('C3(2)-2管路'!G116=0,"-",'C3(2)-2管路'!G116))</f>
        <v>357.40000000000003</v>
      </c>
      <c r="H57" s="85">
        <f>+IF('C3(2)-2管路'!H116="-","-",IF('C3(2)-2管路'!H116=0,"-",'C3(2)-2管路'!H116))</f>
        <v>526.19999999999993</v>
      </c>
      <c r="I57" s="85" t="str">
        <f>+IF('C3(2)-2管路'!I116="-","-",IF('C3(2)-2管路'!I116=0,"-",'C3(2)-2管路'!I116))</f>
        <v>-</v>
      </c>
      <c r="J57" s="85">
        <f>+IF('C3(2)-2管路'!J116="-","-",IF('C3(2)-2管路'!J116=0,"-",'C3(2)-2管路'!J116))</f>
        <v>37874.800000000003</v>
      </c>
      <c r="K57" s="85">
        <f>+IF('C3(2)-2管路'!K116="-","-",IF('C3(2)-2管路'!K116=0,"-",'C3(2)-2管路'!K116))</f>
        <v>111978.7</v>
      </c>
      <c r="L57" s="85" t="str">
        <f>+IF('C3(2)-2管路'!L116="-","-",IF('C3(2)-2管路'!L116=0,"-",'C3(2)-2管路'!L116))</f>
        <v>-</v>
      </c>
      <c r="M57" s="85">
        <f>+IF('C3(2)-2管路'!M116="-","-",IF('C3(2)-2管路'!M116=0,"-",'C3(2)-2管路'!M116))</f>
        <v>3432.1000000000004</v>
      </c>
      <c r="N57" s="85">
        <f>+IF('C3(2)-2管路'!N116="-","-",IF('C3(2)-2管路'!N116=0,"-",'C3(2)-2管路'!N116))</f>
        <v>42118.30000000001</v>
      </c>
      <c r="O57" s="85">
        <f>+IF('C3(2)-2管路'!O116="-","-",IF('C3(2)-2管路'!O116=0,"-",'C3(2)-2管路'!O116))</f>
        <v>15047.699999999999</v>
      </c>
      <c r="P57" s="85" t="str">
        <f>+IF('C3(2)-2管路'!P116="-","-",IF('C3(2)-2管路'!P116=0,"-",'C3(2)-2管路'!P116))</f>
        <v>-</v>
      </c>
      <c r="Q57" s="85">
        <f>+IF('C3(2)-2管路'!Q116="-","-",IF('C3(2)-2管路'!Q116=0,"-",'C3(2)-2管路'!Q116))</f>
        <v>367.9</v>
      </c>
      <c r="R57" s="85" t="str">
        <f>+IF('C3(2)-2管路'!R116="-","-",IF('C3(2)-2管路'!R116=0,"-",'C3(2)-2管路'!R116))</f>
        <v>-</v>
      </c>
      <c r="S57" s="85">
        <f>+IF('C3(2)-2管路'!S116="-","-",IF('C3(2)-2管路'!S116=0,"-",'C3(2)-2管路'!S116))</f>
        <v>222493.30000000002</v>
      </c>
    </row>
    <row r="58" spans="2:64" ht="18.75" customHeight="1">
      <c r="B58" s="760" t="s">
        <v>854</v>
      </c>
      <c r="C58" s="951"/>
      <c r="D58" s="1379" t="s">
        <v>855</v>
      </c>
      <c r="E58" s="1379"/>
      <c r="F58" s="808">
        <f>+IF('C3(2)-2管路'!F117="-","-",IF('C3(2)-2管路'!F117=0,"-",'C3(2)-2管路'!F117))</f>
        <v>10900.2</v>
      </c>
      <c r="G58" s="808">
        <f>+IF('C3(2)-2管路'!G117="-","-",IF('C3(2)-2管路'!G117=0,"-",'C3(2)-2管路'!G117))</f>
        <v>361.40000000000003</v>
      </c>
      <c r="H58" s="808">
        <f>+IF('C3(2)-2管路'!H117="-","-",IF('C3(2)-2管路'!H117=0,"-",'C3(2)-2管路'!H117))</f>
        <v>531.19999999999993</v>
      </c>
      <c r="I58" s="808" t="str">
        <f>+IF('C3(2)-2管路'!I117="-","-",IF('C3(2)-2管路'!I117=0,"-",'C3(2)-2管路'!I117))</f>
        <v>-</v>
      </c>
      <c r="J58" s="808">
        <f>+IF('C3(2)-2管路'!J117="-","-",IF('C3(2)-2管路'!J117=0,"-",'C3(2)-2管路'!J117))</f>
        <v>38256.800000000003</v>
      </c>
      <c r="K58" s="808">
        <f>+IF('C3(2)-2管路'!K117="-","-",IF('C3(2)-2管路'!K117=0,"-",'C3(2)-2管路'!K117))</f>
        <v>113109.7</v>
      </c>
      <c r="L58" s="808" t="str">
        <f>+IF('C3(2)-2管路'!L117="-","-",IF('C3(2)-2管路'!L117=0,"-",'C3(2)-2管路'!L117))</f>
        <v>-</v>
      </c>
      <c r="M58" s="808">
        <f>+IF('C3(2)-2管路'!M117="-","-",IF('C3(2)-2管路'!M117=0,"-",'C3(2)-2管路'!M117))</f>
        <v>3467.1000000000004</v>
      </c>
      <c r="N58" s="808">
        <f>+IF('C3(2)-2管路'!N117="-","-",IF('C3(2)-2管路'!N117=0,"-",'C3(2)-2管路'!N117))</f>
        <v>42118.30000000001</v>
      </c>
      <c r="O58" s="808">
        <f>+IF('C3(2)-2管路'!O117="-","-",IF('C3(2)-2管路'!O117=0,"-",'C3(2)-2管路'!O117))</f>
        <v>16245.699999999999</v>
      </c>
      <c r="P58" s="808" t="str">
        <f>+IF('C3(2)-2管路'!P117="-","-",IF('C3(2)-2管路'!P117=0,"-",'C3(2)-2管路'!P117))</f>
        <v>-</v>
      </c>
      <c r="Q58" s="808">
        <f>+IF('C3(2)-2管路'!Q117="-","-",IF('C3(2)-2管路'!Q117=0,"-",'C3(2)-2管路'!Q117))</f>
        <v>371.9</v>
      </c>
      <c r="R58" s="808" t="str">
        <f>+IF('C3(2)-2管路'!R117="-","-",IF('C3(2)-2管路'!R117=0,"-",'C3(2)-2管路'!R117))</f>
        <v>-</v>
      </c>
      <c r="S58" s="808">
        <f>+IF('C3(2)-2管路'!S117="-","-",IF('C3(2)-2管路'!S117=0,"-",'C3(2)-2管路'!S117))</f>
        <v>225362.30000000002</v>
      </c>
    </row>
    <row r="59" spans="2:64" ht="18.75" customHeight="1">
      <c r="B59" s="1379" t="s">
        <v>67</v>
      </c>
      <c r="C59" s="1379"/>
      <c r="D59" s="1379"/>
      <c r="E59" s="1379"/>
      <c r="F59" s="86">
        <f>+IF('C3(2)-2管路'!F118="-","-",IF('C3(2)-2管路'!F118=0,"-",'C3(2)-2管路'!F118))</f>
        <v>19646.7</v>
      </c>
      <c r="G59" s="86">
        <f>+IF('C3(2)-2管路'!G118="-","-",IF('C3(2)-2管路'!G118=0,"-",'C3(2)-2管路'!G118))</f>
        <v>495.70000000000005</v>
      </c>
      <c r="H59" s="86">
        <f>+IF('C3(2)-2管路'!H118="-","-",IF('C3(2)-2管路'!H118=0,"-",'C3(2)-2管路'!H118))</f>
        <v>531.19999999999993</v>
      </c>
      <c r="I59" s="86" t="str">
        <f>+IF('C3(2)-2管路'!I118="-","-",IF('C3(2)-2管路'!I118=0,"-",'C3(2)-2管路'!I118))</f>
        <v>-</v>
      </c>
      <c r="J59" s="86">
        <f>+IF('C3(2)-2管路'!J118="-","-",IF('C3(2)-2管路'!J118=0,"-",'C3(2)-2管路'!J118))</f>
        <v>47129.9</v>
      </c>
      <c r="K59" s="86">
        <f>+IF('C3(2)-2管路'!K118="-","-",IF('C3(2)-2管路'!K118=0,"-",'C3(2)-2管路'!K118))</f>
        <v>163328.9</v>
      </c>
      <c r="L59" s="86" t="str">
        <f>+IF('C3(2)-2管路'!L118="-","-",IF('C3(2)-2管路'!L118=0,"-",'C3(2)-2管路'!L118))</f>
        <v>-</v>
      </c>
      <c r="M59" s="86">
        <f>+IF('C3(2)-2管路'!M118="-","-",IF('C3(2)-2管路'!M118=0,"-",'C3(2)-2管路'!M118))</f>
        <v>4808.5</v>
      </c>
      <c r="N59" s="86">
        <f>+IF('C3(2)-2管路'!N118="-","-",IF('C3(2)-2管路'!N118=0,"-",'C3(2)-2管路'!N118))</f>
        <v>43739.400000000009</v>
      </c>
      <c r="O59" s="86">
        <f>+IF('C3(2)-2管路'!O118="-","-",IF('C3(2)-2管路'!O118=0,"-",'C3(2)-2管路'!O118))</f>
        <v>20157.099999999999</v>
      </c>
      <c r="P59" s="86" t="str">
        <f>+IF('C3(2)-2管路'!P118="-","-",IF('C3(2)-2管路'!P118=0,"-",'C3(2)-2管路'!P118))</f>
        <v>-</v>
      </c>
      <c r="Q59" s="86">
        <f>+IF('C3(2)-2管路'!Q118="-","-",IF('C3(2)-2管路'!Q118=0,"-",'C3(2)-2管路'!Q118))</f>
        <v>1155.0999999999999</v>
      </c>
      <c r="R59" s="86" t="str">
        <f>+IF('C3(2)-2管路'!R118="-","-",IF('C3(2)-2管路'!R118=0,"-",'C3(2)-2管路'!R118))</f>
        <v>-</v>
      </c>
      <c r="S59" s="86">
        <f>+IF('C3(2)-2管路'!S118="-","-",IF('C3(2)-2管路'!S118=0,"-",'C3(2)-2管路'!S118))</f>
        <v>300992.49999999994</v>
      </c>
    </row>
    <row r="60" spans="2:64" ht="18.75" customHeight="1">
      <c r="C60" s="811" t="s">
        <v>734</v>
      </c>
      <c r="D60" s="812" t="s">
        <v>775</v>
      </c>
    </row>
    <row r="61" spans="2:64" ht="18.75" customHeight="1"/>
    <row r="62" spans="2:64" ht="18.75" customHeight="1"/>
    <row r="63" spans="2:64" ht="18.75" customHeight="1">
      <c r="BJ63" s="103"/>
      <c r="BK63" s="103"/>
      <c r="BL63" s="103"/>
    </row>
    <row r="64" spans="2:64" ht="18.75" customHeight="1">
      <c r="B64" s="1353" t="s">
        <v>450</v>
      </c>
      <c r="C64" s="1353"/>
      <c r="D64" s="1353"/>
      <c r="E64" s="1359" t="s">
        <v>540</v>
      </c>
      <c r="F64" s="1389" t="s">
        <v>179</v>
      </c>
      <c r="G64" s="1389"/>
      <c r="H64" s="1389"/>
      <c r="I64" s="1389"/>
      <c r="J64" s="1389"/>
      <c r="K64" s="1389"/>
      <c r="L64" s="1389"/>
      <c r="M64" s="1389"/>
      <c r="N64" s="1389"/>
      <c r="O64" s="1389"/>
      <c r="P64" s="1389"/>
      <c r="Q64" s="1389"/>
      <c r="R64" s="1389"/>
      <c r="S64" s="1389"/>
    </row>
    <row r="65" spans="2:53" ht="54">
      <c r="B65" s="1353"/>
      <c r="C65" s="1353"/>
      <c r="D65" s="1353"/>
      <c r="E65" s="1359"/>
      <c r="F65" s="97" t="s">
        <v>171</v>
      </c>
      <c r="G65" s="97" t="s">
        <v>172</v>
      </c>
      <c r="H65" s="97" t="s">
        <v>161</v>
      </c>
      <c r="I65" s="97" t="s">
        <v>162</v>
      </c>
      <c r="J65" s="97" t="s">
        <v>163</v>
      </c>
      <c r="K65" s="97" t="s">
        <v>164</v>
      </c>
      <c r="L65" s="97" t="s">
        <v>165</v>
      </c>
      <c r="M65" s="97" t="s">
        <v>166</v>
      </c>
      <c r="N65" s="97" t="s">
        <v>167</v>
      </c>
      <c r="O65" s="97" t="s">
        <v>168</v>
      </c>
      <c r="P65" s="97" t="s">
        <v>169</v>
      </c>
      <c r="Q65" s="97" t="s">
        <v>170</v>
      </c>
      <c r="R65" s="283" t="s">
        <v>469</v>
      </c>
      <c r="S65" s="96" t="s">
        <v>54</v>
      </c>
    </row>
    <row r="66" spans="2:53" ht="13.5" customHeight="1">
      <c r="B66" s="1362" t="s">
        <v>160</v>
      </c>
      <c r="C66" s="1355" t="s">
        <v>857</v>
      </c>
      <c r="D66" s="1355" t="s">
        <v>156</v>
      </c>
      <c r="E66" s="96" t="s">
        <v>178</v>
      </c>
      <c r="F66" s="79">
        <f>SUM('C3(1)-1管路'!I10:I11)</f>
        <v>455.5</v>
      </c>
      <c r="G66" s="79">
        <f>SUM('C3(1)-1管路'!L10:L11)</f>
        <v>0</v>
      </c>
      <c r="H66" s="79">
        <f>SUM('C3(1)-1管路'!O10:O11)</f>
        <v>0</v>
      </c>
      <c r="I66" s="79">
        <f>SUM('C3(1)-1管路'!R10:R11)</f>
        <v>0</v>
      </c>
      <c r="J66" s="79">
        <f>SUM('C3(1)-1管路'!W10:W11)</f>
        <v>0</v>
      </c>
      <c r="K66" s="79">
        <f>SUM('C3(1)-1管路'!Z10:Z11)</f>
        <v>0</v>
      </c>
      <c r="L66" s="79">
        <f>SUM('C3(1)-1管路'!AC10:AC11)</f>
        <v>0</v>
      </c>
      <c r="M66" s="79">
        <f>SUM('C3(1)-1管路'!AF10:AF11)</f>
        <v>0</v>
      </c>
      <c r="N66" s="79">
        <f>SUM('C3(1)-1管路'!AI10:AI11)</f>
        <v>0</v>
      </c>
      <c r="O66" s="79">
        <f>SUM('C3(1)-1管路'!AL10:AL11)</f>
        <v>0</v>
      </c>
      <c r="P66" s="79">
        <f>SUM('C3(1)-1管路'!AO10:AO11)</f>
        <v>0</v>
      </c>
      <c r="Q66" s="79">
        <f>SUM('C3(1)-1管路'!AR10:AR11)</f>
        <v>22.9</v>
      </c>
      <c r="R66" s="79">
        <f>SUM('C3(1)-1管路'!AU10:AU11)</f>
        <v>0</v>
      </c>
      <c r="S66" s="79">
        <f t="shared" ref="S66:S98" si="0">SUM(F66:R66)</f>
        <v>478.4</v>
      </c>
    </row>
    <row r="67" spans="2:53" ht="13.5">
      <c r="B67" s="1357"/>
      <c r="C67" s="1355"/>
      <c r="D67" s="1355"/>
      <c r="E67" s="96" t="s">
        <v>177</v>
      </c>
      <c r="F67" s="79">
        <f>SUM('C3(1)-1管路'!I12:I15)</f>
        <v>9.2000000000000011</v>
      </c>
      <c r="G67" s="79">
        <f>SUM('C3(1)-1管路'!L12:L15)</f>
        <v>0</v>
      </c>
      <c r="H67" s="79">
        <f>SUM('C3(1)-1管路'!O12:O15)</f>
        <v>0</v>
      </c>
      <c r="I67" s="79">
        <f>SUM('C3(1)-1管路'!R12:R15)</f>
        <v>0</v>
      </c>
      <c r="J67" s="79">
        <f>SUM('C3(1)-1管路'!W12:W15)</f>
        <v>124</v>
      </c>
      <c r="K67" s="79">
        <f>SUM('C3(1)-1管路'!Z12:Z15)</f>
        <v>25.6</v>
      </c>
      <c r="L67" s="79">
        <f>SUM('C3(1)-1管路'!AC12:AC15)</f>
        <v>0</v>
      </c>
      <c r="M67" s="79">
        <f>SUM('C3(1)-1管路'!AF12:AF15)</f>
        <v>0</v>
      </c>
      <c r="N67" s="79">
        <f>SUM('C3(1)-1管路'!AI12:AI15)</f>
        <v>0</v>
      </c>
      <c r="O67" s="79">
        <f>SUM('C3(1)-1管路'!AL12:AL15)</f>
        <v>0</v>
      </c>
      <c r="P67" s="79">
        <f>SUM('C3(1)-1管路'!AO12:AO15)</f>
        <v>0</v>
      </c>
      <c r="Q67" s="79">
        <f>SUM('C3(1)-1管路'!AR12:AR15)</f>
        <v>0</v>
      </c>
      <c r="R67" s="79">
        <f>SUM('C3(1)-1管路'!AU12:AU15)</f>
        <v>0</v>
      </c>
      <c r="S67" s="79">
        <f t="shared" si="0"/>
        <v>158.79999999999998</v>
      </c>
    </row>
    <row r="68" spans="2:53" ht="13.5">
      <c r="B68" s="1357"/>
      <c r="C68" s="1355"/>
      <c r="D68" s="1355"/>
      <c r="E68" s="96" t="s">
        <v>176</v>
      </c>
      <c r="F68" s="79">
        <f>SUM('C3(1)-1管路'!I16:I17)</f>
        <v>0</v>
      </c>
      <c r="G68" s="79">
        <f>SUM('C3(1)-1管路'!L16:L17)</f>
        <v>0</v>
      </c>
      <c r="H68" s="79">
        <f>SUM('C3(1)-1管路'!O16:O17)</f>
        <v>0</v>
      </c>
      <c r="I68" s="79">
        <f>SUM('C3(1)-1管路'!R16:R17)</f>
        <v>0</v>
      </c>
      <c r="J68" s="79">
        <f>SUM('C3(1)-1管路'!W16:W17)</f>
        <v>0</v>
      </c>
      <c r="K68" s="79">
        <f>SUM('C3(1)-1管路'!Z16:Z17)</f>
        <v>3.1</v>
      </c>
      <c r="L68" s="79">
        <f>SUM('C3(1)-1管路'!AC16:AC17)</f>
        <v>0</v>
      </c>
      <c r="M68" s="79">
        <f>SUM('C3(1)-1管路'!AF16:AF17)</f>
        <v>0</v>
      </c>
      <c r="N68" s="79">
        <f>SUM('C3(1)-1管路'!AI16:AI17)</f>
        <v>0</v>
      </c>
      <c r="O68" s="79">
        <f>SUM('C3(1)-1管路'!AL16:AL17)</f>
        <v>0</v>
      </c>
      <c r="P68" s="79">
        <f>SUM('C3(1)-1管路'!AO16:AO17)</f>
        <v>0</v>
      </c>
      <c r="Q68" s="79">
        <f>SUM('C3(1)-1管路'!AR16:AR17)</f>
        <v>0</v>
      </c>
      <c r="R68" s="79">
        <f>SUM('C3(1)-1管路'!AU16:AU17)</f>
        <v>0</v>
      </c>
      <c r="S68" s="79">
        <f t="shared" si="0"/>
        <v>3.1</v>
      </c>
    </row>
    <row r="69" spans="2:53" ht="13.5">
      <c r="B69" s="1357"/>
      <c r="C69" s="1355"/>
      <c r="D69" s="1355"/>
      <c r="E69" s="96" t="s">
        <v>175</v>
      </c>
      <c r="F69" s="79" t="str">
        <f>+'C3(1)-1管路'!I18</f>
        <v>-</v>
      </c>
      <c r="G69" s="79" t="str">
        <f>+'C3(1)-1管路'!L18</f>
        <v>-</v>
      </c>
      <c r="H69" s="79" t="str">
        <f>+'C3(1)-1管路'!O18</f>
        <v>-</v>
      </c>
      <c r="I69" s="79" t="str">
        <f>+'C3(1)-1管路'!R18</f>
        <v>-</v>
      </c>
      <c r="J69" s="79" t="str">
        <f>+'C3(1)-1管路'!W18</f>
        <v>-</v>
      </c>
      <c r="K69" s="79">
        <f>+'C3(1)-1管路'!Z18</f>
        <v>1188.5999999999999</v>
      </c>
      <c r="L69" s="79" t="str">
        <f>+'C3(1)-1管路'!AC18</f>
        <v>-</v>
      </c>
      <c r="M69" s="79" t="str">
        <f>+'C3(1)-1管路'!AF18</f>
        <v>-</v>
      </c>
      <c r="N69" s="79" t="str">
        <f>+'C3(1)-1管路'!AI18</f>
        <v>-</v>
      </c>
      <c r="O69" s="79" t="str">
        <f>+'C3(1)-1管路'!AL18</f>
        <v>-</v>
      </c>
      <c r="P69" s="79" t="str">
        <f>+'C3(1)-1管路'!AO18</f>
        <v>-</v>
      </c>
      <c r="Q69" s="79">
        <f>+'C3(1)-1管路'!AR18</f>
        <v>34.1</v>
      </c>
      <c r="R69" s="79" t="str">
        <f>+'C3(1)-1管路'!AU18</f>
        <v>-</v>
      </c>
      <c r="S69" s="79">
        <f t="shared" si="0"/>
        <v>1222.6999999999998</v>
      </c>
    </row>
    <row r="70" spans="2:53" ht="13.5">
      <c r="B70" s="1357"/>
      <c r="C70" s="1355"/>
      <c r="D70" s="1355"/>
      <c r="E70" s="96" t="s">
        <v>174</v>
      </c>
      <c r="F70" s="79" t="str">
        <f>+'C3(1)-1管路'!I19</f>
        <v>-</v>
      </c>
      <c r="G70" s="79" t="str">
        <f>+'C3(1)-1管路'!L19</f>
        <v>-</v>
      </c>
      <c r="H70" s="79" t="str">
        <f>+'C3(1)-1管路'!O19</f>
        <v>-</v>
      </c>
      <c r="I70" s="79" t="str">
        <f>+'C3(1)-1管路'!R19</f>
        <v>-</v>
      </c>
      <c r="J70" s="79" t="str">
        <f>+'C3(1)-1管路'!W19</f>
        <v>-</v>
      </c>
      <c r="K70" s="79">
        <f>+'C3(1)-1管路'!Z19</f>
        <v>161.39999999999998</v>
      </c>
      <c r="L70" s="79" t="str">
        <f>+'C3(1)-1管路'!AC19</f>
        <v>-</v>
      </c>
      <c r="M70" s="79" t="str">
        <f>+'C3(1)-1管路'!AF19</f>
        <v>-</v>
      </c>
      <c r="N70" s="79" t="str">
        <f>+'C3(1)-1管路'!AI19</f>
        <v>-</v>
      </c>
      <c r="O70" s="79" t="str">
        <f>+'C3(1)-1管路'!AL19</f>
        <v>-</v>
      </c>
      <c r="P70" s="79" t="str">
        <f>+'C3(1)-1管路'!AO19</f>
        <v>-</v>
      </c>
      <c r="Q70" s="79">
        <f>+'C3(1)-1管路'!AR19</f>
        <v>27.6</v>
      </c>
      <c r="R70" s="79" t="str">
        <f>+'C3(1)-1管路'!AU19</f>
        <v>-</v>
      </c>
      <c r="S70" s="79">
        <f t="shared" si="0"/>
        <v>188.99999999999997</v>
      </c>
    </row>
    <row r="71" spans="2:53" ht="13.5">
      <c r="B71" s="1357"/>
      <c r="C71" s="1355"/>
      <c r="D71" s="1355"/>
      <c r="E71" s="96" t="s">
        <v>173</v>
      </c>
      <c r="F71" s="79" t="str">
        <f>+'C3(1)-1管路'!I20</f>
        <v>-</v>
      </c>
      <c r="G71" s="79" t="str">
        <f>+'C3(1)-1管路'!L20</f>
        <v>-</v>
      </c>
      <c r="H71" s="79" t="str">
        <f>+'C3(1)-1管路'!O20</f>
        <v>-</v>
      </c>
      <c r="I71" s="79" t="str">
        <f>+'C3(1)-1管路'!R20</f>
        <v>-</v>
      </c>
      <c r="J71" s="79" t="str">
        <f>+'C3(1)-1管路'!W20</f>
        <v>-</v>
      </c>
      <c r="K71" s="79" t="str">
        <f>+'C3(1)-1管路'!Z20</f>
        <v>-</v>
      </c>
      <c r="L71" s="79" t="str">
        <f>+'C3(1)-1管路'!AC20</f>
        <v>-</v>
      </c>
      <c r="M71" s="79" t="str">
        <f>+'C3(1)-1管路'!AF20</f>
        <v>-</v>
      </c>
      <c r="N71" s="79" t="str">
        <f>+'C3(1)-1管路'!AI20</f>
        <v>-</v>
      </c>
      <c r="O71" s="79" t="str">
        <f>+'C3(1)-1管路'!AL20</f>
        <v>-</v>
      </c>
      <c r="P71" s="79" t="str">
        <f>+'C3(1)-1管路'!AO20</f>
        <v>-</v>
      </c>
      <c r="Q71" s="79" t="str">
        <f>+'C3(1)-1管路'!AR20</f>
        <v>-</v>
      </c>
      <c r="R71" s="79" t="str">
        <f>+'C3(1)-1管路'!AU20</f>
        <v>-</v>
      </c>
      <c r="S71" s="79">
        <f t="shared" si="0"/>
        <v>0</v>
      </c>
    </row>
    <row r="72" spans="2:53" ht="13.5">
      <c r="B72" s="1357"/>
      <c r="C72" s="1355"/>
      <c r="D72" s="1355"/>
      <c r="E72" s="96" t="s">
        <v>54</v>
      </c>
      <c r="F72" s="79">
        <f t="shared" ref="F72:R72" si="1">SUM(F66:F71)</f>
        <v>464.7</v>
      </c>
      <c r="G72" s="79">
        <f t="shared" si="1"/>
        <v>0</v>
      </c>
      <c r="H72" s="79">
        <f t="shared" si="1"/>
        <v>0</v>
      </c>
      <c r="I72" s="79">
        <f t="shared" si="1"/>
        <v>0</v>
      </c>
      <c r="J72" s="79">
        <f t="shared" si="1"/>
        <v>124</v>
      </c>
      <c r="K72" s="79">
        <f t="shared" si="1"/>
        <v>1378.6999999999998</v>
      </c>
      <c r="L72" s="79">
        <f t="shared" si="1"/>
        <v>0</v>
      </c>
      <c r="M72" s="79">
        <f t="shared" si="1"/>
        <v>0</v>
      </c>
      <c r="N72" s="79">
        <f t="shared" si="1"/>
        <v>0</v>
      </c>
      <c r="O72" s="79">
        <f t="shared" si="1"/>
        <v>0</v>
      </c>
      <c r="P72" s="79">
        <f t="shared" si="1"/>
        <v>0</v>
      </c>
      <c r="Q72" s="79">
        <f t="shared" si="1"/>
        <v>84.6</v>
      </c>
      <c r="R72" s="79">
        <f t="shared" si="1"/>
        <v>0</v>
      </c>
      <c r="S72" s="79">
        <f t="shared" si="0"/>
        <v>2052</v>
      </c>
    </row>
    <row r="73" spans="2:53" ht="13.5" customHeight="1">
      <c r="B73" s="1357"/>
      <c r="C73" s="1355"/>
      <c r="D73" s="1355" t="s">
        <v>157</v>
      </c>
      <c r="E73" s="96" t="s">
        <v>178</v>
      </c>
      <c r="F73" s="104">
        <f>SUM('C3(1)-1管路'!I22:I23)</f>
        <v>0</v>
      </c>
      <c r="G73" s="104">
        <f>SUM('C3(1)-1管路'!L22:L23)</f>
        <v>0</v>
      </c>
      <c r="H73" s="104">
        <f>SUM('C3(1)-1管路'!O22:O23)</f>
        <v>0</v>
      </c>
      <c r="I73" s="104">
        <f>SUM('C3(1)-1管路'!R22:R23)</f>
        <v>0</v>
      </c>
      <c r="J73" s="104">
        <f>SUM('C3(1)-1管路'!W22:W23)</f>
        <v>0</v>
      </c>
      <c r="K73" s="104">
        <f>SUM('C3(1)-1管路'!Z22:Z23)</f>
        <v>0</v>
      </c>
      <c r="L73" s="104">
        <f>SUM('C3(1)-1管路'!AC22:AC23)</f>
        <v>0</v>
      </c>
      <c r="M73" s="104">
        <f>SUM('C3(1)-1管路'!AF22:AF23)</f>
        <v>0</v>
      </c>
      <c r="N73" s="104">
        <f>SUM('C3(1)-1管路'!AI22:AI23)</f>
        <v>0</v>
      </c>
      <c r="O73" s="104">
        <f>SUM('C3(1)-1管路'!AL22:AL23)</f>
        <v>0</v>
      </c>
      <c r="P73" s="104">
        <f>SUM('C3(1)-1管路'!AO22:AO23)</f>
        <v>0</v>
      </c>
      <c r="Q73" s="104">
        <f>SUM('C3(1)-1管路'!AR22:AR23)</f>
        <v>0</v>
      </c>
      <c r="R73" s="104">
        <f>SUM('C3(1)-1管路'!AU22:AU23)</f>
        <v>0</v>
      </c>
      <c r="S73" s="79">
        <f t="shared" si="0"/>
        <v>0</v>
      </c>
    </row>
    <row r="74" spans="2:53" ht="13.5" customHeight="1">
      <c r="B74" s="1357"/>
      <c r="C74" s="1355"/>
      <c r="D74" s="1355"/>
      <c r="E74" s="96" t="s">
        <v>177</v>
      </c>
      <c r="F74" s="104">
        <f>SUM('C3(1)-1管路'!I24:I27)</f>
        <v>0</v>
      </c>
      <c r="G74" s="104">
        <f>SUM('C3(1)-1管路'!L24:L27)</f>
        <v>0</v>
      </c>
      <c r="H74" s="104">
        <f>SUM('C3(1)-1管路'!O24:O27)</f>
        <v>0</v>
      </c>
      <c r="I74" s="104">
        <f>SUM('C3(1)-1管路'!R24:R27)</f>
        <v>0</v>
      </c>
      <c r="J74" s="104">
        <f>SUM('C3(1)-1管路'!W24:W27)</f>
        <v>89.6</v>
      </c>
      <c r="K74" s="104">
        <f>SUM('C3(1)-1管路'!Z24:Z27)</f>
        <v>1871.4000000000003</v>
      </c>
      <c r="L74" s="104">
        <f>SUM('C3(1)-1管路'!AC24:AC27)</f>
        <v>0</v>
      </c>
      <c r="M74" s="104">
        <f>SUM('C3(1)-1管路'!AF24:AF27)</f>
        <v>0</v>
      </c>
      <c r="N74" s="104">
        <f>SUM('C3(1)-1管路'!AI24:AI27)</f>
        <v>0</v>
      </c>
      <c r="O74" s="104">
        <f>SUM('C3(1)-1管路'!AL24:AL27)</f>
        <v>0</v>
      </c>
      <c r="P74" s="104">
        <f>SUM('C3(1)-1管路'!AO24:AO27)</f>
        <v>0</v>
      </c>
      <c r="Q74" s="104">
        <f>SUM('C3(1)-1管路'!AR24:AR27)</f>
        <v>0</v>
      </c>
      <c r="R74" s="104">
        <f>SUM('C3(1)-1管路'!AU24:AU27)</f>
        <v>0</v>
      </c>
      <c r="S74" s="79">
        <f t="shared" si="0"/>
        <v>1961.0000000000002</v>
      </c>
    </row>
    <row r="75" spans="2:53" ht="13.5">
      <c r="B75" s="1357"/>
      <c r="C75" s="1355"/>
      <c r="D75" s="1355"/>
      <c r="E75" s="96" t="s">
        <v>176</v>
      </c>
      <c r="F75" s="104">
        <f>SUM('C3(1)-1管路'!I28:I29)</f>
        <v>499.09999999999997</v>
      </c>
      <c r="G75" s="104">
        <f>SUM('C3(1)-1管路'!L28:L29)</f>
        <v>0</v>
      </c>
      <c r="H75" s="104">
        <f>SUM('C3(1)-1管路'!O28:O29)</f>
        <v>0</v>
      </c>
      <c r="I75" s="104">
        <f>SUM('C3(1)-1管路'!R28:R29)</f>
        <v>0</v>
      </c>
      <c r="J75" s="104">
        <f>SUM('C3(1)-1管路'!W28:W29)</f>
        <v>15.2</v>
      </c>
      <c r="K75" s="104">
        <f>SUM('C3(1)-1管路'!Z28:Z29)</f>
        <v>1957.4</v>
      </c>
      <c r="L75" s="104">
        <f>SUM('C3(1)-1管路'!AC28:AC29)</f>
        <v>0</v>
      </c>
      <c r="M75" s="104">
        <f>SUM('C3(1)-1管路'!AF28:AF29)</f>
        <v>0</v>
      </c>
      <c r="N75" s="104">
        <f>SUM('C3(1)-1管路'!AI28:AI29)</f>
        <v>0</v>
      </c>
      <c r="O75" s="104">
        <f>SUM('C3(1)-1管路'!AL28:AL29)</f>
        <v>0</v>
      </c>
      <c r="P75" s="104">
        <f>SUM('C3(1)-1管路'!AO28:AO29)</f>
        <v>0</v>
      </c>
      <c r="Q75" s="104">
        <f>SUM('C3(1)-1管路'!AR28:AR29)</f>
        <v>9.4</v>
      </c>
      <c r="R75" s="104">
        <f>SUM('C3(1)-1管路'!AU28:AU29)</f>
        <v>0</v>
      </c>
      <c r="S75" s="79">
        <f t="shared" si="0"/>
        <v>2481.1</v>
      </c>
    </row>
    <row r="76" spans="2:53" ht="13.5">
      <c r="B76" s="1357"/>
      <c r="C76" s="1355"/>
      <c r="D76" s="1355"/>
      <c r="E76" s="96" t="s">
        <v>175</v>
      </c>
      <c r="F76" s="104" t="str">
        <f>+'C3(1)-1管路'!I30</f>
        <v>-</v>
      </c>
      <c r="G76" s="104" t="str">
        <f>+'C3(1)-1管路'!L30</f>
        <v>-</v>
      </c>
      <c r="H76" s="104" t="str">
        <f>+'C3(1)-1管路'!O30</f>
        <v>-</v>
      </c>
      <c r="I76" s="104" t="str">
        <f>+'C3(1)-1管路'!R30</f>
        <v>-</v>
      </c>
      <c r="J76" s="104">
        <f>+'C3(1)-1管路'!W30</f>
        <v>1019.6999999999999</v>
      </c>
      <c r="K76" s="104">
        <f>+'C3(1)-1管路'!Z30</f>
        <v>1248</v>
      </c>
      <c r="L76" s="104" t="str">
        <f>+'C3(1)-1管路'!AC30</f>
        <v>-</v>
      </c>
      <c r="M76" s="104" t="str">
        <f>+'C3(1)-1管路'!AF30</f>
        <v>-</v>
      </c>
      <c r="N76" s="104" t="str">
        <f>+'C3(1)-1管路'!AI30</f>
        <v>-</v>
      </c>
      <c r="O76" s="104" t="str">
        <f>+'C3(1)-1管路'!AL30</f>
        <v>-</v>
      </c>
      <c r="P76" s="104" t="str">
        <f>+'C3(1)-1管路'!AO30</f>
        <v>-</v>
      </c>
      <c r="Q76" s="104" t="str">
        <f>+'C3(1)-1管路'!AR30</f>
        <v>-</v>
      </c>
      <c r="R76" s="104" t="str">
        <f>+'C3(1)-1管路'!AU30</f>
        <v>-</v>
      </c>
      <c r="S76" s="79">
        <f t="shared" si="0"/>
        <v>2267.6999999999998</v>
      </c>
      <c r="BA76" s="103"/>
    </row>
    <row r="77" spans="2:53" ht="13.5">
      <c r="B77" s="1357"/>
      <c r="C77" s="1355"/>
      <c r="D77" s="1355"/>
      <c r="E77" s="96" t="s">
        <v>174</v>
      </c>
      <c r="F77" s="104" t="str">
        <f>+'C3(1)-1管路'!I31</f>
        <v>-</v>
      </c>
      <c r="G77" s="104" t="str">
        <f>+'C3(1)-1管路'!L31</f>
        <v>-</v>
      </c>
      <c r="H77" s="104" t="str">
        <f>+'C3(1)-1管路'!O31</f>
        <v>-</v>
      </c>
      <c r="I77" s="104" t="str">
        <f>+'C3(1)-1管路'!R31</f>
        <v>-</v>
      </c>
      <c r="J77" s="104" t="str">
        <f>+'C3(1)-1管路'!W31</f>
        <v>-</v>
      </c>
      <c r="K77" s="104">
        <f>+'C3(1)-1管路'!Z31</f>
        <v>873.39999999999986</v>
      </c>
      <c r="L77" s="104" t="str">
        <f>+'C3(1)-1管路'!AC31</f>
        <v>-</v>
      </c>
      <c r="M77" s="104">
        <f>+'C3(1)-1管路'!AF31</f>
        <v>1216.1999999999998</v>
      </c>
      <c r="N77" s="104">
        <f>+'C3(1)-1管路'!AI31</f>
        <v>3.4</v>
      </c>
      <c r="O77" s="104" t="str">
        <f>+'C3(1)-1管路'!AL31</f>
        <v>-</v>
      </c>
      <c r="P77" s="104" t="str">
        <f>+'C3(1)-1管路'!AO31</f>
        <v>-</v>
      </c>
      <c r="Q77" s="104" t="str">
        <f>+'C3(1)-1管路'!AR31</f>
        <v>-</v>
      </c>
      <c r="R77" s="104" t="str">
        <f>+'C3(1)-1管路'!AU31</f>
        <v>-</v>
      </c>
      <c r="S77" s="79">
        <f t="shared" si="0"/>
        <v>2092.9999999999995</v>
      </c>
    </row>
    <row r="78" spans="2:53" ht="13.5">
      <c r="B78" s="1357"/>
      <c r="C78" s="1355"/>
      <c r="D78" s="1355"/>
      <c r="E78" s="96" t="s">
        <v>173</v>
      </c>
      <c r="F78" s="104">
        <f>+'C3(1)-1管路'!I32</f>
        <v>734.4</v>
      </c>
      <c r="G78" s="104" t="str">
        <f>+'C3(1)-1管路'!L32</f>
        <v>-</v>
      </c>
      <c r="H78" s="104" t="str">
        <f>+'C3(1)-1管路'!O32</f>
        <v>-</v>
      </c>
      <c r="I78" s="104" t="str">
        <f>+'C3(1)-1管路'!R32</f>
        <v>-</v>
      </c>
      <c r="J78" s="104" t="str">
        <f>+'C3(1)-1管路'!W32</f>
        <v>-</v>
      </c>
      <c r="K78" s="104" t="str">
        <f>+'C3(1)-1管路'!Z32</f>
        <v>-</v>
      </c>
      <c r="L78" s="104" t="str">
        <f>+'C3(1)-1管路'!AC32</f>
        <v>-</v>
      </c>
      <c r="M78" s="104">
        <f>+'C3(1)-1管路'!AF32</f>
        <v>5.4</v>
      </c>
      <c r="N78" s="104">
        <f>+'C3(1)-1管路'!AI32</f>
        <v>135.5</v>
      </c>
      <c r="O78" s="104" t="str">
        <f>+'C3(1)-1管路'!AL32</f>
        <v>-</v>
      </c>
      <c r="P78" s="104" t="str">
        <f>+'C3(1)-1管路'!AO32</f>
        <v>-</v>
      </c>
      <c r="Q78" s="104">
        <f>+'C3(1)-1管路'!AR32</f>
        <v>689.19999999999993</v>
      </c>
      <c r="R78" s="104" t="str">
        <f>+'C3(1)-1管路'!AU32</f>
        <v>-</v>
      </c>
      <c r="S78" s="79">
        <f t="shared" si="0"/>
        <v>1564.5</v>
      </c>
    </row>
    <row r="79" spans="2:53" ht="13.5">
      <c r="B79" s="1357"/>
      <c r="C79" s="1355"/>
      <c r="D79" s="1355"/>
      <c r="E79" s="96" t="s">
        <v>54</v>
      </c>
      <c r="F79" s="79">
        <f t="shared" ref="F79:R79" si="2">SUM(F73:F78)</f>
        <v>1233.5</v>
      </c>
      <c r="G79" s="79">
        <f t="shared" si="2"/>
        <v>0</v>
      </c>
      <c r="H79" s="79">
        <f t="shared" si="2"/>
        <v>0</v>
      </c>
      <c r="I79" s="79">
        <f t="shared" si="2"/>
        <v>0</v>
      </c>
      <c r="J79" s="79">
        <f t="shared" si="2"/>
        <v>1124.5</v>
      </c>
      <c r="K79" s="79">
        <f t="shared" si="2"/>
        <v>5950.2</v>
      </c>
      <c r="L79" s="79">
        <f t="shared" si="2"/>
        <v>0</v>
      </c>
      <c r="M79" s="79">
        <f t="shared" si="2"/>
        <v>1221.5999999999999</v>
      </c>
      <c r="N79" s="79">
        <f t="shared" si="2"/>
        <v>138.9</v>
      </c>
      <c r="O79" s="79">
        <f t="shared" si="2"/>
        <v>0</v>
      </c>
      <c r="P79" s="79">
        <f t="shared" si="2"/>
        <v>0</v>
      </c>
      <c r="Q79" s="79">
        <f t="shared" si="2"/>
        <v>698.59999999999991</v>
      </c>
      <c r="R79" s="79">
        <f t="shared" si="2"/>
        <v>0</v>
      </c>
      <c r="S79" s="79">
        <f t="shared" si="0"/>
        <v>10367.300000000001</v>
      </c>
    </row>
    <row r="80" spans="2:53" ht="13.5" customHeight="1">
      <c r="B80" s="1357"/>
      <c r="C80" s="1355"/>
      <c r="D80" s="1355" t="s">
        <v>155</v>
      </c>
      <c r="E80" s="494" t="s">
        <v>178</v>
      </c>
      <c r="F80" s="79">
        <f>SUM('C3(1)-1管路'!I34:I35)</f>
        <v>0</v>
      </c>
      <c r="G80" s="79">
        <f>SUM('C3(1)-1管路'!L34:L35)</f>
        <v>77.5</v>
      </c>
      <c r="H80" s="79">
        <f>SUM('C3(1)-1管路'!O34:O35)</f>
        <v>0</v>
      </c>
      <c r="I80" s="79">
        <f>SUM('C3(1)-1管路'!R34:R35)</f>
        <v>0</v>
      </c>
      <c r="J80" s="79">
        <f>SUM('C3(1)-1管路'!W34:W35)</f>
        <v>0</v>
      </c>
      <c r="K80" s="79">
        <f>SUM('C3(1)-1管路'!Z34:Z35)</f>
        <v>1447.7</v>
      </c>
      <c r="L80" s="79">
        <f>SUM('C3(1)-1管路'!AC34:AC35)</f>
        <v>0</v>
      </c>
      <c r="M80" s="79">
        <f>SUM('C3(1)-1管路'!AF34:AF35)</f>
        <v>0</v>
      </c>
      <c r="N80" s="79">
        <f>SUM('C3(1)-1管路'!AI34:AI35)</f>
        <v>0</v>
      </c>
      <c r="O80" s="79">
        <f>SUM('C3(1)-1管路'!AL34:AL35)</f>
        <v>0</v>
      </c>
      <c r="P80" s="79">
        <f>SUM('C3(1)-1管路'!AO34:AO35)</f>
        <v>0</v>
      </c>
      <c r="Q80" s="79">
        <f>SUM('C3(1)-1管路'!AR34:AR35)</f>
        <v>0</v>
      </c>
      <c r="R80" s="79">
        <f>SUM('C3(1)-1管路'!AU34:AU35)</f>
        <v>0</v>
      </c>
      <c r="S80" s="79">
        <f t="shared" si="0"/>
        <v>1525.2</v>
      </c>
    </row>
    <row r="81" spans="2:19" ht="13.5">
      <c r="B81" s="1357"/>
      <c r="C81" s="1355"/>
      <c r="D81" s="1355"/>
      <c r="E81" s="494" t="s">
        <v>177</v>
      </c>
      <c r="F81" s="79">
        <f>SUM('C3(1)-1管路'!I36:I39)</f>
        <v>280.5</v>
      </c>
      <c r="G81" s="79">
        <f>SUM('C3(1)-1管路'!L36:L39)</f>
        <v>0</v>
      </c>
      <c r="H81" s="79">
        <f>SUM('C3(1)-1管路'!O36:O39)</f>
        <v>0</v>
      </c>
      <c r="I81" s="79">
        <f>SUM('C3(1)-1管路'!R36:R39)</f>
        <v>0</v>
      </c>
      <c r="J81" s="79">
        <f>SUM('C3(1)-1管路'!W36:W39)</f>
        <v>0</v>
      </c>
      <c r="K81" s="79">
        <f>SUM('C3(1)-1管路'!Z36:Z39)</f>
        <v>5632.4000000000005</v>
      </c>
      <c r="L81" s="79">
        <f>SUM('C3(1)-1管路'!AC36:AC39)</f>
        <v>0</v>
      </c>
      <c r="M81" s="79">
        <f>SUM('C3(1)-1管路'!AF36:AF39)</f>
        <v>0</v>
      </c>
      <c r="N81" s="79">
        <f>SUM('C3(1)-1管路'!AI36:AI39)</f>
        <v>0</v>
      </c>
      <c r="O81" s="79">
        <f>SUM('C3(1)-1管路'!AL36:AL39)</f>
        <v>0</v>
      </c>
      <c r="P81" s="79">
        <f>SUM('C3(1)-1管路'!AO36:AO39)</f>
        <v>0</v>
      </c>
      <c r="Q81" s="79">
        <f>SUM('C3(1)-1管路'!AR36:AR39)</f>
        <v>0</v>
      </c>
      <c r="R81" s="79">
        <f>SUM('C3(1)-1管路'!AU36:AU39)</f>
        <v>0</v>
      </c>
      <c r="S81" s="79">
        <f t="shared" si="0"/>
        <v>5912.9000000000005</v>
      </c>
    </row>
    <row r="82" spans="2:19" ht="13.5">
      <c r="B82" s="1357"/>
      <c r="C82" s="1355"/>
      <c r="D82" s="1355"/>
      <c r="E82" s="494" t="s">
        <v>176</v>
      </c>
      <c r="F82" s="79">
        <f>SUM('C3(1)-1管路'!I40:I41)</f>
        <v>3232.2000000000003</v>
      </c>
      <c r="G82" s="79">
        <f>SUM('C3(1)-1管路'!L40:L41)</f>
        <v>0</v>
      </c>
      <c r="H82" s="79">
        <f>SUM('C3(1)-1管路'!O40:O41)</f>
        <v>0</v>
      </c>
      <c r="I82" s="79">
        <f>SUM('C3(1)-1管路'!R40:R41)</f>
        <v>0</v>
      </c>
      <c r="J82" s="79">
        <f>SUM('C3(1)-1管路'!W40:W41)</f>
        <v>3299.7999999999997</v>
      </c>
      <c r="K82" s="79">
        <f>SUM('C3(1)-1管路'!Z40:Z41)</f>
        <v>16730.999999999996</v>
      </c>
      <c r="L82" s="79">
        <f>SUM('C3(1)-1管路'!AC40:AC41)</f>
        <v>0</v>
      </c>
      <c r="M82" s="79">
        <f>SUM('C3(1)-1管路'!AF40:AF41)</f>
        <v>0</v>
      </c>
      <c r="N82" s="79">
        <f>SUM('C3(1)-1管路'!AI40:AI41)</f>
        <v>0</v>
      </c>
      <c r="O82" s="79">
        <f>SUM('C3(1)-1管路'!AL40:AL41)</f>
        <v>2672.7000000000003</v>
      </c>
      <c r="P82" s="79">
        <f>SUM('C3(1)-1管路'!AO40:AO41)</f>
        <v>0</v>
      </c>
      <c r="Q82" s="79">
        <f>SUM('C3(1)-1管路'!AR40:AR41)</f>
        <v>0</v>
      </c>
      <c r="R82" s="79">
        <f>SUM('C3(1)-1管路'!AU40:AU41)</f>
        <v>0</v>
      </c>
      <c r="S82" s="79">
        <f t="shared" si="0"/>
        <v>25935.699999999997</v>
      </c>
    </row>
    <row r="83" spans="2:19" ht="13.5">
      <c r="B83" s="1357"/>
      <c r="C83" s="1355"/>
      <c r="D83" s="1355"/>
      <c r="E83" s="494" t="s">
        <v>175</v>
      </c>
      <c r="F83" s="79">
        <f>+'C3(1)-1管路'!I42</f>
        <v>3535.6</v>
      </c>
      <c r="G83" s="79">
        <f>+'C3(1)-1管路'!L42</f>
        <v>56.8</v>
      </c>
      <c r="H83" s="79" t="str">
        <f>+'C3(1)-1管路'!O42</f>
        <v>-</v>
      </c>
      <c r="I83" s="79" t="str">
        <f>+'C3(1)-1管路'!R42</f>
        <v>-</v>
      </c>
      <c r="J83" s="79">
        <f>+'C3(1)-1管路'!W42</f>
        <v>3829.8000000000006</v>
      </c>
      <c r="K83" s="79">
        <f>+'C3(1)-1管路'!Z42</f>
        <v>16178.699999999995</v>
      </c>
      <c r="L83" s="79" t="str">
        <f>+'C3(1)-1管路'!AC42</f>
        <v>-</v>
      </c>
      <c r="M83" s="79" t="str">
        <f>+'C3(1)-1管路'!AF42</f>
        <v>-</v>
      </c>
      <c r="N83" s="79">
        <f>+'C3(1)-1管路'!AI42</f>
        <v>726.19999999999993</v>
      </c>
      <c r="O83" s="79">
        <f>+'C3(1)-1管路'!AL42</f>
        <v>974.5</v>
      </c>
      <c r="P83" s="79" t="str">
        <f>+'C3(1)-1管路'!AO42</f>
        <v>-</v>
      </c>
      <c r="Q83" s="79" t="str">
        <f>+'C3(1)-1管路'!AR42</f>
        <v>-</v>
      </c>
      <c r="R83" s="79" t="str">
        <f>+'C3(1)-1管路'!AU42</f>
        <v>-</v>
      </c>
      <c r="S83" s="79">
        <f t="shared" si="0"/>
        <v>25301.599999999995</v>
      </c>
    </row>
    <row r="84" spans="2:19" ht="13.5">
      <c r="B84" s="1357"/>
      <c r="C84" s="1355"/>
      <c r="D84" s="1355"/>
      <c r="E84" s="494" t="s">
        <v>174</v>
      </c>
      <c r="F84" s="79" t="str">
        <f>+'C3(1)-1管路'!I43</f>
        <v>-</v>
      </c>
      <c r="G84" s="79" t="str">
        <f>+'C3(1)-1管路'!L43</f>
        <v>-</v>
      </c>
      <c r="H84" s="79" t="str">
        <f>+'C3(1)-1管路'!O43</f>
        <v>-</v>
      </c>
      <c r="I84" s="79" t="str">
        <f>+'C3(1)-1管路'!R43</f>
        <v>-</v>
      </c>
      <c r="J84" s="79">
        <f>+'C3(1)-1管路'!W43</f>
        <v>495.00000000000006</v>
      </c>
      <c r="K84" s="79">
        <f>+'C3(1)-1管路'!Z43</f>
        <v>2631.2000000000003</v>
      </c>
      <c r="L84" s="79" t="str">
        <f>+'C3(1)-1管路'!AC43</f>
        <v>-</v>
      </c>
      <c r="M84" s="79" t="str">
        <f>+'C3(1)-1管路'!AF43</f>
        <v>-</v>
      </c>
      <c r="N84" s="79">
        <f>+'C3(1)-1管路'!AI43</f>
        <v>231.7</v>
      </c>
      <c r="O84" s="79">
        <f>+'C3(1)-1管路'!AL43</f>
        <v>264.20000000000005</v>
      </c>
      <c r="P84" s="79" t="str">
        <f>+'C3(1)-1管路'!AO43</f>
        <v>-</v>
      </c>
      <c r="Q84" s="79" t="str">
        <f>+'C3(1)-1管路'!AR43</f>
        <v>-</v>
      </c>
      <c r="R84" s="79" t="str">
        <f>+'C3(1)-1管路'!AU43</f>
        <v>-</v>
      </c>
      <c r="S84" s="79">
        <f t="shared" si="0"/>
        <v>3622.1000000000004</v>
      </c>
    </row>
    <row r="85" spans="2:19" ht="13.5">
      <c r="B85" s="1357"/>
      <c r="C85" s="1355"/>
      <c r="D85" s="1355"/>
      <c r="E85" s="494" t="s">
        <v>173</v>
      </c>
      <c r="F85" s="79" t="str">
        <f>+'C3(1)-1管路'!I44</f>
        <v>-</v>
      </c>
      <c r="G85" s="79" t="str">
        <f>+'C3(1)-1管路'!L44</f>
        <v>-</v>
      </c>
      <c r="H85" s="79" t="str">
        <f>+'C3(1)-1管路'!O44</f>
        <v>-</v>
      </c>
      <c r="I85" s="79" t="str">
        <f>+'C3(1)-1管路'!R44</f>
        <v>-</v>
      </c>
      <c r="J85" s="79" t="str">
        <f>+'C3(1)-1管路'!W44</f>
        <v>-</v>
      </c>
      <c r="K85" s="79">
        <f>+'C3(1)-1管路'!Z44</f>
        <v>269.3</v>
      </c>
      <c r="L85" s="79" t="str">
        <f>+'C3(1)-1管路'!AC44</f>
        <v>-</v>
      </c>
      <c r="M85" s="79">
        <f>+'C3(1)-1管路'!AF44</f>
        <v>119.8</v>
      </c>
      <c r="N85" s="79">
        <f>+'C3(1)-1管路'!AI44</f>
        <v>524.29999999999995</v>
      </c>
      <c r="O85" s="79" t="str">
        <f>+'C3(1)-1管路'!AL44</f>
        <v>-</v>
      </c>
      <c r="P85" s="79" t="str">
        <f>+'C3(1)-1管路'!AO44</f>
        <v>-</v>
      </c>
      <c r="Q85" s="79" t="str">
        <f>+'C3(1)-1管路'!AR44</f>
        <v>-</v>
      </c>
      <c r="R85" s="79" t="str">
        <f>+'C3(1)-1管路'!AU44</f>
        <v>-</v>
      </c>
      <c r="S85" s="79">
        <f t="shared" si="0"/>
        <v>913.4</v>
      </c>
    </row>
    <row r="86" spans="2:19" ht="13.5">
      <c r="B86" s="1357"/>
      <c r="C86" s="1355"/>
      <c r="D86" s="1355"/>
      <c r="E86" s="494" t="s">
        <v>54</v>
      </c>
      <c r="F86" s="79">
        <f t="shared" ref="F86:R86" si="3">SUM(F80:F85)</f>
        <v>7048.3</v>
      </c>
      <c r="G86" s="79">
        <f t="shared" si="3"/>
        <v>134.30000000000001</v>
      </c>
      <c r="H86" s="79">
        <f t="shared" si="3"/>
        <v>0</v>
      </c>
      <c r="I86" s="79">
        <f t="shared" si="3"/>
        <v>0</v>
      </c>
      <c r="J86" s="79">
        <f t="shared" si="3"/>
        <v>7624.6</v>
      </c>
      <c r="K86" s="79">
        <f t="shared" si="3"/>
        <v>42890.299999999996</v>
      </c>
      <c r="L86" s="79">
        <f t="shared" si="3"/>
        <v>0</v>
      </c>
      <c r="M86" s="79">
        <f t="shared" si="3"/>
        <v>119.8</v>
      </c>
      <c r="N86" s="79">
        <f t="shared" si="3"/>
        <v>1482.1999999999998</v>
      </c>
      <c r="O86" s="79">
        <f t="shared" si="3"/>
        <v>3911.4000000000005</v>
      </c>
      <c r="P86" s="79">
        <f t="shared" si="3"/>
        <v>0</v>
      </c>
      <c r="Q86" s="79">
        <f t="shared" si="3"/>
        <v>0</v>
      </c>
      <c r="R86" s="79">
        <f t="shared" si="3"/>
        <v>0</v>
      </c>
      <c r="S86" s="79">
        <f t="shared" si="0"/>
        <v>63210.9</v>
      </c>
    </row>
    <row r="87" spans="2:19" ht="13.5">
      <c r="B87" s="1357"/>
      <c r="C87" s="1355"/>
      <c r="D87" s="1360" t="s">
        <v>207</v>
      </c>
      <c r="E87" s="1361"/>
      <c r="F87" s="79">
        <f>+'C3(1)-1管路'!I46</f>
        <v>8746.5</v>
      </c>
      <c r="G87" s="79">
        <f>+'C3(1)-1管路'!L46</f>
        <v>134.30000000000001</v>
      </c>
      <c r="H87" s="79" t="str">
        <f>+'C3(1)-1管路'!O46</f>
        <v>-</v>
      </c>
      <c r="I87" s="79" t="str">
        <f>+'C3(1)-1管路'!R46</f>
        <v>-</v>
      </c>
      <c r="J87" s="79">
        <f>+'C3(1)-1管路'!W46</f>
        <v>8873.1</v>
      </c>
      <c r="K87" s="79">
        <f>+'C3(1)-1管路'!Z46</f>
        <v>50219.199999999997</v>
      </c>
      <c r="L87" s="79" t="str">
        <f>+'C3(1)-1管路'!AC46</f>
        <v>-</v>
      </c>
      <c r="M87" s="79">
        <f>+'C3(1)-1管路'!AF46</f>
        <v>1341.3999999999996</v>
      </c>
      <c r="N87" s="79">
        <f>+'C3(1)-1管路'!AI46</f>
        <v>1621.1</v>
      </c>
      <c r="O87" s="79">
        <f>+'C3(1)-1管路'!AL46</f>
        <v>3911.4000000000005</v>
      </c>
      <c r="P87" s="79" t="str">
        <f>+'C3(1)-1管路'!AO46</f>
        <v>-</v>
      </c>
      <c r="Q87" s="79">
        <f>+'C3(1)-1管路'!AR46</f>
        <v>783.19999999999993</v>
      </c>
      <c r="R87" s="79" t="str">
        <f>+'C3(1)-1管路'!AU46</f>
        <v>-</v>
      </c>
      <c r="S87" s="79">
        <f t="shared" ref="S87" si="4">SUM(F87:R87)</f>
        <v>75630.2</v>
      </c>
    </row>
    <row r="88" spans="2:19" ht="13.5" customHeight="1">
      <c r="B88" s="1357"/>
      <c r="C88" s="1355" t="s">
        <v>858</v>
      </c>
      <c r="D88" s="1356" t="s">
        <v>767</v>
      </c>
      <c r="E88" s="494" t="s">
        <v>178</v>
      </c>
      <c r="F88" s="79"/>
      <c r="G88" s="79"/>
      <c r="H88" s="79"/>
      <c r="I88" s="79"/>
      <c r="J88" s="79"/>
      <c r="K88" s="79"/>
      <c r="L88" s="79"/>
      <c r="M88" s="79"/>
      <c r="N88" s="79"/>
      <c r="O88" s="79"/>
      <c r="P88" s="79"/>
      <c r="Q88" s="79"/>
      <c r="R88" s="79"/>
      <c r="S88" s="79">
        <f t="shared" si="0"/>
        <v>0</v>
      </c>
    </row>
    <row r="89" spans="2:19" ht="13.5">
      <c r="B89" s="1357"/>
      <c r="C89" s="1355"/>
      <c r="D89" s="1357"/>
      <c r="E89" s="494" t="s">
        <v>177</v>
      </c>
      <c r="F89" s="79">
        <f>SUM('C3(1)-1管路'!I47)</f>
        <v>0</v>
      </c>
      <c r="G89" s="79">
        <f>SUM('C3(1)-1管路'!L47)</f>
        <v>0</v>
      </c>
      <c r="H89" s="79">
        <f>SUM('C3(1)-1管路'!O47)</f>
        <v>0</v>
      </c>
      <c r="I89" s="79">
        <f>SUM('C3(1)-1管路'!R47)</f>
        <v>0</v>
      </c>
      <c r="J89" s="79">
        <f>SUM('C3(1)-1管路'!W47)</f>
        <v>2</v>
      </c>
      <c r="K89" s="79">
        <f>SUM('C3(1)-1管路'!Z47)</f>
        <v>14</v>
      </c>
      <c r="L89" s="79">
        <f>SUM('C3(1)-1管路'!AC47)</f>
        <v>0</v>
      </c>
      <c r="M89" s="79">
        <f>SUM('C3(1)-1管路'!AF47)</f>
        <v>0</v>
      </c>
      <c r="N89" s="79">
        <f>SUM('C3(1)-1管路'!AI47)</f>
        <v>0</v>
      </c>
      <c r="O89" s="79">
        <f>SUM('C3(1)-1管路'!AL47)</f>
        <v>0</v>
      </c>
      <c r="P89" s="79">
        <f>SUM('C3(1)-1管路'!AO47)</f>
        <v>0</v>
      </c>
      <c r="Q89" s="79">
        <f>SUM('C3(1)-1管路'!AR47)</f>
        <v>0</v>
      </c>
      <c r="R89" s="79">
        <f>SUM('C3(1)-1管路'!AU47)</f>
        <v>0</v>
      </c>
      <c r="S89" s="79">
        <f t="shared" si="0"/>
        <v>16</v>
      </c>
    </row>
    <row r="90" spans="2:19" ht="13.5">
      <c r="B90" s="1357"/>
      <c r="C90" s="1355"/>
      <c r="D90" s="1357"/>
      <c r="E90" s="494" t="s">
        <v>176</v>
      </c>
      <c r="F90" s="79">
        <f>SUM('C3(1)-1管路'!I48:I49)</f>
        <v>48</v>
      </c>
      <c r="G90" s="79">
        <f>SUM('C3(1)-1管路'!L48:L49)</f>
        <v>0</v>
      </c>
      <c r="H90" s="79">
        <f>SUM('C3(1)-1管路'!O48:O49)</f>
        <v>0</v>
      </c>
      <c r="I90" s="79">
        <f>SUM('C3(1)-1管路'!R48:R49)</f>
        <v>0</v>
      </c>
      <c r="J90" s="79">
        <f>SUM('C3(1)-1管路'!W48:W49)</f>
        <v>50</v>
      </c>
      <c r="K90" s="79">
        <f>SUM('C3(1)-1管路'!Z48:Z49)</f>
        <v>28</v>
      </c>
      <c r="L90" s="79">
        <f>SUM('C3(1)-1管路'!AC48:AC49)</f>
        <v>0</v>
      </c>
      <c r="M90" s="79">
        <f>SUM('C3(1)-1管路'!AF48:AF49)</f>
        <v>0</v>
      </c>
      <c r="N90" s="79">
        <f>SUM('C3(1)-1管路'!AI48:AI49)</f>
        <v>0</v>
      </c>
      <c r="O90" s="79">
        <f>SUM('C3(1)-1管路'!AL48:AL49)</f>
        <v>0</v>
      </c>
      <c r="P90" s="79">
        <f>SUM('C3(1)-1管路'!AO48:AO49)</f>
        <v>0</v>
      </c>
      <c r="Q90" s="79">
        <f>SUM('C3(1)-1管路'!AR48:AR49)</f>
        <v>0</v>
      </c>
      <c r="R90" s="79">
        <f>SUM('C3(1)-1管路'!AU48:AU49)</f>
        <v>0</v>
      </c>
      <c r="S90" s="79">
        <f t="shared" si="0"/>
        <v>126</v>
      </c>
    </row>
    <row r="91" spans="2:19" ht="13.5">
      <c r="B91" s="1357"/>
      <c r="C91" s="1355"/>
      <c r="D91" s="1357"/>
      <c r="E91" s="494" t="s">
        <v>175</v>
      </c>
      <c r="F91" s="79">
        <f>+'C3(1)-1管路'!I50</f>
        <v>12</v>
      </c>
      <c r="G91" s="79">
        <f>+'C3(1)-1管路'!L50</f>
        <v>1</v>
      </c>
      <c r="H91" s="79" t="str">
        <f>+'C3(1)-1管路'!O50</f>
        <v>-</v>
      </c>
      <c r="I91" s="79" t="str">
        <f>+'C3(1)-1管路'!R50</f>
        <v>-</v>
      </c>
      <c r="J91" s="79">
        <f>+'C3(1)-1管路'!W50</f>
        <v>84</v>
      </c>
      <c r="K91" s="79">
        <f>+'C3(1)-1管路'!Z50</f>
        <v>236</v>
      </c>
      <c r="L91" s="79" t="str">
        <f>+'C3(1)-1管路'!AC50</f>
        <v>-</v>
      </c>
      <c r="M91" s="79">
        <f>+'C3(1)-1管路'!AF50</f>
        <v>2</v>
      </c>
      <c r="N91" s="79" t="str">
        <f>+'C3(1)-1管路'!AI50</f>
        <v>-</v>
      </c>
      <c r="O91" s="79" t="str">
        <f>+'C3(1)-1管路'!AL50</f>
        <v>-</v>
      </c>
      <c r="P91" s="79" t="str">
        <f>+'C3(1)-1管路'!AO50</f>
        <v>-</v>
      </c>
      <c r="Q91" s="79" t="str">
        <f>+'C3(1)-1管路'!AR50</f>
        <v>-</v>
      </c>
      <c r="R91" s="79" t="str">
        <f>+'C3(1)-1管路'!AU50</f>
        <v>-</v>
      </c>
      <c r="S91" s="79">
        <f t="shared" si="0"/>
        <v>335</v>
      </c>
    </row>
    <row r="92" spans="2:19" ht="13.5">
      <c r="B92" s="1357"/>
      <c r="C92" s="1355"/>
      <c r="D92" s="1357"/>
      <c r="E92" s="494" t="s">
        <v>174</v>
      </c>
      <c r="F92" s="79">
        <f>+'C3(1)-1管路'!I51</f>
        <v>48</v>
      </c>
      <c r="G92" s="79">
        <f>+'C3(1)-1管路'!L51</f>
        <v>3</v>
      </c>
      <c r="H92" s="79" t="str">
        <f>+'C3(1)-1管路'!O51</f>
        <v>-</v>
      </c>
      <c r="I92" s="79" t="str">
        <f>+'C3(1)-1管路'!R51</f>
        <v>-</v>
      </c>
      <c r="J92" s="79">
        <f>+'C3(1)-1管路'!W51</f>
        <v>199</v>
      </c>
      <c r="K92" s="79">
        <f>+'C3(1)-1管路'!Z51</f>
        <v>650</v>
      </c>
      <c r="L92" s="79" t="str">
        <f>+'C3(1)-1管路'!AC51</f>
        <v>-</v>
      </c>
      <c r="M92" s="79">
        <f>+'C3(1)-1管路'!AF51</f>
        <v>4</v>
      </c>
      <c r="N92" s="79" t="str">
        <f>+'C3(1)-1管路'!AI51</f>
        <v>-</v>
      </c>
      <c r="O92" s="79" t="str">
        <f>+'C3(1)-1管路'!AL51</f>
        <v>-</v>
      </c>
      <c r="P92" s="79" t="str">
        <f>+'C3(1)-1管路'!AO51</f>
        <v>-</v>
      </c>
      <c r="Q92" s="79">
        <f>+'C3(1)-1管路'!AR51</f>
        <v>2</v>
      </c>
      <c r="R92" s="79" t="str">
        <f>+'C3(1)-1管路'!AU51</f>
        <v>-</v>
      </c>
      <c r="S92" s="79">
        <f t="shared" si="0"/>
        <v>906</v>
      </c>
    </row>
    <row r="93" spans="2:19" ht="13.5">
      <c r="B93" s="1357"/>
      <c r="C93" s="1355"/>
      <c r="D93" s="1357"/>
      <c r="E93" s="494" t="s">
        <v>173</v>
      </c>
      <c r="F93" s="79">
        <f>+'C3(1)-1管路'!I52</f>
        <v>2</v>
      </c>
      <c r="G93" s="79" t="str">
        <f>+'C3(1)-1管路'!L52</f>
        <v>-</v>
      </c>
      <c r="H93" s="79">
        <f>+'C3(1)-1管路'!O52</f>
        <v>5</v>
      </c>
      <c r="I93" s="79" t="str">
        <f>+'C3(1)-1管路'!R52</f>
        <v>-</v>
      </c>
      <c r="J93" s="79">
        <f>+'C3(1)-1管路'!W52</f>
        <v>47</v>
      </c>
      <c r="K93" s="79">
        <f>+'C3(1)-1管路'!Z52</f>
        <v>203</v>
      </c>
      <c r="L93" s="79" t="str">
        <f>+'C3(1)-1管路'!AC52</f>
        <v>-</v>
      </c>
      <c r="M93" s="79">
        <f>+'C3(1)-1管路'!AF52</f>
        <v>29</v>
      </c>
      <c r="N93" s="79" t="str">
        <f>+'C3(1)-1管路'!AI52</f>
        <v>-</v>
      </c>
      <c r="O93" s="79" t="str">
        <f>+'C3(1)-1管路'!AL52</f>
        <v>-</v>
      </c>
      <c r="P93" s="79" t="str">
        <f>+'C3(1)-1管路'!AO52</f>
        <v>-</v>
      </c>
      <c r="Q93" s="79">
        <f>+'C3(1)-1管路'!AR52</f>
        <v>2</v>
      </c>
      <c r="R93" s="79" t="str">
        <f>+'C3(1)-1管路'!AU52</f>
        <v>-</v>
      </c>
      <c r="S93" s="79">
        <f t="shared" si="0"/>
        <v>288</v>
      </c>
    </row>
    <row r="94" spans="2:19" ht="13.5">
      <c r="B94" s="1357"/>
      <c r="C94" s="1355"/>
      <c r="D94" s="1358"/>
      <c r="E94" s="494" t="s">
        <v>54</v>
      </c>
      <c r="F94" s="79">
        <f t="shared" ref="F94:R94" si="5">SUM(F88:F93)</f>
        <v>110</v>
      </c>
      <c r="G94" s="79">
        <f t="shared" si="5"/>
        <v>4</v>
      </c>
      <c r="H94" s="79">
        <f t="shared" si="5"/>
        <v>5</v>
      </c>
      <c r="I94" s="79">
        <f t="shared" si="5"/>
        <v>0</v>
      </c>
      <c r="J94" s="79">
        <f t="shared" si="5"/>
        <v>382</v>
      </c>
      <c r="K94" s="79">
        <f t="shared" si="5"/>
        <v>1131</v>
      </c>
      <c r="L94" s="79">
        <f t="shared" si="5"/>
        <v>0</v>
      </c>
      <c r="M94" s="79">
        <f t="shared" si="5"/>
        <v>35</v>
      </c>
      <c r="N94" s="79">
        <f t="shared" si="5"/>
        <v>0</v>
      </c>
      <c r="O94" s="79">
        <f t="shared" si="5"/>
        <v>0</v>
      </c>
      <c r="P94" s="79">
        <f t="shared" si="5"/>
        <v>0</v>
      </c>
      <c r="Q94" s="79">
        <f t="shared" si="5"/>
        <v>4</v>
      </c>
      <c r="R94" s="79">
        <f t="shared" si="5"/>
        <v>0</v>
      </c>
      <c r="S94" s="79">
        <f t="shared" si="0"/>
        <v>1671</v>
      </c>
    </row>
    <row r="95" spans="2:19" ht="13.5">
      <c r="B95" s="1357"/>
      <c r="C95" s="1355"/>
      <c r="D95" s="1354" t="s">
        <v>619</v>
      </c>
      <c r="E95" s="494" t="s">
        <v>178</v>
      </c>
      <c r="F95" s="79">
        <f>SUM('C3(1)-1管路'!I54:I55)</f>
        <v>0</v>
      </c>
      <c r="G95" s="79">
        <f>SUM('C3(1)-1管路'!L54:L55)</f>
        <v>0</v>
      </c>
      <c r="H95" s="79">
        <f>SUM('C3(1)-1管路'!O54:O55)</f>
        <v>0</v>
      </c>
      <c r="I95" s="79">
        <f>SUM('C3(1)-1管路'!R54:R55)</f>
        <v>0</v>
      </c>
      <c r="J95" s="79">
        <f>SUM('C3(1)-1管路'!W54:W55)</f>
        <v>0</v>
      </c>
      <c r="K95" s="79">
        <f>SUM('C3(1)-1管路'!Z54:Z55)</f>
        <v>0</v>
      </c>
      <c r="L95" s="79">
        <f>SUM('C3(1)-1管路'!AC54:AC55)</f>
        <v>0</v>
      </c>
      <c r="M95" s="79">
        <f>SUM('C3(1)-1管路'!AF54:AF55)</f>
        <v>0</v>
      </c>
      <c r="N95" s="79">
        <f>SUM('C3(1)-1管路'!AI54:AI55)</f>
        <v>0</v>
      </c>
      <c r="O95" s="79">
        <f>SUM('C3(1)-1管路'!AL54:AL55)</f>
        <v>0</v>
      </c>
      <c r="P95" s="79">
        <f>SUM('C3(1)-1管路'!AO54:AO55)</f>
        <v>0</v>
      </c>
      <c r="Q95" s="79">
        <f>SUM('C3(1)-1管路'!AR54:AR55)</f>
        <v>0</v>
      </c>
      <c r="R95" s="79">
        <f>SUM('C3(1)-1管路'!AU54:AU55)</f>
        <v>0</v>
      </c>
      <c r="S95" s="79">
        <f t="shared" si="0"/>
        <v>0</v>
      </c>
    </row>
    <row r="96" spans="2:19" ht="13.5">
      <c r="B96" s="1357"/>
      <c r="C96" s="1355"/>
      <c r="D96" s="1355"/>
      <c r="E96" s="494" t="s">
        <v>177</v>
      </c>
      <c r="F96" s="79">
        <f>SUM('C3(1)-1管路'!I56:I59)</f>
        <v>0</v>
      </c>
      <c r="G96" s="79">
        <f>SUM('C3(1)-1管路'!L56:L59)</f>
        <v>0</v>
      </c>
      <c r="H96" s="79">
        <f>SUM('C3(1)-1管路'!O56:O59)</f>
        <v>0</v>
      </c>
      <c r="I96" s="79">
        <f>SUM('C3(1)-1管路'!R56:R59)</f>
        <v>0</v>
      </c>
      <c r="J96" s="79">
        <f>SUM('C3(1)-1管路'!W56:W59)</f>
        <v>0</v>
      </c>
      <c r="K96" s="79">
        <f>SUM('C3(1)-1管路'!Z56:Z59)</f>
        <v>0</v>
      </c>
      <c r="L96" s="79">
        <f>SUM('C3(1)-1管路'!AC56:AC59)</f>
        <v>0</v>
      </c>
      <c r="M96" s="79">
        <f>SUM('C3(1)-1管路'!AF56:AF59)</f>
        <v>0</v>
      </c>
      <c r="N96" s="79">
        <f>SUM('C3(1)-1管路'!AI56:AI59)</f>
        <v>0</v>
      </c>
      <c r="O96" s="79">
        <f>SUM('C3(1)-1管路'!AL56:AL59)</f>
        <v>0</v>
      </c>
      <c r="P96" s="79">
        <f>SUM('C3(1)-1管路'!AO56:AO59)</f>
        <v>0</v>
      </c>
      <c r="Q96" s="79">
        <f>SUM('C3(1)-1管路'!AR56:AR59)</f>
        <v>0</v>
      </c>
      <c r="R96" s="79">
        <f>SUM('C3(1)-1管路'!AU56:AU59)</f>
        <v>0</v>
      </c>
      <c r="S96" s="79">
        <f t="shared" si="0"/>
        <v>0</v>
      </c>
    </row>
    <row r="97" spans="2:19" ht="13.5">
      <c r="B97" s="1357"/>
      <c r="C97" s="1355"/>
      <c r="D97" s="1355"/>
      <c r="E97" s="494" t="s">
        <v>176</v>
      </c>
      <c r="F97" s="79">
        <f>SUM('C3(1)-1管路'!I60:I61)</f>
        <v>0</v>
      </c>
      <c r="G97" s="79">
        <f>SUM('C3(1)-1管路'!L60:L61)</f>
        <v>0</v>
      </c>
      <c r="H97" s="79">
        <f>SUM('C3(1)-1管路'!O60:O61)</f>
        <v>0</v>
      </c>
      <c r="I97" s="79">
        <f>SUM('C3(1)-1管路'!R60:R61)</f>
        <v>0</v>
      </c>
      <c r="J97" s="79">
        <f>SUM('C3(1)-1管路'!W60:W61)</f>
        <v>0</v>
      </c>
      <c r="K97" s="79">
        <f>SUM('C3(1)-1管路'!Z60:Z61)</f>
        <v>0</v>
      </c>
      <c r="L97" s="79">
        <f>SUM('C3(1)-1管路'!AC60:AC61)</f>
        <v>0</v>
      </c>
      <c r="M97" s="79">
        <f>SUM('C3(1)-1管路'!AF60:AF61)</f>
        <v>0</v>
      </c>
      <c r="N97" s="79">
        <f>SUM('C3(1)-1管路'!AI60:AI61)</f>
        <v>0</v>
      </c>
      <c r="O97" s="79">
        <f>SUM('C3(1)-1管路'!AL60:AL61)</f>
        <v>0</v>
      </c>
      <c r="P97" s="79">
        <f>SUM('C3(1)-1管路'!AO60:AO61)</f>
        <v>0</v>
      </c>
      <c r="Q97" s="79">
        <f>SUM('C3(1)-1管路'!AR60:AR61)</f>
        <v>0</v>
      </c>
      <c r="R97" s="79">
        <f>SUM('C3(1)-1管路'!AU60:AU61)</f>
        <v>0</v>
      </c>
      <c r="S97" s="79">
        <f t="shared" si="0"/>
        <v>0</v>
      </c>
    </row>
    <row r="98" spans="2:19" ht="13.5">
      <c r="B98" s="1357"/>
      <c r="C98" s="1355"/>
      <c r="D98" s="1355"/>
      <c r="E98" s="494" t="s">
        <v>175</v>
      </c>
      <c r="F98" s="79" t="str">
        <f>+'C3(1)-1管路'!I62</f>
        <v>-</v>
      </c>
      <c r="G98" s="79" t="str">
        <f>+'C3(1)-1管路'!L62</f>
        <v>-</v>
      </c>
      <c r="H98" s="79" t="str">
        <f>+'C3(1)-1管路'!O62</f>
        <v>-</v>
      </c>
      <c r="I98" s="79" t="str">
        <f>+'C3(1)-1管路'!R62</f>
        <v>-</v>
      </c>
      <c r="J98" s="79" t="str">
        <f>+'C3(1)-1管路'!W62</f>
        <v>-</v>
      </c>
      <c r="K98" s="79" t="str">
        <f>+'C3(1)-1管路'!Z62</f>
        <v>-</v>
      </c>
      <c r="L98" s="79" t="str">
        <f>+'C3(1)-1管路'!AC62</f>
        <v>-</v>
      </c>
      <c r="M98" s="79" t="str">
        <f>+'C3(1)-1管路'!AF62</f>
        <v>-</v>
      </c>
      <c r="N98" s="79" t="str">
        <f>+'C3(1)-1管路'!AI62</f>
        <v>-</v>
      </c>
      <c r="O98" s="79" t="str">
        <f>+'C3(1)-1管路'!AL62</f>
        <v>-</v>
      </c>
      <c r="P98" s="79" t="str">
        <f>+'C3(1)-1管路'!AO62</f>
        <v>-</v>
      </c>
      <c r="Q98" s="79" t="str">
        <f>+'C3(1)-1管路'!AR62</f>
        <v>-</v>
      </c>
      <c r="R98" s="79" t="str">
        <f>+'C3(1)-1管路'!AU62</f>
        <v>-</v>
      </c>
      <c r="S98" s="79">
        <f t="shared" si="0"/>
        <v>0</v>
      </c>
    </row>
    <row r="99" spans="2:19" ht="13.5">
      <c r="B99" s="1357"/>
      <c r="C99" s="1355"/>
      <c r="D99" s="1355"/>
      <c r="E99" s="494" t="s">
        <v>174</v>
      </c>
      <c r="F99" s="79" t="str">
        <f>+'C3(1)-1管路'!I63</f>
        <v>-</v>
      </c>
      <c r="G99" s="79" t="str">
        <f>+'C3(1)-1管路'!L63</f>
        <v>-</v>
      </c>
      <c r="H99" s="79" t="str">
        <f>+'C3(1)-1管路'!O63</f>
        <v>-</v>
      </c>
      <c r="I99" s="79" t="str">
        <f>+'C3(1)-1管路'!R63</f>
        <v>-</v>
      </c>
      <c r="J99" s="79" t="str">
        <f>+'C3(1)-1管路'!W63</f>
        <v>-</v>
      </c>
      <c r="K99" s="79" t="str">
        <f>+'C3(1)-1管路'!Z63</f>
        <v>-</v>
      </c>
      <c r="L99" s="79" t="str">
        <f>+'C3(1)-1管路'!AC63</f>
        <v>-</v>
      </c>
      <c r="M99" s="79" t="str">
        <f>+'C3(1)-1管路'!AF63</f>
        <v>-</v>
      </c>
      <c r="N99" s="79" t="str">
        <f>+'C3(1)-1管路'!AI63</f>
        <v>-</v>
      </c>
      <c r="O99" s="79" t="str">
        <f>+'C3(1)-1管路'!AL63</f>
        <v>-</v>
      </c>
      <c r="P99" s="79" t="str">
        <f>+'C3(1)-1管路'!AO63</f>
        <v>-</v>
      </c>
      <c r="Q99" s="79" t="str">
        <f>+'C3(1)-1管路'!AR63</f>
        <v>-</v>
      </c>
      <c r="R99" s="79" t="str">
        <f>+'C3(1)-1管路'!AU63</f>
        <v>-</v>
      </c>
      <c r="S99" s="79">
        <f t="shared" ref="S99:S118" si="6">SUM(F99:R99)</f>
        <v>0</v>
      </c>
    </row>
    <row r="100" spans="2:19" ht="13.5">
      <c r="B100" s="1357"/>
      <c r="C100" s="1355"/>
      <c r="D100" s="1355"/>
      <c r="E100" s="494" t="s">
        <v>173</v>
      </c>
      <c r="F100" s="79" t="str">
        <f>+'C3(1)-1管路'!I64</f>
        <v>-</v>
      </c>
      <c r="G100" s="79" t="str">
        <f>+'C3(1)-1管路'!L64</f>
        <v>-</v>
      </c>
      <c r="H100" s="79" t="str">
        <f>+'C3(1)-1管路'!O64</f>
        <v>-</v>
      </c>
      <c r="I100" s="79" t="str">
        <f>+'C3(1)-1管路'!R64</f>
        <v>-</v>
      </c>
      <c r="J100" s="79" t="str">
        <f>+'C3(1)-1管路'!W64</f>
        <v>-</v>
      </c>
      <c r="K100" s="79" t="str">
        <f>+'C3(1)-1管路'!Z64</f>
        <v>-</v>
      </c>
      <c r="L100" s="79" t="str">
        <f>+'C3(1)-1管路'!AC64</f>
        <v>-</v>
      </c>
      <c r="M100" s="79" t="str">
        <f>+'C3(1)-1管路'!AF64</f>
        <v>-</v>
      </c>
      <c r="N100" s="79" t="str">
        <f>+'C3(1)-1管路'!AI64</f>
        <v>-</v>
      </c>
      <c r="O100" s="79" t="str">
        <f>+'C3(1)-1管路'!AL64</f>
        <v>-</v>
      </c>
      <c r="P100" s="79" t="str">
        <f>+'C3(1)-1管路'!AO64</f>
        <v>-</v>
      </c>
      <c r="Q100" s="79" t="str">
        <f>+'C3(1)-1管路'!AR64</f>
        <v>-</v>
      </c>
      <c r="R100" s="79" t="str">
        <f>+'C3(1)-1管路'!AU64</f>
        <v>-</v>
      </c>
      <c r="S100" s="79">
        <f t="shared" si="6"/>
        <v>0</v>
      </c>
    </row>
    <row r="101" spans="2:19" ht="13.5">
      <c r="B101" s="1357"/>
      <c r="C101" s="1355"/>
      <c r="D101" s="1355"/>
      <c r="E101" s="494" t="s">
        <v>54</v>
      </c>
      <c r="F101" s="79">
        <f t="shared" ref="F101:R101" si="7">SUM(F95:F100)</f>
        <v>0</v>
      </c>
      <c r="G101" s="79">
        <f t="shared" si="7"/>
        <v>0</v>
      </c>
      <c r="H101" s="79">
        <f t="shared" si="7"/>
        <v>0</v>
      </c>
      <c r="I101" s="79">
        <f t="shared" si="7"/>
        <v>0</v>
      </c>
      <c r="J101" s="79">
        <f t="shared" si="7"/>
        <v>0</v>
      </c>
      <c r="K101" s="79">
        <f t="shared" si="7"/>
        <v>0</v>
      </c>
      <c r="L101" s="79">
        <f t="shared" si="7"/>
        <v>0</v>
      </c>
      <c r="M101" s="79">
        <f t="shared" si="7"/>
        <v>0</v>
      </c>
      <c r="N101" s="79">
        <f t="shared" si="7"/>
        <v>0</v>
      </c>
      <c r="O101" s="79">
        <f t="shared" si="7"/>
        <v>0</v>
      </c>
      <c r="P101" s="79">
        <f t="shared" si="7"/>
        <v>0</v>
      </c>
      <c r="Q101" s="79">
        <f t="shared" si="7"/>
        <v>0</v>
      </c>
      <c r="R101" s="79">
        <f t="shared" si="7"/>
        <v>0</v>
      </c>
      <c r="S101" s="79">
        <f t="shared" si="6"/>
        <v>0</v>
      </c>
    </row>
    <row r="102" spans="2:19" ht="13.5">
      <c r="B102" s="1357"/>
      <c r="C102" s="1355"/>
      <c r="D102" s="1354" t="s">
        <v>620</v>
      </c>
      <c r="E102" s="494" t="s">
        <v>178</v>
      </c>
      <c r="F102" s="79">
        <f>SUM('C3(1)-1管路'!I66:I67)</f>
        <v>0</v>
      </c>
      <c r="G102" s="79">
        <f>SUM('C3(1)-1管路'!L66:L67)</f>
        <v>0</v>
      </c>
      <c r="H102" s="79">
        <f>SUM('C3(1)-1管路'!O66:O67)</f>
        <v>0</v>
      </c>
      <c r="I102" s="79">
        <f>SUM('C3(1)-1管路'!R66:R67)</f>
        <v>0</v>
      </c>
      <c r="J102" s="79">
        <f>SUM('C3(1)-1管路'!W66:W67)</f>
        <v>0</v>
      </c>
      <c r="K102" s="79">
        <f>SUM('C3(1)-1管路'!Z66:Z67)</f>
        <v>0</v>
      </c>
      <c r="L102" s="79">
        <f>SUM('C3(1)-1管路'!AC66:AC67)</f>
        <v>0</v>
      </c>
      <c r="M102" s="79">
        <f>SUM('C3(1)-1管路'!AF66:AF67)</f>
        <v>0</v>
      </c>
      <c r="N102" s="79">
        <f>SUM('C3(1)-1管路'!AI66:AI67)</f>
        <v>0</v>
      </c>
      <c r="O102" s="79">
        <f>SUM('C3(1)-1管路'!AL66:AL67)</f>
        <v>0</v>
      </c>
      <c r="P102" s="79">
        <f>SUM('C3(1)-1管路'!AO66:AO67)</f>
        <v>0</v>
      </c>
      <c r="Q102" s="79">
        <f>SUM('C3(1)-1管路'!AR66:AR67)</f>
        <v>0</v>
      </c>
      <c r="R102" s="79">
        <f>SUM('C3(1)-1管路'!AU66:AU67)</f>
        <v>0</v>
      </c>
      <c r="S102" s="79">
        <f t="shared" si="6"/>
        <v>0</v>
      </c>
    </row>
    <row r="103" spans="2:19" ht="13.5">
      <c r="B103" s="1357"/>
      <c r="C103" s="1355"/>
      <c r="D103" s="1355"/>
      <c r="E103" s="494" t="s">
        <v>177</v>
      </c>
      <c r="F103" s="79">
        <f>SUM('C3(1)-1管路'!I68:I71)</f>
        <v>0</v>
      </c>
      <c r="G103" s="79">
        <f>SUM('C3(1)-1管路'!L68:L71)</f>
        <v>0</v>
      </c>
      <c r="H103" s="79">
        <f>SUM('C3(1)-1管路'!O68:O71)</f>
        <v>0</v>
      </c>
      <c r="I103" s="79">
        <f>SUM('C3(1)-1管路'!R68:R71)</f>
        <v>0</v>
      </c>
      <c r="J103" s="79">
        <f>SUM('C3(1)-1管路'!W68:W71)</f>
        <v>0</v>
      </c>
      <c r="K103" s="79">
        <f>SUM('C3(1)-1管路'!Z68:Z71)</f>
        <v>0</v>
      </c>
      <c r="L103" s="79">
        <f>SUM('C3(1)-1管路'!AC68:AC71)</f>
        <v>0</v>
      </c>
      <c r="M103" s="79">
        <f>SUM('C3(1)-1管路'!AF68:AF71)</f>
        <v>0</v>
      </c>
      <c r="N103" s="79">
        <f>SUM('C3(1)-1管路'!AI68:AI71)</f>
        <v>0</v>
      </c>
      <c r="O103" s="79">
        <f>SUM('C3(1)-1管路'!AL68:AL71)</f>
        <v>265</v>
      </c>
      <c r="P103" s="79">
        <f>SUM('C3(1)-1管路'!AO68:AO71)</f>
        <v>0</v>
      </c>
      <c r="Q103" s="79">
        <f>SUM('C3(1)-1管路'!AR68:AR71)</f>
        <v>0</v>
      </c>
      <c r="R103" s="79">
        <f>SUM('C3(1)-1管路'!AU68:AU71)</f>
        <v>0</v>
      </c>
      <c r="S103" s="79">
        <f t="shared" si="6"/>
        <v>265</v>
      </c>
    </row>
    <row r="104" spans="2:19" ht="13.5">
      <c r="B104" s="1357"/>
      <c r="C104" s="1355"/>
      <c r="D104" s="1355"/>
      <c r="E104" s="494" t="s">
        <v>176</v>
      </c>
      <c r="F104" s="79">
        <f>SUM('C3(1)-1管路'!I72:I73)</f>
        <v>0</v>
      </c>
      <c r="G104" s="79">
        <f>SUM('C3(1)-1管路'!L72:L73)</f>
        <v>0</v>
      </c>
      <c r="H104" s="79">
        <f>SUM('C3(1)-1管路'!O72:O73)</f>
        <v>0</v>
      </c>
      <c r="I104" s="79">
        <f>SUM('C3(1)-1管路'!R72:R73)</f>
        <v>0</v>
      </c>
      <c r="J104" s="79">
        <f>SUM('C3(1)-1管路'!W72:W73)</f>
        <v>0</v>
      </c>
      <c r="K104" s="79">
        <f>SUM('C3(1)-1管路'!Z72:Z73)</f>
        <v>0</v>
      </c>
      <c r="L104" s="79">
        <f>SUM('C3(1)-1管路'!AC72:AC73)</f>
        <v>0</v>
      </c>
      <c r="M104" s="79">
        <f>SUM('C3(1)-1管路'!AF72:AF73)</f>
        <v>0</v>
      </c>
      <c r="N104" s="79">
        <f>SUM('C3(1)-1管路'!AI72:AI73)</f>
        <v>0</v>
      </c>
      <c r="O104" s="79">
        <f>SUM('C3(1)-1管路'!AL72:AL73)</f>
        <v>560</v>
      </c>
      <c r="P104" s="79">
        <f>SUM('C3(1)-1管路'!AO72:AO73)</f>
        <v>0</v>
      </c>
      <c r="Q104" s="79">
        <f>SUM('C3(1)-1管路'!AR72:AR73)</f>
        <v>0</v>
      </c>
      <c r="R104" s="79">
        <f>SUM('C3(1)-1管路'!AU72:AU73)</f>
        <v>0</v>
      </c>
      <c r="S104" s="79">
        <f t="shared" si="6"/>
        <v>560</v>
      </c>
    </row>
    <row r="105" spans="2:19" ht="13.5">
      <c r="B105" s="1357"/>
      <c r="C105" s="1355"/>
      <c r="D105" s="1355"/>
      <c r="E105" s="494" t="s">
        <v>175</v>
      </c>
      <c r="F105" s="79" t="str">
        <f>+'C3(1)-1管路'!I74</f>
        <v>-</v>
      </c>
      <c r="G105" s="79" t="str">
        <f>+'C3(1)-1管路'!L74</f>
        <v>-</v>
      </c>
      <c r="H105" s="79" t="str">
        <f>+'C3(1)-1管路'!O74</f>
        <v>-</v>
      </c>
      <c r="I105" s="79" t="str">
        <f>+'C3(1)-1管路'!R74</f>
        <v>-</v>
      </c>
      <c r="J105" s="79" t="str">
        <f>+'C3(1)-1管路'!W74</f>
        <v>-</v>
      </c>
      <c r="K105" s="79" t="str">
        <f>+'C3(1)-1管路'!Z74</f>
        <v>-</v>
      </c>
      <c r="L105" s="79" t="str">
        <f>+'C3(1)-1管路'!AC74</f>
        <v>-</v>
      </c>
      <c r="M105" s="79" t="str">
        <f>+'C3(1)-1管路'!AF74</f>
        <v>-</v>
      </c>
      <c r="N105" s="79" t="str">
        <f>+'C3(1)-1管路'!AI74</f>
        <v>-</v>
      </c>
      <c r="O105" s="79">
        <f>+'C3(1)-1管路'!AL74</f>
        <v>373</v>
      </c>
      <c r="P105" s="79" t="str">
        <f>+'C3(1)-1管路'!AO74</f>
        <v>-</v>
      </c>
      <c r="Q105" s="79" t="str">
        <f>+'C3(1)-1管路'!AR74</f>
        <v>-</v>
      </c>
      <c r="R105" s="79" t="str">
        <f>+'C3(1)-1管路'!AU74</f>
        <v>-</v>
      </c>
      <c r="S105" s="79">
        <f t="shared" si="6"/>
        <v>373</v>
      </c>
    </row>
    <row r="106" spans="2:19" ht="13.5">
      <c r="B106" s="1357"/>
      <c r="C106" s="1355"/>
      <c r="D106" s="1355"/>
      <c r="E106" s="494" t="s">
        <v>174</v>
      </c>
      <c r="F106" s="79" t="str">
        <f>+'C3(1)-1管路'!I75</f>
        <v>-</v>
      </c>
      <c r="G106" s="79" t="str">
        <f>+'C3(1)-1管路'!L75</f>
        <v>-</v>
      </c>
      <c r="H106" s="79" t="str">
        <f>+'C3(1)-1管路'!O75</f>
        <v>-</v>
      </c>
      <c r="I106" s="79" t="str">
        <f>+'C3(1)-1管路'!R75</f>
        <v>-</v>
      </c>
      <c r="J106" s="79" t="str">
        <f>+'C3(1)-1管路'!W75</f>
        <v>-</v>
      </c>
      <c r="K106" s="79" t="str">
        <f>+'C3(1)-1管路'!Z75</f>
        <v>-</v>
      </c>
      <c r="L106" s="79" t="str">
        <f>+'C3(1)-1管路'!AC75</f>
        <v>-</v>
      </c>
      <c r="M106" s="79" t="str">
        <f>+'C3(1)-1管路'!AF75</f>
        <v>-</v>
      </c>
      <c r="N106" s="79" t="str">
        <f>+'C3(1)-1管路'!AI75</f>
        <v>-</v>
      </c>
      <c r="O106" s="79" t="str">
        <f>+'C3(1)-1管路'!AL75</f>
        <v>-</v>
      </c>
      <c r="P106" s="79" t="str">
        <f>+'C3(1)-1管路'!AO75</f>
        <v>-</v>
      </c>
      <c r="Q106" s="79" t="str">
        <f>+'C3(1)-1管路'!AR75</f>
        <v>-</v>
      </c>
      <c r="R106" s="79" t="str">
        <f>+'C3(1)-1管路'!AU75</f>
        <v>-</v>
      </c>
      <c r="S106" s="79">
        <f t="shared" si="6"/>
        <v>0</v>
      </c>
    </row>
    <row r="107" spans="2:19" ht="13.5">
      <c r="B107" s="1357"/>
      <c r="C107" s="1355"/>
      <c r="D107" s="1355"/>
      <c r="E107" s="494" t="s">
        <v>173</v>
      </c>
      <c r="F107" s="79" t="str">
        <f>+'C3(1)-1管路'!I76</f>
        <v>-</v>
      </c>
      <c r="G107" s="79" t="str">
        <f>+'C3(1)-1管路'!L76</f>
        <v>-</v>
      </c>
      <c r="H107" s="79" t="str">
        <f>+'C3(1)-1管路'!O76</f>
        <v>-</v>
      </c>
      <c r="I107" s="79" t="str">
        <f>+'C3(1)-1管路'!R76</f>
        <v>-</v>
      </c>
      <c r="J107" s="79" t="str">
        <f>+'C3(1)-1管路'!W76</f>
        <v>-</v>
      </c>
      <c r="K107" s="79" t="str">
        <f>+'C3(1)-1管路'!Z76</f>
        <v>-</v>
      </c>
      <c r="L107" s="79" t="str">
        <f>+'C3(1)-1管路'!AC76</f>
        <v>-</v>
      </c>
      <c r="M107" s="79" t="str">
        <f>+'C3(1)-1管路'!AF76</f>
        <v>-</v>
      </c>
      <c r="N107" s="79" t="str">
        <f>+'C3(1)-1管路'!AI76</f>
        <v>-</v>
      </c>
      <c r="O107" s="79" t="str">
        <f>+'C3(1)-1管路'!AL76</f>
        <v>-</v>
      </c>
      <c r="P107" s="79" t="str">
        <f>+'C3(1)-1管路'!AO76</f>
        <v>-</v>
      </c>
      <c r="Q107" s="79" t="str">
        <f>+'C3(1)-1管路'!AR76</f>
        <v>-</v>
      </c>
      <c r="R107" s="79" t="str">
        <f>+'C3(1)-1管路'!AU76</f>
        <v>-</v>
      </c>
      <c r="S107" s="79">
        <f t="shared" si="6"/>
        <v>0</v>
      </c>
    </row>
    <row r="108" spans="2:19" ht="13.5">
      <c r="B108" s="1357"/>
      <c r="C108" s="1355"/>
      <c r="D108" s="1355"/>
      <c r="E108" s="494" t="s">
        <v>54</v>
      </c>
      <c r="F108" s="79">
        <f t="shared" ref="F108:R108" si="8">SUM(F102:F107)</f>
        <v>0</v>
      </c>
      <c r="G108" s="79">
        <f t="shared" si="8"/>
        <v>0</v>
      </c>
      <c r="H108" s="79">
        <f t="shared" si="8"/>
        <v>0</v>
      </c>
      <c r="I108" s="79">
        <f t="shared" si="8"/>
        <v>0</v>
      </c>
      <c r="J108" s="79">
        <f t="shared" si="8"/>
        <v>0</v>
      </c>
      <c r="K108" s="79">
        <f t="shared" si="8"/>
        <v>0</v>
      </c>
      <c r="L108" s="79">
        <f t="shared" si="8"/>
        <v>0</v>
      </c>
      <c r="M108" s="79">
        <f t="shared" si="8"/>
        <v>0</v>
      </c>
      <c r="N108" s="79">
        <f t="shared" si="8"/>
        <v>0</v>
      </c>
      <c r="O108" s="79">
        <f t="shared" si="8"/>
        <v>1198</v>
      </c>
      <c r="P108" s="79">
        <f t="shared" si="8"/>
        <v>0</v>
      </c>
      <c r="Q108" s="79">
        <f t="shared" si="8"/>
        <v>0</v>
      </c>
      <c r="R108" s="79">
        <f t="shared" si="8"/>
        <v>0</v>
      </c>
      <c r="S108" s="79">
        <f t="shared" si="6"/>
        <v>1198</v>
      </c>
    </row>
    <row r="109" spans="2:19" ht="13.5">
      <c r="B109" s="1357"/>
      <c r="C109" s="1355"/>
      <c r="D109" s="1360" t="s">
        <v>853</v>
      </c>
      <c r="E109" s="1361"/>
      <c r="F109" s="79">
        <f>+'C3(1)-1管路'!I78</f>
        <v>8856.5</v>
      </c>
      <c r="G109" s="79">
        <f>+'C3(1)-1管路'!L78</f>
        <v>138.30000000000001</v>
      </c>
      <c r="H109" s="79">
        <f>+'C3(1)-1管路'!O78</f>
        <v>5</v>
      </c>
      <c r="I109" s="79" t="str">
        <f>+'C3(1)-1管路'!R78</f>
        <v>-</v>
      </c>
      <c r="J109" s="79">
        <f>+'C3(1)-1管路'!W78</f>
        <v>9255.1</v>
      </c>
      <c r="K109" s="79">
        <f>+'C3(1)-1管路'!Z78</f>
        <v>51350.2</v>
      </c>
      <c r="L109" s="79" t="str">
        <f>+'C3(1)-1管路'!AC78</f>
        <v>-</v>
      </c>
      <c r="M109" s="79">
        <f>+'C3(1)-1管路'!AF78</f>
        <v>1376.3999999999996</v>
      </c>
      <c r="N109" s="79">
        <f>+'C3(1)-1管路'!AI78</f>
        <v>1621.1</v>
      </c>
      <c r="O109" s="79">
        <f>+'C3(1)-1管路'!AL78</f>
        <v>5109.4000000000005</v>
      </c>
      <c r="P109" s="79" t="str">
        <f>+'C3(1)-1管路'!AO78</f>
        <v>-</v>
      </c>
      <c r="Q109" s="79">
        <f>+'C3(1)-1管路'!AR78</f>
        <v>787.19999999999993</v>
      </c>
      <c r="R109" s="79" t="str">
        <f>+'C3(1)-1管路'!AU78</f>
        <v>-</v>
      </c>
      <c r="S109" s="79">
        <f t="shared" si="6"/>
        <v>78499.199999999997</v>
      </c>
    </row>
    <row r="110" spans="2:19" ht="13.5" customHeight="1">
      <c r="B110" s="1354" t="s">
        <v>180</v>
      </c>
      <c r="C110" s="1355"/>
      <c r="D110" s="1356" t="s">
        <v>856</v>
      </c>
      <c r="E110" s="494" t="s">
        <v>178</v>
      </c>
      <c r="F110" s="79"/>
      <c r="G110" s="79"/>
      <c r="H110" s="79"/>
      <c r="I110" s="79"/>
      <c r="J110" s="79"/>
      <c r="K110" s="79"/>
      <c r="L110" s="79"/>
      <c r="M110" s="79"/>
      <c r="N110" s="79"/>
      <c r="O110" s="79"/>
      <c r="P110" s="79"/>
      <c r="Q110" s="79"/>
      <c r="R110" s="79"/>
      <c r="S110" s="79">
        <f t="shared" si="6"/>
        <v>0</v>
      </c>
    </row>
    <row r="111" spans="2:19" ht="13.5">
      <c r="B111" s="1355"/>
      <c r="C111" s="1355"/>
      <c r="D111" s="1387"/>
      <c r="E111" s="494" t="s">
        <v>177</v>
      </c>
      <c r="F111" s="79">
        <f>SUM('C3(1)-1管路'!I79)</f>
        <v>0</v>
      </c>
      <c r="G111" s="79">
        <f>SUM('C3(1)-1管路'!L79)</f>
        <v>0</v>
      </c>
      <c r="H111" s="79">
        <f>SUM('C3(1)-1管路'!O79)</f>
        <v>0</v>
      </c>
      <c r="I111" s="79">
        <f>SUM('C3(1)-1管路'!R79)</f>
        <v>0</v>
      </c>
      <c r="J111" s="79">
        <f>SUM('C3(1)-1管路'!W79)</f>
        <v>169.9</v>
      </c>
      <c r="K111" s="79">
        <f>SUM('C3(1)-1管路'!Z79)</f>
        <v>1450.0999999999997</v>
      </c>
      <c r="L111" s="79">
        <f>SUM('C3(1)-1管路'!AC79)</f>
        <v>0</v>
      </c>
      <c r="M111" s="79">
        <f>SUM('C3(1)-1管路'!AF79)</f>
        <v>0</v>
      </c>
      <c r="N111" s="79">
        <f>SUM('C3(1)-1管路'!AI79)</f>
        <v>0</v>
      </c>
      <c r="O111" s="79">
        <f>SUM('C3(1)-1管路'!AL79)</f>
        <v>0</v>
      </c>
      <c r="P111" s="79">
        <f>SUM('C3(1)-1管路'!AO79)</f>
        <v>0</v>
      </c>
      <c r="Q111" s="79">
        <f>SUM('C3(1)-1管路'!AR79)</f>
        <v>0</v>
      </c>
      <c r="R111" s="79">
        <f>SUM('C3(1)-1管路'!AU79)</f>
        <v>0</v>
      </c>
      <c r="S111" s="79">
        <f t="shared" si="6"/>
        <v>1619.9999999999998</v>
      </c>
    </row>
    <row r="112" spans="2:19" ht="13.5">
      <c r="B112" s="1355"/>
      <c r="C112" s="1355"/>
      <c r="D112" s="1387"/>
      <c r="E112" s="494" t="s">
        <v>176</v>
      </c>
      <c r="F112" s="79">
        <f>SUM('C3(1)-1管路'!I80:I81)</f>
        <v>4705.2000000000007</v>
      </c>
      <c r="G112" s="79">
        <f>SUM('C3(1)-1管路'!L80:L81)</f>
        <v>0</v>
      </c>
      <c r="H112" s="79">
        <f>SUM('C3(1)-1管路'!O80:O81)</f>
        <v>0</v>
      </c>
      <c r="I112" s="79">
        <f>SUM('C3(1)-1管路'!R80:R81)</f>
        <v>0</v>
      </c>
      <c r="J112" s="79">
        <f>SUM('C3(1)-1管路'!W80:W81)</f>
        <v>4916.2000000000007</v>
      </c>
      <c r="K112" s="79">
        <f>SUM('C3(1)-1管路'!Z80:Z81)</f>
        <v>2729.4000000000033</v>
      </c>
      <c r="L112" s="79">
        <f>SUM('C3(1)-1管路'!AC80:AC81)</f>
        <v>0</v>
      </c>
      <c r="M112" s="79">
        <f>SUM('C3(1)-1管路'!AF80:AF81)</f>
        <v>0</v>
      </c>
      <c r="N112" s="79">
        <f>SUM('C3(1)-1管路'!AI80:AI81)</f>
        <v>16.100000000000001</v>
      </c>
      <c r="O112" s="79">
        <f>SUM('C3(1)-1管路'!AL80:AL81)</f>
        <v>795.99999999999932</v>
      </c>
      <c r="P112" s="79">
        <f>SUM('C3(1)-1管路'!AO80:AO81)</f>
        <v>0</v>
      </c>
      <c r="Q112" s="79">
        <f>SUM('C3(1)-1管路'!AR80:AR81)</f>
        <v>0</v>
      </c>
      <c r="R112" s="79">
        <f>SUM('C3(1)-1管路'!AU80:AU81)</f>
        <v>0</v>
      </c>
      <c r="S112" s="79">
        <f t="shared" si="6"/>
        <v>13162.900000000005</v>
      </c>
    </row>
    <row r="113" spans="2:19" ht="13.5">
      <c r="B113" s="1355"/>
      <c r="C113" s="1355"/>
      <c r="D113" s="1387"/>
      <c r="E113" s="494" t="s">
        <v>175</v>
      </c>
      <c r="F113" s="79">
        <f>+'C3(1)-1管路'!I82</f>
        <v>1195.0000000000005</v>
      </c>
      <c r="G113" s="79">
        <f>+'C3(1)-1管路'!L82</f>
        <v>56.8</v>
      </c>
      <c r="H113" s="79" t="str">
        <f>+'C3(1)-1管路'!O82</f>
        <v>-</v>
      </c>
      <c r="I113" s="79" t="str">
        <f>+'C3(1)-1管路'!R82</f>
        <v>-</v>
      </c>
      <c r="J113" s="79">
        <f>+'C3(1)-1管路'!W82</f>
        <v>8326.6999999999916</v>
      </c>
      <c r="K113" s="79">
        <f>+'C3(1)-1管路'!Z82</f>
        <v>23270.199999999983</v>
      </c>
      <c r="L113" s="79" t="str">
        <f>+'C3(1)-1管路'!AC82</f>
        <v>-</v>
      </c>
      <c r="M113" s="79">
        <f>+'C3(1)-1管路'!AF82</f>
        <v>207.70000000000002</v>
      </c>
      <c r="N113" s="79">
        <f>+'C3(1)-1管路'!AI82</f>
        <v>1133.6999999999998</v>
      </c>
      <c r="O113" s="79">
        <f>+'C3(1)-1管路'!AL82</f>
        <v>7167.5</v>
      </c>
      <c r="P113" s="79" t="str">
        <f>+'C3(1)-1管路'!AO82</f>
        <v>-</v>
      </c>
      <c r="Q113" s="79">
        <f>+'C3(1)-1管路'!AR82</f>
        <v>28.5</v>
      </c>
      <c r="R113" s="79" t="str">
        <f>+'C3(1)-1管路'!AU82</f>
        <v>-</v>
      </c>
      <c r="S113" s="79">
        <f t="shared" si="6"/>
        <v>41386.099999999969</v>
      </c>
    </row>
    <row r="114" spans="2:19" ht="13.5">
      <c r="B114" s="1355"/>
      <c r="C114" s="1355"/>
      <c r="D114" s="1387"/>
      <c r="E114" s="494" t="s">
        <v>174</v>
      </c>
      <c r="F114" s="79">
        <f>+'C3(1)-1管路'!I83</f>
        <v>4709.7</v>
      </c>
      <c r="G114" s="79">
        <f>+'C3(1)-1管路'!L83</f>
        <v>295.10000000000002</v>
      </c>
      <c r="H114" s="79" t="str">
        <f>+'C3(1)-1管路'!O83</f>
        <v>-</v>
      </c>
      <c r="I114" s="79" t="str">
        <f>+'C3(1)-1管路'!R83</f>
        <v>-</v>
      </c>
      <c r="J114" s="79">
        <f>+'C3(1)-1管路'!W83</f>
        <v>19735.200000000015</v>
      </c>
      <c r="K114" s="79">
        <f>+'C3(1)-1管路'!Z83</f>
        <v>64378.700000000026</v>
      </c>
      <c r="L114" s="79" t="str">
        <f>+'C3(1)-1管路'!AC83</f>
        <v>-</v>
      </c>
      <c r="M114" s="79">
        <f>+'C3(1)-1管路'!AF83</f>
        <v>367.9</v>
      </c>
      <c r="N114" s="79">
        <f>+'C3(1)-1管路'!AI83</f>
        <v>13105.199999999999</v>
      </c>
      <c r="O114" s="79">
        <f>+'C3(1)-1管路'!AL83</f>
        <v>5324.8</v>
      </c>
      <c r="P114" s="79" t="str">
        <f>+'C3(1)-1管路'!AO83</f>
        <v>-</v>
      </c>
      <c r="Q114" s="79">
        <f>+'C3(1)-1管路'!AR83</f>
        <v>155.5</v>
      </c>
      <c r="R114" s="79" t="str">
        <f>+'C3(1)-1管路'!AU83</f>
        <v>-</v>
      </c>
      <c r="S114" s="79">
        <f t="shared" si="6"/>
        <v>108072.10000000003</v>
      </c>
    </row>
    <row r="115" spans="2:19" ht="13.5">
      <c r="B115" s="1355"/>
      <c r="C115" s="1355"/>
      <c r="D115" s="1387"/>
      <c r="E115" s="494" t="s">
        <v>173</v>
      </c>
      <c r="F115" s="79">
        <f>+'C3(1)-1管路'!I84</f>
        <v>180.29999999999998</v>
      </c>
      <c r="G115" s="79">
        <f>+'C3(1)-1管路'!L84</f>
        <v>5.5</v>
      </c>
      <c r="H115" s="79">
        <f>+'C3(1)-1管路'!O84</f>
        <v>526.19999999999993</v>
      </c>
      <c r="I115" s="79" t="str">
        <f>+'C3(1)-1管路'!R84</f>
        <v>-</v>
      </c>
      <c r="J115" s="79">
        <f>+'C3(1)-1管路'!W84</f>
        <v>4726.7999999999975</v>
      </c>
      <c r="K115" s="79">
        <f>+'C3(1)-1管路'!Z84</f>
        <v>20150.299999999988</v>
      </c>
      <c r="L115" s="79" t="str">
        <f>+'C3(1)-1管路'!AC84</f>
        <v>-</v>
      </c>
      <c r="M115" s="79">
        <f>+'C3(1)-1管路'!AF84</f>
        <v>2856.5000000000005</v>
      </c>
      <c r="N115" s="79">
        <f>+'C3(1)-1管路'!AI84</f>
        <v>27863.30000000001</v>
      </c>
      <c r="O115" s="79">
        <f>+'C3(1)-1管路'!AL84</f>
        <v>1759.4</v>
      </c>
      <c r="P115" s="79" t="str">
        <f>+'C3(1)-1管路'!AO84</f>
        <v>-</v>
      </c>
      <c r="Q115" s="79">
        <f>+'C3(1)-1管路'!AR84</f>
        <v>183.89999999999998</v>
      </c>
      <c r="R115" s="79" t="str">
        <f>+'C3(1)-1管路'!AU84</f>
        <v>-</v>
      </c>
      <c r="S115" s="79">
        <f t="shared" si="6"/>
        <v>58252.2</v>
      </c>
    </row>
    <row r="116" spans="2:19" ht="13.5">
      <c r="B116" s="1355"/>
      <c r="C116" s="1355"/>
      <c r="D116" s="1388"/>
      <c r="E116" s="494" t="s">
        <v>54</v>
      </c>
      <c r="F116" s="79">
        <f>+'C3(1)-1管路'!I85</f>
        <v>10790.2</v>
      </c>
      <c r="G116" s="79">
        <f>+'C3(1)-1管路'!L85</f>
        <v>357.40000000000003</v>
      </c>
      <c r="H116" s="79">
        <f>+'C3(1)-1管路'!O85</f>
        <v>526.19999999999993</v>
      </c>
      <c r="I116" s="79" t="str">
        <f>+'C3(1)-1管路'!R85</f>
        <v>-</v>
      </c>
      <c r="J116" s="79">
        <f>+'C3(1)-1管路'!W85</f>
        <v>37874.800000000003</v>
      </c>
      <c r="K116" s="79">
        <f>+'C3(1)-1管路'!Z85</f>
        <v>111978.7</v>
      </c>
      <c r="L116" s="79" t="str">
        <f>+'C3(1)-1管路'!AC85</f>
        <v>-</v>
      </c>
      <c r="M116" s="79">
        <f>+'C3(1)-1管路'!AF85</f>
        <v>3432.1000000000004</v>
      </c>
      <c r="N116" s="79">
        <f>+'C3(1)-1管路'!AI85</f>
        <v>42118.30000000001</v>
      </c>
      <c r="O116" s="79">
        <f>+'C3(1)-1管路'!AL85</f>
        <v>15047.699999999999</v>
      </c>
      <c r="P116" s="79" t="str">
        <f>+'C3(1)-1管路'!AO85</f>
        <v>-</v>
      </c>
      <c r="Q116" s="79">
        <f>+'C3(1)-1管路'!AR85</f>
        <v>367.9</v>
      </c>
      <c r="R116" s="79" t="str">
        <f>+'C3(1)-1管路'!AU85</f>
        <v>-</v>
      </c>
      <c r="S116" s="79">
        <f t="shared" si="6"/>
        <v>222493.30000000002</v>
      </c>
    </row>
    <row r="117" spans="2:19" ht="15">
      <c r="B117" s="759" t="s">
        <v>854</v>
      </c>
      <c r="C117" s="1355"/>
      <c r="D117" s="1360" t="s">
        <v>855</v>
      </c>
      <c r="E117" s="1361"/>
      <c r="F117" s="79">
        <f>+'C3(1)-1管路'!I86</f>
        <v>10900.2</v>
      </c>
      <c r="G117" s="79">
        <f>+'C3(1)-1管路'!L86</f>
        <v>361.40000000000003</v>
      </c>
      <c r="H117" s="79">
        <f>+'C3(1)-1管路'!O86</f>
        <v>531.19999999999993</v>
      </c>
      <c r="I117" s="79" t="str">
        <f>+'C3(1)-1管路'!R86</f>
        <v>-</v>
      </c>
      <c r="J117" s="79">
        <f>+'C3(1)-1管路'!W86</f>
        <v>38256.800000000003</v>
      </c>
      <c r="K117" s="79">
        <f>+'C3(1)-1管路'!Z86</f>
        <v>113109.7</v>
      </c>
      <c r="L117" s="79" t="str">
        <f>+'C3(1)-1管路'!AC86</f>
        <v>-</v>
      </c>
      <c r="M117" s="79">
        <f>+'C3(1)-1管路'!AF86</f>
        <v>3467.1000000000004</v>
      </c>
      <c r="N117" s="79">
        <f>+'C3(1)-1管路'!AI86</f>
        <v>42118.30000000001</v>
      </c>
      <c r="O117" s="79">
        <f>+'C3(1)-1管路'!AL86</f>
        <v>16245.699999999999</v>
      </c>
      <c r="P117" s="79" t="str">
        <f>+'C3(1)-1管路'!AO86</f>
        <v>-</v>
      </c>
      <c r="Q117" s="79">
        <f>+'C3(1)-1管路'!AR86</f>
        <v>371.9</v>
      </c>
      <c r="R117" s="79" t="str">
        <f>+'C3(1)-1管路'!AU86</f>
        <v>-</v>
      </c>
      <c r="S117" s="79">
        <f t="shared" ref="S117" si="9">SUM(F117:R117)</f>
        <v>225362.30000000002</v>
      </c>
    </row>
    <row r="118" spans="2:19" ht="13.5">
      <c r="B118" s="1353" t="s">
        <v>67</v>
      </c>
      <c r="C118" s="1353"/>
      <c r="D118" s="1353"/>
      <c r="E118" s="1353"/>
      <c r="F118" s="104">
        <f>+'C3(1)-1管路'!I87</f>
        <v>19646.7</v>
      </c>
      <c r="G118" s="104">
        <f>+'C3(1)-1管路'!L87</f>
        <v>495.70000000000005</v>
      </c>
      <c r="H118" s="104">
        <f>+'C3(1)-1管路'!O87</f>
        <v>531.19999999999993</v>
      </c>
      <c r="I118" s="104" t="str">
        <f>+'C3(1)-1管路'!R87</f>
        <v>-</v>
      </c>
      <c r="J118" s="104">
        <f>+'C3(1)-1管路'!W87</f>
        <v>47129.9</v>
      </c>
      <c r="K118" s="104">
        <f>+'C3(1)-1管路'!Z87</f>
        <v>163328.9</v>
      </c>
      <c r="L118" s="104" t="str">
        <f>+'C3(1)-1管路'!AC87</f>
        <v>-</v>
      </c>
      <c r="M118" s="104">
        <f>+'C3(1)-1管路'!AF87</f>
        <v>4808.5</v>
      </c>
      <c r="N118" s="104">
        <f>+'C3(1)-1管路'!AI87</f>
        <v>43739.400000000009</v>
      </c>
      <c r="O118" s="104">
        <f>+'C3(1)-1管路'!AL87</f>
        <v>20157.099999999999</v>
      </c>
      <c r="P118" s="104" t="str">
        <f>+'C3(1)-1管路'!AO87</f>
        <v>-</v>
      </c>
      <c r="Q118" s="104">
        <f>+'C3(1)-1管路'!AR87</f>
        <v>1155.0999999999999</v>
      </c>
      <c r="R118" s="104" t="str">
        <f>+'C3(1)-1管路'!AU87</f>
        <v>-</v>
      </c>
      <c r="S118" s="79">
        <f t="shared" si="6"/>
        <v>300992.49999999994</v>
      </c>
    </row>
    <row r="119" spans="2:19" ht="13.5">
      <c r="C119" s="811" t="s">
        <v>734</v>
      </c>
      <c r="D119" s="812" t="s">
        <v>775</v>
      </c>
    </row>
    <row r="124" spans="2:19" ht="13.5" customHeight="1"/>
    <row r="131" ht="13.5" customHeight="1"/>
    <row r="138" ht="13.5" customHeight="1"/>
  </sheetData>
  <mergeCells count="51">
    <mergeCell ref="Q5:Q6"/>
    <mergeCell ref="M5:M6"/>
    <mergeCell ref="L5:L6"/>
    <mergeCell ref="C29:C58"/>
    <mergeCell ref="D36:D42"/>
    <mergeCell ref="D43:D49"/>
    <mergeCell ref="F4:S4"/>
    <mergeCell ref="D110:D116"/>
    <mergeCell ref="D95:D101"/>
    <mergeCell ref="D102:D108"/>
    <mergeCell ref="P5:P6"/>
    <mergeCell ref="O5:O6"/>
    <mergeCell ref="N5:N6"/>
    <mergeCell ref="F64:S64"/>
    <mergeCell ref="S5:S6"/>
    <mergeCell ref="I5:I6"/>
    <mergeCell ref="J5:J6"/>
    <mergeCell ref="K5:K6"/>
    <mergeCell ref="R5:R6"/>
    <mergeCell ref="B4:D6"/>
    <mergeCell ref="E4:E6"/>
    <mergeCell ref="B51:B57"/>
    <mergeCell ref="D117:E117"/>
    <mergeCell ref="C66:C87"/>
    <mergeCell ref="C88:C117"/>
    <mergeCell ref="C7:C28"/>
    <mergeCell ref="D28:E28"/>
    <mergeCell ref="D58:E58"/>
    <mergeCell ref="D51:D57"/>
    <mergeCell ref="B59:E59"/>
    <mergeCell ref="D7:D13"/>
    <mergeCell ref="D14:D20"/>
    <mergeCell ref="D21:D27"/>
    <mergeCell ref="D29:D35"/>
    <mergeCell ref="D87:E87"/>
    <mergeCell ref="F5:F6"/>
    <mergeCell ref="G5:G6"/>
    <mergeCell ref="H5:H6"/>
    <mergeCell ref="B3:S3"/>
    <mergeCell ref="B118:E118"/>
    <mergeCell ref="B110:B116"/>
    <mergeCell ref="D66:D72"/>
    <mergeCell ref="D73:D79"/>
    <mergeCell ref="D80:D86"/>
    <mergeCell ref="D88:D94"/>
    <mergeCell ref="E64:E65"/>
    <mergeCell ref="B64:D65"/>
    <mergeCell ref="D109:E109"/>
    <mergeCell ref="B66:B109"/>
    <mergeCell ref="B7:B50"/>
    <mergeCell ref="D50:E50"/>
  </mergeCells>
  <phoneticPr fontId="4"/>
  <pageMargins left="0.70866141732283472" right="0.70866141732283472" top="0.74803149606299213" bottom="0.74803149606299213" header="0.31496062992125984" footer="0.31496062992125984"/>
  <pageSetup paperSize="9" scale="4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U207"/>
  <sheetViews>
    <sheetView zoomScale="75" zoomScaleNormal="75" zoomScaleSheetLayoutView="70" workbookViewId="0">
      <selection activeCell="B4" sqref="B4:S61"/>
    </sheetView>
  </sheetViews>
  <sheetFormatPr defaultRowHeight="12"/>
  <cols>
    <col min="1" max="1" width="9" style="3" customWidth="1"/>
    <col min="2" max="4" width="6.25" style="3" customWidth="1"/>
    <col min="5" max="5" width="12.625" style="3" customWidth="1"/>
    <col min="6" max="18" width="14.375" style="3" customWidth="1"/>
    <col min="19" max="20" width="9" style="3" customWidth="1"/>
    <col min="21" max="21" width="20.125" style="3" customWidth="1"/>
    <col min="22" max="71" width="5.75" style="3" customWidth="1"/>
    <col min="72" max="16384" width="9" style="3"/>
  </cols>
  <sheetData>
    <row r="2" spans="2:21" ht="14.25">
      <c r="B2" s="600" t="s">
        <v>680</v>
      </c>
      <c r="C2" s="600"/>
    </row>
    <row r="3" spans="2:21">
      <c r="B3" s="1352" t="s">
        <v>531</v>
      </c>
      <c r="C3" s="1352"/>
      <c r="D3" s="1352"/>
      <c r="E3" s="1352"/>
      <c r="F3" s="1352"/>
      <c r="G3" s="1352"/>
      <c r="H3" s="1352"/>
      <c r="I3" s="1352"/>
      <c r="J3" s="1352"/>
      <c r="K3" s="1352"/>
      <c r="L3" s="1352"/>
      <c r="M3" s="1352"/>
      <c r="N3" s="1352"/>
      <c r="O3" s="1352"/>
      <c r="P3" s="1352"/>
      <c r="Q3" s="1352"/>
      <c r="R3" s="1352"/>
      <c r="S3" s="1352"/>
    </row>
    <row r="4" spans="2:21" ht="18.75" customHeight="1">
      <c r="B4" s="1367" t="s">
        <v>450</v>
      </c>
      <c r="C4" s="1368"/>
      <c r="D4" s="1369"/>
      <c r="E4" s="1350" t="s">
        <v>540</v>
      </c>
      <c r="F4" s="1384" t="s">
        <v>183</v>
      </c>
      <c r="G4" s="1385"/>
      <c r="H4" s="1385"/>
      <c r="I4" s="1385"/>
      <c r="J4" s="1385"/>
      <c r="K4" s="1385"/>
      <c r="L4" s="1385"/>
      <c r="M4" s="1385"/>
      <c r="N4" s="1385"/>
      <c r="O4" s="1385"/>
      <c r="P4" s="1385"/>
      <c r="Q4" s="1385"/>
      <c r="R4" s="1385"/>
      <c r="S4" s="1386"/>
      <c r="U4" s="1392" t="s">
        <v>739</v>
      </c>
    </row>
    <row r="5" spans="2:21" ht="42" customHeight="1">
      <c r="B5" s="1370"/>
      <c r="C5" s="1371"/>
      <c r="D5" s="1372"/>
      <c r="E5" s="1376"/>
      <c r="F5" s="1350" t="s">
        <v>181</v>
      </c>
      <c r="G5" s="1350" t="s">
        <v>182</v>
      </c>
      <c r="H5" s="1350" t="s">
        <v>161</v>
      </c>
      <c r="I5" s="1350" t="s">
        <v>162</v>
      </c>
      <c r="J5" s="1350" t="s">
        <v>163</v>
      </c>
      <c r="K5" s="1350" t="s">
        <v>164</v>
      </c>
      <c r="L5" s="1350" t="s">
        <v>165</v>
      </c>
      <c r="M5" s="1350" t="s">
        <v>166</v>
      </c>
      <c r="N5" s="1350" t="s">
        <v>167</v>
      </c>
      <c r="O5" s="1350" t="s">
        <v>168</v>
      </c>
      <c r="P5" s="1350" t="s">
        <v>169</v>
      </c>
      <c r="Q5" s="1350" t="s">
        <v>170</v>
      </c>
      <c r="R5" s="1350" t="s">
        <v>470</v>
      </c>
      <c r="S5" s="1390" t="s">
        <v>54</v>
      </c>
      <c r="U5" s="1393"/>
    </row>
    <row r="6" spans="2:21" ht="15.75" customHeight="1">
      <c r="B6" s="1373"/>
      <c r="C6" s="1374"/>
      <c r="D6" s="1375"/>
      <c r="E6" s="1351"/>
      <c r="F6" s="1351"/>
      <c r="G6" s="1351"/>
      <c r="H6" s="1351"/>
      <c r="I6" s="1351"/>
      <c r="J6" s="1351"/>
      <c r="K6" s="1351"/>
      <c r="L6" s="1351"/>
      <c r="M6" s="1351"/>
      <c r="N6" s="1351"/>
      <c r="O6" s="1351"/>
      <c r="P6" s="1351"/>
      <c r="Q6" s="1351"/>
      <c r="R6" s="1351"/>
      <c r="S6" s="1391"/>
      <c r="U6" s="1394"/>
    </row>
    <row r="7" spans="2:21" ht="18.75" customHeight="1">
      <c r="B7" s="1363" t="s">
        <v>160</v>
      </c>
      <c r="C7" s="1363" t="s">
        <v>857</v>
      </c>
      <c r="D7" s="1363" t="s">
        <v>156</v>
      </c>
      <c r="E7" s="80" t="s">
        <v>859</v>
      </c>
      <c r="F7" s="99">
        <f>+IF('C3(2)-2管路'!F7="-","-",'C3(2)-2管路'!F7/1000*F$63*$U7*F$64)</f>
        <v>0</v>
      </c>
      <c r="G7" s="99" t="str">
        <f>+IF('C3(2)-2管路'!G7="-","-",'C3(2)-2管路'!G7/1000*G$63*$U7*G$64)</f>
        <v>-</v>
      </c>
      <c r="H7" s="99" t="str">
        <f>+IF('C3(2)-2管路'!H7="-","-",'C3(2)-2管路'!H7/1000*H$63*$U7*H$64)</f>
        <v>-</v>
      </c>
      <c r="I7" s="99" t="str">
        <f>+IF('C3(2)-2管路'!I7="-","-",'C3(2)-2管路'!I7/1000*I$63*$U7*I$64)</f>
        <v>-</v>
      </c>
      <c r="J7" s="99" t="str">
        <f>+IF('C3(2)-2管路'!J7="-","-",'C3(2)-2管路'!J7/1000*J$63*$U7*J$64)</f>
        <v>-</v>
      </c>
      <c r="K7" s="99" t="str">
        <f>+IF('C3(2)-2管路'!K7="-","-",'C3(2)-2管路'!K7/1000*K$63*$U7*K$64)</f>
        <v>-</v>
      </c>
      <c r="L7" s="99" t="str">
        <f>+IF('C3(2)-2管路'!L7="-","-",'C3(2)-2管路'!L7/1000*L$63*$U7*L$64)</f>
        <v>-</v>
      </c>
      <c r="M7" s="99" t="str">
        <f>+IF('C3(2)-2管路'!M7="-","-",'C3(2)-2管路'!M7/1000*M$63*$U7*M$64)</f>
        <v>-</v>
      </c>
      <c r="N7" s="99" t="str">
        <f>+IF('C3(2)-2管路'!N7="-","-",'C3(2)-2管路'!N7/1000*N$63*$U7*N$64)</f>
        <v>-</v>
      </c>
      <c r="O7" s="99" t="str">
        <f>+IF('C3(2)-2管路'!O7="-","-",'C3(2)-2管路'!O7/1000*O$63*$U7*O$64)</f>
        <v>-</v>
      </c>
      <c r="P7" s="99" t="str">
        <f>+IF('C3(2)-2管路'!P7="-","-",'C3(2)-2管路'!P7/1000*P$63*$U7*P$64)</f>
        <v>-</v>
      </c>
      <c r="Q7" s="99">
        <f>+IF('C3(2)-2管路'!Q7="-","-",'C3(2)-2管路'!Q7/1000*Q$63*$U7*Q$64)</f>
        <v>4.4777836692719052E-3</v>
      </c>
      <c r="R7" s="99" t="str">
        <f>+IF('C3(2)-2管路'!R7="-","-",'C3(2)-2管路'!R7/1000*R$63*$U7*R$64)</f>
        <v>-</v>
      </c>
      <c r="S7" s="99">
        <f t="shared" ref="S7:S39" si="0">IF(SUM(F7:R7)=0,"-",SUM(F7:R7))</f>
        <v>4.4777836692719052E-3</v>
      </c>
      <c r="U7" s="676">
        <v>0.1</v>
      </c>
    </row>
    <row r="8" spans="2:21" ht="18.75" customHeight="1">
      <c r="B8" s="1364"/>
      <c r="C8" s="1364"/>
      <c r="D8" s="1364"/>
      <c r="E8" s="81" t="s">
        <v>860</v>
      </c>
      <c r="F8" s="100">
        <f>+IF('C3(2)-2管路'!F8="-","-",'C3(2)-2管路'!F8/1000*F$63*$U8*F$64)</f>
        <v>0</v>
      </c>
      <c r="G8" s="100" t="str">
        <f>+IF('C3(2)-2管路'!G8="-","-",'C3(2)-2管路'!G8/1000*G$63*$U8*G$64)</f>
        <v>-</v>
      </c>
      <c r="H8" s="100" t="str">
        <f>+IF('C3(2)-2管路'!H8="-","-",'C3(2)-2管路'!H8/1000*H$63*$U8*H$64)</f>
        <v>-</v>
      </c>
      <c r="I8" s="100" t="str">
        <f>+IF('C3(2)-2管路'!I8="-","-",'C3(2)-2管路'!I8/1000*I$63*$U8*I$64)</f>
        <v>-</v>
      </c>
      <c r="J8" s="100">
        <f>+IF('C3(2)-2管路'!J8="-","-",'C3(2)-2管路'!J8/1000*J$63*$U8*J$64)</f>
        <v>9.6986056766762661E-3</v>
      </c>
      <c r="K8" s="100">
        <f>+IF('C3(2)-2管路'!K8="-","-",'C3(2)-2管路'!K8/1000*K$63*$U8*K$64)</f>
        <v>4.0045855697243941E-3</v>
      </c>
      <c r="L8" s="100" t="str">
        <f>+IF('C3(2)-2管路'!L8="-","-",'C3(2)-2管路'!L8/1000*L$63*$U8*L$64)</f>
        <v>-</v>
      </c>
      <c r="M8" s="100" t="str">
        <f>+IF('C3(2)-2管路'!M8="-","-",'C3(2)-2管路'!M8/1000*M$63*$U8*M$64)</f>
        <v>-</v>
      </c>
      <c r="N8" s="100" t="str">
        <f>+IF('C3(2)-2管路'!N8="-","-",'C3(2)-2管路'!N8/1000*N$63*$U8*N$64)</f>
        <v>-</v>
      </c>
      <c r="O8" s="100" t="str">
        <f>+IF('C3(2)-2管路'!O8="-","-",'C3(2)-2管路'!O8/1000*O$63*$U8*O$64)</f>
        <v>-</v>
      </c>
      <c r="P8" s="100" t="str">
        <f>+IF('C3(2)-2管路'!P8="-","-",'C3(2)-2管路'!P8/1000*P$63*$U8*P$64)</f>
        <v>-</v>
      </c>
      <c r="Q8" s="100" t="str">
        <f>+IF('C3(2)-2管路'!Q8="-","-",'C3(2)-2管路'!Q8/1000*Q$63*$U8*Q$64)</f>
        <v>-</v>
      </c>
      <c r="R8" s="100" t="str">
        <f>+IF('C3(2)-2管路'!R8="-","-",'C3(2)-2管路'!R8/1000*R$63*$U8*R$64)</f>
        <v>-</v>
      </c>
      <c r="S8" s="100">
        <f t="shared" si="0"/>
        <v>1.370319124640066E-2</v>
      </c>
      <c r="U8" s="677">
        <v>0.2</v>
      </c>
    </row>
    <row r="9" spans="2:21" ht="18.75" customHeight="1">
      <c r="B9" s="1364"/>
      <c r="C9" s="1364"/>
      <c r="D9" s="1364"/>
      <c r="E9" s="81" t="s">
        <v>861</v>
      </c>
      <c r="F9" s="100" t="str">
        <f>+IF('C3(2)-2管路'!F9="-","-",'C3(2)-2管路'!F9/1000*F$63*$U9*F$64)</f>
        <v>-</v>
      </c>
      <c r="G9" s="100" t="str">
        <f>+IF('C3(2)-2管路'!G9="-","-",'C3(2)-2管路'!G9/1000*G$63*$U9*G$64)</f>
        <v>-</v>
      </c>
      <c r="H9" s="100" t="str">
        <f>+IF('C3(2)-2管路'!H9="-","-",'C3(2)-2管路'!H9/1000*H$63*$U9*H$64)</f>
        <v>-</v>
      </c>
      <c r="I9" s="100" t="str">
        <f>+IF('C3(2)-2管路'!I9="-","-",'C3(2)-2管路'!I9/1000*I$63*$U9*I$64)</f>
        <v>-</v>
      </c>
      <c r="J9" s="100" t="str">
        <f>+IF('C3(2)-2管路'!J9="-","-",'C3(2)-2管路'!J9/1000*J$63*$U9*J$64)</f>
        <v>-</v>
      </c>
      <c r="K9" s="100">
        <f>+IF('C3(2)-2管路'!K9="-","-",'C3(2)-2管路'!K9/1000*K$63*$U9*K$64)</f>
        <v>9.6986056766762657E-4</v>
      </c>
      <c r="L9" s="100" t="str">
        <f>+IF('C3(2)-2管路'!L9="-","-",'C3(2)-2管路'!L9/1000*L$63*$U9*L$64)</f>
        <v>-</v>
      </c>
      <c r="M9" s="100" t="str">
        <f>+IF('C3(2)-2管路'!M9="-","-",'C3(2)-2管路'!M9/1000*M$63*$U9*M$64)</f>
        <v>-</v>
      </c>
      <c r="N9" s="100" t="str">
        <f>+IF('C3(2)-2管路'!N9="-","-",'C3(2)-2管路'!N9/1000*N$63*$U9*N$64)</f>
        <v>-</v>
      </c>
      <c r="O9" s="100" t="str">
        <f>+IF('C3(2)-2管路'!O9="-","-",'C3(2)-2管路'!O9/1000*O$63*$U9*O$64)</f>
        <v>-</v>
      </c>
      <c r="P9" s="100" t="str">
        <f>+IF('C3(2)-2管路'!P9="-","-",'C3(2)-2管路'!P9/1000*P$63*$U9*P$64)</f>
        <v>-</v>
      </c>
      <c r="Q9" s="100" t="str">
        <f>+IF('C3(2)-2管路'!Q9="-","-",'C3(2)-2管路'!Q9/1000*Q$63*$U9*Q$64)</f>
        <v>-</v>
      </c>
      <c r="R9" s="100" t="str">
        <f>+IF('C3(2)-2管路'!R9="-","-",'C3(2)-2管路'!R9/1000*R$63*$U9*R$64)</f>
        <v>-</v>
      </c>
      <c r="S9" s="100">
        <f t="shared" si="0"/>
        <v>9.6986056766762657E-4</v>
      </c>
      <c r="U9" s="677">
        <v>0.4</v>
      </c>
    </row>
    <row r="10" spans="2:21" ht="18.75" customHeight="1">
      <c r="B10" s="1364"/>
      <c r="C10" s="1364"/>
      <c r="D10" s="1364"/>
      <c r="E10" s="81" t="s">
        <v>862</v>
      </c>
      <c r="F10" s="100" t="str">
        <f>+IF('C3(2)-2管路'!F10="-","-",'C3(2)-2管路'!F10/1000*F$63*$U10*F$64)</f>
        <v>-</v>
      </c>
      <c r="G10" s="100" t="str">
        <f>+IF('C3(2)-2管路'!G10="-","-",'C3(2)-2管路'!G10/1000*G$63*$U10*G$64)</f>
        <v>-</v>
      </c>
      <c r="H10" s="100" t="str">
        <f>+IF('C3(2)-2管路'!H10="-","-",'C3(2)-2管路'!H10/1000*H$63*$U10*H$64)</f>
        <v>-</v>
      </c>
      <c r="I10" s="100" t="str">
        <f>+IF('C3(2)-2管路'!I10="-","-",'C3(2)-2管路'!I10/1000*I$63*$U10*I$64)</f>
        <v>-</v>
      </c>
      <c r="J10" s="100" t="str">
        <f>+IF('C3(2)-2管路'!J10="-","-",'C3(2)-2管路'!J10/1000*J$63*$U10*J$64)</f>
        <v>-</v>
      </c>
      <c r="K10" s="100">
        <f>+IF('C3(2)-2管路'!K10="-","-",'C3(2)-2管路'!K10/1000*K$63*$U10*K$64)</f>
        <v>0.92965828284656515</v>
      </c>
      <c r="L10" s="100" t="str">
        <f>+IF('C3(2)-2管路'!L10="-","-",'C3(2)-2管路'!L10/1000*L$63*$U10*L$64)</f>
        <v>-</v>
      </c>
      <c r="M10" s="100" t="str">
        <f>+IF('C3(2)-2管路'!M10="-","-",'C3(2)-2管路'!M10/1000*M$63*$U10*M$64)</f>
        <v>-</v>
      </c>
      <c r="N10" s="100" t="str">
        <f>+IF('C3(2)-2管路'!N10="-","-",'C3(2)-2管路'!N10/1000*N$63*$U10*N$64)</f>
        <v>-</v>
      </c>
      <c r="O10" s="100" t="str">
        <f>+IF('C3(2)-2管路'!O10="-","-",'C3(2)-2管路'!O10/1000*O$63*$U10*O$64)</f>
        <v>-</v>
      </c>
      <c r="P10" s="100" t="str">
        <f>+IF('C3(2)-2管路'!P10="-","-",'C3(2)-2管路'!P10/1000*P$63*$U10*P$64)</f>
        <v>-</v>
      </c>
      <c r="Q10" s="100">
        <f>+IF('C3(2)-2管路'!Q10="-","-",'C3(2)-2管路'!Q10/1000*Q$63*$U10*Q$64)</f>
        <v>6.6677914027149315E-2</v>
      </c>
      <c r="R10" s="100" t="str">
        <f>+IF('C3(2)-2管路'!R10="-","-",'C3(2)-2管路'!R10/1000*R$63*$U10*R$64)</f>
        <v>-</v>
      </c>
      <c r="S10" s="100">
        <f t="shared" si="0"/>
        <v>0.99633619687371444</v>
      </c>
      <c r="U10" s="677">
        <v>1</v>
      </c>
    </row>
    <row r="11" spans="2:21" ht="18.75" customHeight="1">
      <c r="B11" s="1364"/>
      <c r="C11" s="1364"/>
      <c r="D11" s="1364"/>
      <c r="E11" s="81" t="s">
        <v>863</v>
      </c>
      <c r="F11" s="100" t="str">
        <f>+IF('C3(2)-2管路'!F11="-","-",'C3(2)-2管路'!F11/1000*F$63*$U11*F$64)</f>
        <v>-</v>
      </c>
      <c r="G11" s="100" t="str">
        <f>+IF('C3(2)-2管路'!G11="-","-",'C3(2)-2管路'!G11/1000*G$63*$U11*G$64)</f>
        <v>-</v>
      </c>
      <c r="H11" s="100" t="str">
        <f>+IF('C3(2)-2管路'!H11="-","-",'C3(2)-2管路'!H11/1000*H$63*$U11*H$64)</f>
        <v>-</v>
      </c>
      <c r="I11" s="100" t="str">
        <f>+IF('C3(2)-2管路'!I11="-","-",'C3(2)-2管路'!I11/1000*I$63*$U11*I$64)</f>
        <v>-</v>
      </c>
      <c r="J11" s="100" t="str">
        <f>+IF('C3(2)-2管路'!J11="-","-",'C3(2)-2管路'!J11/1000*J$63*$U11*J$64)</f>
        <v>-</v>
      </c>
      <c r="K11" s="100">
        <f>+IF('C3(2)-2管路'!K11="-","-",'C3(2)-2管路'!K11/1000*K$63*$U11*K$64)</f>
        <v>0.12623830292060881</v>
      </c>
      <c r="L11" s="100" t="str">
        <f>+IF('C3(2)-2管路'!L11="-","-",'C3(2)-2管路'!L11/1000*L$63*$U11*L$64)</f>
        <v>-</v>
      </c>
      <c r="M11" s="100" t="str">
        <f>+IF('C3(2)-2管路'!M11="-","-",'C3(2)-2管路'!M11/1000*M$63*$U11*M$64)</f>
        <v>-</v>
      </c>
      <c r="N11" s="100" t="str">
        <f>+IF('C3(2)-2管路'!N11="-","-",'C3(2)-2管路'!N11/1000*N$63*$U11*N$64)</f>
        <v>-</v>
      </c>
      <c r="O11" s="100" t="str">
        <f>+IF('C3(2)-2管路'!O11="-","-",'C3(2)-2管路'!O11/1000*O$63*$U11*O$64)</f>
        <v>-</v>
      </c>
      <c r="P11" s="100" t="str">
        <f>+IF('C3(2)-2管路'!P11="-","-",'C3(2)-2管路'!P11/1000*P$63*$U11*P$64)</f>
        <v>-</v>
      </c>
      <c r="Q11" s="100">
        <f>+IF('C3(2)-2管路'!Q11="-","-",'C3(2)-2管路'!Q11/1000*Q$63*$U11*Q$64)</f>
        <v>5.3968047716988897E-2</v>
      </c>
      <c r="R11" s="100" t="str">
        <f>+IF('C3(2)-2管路'!R11="-","-",'C3(2)-2管路'!R11/1000*R$63*$U11*R$64)</f>
        <v>-</v>
      </c>
      <c r="S11" s="100">
        <f t="shared" si="0"/>
        <v>0.18020635063759771</v>
      </c>
      <c r="U11" s="677">
        <v>1</v>
      </c>
    </row>
    <row r="12" spans="2:21" ht="18.75" customHeight="1">
      <c r="B12" s="1364"/>
      <c r="C12" s="1364"/>
      <c r="D12" s="1364"/>
      <c r="E12" s="81" t="s">
        <v>194</v>
      </c>
      <c r="F12" s="100" t="str">
        <f>+IF('C3(2)-2管路'!F12="-","-",'C3(2)-2管路'!F12/1000*F$63*$U12*F$64)</f>
        <v>-</v>
      </c>
      <c r="G12" s="100" t="str">
        <f>+IF('C3(2)-2管路'!G12="-","-",'C3(2)-2管路'!G12/1000*G$63*$U12*G$64)</f>
        <v>-</v>
      </c>
      <c r="H12" s="100" t="str">
        <f>+IF('C3(2)-2管路'!H12="-","-",'C3(2)-2管路'!H12/1000*H$63*$U12*H$64)</f>
        <v>-</v>
      </c>
      <c r="I12" s="100" t="str">
        <f>+IF('C3(2)-2管路'!I12="-","-",'C3(2)-2管路'!I12/1000*I$63*$U12*I$64)</f>
        <v>-</v>
      </c>
      <c r="J12" s="100" t="str">
        <f>+IF('C3(2)-2管路'!J12="-","-",'C3(2)-2管路'!J12/1000*J$63*$U12*J$64)</f>
        <v>-</v>
      </c>
      <c r="K12" s="100" t="str">
        <f>+IF('C3(2)-2管路'!K12="-","-",'C3(2)-2管路'!K12/1000*K$63*$U12*K$64)</f>
        <v>-</v>
      </c>
      <c r="L12" s="100" t="str">
        <f>+IF('C3(2)-2管路'!L12="-","-",'C3(2)-2管路'!L12/1000*L$63*$U12*L$64)</f>
        <v>-</v>
      </c>
      <c r="M12" s="100" t="str">
        <f>+IF('C3(2)-2管路'!M12="-","-",'C3(2)-2管路'!M12/1000*M$63*$U12*M$64)</f>
        <v>-</v>
      </c>
      <c r="N12" s="100" t="str">
        <f>+IF('C3(2)-2管路'!N12="-","-",'C3(2)-2管路'!N12/1000*N$63*$U12*N$64)</f>
        <v>-</v>
      </c>
      <c r="O12" s="100" t="str">
        <f>+IF('C3(2)-2管路'!O12="-","-",'C3(2)-2管路'!O12/1000*O$63*$U12*O$64)</f>
        <v>-</v>
      </c>
      <c r="P12" s="100" t="str">
        <f>+IF('C3(2)-2管路'!P12="-","-",'C3(2)-2管路'!P12/1000*P$63*$U12*P$64)</f>
        <v>-</v>
      </c>
      <c r="Q12" s="100" t="str">
        <f>+IF('C3(2)-2管路'!Q12="-","-",'C3(2)-2管路'!Q12/1000*Q$63*$U12*Q$64)</f>
        <v>-</v>
      </c>
      <c r="R12" s="100" t="str">
        <f>+IF('C3(2)-2管路'!R12="-","-",'C3(2)-2管路'!R12/1000*R$63*$U12*R$64)</f>
        <v>-</v>
      </c>
      <c r="S12" s="100" t="str">
        <f t="shared" si="0"/>
        <v>-</v>
      </c>
      <c r="U12" s="677">
        <v>2</v>
      </c>
    </row>
    <row r="13" spans="2:21" ht="18.75" customHeight="1">
      <c r="B13" s="1364"/>
      <c r="C13" s="1364"/>
      <c r="D13" s="1398"/>
      <c r="E13" s="82" t="s">
        <v>54</v>
      </c>
      <c r="F13" s="101">
        <f>+IF('C3(2)-2管路'!F13="-","-",SUM(F7:F12))</f>
        <v>0</v>
      </c>
      <c r="G13" s="101" t="str">
        <f>+IF('C3(2)-2管路'!G13="-","-",SUM(G7:G12))</f>
        <v>-</v>
      </c>
      <c r="H13" s="101" t="str">
        <f>+IF('C3(2)-2管路'!H13="-","-",SUM(H7:H12))</f>
        <v>-</v>
      </c>
      <c r="I13" s="101" t="str">
        <f>+IF('C3(2)-2管路'!I13="-","-",SUM(I7:I12))</f>
        <v>-</v>
      </c>
      <c r="J13" s="101">
        <f>+IF('C3(2)-2管路'!J13="-","-",SUM(J7:J12))</f>
        <v>9.6986056766762661E-3</v>
      </c>
      <c r="K13" s="101">
        <f>+IF('C3(2)-2管路'!K13="-","-",SUM(K7:K12))</f>
        <v>1.060871031904566</v>
      </c>
      <c r="L13" s="101" t="str">
        <f>+IF('C3(2)-2管路'!L13="-","-",SUM(L7:L12))</f>
        <v>-</v>
      </c>
      <c r="M13" s="101" t="str">
        <f>+IF('C3(2)-2管路'!M13="-","-",SUM(M7:M12))</f>
        <v>-</v>
      </c>
      <c r="N13" s="101" t="str">
        <f>+IF('C3(2)-2管路'!N13="-","-",SUM(N7:N12))</f>
        <v>-</v>
      </c>
      <c r="O13" s="101" t="str">
        <f>+IF('C3(2)-2管路'!O13="-","-",SUM(O7:O12))</f>
        <v>-</v>
      </c>
      <c r="P13" s="101" t="str">
        <f>+IF('C3(2)-2管路'!P13="-","-",SUM(P7:P12))</f>
        <v>-</v>
      </c>
      <c r="Q13" s="101">
        <f>+IF('C3(2)-2管路'!Q13="-","-",SUM(Q7:Q12))</f>
        <v>0.12512374541341012</v>
      </c>
      <c r="R13" s="101" t="str">
        <f>+IF('C3(2)-2管路'!R13="-","-",SUM(R7:R12))</f>
        <v>-</v>
      </c>
      <c r="S13" s="101">
        <f t="shared" si="0"/>
        <v>1.1956933829946526</v>
      </c>
      <c r="U13" s="678"/>
    </row>
    <row r="14" spans="2:21" ht="18.75" customHeight="1">
      <c r="B14" s="1364"/>
      <c r="C14" s="1364"/>
      <c r="D14" s="1363" t="s">
        <v>157</v>
      </c>
      <c r="E14" s="80" t="s">
        <v>864</v>
      </c>
      <c r="F14" s="99" t="str">
        <f>+IF('C3(2)-2管路'!F14="-","-",'C3(2)-2管路'!F14/1000*F$63*$U14*F$64)</f>
        <v>-</v>
      </c>
      <c r="G14" s="99" t="str">
        <f>+IF('C3(2)-2管路'!G14="-","-",'C3(2)-2管路'!G14/1000*G$63*$U14*G$64)</f>
        <v>-</v>
      </c>
      <c r="H14" s="99" t="str">
        <f>+IF('C3(2)-2管路'!H14="-","-",'C3(2)-2管路'!H14/1000*H$63*$U14*H$64)</f>
        <v>-</v>
      </c>
      <c r="I14" s="99" t="str">
        <f>+IF('C3(2)-2管路'!I14="-","-",'C3(2)-2管路'!I14/1000*I$63*$U14*I$64)</f>
        <v>-</v>
      </c>
      <c r="J14" s="99" t="str">
        <f>+IF('C3(2)-2管路'!J14="-","-",'C3(2)-2管路'!J14/1000*J$63*$U14*J$64)</f>
        <v>-</v>
      </c>
      <c r="K14" s="99" t="str">
        <f>+IF('C3(2)-2管路'!K14="-","-",'C3(2)-2管路'!K14/1000*K$63*$U14*K$64)</f>
        <v>-</v>
      </c>
      <c r="L14" s="99" t="str">
        <f>+IF('C3(2)-2管路'!L14="-","-",'C3(2)-2管路'!L14/1000*L$63*$U14*L$64)</f>
        <v>-</v>
      </c>
      <c r="M14" s="99" t="str">
        <f>+IF('C3(2)-2管路'!M14="-","-",'C3(2)-2管路'!M14/1000*M$63*$U14*M$64)</f>
        <v>-</v>
      </c>
      <c r="N14" s="99" t="str">
        <f>+IF('C3(2)-2管路'!N14="-","-",'C3(2)-2管路'!N14/1000*N$63*$U14*N$64)</f>
        <v>-</v>
      </c>
      <c r="O14" s="99" t="str">
        <f>+IF('C3(2)-2管路'!O14="-","-",'C3(2)-2管路'!O14/1000*O$63*$U14*O$64)</f>
        <v>-</v>
      </c>
      <c r="P14" s="99" t="str">
        <f>+IF('C3(2)-2管路'!P14="-","-",'C3(2)-2管路'!P14/1000*P$63*$U14*P$64)</f>
        <v>-</v>
      </c>
      <c r="Q14" s="99" t="str">
        <f>+IF('C3(2)-2管路'!Q14="-","-",'C3(2)-2管路'!Q14/1000*Q$63*$U14*Q$64)</f>
        <v>-</v>
      </c>
      <c r="R14" s="99" t="str">
        <f>+IF('C3(2)-2管路'!R14="-","-",'C3(2)-2管路'!R14/1000*R$63*$U14*R$64)</f>
        <v>-</v>
      </c>
      <c r="S14" s="99" t="str">
        <f t="shared" si="0"/>
        <v>-</v>
      </c>
      <c r="U14" s="99">
        <f t="shared" ref="U14:U19" si="1">+U7</f>
        <v>0.1</v>
      </c>
    </row>
    <row r="15" spans="2:21" ht="18.75" customHeight="1">
      <c r="B15" s="1364"/>
      <c r="C15" s="1364"/>
      <c r="D15" s="1364"/>
      <c r="E15" s="81" t="s">
        <v>865</v>
      </c>
      <c r="F15" s="100" t="str">
        <f>+IF('C3(2)-2管路'!F15="-","-",'C3(2)-2管路'!F15/1000*F$63*$U15*F$64)</f>
        <v>-</v>
      </c>
      <c r="G15" s="100" t="str">
        <f>+IF('C3(2)-2管路'!G15="-","-",'C3(2)-2管路'!G15/1000*G$63*$U15*G$64)</f>
        <v>-</v>
      </c>
      <c r="H15" s="100" t="str">
        <f>+IF('C3(2)-2管路'!H15="-","-",'C3(2)-2管路'!H15/1000*H$63*$U15*H$64)</f>
        <v>-</v>
      </c>
      <c r="I15" s="100" t="str">
        <f>+IF('C3(2)-2管路'!I15="-","-",'C3(2)-2管路'!I15/1000*I$63*$U15*I$64)</f>
        <v>-</v>
      </c>
      <c r="J15" s="100">
        <f>+IF('C3(2)-2管路'!J15="-","-",'C3(2)-2管路'!J15/1000*J$63*$U15*J$64)</f>
        <v>7.0080247470176889E-3</v>
      </c>
      <c r="K15" s="100">
        <f>+IF('C3(2)-2管路'!K15="-","-",'C3(2)-2管路'!K15/1000*K$63*$U15*K$64)</f>
        <v>0.29274146231180592</v>
      </c>
      <c r="L15" s="100" t="str">
        <f>+IF('C3(2)-2管路'!L15="-","-",'C3(2)-2管路'!L15/1000*L$63*$U15*L$64)</f>
        <v>-</v>
      </c>
      <c r="M15" s="100" t="str">
        <f>+IF('C3(2)-2管路'!M15="-","-",'C3(2)-2管路'!M15/1000*M$63*$U15*M$64)</f>
        <v>-</v>
      </c>
      <c r="N15" s="100" t="str">
        <f>+IF('C3(2)-2管路'!N15="-","-",'C3(2)-2管路'!N15/1000*N$63*$U15*N$64)</f>
        <v>-</v>
      </c>
      <c r="O15" s="100" t="str">
        <f>+IF('C3(2)-2管路'!O15="-","-",'C3(2)-2管路'!O15/1000*O$63*$U15*O$64)</f>
        <v>-</v>
      </c>
      <c r="P15" s="100" t="str">
        <f>+IF('C3(2)-2管路'!P15="-","-",'C3(2)-2管路'!P15/1000*P$63*$U15*P$64)</f>
        <v>-</v>
      </c>
      <c r="Q15" s="100" t="str">
        <f>+IF('C3(2)-2管路'!Q15="-","-",'C3(2)-2管路'!Q15/1000*Q$63*$U15*Q$64)</f>
        <v>-</v>
      </c>
      <c r="R15" s="100" t="str">
        <f>+IF('C3(2)-2管路'!R15="-","-",'C3(2)-2管路'!R15/1000*R$63*$U15*R$64)</f>
        <v>-</v>
      </c>
      <c r="S15" s="100">
        <f t="shared" si="0"/>
        <v>0.29974948705882359</v>
      </c>
      <c r="U15" s="100">
        <f t="shared" si="1"/>
        <v>0.2</v>
      </c>
    </row>
    <row r="16" spans="2:21" ht="18.75" customHeight="1">
      <c r="B16" s="1364"/>
      <c r="C16" s="1364"/>
      <c r="D16" s="1364"/>
      <c r="E16" s="81" t="s">
        <v>866</v>
      </c>
      <c r="F16" s="100">
        <f>+IF('C3(2)-2管路'!F16="-","-",'C3(2)-2管路'!F16/1000*F$63*$U16*F$64)</f>
        <v>0</v>
      </c>
      <c r="G16" s="100" t="str">
        <f>+IF('C3(2)-2管路'!G16="-","-",'C3(2)-2管路'!G16/1000*G$63*$U16*G$64)</f>
        <v>-</v>
      </c>
      <c r="H16" s="100" t="str">
        <f>+IF('C3(2)-2管路'!H16="-","-",'C3(2)-2管路'!H16/1000*H$63*$U16*H$64)</f>
        <v>-</v>
      </c>
      <c r="I16" s="100" t="str">
        <f>+IF('C3(2)-2管路'!I16="-","-",'C3(2)-2管路'!I16/1000*I$63*$U16*I$64)</f>
        <v>-</v>
      </c>
      <c r="J16" s="100">
        <f>+IF('C3(2)-2管路'!J16="-","-",'C3(2)-2管路'!J16/1000*J$63*$U16*J$64)</f>
        <v>2.3777226820238589E-3</v>
      </c>
      <c r="K16" s="100">
        <f>+IF('C3(2)-2管路'!K16="-","-",'C3(2)-2管路'!K16/1000*K$63*$U16*K$64)</f>
        <v>0.61238873392019755</v>
      </c>
      <c r="L16" s="100" t="str">
        <f>+IF('C3(2)-2管路'!L16="-","-",'C3(2)-2管路'!L16/1000*L$63*$U16*L$64)</f>
        <v>-</v>
      </c>
      <c r="M16" s="100" t="str">
        <f>+IF('C3(2)-2管路'!M16="-","-",'C3(2)-2管路'!M16/1000*M$63*$U16*M$64)</f>
        <v>-</v>
      </c>
      <c r="N16" s="100" t="str">
        <f>+IF('C3(2)-2管路'!N16="-","-",'C3(2)-2管路'!N16/1000*N$63*$U16*N$64)</f>
        <v>-</v>
      </c>
      <c r="O16" s="100" t="str">
        <f>+IF('C3(2)-2管路'!O16="-","-",'C3(2)-2管路'!O16/1000*O$63*$U16*O$64)</f>
        <v>-</v>
      </c>
      <c r="P16" s="100" t="str">
        <f>+IF('C3(2)-2管路'!P16="-","-",'C3(2)-2管路'!P16/1000*P$63*$U16*P$64)</f>
        <v>-</v>
      </c>
      <c r="Q16" s="100">
        <f>+IF('C3(2)-2管路'!Q16="-","-",'C3(2)-2管路'!Q16/1000*Q$63*$U16*Q$64)</f>
        <v>7.352168819415879E-3</v>
      </c>
      <c r="R16" s="100" t="str">
        <f>+IF('C3(2)-2管路'!R16="-","-",'C3(2)-2管路'!R16/1000*R$63*$U16*R$64)</f>
        <v>-</v>
      </c>
      <c r="S16" s="100">
        <f t="shared" si="0"/>
        <v>0.62211862542163732</v>
      </c>
      <c r="U16" s="100">
        <f t="shared" si="1"/>
        <v>0.4</v>
      </c>
    </row>
    <row r="17" spans="2:21" ht="18.75" customHeight="1">
      <c r="B17" s="1364"/>
      <c r="C17" s="1364"/>
      <c r="D17" s="1364"/>
      <c r="E17" s="81" t="s">
        <v>867</v>
      </c>
      <c r="F17" s="100" t="str">
        <f>+IF('C3(2)-2管路'!F17="-","-",'C3(2)-2管路'!F17/1000*F$63*$U17*F$64)</f>
        <v>-</v>
      </c>
      <c r="G17" s="100" t="str">
        <f>+IF('C3(2)-2管路'!G17="-","-",'C3(2)-2管路'!G17/1000*G$63*$U17*G$64)</f>
        <v>-</v>
      </c>
      <c r="H17" s="100" t="str">
        <f>+IF('C3(2)-2管路'!H17="-","-",'C3(2)-2管路'!H17/1000*H$63*$U17*H$64)</f>
        <v>-</v>
      </c>
      <c r="I17" s="100" t="str">
        <f>+IF('C3(2)-2管路'!I17="-","-",'C3(2)-2管路'!I17/1000*I$63*$U17*I$64)</f>
        <v>-</v>
      </c>
      <c r="J17" s="100">
        <f>+IF('C3(2)-2管路'!J17="-","-",'C3(2)-2管路'!J17/1000*J$63*$U17*J$64)</f>
        <v>0.39877694389140267</v>
      </c>
      <c r="K17" s="100">
        <f>+IF('C3(2)-2管路'!K17="-","-",'C3(2)-2管路'!K17/1000*K$63*$U17*K$64)</f>
        <v>0.97611773262032087</v>
      </c>
      <c r="L17" s="100" t="str">
        <f>+IF('C3(2)-2管路'!L17="-","-",'C3(2)-2管路'!L17/1000*L$63*$U17*L$64)</f>
        <v>-</v>
      </c>
      <c r="M17" s="100" t="str">
        <f>+IF('C3(2)-2管路'!M17="-","-",'C3(2)-2管路'!M17/1000*M$63*$U17*M$64)</f>
        <v>-</v>
      </c>
      <c r="N17" s="100" t="str">
        <f>+IF('C3(2)-2管路'!N17="-","-",'C3(2)-2管路'!N17/1000*N$63*$U17*N$64)</f>
        <v>-</v>
      </c>
      <c r="O17" s="100" t="str">
        <f>+IF('C3(2)-2管路'!O17="-","-",'C3(2)-2管路'!O17/1000*O$63*$U17*O$64)</f>
        <v>-</v>
      </c>
      <c r="P17" s="100" t="str">
        <f>+IF('C3(2)-2管路'!P17="-","-",'C3(2)-2管路'!P17/1000*P$63*$U17*P$64)</f>
        <v>-</v>
      </c>
      <c r="Q17" s="100" t="str">
        <f>+IF('C3(2)-2管路'!Q17="-","-",'C3(2)-2管路'!Q17/1000*Q$63*$U17*Q$64)</f>
        <v>-</v>
      </c>
      <c r="R17" s="100" t="str">
        <f>+IF('C3(2)-2管路'!R17="-","-",'C3(2)-2管路'!R17/1000*R$63*$U17*R$64)</f>
        <v>-</v>
      </c>
      <c r="S17" s="100">
        <f t="shared" si="0"/>
        <v>1.3748946765117236</v>
      </c>
      <c r="U17" s="100">
        <f t="shared" si="1"/>
        <v>1</v>
      </c>
    </row>
    <row r="18" spans="2:21" ht="18.75" customHeight="1">
      <c r="B18" s="1364"/>
      <c r="C18" s="1364"/>
      <c r="D18" s="1364"/>
      <c r="E18" s="81" t="s">
        <v>868</v>
      </c>
      <c r="F18" s="100" t="str">
        <f>+IF('C3(2)-2管路'!F18="-","-",'C3(2)-2管路'!F18/1000*F$63*$U18*F$64)</f>
        <v>-</v>
      </c>
      <c r="G18" s="100" t="str">
        <f>+IF('C3(2)-2管路'!G18="-","-",'C3(2)-2管路'!G18/1000*G$63*$U18*G$64)</f>
        <v>-</v>
      </c>
      <c r="H18" s="100" t="str">
        <f>+IF('C3(2)-2管路'!H18="-","-",'C3(2)-2管路'!H18/1000*H$63*$U18*H$64)</f>
        <v>-</v>
      </c>
      <c r="I18" s="100" t="str">
        <f>+IF('C3(2)-2管路'!I18="-","-",'C3(2)-2管路'!I18/1000*I$63*$U18*I$64)</f>
        <v>-</v>
      </c>
      <c r="J18" s="100" t="str">
        <f>+IF('C3(2)-2管路'!J18="-","-",'C3(2)-2管路'!J18/1000*J$63*$U18*J$64)</f>
        <v>-</v>
      </c>
      <c r="K18" s="100">
        <f>+IF('C3(2)-2管路'!K18="-","-",'C3(2)-2管路'!K18/1000*K$63*$U18*K$64)</f>
        <v>0.68312598371040711</v>
      </c>
      <c r="L18" s="100" t="str">
        <f>+IF('C3(2)-2管路'!L18="-","-",'C3(2)-2管路'!L18/1000*L$63*$U18*L$64)</f>
        <v>-</v>
      </c>
      <c r="M18" s="100">
        <f>+IF('C3(2)-2管路'!M18="-","-",'C3(2)-2管路'!M18/1000*M$63*$U18*M$64)</f>
        <v>0.76099640154668846</v>
      </c>
      <c r="N18" s="100">
        <f>+IF('C3(2)-2管路'!N18="-","-",'C3(2)-2管路'!N18/1000*N$63*$U18*N$64)</f>
        <v>6.6482377622377612E-3</v>
      </c>
      <c r="O18" s="100" t="str">
        <f>+IF('C3(2)-2管路'!O18="-","-",'C3(2)-2管路'!O18/1000*O$63*$U18*O$64)</f>
        <v>-</v>
      </c>
      <c r="P18" s="100" t="str">
        <f>+IF('C3(2)-2管路'!P18="-","-",'C3(2)-2管路'!P18/1000*P$63*$U18*P$64)</f>
        <v>-</v>
      </c>
      <c r="Q18" s="100" t="str">
        <f>+IF('C3(2)-2管路'!Q18="-","-",'C3(2)-2管路'!Q18/1000*Q$63*$U18*Q$64)</f>
        <v>-</v>
      </c>
      <c r="R18" s="100" t="str">
        <f>+IF('C3(2)-2管路'!R18="-","-",'C3(2)-2管路'!R18/1000*R$63*$U18*R$64)</f>
        <v>-</v>
      </c>
      <c r="S18" s="100">
        <f t="shared" si="0"/>
        <v>1.4507706230193333</v>
      </c>
      <c r="U18" s="100">
        <f t="shared" si="1"/>
        <v>1</v>
      </c>
    </row>
    <row r="19" spans="2:21" ht="18.75" customHeight="1">
      <c r="B19" s="1364"/>
      <c r="C19" s="1364"/>
      <c r="D19" s="1364"/>
      <c r="E19" s="81" t="s">
        <v>194</v>
      </c>
      <c r="F19" s="100">
        <f>+IF('C3(2)-2管路'!F19="-","-",'C3(2)-2管路'!F19/1000*F$63*$U19*F$64)</f>
        <v>0</v>
      </c>
      <c r="G19" s="100" t="str">
        <f>+IF('C3(2)-2管路'!G19="-","-",'C3(2)-2管路'!G19/1000*G$63*$U19*G$64)</f>
        <v>-</v>
      </c>
      <c r="H19" s="100" t="str">
        <f>+IF('C3(2)-2管路'!H19="-","-",'C3(2)-2管路'!H19/1000*H$63*$U19*H$64)</f>
        <v>-</v>
      </c>
      <c r="I19" s="100" t="str">
        <f>+IF('C3(2)-2管路'!I19="-","-",'C3(2)-2管路'!I19/1000*I$63*$U19*I$64)</f>
        <v>-</v>
      </c>
      <c r="J19" s="100" t="str">
        <f>+IF('C3(2)-2管路'!J19="-","-",'C3(2)-2管路'!J19/1000*J$63*$U19*J$64)</f>
        <v>-</v>
      </c>
      <c r="K19" s="100" t="str">
        <f>+IF('C3(2)-2管路'!K19="-","-",'C3(2)-2管路'!K19/1000*K$63*$U19*K$64)</f>
        <v>-</v>
      </c>
      <c r="L19" s="100" t="str">
        <f>+IF('C3(2)-2管路'!L19="-","-",'C3(2)-2管路'!L19/1000*L$63*$U19*L$64)</f>
        <v>-</v>
      </c>
      <c r="M19" s="100">
        <f>+IF('C3(2)-2管路'!M19="-","-",'C3(2)-2管路'!M19/1000*M$63*$U19*M$64)</f>
        <v>6.757738148909914E-3</v>
      </c>
      <c r="N19" s="100">
        <f>+IF('C3(2)-2管路'!N19="-","-",'C3(2)-2管路'!N19/1000*N$63*$U19*N$64)</f>
        <v>0.52990365693130403</v>
      </c>
      <c r="O19" s="100" t="str">
        <f>+IF('C3(2)-2管路'!O19="-","-",'C3(2)-2管路'!O19/1000*O$63*$U19*O$64)</f>
        <v>-</v>
      </c>
      <c r="P19" s="100" t="str">
        <f>+IF('C3(2)-2管路'!P19="-","-",'C3(2)-2管路'!P19/1000*P$63*$U19*P$64)</f>
        <v>-</v>
      </c>
      <c r="Q19" s="100">
        <f>+IF('C3(2)-2管路'!Q19="-","-",'C3(2)-2管路'!Q19/1000*Q$63*$U19*Q$64)</f>
        <v>2.6952738033730972</v>
      </c>
      <c r="R19" s="100" t="str">
        <f>+IF('C3(2)-2管路'!R19="-","-",'C3(2)-2管路'!R19/1000*R$63*$U19*R$64)</f>
        <v>-</v>
      </c>
      <c r="S19" s="100">
        <f t="shared" si="0"/>
        <v>3.2319351984533111</v>
      </c>
      <c r="U19" s="100">
        <f t="shared" si="1"/>
        <v>2</v>
      </c>
    </row>
    <row r="20" spans="2:21" ht="18.75" customHeight="1">
      <c r="B20" s="1364"/>
      <c r="C20" s="1364"/>
      <c r="D20" s="1398"/>
      <c r="E20" s="82" t="s">
        <v>54</v>
      </c>
      <c r="F20" s="101">
        <f>+IF('C3(2)-2管路'!F20="-","-",SUM(F14:F19))</f>
        <v>0</v>
      </c>
      <c r="G20" s="101" t="str">
        <f>+IF('C3(2)-2管路'!G20="-","-",SUM(G14:G19))</f>
        <v>-</v>
      </c>
      <c r="H20" s="101" t="str">
        <f>+IF('C3(2)-2管路'!H20="-","-",SUM(H14:H19))</f>
        <v>-</v>
      </c>
      <c r="I20" s="101" t="str">
        <f>+IF('C3(2)-2管路'!I20="-","-",SUM(I14:I19))</f>
        <v>-</v>
      </c>
      <c r="J20" s="101">
        <f>+IF('C3(2)-2管路'!J20="-","-",SUM(J14:J19))</f>
        <v>0.40816269132044419</v>
      </c>
      <c r="K20" s="101">
        <f>+IF('C3(2)-2管路'!K20="-","-",SUM(K14:K19))</f>
        <v>2.5643739125627318</v>
      </c>
      <c r="L20" s="101" t="str">
        <f>+IF('C3(2)-2管路'!L20="-","-",SUM(L14:L19))</f>
        <v>-</v>
      </c>
      <c r="M20" s="101">
        <f>+IF('C3(2)-2管路'!M20="-","-",SUM(M14:M19))</f>
        <v>0.76775413969559836</v>
      </c>
      <c r="N20" s="101">
        <f>+IF('C3(2)-2管路'!N20="-","-",SUM(N14:N19))</f>
        <v>0.53655189469354181</v>
      </c>
      <c r="O20" s="101" t="str">
        <f>+IF('C3(2)-2管路'!O20="-","-",SUM(O14:O19))</f>
        <v>-</v>
      </c>
      <c r="P20" s="101" t="str">
        <f>+IF('C3(2)-2管路'!P20="-","-",SUM(P14:P19))</f>
        <v>-</v>
      </c>
      <c r="Q20" s="101">
        <f>+IF('C3(2)-2管路'!Q20="-","-",SUM(Q14:Q19))</f>
        <v>2.702625972192513</v>
      </c>
      <c r="R20" s="101" t="str">
        <f>+IF('C3(2)-2管路'!R20="-","-",SUM(R14:R19))</f>
        <v>-</v>
      </c>
      <c r="S20" s="101">
        <f t="shared" si="0"/>
        <v>6.9794686104648296</v>
      </c>
      <c r="U20" s="101"/>
    </row>
    <row r="21" spans="2:21" ht="18.75" customHeight="1">
      <c r="B21" s="1364"/>
      <c r="C21" s="1364"/>
      <c r="D21" s="1363" t="s">
        <v>155</v>
      </c>
      <c r="E21" s="80" t="s">
        <v>864</v>
      </c>
      <c r="F21" s="99" t="str">
        <f>+IF('C3(2)-2管路'!F21="-","-",'C3(2)-2管路'!F21/1000*F$63*$U21*F$64)</f>
        <v>-</v>
      </c>
      <c r="G21" s="99">
        <f>+IF('C3(2)-2管路'!G21="-","-",'C3(2)-2管路'!G21/1000*G$63*$U21*G$64)</f>
        <v>0</v>
      </c>
      <c r="H21" s="99" t="str">
        <f>+IF('C3(2)-2管路'!H21="-","-",'C3(2)-2管路'!H21/1000*H$63*$U21*H$64)</f>
        <v>-</v>
      </c>
      <c r="I21" s="99" t="str">
        <f>+IF('C3(2)-2管路'!I21="-","-",'C3(2)-2管路'!I21/1000*I$63*$U21*I$64)</f>
        <v>-</v>
      </c>
      <c r="J21" s="99" t="str">
        <f>+IF('C3(2)-2管路'!J21="-","-",'C3(2)-2管路'!J21/1000*J$63*$U21*J$64)</f>
        <v>-</v>
      </c>
      <c r="K21" s="99">
        <f>+IF('C3(2)-2管路'!K21="-","-",'C3(2)-2管路'!K21/1000*K$63*$U21*K$64)</f>
        <v>0.1132312212751954</v>
      </c>
      <c r="L21" s="99" t="str">
        <f>+IF('C3(2)-2管路'!L21="-","-",'C3(2)-2管路'!L21/1000*L$63*$U21*L$64)</f>
        <v>-</v>
      </c>
      <c r="M21" s="99" t="str">
        <f>+IF('C3(2)-2管路'!M21="-","-",'C3(2)-2管路'!M21/1000*M$63*$U21*M$64)</f>
        <v>-</v>
      </c>
      <c r="N21" s="99" t="str">
        <f>+IF('C3(2)-2管路'!N21="-","-",'C3(2)-2管路'!N21/1000*N$63*$U21*N$64)</f>
        <v>-</v>
      </c>
      <c r="O21" s="99" t="str">
        <f>+IF('C3(2)-2管路'!O21="-","-",'C3(2)-2管路'!O21/1000*O$63*$U21*O$64)</f>
        <v>-</v>
      </c>
      <c r="P21" s="99" t="str">
        <f>+IF('C3(2)-2管路'!P21="-","-",'C3(2)-2管路'!P21/1000*P$63*$U21*P$64)</f>
        <v>-</v>
      </c>
      <c r="Q21" s="99" t="str">
        <f>+IF('C3(2)-2管路'!Q21="-","-",'C3(2)-2管路'!Q21/1000*Q$63*$U21*Q$64)</f>
        <v>-</v>
      </c>
      <c r="R21" s="99" t="str">
        <f>+IF('C3(2)-2管路'!R21="-","-",'C3(2)-2管路'!R21/1000*R$63*$U21*R$64)</f>
        <v>-</v>
      </c>
      <c r="S21" s="99">
        <f t="shared" si="0"/>
        <v>0.1132312212751954</v>
      </c>
      <c r="U21" s="99">
        <f t="shared" ref="U21:U26" si="2">+U14</f>
        <v>0.1</v>
      </c>
    </row>
    <row r="22" spans="2:21" ht="18.75" customHeight="1">
      <c r="B22" s="1364"/>
      <c r="C22" s="1364"/>
      <c r="D22" s="1364"/>
      <c r="E22" s="81" t="s">
        <v>865</v>
      </c>
      <c r="F22" s="100">
        <f>+IF('C3(2)-2管路'!F22="-","-",'C3(2)-2管路'!F22/1000*F$63*$U22*F$64)</f>
        <v>0</v>
      </c>
      <c r="G22" s="100" t="str">
        <f>+IF('C3(2)-2管路'!G22="-","-",'C3(2)-2管路'!G22/1000*G$63*$U22*G$64)</f>
        <v>-</v>
      </c>
      <c r="H22" s="100" t="str">
        <f>+IF('C3(2)-2管路'!H22="-","-",'C3(2)-2管路'!H22/1000*H$63*$U22*H$64)</f>
        <v>-</v>
      </c>
      <c r="I22" s="100" t="str">
        <f>+IF('C3(2)-2管路'!I22="-","-",'C3(2)-2管路'!I22/1000*I$63*$U22*I$64)</f>
        <v>-</v>
      </c>
      <c r="J22" s="100" t="str">
        <f>+IF('C3(2)-2管路'!J22="-","-",'C3(2)-2管路'!J22/1000*J$63*$U22*J$64)</f>
        <v>-</v>
      </c>
      <c r="K22" s="100">
        <f>+IF('C3(2)-2管路'!K22="-","-",'C3(2)-2管路'!K22/1000*K$63*$U22*K$64)</f>
        <v>0.88107139698889358</v>
      </c>
      <c r="L22" s="100" t="str">
        <f>+IF('C3(2)-2管路'!L22="-","-",'C3(2)-2管路'!L22/1000*L$63*$U22*L$64)</f>
        <v>-</v>
      </c>
      <c r="M22" s="100" t="str">
        <f>+IF('C3(2)-2管路'!M22="-","-",'C3(2)-2管路'!M22/1000*M$63*$U22*M$64)</f>
        <v>-</v>
      </c>
      <c r="N22" s="100" t="str">
        <f>+IF('C3(2)-2管路'!N22="-","-",'C3(2)-2管路'!N22/1000*N$63*$U22*N$64)</f>
        <v>-</v>
      </c>
      <c r="O22" s="100" t="str">
        <f>+IF('C3(2)-2管路'!O22="-","-",'C3(2)-2管路'!O22/1000*O$63*$U22*O$64)</f>
        <v>-</v>
      </c>
      <c r="P22" s="100" t="str">
        <f>+IF('C3(2)-2管路'!P22="-","-",'C3(2)-2管路'!P22/1000*P$63*$U22*P$64)</f>
        <v>-</v>
      </c>
      <c r="Q22" s="100" t="str">
        <f>+IF('C3(2)-2管路'!Q22="-","-",'C3(2)-2管路'!Q22/1000*Q$63*$U22*Q$64)</f>
        <v>-</v>
      </c>
      <c r="R22" s="100" t="str">
        <f>+IF('C3(2)-2管路'!R22="-","-",'C3(2)-2管路'!R22/1000*R$63*$U22*R$64)</f>
        <v>-</v>
      </c>
      <c r="S22" s="100">
        <f t="shared" si="0"/>
        <v>0.88107139698889358</v>
      </c>
      <c r="U22" s="100">
        <f t="shared" si="2"/>
        <v>0.2</v>
      </c>
    </row>
    <row r="23" spans="2:21" ht="18.75" customHeight="1">
      <c r="B23" s="1364"/>
      <c r="C23" s="1364"/>
      <c r="D23" s="1364"/>
      <c r="E23" s="81" t="s">
        <v>866</v>
      </c>
      <c r="F23" s="100">
        <f>+IF('C3(2)-2管路'!F23="-","-",'C3(2)-2管路'!F23/1000*F$63*$U23*F$64)</f>
        <v>0</v>
      </c>
      <c r="G23" s="100" t="str">
        <f>+IF('C3(2)-2管路'!G23="-","-",'C3(2)-2管路'!G23/1000*G$63*$U23*G$64)</f>
        <v>-</v>
      </c>
      <c r="H23" s="100" t="str">
        <f>+IF('C3(2)-2管路'!H23="-","-",'C3(2)-2管路'!H23/1000*H$63*$U23*H$64)</f>
        <v>-</v>
      </c>
      <c r="I23" s="100" t="str">
        <f>+IF('C3(2)-2管路'!I23="-","-",'C3(2)-2管路'!I23/1000*I$63*$U23*I$64)</f>
        <v>-</v>
      </c>
      <c r="J23" s="100">
        <f>+IF('C3(2)-2管路'!J23="-","-",'C3(2)-2管路'!J23/1000*J$63*$U23*J$64)</f>
        <v>0.51618482277252165</v>
      </c>
      <c r="K23" s="100">
        <f>+IF('C3(2)-2管路'!K23="-","-",'C3(2)-2管路'!K23/1000*K$63*$U23*K$64)</f>
        <v>5.23443134117647</v>
      </c>
      <c r="L23" s="100" t="str">
        <f>+IF('C3(2)-2管路'!L23="-","-",'C3(2)-2管路'!L23/1000*L$63*$U23*L$64)</f>
        <v>-</v>
      </c>
      <c r="M23" s="100" t="str">
        <f>+IF('C3(2)-2管路'!M23="-","-",'C3(2)-2管路'!M23/1000*M$63*$U23*M$64)</f>
        <v>-</v>
      </c>
      <c r="N23" s="100" t="str">
        <f>+IF('C3(2)-2管路'!N23="-","-",'C3(2)-2管路'!N23/1000*N$63*$U23*N$64)</f>
        <v>-</v>
      </c>
      <c r="O23" s="100">
        <f>+IF('C3(2)-2管路'!O23="-","-",'C3(2)-2管路'!O23/1000*O$63*$U23*O$64)</f>
        <v>2.0904405961332793</v>
      </c>
      <c r="P23" s="100" t="str">
        <f>+IF('C3(2)-2管路'!P23="-","-",'C3(2)-2管路'!P23/1000*P$63*$U23*P$64)</f>
        <v>-</v>
      </c>
      <c r="Q23" s="100" t="str">
        <f>+IF('C3(2)-2管路'!Q23="-","-",'C3(2)-2管路'!Q23/1000*Q$63*$U23*Q$64)</f>
        <v>-</v>
      </c>
      <c r="R23" s="100" t="str">
        <f>+IF('C3(2)-2管路'!R23="-","-",'C3(2)-2管路'!R23/1000*R$63*$U23*R$64)</f>
        <v>-</v>
      </c>
      <c r="S23" s="100">
        <f t="shared" si="0"/>
        <v>7.8410567600822709</v>
      </c>
      <c r="U23" s="100">
        <f t="shared" si="2"/>
        <v>0.4</v>
      </c>
    </row>
    <row r="24" spans="2:21" ht="18.75" customHeight="1">
      <c r="B24" s="1364"/>
      <c r="C24" s="1364"/>
      <c r="D24" s="1364"/>
      <c r="E24" s="81" t="s">
        <v>867</v>
      </c>
      <c r="F24" s="100">
        <f>+IF('C3(2)-2管路'!F24="-","-",'C3(2)-2管路'!F24/1000*F$63*$U24*F$64)</f>
        <v>0</v>
      </c>
      <c r="G24" s="100">
        <f>+IF('C3(2)-2管路'!G24="-","-",'C3(2)-2管路'!G24/1000*G$63*$U24*G$64)</f>
        <v>0</v>
      </c>
      <c r="H24" s="100" t="str">
        <f>+IF('C3(2)-2管路'!H24="-","-",'C3(2)-2管路'!H24/1000*H$63*$U24*H$64)</f>
        <v>-</v>
      </c>
      <c r="I24" s="100" t="str">
        <f>+IF('C3(2)-2管路'!I24="-","-",'C3(2)-2管路'!I24/1000*I$63*$U24*I$64)</f>
        <v>-</v>
      </c>
      <c r="J24" s="100">
        <f>+IF('C3(2)-2管路'!J24="-","-",'C3(2)-2管路'!J24/1000*J$63*$U24*J$64)</f>
        <v>1.4977306459893052</v>
      </c>
      <c r="K24" s="100">
        <f>+IF('C3(2)-2管路'!K24="-","-",'C3(2)-2管路'!K24/1000*K$63*$U24*K$64)</f>
        <v>12.654099327519535</v>
      </c>
      <c r="L24" s="100" t="str">
        <f>+IF('C3(2)-2管路'!L24="-","-",'C3(2)-2管路'!L24/1000*L$63*$U24*L$64)</f>
        <v>-</v>
      </c>
      <c r="M24" s="100" t="str">
        <f>+IF('C3(2)-2管路'!M24="-","-",'C3(2)-2管路'!M24/1000*M$63*$U24*M$64)</f>
        <v>-</v>
      </c>
      <c r="N24" s="100">
        <f>+IF('C3(2)-2管路'!N24="-","-",'C3(2)-2管路'!N24/1000*N$63*$U24*N$64)</f>
        <v>1.4199853714520774</v>
      </c>
      <c r="O24" s="100">
        <f>+IF('C3(2)-2管路'!O24="-","-",'C3(2)-2管路'!O24/1000*O$63*$U24*O$64)</f>
        <v>1.905502264500206</v>
      </c>
      <c r="P24" s="100" t="str">
        <f>+IF('C3(2)-2管路'!P24="-","-",'C3(2)-2管路'!P24/1000*P$63*$U24*P$64)</f>
        <v>-</v>
      </c>
      <c r="Q24" s="100" t="str">
        <f>+IF('C3(2)-2管路'!Q24="-","-",'C3(2)-2管路'!Q24/1000*Q$63*$U24*Q$64)</f>
        <v>-</v>
      </c>
      <c r="R24" s="100" t="str">
        <f>+IF('C3(2)-2管路'!R24="-","-",'C3(2)-2管路'!R24/1000*R$63*$U24*R$64)</f>
        <v>-</v>
      </c>
      <c r="S24" s="100">
        <f t="shared" si="0"/>
        <v>17.477317609461124</v>
      </c>
      <c r="U24" s="100">
        <f t="shared" si="2"/>
        <v>1</v>
      </c>
    </row>
    <row r="25" spans="2:21" ht="18.75" customHeight="1">
      <c r="B25" s="1364"/>
      <c r="C25" s="1364"/>
      <c r="D25" s="1364"/>
      <c r="E25" s="81" t="s">
        <v>868</v>
      </c>
      <c r="F25" s="100" t="str">
        <f>+IF('C3(2)-2管路'!F25="-","-",'C3(2)-2管路'!F25/1000*F$63*$U25*F$64)</f>
        <v>-</v>
      </c>
      <c r="G25" s="100" t="str">
        <f>+IF('C3(2)-2管路'!G25="-","-",'C3(2)-2管路'!G25/1000*G$63*$U25*G$64)</f>
        <v>-</v>
      </c>
      <c r="H25" s="100" t="str">
        <f>+IF('C3(2)-2管路'!H25="-","-",'C3(2)-2管路'!H25/1000*H$63*$U25*H$64)</f>
        <v>-</v>
      </c>
      <c r="I25" s="100" t="str">
        <f>+IF('C3(2)-2管路'!I25="-","-",'C3(2)-2管路'!I25/1000*I$63*$U25*I$64)</f>
        <v>-</v>
      </c>
      <c r="J25" s="100">
        <f>+IF('C3(2)-2管路'!J25="-","-",'C3(2)-2管路'!J25/1000*J$63*$U25*J$64)</f>
        <v>0.19358104072398194</v>
      </c>
      <c r="K25" s="100">
        <f>+IF('C3(2)-2管路'!K25="-","-",'C3(2)-2管路'!K25/1000*K$63*$U25*K$64)</f>
        <v>2.0579815529411767</v>
      </c>
      <c r="L25" s="100" t="str">
        <f>+IF('C3(2)-2管路'!L25="-","-",'C3(2)-2管路'!L25/1000*L$63*$U25*L$64)</f>
        <v>-</v>
      </c>
      <c r="M25" s="100" t="str">
        <f>+IF('C3(2)-2管路'!M25="-","-",'C3(2)-2管路'!M25/1000*M$63*$U25*M$64)</f>
        <v>-</v>
      </c>
      <c r="N25" s="100">
        <f>+IF('C3(2)-2管路'!N25="-","-",'C3(2)-2管路'!N25/1000*N$63*$U25*N$64)</f>
        <v>0.45305784985602626</v>
      </c>
      <c r="O25" s="100">
        <f>+IF('C3(2)-2管路'!O25="-","-",'C3(2)-2管路'!O25/1000*O$63*$U25*O$64)</f>
        <v>0.5166071814068286</v>
      </c>
      <c r="P25" s="100" t="str">
        <f>+IF('C3(2)-2管路'!P25="-","-",'C3(2)-2管路'!P25/1000*P$63*$U25*P$64)</f>
        <v>-</v>
      </c>
      <c r="Q25" s="100" t="str">
        <f>+IF('C3(2)-2管路'!Q25="-","-",'C3(2)-2管路'!Q25/1000*Q$63*$U25*Q$64)</f>
        <v>-</v>
      </c>
      <c r="R25" s="100" t="str">
        <f>+IF('C3(2)-2管路'!R25="-","-",'C3(2)-2管路'!R25/1000*R$63*$U25*R$64)</f>
        <v>-</v>
      </c>
      <c r="S25" s="100">
        <f t="shared" si="0"/>
        <v>3.2212276249280136</v>
      </c>
      <c r="U25" s="100">
        <f t="shared" si="2"/>
        <v>1</v>
      </c>
    </row>
    <row r="26" spans="2:21" ht="18.75" customHeight="1">
      <c r="B26" s="1364"/>
      <c r="C26" s="1364"/>
      <c r="D26" s="1364"/>
      <c r="E26" s="81" t="s">
        <v>194</v>
      </c>
      <c r="F26" s="100" t="str">
        <f>+IF('C3(2)-2管路'!F26="-","-",'C3(2)-2管路'!F26/1000*F$63*$U26*F$64)</f>
        <v>-</v>
      </c>
      <c r="G26" s="100" t="str">
        <f>+IF('C3(2)-2管路'!G26="-","-",'C3(2)-2管路'!G26/1000*G$63*$U26*G$64)</f>
        <v>-</v>
      </c>
      <c r="H26" s="100" t="str">
        <f>+IF('C3(2)-2管路'!H26="-","-",'C3(2)-2管路'!H26/1000*H$63*$U26*H$64)</f>
        <v>-</v>
      </c>
      <c r="I26" s="100" t="str">
        <f>+IF('C3(2)-2管路'!I26="-","-",'C3(2)-2管路'!I26/1000*I$63*$U26*I$64)</f>
        <v>-</v>
      </c>
      <c r="J26" s="100" t="str">
        <f>+IF('C3(2)-2管路'!J26="-","-",'C3(2)-2管路'!J26/1000*J$63*$U26*J$64)</f>
        <v>-</v>
      </c>
      <c r="K26" s="100">
        <f>+IF('C3(2)-2管路'!K26="-","-",'C3(2)-2管路'!K26/1000*K$63*$U26*K$64)</f>
        <v>0.42126363044014808</v>
      </c>
      <c r="L26" s="100" t="str">
        <f>+IF('C3(2)-2管路'!L26="-","-",'C3(2)-2管路'!L26/1000*L$63*$U26*L$64)</f>
        <v>-</v>
      </c>
      <c r="M26" s="100">
        <f>+IF('C3(2)-2管路'!M26="-","-",'C3(2)-2管路'!M26/1000*M$63*$U26*M$64)</f>
        <v>0.149921672266557</v>
      </c>
      <c r="N26" s="100">
        <f>+IF('C3(2)-2管路'!N26="-","-",'C3(2)-2管路'!N26/1000*N$63*$U26*N$64)</f>
        <v>2.0503947404360345</v>
      </c>
      <c r="O26" s="100" t="str">
        <f>+IF('C3(2)-2管路'!O26="-","-",'C3(2)-2管路'!O26/1000*O$63*$U26*O$64)</f>
        <v>-</v>
      </c>
      <c r="P26" s="100" t="str">
        <f>+IF('C3(2)-2管路'!P26="-","-",'C3(2)-2管路'!P26/1000*P$63*$U26*P$64)</f>
        <v>-</v>
      </c>
      <c r="Q26" s="100" t="str">
        <f>+IF('C3(2)-2管路'!Q26="-","-",'C3(2)-2管路'!Q26/1000*Q$63*$U26*Q$64)</f>
        <v>-</v>
      </c>
      <c r="R26" s="100" t="str">
        <f>+IF('C3(2)-2管路'!R26="-","-",'C3(2)-2管路'!R26/1000*R$63*$U26*R$64)</f>
        <v>-</v>
      </c>
      <c r="S26" s="100">
        <f t="shared" si="0"/>
        <v>2.6215800431427398</v>
      </c>
      <c r="U26" s="100">
        <f t="shared" si="2"/>
        <v>2</v>
      </c>
    </row>
    <row r="27" spans="2:21" ht="18.75" customHeight="1">
      <c r="B27" s="1364"/>
      <c r="C27" s="1364"/>
      <c r="D27" s="1398"/>
      <c r="E27" s="82" t="s">
        <v>54</v>
      </c>
      <c r="F27" s="101">
        <f>+IF('C3(2)-2管路'!F27="-","-",SUM(F21:F26))</f>
        <v>0</v>
      </c>
      <c r="G27" s="101">
        <f>+IF('C3(2)-2管路'!G27="-","-",SUM(G21:G26))</f>
        <v>0</v>
      </c>
      <c r="H27" s="101" t="str">
        <f>+IF('C3(2)-2管路'!H27="-","-",SUM(H21:H26))</f>
        <v>-</v>
      </c>
      <c r="I27" s="101" t="str">
        <f>+IF('C3(2)-2管路'!I27="-","-",SUM(I21:I26))</f>
        <v>-</v>
      </c>
      <c r="J27" s="101">
        <f>+IF('C3(2)-2管路'!J27="-","-",SUM(J21:J26))</f>
        <v>2.2074965094858086</v>
      </c>
      <c r="K27" s="101">
        <f>+IF('C3(2)-2管路'!K27="-","-",SUM(K21:K26))</f>
        <v>21.362078470341416</v>
      </c>
      <c r="L27" s="101" t="str">
        <f>+IF('C3(2)-2管路'!L27="-","-",SUM(L21:L26))</f>
        <v>-</v>
      </c>
      <c r="M27" s="101">
        <f>+IF('C3(2)-2管路'!M27="-","-",SUM(M21:M26))</f>
        <v>0.149921672266557</v>
      </c>
      <c r="N27" s="101">
        <f>+IF('C3(2)-2管路'!N27="-","-",SUM(N21:N26))</f>
        <v>3.9234379617441384</v>
      </c>
      <c r="O27" s="101">
        <f>+IF('C3(2)-2管路'!O27="-","-",SUM(O21:O26))</f>
        <v>4.5125500420403135</v>
      </c>
      <c r="P27" s="101" t="str">
        <f>+IF('C3(2)-2管路'!P27="-","-",SUM(P21:P26))</f>
        <v>-</v>
      </c>
      <c r="Q27" s="101" t="str">
        <f>+IF('C3(2)-2管路'!Q27="-","-",SUM(Q21:Q26))</f>
        <v>-</v>
      </c>
      <c r="R27" s="101" t="str">
        <f>+IF('C3(2)-2管路'!R27="-","-",SUM(R21:R26))</f>
        <v>-</v>
      </c>
      <c r="S27" s="101">
        <f t="shared" si="0"/>
        <v>32.155484655878233</v>
      </c>
      <c r="U27" s="101"/>
    </row>
    <row r="28" spans="2:21" ht="18.75" customHeight="1">
      <c r="B28" s="1364"/>
      <c r="C28" s="1398"/>
      <c r="D28" s="1365" t="s">
        <v>207</v>
      </c>
      <c r="E28" s="1366"/>
      <c r="F28" s="809" t="str">
        <f>IF(SUM(F13,F20,F27)=0,"-",SUM(F13,F20,F27))</f>
        <v>-</v>
      </c>
      <c r="G28" s="809" t="str">
        <f t="shared" ref="G28:R28" si="3">IF(SUM(G13,G20,G27)=0,"-",SUM(G13,G20,G27))</f>
        <v>-</v>
      </c>
      <c r="H28" s="809" t="str">
        <f t="shared" si="3"/>
        <v>-</v>
      </c>
      <c r="I28" s="809" t="str">
        <f t="shared" si="3"/>
        <v>-</v>
      </c>
      <c r="J28" s="809">
        <f t="shared" si="3"/>
        <v>2.625357806482929</v>
      </c>
      <c r="K28" s="809">
        <f t="shared" si="3"/>
        <v>24.987323414808714</v>
      </c>
      <c r="L28" s="809" t="str">
        <f t="shared" si="3"/>
        <v>-</v>
      </c>
      <c r="M28" s="809">
        <f t="shared" si="3"/>
        <v>0.91767581196215531</v>
      </c>
      <c r="N28" s="809">
        <f t="shared" si="3"/>
        <v>4.4599898564376801</v>
      </c>
      <c r="O28" s="809">
        <f t="shared" si="3"/>
        <v>4.5125500420403135</v>
      </c>
      <c r="P28" s="809" t="str">
        <f t="shared" si="3"/>
        <v>-</v>
      </c>
      <c r="Q28" s="809">
        <f t="shared" si="3"/>
        <v>2.827749717605923</v>
      </c>
      <c r="R28" s="809" t="str">
        <f t="shared" si="3"/>
        <v>-</v>
      </c>
      <c r="S28" s="809">
        <f>IF(SUM(S13,S20,S27)=0,"-",SUM(S13,S20,S27))</f>
        <v>40.330646649337716</v>
      </c>
      <c r="U28" s="809"/>
    </row>
    <row r="29" spans="2:21" ht="18.75" customHeight="1">
      <c r="B29" s="1364"/>
      <c r="C29" s="1363" t="s">
        <v>858</v>
      </c>
      <c r="D29" s="1251" t="s">
        <v>767</v>
      </c>
      <c r="E29" s="80" t="s">
        <v>864</v>
      </c>
      <c r="F29" s="99" t="str">
        <f>+IF('C3(2)-2管路'!F29="-","-",'C3(2)-2管路'!F29/1000*F$63*$U29*F$64)</f>
        <v>-</v>
      </c>
      <c r="G29" s="99" t="str">
        <f>+IF('C3(2)-2管路'!G29="-","-",'C3(2)-2管路'!G29/1000*G$63*$U29*G$64)</f>
        <v>-</v>
      </c>
      <c r="H29" s="99" t="str">
        <f>+IF('C3(2)-2管路'!H29="-","-",'C3(2)-2管路'!H29/1000*H$63*$U29*H$64)</f>
        <v>-</v>
      </c>
      <c r="I29" s="99" t="str">
        <f>+IF('C3(2)-2管路'!I29="-","-",'C3(2)-2管路'!I29/1000*I$63*$U29*I$64)</f>
        <v>-</v>
      </c>
      <c r="J29" s="99" t="str">
        <f>+IF('C3(2)-2管路'!J29="-","-",'C3(2)-2管路'!J29/1000*J$63*$U29*J$64)</f>
        <v>-</v>
      </c>
      <c r="K29" s="99" t="str">
        <f>+IF('C3(2)-2管路'!K29="-","-",'C3(2)-2管路'!K29/1000*K$63*$U29*K$64)</f>
        <v>-</v>
      </c>
      <c r="L29" s="99" t="str">
        <f>+IF('C3(2)-2管路'!L29="-","-",'C3(2)-2管路'!L29/1000*L$63*$U29*L$64)</f>
        <v>-</v>
      </c>
      <c r="M29" s="99" t="str">
        <f>+IF('C3(2)-2管路'!M29="-","-",'C3(2)-2管路'!M29/1000*M$63*$U29*M$64)</f>
        <v>-</v>
      </c>
      <c r="N29" s="99" t="str">
        <f>+IF('C3(2)-2管路'!N29="-","-",'C3(2)-2管路'!N29/1000*N$63*$U29*N$64)</f>
        <v>-</v>
      </c>
      <c r="O29" s="99" t="str">
        <f>+IF('C3(2)-2管路'!O29="-","-",'C3(2)-2管路'!O29/1000*O$63*$U29*O$64)</f>
        <v>-</v>
      </c>
      <c r="P29" s="99" t="str">
        <f>+IF('C3(2)-2管路'!P29="-","-",'C3(2)-2管路'!P29/1000*P$63*$U29*P$64)</f>
        <v>-</v>
      </c>
      <c r="Q29" s="99" t="str">
        <f>+IF('C3(2)-2管路'!Q29="-","-",'C3(2)-2管路'!Q29/1000*Q$63*$U29*Q$64)</f>
        <v>-</v>
      </c>
      <c r="R29" s="99" t="str">
        <f>+IF('C3(2)-2管路'!R29="-","-",'C3(2)-2管路'!R29/1000*R$63*$U29*R$64)</f>
        <v>-</v>
      </c>
      <c r="S29" s="99" t="str">
        <f t="shared" si="0"/>
        <v>-</v>
      </c>
      <c r="U29" s="99">
        <f t="shared" ref="U29:U34" si="4">+U21</f>
        <v>0.1</v>
      </c>
    </row>
    <row r="30" spans="2:21" ht="18.75" customHeight="1">
      <c r="B30" s="1364"/>
      <c r="C30" s="1364"/>
      <c r="D30" s="1252"/>
      <c r="E30" s="81" t="s">
        <v>865</v>
      </c>
      <c r="F30" s="100" t="str">
        <f>+IF('C3(2)-2管路'!F30="-","-",'C3(2)-2管路'!F30/1000*F$63*$U30*F$64)</f>
        <v>-</v>
      </c>
      <c r="G30" s="100" t="str">
        <f>+IF('C3(2)-2管路'!G30="-","-",'C3(2)-2管路'!G30/1000*G$63*$U30*G$64)</f>
        <v>-</v>
      </c>
      <c r="H30" s="100" t="str">
        <f>+IF('C3(2)-2管路'!H30="-","-",'C3(2)-2管路'!H30/1000*H$63*$U30*H$64)</f>
        <v>-</v>
      </c>
      <c r="I30" s="100" t="str">
        <f>+IF('C3(2)-2管路'!I30="-","-",'C3(2)-2管路'!I30/1000*I$63*$U30*I$64)</f>
        <v>-</v>
      </c>
      <c r="J30" s="100">
        <f>+IF('C3(2)-2管路'!J30="-","-",'C3(2)-2管路'!J30/1000*J$63*$U30*J$64)</f>
        <v>1.5642912381735912E-4</v>
      </c>
      <c r="K30" s="100">
        <f>+IF('C3(2)-2管路'!K30="-","-",'C3(2)-2管路'!K30/1000*K$63*$U30*K$64)</f>
        <v>2.190007733443028E-3</v>
      </c>
      <c r="L30" s="100" t="str">
        <f>+IF('C3(2)-2管路'!L30="-","-",'C3(2)-2管路'!L30/1000*L$63*$U30*L$64)</f>
        <v>-</v>
      </c>
      <c r="M30" s="100" t="str">
        <f>+IF('C3(2)-2管路'!M30="-","-",'C3(2)-2管路'!M30/1000*M$63*$U30*M$64)</f>
        <v>-</v>
      </c>
      <c r="N30" s="100" t="str">
        <f>+IF('C3(2)-2管路'!N30="-","-",'C3(2)-2管路'!N30/1000*N$63*$U30*N$64)</f>
        <v>-</v>
      </c>
      <c r="O30" s="100" t="str">
        <f>+IF('C3(2)-2管路'!O30="-","-",'C3(2)-2管路'!O30/1000*O$63*$U30*O$64)</f>
        <v>-</v>
      </c>
      <c r="P30" s="100" t="str">
        <f>+IF('C3(2)-2管路'!P30="-","-",'C3(2)-2管路'!P30/1000*P$63*$U30*P$64)</f>
        <v>-</v>
      </c>
      <c r="Q30" s="100" t="str">
        <f>+IF('C3(2)-2管路'!Q30="-","-",'C3(2)-2管路'!Q30/1000*Q$63*$U30*Q$64)</f>
        <v>-</v>
      </c>
      <c r="R30" s="100" t="str">
        <f>+IF('C3(2)-2管路'!R30="-","-",'C3(2)-2管路'!R30/1000*R$63*$U30*R$64)</f>
        <v>-</v>
      </c>
      <c r="S30" s="100">
        <f t="shared" si="0"/>
        <v>2.3464368572603872E-3</v>
      </c>
      <c r="U30" s="100">
        <f t="shared" si="4"/>
        <v>0.2</v>
      </c>
    </row>
    <row r="31" spans="2:21" ht="18.75" customHeight="1">
      <c r="B31" s="1364"/>
      <c r="C31" s="1364"/>
      <c r="D31" s="1252"/>
      <c r="E31" s="81" t="s">
        <v>866</v>
      </c>
      <c r="F31" s="100">
        <f>+IF('C3(2)-2管路'!F31="-","-",'C3(2)-2管路'!F31/1000*F$63*$U31*F$64)</f>
        <v>0</v>
      </c>
      <c r="G31" s="100" t="str">
        <f>+IF('C3(2)-2管路'!G31="-","-",'C3(2)-2管路'!G31/1000*G$63*$U31*G$64)</f>
        <v>-</v>
      </c>
      <c r="H31" s="100" t="str">
        <f>+IF('C3(2)-2管路'!H31="-","-",'C3(2)-2管路'!H31/1000*H$63*$U31*H$64)</f>
        <v>-</v>
      </c>
      <c r="I31" s="100" t="str">
        <f>+IF('C3(2)-2管路'!I31="-","-",'C3(2)-2管路'!I31/1000*I$63*$U31*I$64)</f>
        <v>-</v>
      </c>
      <c r="J31" s="100">
        <f>+IF('C3(2)-2管路'!J31="-","-",'C3(2)-2管路'!J31/1000*J$63*$U31*J$64)</f>
        <v>7.8214561908679578E-3</v>
      </c>
      <c r="K31" s="100">
        <f>+IF('C3(2)-2管路'!K31="-","-",'C3(2)-2管路'!K31/1000*K$63*$U31*K$64)</f>
        <v>8.760030933772112E-3</v>
      </c>
      <c r="L31" s="100" t="str">
        <f>+IF('C3(2)-2管路'!L31="-","-",'C3(2)-2管路'!L31/1000*L$63*$U31*L$64)</f>
        <v>-</v>
      </c>
      <c r="M31" s="100" t="str">
        <f>+IF('C3(2)-2管路'!M31="-","-",'C3(2)-2管路'!M31/1000*M$63*$U31*M$64)</f>
        <v>-</v>
      </c>
      <c r="N31" s="100" t="str">
        <f>+IF('C3(2)-2管路'!N31="-","-",'C3(2)-2管路'!N31/1000*N$63*$U31*N$64)</f>
        <v>-</v>
      </c>
      <c r="O31" s="100" t="str">
        <f>+IF('C3(2)-2管路'!O31="-","-",'C3(2)-2管路'!O31/1000*O$63*$U31*O$64)</f>
        <v>-</v>
      </c>
      <c r="P31" s="100" t="str">
        <f>+IF('C3(2)-2管路'!P31="-","-",'C3(2)-2管路'!P31/1000*P$63*$U31*P$64)</f>
        <v>-</v>
      </c>
      <c r="Q31" s="100" t="str">
        <f>+IF('C3(2)-2管路'!Q31="-","-",'C3(2)-2管路'!Q31/1000*Q$63*$U31*Q$64)</f>
        <v>-</v>
      </c>
      <c r="R31" s="100" t="str">
        <f>+IF('C3(2)-2管路'!R31="-","-",'C3(2)-2管路'!R31/1000*R$63*$U31*R$64)</f>
        <v>-</v>
      </c>
      <c r="S31" s="100">
        <f t="shared" si="0"/>
        <v>1.6581487124640068E-2</v>
      </c>
      <c r="U31" s="100">
        <f t="shared" si="4"/>
        <v>0.4</v>
      </c>
    </row>
    <row r="32" spans="2:21" ht="18.75" customHeight="1">
      <c r="B32" s="1364"/>
      <c r="C32" s="1364"/>
      <c r="D32" s="1252"/>
      <c r="E32" s="81" t="s">
        <v>867</v>
      </c>
      <c r="F32" s="100">
        <f>+IF('C3(2)-2管路'!F32="-","-",'C3(2)-2管路'!F32/1000*F$63*$U32*F$64)</f>
        <v>0</v>
      </c>
      <c r="G32" s="100">
        <f>+IF('C3(2)-2管路'!G32="-","-",'C3(2)-2管路'!G32/1000*G$63*$U32*G$64)</f>
        <v>0</v>
      </c>
      <c r="H32" s="100" t="str">
        <f>+IF('C3(2)-2管路'!H32="-","-",'C3(2)-2管路'!H32/1000*H$63*$U32*H$64)</f>
        <v>-</v>
      </c>
      <c r="I32" s="100" t="str">
        <f>+IF('C3(2)-2管路'!I32="-","-",'C3(2)-2管路'!I32/1000*I$63*$U32*I$64)</f>
        <v>-</v>
      </c>
      <c r="J32" s="100">
        <f>+IF('C3(2)-2管路'!J32="-","-",'C3(2)-2管路'!J32/1000*J$63*$U32*J$64)</f>
        <v>3.2850116001645419E-2</v>
      </c>
      <c r="K32" s="100">
        <f>+IF('C3(2)-2管路'!K32="-","-",'C3(2)-2管路'!K32/1000*K$63*$U32*K$64)</f>
        <v>0.18458636610448376</v>
      </c>
      <c r="L32" s="100" t="str">
        <f>+IF('C3(2)-2管路'!L32="-","-",'C3(2)-2管路'!L32/1000*L$63*$U32*L$64)</f>
        <v>-</v>
      </c>
      <c r="M32" s="100">
        <f>+IF('C3(2)-2管路'!M32="-","-",'C3(2)-2管路'!M32/1000*M$63*$U32*M$64)</f>
        <v>1.251432990538873E-3</v>
      </c>
      <c r="N32" s="100" t="str">
        <f>+IF('C3(2)-2管路'!N32="-","-",'C3(2)-2管路'!N32/1000*N$63*$U32*N$64)</f>
        <v>-</v>
      </c>
      <c r="O32" s="100" t="str">
        <f>+IF('C3(2)-2管路'!O32="-","-",'C3(2)-2管路'!O32/1000*O$63*$U32*O$64)</f>
        <v>-</v>
      </c>
      <c r="P32" s="100" t="str">
        <f>+IF('C3(2)-2管路'!P32="-","-",'C3(2)-2管路'!P32/1000*P$63*$U32*P$64)</f>
        <v>-</v>
      </c>
      <c r="Q32" s="100" t="str">
        <f>+IF('C3(2)-2管路'!Q32="-","-",'C3(2)-2管路'!Q32/1000*Q$63*$U32*Q$64)</f>
        <v>-</v>
      </c>
      <c r="R32" s="100" t="str">
        <f>+IF('C3(2)-2管路'!R32="-","-",'C3(2)-2管路'!R32/1000*R$63*$U32*R$64)</f>
        <v>-</v>
      </c>
      <c r="S32" s="100">
        <f t="shared" si="0"/>
        <v>0.21868791509666805</v>
      </c>
      <c r="U32" s="100">
        <f t="shared" si="4"/>
        <v>1</v>
      </c>
    </row>
    <row r="33" spans="2:21" ht="18.75" customHeight="1">
      <c r="B33" s="1364"/>
      <c r="C33" s="1364"/>
      <c r="D33" s="1252"/>
      <c r="E33" s="81" t="s">
        <v>868</v>
      </c>
      <c r="F33" s="100">
        <f>+IF('C3(2)-2管路'!F33="-","-",'C3(2)-2管路'!F33/1000*F$63*$U33*F$64)</f>
        <v>0</v>
      </c>
      <c r="G33" s="100">
        <f>+IF('C3(2)-2管路'!G33="-","-",'C3(2)-2管路'!G33/1000*G$63*$U33*G$64)</f>
        <v>0</v>
      </c>
      <c r="H33" s="100" t="str">
        <f>+IF('C3(2)-2管路'!H33="-","-",'C3(2)-2管路'!H33/1000*H$63*$U33*H$64)</f>
        <v>-</v>
      </c>
      <c r="I33" s="100" t="str">
        <f>+IF('C3(2)-2管路'!I33="-","-",'C3(2)-2管路'!I33/1000*I$63*$U33*I$64)</f>
        <v>-</v>
      </c>
      <c r="J33" s="100">
        <f>+IF('C3(2)-2管路'!J33="-","-",'C3(2)-2管路'!J33/1000*J$63*$U33*J$64)</f>
        <v>7.7823489099136167E-2</v>
      </c>
      <c r="K33" s="100">
        <f>+IF('C3(2)-2管路'!K33="-","-",'C3(2)-2管路'!K33/1000*K$63*$U33*K$64)</f>
        <v>0.50839465240641712</v>
      </c>
      <c r="L33" s="100" t="str">
        <f>+IF('C3(2)-2管路'!L33="-","-",'C3(2)-2管路'!L33/1000*L$63*$U33*L$64)</f>
        <v>-</v>
      </c>
      <c r="M33" s="100">
        <f>+IF('C3(2)-2管路'!M33="-","-",'C3(2)-2管路'!M33/1000*M$63*$U33*M$64)</f>
        <v>2.5028659810777459E-3</v>
      </c>
      <c r="N33" s="100" t="str">
        <f>+IF('C3(2)-2管路'!N33="-","-",'C3(2)-2管路'!N33/1000*N$63*$U33*N$64)</f>
        <v>-</v>
      </c>
      <c r="O33" s="100" t="str">
        <f>+IF('C3(2)-2管路'!O33="-","-",'C3(2)-2管路'!O33/1000*O$63*$U33*O$64)</f>
        <v>-</v>
      </c>
      <c r="P33" s="100" t="str">
        <f>+IF('C3(2)-2管路'!P33="-","-",'C3(2)-2管路'!P33/1000*P$63*$U33*P$64)</f>
        <v>-</v>
      </c>
      <c r="Q33" s="100">
        <f>+IF('C3(2)-2管路'!Q33="-","-",'C3(2)-2管路'!Q33/1000*Q$63*$U33*Q$64)</f>
        <v>3.910728095433978E-3</v>
      </c>
      <c r="R33" s="100" t="str">
        <f>+IF('C3(2)-2管路'!R33="-","-",'C3(2)-2管路'!R33/1000*R$63*$U33*R$64)</f>
        <v>-</v>
      </c>
      <c r="S33" s="100">
        <f t="shared" si="0"/>
        <v>0.59263173558206506</v>
      </c>
      <c r="U33" s="100">
        <f t="shared" si="4"/>
        <v>1</v>
      </c>
    </row>
    <row r="34" spans="2:21" ht="18.75" customHeight="1">
      <c r="B34" s="1364"/>
      <c r="C34" s="1364"/>
      <c r="D34" s="1252"/>
      <c r="E34" s="81" t="s">
        <v>194</v>
      </c>
      <c r="F34" s="100">
        <f>+IF('C3(2)-2管路'!F34="-","-",'C3(2)-2管路'!F34/1000*F$63*$U34*F$64)</f>
        <v>0</v>
      </c>
      <c r="G34" s="100" t="str">
        <f>+IF('C3(2)-2管路'!G34="-","-",'C3(2)-2管路'!G34/1000*G$63*$U34*G$64)</f>
        <v>-</v>
      </c>
      <c r="H34" s="100">
        <f>+IF('C3(2)-2管路'!H34="-","-",'C3(2)-2管路'!H34/1000*H$63*$U34*H$64)</f>
        <v>0</v>
      </c>
      <c r="I34" s="100" t="str">
        <f>+IF('C3(2)-2管路'!I34="-","-",'C3(2)-2管路'!I34/1000*I$63*$U34*I$64)</f>
        <v>-</v>
      </c>
      <c r="J34" s="100">
        <f>+IF('C3(2)-2管路'!J34="-","-",'C3(2)-2管路'!J34/1000*J$63*$U34*J$64)</f>
        <v>3.6760844097079394E-2</v>
      </c>
      <c r="K34" s="100">
        <f>+IF('C3(2)-2管路'!K34="-","-",'C3(2)-2管路'!K34/1000*K$63*$U34*K$64)</f>
        <v>0.31755112134923902</v>
      </c>
      <c r="L34" s="100" t="str">
        <f>+IF('C3(2)-2管路'!L34="-","-",'C3(2)-2管路'!L34/1000*L$63*$U34*L$64)</f>
        <v>-</v>
      </c>
      <c r="M34" s="100">
        <f>+IF('C3(2)-2管路'!M34="-","-",'C3(2)-2管路'!M34/1000*M$63*$U34*M$64)</f>
        <v>3.6291556725627318E-2</v>
      </c>
      <c r="N34" s="100" t="str">
        <f>+IF('C3(2)-2管路'!N34="-","-",'C3(2)-2管路'!N34/1000*N$63*$U34*N$64)</f>
        <v>-</v>
      </c>
      <c r="O34" s="100" t="str">
        <f>+IF('C3(2)-2管路'!O34="-","-",'C3(2)-2管路'!O34/1000*O$63*$U34*O$64)</f>
        <v>-</v>
      </c>
      <c r="P34" s="100" t="str">
        <f>+IF('C3(2)-2管路'!P34="-","-",'C3(2)-2管路'!P34/1000*P$63*$U34*P$64)</f>
        <v>-</v>
      </c>
      <c r="Q34" s="100">
        <f>+IF('C3(2)-2管路'!Q34="-","-",'C3(2)-2管路'!Q34/1000*Q$63*$U34*Q$64)</f>
        <v>7.8214561908679561E-3</v>
      </c>
      <c r="R34" s="100" t="str">
        <f>+IF('C3(2)-2管路'!R34="-","-",'C3(2)-2管路'!R34/1000*R$63*$U34*R$64)</f>
        <v>-</v>
      </c>
      <c r="S34" s="100">
        <f t="shared" si="0"/>
        <v>0.39842497836281371</v>
      </c>
      <c r="U34" s="100">
        <f t="shared" si="4"/>
        <v>2</v>
      </c>
    </row>
    <row r="35" spans="2:21" ht="18.75" customHeight="1">
      <c r="B35" s="1364"/>
      <c r="C35" s="1364"/>
      <c r="D35" s="1253"/>
      <c r="E35" s="82" t="s">
        <v>54</v>
      </c>
      <c r="F35" s="101">
        <f>+IF('C3(2)-2管路'!F35="-","-",SUM(F29:F34))</f>
        <v>0</v>
      </c>
      <c r="G35" s="101">
        <f>+IF('C3(2)-2管路'!G35="-","-",SUM(G29:G34))</f>
        <v>0</v>
      </c>
      <c r="H35" s="101">
        <f>+IF('C3(2)-2管路'!H35="-","-",SUM(H29:H34))</f>
        <v>0</v>
      </c>
      <c r="I35" s="101" t="str">
        <f>+IF('C3(2)-2管路'!I35="-","-",SUM(I29:I34))</f>
        <v>-</v>
      </c>
      <c r="J35" s="101">
        <f>+IF('C3(2)-2管路'!J35="-","-",SUM(J29:J34))</f>
        <v>0.1554123345125463</v>
      </c>
      <c r="K35" s="101">
        <f>+IF('C3(2)-2管路'!K35="-","-",SUM(K29:K34))</f>
        <v>1.0214821785273549</v>
      </c>
      <c r="L35" s="101" t="str">
        <f>+IF('C3(2)-2管路'!L35="-","-",SUM(L29:L34))</f>
        <v>-</v>
      </c>
      <c r="M35" s="101">
        <f>+IF('C3(2)-2管路'!M35="-","-",SUM(M29:M34))</f>
        <v>4.0045855697243934E-2</v>
      </c>
      <c r="N35" s="101" t="str">
        <f>+IF('C3(2)-2管路'!N35="-","-",SUM(N29:N34))</f>
        <v>-</v>
      </c>
      <c r="O35" s="101" t="str">
        <f>+IF('C3(2)-2管路'!O35="-","-",SUM(O29:O34))</f>
        <v>-</v>
      </c>
      <c r="P35" s="101" t="str">
        <f>+IF('C3(2)-2管路'!P35="-","-",SUM(P29:P34))</f>
        <v>-</v>
      </c>
      <c r="Q35" s="101">
        <f>+IF('C3(2)-2管路'!Q35="-","-",SUM(Q29:Q34))</f>
        <v>1.1732184286301933E-2</v>
      </c>
      <c r="R35" s="101" t="str">
        <f>+IF('C3(2)-2管路'!R35="-","-",SUM(R29:R34))</f>
        <v>-</v>
      </c>
      <c r="S35" s="101">
        <f t="shared" si="0"/>
        <v>1.2286725530234468</v>
      </c>
      <c r="U35" s="101"/>
    </row>
    <row r="36" spans="2:21" ht="18.75" customHeight="1">
      <c r="B36" s="1364"/>
      <c r="C36" s="1364"/>
      <c r="D36" s="1395" t="s">
        <v>869</v>
      </c>
      <c r="E36" s="80" t="s">
        <v>864</v>
      </c>
      <c r="F36" s="99" t="str">
        <f>+IF('C3(2)-2管路'!F36="-","-",'C3(2)-2管路'!F36/1000*F$63*$U36*F$64)</f>
        <v>-</v>
      </c>
      <c r="G36" s="99" t="str">
        <f>+IF('C3(2)-2管路'!G36="-","-",'C3(2)-2管路'!G36/1000*G$63*$U36*G$64)</f>
        <v>-</v>
      </c>
      <c r="H36" s="99" t="str">
        <f>+IF('C3(2)-2管路'!H36="-","-",'C3(2)-2管路'!H36/1000*H$63*$U36*H$64)</f>
        <v>-</v>
      </c>
      <c r="I36" s="99" t="str">
        <f>+IF('C3(2)-2管路'!I36="-","-",'C3(2)-2管路'!I36/1000*I$63*$U36*I$64)</f>
        <v>-</v>
      </c>
      <c r="J36" s="99" t="str">
        <f>+IF('C3(2)-2管路'!J36="-","-",'C3(2)-2管路'!J36/1000*J$63*$U36*J$64)</f>
        <v>-</v>
      </c>
      <c r="K36" s="99" t="str">
        <f>+IF('C3(2)-2管路'!K36="-","-",'C3(2)-2管路'!K36/1000*K$63*$U36*K$64)</f>
        <v>-</v>
      </c>
      <c r="L36" s="99" t="str">
        <f>+IF('C3(2)-2管路'!L36="-","-",'C3(2)-2管路'!L36/1000*L$63*$U36*L$64)</f>
        <v>-</v>
      </c>
      <c r="M36" s="99" t="str">
        <f>+IF('C3(2)-2管路'!M36="-","-",'C3(2)-2管路'!M36/1000*M$63*$U36*M$64)</f>
        <v>-</v>
      </c>
      <c r="N36" s="99" t="str">
        <f>+IF('C3(2)-2管路'!N36="-","-",'C3(2)-2管路'!N36/1000*N$63*$U36*N$64)</f>
        <v>-</v>
      </c>
      <c r="O36" s="99" t="str">
        <f>+IF('C3(2)-2管路'!O36="-","-",'C3(2)-2管路'!O36/1000*O$63*$U36*O$64)</f>
        <v>-</v>
      </c>
      <c r="P36" s="99" t="str">
        <f>+IF('C3(2)-2管路'!P36="-","-",'C3(2)-2管路'!P36/1000*P$63*$U36*P$64)</f>
        <v>-</v>
      </c>
      <c r="Q36" s="99" t="str">
        <f>+IF('C3(2)-2管路'!Q36="-","-",'C3(2)-2管路'!Q36/1000*Q$63*$U36*Q$64)</f>
        <v>-</v>
      </c>
      <c r="R36" s="99" t="str">
        <f>+IF('C3(2)-2管路'!R36="-","-",'C3(2)-2管路'!R36/1000*R$63*$U36*R$64)</f>
        <v>-</v>
      </c>
      <c r="S36" s="99" t="str">
        <f t="shared" si="0"/>
        <v>-</v>
      </c>
      <c r="U36" s="99">
        <f t="shared" ref="U36:U41" si="5">+U29</f>
        <v>0.1</v>
      </c>
    </row>
    <row r="37" spans="2:21" ht="18.75" customHeight="1">
      <c r="B37" s="1364"/>
      <c r="C37" s="1364"/>
      <c r="D37" s="1396"/>
      <c r="E37" s="81" t="s">
        <v>865</v>
      </c>
      <c r="F37" s="100" t="str">
        <f>+IF('C3(2)-2管路'!F37="-","-",'C3(2)-2管路'!F37/1000*F$63*$U37*F$64)</f>
        <v>-</v>
      </c>
      <c r="G37" s="100" t="str">
        <f>+IF('C3(2)-2管路'!G37="-","-",'C3(2)-2管路'!G37/1000*G$63*$U37*G$64)</f>
        <v>-</v>
      </c>
      <c r="H37" s="100" t="str">
        <f>+IF('C3(2)-2管路'!H37="-","-",'C3(2)-2管路'!H37/1000*H$63*$U37*H$64)</f>
        <v>-</v>
      </c>
      <c r="I37" s="100" t="str">
        <f>+IF('C3(2)-2管路'!I37="-","-",'C3(2)-2管路'!I37/1000*I$63*$U37*I$64)</f>
        <v>-</v>
      </c>
      <c r="J37" s="100" t="str">
        <f>+IF('C3(2)-2管路'!J37="-","-",'C3(2)-2管路'!J37/1000*J$63*$U37*J$64)</f>
        <v>-</v>
      </c>
      <c r="K37" s="100" t="str">
        <f>+IF('C3(2)-2管路'!K37="-","-",'C3(2)-2管路'!K37/1000*K$63*$U37*K$64)</f>
        <v>-</v>
      </c>
      <c r="L37" s="100" t="str">
        <f>+IF('C3(2)-2管路'!L37="-","-",'C3(2)-2管路'!L37/1000*L$63*$U37*L$64)</f>
        <v>-</v>
      </c>
      <c r="M37" s="100" t="str">
        <f>+IF('C3(2)-2管路'!M37="-","-",'C3(2)-2管路'!M37/1000*M$63*$U37*M$64)</f>
        <v>-</v>
      </c>
      <c r="N37" s="100" t="str">
        <f>+IF('C3(2)-2管路'!N37="-","-",'C3(2)-2管路'!N37/1000*N$63*$U37*N$64)</f>
        <v>-</v>
      </c>
      <c r="O37" s="100" t="str">
        <f>+IF('C3(2)-2管路'!O37="-","-",'C3(2)-2管路'!O37/1000*O$63*$U37*O$64)</f>
        <v>-</v>
      </c>
      <c r="P37" s="100" t="str">
        <f>+IF('C3(2)-2管路'!P37="-","-",'C3(2)-2管路'!P37/1000*P$63*$U37*P$64)</f>
        <v>-</v>
      </c>
      <c r="Q37" s="100" t="str">
        <f>+IF('C3(2)-2管路'!Q37="-","-",'C3(2)-2管路'!Q37/1000*Q$63*$U37*Q$64)</f>
        <v>-</v>
      </c>
      <c r="R37" s="100" t="str">
        <f>+IF('C3(2)-2管路'!R37="-","-",'C3(2)-2管路'!R37/1000*R$63*$U37*R$64)</f>
        <v>-</v>
      </c>
      <c r="S37" s="100" t="str">
        <f t="shared" si="0"/>
        <v>-</v>
      </c>
      <c r="U37" s="100">
        <f t="shared" si="5"/>
        <v>0.2</v>
      </c>
    </row>
    <row r="38" spans="2:21" ht="18.75" customHeight="1">
      <c r="B38" s="1364"/>
      <c r="C38" s="1364"/>
      <c r="D38" s="1396"/>
      <c r="E38" s="81" t="s">
        <v>866</v>
      </c>
      <c r="F38" s="100" t="str">
        <f>+IF('C3(2)-2管路'!F38="-","-",'C3(2)-2管路'!F38/1000*F$63*$U38*F$64)</f>
        <v>-</v>
      </c>
      <c r="G38" s="100" t="str">
        <f>+IF('C3(2)-2管路'!G38="-","-",'C3(2)-2管路'!G38/1000*G$63*$U38*G$64)</f>
        <v>-</v>
      </c>
      <c r="H38" s="100" t="str">
        <f>+IF('C3(2)-2管路'!H38="-","-",'C3(2)-2管路'!H38/1000*H$63*$U38*H$64)</f>
        <v>-</v>
      </c>
      <c r="I38" s="100" t="str">
        <f>+IF('C3(2)-2管路'!I38="-","-",'C3(2)-2管路'!I38/1000*I$63*$U38*I$64)</f>
        <v>-</v>
      </c>
      <c r="J38" s="100" t="str">
        <f>+IF('C3(2)-2管路'!J38="-","-",'C3(2)-2管路'!J38/1000*J$63*$U38*J$64)</f>
        <v>-</v>
      </c>
      <c r="K38" s="100" t="str">
        <f>+IF('C3(2)-2管路'!K38="-","-",'C3(2)-2管路'!K38/1000*K$63*$U38*K$64)</f>
        <v>-</v>
      </c>
      <c r="L38" s="100" t="str">
        <f>+IF('C3(2)-2管路'!L38="-","-",'C3(2)-2管路'!L38/1000*L$63*$U38*L$64)</f>
        <v>-</v>
      </c>
      <c r="M38" s="100" t="str">
        <f>+IF('C3(2)-2管路'!M38="-","-",'C3(2)-2管路'!M38/1000*M$63*$U38*M$64)</f>
        <v>-</v>
      </c>
      <c r="N38" s="100" t="str">
        <f>+IF('C3(2)-2管路'!N38="-","-",'C3(2)-2管路'!N38/1000*N$63*$U38*N$64)</f>
        <v>-</v>
      </c>
      <c r="O38" s="100" t="str">
        <f>+IF('C3(2)-2管路'!O38="-","-",'C3(2)-2管路'!O38/1000*O$63*$U38*O$64)</f>
        <v>-</v>
      </c>
      <c r="P38" s="100" t="str">
        <f>+IF('C3(2)-2管路'!P38="-","-",'C3(2)-2管路'!P38/1000*P$63*$U38*P$64)</f>
        <v>-</v>
      </c>
      <c r="Q38" s="100" t="str">
        <f>+IF('C3(2)-2管路'!Q38="-","-",'C3(2)-2管路'!Q38/1000*Q$63*$U38*Q$64)</f>
        <v>-</v>
      </c>
      <c r="R38" s="100" t="str">
        <f>+IF('C3(2)-2管路'!R38="-","-",'C3(2)-2管路'!R38/1000*R$63*$U38*R$64)</f>
        <v>-</v>
      </c>
      <c r="S38" s="100" t="str">
        <f t="shared" si="0"/>
        <v>-</v>
      </c>
      <c r="U38" s="100">
        <f t="shared" si="5"/>
        <v>0.4</v>
      </c>
    </row>
    <row r="39" spans="2:21" ht="18.75" customHeight="1">
      <c r="B39" s="1364"/>
      <c r="C39" s="1364"/>
      <c r="D39" s="1396"/>
      <c r="E39" s="81" t="s">
        <v>867</v>
      </c>
      <c r="F39" s="100" t="str">
        <f>+IF('C3(2)-2管路'!F39="-","-",'C3(2)-2管路'!F39/1000*F$63*$U39*F$64)</f>
        <v>-</v>
      </c>
      <c r="G39" s="100" t="str">
        <f>+IF('C3(2)-2管路'!G39="-","-",'C3(2)-2管路'!G39/1000*G$63*$U39*G$64)</f>
        <v>-</v>
      </c>
      <c r="H39" s="100" t="str">
        <f>+IF('C3(2)-2管路'!H39="-","-",'C3(2)-2管路'!H39/1000*H$63*$U39*H$64)</f>
        <v>-</v>
      </c>
      <c r="I39" s="100" t="str">
        <f>+IF('C3(2)-2管路'!I39="-","-",'C3(2)-2管路'!I39/1000*I$63*$U39*I$64)</f>
        <v>-</v>
      </c>
      <c r="J39" s="100" t="str">
        <f>+IF('C3(2)-2管路'!J39="-","-",'C3(2)-2管路'!J39/1000*J$63*$U39*J$64)</f>
        <v>-</v>
      </c>
      <c r="K39" s="100" t="str">
        <f>+IF('C3(2)-2管路'!K39="-","-",'C3(2)-2管路'!K39/1000*K$63*$U39*K$64)</f>
        <v>-</v>
      </c>
      <c r="L39" s="100" t="str">
        <f>+IF('C3(2)-2管路'!L39="-","-",'C3(2)-2管路'!L39/1000*L$63*$U39*L$64)</f>
        <v>-</v>
      </c>
      <c r="M39" s="100" t="str">
        <f>+IF('C3(2)-2管路'!M39="-","-",'C3(2)-2管路'!M39/1000*M$63*$U39*M$64)</f>
        <v>-</v>
      </c>
      <c r="N39" s="100" t="str">
        <f>+IF('C3(2)-2管路'!N39="-","-",'C3(2)-2管路'!N39/1000*N$63*$U39*N$64)</f>
        <v>-</v>
      </c>
      <c r="O39" s="100" t="str">
        <f>+IF('C3(2)-2管路'!O39="-","-",'C3(2)-2管路'!O39/1000*O$63*$U39*O$64)</f>
        <v>-</v>
      </c>
      <c r="P39" s="100" t="str">
        <f>+IF('C3(2)-2管路'!P39="-","-",'C3(2)-2管路'!P39/1000*P$63*$U39*P$64)</f>
        <v>-</v>
      </c>
      <c r="Q39" s="100" t="str">
        <f>+IF('C3(2)-2管路'!Q39="-","-",'C3(2)-2管路'!Q39/1000*Q$63*$U39*Q$64)</f>
        <v>-</v>
      </c>
      <c r="R39" s="100" t="str">
        <f>+IF('C3(2)-2管路'!R39="-","-",'C3(2)-2管路'!R39/1000*R$63*$U39*R$64)</f>
        <v>-</v>
      </c>
      <c r="S39" s="100" t="str">
        <f t="shared" si="0"/>
        <v>-</v>
      </c>
      <c r="U39" s="100">
        <f t="shared" si="5"/>
        <v>1</v>
      </c>
    </row>
    <row r="40" spans="2:21" ht="18.75" customHeight="1">
      <c r="B40" s="1364"/>
      <c r="C40" s="1364"/>
      <c r="D40" s="1396"/>
      <c r="E40" s="81" t="s">
        <v>868</v>
      </c>
      <c r="F40" s="100" t="str">
        <f>+IF('C3(2)-2管路'!F40="-","-",'C3(2)-2管路'!F40/1000*F$63*$U40*F$64)</f>
        <v>-</v>
      </c>
      <c r="G40" s="100" t="str">
        <f>+IF('C3(2)-2管路'!G40="-","-",'C3(2)-2管路'!G40/1000*G$63*$U40*G$64)</f>
        <v>-</v>
      </c>
      <c r="H40" s="100" t="str">
        <f>+IF('C3(2)-2管路'!H40="-","-",'C3(2)-2管路'!H40/1000*H$63*$U40*H$64)</f>
        <v>-</v>
      </c>
      <c r="I40" s="100" t="str">
        <f>+IF('C3(2)-2管路'!I40="-","-",'C3(2)-2管路'!I40/1000*I$63*$U40*I$64)</f>
        <v>-</v>
      </c>
      <c r="J40" s="100" t="str">
        <f>+IF('C3(2)-2管路'!J40="-","-",'C3(2)-2管路'!J40/1000*J$63*$U40*J$64)</f>
        <v>-</v>
      </c>
      <c r="K40" s="100" t="str">
        <f>+IF('C3(2)-2管路'!K40="-","-",'C3(2)-2管路'!K40/1000*K$63*$U40*K$64)</f>
        <v>-</v>
      </c>
      <c r="L40" s="100" t="str">
        <f>+IF('C3(2)-2管路'!L40="-","-",'C3(2)-2管路'!L40/1000*L$63*$U40*L$64)</f>
        <v>-</v>
      </c>
      <c r="M40" s="100" t="str">
        <f>+IF('C3(2)-2管路'!M40="-","-",'C3(2)-2管路'!M40/1000*M$63*$U40*M$64)</f>
        <v>-</v>
      </c>
      <c r="N40" s="100" t="str">
        <f>+IF('C3(2)-2管路'!N40="-","-",'C3(2)-2管路'!N40/1000*N$63*$U40*N$64)</f>
        <v>-</v>
      </c>
      <c r="O40" s="100" t="str">
        <f>+IF('C3(2)-2管路'!O40="-","-",'C3(2)-2管路'!O40/1000*O$63*$U40*O$64)</f>
        <v>-</v>
      </c>
      <c r="P40" s="100" t="str">
        <f>+IF('C3(2)-2管路'!P40="-","-",'C3(2)-2管路'!P40/1000*P$63*$U40*P$64)</f>
        <v>-</v>
      </c>
      <c r="Q40" s="100" t="str">
        <f>+IF('C3(2)-2管路'!Q40="-","-",'C3(2)-2管路'!Q40/1000*Q$63*$U40*Q$64)</f>
        <v>-</v>
      </c>
      <c r="R40" s="100" t="str">
        <f>+IF('C3(2)-2管路'!R40="-","-",'C3(2)-2管路'!R40/1000*R$63*$U40*R$64)</f>
        <v>-</v>
      </c>
      <c r="S40" s="100" t="str">
        <f t="shared" ref="S40:S59" si="6">IF(SUM(F40:R40)=0,"-",SUM(F40:R40))</f>
        <v>-</v>
      </c>
      <c r="U40" s="100">
        <f t="shared" si="5"/>
        <v>1</v>
      </c>
    </row>
    <row r="41" spans="2:21" ht="18.75" customHeight="1">
      <c r="B41" s="1364"/>
      <c r="C41" s="1364"/>
      <c r="D41" s="1396"/>
      <c r="E41" s="81" t="s">
        <v>194</v>
      </c>
      <c r="F41" s="100" t="str">
        <f>+IF('C3(2)-2管路'!F41="-","-",'C3(2)-2管路'!F41/1000*F$63*$U41*F$64)</f>
        <v>-</v>
      </c>
      <c r="G41" s="100" t="str">
        <f>+IF('C3(2)-2管路'!G41="-","-",'C3(2)-2管路'!G41/1000*G$63*$U41*G$64)</f>
        <v>-</v>
      </c>
      <c r="H41" s="100" t="str">
        <f>+IF('C3(2)-2管路'!H41="-","-",'C3(2)-2管路'!H41/1000*H$63*$U41*H$64)</f>
        <v>-</v>
      </c>
      <c r="I41" s="100" t="str">
        <f>+IF('C3(2)-2管路'!I41="-","-",'C3(2)-2管路'!I41/1000*I$63*$U41*I$64)</f>
        <v>-</v>
      </c>
      <c r="J41" s="100" t="str">
        <f>+IF('C3(2)-2管路'!J41="-","-",'C3(2)-2管路'!J41/1000*J$63*$U41*J$64)</f>
        <v>-</v>
      </c>
      <c r="K41" s="100" t="str">
        <f>+IF('C3(2)-2管路'!K41="-","-",'C3(2)-2管路'!K41/1000*K$63*$U41*K$64)</f>
        <v>-</v>
      </c>
      <c r="L41" s="100" t="str">
        <f>+IF('C3(2)-2管路'!L41="-","-",'C3(2)-2管路'!L41/1000*L$63*$U41*L$64)</f>
        <v>-</v>
      </c>
      <c r="M41" s="100" t="str">
        <f>+IF('C3(2)-2管路'!M41="-","-",'C3(2)-2管路'!M41/1000*M$63*$U41*M$64)</f>
        <v>-</v>
      </c>
      <c r="N41" s="100" t="str">
        <f>+IF('C3(2)-2管路'!N41="-","-",'C3(2)-2管路'!N41/1000*N$63*$U41*N$64)</f>
        <v>-</v>
      </c>
      <c r="O41" s="100" t="str">
        <f>+IF('C3(2)-2管路'!O41="-","-",'C3(2)-2管路'!O41/1000*O$63*$U41*O$64)</f>
        <v>-</v>
      </c>
      <c r="P41" s="100" t="str">
        <f>+IF('C3(2)-2管路'!P41="-","-",'C3(2)-2管路'!P41/1000*P$63*$U41*P$64)</f>
        <v>-</v>
      </c>
      <c r="Q41" s="100" t="str">
        <f>+IF('C3(2)-2管路'!Q41="-","-",'C3(2)-2管路'!Q41/1000*Q$63*$U41*Q$64)</f>
        <v>-</v>
      </c>
      <c r="R41" s="100" t="str">
        <f>+IF('C3(2)-2管路'!R41="-","-",'C3(2)-2管路'!R41/1000*R$63*$U41*R$64)</f>
        <v>-</v>
      </c>
      <c r="S41" s="100" t="str">
        <f t="shared" si="6"/>
        <v>-</v>
      </c>
      <c r="U41" s="100">
        <f t="shared" si="5"/>
        <v>2</v>
      </c>
    </row>
    <row r="42" spans="2:21" ht="18.75" customHeight="1">
      <c r="B42" s="1364"/>
      <c r="C42" s="1364"/>
      <c r="D42" s="1397"/>
      <c r="E42" s="82" t="s">
        <v>54</v>
      </c>
      <c r="F42" s="101" t="str">
        <f>+IF('C3(2)-2管路'!F42="-","-",SUM(F36:F41))</f>
        <v>-</v>
      </c>
      <c r="G42" s="101" t="str">
        <f>+IF('C3(2)-2管路'!G42="-","-",SUM(G36:G41))</f>
        <v>-</v>
      </c>
      <c r="H42" s="101" t="str">
        <f>+IF('C3(2)-2管路'!H42="-","-",SUM(H36:H41))</f>
        <v>-</v>
      </c>
      <c r="I42" s="101" t="str">
        <f>+IF('C3(2)-2管路'!I42="-","-",SUM(I36:I41))</f>
        <v>-</v>
      </c>
      <c r="J42" s="101" t="str">
        <f>+IF('C3(2)-2管路'!J42="-","-",SUM(J36:J41))</f>
        <v>-</v>
      </c>
      <c r="K42" s="101" t="str">
        <f>+IF('C3(2)-2管路'!K42="-","-",SUM(K36:K41))</f>
        <v>-</v>
      </c>
      <c r="L42" s="101" t="str">
        <f>+IF('C3(2)-2管路'!L42="-","-",SUM(L36:L41))</f>
        <v>-</v>
      </c>
      <c r="M42" s="101" t="str">
        <f>+IF('C3(2)-2管路'!M42="-","-",SUM(M36:M41))</f>
        <v>-</v>
      </c>
      <c r="N42" s="101" t="str">
        <f>+IF('C3(2)-2管路'!N42="-","-",SUM(N36:N41))</f>
        <v>-</v>
      </c>
      <c r="O42" s="101" t="str">
        <f>+IF('C3(2)-2管路'!O42="-","-",SUM(O36:O41))</f>
        <v>-</v>
      </c>
      <c r="P42" s="101" t="str">
        <f>+IF('C3(2)-2管路'!P42="-","-",SUM(P36:P41))</f>
        <v>-</v>
      </c>
      <c r="Q42" s="101" t="str">
        <f>+IF('C3(2)-2管路'!Q42="-","-",SUM(Q36:Q41))</f>
        <v>-</v>
      </c>
      <c r="R42" s="101" t="str">
        <f>+IF('C3(2)-2管路'!R42="-","-",SUM(R36:R41))</f>
        <v>-</v>
      </c>
      <c r="S42" s="101" t="str">
        <f t="shared" si="6"/>
        <v>-</v>
      </c>
      <c r="U42" s="101"/>
    </row>
    <row r="43" spans="2:21" ht="18.75" customHeight="1">
      <c r="B43" s="1364"/>
      <c r="C43" s="1364"/>
      <c r="D43" s="1395" t="s">
        <v>870</v>
      </c>
      <c r="E43" s="80" t="s">
        <v>864</v>
      </c>
      <c r="F43" s="99" t="str">
        <f>+IF('C3(2)-2管路'!F43="-","-",'C3(2)-2管路'!F43/1000*F$63*$U43*F$64)</f>
        <v>-</v>
      </c>
      <c r="G43" s="99" t="str">
        <f>+IF('C3(2)-2管路'!G43="-","-",'C3(2)-2管路'!G43/1000*G$63*$U43*G$64)</f>
        <v>-</v>
      </c>
      <c r="H43" s="99" t="str">
        <f>+IF('C3(2)-2管路'!H43="-","-",'C3(2)-2管路'!H43/1000*H$63*$U43*H$64)</f>
        <v>-</v>
      </c>
      <c r="I43" s="99" t="str">
        <f>+IF('C3(2)-2管路'!I43="-","-",'C3(2)-2管路'!I43/1000*I$63*$U43*I$64)</f>
        <v>-</v>
      </c>
      <c r="J43" s="99" t="str">
        <f>+IF('C3(2)-2管路'!J43="-","-",'C3(2)-2管路'!J43/1000*J$63*$U43*J$64)</f>
        <v>-</v>
      </c>
      <c r="K43" s="99" t="str">
        <f>+IF('C3(2)-2管路'!K43="-","-",'C3(2)-2管路'!K43/1000*K$63*$U43*K$64)</f>
        <v>-</v>
      </c>
      <c r="L43" s="99" t="str">
        <f>+IF('C3(2)-2管路'!L43="-","-",'C3(2)-2管路'!L43/1000*L$63*$U43*L$64)</f>
        <v>-</v>
      </c>
      <c r="M43" s="99" t="str">
        <f>+IF('C3(2)-2管路'!M43="-","-",'C3(2)-2管路'!M43/1000*M$63*$U43*M$64)</f>
        <v>-</v>
      </c>
      <c r="N43" s="99" t="str">
        <f>+IF('C3(2)-2管路'!N43="-","-",'C3(2)-2管路'!N43/1000*N$63*$U43*N$64)</f>
        <v>-</v>
      </c>
      <c r="O43" s="99" t="str">
        <f>+IF('C3(2)-2管路'!O43="-","-",'C3(2)-2管路'!O43/1000*O$63*$U43*O$64)</f>
        <v>-</v>
      </c>
      <c r="P43" s="99" t="str">
        <f>+IF('C3(2)-2管路'!P43="-","-",'C3(2)-2管路'!P43/1000*P$63*$U43*P$64)</f>
        <v>-</v>
      </c>
      <c r="Q43" s="99" t="str">
        <f>+IF('C3(2)-2管路'!Q43="-","-",'C3(2)-2管路'!Q43/1000*Q$63*$U43*Q$64)</f>
        <v>-</v>
      </c>
      <c r="R43" s="99" t="str">
        <f>+IF('C3(2)-2管路'!R43="-","-",'C3(2)-2管路'!R43/1000*R$63*$U43*R$64)</f>
        <v>-</v>
      </c>
      <c r="S43" s="99" t="str">
        <f t="shared" si="6"/>
        <v>-</v>
      </c>
      <c r="U43" s="99">
        <f t="shared" ref="U43:U48" si="7">+U36</f>
        <v>0.1</v>
      </c>
    </row>
    <row r="44" spans="2:21" ht="18.75" customHeight="1">
      <c r="B44" s="1364"/>
      <c r="C44" s="1364"/>
      <c r="D44" s="1396"/>
      <c r="E44" s="81" t="s">
        <v>865</v>
      </c>
      <c r="F44" s="100" t="str">
        <f>+IF('C3(2)-2管路'!F44="-","-",'C3(2)-2管路'!F44/1000*F$63*$U44*F$64)</f>
        <v>-</v>
      </c>
      <c r="G44" s="100" t="str">
        <f>+IF('C3(2)-2管路'!G44="-","-",'C3(2)-2管路'!G44/1000*G$63*$U44*G$64)</f>
        <v>-</v>
      </c>
      <c r="H44" s="100" t="str">
        <f>+IF('C3(2)-2管路'!H44="-","-",'C3(2)-2管路'!H44/1000*H$63*$U44*H$64)</f>
        <v>-</v>
      </c>
      <c r="I44" s="100" t="str">
        <f>+IF('C3(2)-2管路'!I44="-","-",'C3(2)-2管路'!I44/1000*I$63*$U44*I$64)</f>
        <v>-</v>
      </c>
      <c r="J44" s="100" t="str">
        <f>+IF('C3(2)-2管路'!J44="-","-",'C3(2)-2管路'!J44/1000*J$63*$U44*J$64)</f>
        <v>-</v>
      </c>
      <c r="K44" s="100" t="str">
        <f>+IF('C3(2)-2管路'!K44="-","-",'C3(2)-2管路'!K44/1000*K$63*$U44*K$64)</f>
        <v>-</v>
      </c>
      <c r="L44" s="100" t="str">
        <f>+IF('C3(2)-2管路'!L44="-","-",'C3(2)-2管路'!L44/1000*L$63*$U44*L$64)</f>
        <v>-</v>
      </c>
      <c r="M44" s="100" t="str">
        <f>+IF('C3(2)-2管路'!M44="-","-",'C3(2)-2管路'!M44/1000*M$63*$U44*M$64)</f>
        <v>-</v>
      </c>
      <c r="N44" s="100" t="str">
        <f>+IF('C3(2)-2管路'!N44="-","-",'C3(2)-2管路'!N44/1000*N$63*$U44*N$64)</f>
        <v>-</v>
      </c>
      <c r="O44" s="100">
        <f>+IF('C3(2)-2管路'!O44="-","-",'C3(2)-2管路'!O44/1000*O$63*$U44*O$64)</f>
        <v>0.10363429452900044</v>
      </c>
      <c r="P44" s="100" t="str">
        <f>+IF('C3(2)-2管路'!P44="-","-",'C3(2)-2管路'!P44/1000*P$63*$U44*P$64)</f>
        <v>-</v>
      </c>
      <c r="Q44" s="100" t="str">
        <f>+IF('C3(2)-2管路'!Q44="-","-",'C3(2)-2管路'!Q44/1000*Q$63*$U44*Q$64)</f>
        <v>-</v>
      </c>
      <c r="R44" s="100" t="str">
        <f>+IF('C3(2)-2管路'!R44="-","-",'C3(2)-2管路'!R44/1000*R$63*$U44*R$64)</f>
        <v>-</v>
      </c>
      <c r="S44" s="100">
        <f t="shared" si="6"/>
        <v>0.10363429452900044</v>
      </c>
      <c r="U44" s="100">
        <f t="shared" si="7"/>
        <v>0.2</v>
      </c>
    </row>
    <row r="45" spans="2:21" ht="18.75" customHeight="1">
      <c r="B45" s="1364"/>
      <c r="C45" s="1364"/>
      <c r="D45" s="1396"/>
      <c r="E45" s="81" t="s">
        <v>866</v>
      </c>
      <c r="F45" s="100" t="str">
        <f>+IF('C3(2)-2管路'!F45="-","-",'C3(2)-2管路'!F45/1000*F$63*$U45*F$64)</f>
        <v>-</v>
      </c>
      <c r="G45" s="100" t="str">
        <f>+IF('C3(2)-2管路'!G45="-","-",'C3(2)-2管路'!G45/1000*G$63*$U45*G$64)</f>
        <v>-</v>
      </c>
      <c r="H45" s="100" t="str">
        <f>+IF('C3(2)-2管路'!H45="-","-",'C3(2)-2管路'!H45/1000*H$63*$U45*H$64)</f>
        <v>-</v>
      </c>
      <c r="I45" s="100" t="str">
        <f>+IF('C3(2)-2管路'!I45="-","-",'C3(2)-2管路'!I45/1000*I$63*$U45*I$64)</f>
        <v>-</v>
      </c>
      <c r="J45" s="100" t="str">
        <f>+IF('C3(2)-2管路'!J45="-","-",'C3(2)-2管路'!J45/1000*J$63*$U45*J$64)</f>
        <v>-</v>
      </c>
      <c r="K45" s="100" t="str">
        <f>+IF('C3(2)-2管路'!K45="-","-",'C3(2)-2管路'!K45/1000*K$63*$U45*K$64)</f>
        <v>-</v>
      </c>
      <c r="L45" s="100" t="str">
        <f>+IF('C3(2)-2管路'!L45="-","-",'C3(2)-2管路'!L45/1000*L$63*$U45*L$64)</f>
        <v>-</v>
      </c>
      <c r="M45" s="100" t="str">
        <f>+IF('C3(2)-2管路'!M45="-","-",'C3(2)-2管路'!M45/1000*M$63*$U45*M$64)</f>
        <v>-</v>
      </c>
      <c r="N45" s="100" t="str">
        <f>+IF('C3(2)-2管路'!N45="-","-",'C3(2)-2管路'!N45/1000*N$63*$U45*N$64)</f>
        <v>-</v>
      </c>
      <c r="O45" s="100">
        <f>+IF('C3(2)-2管路'!O45="-","-",'C3(2)-2管路'!O45/1000*O$63*$U45*O$64)</f>
        <v>0.43800154668860558</v>
      </c>
      <c r="P45" s="100" t="str">
        <f>+IF('C3(2)-2管路'!P45="-","-",'C3(2)-2管路'!P45/1000*P$63*$U45*P$64)</f>
        <v>-</v>
      </c>
      <c r="Q45" s="100" t="str">
        <f>+IF('C3(2)-2管路'!Q45="-","-",'C3(2)-2管路'!Q45/1000*Q$63*$U45*Q$64)</f>
        <v>-</v>
      </c>
      <c r="R45" s="100" t="str">
        <f>+IF('C3(2)-2管路'!R45="-","-",'C3(2)-2管路'!R45/1000*R$63*$U45*R$64)</f>
        <v>-</v>
      </c>
      <c r="S45" s="100">
        <f t="shared" si="6"/>
        <v>0.43800154668860558</v>
      </c>
      <c r="U45" s="100">
        <f t="shared" si="7"/>
        <v>0.4</v>
      </c>
    </row>
    <row r="46" spans="2:21" ht="18.75" customHeight="1">
      <c r="B46" s="1364"/>
      <c r="C46" s="1364"/>
      <c r="D46" s="1396"/>
      <c r="E46" s="81" t="s">
        <v>867</v>
      </c>
      <c r="F46" s="100" t="str">
        <f>+IF('C3(2)-2管路'!F46="-","-",'C3(2)-2管路'!F46/1000*F$63*$U46*F$64)</f>
        <v>-</v>
      </c>
      <c r="G46" s="100" t="str">
        <f>+IF('C3(2)-2管路'!G46="-","-",'C3(2)-2管路'!G46/1000*G$63*$U46*G$64)</f>
        <v>-</v>
      </c>
      <c r="H46" s="100" t="str">
        <f>+IF('C3(2)-2管路'!H46="-","-",'C3(2)-2管路'!H46/1000*H$63*$U46*H$64)</f>
        <v>-</v>
      </c>
      <c r="I46" s="100" t="str">
        <f>+IF('C3(2)-2管路'!I46="-","-",'C3(2)-2管路'!I46/1000*I$63*$U46*I$64)</f>
        <v>-</v>
      </c>
      <c r="J46" s="100" t="str">
        <f>+IF('C3(2)-2管路'!J46="-","-",'C3(2)-2管路'!J46/1000*J$63*$U46*J$64)</f>
        <v>-</v>
      </c>
      <c r="K46" s="100" t="str">
        <f>+IF('C3(2)-2管路'!K46="-","-",'C3(2)-2管路'!K46/1000*K$63*$U46*K$64)</f>
        <v>-</v>
      </c>
      <c r="L46" s="100" t="str">
        <f>+IF('C3(2)-2管路'!L46="-","-",'C3(2)-2管路'!L46/1000*L$63*$U46*L$64)</f>
        <v>-</v>
      </c>
      <c r="M46" s="100" t="str">
        <f>+IF('C3(2)-2管路'!M46="-","-",'C3(2)-2管路'!M46/1000*M$63*$U46*M$64)</f>
        <v>-</v>
      </c>
      <c r="N46" s="100" t="str">
        <f>+IF('C3(2)-2管路'!N46="-","-",'C3(2)-2管路'!N46/1000*N$63*$U46*N$64)</f>
        <v>-</v>
      </c>
      <c r="O46" s="100">
        <f>+IF('C3(2)-2管路'!O46="-","-",'C3(2)-2管路'!O46/1000*O$63*$U46*O$64)</f>
        <v>0.72935078979843693</v>
      </c>
      <c r="P46" s="100" t="str">
        <f>+IF('C3(2)-2管路'!P46="-","-",'C3(2)-2管路'!P46/1000*P$63*$U46*P$64)</f>
        <v>-</v>
      </c>
      <c r="Q46" s="100" t="str">
        <f>+IF('C3(2)-2管路'!Q46="-","-",'C3(2)-2管路'!Q46/1000*Q$63*$U46*Q$64)</f>
        <v>-</v>
      </c>
      <c r="R46" s="100" t="str">
        <f>+IF('C3(2)-2管路'!R46="-","-",'C3(2)-2管路'!R46/1000*R$63*$U46*R$64)</f>
        <v>-</v>
      </c>
      <c r="S46" s="100">
        <f t="shared" si="6"/>
        <v>0.72935078979843693</v>
      </c>
      <c r="U46" s="100">
        <f t="shared" si="7"/>
        <v>1</v>
      </c>
    </row>
    <row r="47" spans="2:21" ht="18.75" customHeight="1">
      <c r="B47" s="1364"/>
      <c r="C47" s="1364"/>
      <c r="D47" s="1396"/>
      <c r="E47" s="81" t="s">
        <v>868</v>
      </c>
      <c r="F47" s="100" t="str">
        <f>+IF('C3(2)-2管路'!F47="-","-",'C3(2)-2管路'!F47/1000*F$63*$U47*F$64)</f>
        <v>-</v>
      </c>
      <c r="G47" s="100" t="str">
        <f>+IF('C3(2)-2管路'!G47="-","-",'C3(2)-2管路'!G47/1000*G$63*$U47*G$64)</f>
        <v>-</v>
      </c>
      <c r="H47" s="100" t="str">
        <f>+IF('C3(2)-2管路'!H47="-","-",'C3(2)-2管路'!H47/1000*H$63*$U47*H$64)</f>
        <v>-</v>
      </c>
      <c r="I47" s="100" t="str">
        <f>+IF('C3(2)-2管路'!I47="-","-",'C3(2)-2管路'!I47/1000*I$63*$U47*I$64)</f>
        <v>-</v>
      </c>
      <c r="J47" s="100" t="str">
        <f>+IF('C3(2)-2管路'!J47="-","-",'C3(2)-2管路'!J47/1000*J$63*$U47*J$64)</f>
        <v>-</v>
      </c>
      <c r="K47" s="100" t="str">
        <f>+IF('C3(2)-2管路'!K47="-","-",'C3(2)-2管路'!K47/1000*K$63*$U47*K$64)</f>
        <v>-</v>
      </c>
      <c r="L47" s="100" t="str">
        <f>+IF('C3(2)-2管路'!L47="-","-",'C3(2)-2管路'!L47/1000*L$63*$U47*L$64)</f>
        <v>-</v>
      </c>
      <c r="M47" s="100" t="str">
        <f>+IF('C3(2)-2管路'!M47="-","-",'C3(2)-2管路'!M47/1000*M$63*$U47*M$64)</f>
        <v>-</v>
      </c>
      <c r="N47" s="100" t="str">
        <f>+IF('C3(2)-2管路'!N47="-","-",'C3(2)-2管路'!N47/1000*N$63*$U47*N$64)</f>
        <v>-</v>
      </c>
      <c r="O47" s="100" t="str">
        <f>+IF('C3(2)-2管路'!O47="-","-",'C3(2)-2管路'!O47/1000*O$63*$U47*O$64)</f>
        <v>-</v>
      </c>
      <c r="P47" s="100" t="str">
        <f>+IF('C3(2)-2管路'!P47="-","-",'C3(2)-2管路'!P47/1000*P$63*$U47*P$64)</f>
        <v>-</v>
      </c>
      <c r="Q47" s="100" t="str">
        <f>+IF('C3(2)-2管路'!Q47="-","-",'C3(2)-2管路'!Q47/1000*Q$63*$U47*Q$64)</f>
        <v>-</v>
      </c>
      <c r="R47" s="100" t="str">
        <f>+IF('C3(2)-2管路'!R47="-","-",'C3(2)-2管路'!R47/1000*R$63*$U47*R$64)</f>
        <v>-</v>
      </c>
      <c r="S47" s="100" t="str">
        <f t="shared" si="6"/>
        <v>-</v>
      </c>
      <c r="U47" s="100">
        <f t="shared" si="7"/>
        <v>1</v>
      </c>
    </row>
    <row r="48" spans="2:21" ht="18.75" customHeight="1">
      <c r="B48" s="1364"/>
      <c r="C48" s="1364"/>
      <c r="D48" s="1396"/>
      <c r="E48" s="81" t="s">
        <v>194</v>
      </c>
      <c r="F48" s="100" t="str">
        <f>+IF('C3(2)-2管路'!F48="-","-",'C3(2)-2管路'!F48/1000*F$63*$U48*F$64)</f>
        <v>-</v>
      </c>
      <c r="G48" s="100" t="str">
        <f>+IF('C3(2)-2管路'!G48="-","-",'C3(2)-2管路'!G48/1000*G$63*$U48*G$64)</f>
        <v>-</v>
      </c>
      <c r="H48" s="100" t="str">
        <f>+IF('C3(2)-2管路'!H48="-","-",'C3(2)-2管路'!H48/1000*H$63*$U48*H$64)</f>
        <v>-</v>
      </c>
      <c r="I48" s="100" t="str">
        <f>+IF('C3(2)-2管路'!I48="-","-",'C3(2)-2管路'!I48/1000*I$63*$U48*I$64)</f>
        <v>-</v>
      </c>
      <c r="J48" s="100" t="str">
        <f>+IF('C3(2)-2管路'!J48="-","-",'C3(2)-2管路'!J48/1000*J$63*$U48*J$64)</f>
        <v>-</v>
      </c>
      <c r="K48" s="100" t="str">
        <f>+IF('C3(2)-2管路'!K48="-","-",'C3(2)-2管路'!K48/1000*K$63*$U48*K$64)</f>
        <v>-</v>
      </c>
      <c r="L48" s="100" t="str">
        <f>+IF('C3(2)-2管路'!L48="-","-",'C3(2)-2管路'!L48/1000*L$63*$U48*L$64)</f>
        <v>-</v>
      </c>
      <c r="M48" s="100" t="str">
        <f>+IF('C3(2)-2管路'!M48="-","-",'C3(2)-2管路'!M48/1000*M$63*$U48*M$64)</f>
        <v>-</v>
      </c>
      <c r="N48" s="100" t="str">
        <f>+IF('C3(2)-2管路'!N48="-","-",'C3(2)-2管路'!N48/1000*N$63*$U48*N$64)</f>
        <v>-</v>
      </c>
      <c r="O48" s="100" t="str">
        <f>+IF('C3(2)-2管路'!O48="-","-",'C3(2)-2管路'!O48/1000*O$63*$U48*O$64)</f>
        <v>-</v>
      </c>
      <c r="P48" s="100" t="str">
        <f>+IF('C3(2)-2管路'!P48="-","-",'C3(2)-2管路'!P48/1000*P$63*$U48*P$64)</f>
        <v>-</v>
      </c>
      <c r="Q48" s="100" t="str">
        <f>+IF('C3(2)-2管路'!Q48="-","-",'C3(2)-2管路'!Q48/1000*Q$63*$U48*Q$64)</f>
        <v>-</v>
      </c>
      <c r="R48" s="100" t="str">
        <f>+IF('C3(2)-2管路'!R48="-","-",'C3(2)-2管路'!R48/1000*R$63*$U48*R$64)</f>
        <v>-</v>
      </c>
      <c r="S48" s="100" t="str">
        <f t="shared" si="6"/>
        <v>-</v>
      </c>
      <c r="U48" s="100">
        <f t="shared" si="7"/>
        <v>2</v>
      </c>
    </row>
    <row r="49" spans="2:21" ht="18.75" customHeight="1">
      <c r="B49" s="1364"/>
      <c r="C49" s="1364"/>
      <c r="D49" s="1397"/>
      <c r="E49" s="82" t="s">
        <v>54</v>
      </c>
      <c r="F49" s="101" t="str">
        <f>+IF('C3(2)-2管路'!F49="-","-",SUM(F43:F48))</f>
        <v>-</v>
      </c>
      <c r="G49" s="101" t="str">
        <f>+IF('C3(2)-2管路'!G49="-","-",SUM(G43:G48))</f>
        <v>-</v>
      </c>
      <c r="H49" s="101" t="str">
        <f>+IF('C3(2)-2管路'!H49="-","-",SUM(H43:H48))</f>
        <v>-</v>
      </c>
      <c r="I49" s="101" t="str">
        <f>+IF('C3(2)-2管路'!I49="-","-",SUM(I43:I48))</f>
        <v>-</v>
      </c>
      <c r="J49" s="101" t="str">
        <f>+IF('C3(2)-2管路'!J49="-","-",SUM(J43:J48))</f>
        <v>-</v>
      </c>
      <c r="K49" s="101" t="str">
        <f>+IF('C3(2)-2管路'!K49="-","-",SUM(K43:K48))</f>
        <v>-</v>
      </c>
      <c r="L49" s="101" t="str">
        <f>+IF('C3(2)-2管路'!L49="-","-",SUM(L43:L48))</f>
        <v>-</v>
      </c>
      <c r="M49" s="101" t="str">
        <f>+IF('C3(2)-2管路'!M49="-","-",SUM(M43:M48))</f>
        <v>-</v>
      </c>
      <c r="N49" s="101" t="str">
        <f>+IF('C3(2)-2管路'!N49="-","-",SUM(N43:N48))</f>
        <v>-</v>
      </c>
      <c r="O49" s="101">
        <f>+IF('C3(2)-2管路'!O49="-","-",SUM(O43:O48))</f>
        <v>1.2709866310160429</v>
      </c>
      <c r="P49" s="101" t="str">
        <f>+IF('C3(2)-2管路'!P49="-","-",SUM(P43:P48))</f>
        <v>-</v>
      </c>
      <c r="Q49" s="101" t="str">
        <f>+IF('C3(2)-2管路'!Q49="-","-",SUM(Q43:Q48))</f>
        <v>-</v>
      </c>
      <c r="R49" s="101" t="str">
        <f>+IF('C3(2)-2管路'!R49="-","-",SUM(R43:R48))</f>
        <v>-</v>
      </c>
      <c r="S49" s="101">
        <f t="shared" si="6"/>
        <v>1.2709866310160429</v>
      </c>
      <c r="U49" s="101"/>
    </row>
    <row r="50" spans="2:21" ht="18.75" customHeight="1">
      <c r="B50" s="1398"/>
      <c r="C50" s="1364"/>
      <c r="D50" s="1365" t="s">
        <v>853</v>
      </c>
      <c r="E50" s="1366"/>
      <c r="F50" s="102" t="str">
        <f>IF(SUM(F28,F35,F42,F49)=0,"-",SUM(F28,F35,F42,F49))</f>
        <v>-</v>
      </c>
      <c r="G50" s="102" t="str">
        <f t="shared" ref="G50:S50" si="8">IF(SUM(G28,G35,G42,G49)=0,"-",SUM(G28,G35,G42,G49))</f>
        <v>-</v>
      </c>
      <c r="H50" s="102" t="str">
        <f t="shared" si="8"/>
        <v>-</v>
      </c>
      <c r="I50" s="102" t="str">
        <f t="shared" si="8"/>
        <v>-</v>
      </c>
      <c r="J50" s="102">
        <f t="shared" si="8"/>
        <v>2.7807701409954753</v>
      </c>
      <c r="K50" s="102">
        <f t="shared" si="8"/>
        <v>26.008805593336067</v>
      </c>
      <c r="L50" s="102" t="str">
        <f t="shared" si="8"/>
        <v>-</v>
      </c>
      <c r="M50" s="102">
        <f t="shared" si="8"/>
        <v>0.95772166765939926</v>
      </c>
      <c r="N50" s="102">
        <f t="shared" si="8"/>
        <v>4.4599898564376801</v>
      </c>
      <c r="O50" s="102">
        <f t="shared" si="8"/>
        <v>5.7835366730563562</v>
      </c>
      <c r="P50" s="102" t="str">
        <f t="shared" si="8"/>
        <v>-</v>
      </c>
      <c r="Q50" s="102">
        <f t="shared" si="8"/>
        <v>2.839481901892225</v>
      </c>
      <c r="R50" s="102" t="str">
        <f t="shared" si="8"/>
        <v>-</v>
      </c>
      <c r="S50" s="102">
        <f t="shared" si="8"/>
        <v>42.830305833377203</v>
      </c>
      <c r="U50" s="102"/>
    </row>
    <row r="51" spans="2:21" ht="18.75" customHeight="1">
      <c r="B51" s="1395" t="s">
        <v>871</v>
      </c>
      <c r="C51" s="1364"/>
      <c r="D51" s="1260" t="s">
        <v>770</v>
      </c>
      <c r="E51" s="80" t="s">
        <v>864</v>
      </c>
      <c r="F51" s="99" t="str">
        <f>+IF('C3(2)-2管路'!F51="-","-",'C3(2)-2管路'!F51/1000*F$63*$U51*F$64)</f>
        <v>-</v>
      </c>
      <c r="G51" s="99" t="str">
        <f>+IF('C3(2)-2管路'!G51="-","-",'C3(2)-2管路'!G51/1000*G$63*$U51*G$64)</f>
        <v>-</v>
      </c>
      <c r="H51" s="99" t="str">
        <f>+IF('C3(2)-2管路'!H51="-","-",'C3(2)-2管路'!H51/1000*H$63*$U51*H$64)</f>
        <v>-</v>
      </c>
      <c r="I51" s="99" t="str">
        <f>+IF('C3(2)-2管路'!I51="-","-",'C3(2)-2管路'!I51/1000*I$63*$U51*I$64)</f>
        <v>-</v>
      </c>
      <c r="J51" s="99" t="str">
        <f>+IF('C3(2)-2管路'!J51="-","-",'C3(2)-2管路'!J51/1000*J$63*$U51*J$64)</f>
        <v>-</v>
      </c>
      <c r="K51" s="99" t="str">
        <f>+IF('C3(2)-2管路'!K51="-","-",'C3(2)-2管路'!K51/1000*K$63*$U51*K$64)</f>
        <v>-</v>
      </c>
      <c r="L51" s="99" t="str">
        <f>+IF('C3(2)-2管路'!L51="-","-",'C3(2)-2管路'!L51/1000*L$63*$U51*L$64)</f>
        <v>-</v>
      </c>
      <c r="M51" s="99" t="str">
        <f>+IF('C3(2)-2管路'!M51="-","-",'C3(2)-2管路'!M51/1000*M$63*$U51*M$64)</f>
        <v>-</v>
      </c>
      <c r="N51" s="99" t="str">
        <f>+IF('C3(2)-2管路'!N51="-","-",'C3(2)-2管路'!N51/1000*N$63*$U51*N$64)</f>
        <v>-</v>
      </c>
      <c r="O51" s="99" t="str">
        <f>+IF('C3(2)-2管路'!O51="-","-",'C3(2)-2管路'!O51/1000*O$63*$U51*O$64)</f>
        <v>-</v>
      </c>
      <c r="P51" s="99" t="str">
        <f>+IF('C3(2)-2管路'!P51="-","-",'C3(2)-2管路'!P51/1000*P$63*$U51*P$64)</f>
        <v>-</v>
      </c>
      <c r="Q51" s="99" t="str">
        <f>+IF('C3(2)-2管路'!Q51="-","-",'C3(2)-2管路'!Q51/1000*Q$63*$U51*Q$64)</f>
        <v>-</v>
      </c>
      <c r="R51" s="99" t="str">
        <f>+IF('C3(2)-2管路'!R51="-","-",'C3(2)-2管路'!R51/1000*R$63*$U51*R$64)</f>
        <v>-</v>
      </c>
      <c r="S51" s="99" t="str">
        <f t="shared" si="6"/>
        <v>-</v>
      </c>
      <c r="U51" s="99">
        <f t="shared" ref="U51:U56" si="9">+U43</f>
        <v>0.1</v>
      </c>
    </row>
    <row r="52" spans="2:21" ht="18.75" customHeight="1">
      <c r="B52" s="1396"/>
      <c r="C52" s="1364"/>
      <c r="D52" s="1263"/>
      <c r="E52" s="81" t="s">
        <v>865</v>
      </c>
      <c r="F52" s="100" t="str">
        <f>+IF('C3(2)-2管路'!F52="-","-",'C3(2)-2管路'!F52/1000*F$63*$U52*F$64)</f>
        <v>-</v>
      </c>
      <c r="G52" s="100" t="str">
        <f>+IF('C3(2)-2管路'!G52="-","-",'C3(2)-2管路'!G52/1000*G$63*$U52*G$64)</f>
        <v>-</v>
      </c>
      <c r="H52" s="100" t="str">
        <f>+IF('C3(2)-2管路'!H52="-","-",'C3(2)-2管路'!H52/1000*H$63*$U52*H$64)</f>
        <v>-</v>
      </c>
      <c r="I52" s="100" t="str">
        <f>+IF('C3(2)-2管路'!I52="-","-",'C3(2)-2管路'!I52/1000*I$63*$U52*I$64)</f>
        <v>-</v>
      </c>
      <c r="J52" s="100">
        <f>+IF('C3(2)-2管路'!J52="-","-",'C3(2)-2管路'!J52/1000*J$63*$U52*J$64)</f>
        <v>1.3288654068284658E-2</v>
      </c>
      <c r="K52" s="100">
        <f>+IF('C3(2)-2管路'!K52="-","-",'C3(2)-2管路'!K52/1000*K$63*$U52*K$64)</f>
        <v>0.22683787244755241</v>
      </c>
      <c r="L52" s="100" t="str">
        <f>+IF('C3(2)-2管路'!L52="-","-",'C3(2)-2管路'!L52/1000*L$63*$U52*L$64)</f>
        <v>-</v>
      </c>
      <c r="M52" s="100" t="str">
        <f>+IF('C3(2)-2管路'!M52="-","-",'C3(2)-2管路'!M52/1000*M$63*$U52*M$64)</f>
        <v>-</v>
      </c>
      <c r="N52" s="100" t="str">
        <f>+IF('C3(2)-2管路'!N52="-","-",'C3(2)-2管路'!N52/1000*N$63*$U52*N$64)</f>
        <v>-</v>
      </c>
      <c r="O52" s="100" t="str">
        <f>+IF('C3(2)-2管路'!O52="-","-",'C3(2)-2管路'!O52/1000*O$63*$U52*O$64)</f>
        <v>-</v>
      </c>
      <c r="P52" s="100" t="str">
        <f>+IF('C3(2)-2管路'!P52="-","-",'C3(2)-2管路'!P52/1000*P$63*$U52*P$64)</f>
        <v>-</v>
      </c>
      <c r="Q52" s="100" t="str">
        <f>+IF('C3(2)-2管路'!Q52="-","-",'C3(2)-2管路'!Q52/1000*Q$63*$U52*Q$64)</f>
        <v>-</v>
      </c>
      <c r="R52" s="100" t="str">
        <f>+IF('C3(2)-2管路'!R52="-","-",'C3(2)-2管路'!R52/1000*R$63*$U52*R$64)</f>
        <v>-</v>
      </c>
      <c r="S52" s="100">
        <f t="shared" si="6"/>
        <v>0.24012652651583707</v>
      </c>
      <c r="U52" s="100">
        <f t="shared" si="9"/>
        <v>0.2</v>
      </c>
    </row>
    <row r="53" spans="2:21" ht="18.75" customHeight="1">
      <c r="B53" s="1396"/>
      <c r="C53" s="1364"/>
      <c r="D53" s="1263"/>
      <c r="E53" s="81" t="s">
        <v>866</v>
      </c>
      <c r="F53" s="100">
        <f>+IF('C3(2)-2管路'!F53="-","-",'C3(2)-2管路'!F53/1000*F$63*$U53*F$64)</f>
        <v>0</v>
      </c>
      <c r="G53" s="100" t="str">
        <f>+IF('C3(2)-2管路'!G53="-","-",'C3(2)-2管路'!G53/1000*G$63*$U53*G$64)</f>
        <v>-</v>
      </c>
      <c r="H53" s="100" t="str">
        <f>+IF('C3(2)-2管路'!H53="-","-",'C3(2)-2管路'!H53/1000*H$63*$U53*H$64)</f>
        <v>-</v>
      </c>
      <c r="I53" s="100" t="str">
        <f>+IF('C3(2)-2管路'!I53="-","-",'C3(2)-2管路'!I53/1000*I$63*$U53*I$64)</f>
        <v>-</v>
      </c>
      <c r="J53" s="100">
        <f>+IF('C3(2)-2管路'!J53="-","-",'C3(2)-2管路'!J53/1000*J$63*$U53*J$64)</f>
        <v>0.76903685851090109</v>
      </c>
      <c r="K53" s="100">
        <f>+IF('C3(2)-2管路'!K53="-","-",'C3(2)-2管路'!K53/1000*K$63*$U53*K$64)</f>
        <v>0.853915301094201</v>
      </c>
      <c r="L53" s="100" t="str">
        <f>+IF('C3(2)-2管路'!L53="-","-",'C3(2)-2管路'!L53/1000*L$63*$U53*L$64)</f>
        <v>-</v>
      </c>
      <c r="M53" s="100" t="str">
        <f>+IF('C3(2)-2管路'!M53="-","-",'C3(2)-2管路'!M53/1000*M$63*$U53*M$64)</f>
        <v>-</v>
      </c>
      <c r="N53" s="100">
        <f>+IF('C3(2)-2管路'!N53="-","-",'C3(2)-2管路'!N53/1000*N$63*$U53*N$64)</f>
        <v>1.2592544467297408E-2</v>
      </c>
      <c r="O53" s="100">
        <f>+IF('C3(2)-2管路'!O53="-","-",'C3(2)-2管路'!O53/1000*O$63*$U53*O$64)</f>
        <v>0.62258791279308878</v>
      </c>
      <c r="P53" s="100" t="str">
        <f>+IF('C3(2)-2管路'!P53="-","-",'C3(2)-2管路'!P53/1000*P$63*$U53*P$64)</f>
        <v>-</v>
      </c>
      <c r="Q53" s="100" t="str">
        <f>+IF('C3(2)-2管路'!Q53="-","-",'C3(2)-2管路'!Q53/1000*Q$63*$U53*Q$64)</f>
        <v>-</v>
      </c>
      <c r="R53" s="100" t="str">
        <f>+IF('C3(2)-2管路'!R53="-","-",'C3(2)-2管路'!R53/1000*R$63*$U53*R$64)</f>
        <v>-</v>
      </c>
      <c r="S53" s="100">
        <f t="shared" si="6"/>
        <v>2.2581326168654883</v>
      </c>
      <c r="U53" s="100">
        <f t="shared" si="9"/>
        <v>0.4</v>
      </c>
    </row>
    <row r="54" spans="2:21" ht="18.75" customHeight="1">
      <c r="B54" s="1396"/>
      <c r="C54" s="1364"/>
      <c r="D54" s="1263"/>
      <c r="E54" s="81" t="s">
        <v>867</v>
      </c>
      <c r="F54" s="100">
        <f>+IF('C3(2)-2管路'!F54="-","-",'C3(2)-2管路'!F54/1000*F$63*$U54*F$64)</f>
        <v>0</v>
      </c>
      <c r="G54" s="100">
        <f>+IF('C3(2)-2管路'!G54="-","-",'C3(2)-2管路'!G54/1000*G$63*$U54*G$64)</f>
        <v>0</v>
      </c>
      <c r="H54" s="100" t="str">
        <f>+IF('C3(2)-2管路'!H54="-","-",'C3(2)-2管路'!H54/1000*H$63*$U54*H$64)</f>
        <v>-</v>
      </c>
      <c r="I54" s="100" t="str">
        <f>+IF('C3(2)-2管路'!I54="-","-",'C3(2)-2管路'!I54/1000*I$63*$U54*I$64)</f>
        <v>-</v>
      </c>
      <c r="J54" s="100">
        <f>+IF('C3(2)-2管路'!J54="-","-",'C3(2)-2管路'!J54/1000*J$63*$U54*J$64)</f>
        <v>3.2563459632250074</v>
      </c>
      <c r="K54" s="100">
        <f>+IF('C3(2)-2管路'!K54="-","-",'C3(2)-2管路'!K54/1000*K$63*$U54*K$64)</f>
        <v>18.200684985273536</v>
      </c>
      <c r="L54" s="100" t="str">
        <f>+IF('C3(2)-2管路'!L54="-","-",'C3(2)-2管路'!L54/1000*L$63*$U54*L$64)</f>
        <v>-</v>
      </c>
      <c r="M54" s="100">
        <f>+IF('C3(2)-2管路'!M54="-","-",'C3(2)-2管路'!M54/1000*M$63*$U54*M$64)</f>
        <v>0.12996131606746197</v>
      </c>
      <c r="N54" s="100">
        <f>+IF('C3(2)-2管路'!N54="-","-",'C3(2)-2管路'!N54/1000*N$63*$U54*N$64)</f>
        <v>2.2167962208967498</v>
      </c>
      <c r="O54" s="100">
        <f>+IF('C3(2)-2管路'!O54="-","-",'C3(2)-2管路'!O54/1000*O$63*$U54*O$64)</f>
        <v>14.01507181201152</v>
      </c>
      <c r="P54" s="100" t="str">
        <f>+IF('C3(2)-2管路'!P54="-","-",'C3(2)-2管路'!P54/1000*P$63*$U54*P$64)</f>
        <v>-</v>
      </c>
      <c r="Q54" s="100">
        <f>+IF('C3(2)-2管路'!Q54="-","-",'C3(2)-2管路'!Q54/1000*Q$63*$U54*Q$64)</f>
        <v>5.572787535993419E-2</v>
      </c>
      <c r="R54" s="100" t="str">
        <f>+IF('C3(2)-2管路'!R54="-","-",'C3(2)-2管路'!R54/1000*R$63*$U54*R$64)</f>
        <v>-</v>
      </c>
      <c r="S54" s="100">
        <f t="shared" si="6"/>
        <v>37.874588172834208</v>
      </c>
      <c r="U54" s="100">
        <f t="shared" si="9"/>
        <v>1</v>
      </c>
    </row>
    <row r="55" spans="2:21" ht="18.75" customHeight="1">
      <c r="B55" s="1396"/>
      <c r="C55" s="1364"/>
      <c r="D55" s="1263"/>
      <c r="E55" s="81" t="s">
        <v>868</v>
      </c>
      <c r="F55" s="100">
        <f>+IF('C3(2)-2管路'!F55="-","-",'C3(2)-2管路'!F55/1000*F$63*$U55*F$64)</f>
        <v>0</v>
      </c>
      <c r="G55" s="100">
        <f>+IF('C3(2)-2管路'!G55="-","-",'C3(2)-2管路'!G55/1000*G$63*$U55*G$64)</f>
        <v>0</v>
      </c>
      <c r="H55" s="100" t="str">
        <f>+IF('C3(2)-2管路'!H55="-","-",'C3(2)-2管路'!H55/1000*H$63*$U55*H$64)</f>
        <v>-</v>
      </c>
      <c r="I55" s="100" t="str">
        <f>+IF('C3(2)-2管路'!I55="-","-",'C3(2)-2管路'!I55/1000*I$63*$U55*I$64)</f>
        <v>-</v>
      </c>
      <c r="J55" s="100">
        <f>+IF('C3(2)-2管路'!J55="-","-",'C3(2)-2管路'!J55/1000*J$63*$U55*J$64)</f>
        <v>7.7179001109008709</v>
      </c>
      <c r="K55" s="100">
        <f>+IF('C3(2)-2管路'!K55="-","-",'C3(2)-2管路'!K55/1000*K$63*$U55*K$64)</f>
        <v>50.353518167503104</v>
      </c>
      <c r="L55" s="100" t="str">
        <f>+IF('C3(2)-2管路'!L55="-","-",'C3(2)-2管路'!L55/1000*L$63*$U55*L$64)</f>
        <v>-</v>
      </c>
      <c r="M55" s="100">
        <f>+IF('C3(2)-2管路'!M55="-","-",'C3(2)-2管路'!M55/1000*M$63*$U55*M$64)</f>
        <v>0.2302010986096257</v>
      </c>
      <c r="N55" s="100">
        <f>+IF('C3(2)-2管路'!N55="-","-",'C3(2)-2管路'!N55/1000*N$63*$U55*N$64)</f>
        <v>25.625436918140682</v>
      </c>
      <c r="O55" s="100">
        <f>+IF('C3(2)-2管路'!O55="-","-",'C3(2)-2管路'!O55/1000*O$63*$U55*O$64)</f>
        <v>10.411922481283423</v>
      </c>
      <c r="P55" s="100" t="str">
        <f>+IF('C3(2)-2管路'!P55="-","-",'C3(2)-2管路'!P55/1000*P$63*$U55*P$64)</f>
        <v>-</v>
      </c>
      <c r="Q55" s="100">
        <f>+IF('C3(2)-2管路'!Q55="-","-",'C3(2)-2管路'!Q55/1000*Q$63*$U55*Q$64)</f>
        <v>0.30405910941999176</v>
      </c>
      <c r="R55" s="100" t="str">
        <f>+IF('C3(2)-2管路'!R55="-","-",'C3(2)-2管路'!R55/1000*R$63*$U55*R$64)</f>
        <v>-</v>
      </c>
      <c r="S55" s="100">
        <f t="shared" si="6"/>
        <v>94.643037885857709</v>
      </c>
      <c r="U55" s="100">
        <f t="shared" si="9"/>
        <v>1</v>
      </c>
    </row>
    <row r="56" spans="2:21" ht="18.75" customHeight="1">
      <c r="B56" s="1396"/>
      <c r="C56" s="1364"/>
      <c r="D56" s="1263"/>
      <c r="E56" s="81" t="s">
        <v>194</v>
      </c>
      <c r="F56" s="100">
        <f>+IF('C3(2)-2管路'!F56="-","-",'C3(2)-2管路'!F56/1000*F$63*$U56*F$64)</f>
        <v>0</v>
      </c>
      <c r="G56" s="100">
        <f>+IF('C3(2)-2管路'!G56="-","-",'C3(2)-2管路'!G56/1000*G$63*$U56*G$64)</f>
        <v>0</v>
      </c>
      <c r="H56" s="100">
        <f>+IF('C3(2)-2管路'!H56="-","-",'C3(2)-2管路'!H56/1000*H$63*$U56*H$64)</f>
        <v>0</v>
      </c>
      <c r="I56" s="100" t="str">
        <f>+IF('C3(2)-2管路'!I56="-","-",'C3(2)-2管路'!I56/1000*I$63*$U56*I$64)</f>
        <v>-</v>
      </c>
      <c r="J56" s="100">
        <f>+IF('C3(2)-2管路'!J56="-","-",'C3(2)-2管路'!J56/1000*J$63*$U56*J$64)</f>
        <v>3.6970459122994632</v>
      </c>
      <c r="K56" s="100">
        <f>+IF('C3(2)-2管路'!K56="-","-",'C3(2)-2管路'!K56/1000*K$63*$U56*K$64)</f>
        <v>31.520937736569294</v>
      </c>
      <c r="L56" s="100" t="str">
        <f>+IF('C3(2)-2管路'!L56="-","-",'C3(2)-2管路'!L56/1000*L$63*$U56*L$64)</f>
        <v>-</v>
      </c>
      <c r="M56" s="100">
        <f>+IF('C3(2)-2管路'!M56="-","-",'C3(2)-2管路'!M56/1000*M$63*$U56*M$64)</f>
        <v>3.5747183374742915</v>
      </c>
      <c r="N56" s="100">
        <f>+IF('C3(2)-2管路'!N56="-","-",'C3(2)-2管路'!N56/1000*N$63*$U56*N$64)</f>
        <v>108.96579014150559</v>
      </c>
      <c r="O56" s="100">
        <f>+IF('C3(2)-2管路'!O56="-","-",'C3(2)-2管路'!O56/1000*O$63*$U56*O$64)</f>
        <v>6.8805350111065415</v>
      </c>
      <c r="P56" s="100" t="str">
        <f>+IF('C3(2)-2管路'!P56="-","-",'C3(2)-2管路'!P56/1000*P$63*$U56*P$64)</f>
        <v>-</v>
      </c>
      <c r="Q56" s="100">
        <f>+IF('C3(2)-2管路'!Q56="-","-",'C3(2)-2管路'!Q56/1000*Q$63*$U56*Q$64)</f>
        <v>0.71918289675030844</v>
      </c>
      <c r="R56" s="100" t="str">
        <f>+IF('C3(2)-2管路'!R56="-","-",'C3(2)-2管路'!R56/1000*R$63*$U56*R$64)</f>
        <v>-</v>
      </c>
      <c r="S56" s="100">
        <f t="shared" si="6"/>
        <v>155.3582100357055</v>
      </c>
      <c r="U56" s="100">
        <f t="shared" si="9"/>
        <v>2</v>
      </c>
    </row>
    <row r="57" spans="2:21" ht="18.75" customHeight="1">
      <c r="B57" s="1397"/>
      <c r="C57" s="1364"/>
      <c r="D57" s="1264"/>
      <c r="E57" s="82" t="s">
        <v>54</v>
      </c>
      <c r="F57" s="101">
        <f>+IF('C3(2)-2管路'!F57="-","-",SUM(F51:F56))</f>
        <v>0</v>
      </c>
      <c r="G57" s="101">
        <f>+IF('C3(2)-2管路'!G57="-","-",SUM(G51:G56))</f>
        <v>0</v>
      </c>
      <c r="H57" s="101">
        <f>+IF('C3(2)-2管路'!H57="-","-",SUM(H51:H56))</f>
        <v>0</v>
      </c>
      <c r="I57" s="101" t="str">
        <f>+IF('C3(2)-2管路'!I57="-","-",SUM(I51:I56))</f>
        <v>-</v>
      </c>
      <c r="J57" s="101">
        <f>+IF('C3(2)-2管路'!J57="-","-",SUM(J51:J56))</f>
        <v>15.453617499004528</v>
      </c>
      <c r="K57" s="101">
        <f>+IF('C3(2)-2管路'!K57="-","-",SUM(K51:K56))</f>
        <v>101.15589406288768</v>
      </c>
      <c r="L57" s="101" t="str">
        <f>+IF('C3(2)-2管路'!L57="-","-",SUM(L51:L56))</f>
        <v>-</v>
      </c>
      <c r="M57" s="101">
        <f>+IF('C3(2)-2管路'!M57="-","-",SUM(M51:M56))</f>
        <v>3.9348807521513791</v>
      </c>
      <c r="N57" s="101">
        <f>+IF('C3(2)-2管路'!N57="-","-",SUM(N51:N56))</f>
        <v>136.82061582501032</v>
      </c>
      <c r="O57" s="101">
        <f>+IF('C3(2)-2管路'!O57="-","-",SUM(O51:O56))</f>
        <v>31.930117217194574</v>
      </c>
      <c r="P57" s="101" t="str">
        <f>+IF('C3(2)-2管路'!P57="-","-",SUM(P51:P56))</f>
        <v>-</v>
      </c>
      <c r="Q57" s="101">
        <f>+IF('C3(2)-2管路'!Q57="-","-",SUM(Q51:Q56))</f>
        <v>1.0789698815302344</v>
      </c>
      <c r="R57" s="101" t="str">
        <f>+IF('C3(2)-2管路'!R57="-","-",SUM(R51:R56))</f>
        <v>-</v>
      </c>
      <c r="S57" s="101">
        <f t="shared" si="6"/>
        <v>290.37409523777865</v>
      </c>
      <c r="U57" s="101"/>
    </row>
    <row r="58" spans="2:21" ht="18.75" customHeight="1">
      <c r="B58" s="760" t="s">
        <v>872</v>
      </c>
      <c r="C58" s="951"/>
      <c r="D58" s="1365" t="s">
        <v>855</v>
      </c>
      <c r="E58" s="1366"/>
      <c r="F58" s="102" t="str">
        <f>IF(SUM(F35,F42,F49,F57)=0,"-",SUM(F35,F42,F49,F57))</f>
        <v>-</v>
      </c>
      <c r="G58" s="102" t="str">
        <f t="shared" ref="G58:S58" si="10">IF(SUM(G35,G42,G49,G57)=0,"-",SUM(G35,G42,G49,G57))</f>
        <v>-</v>
      </c>
      <c r="H58" s="102" t="str">
        <f t="shared" si="10"/>
        <v>-</v>
      </c>
      <c r="I58" s="102" t="str">
        <f t="shared" si="10"/>
        <v>-</v>
      </c>
      <c r="J58" s="102">
        <f t="shared" si="10"/>
        <v>15.609029833517074</v>
      </c>
      <c r="K58" s="102">
        <f t="shared" si="10"/>
        <v>102.17737624141503</v>
      </c>
      <c r="L58" s="102" t="str">
        <f t="shared" si="10"/>
        <v>-</v>
      </c>
      <c r="M58" s="102">
        <f t="shared" si="10"/>
        <v>3.974926607848623</v>
      </c>
      <c r="N58" s="102">
        <f t="shared" si="10"/>
        <v>136.82061582501032</v>
      </c>
      <c r="O58" s="102">
        <f t="shared" si="10"/>
        <v>33.201103848210614</v>
      </c>
      <c r="P58" s="102" t="str">
        <f t="shared" si="10"/>
        <v>-</v>
      </c>
      <c r="Q58" s="102">
        <f t="shared" si="10"/>
        <v>1.0907020658165363</v>
      </c>
      <c r="R58" s="102" t="str">
        <f t="shared" si="10"/>
        <v>-</v>
      </c>
      <c r="S58" s="102">
        <f t="shared" si="10"/>
        <v>292.87375442181815</v>
      </c>
      <c r="U58" s="810"/>
    </row>
    <row r="59" spans="2:21" ht="18.75" customHeight="1">
      <c r="B59" s="1365" t="s">
        <v>67</v>
      </c>
      <c r="C59" s="1405"/>
      <c r="D59" s="1405"/>
      <c r="E59" s="1366"/>
      <c r="F59" s="102">
        <f>+IF('C3(2)-2管路'!F59="-","-",SUM(F13,F20,F27,F35,F42,F49,F57))</f>
        <v>0</v>
      </c>
      <c r="G59" s="102">
        <f>+IF('C3(2)-2管路'!G59="-","-",SUM(G13,G20,G27,G35,G42,G49,G57))</f>
        <v>0</v>
      </c>
      <c r="H59" s="102">
        <f>+IF('C3(2)-2管路'!H59="-","-",SUM(H13,H20,H27,H35,H42,H49,H57))</f>
        <v>0</v>
      </c>
      <c r="I59" s="102" t="str">
        <f>+IF('C3(2)-2管路'!I59="-","-",SUM(I13,I20,I27,I35,I42,I49,I57))</f>
        <v>-</v>
      </c>
      <c r="J59" s="102">
        <f>+IF('C3(2)-2管路'!J59="-","-",SUM(J13,J20,J27,J35,J42,J49,J57))</f>
        <v>18.234387640000001</v>
      </c>
      <c r="K59" s="102">
        <f>+IF('C3(2)-2管路'!K59="-","-",SUM(K13,K20,K27,K35,K42,K49,K57))</f>
        <v>127.16469965622375</v>
      </c>
      <c r="L59" s="102" t="str">
        <f>+IF('C3(2)-2管路'!L59="-","-",SUM(L13,L20,L27,L35,L42,L49,L57))</f>
        <v>-</v>
      </c>
      <c r="M59" s="102">
        <f>+IF('C3(2)-2管路'!M59="-","-",SUM(M13,M20,M27,M35,M42,M49,M57))</f>
        <v>4.8926024198107783</v>
      </c>
      <c r="N59" s="102">
        <f>+IF('C3(2)-2管路'!N59="-","-",SUM(N13,N20,N27,N35,N42,N49,N57))</f>
        <v>141.28060568144801</v>
      </c>
      <c r="O59" s="102">
        <f>+IF('C3(2)-2管路'!O59="-","-",SUM(O13,O20,O27,O35,O42,O49,O57))</f>
        <v>37.713653890250932</v>
      </c>
      <c r="P59" s="102" t="str">
        <f>+IF('C3(2)-2管路'!P59="-","-",SUM(P13,P20,P27,P35,P42,P49,P57))</f>
        <v>-</v>
      </c>
      <c r="Q59" s="102">
        <f>+IF('C3(2)-2管路'!Q59="-","-",SUM(Q13,Q20,Q27,Q35,Q42,Q49,Q57))</f>
        <v>3.9184517834224595</v>
      </c>
      <c r="R59" s="102" t="str">
        <f>+IF('C3(2)-2管路'!R59="-","-",SUM(R13,R20,R27,R35,R42,R49,R57))</f>
        <v>-</v>
      </c>
      <c r="S59" s="102">
        <f t="shared" si="6"/>
        <v>333.20440107115598</v>
      </c>
      <c r="U59" s="102"/>
    </row>
    <row r="60" spans="2:21" ht="18.75" customHeight="1">
      <c r="C60" s="811" t="s">
        <v>734</v>
      </c>
      <c r="D60" s="812" t="s">
        <v>775</v>
      </c>
      <c r="N60" s="1406" t="s">
        <v>537</v>
      </c>
      <c r="O60" s="1407"/>
      <c r="P60" s="1407" t="s">
        <v>724</v>
      </c>
      <c r="Q60" s="1407"/>
      <c r="R60" s="1407"/>
      <c r="S60" s="638">
        <f>(S27+S58)/('C3(2)-2管路'!S27+'C3(2)-2管路'!S58)*1000</f>
        <v>1.1263320331815163</v>
      </c>
    </row>
    <row r="61" spans="2:21" ht="18.75" customHeight="1">
      <c r="N61" s="1407"/>
      <c r="O61" s="1407"/>
      <c r="P61" s="1407" t="s">
        <v>536</v>
      </c>
      <c r="Q61" s="1407"/>
      <c r="R61" s="1407"/>
      <c r="S61" s="638">
        <f>S59/'C3(2)-2管路'!S59*1000</f>
        <v>1.1070189492135387</v>
      </c>
    </row>
    <row r="62" spans="2:21" ht="18.75" customHeight="1"/>
    <row r="63" spans="2:21" ht="18.75" customHeight="1">
      <c r="B63" s="1399" t="s">
        <v>740</v>
      </c>
      <c r="C63" s="1400"/>
      <c r="D63" s="1400"/>
      <c r="E63" s="1401"/>
      <c r="F63" s="675">
        <v>0</v>
      </c>
      <c r="G63" s="675">
        <v>0</v>
      </c>
      <c r="H63" s="675">
        <v>0</v>
      </c>
      <c r="I63" s="675"/>
      <c r="J63" s="675">
        <v>0.5</v>
      </c>
      <c r="K63" s="675">
        <v>1</v>
      </c>
      <c r="L63" s="675"/>
      <c r="M63" s="675">
        <v>0.8</v>
      </c>
      <c r="N63" s="675">
        <v>2.5</v>
      </c>
      <c r="O63" s="675">
        <v>2.5</v>
      </c>
      <c r="P63" s="675">
        <v>7.5</v>
      </c>
      <c r="Q63" s="675">
        <v>2.5</v>
      </c>
      <c r="R63" s="675">
        <v>2.5</v>
      </c>
    </row>
    <row r="64" spans="2:21" ht="30" customHeight="1">
      <c r="B64" s="1402" t="s">
        <v>921</v>
      </c>
      <c r="C64" s="1403"/>
      <c r="D64" s="1403"/>
      <c r="E64" s="1404"/>
      <c r="F64" s="870">
        <f>+'C3(2)-1管路'!E15</f>
        <v>0.78214561908679558</v>
      </c>
      <c r="G64" s="870">
        <f t="shared" ref="G64:R64" si="11">+$F64</f>
        <v>0.78214561908679558</v>
      </c>
      <c r="H64" s="870">
        <f t="shared" si="11"/>
        <v>0.78214561908679558</v>
      </c>
      <c r="I64" s="870">
        <f t="shared" si="11"/>
        <v>0.78214561908679558</v>
      </c>
      <c r="J64" s="870">
        <f t="shared" si="11"/>
        <v>0.78214561908679558</v>
      </c>
      <c r="K64" s="870">
        <f t="shared" si="11"/>
        <v>0.78214561908679558</v>
      </c>
      <c r="L64" s="870">
        <f t="shared" si="11"/>
        <v>0.78214561908679558</v>
      </c>
      <c r="M64" s="870">
        <f t="shared" si="11"/>
        <v>0.78214561908679558</v>
      </c>
      <c r="N64" s="870">
        <f t="shared" si="11"/>
        <v>0.78214561908679558</v>
      </c>
      <c r="O64" s="870">
        <f t="shared" si="11"/>
        <v>0.78214561908679558</v>
      </c>
      <c r="P64" s="870">
        <f t="shared" si="11"/>
        <v>0.78214561908679558</v>
      </c>
      <c r="Q64" s="870">
        <f t="shared" si="11"/>
        <v>0.78214561908679558</v>
      </c>
      <c r="R64" s="870">
        <f t="shared" si="11"/>
        <v>0.78214561908679558</v>
      </c>
    </row>
    <row r="65" ht="18.75" customHeight="1"/>
    <row r="67" ht="13.5" customHeight="1"/>
    <row r="71" ht="24" customHeight="1"/>
    <row r="74" ht="13.5" customHeight="1"/>
    <row r="81" ht="13.5" customHeight="1"/>
    <row r="88" ht="13.5" customHeight="1"/>
    <row r="95" ht="13.5" customHeight="1"/>
    <row r="102" ht="13.5" customHeight="1"/>
    <row r="110" ht="15" customHeight="1"/>
    <row r="111" ht="13.5" customHeight="1"/>
    <row r="125" ht="18.75" customHeight="1"/>
    <row r="127" ht="18"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21.75" customHeight="1"/>
    <row r="181" ht="21.75" customHeight="1"/>
    <row r="182" ht="18.75" customHeight="1"/>
    <row r="183" ht="18.75" customHeight="1"/>
    <row r="184" ht="13.5" customHeight="1"/>
    <row r="186" ht="13.5" customHeight="1"/>
    <row r="193" ht="13.5" customHeight="1"/>
    <row r="200" ht="13.5" customHeight="1"/>
    <row r="207" ht="13.5" customHeight="1"/>
  </sheetData>
  <mergeCells count="39">
    <mergeCell ref="B64:E64"/>
    <mergeCell ref="B59:E59"/>
    <mergeCell ref="N60:O61"/>
    <mergeCell ref="P60:R60"/>
    <mergeCell ref="P61:R61"/>
    <mergeCell ref="B51:B57"/>
    <mergeCell ref="D51:D57"/>
    <mergeCell ref="D43:D49"/>
    <mergeCell ref="D50:E50"/>
    <mergeCell ref="B63:E63"/>
    <mergeCell ref="B7:B50"/>
    <mergeCell ref="D7:D13"/>
    <mergeCell ref="D21:D27"/>
    <mergeCell ref="C7:C28"/>
    <mergeCell ref="D28:E28"/>
    <mergeCell ref="D58:E58"/>
    <mergeCell ref="C29:C58"/>
    <mergeCell ref="P5:P6"/>
    <mergeCell ref="F5:F6"/>
    <mergeCell ref="G5:G6"/>
    <mergeCell ref="D29:D35"/>
    <mergeCell ref="D36:D42"/>
    <mergeCell ref="D14:D20"/>
    <mergeCell ref="U4:U6"/>
    <mergeCell ref="B3:S3"/>
    <mergeCell ref="B4:D6"/>
    <mergeCell ref="E4:E6"/>
    <mergeCell ref="F4:S4"/>
    <mergeCell ref="K5:K6"/>
    <mergeCell ref="L5:L6"/>
    <mergeCell ref="M5:M6"/>
    <mergeCell ref="N5:N6"/>
    <mergeCell ref="Q5:Q6"/>
    <mergeCell ref="R5:R6"/>
    <mergeCell ref="S5:S6"/>
    <mergeCell ref="H5:H6"/>
    <mergeCell ref="I5:I6"/>
    <mergeCell ref="J5:J6"/>
    <mergeCell ref="O5:O6"/>
  </mergeCells>
  <phoneticPr fontId="4"/>
  <pageMargins left="0.70866141732283472" right="0.70866141732283472" top="0.74803149606299213" bottom="0.74803149606299213" header="0.31496062992125984" footer="0.31496062992125984"/>
  <pageSetup paperSize="9" scale="4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30"/>
  <sheetViews>
    <sheetView showGridLines="0" zoomScale="80" zoomScaleNormal="80" zoomScaleSheetLayoutView="80" workbookViewId="0">
      <selection activeCell="P20" sqref="P20"/>
    </sheetView>
  </sheetViews>
  <sheetFormatPr defaultRowHeight="12"/>
  <cols>
    <col min="1" max="1" width="9" style="3" customWidth="1"/>
    <col min="2" max="2" width="5.75" style="3" customWidth="1"/>
    <col min="3" max="3" width="10.625" style="3" customWidth="1"/>
    <col min="4" max="4" width="18.625" style="3" customWidth="1"/>
    <col min="5" max="5" width="23.625" style="3" customWidth="1"/>
    <col min="6" max="6" width="50.625" style="3" customWidth="1"/>
    <col min="7" max="16384" width="9" style="3"/>
  </cols>
  <sheetData>
    <row r="1" spans="2:6" ht="17.25">
      <c r="B1" s="105" t="s">
        <v>681</v>
      </c>
    </row>
    <row r="2" spans="2:6" ht="20.100000000000001" customHeight="1">
      <c r="B2" s="987" t="s">
        <v>682</v>
      </c>
      <c r="C2" s="987"/>
      <c r="D2" s="987"/>
      <c r="E2" s="987"/>
      <c r="F2" s="987"/>
    </row>
    <row r="3" spans="2:6" s="607" customFormat="1" ht="8.1" customHeight="1">
      <c r="B3" s="594"/>
      <c r="C3" s="594"/>
      <c r="D3" s="594"/>
      <c r="E3" s="594"/>
      <c r="F3" s="594"/>
    </row>
    <row r="4" spans="2:6" ht="22.5" customHeight="1">
      <c r="B4" s="955" t="s">
        <v>41</v>
      </c>
      <c r="C4" s="955"/>
      <c r="D4" s="955"/>
      <c r="E4" s="592" t="s">
        <v>316</v>
      </c>
      <c r="F4" s="592" t="s">
        <v>255</v>
      </c>
    </row>
    <row r="5" spans="2:6" ht="80.25" customHeight="1">
      <c r="B5" s="945" t="s">
        <v>46</v>
      </c>
      <c r="C5" s="1409" t="s">
        <v>317</v>
      </c>
      <c r="D5" s="990"/>
      <c r="E5" s="136" t="s">
        <v>335</v>
      </c>
      <c r="F5" s="136" t="s">
        <v>668</v>
      </c>
    </row>
    <row r="6" spans="2:6" ht="33" customHeight="1">
      <c r="B6" s="1408"/>
      <c r="C6" s="937" t="s">
        <v>47</v>
      </c>
      <c r="D6" s="593" t="s">
        <v>311</v>
      </c>
      <c r="E6" s="135" t="s">
        <v>338</v>
      </c>
      <c r="F6" s="135" t="s">
        <v>669</v>
      </c>
    </row>
    <row r="7" spans="2:6" ht="33" customHeight="1">
      <c r="B7" s="946"/>
      <c r="C7" s="1410"/>
      <c r="D7" s="588" t="s">
        <v>312</v>
      </c>
      <c r="E7" s="134" t="s">
        <v>336</v>
      </c>
      <c r="F7" s="134" t="s">
        <v>670</v>
      </c>
    </row>
    <row r="8" spans="2:6" ht="33" customHeight="1">
      <c r="B8" s="946"/>
      <c r="C8" s="1410"/>
      <c r="D8" s="588" t="s">
        <v>313</v>
      </c>
      <c r="E8" s="134" t="s">
        <v>353</v>
      </c>
      <c r="F8" s="134" t="s">
        <v>671</v>
      </c>
    </row>
    <row r="9" spans="2:6" ht="33" customHeight="1">
      <c r="B9" s="946"/>
      <c r="C9" s="1410"/>
      <c r="D9" s="588" t="s">
        <v>45</v>
      </c>
      <c r="E9" s="134" t="s">
        <v>261</v>
      </c>
      <c r="F9" s="134" t="s">
        <v>259</v>
      </c>
    </row>
    <row r="10" spans="2:6" ht="33" customHeight="1">
      <c r="B10" s="946"/>
      <c r="C10" s="1410"/>
      <c r="D10" s="588" t="s">
        <v>314</v>
      </c>
      <c r="E10" s="134" t="s">
        <v>337</v>
      </c>
      <c r="F10" s="134" t="s">
        <v>259</v>
      </c>
    </row>
    <row r="11" spans="2:6" ht="33" customHeight="1">
      <c r="B11" s="947"/>
      <c r="C11" s="1411"/>
      <c r="D11" s="587" t="s">
        <v>315</v>
      </c>
      <c r="E11" s="132" t="s">
        <v>337</v>
      </c>
      <c r="F11" s="132" t="s">
        <v>259</v>
      </c>
    </row>
    <row r="12" spans="2:6" ht="33" customHeight="1">
      <c r="B12" s="971" t="s">
        <v>48</v>
      </c>
      <c r="C12" s="972" t="s">
        <v>49</v>
      </c>
      <c r="D12" s="6" t="s">
        <v>318</v>
      </c>
      <c r="E12" s="133" t="s">
        <v>335</v>
      </c>
      <c r="F12" s="133" t="s">
        <v>339</v>
      </c>
    </row>
    <row r="13" spans="2:6" ht="33" customHeight="1">
      <c r="B13" s="969"/>
      <c r="C13" s="973"/>
      <c r="D13" s="590" t="s">
        <v>319</v>
      </c>
      <c r="E13" s="134" t="s">
        <v>335</v>
      </c>
      <c r="F13" s="134" t="s">
        <v>648</v>
      </c>
    </row>
    <row r="14" spans="2:6" ht="33" customHeight="1">
      <c r="B14" s="969"/>
      <c r="C14" s="973"/>
      <c r="D14" s="590" t="s">
        <v>667</v>
      </c>
      <c r="E14" s="134" t="s">
        <v>335</v>
      </c>
      <c r="F14" s="134" t="s">
        <v>340</v>
      </c>
    </row>
    <row r="15" spans="2:6" ht="45" customHeight="1">
      <c r="B15" s="970"/>
      <c r="C15" s="974"/>
      <c r="D15" s="591" t="s">
        <v>320</v>
      </c>
      <c r="E15" s="132" t="s">
        <v>335</v>
      </c>
      <c r="F15" s="132" t="s">
        <v>673</v>
      </c>
    </row>
    <row r="16" spans="2:6" ht="33" customHeight="1">
      <c r="B16" s="943" t="s">
        <v>109</v>
      </c>
      <c r="C16" s="1414" t="s">
        <v>326</v>
      </c>
      <c r="D16" s="589" t="s">
        <v>321</v>
      </c>
      <c r="E16" s="133" t="s">
        <v>727</v>
      </c>
      <c r="F16" s="133" t="s">
        <v>341</v>
      </c>
    </row>
    <row r="17" spans="2:6" ht="33" customHeight="1">
      <c r="B17" s="919"/>
      <c r="C17" s="1415"/>
      <c r="D17" s="590" t="s">
        <v>322</v>
      </c>
      <c r="E17" s="134" t="s">
        <v>727</v>
      </c>
      <c r="F17" s="134" t="s">
        <v>342</v>
      </c>
    </row>
    <row r="18" spans="2:6" ht="33" customHeight="1">
      <c r="B18" s="919"/>
      <c r="C18" s="1416"/>
      <c r="D18" s="591" t="s">
        <v>323</v>
      </c>
      <c r="E18" s="132" t="s">
        <v>727</v>
      </c>
      <c r="F18" s="132" t="s">
        <v>343</v>
      </c>
    </row>
    <row r="19" spans="2:6" ht="33" customHeight="1">
      <c r="B19" s="998"/>
      <c r="C19" s="1414" t="s">
        <v>50</v>
      </c>
      <c r="D19" s="589" t="s">
        <v>325</v>
      </c>
      <c r="E19" s="133" t="s">
        <v>727</v>
      </c>
      <c r="F19" s="133" t="s">
        <v>344</v>
      </c>
    </row>
    <row r="20" spans="2:6" ht="33" customHeight="1">
      <c r="B20" s="951"/>
      <c r="C20" s="1416"/>
      <c r="D20" s="591" t="s">
        <v>324</v>
      </c>
      <c r="E20" s="132" t="s">
        <v>727</v>
      </c>
      <c r="F20" s="132" t="s">
        <v>345</v>
      </c>
    </row>
    <row r="21" spans="2:6" ht="33" customHeight="1">
      <c r="B21" s="971" t="s">
        <v>310</v>
      </c>
      <c r="C21" s="1418" t="s">
        <v>317</v>
      </c>
      <c r="D21" s="1419"/>
      <c r="E21" s="133" t="s">
        <v>335</v>
      </c>
      <c r="F21" s="133" t="s">
        <v>346</v>
      </c>
    </row>
    <row r="22" spans="2:6" ht="33" customHeight="1">
      <c r="B22" s="1417"/>
      <c r="C22" s="977" t="s">
        <v>328</v>
      </c>
      <c r="D22" s="1420"/>
      <c r="E22" s="134" t="s">
        <v>335</v>
      </c>
      <c r="F22" s="134" t="s">
        <v>347</v>
      </c>
    </row>
    <row r="23" spans="2:6" ht="33" customHeight="1">
      <c r="B23" s="970"/>
      <c r="C23" s="979" t="s">
        <v>329</v>
      </c>
      <c r="D23" s="1421"/>
      <c r="E23" s="132" t="s">
        <v>335</v>
      </c>
      <c r="F23" s="132" t="s">
        <v>348</v>
      </c>
    </row>
    <row r="24" spans="2:6" ht="33" customHeight="1">
      <c r="B24" s="971" t="s">
        <v>466</v>
      </c>
      <c r="C24" s="981" t="s">
        <v>327</v>
      </c>
      <c r="D24" s="982"/>
      <c r="E24" s="133" t="s">
        <v>335</v>
      </c>
      <c r="F24" s="133" t="s">
        <v>349</v>
      </c>
    </row>
    <row r="25" spans="2:6" ht="33" customHeight="1">
      <c r="B25" s="969"/>
      <c r="C25" s="983" t="s">
        <v>330</v>
      </c>
      <c r="D25" s="984"/>
      <c r="E25" s="134" t="s">
        <v>335</v>
      </c>
      <c r="F25" s="134" t="s">
        <v>362</v>
      </c>
    </row>
    <row r="26" spans="2:6" ht="33" customHeight="1">
      <c r="B26" s="969"/>
      <c r="C26" s="983" t="s">
        <v>331</v>
      </c>
      <c r="D26" s="984"/>
      <c r="E26" s="134" t="s">
        <v>335</v>
      </c>
      <c r="F26" s="134" t="s">
        <v>350</v>
      </c>
    </row>
    <row r="27" spans="2:6" ht="33" customHeight="1">
      <c r="B27" s="969"/>
      <c r="C27" s="983" t="s">
        <v>332</v>
      </c>
      <c r="D27" s="984"/>
      <c r="E27" s="134" t="s">
        <v>335</v>
      </c>
      <c r="F27" s="134" t="s">
        <v>351</v>
      </c>
    </row>
    <row r="28" spans="2:6" ht="33" customHeight="1">
      <c r="B28" s="970"/>
      <c r="C28" s="985" t="s">
        <v>333</v>
      </c>
      <c r="D28" s="986"/>
      <c r="E28" s="132" t="s">
        <v>335</v>
      </c>
      <c r="F28" s="132" t="s">
        <v>352</v>
      </c>
    </row>
    <row r="29" spans="2:6" ht="33" customHeight="1">
      <c r="B29" s="988" t="s">
        <v>726</v>
      </c>
      <c r="C29" s="989"/>
      <c r="D29" s="990"/>
      <c r="E29" s="136" t="s">
        <v>649</v>
      </c>
      <c r="F29" s="136" t="s">
        <v>650</v>
      </c>
    </row>
    <row r="30" spans="2:6" ht="54.75" customHeight="1">
      <c r="B30" s="137" t="s">
        <v>334</v>
      </c>
      <c r="C30" s="1412" t="s">
        <v>63</v>
      </c>
      <c r="D30" s="1413"/>
      <c r="E30" s="136" t="s">
        <v>354</v>
      </c>
      <c r="F30" s="136" t="s">
        <v>355</v>
      </c>
    </row>
  </sheetData>
  <mergeCells count="22">
    <mergeCell ref="B29:D29"/>
    <mergeCell ref="C30:D30"/>
    <mergeCell ref="B2:F2"/>
    <mergeCell ref="B24:B28"/>
    <mergeCell ref="C24:D24"/>
    <mergeCell ref="C25:D25"/>
    <mergeCell ref="C26:D26"/>
    <mergeCell ref="C27:D27"/>
    <mergeCell ref="C28:D28"/>
    <mergeCell ref="B16:B20"/>
    <mergeCell ref="C16:C18"/>
    <mergeCell ref="C19:C20"/>
    <mergeCell ref="B21:B23"/>
    <mergeCell ref="C21:D21"/>
    <mergeCell ref="C22:D22"/>
    <mergeCell ref="C23:D23"/>
    <mergeCell ref="B4:D4"/>
    <mergeCell ref="B5:B11"/>
    <mergeCell ref="C5:D5"/>
    <mergeCell ref="C6:C11"/>
    <mergeCell ref="B12:B15"/>
    <mergeCell ref="C12:C15"/>
  </mergeCells>
  <phoneticPr fontId="4"/>
  <pageMargins left="0.7" right="0.7" top="0.75" bottom="0.75" header="0.3" footer="0.3"/>
  <pageSetup paperSize="9" scale="8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W92"/>
  <sheetViews>
    <sheetView showGridLines="0" zoomScaleNormal="100" zoomScaleSheetLayoutView="50" workbookViewId="0">
      <pane ySplit="5" topLeftCell="A69" activePane="bottomLeft" state="frozen"/>
      <selection pane="bottomLeft" activeCell="W100" sqref="W100"/>
    </sheetView>
  </sheetViews>
  <sheetFormatPr defaultRowHeight="13.5"/>
  <cols>
    <col min="1" max="1" width="3" style="111" customWidth="1"/>
    <col min="2" max="2" width="2.5" style="111" customWidth="1"/>
    <col min="3" max="27" width="3" style="111" customWidth="1"/>
    <col min="28" max="28" width="3" style="111" hidden="1" customWidth="1"/>
    <col min="29" max="31" width="5.875" style="112" customWidth="1"/>
    <col min="32" max="32" width="6.125" style="112" customWidth="1"/>
    <col min="33" max="35" width="5.875" style="112" customWidth="1"/>
    <col min="36" max="38" width="6.25" style="112" customWidth="1"/>
    <col min="39" max="39" width="6.375" style="112" customWidth="1"/>
    <col min="40" max="41" width="7.125" style="112" customWidth="1"/>
    <col min="42" max="44" width="4.875" style="112" customWidth="1"/>
    <col min="45" max="45" width="4.875" style="365" customWidth="1"/>
    <col min="46" max="47" width="4.875" style="112" customWidth="1"/>
    <col min="48" max="48" width="9.5" style="112" customWidth="1"/>
    <col min="49" max="49" width="4.875" style="111" customWidth="1"/>
    <col min="50" max="233" width="9" style="111"/>
    <col min="234" max="234" width="3" style="111" customWidth="1"/>
    <col min="235" max="235" width="2.5" style="111" customWidth="1"/>
    <col min="236" max="260" width="3" style="111" customWidth="1"/>
    <col min="261" max="261" width="0" style="111" hidden="1" customWidth="1"/>
    <col min="262" max="264" width="5.875" style="111" customWidth="1"/>
    <col min="265" max="265" width="6.125" style="111" customWidth="1"/>
    <col min="266" max="268" width="5.875" style="111" customWidth="1"/>
    <col min="269" max="271" width="6.25" style="111" customWidth="1"/>
    <col min="272" max="272" width="6.375" style="111" customWidth="1"/>
    <col min="273" max="274" width="7.125" style="111" customWidth="1"/>
    <col min="275" max="285" width="3" style="111" customWidth="1"/>
    <col min="286" max="286" width="4.5" style="111" bestFit="1" customWidth="1"/>
    <col min="287" max="287" width="4.25" style="111" customWidth="1"/>
    <col min="288" max="288" width="3.375" style="111" bestFit="1" customWidth="1"/>
    <col min="289" max="289" width="4.25" style="111" customWidth="1"/>
    <col min="290" max="290" width="3.375" style="111" bestFit="1" customWidth="1"/>
    <col min="291" max="291" width="4.25" style="111" customWidth="1"/>
    <col min="292" max="292" width="3.375" style="111" bestFit="1" customWidth="1"/>
    <col min="293" max="293" width="4.25" style="111" customWidth="1"/>
    <col min="294" max="294" width="3.375" style="111" bestFit="1" customWidth="1"/>
    <col min="295" max="295" width="4.25" style="111" customWidth="1"/>
    <col min="296" max="296" width="3.375" style="111" bestFit="1" customWidth="1"/>
    <col min="297" max="297" width="4.25" style="111" customWidth="1"/>
    <col min="298" max="298" width="3.375" style="111" bestFit="1" customWidth="1"/>
    <col min="299" max="299" width="4.25" style="111" customWidth="1"/>
    <col min="300" max="300" width="3" style="111" customWidth="1"/>
    <col min="301" max="301" width="2.875" style="111" bestFit="1" customWidth="1"/>
    <col min="302" max="302" width="7.875" style="111" customWidth="1"/>
    <col min="303" max="303" width="9" style="111"/>
    <col min="304" max="304" width="9.375" style="111" bestFit="1" customWidth="1"/>
    <col min="305" max="489" width="9" style="111"/>
    <col min="490" max="490" width="3" style="111" customWidth="1"/>
    <col min="491" max="491" width="2.5" style="111" customWidth="1"/>
    <col min="492" max="516" width="3" style="111" customWidth="1"/>
    <col min="517" max="517" width="0" style="111" hidden="1" customWidth="1"/>
    <col min="518" max="520" width="5.875" style="111" customWidth="1"/>
    <col min="521" max="521" width="6.125" style="111" customWidth="1"/>
    <col min="522" max="524" width="5.875" style="111" customWidth="1"/>
    <col min="525" max="527" width="6.25" style="111" customWidth="1"/>
    <col min="528" max="528" width="6.375" style="111" customWidth="1"/>
    <col min="529" max="530" width="7.125" style="111" customWidth="1"/>
    <col min="531" max="541" width="3" style="111" customWidth="1"/>
    <col min="542" max="542" width="4.5" style="111" bestFit="1" customWidth="1"/>
    <col min="543" max="543" width="4.25" style="111" customWidth="1"/>
    <col min="544" max="544" width="3.375" style="111" bestFit="1" customWidth="1"/>
    <col min="545" max="545" width="4.25" style="111" customWidth="1"/>
    <col min="546" max="546" width="3.375" style="111" bestFit="1" customWidth="1"/>
    <col min="547" max="547" width="4.25" style="111" customWidth="1"/>
    <col min="548" max="548" width="3.375" style="111" bestFit="1" customWidth="1"/>
    <col min="549" max="549" width="4.25" style="111" customWidth="1"/>
    <col min="550" max="550" width="3.375" style="111" bestFit="1" customWidth="1"/>
    <col min="551" max="551" width="4.25" style="111" customWidth="1"/>
    <col min="552" max="552" width="3.375" style="111" bestFit="1" customWidth="1"/>
    <col min="553" max="553" width="4.25" style="111" customWidth="1"/>
    <col min="554" max="554" width="3.375" style="111" bestFit="1" customWidth="1"/>
    <col min="555" max="555" width="4.25" style="111" customWidth="1"/>
    <col min="556" max="556" width="3" style="111" customWidth="1"/>
    <col min="557" max="557" width="2.875" style="111" bestFit="1" customWidth="1"/>
    <col min="558" max="558" width="7.875" style="111" customWidth="1"/>
    <col min="559" max="559" width="9" style="111"/>
    <col min="560" max="560" width="9.375" style="111" bestFit="1" customWidth="1"/>
    <col min="561" max="745" width="9" style="111"/>
    <col min="746" max="746" width="3" style="111" customWidth="1"/>
    <col min="747" max="747" width="2.5" style="111" customWidth="1"/>
    <col min="748" max="772" width="3" style="111" customWidth="1"/>
    <col min="773" max="773" width="0" style="111" hidden="1" customWidth="1"/>
    <col min="774" max="776" width="5.875" style="111" customWidth="1"/>
    <col min="777" max="777" width="6.125" style="111" customWidth="1"/>
    <col min="778" max="780" width="5.875" style="111" customWidth="1"/>
    <col min="781" max="783" width="6.25" style="111" customWidth="1"/>
    <col min="784" max="784" width="6.375" style="111" customWidth="1"/>
    <col min="785" max="786" width="7.125" style="111" customWidth="1"/>
    <col min="787" max="797" width="3" style="111" customWidth="1"/>
    <col min="798" max="798" width="4.5" style="111" bestFit="1" customWidth="1"/>
    <col min="799" max="799" width="4.25" style="111" customWidth="1"/>
    <col min="800" max="800" width="3.375" style="111" bestFit="1" customWidth="1"/>
    <col min="801" max="801" width="4.25" style="111" customWidth="1"/>
    <col min="802" max="802" width="3.375" style="111" bestFit="1" customWidth="1"/>
    <col min="803" max="803" width="4.25" style="111" customWidth="1"/>
    <col min="804" max="804" width="3.375" style="111" bestFit="1" customWidth="1"/>
    <col min="805" max="805" width="4.25" style="111" customWidth="1"/>
    <col min="806" max="806" width="3.375" style="111" bestFit="1" customWidth="1"/>
    <col min="807" max="807" width="4.25" style="111" customWidth="1"/>
    <col min="808" max="808" width="3.375" style="111" bestFit="1" customWidth="1"/>
    <col min="809" max="809" width="4.25" style="111" customWidth="1"/>
    <col min="810" max="810" width="3.375" style="111" bestFit="1" customWidth="1"/>
    <col min="811" max="811" width="4.25" style="111" customWidth="1"/>
    <col min="812" max="812" width="3" style="111" customWidth="1"/>
    <col min="813" max="813" width="2.875" style="111" bestFit="1" customWidth="1"/>
    <col min="814" max="814" width="7.875" style="111" customWidth="1"/>
    <col min="815" max="815" width="9" style="111"/>
    <col min="816" max="816" width="9.375" style="111" bestFit="1" customWidth="1"/>
    <col min="817" max="1001" width="9" style="111"/>
    <col min="1002" max="1002" width="3" style="111" customWidth="1"/>
    <col min="1003" max="1003" width="2.5" style="111" customWidth="1"/>
    <col min="1004" max="1028" width="3" style="111" customWidth="1"/>
    <col min="1029" max="1029" width="0" style="111" hidden="1" customWidth="1"/>
    <col min="1030" max="1032" width="5.875" style="111" customWidth="1"/>
    <col min="1033" max="1033" width="6.125" style="111" customWidth="1"/>
    <col min="1034" max="1036" width="5.875" style="111" customWidth="1"/>
    <col min="1037" max="1039" width="6.25" style="111" customWidth="1"/>
    <col min="1040" max="1040" width="6.375" style="111" customWidth="1"/>
    <col min="1041" max="1042" width="7.125" style="111" customWidth="1"/>
    <col min="1043" max="1053" width="3" style="111" customWidth="1"/>
    <col min="1054" max="1054" width="4.5" style="111" bestFit="1" customWidth="1"/>
    <col min="1055" max="1055" width="4.25" style="111" customWidth="1"/>
    <col min="1056" max="1056" width="3.375" style="111" bestFit="1" customWidth="1"/>
    <col min="1057" max="1057" width="4.25" style="111" customWidth="1"/>
    <col min="1058" max="1058" width="3.375" style="111" bestFit="1" customWidth="1"/>
    <col min="1059" max="1059" width="4.25" style="111" customWidth="1"/>
    <col min="1060" max="1060" width="3.375" style="111" bestFit="1" customWidth="1"/>
    <col min="1061" max="1061" width="4.25" style="111" customWidth="1"/>
    <col min="1062" max="1062" width="3.375" style="111" bestFit="1" customWidth="1"/>
    <col min="1063" max="1063" width="4.25" style="111" customWidth="1"/>
    <col min="1064" max="1064" width="3.375" style="111" bestFit="1" customWidth="1"/>
    <col min="1065" max="1065" width="4.25" style="111" customWidth="1"/>
    <col min="1066" max="1066" width="3.375" style="111" bestFit="1" customWidth="1"/>
    <col min="1067" max="1067" width="4.25" style="111" customWidth="1"/>
    <col min="1068" max="1068" width="3" style="111" customWidth="1"/>
    <col min="1069" max="1069" width="2.875" style="111" bestFit="1" customWidth="1"/>
    <col min="1070" max="1070" width="7.875" style="111" customWidth="1"/>
    <col min="1071" max="1071" width="9" style="111"/>
    <col min="1072" max="1072" width="9.375" style="111" bestFit="1" customWidth="1"/>
    <col min="1073" max="1257" width="9" style="111"/>
    <col min="1258" max="1258" width="3" style="111" customWidth="1"/>
    <col min="1259" max="1259" width="2.5" style="111" customWidth="1"/>
    <col min="1260" max="1284" width="3" style="111" customWidth="1"/>
    <col min="1285" max="1285" width="0" style="111" hidden="1" customWidth="1"/>
    <col min="1286" max="1288" width="5.875" style="111" customWidth="1"/>
    <col min="1289" max="1289" width="6.125" style="111" customWidth="1"/>
    <col min="1290" max="1292" width="5.875" style="111" customWidth="1"/>
    <col min="1293" max="1295" width="6.25" style="111" customWidth="1"/>
    <col min="1296" max="1296" width="6.375" style="111" customWidth="1"/>
    <col min="1297" max="1298" width="7.125" style="111" customWidth="1"/>
    <col min="1299" max="1309" width="3" style="111" customWidth="1"/>
    <col min="1310" max="1310" width="4.5" style="111" bestFit="1" customWidth="1"/>
    <col min="1311" max="1311" width="4.25" style="111" customWidth="1"/>
    <col min="1312" max="1312" width="3.375" style="111" bestFit="1" customWidth="1"/>
    <col min="1313" max="1313" width="4.25" style="111" customWidth="1"/>
    <col min="1314" max="1314" width="3.375" style="111" bestFit="1" customWidth="1"/>
    <col min="1315" max="1315" width="4.25" style="111" customWidth="1"/>
    <col min="1316" max="1316" width="3.375" style="111" bestFit="1" customWidth="1"/>
    <col min="1317" max="1317" width="4.25" style="111" customWidth="1"/>
    <col min="1318" max="1318" width="3.375" style="111" bestFit="1" customWidth="1"/>
    <col min="1319" max="1319" width="4.25" style="111" customWidth="1"/>
    <col min="1320" max="1320" width="3.375" style="111" bestFit="1" customWidth="1"/>
    <col min="1321" max="1321" width="4.25" style="111" customWidth="1"/>
    <col min="1322" max="1322" width="3.375" style="111" bestFit="1" customWidth="1"/>
    <col min="1323" max="1323" width="4.25" style="111" customWidth="1"/>
    <col min="1324" max="1324" width="3" style="111" customWidth="1"/>
    <col min="1325" max="1325" width="2.875" style="111" bestFit="1" customWidth="1"/>
    <col min="1326" max="1326" width="7.875" style="111" customWidth="1"/>
    <col min="1327" max="1327" width="9" style="111"/>
    <col min="1328" max="1328" width="9.375" style="111" bestFit="1" customWidth="1"/>
    <col min="1329" max="1513" width="9" style="111"/>
    <col min="1514" max="1514" width="3" style="111" customWidth="1"/>
    <col min="1515" max="1515" width="2.5" style="111" customWidth="1"/>
    <col min="1516" max="1540" width="3" style="111" customWidth="1"/>
    <col min="1541" max="1541" width="0" style="111" hidden="1" customWidth="1"/>
    <col min="1542" max="1544" width="5.875" style="111" customWidth="1"/>
    <col min="1545" max="1545" width="6.125" style="111" customWidth="1"/>
    <col min="1546" max="1548" width="5.875" style="111" customWidth="1"/>
    <col min="1549" max="1551" width="6.25" style="111" customWidth="1"/>
    <col min="1552" max="1552" width="6.375" style="111" customWidth="1"/>
    <col min="1553" max="1554" width="7.125" style="111" customWidth="1"/>
    <col min="1555" max="1565" width="3" style="111" customWidth="1"/>
    <col min="1566" max="1566" width="4.5" style="111" bestFit="1" customWidth="1"/>
    <col min="1567" max="1567" width="4.25" style="111" customWidth="1"/>
    <col min="1568" max="1568" width="3.375" style="111" bestFit="1" customWidth="1"/>
    <col min="1569" max="1569" width="4.25" style="111" customWidth="1"/>
    <col min="1570" max="1570" width="3.375" style="111" bestFit="1" customWidth="1"/>
    <col min="1571" max="1571" width="4.25" style="111" customWidth="1"/>
    <col min="1572" max="1572" width="3.375" style="111" bestFit="1" customWidth="1"/>
    <col min="1573" max="1573" width="4.25" style="111" customWidth="1"/>
    <col min="1574" max="1574" width="3.375" style="111" bestFit="1" customWidth="1"/>
    <col min="1575" max="1575" width="4.25" style="111" customWidth="1"/>
    <col min="1576" max="1576" width="3.375" style="111" bestFit="1" customWidth="1"/>
    <col min="1577" max="1577" width="4.25" style="111" customWidth="1"/>
    <col min="1578" max="1578" width="3.375" style="111" bestFit="1" customWidth="1"/>
    <col min="1579" max="1579" width="4.25" style="111" customWidth="1"/>
    <col min="1580" max="1580" width="3" style="111" customWidth="1"/>
    <col min="1581" max="1581" width="2.875" style="111" bestFit="1" customWidth="1"/>
    <col min="1582" max="1582" width="7.875" style="111" customWidth="1"/>
    <col min="1583" max="1583" width="9" style="111"/>
    <col min="1584" max="1584" width="9.375" style="111" bestFit="1" customWidth="1"/>
    <col min="1585" max="1769" width="9" style="111"/>
    <col min="1770" max="1770" width="3" style="111" customWidth="1"/>
    <col min="1771" max="1771" width="2.5" style="111" customWidth="1"/>
    <col min="1772" max="1796" width="3" style="111" customWidth="1"/>
    <col min="1797" max="1797" width="0" style="111" hidden="1" customWidth="1"/>
    <col min="1798" max="1800" width="5.875" style="111" customWidth="1"/>
    <col min="1801" max="1801" width="6.125" style="111" customWidth="1"/>
    <col min="1802" max="1804" width="5.875" style="111" customWidth="1"/>
    <col min="1805" max="1807" width="6.25" style="111" customWidth="1"/>
    <col min="1808" max="1808" width="6.375" style="111" customWidth="1"/>
    <col min="1809" max="1810" width="7.125" style="111" customWidth="1"/>
    <col min="1811" max="1821" width="3" style="111" customWidth="1"/>
    <col min="1822" max="1822" width="4.5" style="111" bestFit="1" customWidth="1"/>
    <col min="1823" max="1823" width="4.25" style="111" customWidth="1"/>
    <col min="1824" max="1824" width="3.375" style="111" bestFit="1" customWidth="1"/>
    <col min="1825" max="1825" width="4.25" style="111" customWidth="1"/>
    <col min="1826" max="1826" width="3.375" style="111" bestFit="1" customWidth="1"/>
    <col min="1827" max="1827" width="4.25" style="111" customWidth="1"/>
    <col min="1828" max="1828" width="3.375" style="111" bestFit="1" customWidth="1"/>
    <col min="1829" max="1829" width="4.25" style="111" customWidth="1"/>
    <col min="1830" max="1830" width="3.375" style="111" bestFit="1" customWidth="1"/>
    <col min="1831" max="1831" width="4.25" style="111" customWidth="1"/>
    <col min="1832" max="1832" width="3.375" style="111" bestFit="1" customWidth="1"/>
    <col min="1833" max="1833" width="4.25" style="111" customWidth="1"/>
    <col min="1834" max="1834" width="3.375" style="111" bestFit="1" customWidth="1"/>
    <col min="1835" max="1835" width="4.25" style="111" customWidth="1"/>
    <col min="1836" max="1836" width="3" style="111" customWidth="1"/>
    <col min="1837" max="1837" width="2.875" style="111" bestFit="1" customWidth="1"/>
    <col min="1838" max="1838" width="7.875" style="111" customWidth="1"/>
    <col min="1839" max="1839" width="9" style="111"/>
    <col min="1840" max="1840" width="9.375" style="111" bestFit="1" customWidth="1"/>
    <col min="1841" max="2025" width="9" style="111"/>
    <col min="2026" max="2026" width="3" style="111" customWidth="1"/>
    <col min="2027" max="2027" width="2.5" style="111" customWidth="1"/>
    <col min="2028" max="2052" width="3" style="111" customWidth="1"/>
    <col min="2053" max="2053" width="0" style="111" hidden="1" customWidth="1"/>
    <col min="2054" max="2056" width="5.875" style="111" customWidth="1"/>
    <col min="2057" max="2057" width="6.125" style="111" customWidth="1"/>
    <col min="2058" max="2060" width="5.875" style="111" customWidth="1"/>
    <col min="2061" max="2063" width="6.25" style="111" customWidth="1"/>
    <col min="2064" max="2064" width="6.375" style="111" customWidth="1"/>
    <col min="2065" max="2066" width="7.125" style="111" customWidth="1"/>
    <col min="2067" max="2077" width="3" style="111" customWidth="1"/>
    <col min="2078" max="2078" width="4.5" style="111" bestFit="1" customWidth="1"/>
    <col min="2079" max="2079" width="4.25" style="111" customWidth="1"/>
    <col min="2080" max="2080" width="3.375" style="111" bestFit="1" customWidth="1"/>
    <col min="2081" max="2081" width="4.25" style="111" customWidth="1"/>
    <col min="2082" max="2082" width="3.375" style="111" bestFit="1" customWidth="1"/>
    <col min="2083" max="2083" width="4.25" style="111" customWidth="1"/>
    <col min="2084" max="2084" width="3.375" style="111" bestFit="1" customWidth="1"/>
    <col min="2085" max="2085" width="4.25" style="111" customWidth="1"/>
    <col min="2086" max="2086" width="3.375" style="111" bestFit="1" customWidth="1"/>
    <col min="2087" max="2087" width="4.25" style="111" customWidth="1"/>
    <col min="2088" max="2088" width="3.375" style="111" bestFit="1" customWidth="1"/>
    <col min="2089" max="2089" width="4.25" style="111" customWidth="1"/>
    <col min="2090" max="2090" width="3.375" style="111" bestFit="1" customWidth="1"/>
    <col min="2091" max="2091" width="4.25" style="111" customWidth="1"/>
    <col min="2092" max="2092" width="3" style="111" customWidth="1"/>
    <col min="2093" max="2093" width="2.875" style="111" bestFit="1" customWidth="1"/>
    <col min="2094" max="2094" width="7.875" style="111" customWidth="1"/>
    <col min="2095" max="2095" width="9" style="111"/>
    <col min="2096" max="2096" width="9.375" style="111" bestFit="1" customWidth="1"/>
    <col min="2097" max="2281" width="9" style="111"/>
    <col min="2282" max="2282" width="3" style="111" customWidth="1"/>
    <col min="2283" max="2283" width="2.5" style="111" customWidth="1"/>
    <col min="2284" max="2308" width="3" style="111" customWidth="1"/>
    <col min="2309" max="2309" width="0" style="111" hidden="1" customWidth="1"/>
    <col min="2310" max="2312" width="5.875" style="111" customWidth="1"/>
    <col min="2313" max="2313" width="6.125" style="111" customWidth="1"/>
    <col min="2314" max="2316" width="5.875" style="111" customWidth="1"/>
    <col min="2317" max="2319" width="6.25" style="111" customWidth="1"/>
    <col min="2320" max="2320" width="6.375" style="111" customWidth="1"/>
    <col min="2321" max="2322" width="7.125" style="111" customWidth="1"/>
    <col min="2323" max="2333" width="3" style="111" customWidth="1"/>
    <col min="2334" max="2334" width="4.5" style="111" bestFit="1" customWidth="1"/>
    <col min="2335" max="2335" width="4.25" style="111" customWidth="1"/>
    <col min="2336" max="2336" width="3.375" style="111" bestFit="1" customWidth="1"/>
    <col min="2337" max="2337" width="4.25" style="111" customWidth="1"/>
    <col min="2338" max="2338" width="3.375" style="111" bestFit="1" customWidth="1"/>
    <col min="2339" max="2339" width="4.25" style="111" customWidth="1"/>
    <col min="2340" max="2340" width="3.375" style="111" bestFit="1" customWidth="1"/>
    <col min="2341" max="2341" width="4.25" style="111" customWidth="1"/>
    <col min="2342" max="2342" width="3.375" style="111" bestFit="1" customWidth="1"/>
    <col min="2343" max="2343" width="4.25" style="111" customWidth="1"/>
    <col min="2344" max="2344" width="3.375" style="111" bestFit="1" customWidth="1"/>
    <col min="2345" max="2345" width="4.25" style="111" customWidth="1"/>
    <col min="2346" max="2346" width="3.375" style="111" bestFit="1" customWidth="1"/>
    <col min="2347" max="2347" width="4.25" style="111" customWidth="1"/>
    <col min="2348" max="2348" width="3" style="111" customWidth="1"/>
    <col min="2349" max="2349" width="2.875" style="111" bestFit="1" customWidth="1"/>
    <col min="2350" max="2350" width="7.875" style="111" customWidth="1"/>
    <col min="2351" max="2351" width="9" style="111"/>
    <col min="2352" max="2352" width="9.375" style="111" bestFit="1" customWidth="1"/>
    <col min="2353" max="2537" width="9" style="111"/>
    <col min="2538" max="2538" width="3" style="111" customWidth="1"/>
    <col min="2539" max="2539" width="2.5" style="111" customWidth="1"/>
    <col min="2540" max="2564" width="3" style="111" customWidth="1"/>
    <col min="2565" max="2565" width="0" style="111" hidden="1" customWidth="1"/>
    <col min="2566" max="2568" width="5.875" style="111" customWidth="1"/>
    <col min="2569" max="2569" width="6.125" style="111" customWidth="1"/>
    <col min="2570" max="2572" width="5.875" style="111" customWidth="1"/>
    <col min="2573" max="2575" width="6.25" style="111" customWidth="1"/>
    <col min="2576" max="2576" width="6.375" style="111" customWidth="1"/>
    <col min="2577" max="2578" width="7.125" style="111" customWidth="1"/>
    <col min="2579" max="2589" width="3" style="111" customWidth="1"/>
    <col min="2590" max="2590" width="4.5" style="111" bestFit="1" customWidth="1"/>
    <col min="2591" max="2591" width="4.25" style="111" customWidth="1"/>
    <col min="2592" max="2592" width="3.375" style="111" bestFit="1" customWidth="1"/>
    <col min="2593" max="2593" width="4.25" style="111" customWidth="1"/>
    <col min="2594" max="2594" width="3.375" style="111" bestFit="1" customWidth="1"/>
    <col min="2595" max="2595" width="4.25" style="111" customWidth="1"/>
    <col min="2596" max="2596" width="3.375" style="111" bestFit="1" customWidth="1"/>
    <col min="2597" max="2597" width="4.25" style="111" customWidth="1"/>
    <col min="2598" max="2598" width="3.375" style="111" bestFit="1" customWidth="1"/>
    <col min="2599" max="2599" width="4.25" style="111" customWidth="1"/>
    <col min="2600" max="2600" width="3.375" style="111" bestFit="1" customWidth="1"/>
    <col min="2601" max="2601" width="4.25" style="111" customWidth="1"/>
    <col min="2602" max="2602" width="3.375" style="111" bestFit="1" customWidth="1"/>
    <col min="2603" max="2603" width="4.25" style="111" customWidth="1"/>
    <col min="2604" max="2604" width="3" style="111" customWidth="1"/>
    <col min="2605" max="2605" width="2.875" style="111" bestFit="1" customWidth="1"/>
    <col min="2606" max="2606" width="7.875" style="111" customWidth="1"/>
    <col min="2607" max="2607" width="9" style="111"/>
    <col min="2608" max="2608" width="9.375" style="111" bestFit="1" customWidth="1"/>
    <col min="2609" max="2793" width="9" style="111"/>
    <col min="2794" max="2794" width="3" style="111" customWidth="1"/>
    <col min="2795" max="2795" width="2.5" style="111" customWidth="1"/>
    <col min="2796" max="2820" width="3" style="111" customWidth="1"/>
    <col min="2821" max="2821" width="0" style="111" hidden="1" customWidth="1"/>
    <col min="2822" max="2824" width="5.875" style="111" customWidth="1"/>
    <col min="2825" max="2825" width="6.125" style="111" customWidth="1"/>
    <col min="2826" max="2828" width="5.875" style="111" customWidth="1"/>
    <col min="2829" max="2831" width="6.25" style="111" customWidth="1"/>
    <col min="2832" max="2832" width="6.375" style="111" customWidth="1"/>
    <col min="2833" max="2834" width="7.125" style="111" customWidth="1"/>
    <col min="2835" max="2845" width="3" style="111" customWidth="1"/>
    <col min="2846" max="2846" width="4.5" style="111" bestFit="1" customWidth="1"/>
    <col min="2847" max="2847" width="4.25" style="111" customWidth="1"/>
    <col min="2848" max="2848" width="3.375" style="111" bestFit="1" customWidth="1"/>
    <col min="2849" max="2849" width="4.25" style="111" customWidth="1"/>
    <col min="2850" max="2850" width="3.375" style="111" bestFit="1" customWidth="1"/>
    <col min="2851" max="2851" width="4.25" style="111" customWidth="1"/>
    <col min="2852" max="2852" width="3.375" style="111" bestFit="1" customWidth="1"/>
    <col min="2853" max="2853" width="4.25" style="111" customWidth="1"/>
    <col min="2854" max="2854" width="3.375" style="111" bestFit="1" customWidth="1"/>
    <col min="2855" max="2855" width="4.25" style="111" customWidth="1"/>
    <col min="2856" max="2856" width="3.375" style="111" bestFit="1" customWidth="1"/>
    <col min="2857" max="2857" width="4.25" style="111" customWidth="1"/>
    <col min="2858" max="2858" width="3.375" style="111" bestFit="1" customWidth="1"/>
    <col min="2859" max="2859" width="4.25" style="111" customWidth="1"/>
    <col min="2860" max="2860" width="3" style="111" customWidth="1"/>
    <col min="2861" max="2861" width="2.875" style="111" bestFit="1" customWidth="1"/>
    <col min="2862" max="2862" width="7.875" style="111" customWidth="1"/>
    <col min="2863" max="2863" width="9" style="111"/>
    <col min="2864" max="2864" width="9.375" style="111" bestFit="1" customWidth="1"/>
    <col min="2865" max="3049" width="9" style="111"/>
    <col min="3050" max="3050" width="3" style="111" customWidth="1"/>
    <col min="3051" max="3051" width="2.5" style="111" customWidth="1"/>
    <col min="3052" max="3076" width="3" style="111" customWidth="1"/>
    <col min="3077" max="3077" width="0" style="111" hidden="1" customWidth="1"/>
    <col min="3078" max="3080" width="5.875" style="111" customWidth="1"/>
    <col min="3081" max="3081" width="6.125" style="111" customWidth="1"/>
    <col min="3082" max="3084" width="5.875" style="111" customWidth="1"/>
    <col min="3085" max="3087" width="6.25" style="111" customWidth="1"/>
    <col min="3088" max="3088" width="6.375" style="111" customWidth="1"/>
    <col min="3089" max="3090" width="7.125" style="111" customWidth="1"/>
    <col min="3091" max="3101" width="3" style="111" customWidth="1"/>
    <col min="3102" max="3102" width="4.5" style="111" bestFit="1" customWidth="1"/>
    <col min="3103" max="3103" width="4.25" style="111" customWidth="1"/>
    <col min="3104" max="3104" width="3.375" style="111" bestFit="1" customWidth="1"/>
    <col min="3105" max="3105" width="4.25" style="111" customWidth="1"/>
    <col min="3106" max="3106" width="3.375" style="111" bestFit="1" customWidth="1"/>
    <col min="3107" max="3107" width="4.25" style="111" customWidth="1"/>
    <col min="3108" max="3108" width="3.375" style="111" bestFit="1" customWidth="1"/>
    <col min="3109" max="3109" width="4.25" style="111" customWidth="1"/>
    <col min="3110" max="3110" width="3.375" style="111" bestFit="1" customWidth="1"/>
    <col min="3111" max="3111" width="4.25" style="111" customWidth="1"/>
    <col min="3112" max="3112" width="3.375" style="111" bestFit="1" customWidth="1"/>
    <col min="3113" max="3113" width="4.25" style="111" customWidth="1"/>
    <col min="3114" max="3114" width="3.375" style="111" bestFit="1" customWidth="1"/>
    <col min="3115" max="3115" width="4.25" style="111" customWidth="1"/>
    <col min="3116" max="3116" width="3" style="111" customWidth="1"/>
    <col min="3117" max="3117" width="2.875" style="111" bestFit="1" customWidth="1"/>
    <col min="3118" max="3118" width="7.875" style="111" customWidth="1"/>
    <col min="3119" max="3119" width="9" style="111"/>
    <col min="3120" max="3120" width="9.375" style="111" bestFit="1" customWidth="1"/>
    <col min="3121" max="3305" width="9" style="111"/>
    <col min="3306" max="3306" width="3" style="111" customWidth="1"/>
    <col min="3307" max="3307" width="2.5" style="111" customWidth="1"/>
    <col min="3308" max="3332" width="3" style="111" customWidth="1"/>
    <col min="3333" max="3333" width="0" style="111" hidden="1" customWidth="1"/>
    <col min="3334" max="3336" width="5.875" style="111" customWidth="1"/>
    <col min="3337" max="3337" width="6.125" style="111" customWidth="1"/>
    <col min="3338" max="3340" width="5.875" style="111" customWidth="1"/>
    <col min="3341" max="3343" width="6.25" style="111" customWidth="1"/>
    <col min="3344" max="3344" width="6.375" style="111" customWidth="1"/>
    <col min="3345" max="3346" width="7.125" style="111" customWidth="1"/>
    <col min="3347" max="3357" width="3" style="111" customWidth="1"/>
    <col min="3358" max="3358" width="4.5" style="111" bestFit="1" customWidth="1"/>
    <col min="3359" max="3359" width="4.25" style="111" customWidth="1"/>
    <col min="3360" max="3360" width="3.375" style="111" bestFit="1" customWidth="1"/>
    <col min="3361" max="3361" width="4.25" style="111" customWidth="1"/>
    <col min="3362" max="3362" width="3.375" style="111" bestFit="1" customWidth="1"/>
    <col min="3363" max="3363" width="4.25" style="111" customWidth="1"/>
    <col min="3364" max="3364" width="3.375" style="111" bestFit="1" customWidth="1"/>
    <col min="3365" max="3365" width="4.25" style="111" customWidth="1"/>
    <col min="3366" max="3366" width="3.375" style="111" bestFit="1" customWidth="1"/>
    <col min="3367" max="3367" width="4.25" style="111" customWidth="1"/>
    <col min="3368" max="3368" width="3.375" style="111" bestFit="1" customWidth="1"/>
    <col min="3369" max="3369" width="4.25" style="111" customWidth="1"/>
    <col min="3370" max="3370" width="3.375" style="111" bestFit="1" customWidth="1"/>
    <col min="3371" max="3371" width="4.25" style="111" customWidth="1"/>
    <col min="3372" max="3372" width="3" style="111" customWidth="1"/>
    <col min="3373" max="3373" width="2.875" style="111" bestFit="1" customWidth="1"/>
    <col min="3374" max="3374" width="7.875" style="111" customWidth="1"/>
    <col min="3375" max="3375" width="9" style="111"/>
    <col min="3376" max="3376" width="9.375" style="111" bestFit="1" customWidth="1"/>
    <col min="3377" max="3561" width="9" style="111"/>
    <col min="3562" max="3562" width="3" style="111" customWidth="1"/>
    <col min="3563" max="3563" width="2.5" style="111" customWidth="1"/>
    <col min="3564" max="3588" width="3" style="111" customWidth="1"/>
    <col min="3589" max="3589" width="0" style="111" hidden="1" customWidth="1"/>
    <col min="3590" max="3592" width="5.875" style="111" customWidth="1"/>
    <col min="3593" max="3593" width="6.125" style="111" customWidth="1"/>
    <col min="3594" max="3596" width="5.875" style="111" customWidth="1"/>
    <col min="3597" max="3599" width="6.25" style="111" customWidth="1"/>
    <col min="3600" max="3600" width="6.375" style="111" customWidth="1"/>
    <col min="3601" max="3602" width="7.125" style="111" customWidth="1"/>
    <col min="3603" max="3613" width="3" style="111" customWidth="1"/>
    <col min="3614" max="3614" width="4.5" style="111" bestFit="1" customWidth="1"/>
    <col min="3615" max="3615" width="4.25" style="111" customWidth="1"/>
    <col min="3616" max="3616" width="3.375" style="111" bestFit="1" customWidth="1"/>
    <col min="3617" max="3617" width="4.25" style="111" customWidth="1"/>
    <col min="3618" max="3618" width="3.375" style="111" bestFit="1" customWidth="1"/>
    <col min="3619" max="3619" width="4.25" style="111" customWidth="1"/>
    <col min="3620" max="3620" width="3.375" style="111" bestFit="1" customWidth="1"/>
    <col min="3621" max="3621" width="4.25" style="111" customWidth="1"/>
    <col min="3622" max="3622" width="3.375" style="111" bestFit="1" customWidth="1"/>
    <col min="3623" max="3623" width="4.25" style="111" customWidth="1"/>
    <col min="3624" max="3624" width="3.375" style="111" bestFit="1" customWidth="1"/>
    <col min="3625" max="3625" width="4.25" style="111" customWidth="1"/>
    <col min="3626" max="3626" width="3.375" style="111" bestFit="1" customWidth="1"/>
    <col min="3627" max="3627" width="4.25" style="111" customWidth="1"/>
    <col min="3628" max="3628" width="3" style="111" customWidth="1"/>
    <col min="3629" max="3629" width="2.875" style="111" bestFit="1" customWidth="1"/>
    <col min="3630" max="3630" width="7.875" style="111" customWidth="1"/>
    <col min="3631" max="3631" width="9" style="111"/>
    <col min="3632" max="3632" width="9.375" style="111" bestFit="1" customWidth="1"/>
    <col min="3633" max="3817" width="9" style="111"/>
    <col min="3818" max="3818" width="3" style="111" customWidth="1"/>
    <col min="3819" max="3819" width="2.5" style="111" customWidth="1"/>
    <col min="3820" max="3844" width="3" style="111" customWidth="1"/>
    <col min="3845" max="3845" width="0" style="111" hidden="1" customWidth="1"/>
    <col min="3846" max="3848" width="5.875" style="111" customWidth="1"/>
    <col min="3849" max="3849" width="6.125" style="111" customWidth="1"/>
    <col min="3850" max="3852" width="5.875" style="111" customWidth="1"/>
    <col min="3853" max="3855" width="6.25" style="111" customWidth="1"/>
    <col min="3856" max="3856" width="6.375" style="111" customWidth="1"/>
    <col min="3857" max="3858" width="7.125" style="111" customWidth="1"/>
    <col min="3859" max="3869" width="3" style="111" customWidth="1"/>
    <col min="3870" max="3870" width="4.5" style="111" bestFit="1" customWidth="1"/>
    <col min="3871" max="3871" width="4.25" style="111" customWidth="1"/>
    <col min="3872" max="3872" width="3.375" style="111" bestFit="1" customWidth="1"/>
    <col min="3873" max="3873" width="4.25" style="111" customWidth="1"/>
    <col min="3874" max="3874" width="3.375" style="111" bestFit="1" customWidth="1"/>
    <col min="3875" max="3875" width="4.25" style="111" customWidth="1"/>
    <col min="3876" max="3876" width="3.375" style="111" bestFit="1" customWidth="1"/>
    <col min="3877" max="3877" width="4.25" style="111" customWidth="1"/>
    <col min="3878" max="3878" width="3.375" style="111" bestFit="1" customWidth="1"/>
    <col min="3879" max="3879" width="4.25" style="111" customWidth="1"/>
    <col min="3880" max="3880" width="3.375" style="111" bestFit="1" customWidth="1"/>
    <col min="3881" max="3881" width="4.25" style="111" customWidth="1"/>
    <col min="3882" max="3882" width="3.375" style="111" bestFit="1" customWidth="1"/>
    <col min="3883" max="3883" width="4.25" style="111" customWidth="1"/>
    <col min="3884" max="3884" width="3" style="111" customWidth="1"/>
    <col min="3885" max="3885" width="2.875" style="111" bestFit="1" customWidth="1"/>
    <col min="3886" max="3886" width="7.875" style="111" customWidth="1"/>
    <col min="3887" max="3887" width="9" style="111"/>
    <col min="3888" max="3888" width="9.375" style="111" bestFit="1" customWidth="1"/>
    <col min="3889" max="4073" width="9" style="111"/>
    <col min="4074" max="4074" width="3" style="111" customWidth="1"/>
    <col min="4075" max="4075" width="2.5" style="111" customWidth="1"/>
    <col min="4076" max="4100" width="3" style="111" customWidth="1"/>
    <col min="4101" max="4101" width="0" style="111" hidden="1" customWidth="1"/>
    <col min="4102" max="4104" width="5.875" style="111" customWidth="1"/>
    <col min="4105" max="4105" width="6.125" style="111" customWidth="1"/>
    <col min="4106" max="4108" width="5.875" style="111" customWidth="1"/>
    <col min="4109" max="4111" width="6.25" style="111" customWidth="1"/>
    <col min="4112" max="4112" width="6.375" style="111" customWidth="1"/>
    <col min="4113" max="4114" width="7.125" style="111" customWidth="1"/>
    <col min="4115" max="4125" width="3" style="111" customWidth="1"/>
    <col min="4126" max="4126" width="4.5" style="111" bestFit="1" customWidth="1"/>
    <col min="4127" max="4127" width="4.25" style="111" customWidth="1"/>
    <col min="4128" max="4128" width="3.375" style="111" bestFit="1" customWidth="1"/>
    <col min="4129" max="4129" width="4.25" style="111" customWidth="1"/>
    <col min="4130" max="4130" width="3.375" style="111" bestFit="1" customWidth="1"/>
    <col min="4131" max="4131" width="4.25" style="111" customWidth="1"/>
    <col min="4132" max="4132" width="3.375" style="111" bestFit="1" customWidth="1"/>
    <col min="4133" max="4133" width="4.25" style="111" customWidth="1"/>
    <col min="4134" max="4134" width="3.375" style="111" bestFit="1" customWidth="1"/>
    <col min="4135" max="4135" width="4.25" style="111" customWidth="1"/>
    <col min="4136" max="4136" width="3.375" style="111" bestFit="1" customWidth="1"/>
    <col min="4137" max="4137" width="4.25" style="111" customWidth="1"/>
    <col min="4138" max="4138" width="3.375" style="111" bestFit="1" customWidth="1"/>
    <col min="4139" max="4139" width="4.25" style="111" customWidth="1"/>
    <col min="4140" max="4140" width="3" style="111" customWidth="1"/>
    <col min="4141" max="4141" width="2.875" style="111" bestFit="1" customWidth="1"/>
    <col min="4142" max="4142" width="7.875" style="111" customWidth="1"/>
    <col min="4143" max="4143" width="9" style="111"/>
    <col min="4144" max="4144" width="9.375" style="111" bestFit="1" customWidth="1"/>
    <col min="4145" max="4329" width="9" style="111"/>
    <col min="4330" max="4330" width="3" style="111" customWidth="1"/>
    <col min="4331" max="4331" width="2.5" style="111" customWidth="1"/>
    <col min="4332" max="4356" width="3" style="111" customWidth="1"/>
    <col min="4357" max="4357" width="0" style="111" hidden="1" customWidth="1"/>
    <col min="4358" max="4360" width="5.875" style="111" customWidth="1"/>
    <col min="4361" max="4361" width="6.125" style="111" customWidth="1"/>
    <col min="4362" max="4364" width="5.875" style="111" customWidth="1"/>
    <col min="4365" max="4367" width="6.25" style="111" customWidth="1"/>
    <col min="4368" max="4368" width="6.375" style="111" customWidth="1"/>
    <col min="4369" max="4370" width="7.125" style="111" customWidth="1"/>
    <col min="4371" max="4381" width="3" style="111" customWidth="1"/>
    <col min="4382" max="4382" width="4.5" style="111" bestFit="1" customWidth="1"/>
    <col min="4383" max="4383" width="4.25" style="111" customWidth="1"/>
    <col min="4384" max="4384" width="3.375" style="111" bestFit="1" customWidth="1"/>
    <col min="4385" max="4385" width="4.25" style="111" customWidth="1"/>
    <col min="4386" max="4386" width="3.375" style="111" bestFit="1" customWidth="1"/>
    <col min="4387" max="4387" width="4.25" style="111" customWidth="1"/>
    <col min="4388" max="4388" width="3.375" style="111" bestFit="1" customWidth="1"/>
    <col min="4389" max="4389" width="4.25" style="111" customWidth="1"/>
    <col min="4390" max="4390" width="3.375" style="111" bestFit="1" customWidth="1"/>
    <col min="4391" max="4391" width="4.25" style="111" customWidth="1"/>
    <col min="4392" max="4392" width="3.375" style="111" bestFit="1" customWidth="1"/>
    <col min="4393" max="4393" width="4.25" style="111" customWidth="1"/>
    <col min="4394" max="4394" width="3.375" style="111" bestFit="1" customWidth="1"/>
    <col min="4395" max="4395" width="4.25" style="111" customWidth="1"/>
    <col min="4396" max="4396" width="3" style="111" customWidth="1"/>
    <col min="4397" max="4397" width="2.875" style="111" bestFit="1" customWidth="1"/>
    <col min="4398" max="4398" width="7.875" style="111" customWidth="1"/>
    <col min="4399" max="4399" width="9" style="111"/>
    <col min="4400" max="4400" width="9.375" style="111" bestFit="1" customWidth="1"/>
    <col min="4401" max="4585" width="9" style="111"/>
    <col min="4586" max="4586" width="3" style="111" customWidth="1"/>
    <col min="4587" max="4587" width="2.5" style="111" customWidth="1"/>
    <col min="4588" max="4612" width="3" style="111" customWidth="1"/>
    <col min="4613" max="4613" width="0" style="111" hidden="1" customWidth="1"/>
    <col min="4614" max="4616" width="5.875" style="111" customWidth="1"/>
    <col min="4617" max="4617" width="6.125" style="111" customWidth="1"/>
    <col min="4618" max="4620" width="5.875" style="111" customWidth="1"/>
    <col min="4621" max="4623" width="6.25" style="111" customWidth="1"/>
    <col min="4624" max="4624" width="6.375" style="111" customWidth="1"/>
    <col min="4625" max="4626" width="7.125" style="111" customWidth="1"/>
    <col min="4627" max="4637" width="3" style="111" customWidth="1"/>
    <col min="4638" max="4638" width="4.5" style="111" bestFit="1" customWidth="1"/>
    <col min="4639" max="4639" width="4.25" style="111" customWidth="1"/>
    <col min="4640" max="4640" width="3.375" style="111" bestFit="1" customWidth="1"/>
    <col min="4641" max="4641" width="4.25" style="111" customWidth="1"/>
    <col min="4642" max="4642" width="3.375" style="111" bestFit="1" customWidth="1"/>
    <col min="4643" max="4643" width="4.25" style="111" customWidth="1"/>
    <col min="4644" max="4644" width="3.375" style="111" bestFit="1" customWidth="1"/>
    <col min="4645" max="4645" width="4.25" style="111" customWidth="1"/>
    <col min="4646" max="4646" width="3.375" style="111" bestFit="1" customWidth="1"/>
    <col min="4647" max="4647" width="4.25" style="111" customWidth="1"/>
    <col min="4648" max="4648" width="3.375" style="111" bestFit="1" customWidth="1"/>
    <col min="4649" max="4649" width="4.25" style="111" customWidth="1"/>
    <col min="4650" max="4650" width="3.375" style="111" bestFit="1" customWidth="1"/>
    <col min="4651" max="4651" width="4.25" style="111" customWidth="1"/>
    <col min="4652" max="4652" width="3" style="111" customWidth="1"/>
    <col min="4653" max="4653" width="2.875" style="111" bestFit="1" customWidth="1"/>
    <col min="4654" max="4654" width="7.875" style="111" customWidth="1"/>
    <col min="4655" max="4655" width="9" style="111"/>
    <col min="4656" max="4656" width="9.375" style="111" bestFit="1" customWidth="1"/>
    <col min="4657" max="4841" width="9" style="111"/>
    <col min="4842" max="4842" width="3" style="111" customWidth="1"/>
    <col min="4843" max="4843" width="2.5" style="111" customWidth="1"/>
    <col min="4844" max="4868" width="3" style="111" customWidth="1"/>
    <col min="4869" max="4869" width="0" style="111" hidden="1" customWidth="1"/>
    <col min="4870" max="4872" width="5.875" style="111" customWidth="1"/>
    <col min="4873" max="4873" width="6.125" style="111" customWidth="1"/>
    <col min="4874" max="4876" width="5.875" style="111" customWidth="1"/>
    <col min="4877" max="4879" width="6.25" style="111" customWidth="1"/>
    <col min="4880" max="4880" width="6.375" style="111" customWidth="1"/>
    <col min="4881" max="4882" width="7.125" style="111" customWidth="1"/>
    <col min="4883" max="4893" width="3" style="111" customWidth="1"/>
    <col min="4894" max="4894" width="4.5" style="111" bestFit="1" customWidth="1"/>
    <col min="4895" max="4895" width="4.25" style="111" customWidth="1"/>
    <col min="4896" max="4896" width="3.375" style="111" bestFit="1" customWidth="1"/>
    <col min="4897" max="4897" width="4.25" style="111" customWidth="1"/>
    <col min="4898" max="4898" width="3.375" style="111" bestFit="1" customWidth="1"/>
    <col min="4899" max="4899" width="4.25" style="111" customWidth="1"/>
    <col min="4900" max="4900" width="3.375" style="111" bestFit="1" customWidth="1"/>
    <col min="4901" max="4901" width="4.25" style="111" customWidth="1"/>
    <col min="4902" max="4902" width="3.375" style="111" bestFit="1" customWidth="1"/>
    <col min="4903" max="4903" width="4.25" style="111" customWidth="1"/>
    <col min="4904" max="4904" width="3.375" style="111" bestFit="1" customWidth="1"/>
    <col min="4905" max="4905" width="4.25" style="111" customWidth="1"/>
    <col min="4906" max="4906" width="3.375" style="111" bestFit="1" customWidth="1"/>
    <col min="4907" max="4907" width="4.25" style="111" customWidth="1"/>
    <col min="4908" max="4908" width="3" style="111" customWidth="1"/>
    <col min="4909" max="4909" width="2.875" style="111" bestFit="1" customWidth="1"/>
    <col min="4910" max="4910" width="7.875" style="111" customWidth="1"/>
    <col min="4911" max="4911" width="9" style="111"/>
    <col min="4912" max="4912" width="9.375" style="111" bestFit="1" customWidth="1"/>
    <col min="4913" max="5097" width="9" style="111"/>
    <col min="5098" max="5098" width="3" style="111" customWidth="1"/>
    <col min="5099" max="5099" width="2.5" style="111" customWidth="1"/>
    <col min="5100" max="5124" width="3" style="111" customWidth="1"/>
    <col min="5125" max="5125" width="0" style="111" hidden="1" customWidth="1"/>
    <col min="5126" max="5128" width="5.875" style="111" customWidth="1"/>
    <col min="5129" max="5129" width="6.125" style="111" customWidth="1"/>
    <col min="5130" max="5132" width="5.875" style="111" customWidth="1"/>
    <col min="5133" max="5135" width="6.25" style="111" customWidth="1"/>
    <col min="5136" max="5136" width="6.375" style="111" customWidth="1"/>
    <col min="5137" max="5138" width="7.125" style="111" customWidth="1"/>
    <col min="5139" max="5149" width="3" style="111" customWidth="1"/>
    <col min="5150" max="5150" width="4.5" style="111" bestFit="1" customWidth="1"/>
    <col min="5151" max="5151" width="4.25" style="111" customWidth="1"/>
    <col min="5152" max="5152" width="3.375" style="111" bestFit="1" customWidth="1"/>
    <col min="5153" max="5153" width="4.25" style="111" customWidth="1"/>
    <col min="5154" max="5154" width="3.375" style="111" bestFit="1" customWidth="1"/>
    <col min="5155" max="5155" width="4.25" style="111" customWidth="1"/>
    <col min="5156" max="5156" width="3.375" style="111" bestFit="1" customWidth="1"/>
    <col min="5157" max="5157" width="4.25" style="111" customWidth="1"/>
    <col min="5158" max="5158" width="3.375" style="111" bestFit="1" customWidth="1"/>
    <col min="5159" max="5159" width="4.25" style="111" customWidth="1"/>
    <col min="5160" max="5160" width="3.375" style="111" bestFit="1" customWidth="1"/>
    <col min="5161" max="5161" width="4.25" style="111" customWidth="1"/>
    <col min="5162" max="5162" width="3.375" style="111" bestFit="1" customWidth="1"/>
    <col min="5163" max="5163" width="4.25" style="111" customWidth="1"/>
    <col min="5164" max="5164" width="3" style="111" customWidth="1"/>
    <col min="5165" max="5165" width="2.875" style="111" bestFit="1" customWidth="1"/>
    <col min="5166" max="5166" width="7.875" style="111" customWidth="1"/>
    <col min="5167" max="5167" width="9" style="111"/>
    <col min="5168" max="5168" width="9.375" style="111" bestFit="1" customWidth="1"/>
    <col min="5169" max="5353" width="9" style="111"/>
    <col min="5354" max="5354" width="3" style="111" customWidth="1"/>
    <col min="5355" max="5355" width="2.5" style="111" customWidth="1"/>
    <col min="5356" max="5380" width="3" style="111" customWidth="1"/>
    <col min="5381" max="5381" width="0" style="111" hidden="1" customWidth="1"/>
    <col min="5382" max="5384" width="5.875" style="111" customWidth="1"/>
    <col min="5385" max="5385" width="6.125" style="111" customWidth="1"/>
    <col min="5386" max="5388" width="5.875" style="111" customWidth="1"/>
    <col min="5389" max="5391" width="6.25" style="111" customWidth="1"/>
    <col min="5392" max="5392" width="6.375" style="111" customWidth="1"/>
    <col min="5393" max="5394" width="7.125" style="111" customWidth="1"/>
    <col min="5395" max="5405" width="3" style="111" customWidth="1"/>
    <col min="5406" max="5406" width="4.5" style="111" bestFit="1" customWidth="1"/>
    <col min="5407" max="5407" width="4.25" style="111" customWidth="1"/>
    <col min="5408" max="5408" width="3.375" style="111" bestFit="1" customWidth="1"/>
    <col min="5409" max="5409" width="4.25" style="111" customWidth="1"/>
    <col min="5410" max="5410" width="3.375" style="111" bestFit="1" customWidth="1"/>
    <col min="5411" max="5411" width="4.25" style="111" customWidth="1"/>
    <col min="5412" max="5412" width="3.375" style="111" bestFit="1" customWidth="1"/>
    <col min="5413" max="5413" width="4.25" style="111" customWidth="1"/>
    <col min="5414" max="5414" width="3.375" style="111" bestFit="1" customWidth="1"/>
    <col min="5415" max="5415" width="4.25" style="111" customWidth="1"/>
    <col min="5416" max="5416" width="3.375" style="111" bestFit="1" customWidth="1"/>
    <col min="5417" max="5417" width="4.25" style="111" customWidth="1"/>
    <col min="5418" max="5418" width="3.375" style="111" bestFit="1" customWidth="1"/>
    <col min="5419" max="5419" width="4.25" style="111" customWidth="1"/>
    <col min="5420" max="5420" width="3" style="111" customWidth="1"/>
    <col min="5421" max="5421" width="2.875" style="111" bestFit="1" customWidth="1"/>
    <col min="5422" max="5422" width="7.875" style="111" customWidth="1"/>
    <col min="5423" max="5423" width="9" style="111"/>
    <col min="5424" max="5424" width="9.375" style="111" bestFit="1" customWidth="1"/>
    <col min="5425" max="5609" width="9" style="111"/>
    <col min="5610" max="5610" width="3" style="111" customWidth="1"/>
    <col min="5611" max="5611" width="2.5" style="111" customWidth="1"/>
    <col min="5612" max="5636" width="3" style="111" customWidth="1"/>
    <col min="5637" max="5637" width="0" style="111" hidden="1" customWidth="1"/>
    <col min="5638" max="5640" width="5.875" style="111" customWidth="1"/>
    <col min="5641" max="5641" width="6.125" style="111" customWidth="1"/>
    <col min="5642" max="5644" width="5.875" style="111" customWidth="1"/>
    <col min="5645" max="5647" width="6.25" style="111" customWidth="1"/>
    <col min="5648" max="5648" width="6.375" style="111" customWidth="1"/>
    <col min="5649" max="5650" width="7.125" style="111" customWidth="1"/>
    <col min="5651" max="5661" width="3" style="111" customWidth="1"/>
    <col min="5662" max="5662" width="4.5" style="111" bestFit="1" customWidth="1"/>
    <col min="5663" max="5663" width="4.25" style="111" customWidth="1"/>
    <col min="5664" max="5664" width="3.375" style="111" bestFit="1" customWidth="1"/>
    <col min="5665" max="5665" width="4.25" style="111" customWidth="1"/>
    <col min="5666" max="5666" width="3.375" style="111" bestFit="1" customWidth="1"/>
    <col min="5667" max="5667" width="4.25" style="111" customWidth="1"/>
    <col min="5668" max="5668" width="3.375" style="111" bestFit="1" customWidth="1"/>
    <col min="5669" max="5669" width="4.25" style="111" customWidth="1"/>
    <col min="5670" max="5670" width="3.375" style="111" bestFit="1" customWidth="1"/>
    <col min="5671" max="5671" width="4.25" style="111" customWidth="1"/>
    <col min="5672" max="5672" width="3.375" style="111" bestFit="1" customWidth="1"/>
    <col min="5673" max="5673" width="4.25" style="111" customWidth="1"/>
    <col min="5674" max="5674" width="3.375" style="111" bestFit="1" customWidth="1"/>
    <col min="5675" max="5675" width="4.25" style="111" customWidth="1"/>
    <col min="5676" max="5676" width="3" style="111" customWidth="1"/>
    <col min="5677" max="5677" width="2.875" style="111" bestFit="1" customWidth="1"/>
    <col min="5678" max="5678" width="7.875" style="111" customWidth="1"/>
    <col min="5679" max="5679" width="9" style="111"/>
    <col min="5680" max="5680" width="9.375" style="111" bestFit="1" customWidth="1"/>
    <col min="5681" max="5865" width="9" style="111"/>
    <col min="5866" max="5866" width="3" style="111" customWidth="1"/>
    <col min="5867" max="5867" width="2.5" style="111" customWidth="1"/>
    <col min="5868" max="5892" width="3" style="111" customWidth="1"/>
    <col min="5893" max="5893" width="0" style="111" hidden="1" customWidth="1"/>
    <col min="5894" max="5896" width="5.875" style="111" customWidth="1"/>
    <col min="5897" max="5897" width="6.125" style="111" customWidth="1"/>
    <col min="5898" max="5900" width="5.875" style="111" customWidth="1"/>
    <col min="5901" max="5903" width="6.25" style="111" customWidth="1"/>
    <col min="5904" max="5904" width="6.375" style="111" customWidth="1"/>
    <col min="5905" max="5906" width="7.125" style="111" customWidth="1"/>
    <col min="5907" max="5917" width="3" style="111" customWidth="1"/>
    <col min="5918" max="5918" width="4.5" style="111" bestFit="1" customWidth="1"/>
    <col min="5919" max="5919" width="4.25" style="111" customWidth="1"/>
    <col min="5920" max="5920" width="3.375" style="111" bestFit="1" customWidth="1"/>
    <col min="5921" max="5921" width="4.25" style="111" customWidth="1"/>
    <col min="5922" max="5922" width="3.375" style="111" bestFit="1" customWidth="1"/>
    <col min="5923" max="5923" width="4.25" style="111" customWidth="1"/>
    <col min="5924" max="5924" width="3.375" style="111" bestFit="1" customWidth="1"/>
    <col min="5925" max="5925" width="4.25" style="111" customWidth="1"/>
    <col min="5926" max="5926" width="3.375" style="111" bestFit="1" customWidth="1"/>
    <col min="5927" max="5927" width="4.25" style="111" customWidth="1"/>
    <col min="5928" max="5928" width="3.375" style="111" bestFit="1" customWidth="1"/>
    <col min="5929" max="5929" width="4.25" style="111" customWidth="1"/>
    <col min="5930" max="5930" width="3.375" style="111" bestFit="1" customWidth="1"/>
    <col min="5931" max="5931" width="4.25" style="111" customWidth="1"/>
    <col min="5932" max="5932" width="3" style="111" customWidth="1"/>
    <col min="5933" max="5933" width="2.875" style="111" bestFit="1" customWidth="1"/>
    <col min="5934" max="5934" width="7.875" style="111" customWidth="1"/>
    <col min="5935" max="5935" width="9" style="111"/>
    <col min="5936" max="5936" width="9.375" style="111" bestFit="1" customWidth="1"/>
    <col min="5937" max="6121" width="9" style="111"/>
    <col min="6122" max="6122" width="3" style="111" customWidth="1"/>
    <col min="6123" max="6123" width="2.5" style="111" customWidth="1"/>
    <col min="6124" max="6148" width="3" style="111" customWidth="1"/>
    <col min="6149" max="6149" width="0" style="111" hidden="1" customWidth="1"/>
    <col min="6150" max="6152" width="5.875" style="111" customWidth="1"/>
    <col min="6153" max="6153" width="6.125" style="111" customWidth="1"/>
    <col min="6154" max="6156" width="5.875" style="111" customWidth="1"/>
    <col min="6157" max="6159" width="6.25" style="111" customWidth="1"/>
    <col min="6160" max="6160" width="6.375" style="111" customWidth="1"/>
    <col min="6161" max="6162" width="7.125" style="111" customWidth="1"/>
    <col min="6163" max="6173" width="3" style="111" customWidth="1"/>
    <col min="6174" max="6174" width="4.5" style="111" bestFit="1" customWidth="1"/>
    <col min="6175" max="6175" width="4.25" style="111" customWidth="1"/>
    <col min="6176" max="6176" width="3.375" style="111" bestFit="1" customWidth="1"/>
    <col min="6177" max="6177" width="4.25" style="111" customWidth="1"/>
    <col min="6178" max="6178" width="3.375" style="111" bestFit="1" customWidth="1"/>
    <col min="6179" max="6179" width="4.25" style="111" customWidth="1"/>
    <col min="6180" max="6180" width="3.375" style="111" bestFit="1" customWidth="1"/>
    <col min="6181" max="6181" width="4.25" style="111" customWidth="1"/>
    <col min="6182" max="6182" width="3.375" style="111" bestFit="1" customWidth="1"/>
    <col min="6183" max="6183" width="4.25" style="111" customWidth="1"/>
    <col min="6184" max="6184" width="3.375" style="111" bestFit="1" customWidth="1"/>
    <col min="6185" max="6185" width="4.25" style="111" customWidth="1"/>
    <col min="6186" max="6186" width="3.375" style="111" bestFit="1" customWidth="1"/>
    <col min="6187" max="6187" width="4.25" style="111" customWidth="1"/>
    <col min="6188" max="6188" width="3" style="111" customWidth="1"/>
    <col min="6189" max="6189" width="2.875" style="111" bestFit="1" customWidth="1"/>
    <col min="6190" max="6190" width="7.875" style="111" customWidth="1"/>
    <col min="6191" max="6191" width="9" style="111"/>
    <col min="6192" max="6192" width="9.375" style="111" bestFit="1" customWidth="1"/>
    <col min="6193" max="6377" width="9" style="111"/>
    <col min="6378" max="6378" width="3" style="111" customWidth="1"/>
    <col min="6379" max="6379" width="2.5" style="111" customWidth="1"/>
    <col min="6380" max="6404" width="3" style="111" customWidth="1"/>
    <col min="6405" max="6405" width="0" style="111" hidden="1" customWidth="1"/>
    <col min="6406" max="6408" width="5.875" style="111" customWidth="1"/>
    <col min="6409" max="6409" width="6.125" style="111" customWidth="1"/>
    <col min="6410" max="6412" width="5.875" style="111" customWidth="1"/>
    <col min="6413" max="6415" width="6.25" style="111" customWidth="1"/>
    <col min="6416" max="6416" width="6.375" style="111" customWidth="1"/>
    <col min="6417" max="6418" width="7.125" style="111" customWidth="1"/>
    <col min="6419" max="6429" width="3" style="111" customWidth="1"/>
    <col min="6430" max="6430" width="4.5" style="111" bestFit="1" customWidth="1"/>
    <col min="6431" max="6431" width="4.25" style="111" customWidth="1"/>
    <col min="6432" max="6432" width="3.375" style="111" bestFit="1" customWidth="1"/>
    <col min="6433" max="6433" width="4.25" style="111" customWidth="1"/>
    <col min="6434" max="6434" width="3.375" style="111" bestFit="1" customWidth="1"/>
    <col min="6435" max="6435" width="4.25" style="111" customWidth="1"/>
    <col min="6436" max="6436" width="3.375" style="111" bestFit="1" customWidth="1"/>
    <col min="6437" max="6437" width="4.25" style="111" customWidth="1"/>
    <col min="6438" max="6438" width="3.375" style="111" bestFit="1" customWidth="1"/>
    <col min="6439" max="6439" width="4.25" style="111" customWidth="1"/>
    <col min="6440" max="6440" width="3.375" style="111" bestFit="1" customWidth="1"/>
    <col min="6441" max="6441" width="4.25" style="111" customWidth="1"/>
    <col min="6442" max="6442" width="3.375" style="111" bestFit="1" customWidth="1"/>
    <col min="6443" max="6443" width="4.25" style="111" customWidth="1"/>
    <col min="6444" max="6444" width="3" style="111" customWidth="1"/>
    <col min="6445" max="6445" width="2.875" style="111" bestFit="1" customWidth="1"/>
    <col min="6446" max="6446" width="7.875" style="111" customWidth="1"/>
    <col min="6447" max="6447" width="9" style="111"/>
    <col min="6448" max="6448" width="9.375" style="111" bestFit="1" customWidth="1"/>
    <col min="6449" max="6633" width="9" style="111"/>
    <col min="6634" max="6634" width="3" style="111" customWidth="1"/>
    <col min="6635" max="6635" width="2.5" style="111" customWidth="1"/>
    <col min="6636" max="6660" width="3" style="111" customWidth="1"/>
    <col min="6661" max="6661" width="0" style="111" hidden="1" customWidth="1"/>
    <col min="6662" max="6664" width="5.875" style="111" customWidth="1"/>
    <col min="6665" max="6665" width="6.125" style="111" customWidth="1"/>
    <col min="6666" max="6668" width="5.875" style="111" customWidth="1"/>
    <col min="6669" max="6671" width="6.25" style="111" customWidth="1"/>
    <col min="6672" max="6672" width="6.375" style="111" customWidth="1"/>
    <col min="6673" max="6674" width="7.125" style="111" customWidth="1"/>
    <col min="6675" max="6685" width="3" style="111" customWidth="1"/>
    <col min="6686" max="6686" width="4.5" style="111" bestFit="1" customWidth="1"/>
    <col min="6687" max="6687" width="4.25" style="111" customWidth="1"/>
    <col min="6688" max="6688" width="3.375" style="111" bestFit="1" customWidth="1"/>
    <col min="6689" max="6689" width="4.25" style="111" customWidth="1"/>
    <col min="6690" max="6690" width="3.375" style="111" bestFit="1" customWidth="1"/>
    <col min="6691" max="6691" width="4.25" style="111" customWidth="1"/>
    <col min="6692" max="6692" width="3.375" style="111" bestFit="1" customWidth="1"/>
    <col min="6693" max="6693" width="4.25" style="111" customWidth="1"/>
    <col min="6694" max="6694" width="3.375" style="111" bestFit="1" customWidth="1"/>
    <col min="6695" max="6695" width="4.25" style="111" customWidth="1"/>
    <col min="6696" max="6696" width="3.375" style="111" bestFit="1" customWidth="1"/>
    <col min="6697" max="6697" width="4.25" style="111" customWidth="1"/>
    <col min="6698" max="6698" width="3.375" style="111" bestFit="1" customWidth="1"/>
    <col min="6699" max="6699" width="4.25" style="111" customWidth="1"/>
    <col min="6700" max="6700" width="3" style="111" customWidth="1"/>
    <col min="6701" max="6701" width="2.875" style="111" bestFit="1" customWidth="1"/>
    <col min="6702" max="6702" width="7.875" style="111" customWidth="1"/>
    <col min="6703" max="6703" width="9" style="111"/>
    <col min="6704" max="6704" width="9.375" style="111" bestFit="1" customWidth="1"/>
    <col min="6705" max="6889" width="9" style="111"/>
    <col min="6890" max="6890" width="3" style="111" customWidth="1"/>
    <col min="6891" max="6891" width="2.5" style="111" customWidth="1"/>
    <col min="6892" max="6916" width="3" style="111" customWidth="1"/>
    <col min="6917" max="6917" width="0" style="111" hidden="1" customWidth="1"/>
    <col min="6918" max="6920" width="5.875" style="111" customWidth="1"/>
    <col min="6921" max="6921" width="6.125" style="111" customWidth="1"/>
    <col min="6922" max="6924" width="5.875" style="111" customWidth="1"/>
    <col min="6925" max="6927" width="6.25" style="111" customWidth="1"/>
    <col min="6928" max="6928" width="6.375" style="111" customWidth="1"/>
    <col min="6929" max="6930" width="7.125" style="111" customWidth="1"/>
    <col min="6931" max="6941" width="3" style="111" customWidth="1"/>
    <col min="6942" max="6942" width="4.5" style="111" bestFit="1" customWidth="1"/>
    <col min="6943" max="6943" width="4.25" style="111" customWidth="1"/>
    <col min="6944" max="6944" width="3.375" style="111" bestFit="1" customWidth="1"/>
    <col min="6945" max="6945" width="4.25" style="111" customWidth="1"/>
    <col min="6946" max="6946" width="3.375" style="111" bestFit="1" customWidth="1"/>
    <col min="6947" max="6947" width="4.25" style="111" customWidth="1"/>
    <col min="6948" max="6948" width="3.375" style="111" bestFit="1" customWidth="1"/>
    <col min="6949" max="6949" width="4.25" style="111" customWidth="1"/>
    <col min="6950" max="6950" width="3.375" style="111" bestFit="1" customWidth="1"/>
    <col min="6951" max="6951" width="4.25" style="111" customWidth="1"/>
    <col min="6952" max="6952" width="3.375" style="111" bestFit="1" customWidth="1"/>
    <col min="6953" max="6953" width="4.25" style="111" customWidth="1"/>
    <col min="6954" max="6954" width="3.375" style="111" bestFit="1" customWidth="1"/>
    <col min="6955" max="6955" width="4.25" style="111" customWidth="1"/>
    <col min="6956" max="6956" width="3" style="111" customWidth="1"/>
    <col min="6957" max="6957" width="2.875" style="111" bestFit="1" customWidth="1"/>
    <col min="6958" max="6958" width="7.875" style="111" customWidth="1"/>
    <col min="6959" max="6959" width="9" style="111"/>
    <col min="6960" max="6960" width="9.375" style="111" bestFit="1" customWidth="1"/>
    <col min="6961" max="7145" width="9" style="111"/>
    <col min="7146" max="7146" width="3" style="111" customWidth="1"/>
    <col min="7147" max="7147" width="2.5" style="111" customWidth="1"/>
    <col min="7148" max="7172" width="3" style="111" customWidth="1"/>
    <col min="7173" max="7173" width="0" style="111" hidden="1" customWidth="1"/>
    <col min="7174" max="7176" width="5.875" style="111" customWidth="1"/>
    <col min="7177" max="7177" width="6.125" style="111" customWidth="1"/>
    <col min="7178" max="7180" width="5.875" style="111" customWidth="1"/>
    <col min="7181" max="7183" width="6.25" style="111" customWidth="1"/>
    <col min="7184" max="7184" width="6.375" style="111" customWidth="1"/>
    <col min="7185" max="7186" width="7.125" style="111" customWidth="1"/>
    <col min="7187" max="7197" width="3" style="111" customWidth="1"/>
    <col min="7198" max="7198" width="4.5" style="111" bestFit="1" customWidth="1"/>
    <col min="7199" max="7199" width="4.25" style="111" customWidth="1"/>
    <col min="7200" max="7200" width="3.375" style="111" bestFit="1" customWidth="1"/>
    <col min="7201" max="7201" width="4.25" style="111" customWidth="1"/>
    <col min="7202" max="7202" width="3.375" style="111" bestFit="1" customWidth="1"/>
    <col min="7203" max="7203" width="4.25" style="111" customWidth="1"/>
    <col min="7204" max="7204" width="3.375" style="111" bestFit="1" customWidth="1"/>
    <col min="7205" max="7205" width="4.25" style="111" customWidth="1"/>
    <col min="7206" max="7206" width="3.375" style="111" bestFit="1" customWidth="1"/>
    <col min="7207" max="7207" width="4.25" style="111" customWidth="1"/>
    <col min="7208" max="7208" width="3.375" style="111" bestFit="1" customWidth="1"/>
    <col min="7209" max="7209" width="4.25" style="111" customWidth="1"/>
    <col min="7210" max="7210" width="3.375" style="111" bestFit="1" customWidth="1"/>
    <col min="7211" max="7211" width="4.25" style="111" customWidth="1"/>
    <col min="7212" max="7212" width="3" style="111" customWidth="1"/>
    <col min="7213" max="7213" width="2.875" style="111" bestFit="1" customWidth="1"/>
    <col min="7214" max="7214" width="7.875" style="111" customWidth="1"/>
    <col min="7215" max="7215" width="9" style="111"/>
    <col min="7216" max="7216" width="9.375" style="111" bestFit="1" customWidth="1"/>
    <col min="7217" max="7401" width="9" style="111"/>
    <col min="7402" max="7402" width="3" style="111" customWidth="1"/>
    <col min="7403" max="7403" width="2.5" style="111" customWidth="1"/>
    <col min="7404" max="7428" width="3" style="111" customWidth="1"/>
    <col min="7429" max="7429" width="0" style="111" hidden="1" customWidth="1"/>
    <col min="7430" max="7432" width="5.875" style="111" customWidth="1"/>
    <col min="7433" max="7433" width="6.125" style="111" customWidth="1"/>
    <col min="7434" max="7436" width="5.875" style="111" customWidth="1"/>
    <col min="7437" max="7439" width="6.25" style="111" customWidth="1"/>
    <col min="7440" max="7440" width="6.375" style="111" customWidth="1"/>
    <col min="7441" max="7442" width="7.125" style="111" customWidth="1"/>
    <col min="7443" max="7453" width="3" style="111" customWidth="1"/>
    <col min="7454" max="7454" width="4.5" style="111" bestFit="1" customWidth="1"/>
    <col min="7455" max="7455" width="4.25" style="111" customWidth="1"/>
    <col min="7456" max="7456" width="3.375" style="111" bestFit="1" customWidth="1"/>
    <col min="7457" max="7457" width="4.25" style="111" customWidth="1"/>
    <col min="7458" max="7458" width="3.375" style="111" bestFit="1" customWidth="1"/>
    <col min="7459" max="7459" width="4.25" style="111" customWidth="1"/>
    <col min="7460" max="7460" width="3.375" style="111" bestFit="1" customWidth="1"/>
    <col min="7461" max="7461" width="4.25" style="111" customWidth="1"/>
    <col min="7462" max="7462" width="3.375" style="111" bestFit="1" customWidth="1"/>
    <col min="7463" max="7463" width="4.25" style="111" customWidth="1"/>
    <col min="7464" max="7464" width="3.375" style="111" bestFit="1" customWidth="1"/>
    <col min="7465" max="7465" width="4.25" style="111" customWidth="1"/>
    <col min="7466" max="7466" width="3.375" style="111" bestFit="1" customWidth="1"/>
    <col min="7467" max="7467" width="4.25" style="111" customWidth="1"/>
    <col min="7468" max="7468" width="3" style="111" customWidth="1"/>
    <col min="7469" max="7469" width="2.875" style="111" bestFit="1" customWidth="1"/>
    <col min="7470" max="7470" width="7.875" style="111" customWidth="1"/>
    <col min="7471" max="7471" width="9" style="111"/>
    <col min="7472" max="7472" width="9.375" style="111" bestFit="1" customWidth="1"/>
    <col min="7473" max="7657" width="9" style="111"/>
    <col min="7658" max="7658" width="3" style="111" customWidth="1"/>
    <col min="7659" max="7659" width="2.5" style="111" customWidth="1"/>
    <col min="7660" max="7684" width="3" style="111" customWidth="1"/>
    <col min="7685" max="7685" width="0" style="111" hidden="1" customWidth="1"/>
    <col min="7686" max="7688" width="5.875" style="111" customWidth="1"/>
    <col min="7689" max="7689" width="6.125" style="111" customWidth="1"/>
    <col min="7690" max="7692" width="5.875" style="111" customWidth="1"/>
    <col min="7693" max="7695" width="6.25" style="111" customWidth="1"/>
    <col min="7696" max="7696" width="6.375" style="111" customWidth="1"/>
    <col min="7697" max="7698" width="7.125" style="111" customWidth="1"/>
    <col min="7699" max="7709" width="3" style="111" customWidth="1"/>
    <col min="7710" max="7710" width="4.5" style="111" bestFit="1" customWidth="1"/>
    <col min="7711" max="7711" width="4.25" style="111" customWidth="1"/>
    <col min="7712" max="7712" width="3.375" style="111" bestFit="1" customWidth="1"/>
    <col min="7713" max="7713" width="4.25" style="111" customWidth="1"/>
    <col min="7714" max="7714" width="3.375" style="111" bestFit="1" customWidth="1"/>
    <col min="7715" max="7715" width="4.25" style="111" customWidth="1"/>
    <col min="7716" max="7716" width="3.375" style="111" bestFit="1" customWidth="1"/>
    <col min="7717" max="7717" width="4.25" style="111" customWidth="1"/>
    <col min="7718" max="7718" width="3.375" style="111" bestFit="1" customWidth="1"/>
    <col min="7719" max="7719" width="4.25" style="111" customWidth="1"/>
    <col min="7720" max="7720" width="3.375" style="111" bestFit="1" customWidth="1"/>
    <col min="7721" max="7721" width="4.25" style="111" customWidth="1"/>
    <col min="7722" max="7722" width="3.375" style="111" bestFit="1" customWidth="1"/>
    <col min="7723" max="7723" width="4.25" style="111" customWidth="1"/>
    <col min="7724" max="7724" width="3" style="111" customWidth="1"/>
    <col min="7725" max="7725" width="2.875" style="111" bestFit="1" customWidth="1"/>
    <col min="7726" max="7726" width="7.875" style="111" customWidth="1"/>
    <col min="7727" max="7727" width="9" style="111"/>
    <col min="7728" max="7728" width="9.375" style="111" bestFit="1" customWidth="1"/>
    <col min="7729" max="7913" width="9" style="111"/>
    <col min="7914" max="7914" width="3" style="111" customWidth="1"/>
    <col min="7915" max="7915" width="2.5" style="111" customWidth="1"/>
    <col min="7916" max="7940" width="3" style="111" customWidth="1"/>
    <col min="7941" max="7941" width="0" style="111" hidden="1" customWidth="1"/>
    <col min="7942" max="7944" width="5.875" style="111" customWidth="1"/>
    <col min="7945" max="7945" width="6.125" style="111" customWidth="1"/>
    <col min="7946" max="7948" width="5.875" style="111" customWidth="1"/>
    <col min="7949" max="7951" width="6.25" style="111" customWidth="1"/>
    <col min="7952" max="7952" width="6.375" style="111" customWidth="1"/>
    <col min="7953" max="7954" width="7.125" style="111" customWidth="1"/>
    <col min="7955" max="7965" width="3" style="111" customWidth="1"/>
    <col min="7966" max="7966" width="4.5" style="111" bestFit="1" customWidth="1"/>
    <col min="7967" max="7967" width="4.25" style="111" customWidth="1"/>
    <col min="7968" max="7968" width="3.375" style="111" bestFit="1" customWidth="1"/>
    <col min="7969" max="7969" width="4.25" style="111" customWidth="1"/>
    <col min="7970" max="7970" width="3.375" style="111" bestFit="1" customWidth="1"/>
    <col min="7971" max="7971" width="4.25" style="111" customWidth="1"/>
    <col min="7972" max="7972" width="3.375" style="111" bestFit="1" customWidth="1"/>
    <col min="7973" max="7973" width="4.25" style="111" customWidth="1"/>
    <col min="7974" max="7974" width="3.375" style="111" bestFit="1" customWidth="1"/>
    <col min="7975" max="7975" width="4.25" style="111" customWidth="1"/>
    <col min="7976" max="7976" width="3.375" style="111" bestFit="1" customWidth="1"/>
    <col min="7977" max="7977" width="4.25" style="111" customWidth="1"/>
    <col min="7978" max="7978" width="3.375" style="111" bestFit="1" customWidth="1"/>
    <col min="7979" max="7979" width="4.25" style="111" customWidth="1"/>
    <col min="7980" max="7980" width="3" style="111" customWidth="1"/>
    <col min="7981" max="7981" width="2.875" style="111" bestFit="1" customWidth="1"/>
    <col min="7982" max="7982" width="7.875" style="111" customWidth="1"/>
    <col min="7983" max="7983" width="9" style="111"/>
    <col min="7984" max="7984" width="9.375" style="111" bestFit="1" customWidth="1"/>
    <col min="7985" max="8169" width="9" style="111"/>
    <col min="8170" max="8170" width="3" style="111" customWidth="1"/>
    <col min="8171" max="8171" width="2.5" style="111" customWidth="1"/>
    <col min="8172" max="8196" width="3" style="111" customWidth="1"/>
    <col min="8197" max="8197" width="0" style="111" hidden="1" customWidth="1"/>
    <col min="8198" max="8200" width="5.875" style="111" customWidth="1"/>
    <col min="8201" max="8201" width="6.125" style="111" customWidth="1"/>
    <col min="8202" max="8204" width="5.875" style="111" customWidth="1"/>
    <col min="8205" max="8207" width="6.25" style="111" customWidth="1"/>
    <col min="8208" max="8208" width="6.375" style="111" customWidth="1"/>
    <col min="8209" max="8210" width="7.125" style="111" customWidth="1"/>
    <col min="8211" max="8221" width="3" style="111" customWidth="1"/>
    <col min="8222" max="8222" width="4.5" style="111" bestFit="1" customWidth="1"/>
    <col min="8223" max="8223" width="4.25" style="111" customWidth="1"/>
    <col min="8224" max="8224" width="3.375" style="111" bestFit="1" customWidth="1"/>
    <col min="8225" max="8225" width="4.25" style="111" customWidth="1"/>
    <col min="8226" max="8226" width="3.375" style="111" bestFit="1" customWidth="1"/>
    <col min="8227" max="8227" width="4.25" style="111" customWidth="1"/>
    <col min="8228" max="8228" width="3.375" style="111" bestFit="1" customWidth="1"/>
    <col min="8229" max="8229" width="4.25" style="111" customWidth="1"/>
    <col min="8230" max="8230" width="3.375" style="111" bestFit="1" customWidth="1"/>
    <col min="8231" max="8231" width="4.25" style="111" customWidth="1"/>
    <col min="8232" max="8232" width="3.375" style="111" bestFit="1" customWidth="1"/>
    <col min="8233" max="8233" width="4.25" style="111" customWidth="1"/>
    <col min="8234" max="8234" width="3.375" style="111" bestFit="1" customWidth="1"/>
    <col min="8235" max="8235" width="4.25" style="111" customWidth="1"/>
    <col min="8236" max="8236" width="3" style="111" customWidth="1"/>
    <col min="8237" max="8237" width="2.875" style="111" bestFit="1" customWidth="1"/>
    <col min="8238" max="8238" width="7.875" style="111" customWidth="1"/>
    <col min="8239" max="8239" width="9" style="111"/>
    <col min="8240" max="8240" width="9.375" style="111" bestFit="1" customWidth="1"/>
    <col min="8241" max="8425" width="9" style="111"/>
    <col min="8426" max="8426" width="3" style="111" customWidth="1"/>
    <col min="8427" max="8427" width="2.5" style="111" customWidth="1"/>
    <col min="8428" max="8452" width="3" style="111" customWidth="1"/>
    <col min="8453" max="8453" width="0" style="111" hidden="1" customWidth="1"/>
    <col min="8454" max="8456" width="5.875" style="111" customWidth="1"/>
    <col min="8457" max="8457" width="6.125" style="111" customWidth="1"/>
    <col min="8458" max="8460" width="5.875" style="111" customWidth="1"/>
    <col min="8461" max="8463" width="6.25" style="111" customWidth="1"/>
    <col min="8464" max="8464" width="6.375" style="111" customWidth="1"/>
    <col min="8465" max="8466" width="7.125" style="111" customWidth="1"/>
    <col min="8467" max="8477" width="3" style="111" customWidth="1"/>
    <col min="8478" max="8478" width="4.5" style="111" bestFit="1" customWidth="1"/>
    <col min="8479" max="8479" width="4.25" style="111" customWidth="1"/>
    <col min="8480" max="8480" width="3.375" style="111" bestFit="1" customWidth="1"/>
    <col min="8481" max="8481" width="4.25" style="111" customWidth="1"/>
    <col min="8482" max="8482" width="3.375" style="111" bestFit="1" customWidth="1"/>
    <col min="8483" max="8483" width="4.25" style="111" customWidth="1"/>
    <col min="8484" max="8484" width="3.375" style="111" bestFit="1" customWidth="1"/>
    <col min="8485" max="8485" width="4.25" style="111" customWidth="1"/>
    <col min="8486" max="8486" width="3.375" style="111" bestFit="1" customWidth="1"/>
    <col min="8487" max="8487" width="4.25" style="111" customWidth="1"/>
    <col min="8488" max="8488" width="3.375" style="111" bestFit="1" customWidth="1"/>
    <col min="8489" max="8489" width="4.25" style="111" customWidth="1"/>
    <col min="8490" max="8490" width="3.375" style="111" bestFit="1" customWidth="1"/>
    <col min="8491" max="8491" width="4.25" style="111" customWidth="1"/>
    <col min="8492" max="8492" width="3" style="111" customWidth="1"/>
    <col min="8493" max="8493" width="2.875" style="111" bestFit="1" customWidth="1"/>
    <col min="8494" max="8494" width="7.875" style="111" customWidth="1"/>
    <col min="8495" max="8495" width="9" style="111"/>
    <col min="8496" max="8496" width="9.375" style="111" bestFit="1" customWidth="1"/>
    <col min="8497" max="8681" width="9" style="111"/>
    <col min="8682" max="8682" width="3" style="111" customWidth="1"/>
    <col min="8683" max="8683" width="2.5" style="111" customWidth="1"/>
    <col min="8684" max="8708" width="3" style="111" customWidth="1"/>
    <col min="8709" max="8709" width="0" style="111" hidden="1" customWidth="1"/>
    <col min="8710" max="8712" width="5.875" style="111" customWidth="1"/>
    <col min="8713" max="8713" width="6.125" style="111" customWidth="1"/>
    <col min="8714" max="8716" width="5.875" style="111" customWidth="1"/>
    <col min="8717" max="8719" width="6.25" style="111" customWidth="1"/>
    <col min="8720" max="8720" width="6.375" style="111" customWidth="1"/>
    <col min="8721" max="8722" width="7.125" style="111" customWidth="1"/>
    <col min="8723" max="8733" width="3" style="111" customWidth="1"/>
    <col min="8734" max="8734" width="4.5" style="111" bestFit="1" customWidth="1"/>
    <col min="8735" max="8735" width="4.25" style="111" customWidth="1"/>
    <col min="8736" max="8736" width="3.375" style="111" bestFit="1" customWidth="1"/>
    <col min="8737" max="8737" width="4.25" style="111" customWidth="1"/>
    <col min="8738" max="8738" width="3.375" style="111" bestFit="1" customWidth="1"/>
    <col min="8739" max="8739" width="4.25" style="111" customWidth="1"/>
    <col min="8740" max="8740" width="3.375" style="111" bestFit="1" customWidth="1"/>
    <col min="8741" max="8741" width="4.25" style="111" customWidth="1"/>
    <col min="8742" max="8742" width="3.375" style="111" bestFit="1" customWidth="1"/>
    <col min="8743" max="8743" width="4.25" style="111" customWidth="1"/>
    <col min="8744" max="8744" width="3.375" style="111" bestFit="1" customWidth="1"/>
    <col min="8745" max="8745" width="4.25" style="111" customWidth="1"/>
    <col min="8746" max="8746" width="3.375" style="111" bestFit="1" customWidth="1"/>
    <col min="8747" max="8747" width="4.25" style="111" customWidth="1"/>
    <col min="8748" max="8748" width="3" style="111" customWidth="1"/>
    <col min="8749" max="8749" width="2.875" style="111" bestFit="1" customWidth="1"/>
    <col min="8750" max="8750" width="7.875" style="111" customWidth="1"/>
    <col min="8751" max="8751" width="9" style="111"/>
    <col min="8752" max="8752" width="9.375" style="111" bestFit="1" customWidth="1"/>
    <col min="8753" max="8937" width="9" style="111"/>
    <col min="8938" max="8938" width="3" style="111" customWidth="1"/>
    <col min="8939" max="8939" width="2.5" style="111" customWidth="1"/>
    <col min="8940" max="8964" width="3" style="111" customWidth="1"/>
    <col min="8965" max="8965" width="0" style="111" hidden="1" customWidth="1"/>
    <col min="8966" max="8968" width="5.875" style="111" customWidth="1"/>
    <col min="8969" max="8969" width="6.125" style="111" customWidth="1"/>
    <col min="8970" max="8972" width="5.875" style="111" customWidth="1"/>
    <col min="8973" max="8975" width="6.25" style="111" customWidth="1"/>
    <col min="8976" max="8976" width="6.375" style="111" customWidth="1"/>
    <col min="8977" max="8978" width="7.125" style="111" customWidth="1"/>
    <col min="8979" max="8989" width="3" style="111" customWidth="1"/>
    <col min="8990" max="8990" width="4.5" style="111" bestFit="1" customWidth="1"/>
    <col min="8991" max="8991" width="4.25" style="111" customWidth="1"/>
    <col min="8992" max="8992" width="3.375" style="111" bestFit="1" customWidth="1"/>
    <col min="8993" max="8993" width="4.25" style="111" customWidth="1"/>
    <col min="8994" max="8994" width="3.375" style="111" bestFit="1" customWidth="1"/>
    <col min="8995" max="8995" width="4.25" style="111" customWidth="1"/>
    <col min="8996" max="8996" width="3.375" style="111" bestFit="1" customWidth="1"/>
    <col min="8997" max="8997" width="4.25" style="111" customWidth="1"/>
    <col min="8998" max="8998" width="3.375" style="111" bestFit="1" customWidth="1"/>
    <col min="8999" max="8999" width="4.25" style="111" customWidth="1"/>
    <col min="9000" max="9000" width="3.375" style="111" bestFit="1" customWidth="1"/>
    <col min="9001" max="9001" width="4.25" style="111" customWidth="1"/>
    <col min="9002" max="9002" width="3.375" style="111" bestFit="1" customWidth="1"/>
    <col min="9003" max="9003" width="4.25" style="111" customWidth="1"/>
    <col min="9004" max="9004" width="3" style="111" customWidth="1"/>
    <col min="9005" max="9005" width="2.875" style="111" bestFit="1" customWidth="1"/>
    <col min="9006" max="9006" width="7.875" style="111" customWidth="1"/>
    <col min="9007" max="9007" width="9" style="111"/>
    <col min="9008" max="9008" width="9.375" style="111" bestFit="1" customWidth="1"/>
    <col min="9009" max="9193" width="9" style="111"/>
    <col min="9194" max="9194" width="3" style="111" customWidth="1"/>
    <col min="9195" max="9195" width="2.5" style="111" customWidth="1"/>
    <col min="9196" max="9220" width="3" style="111" customWidth="1"/>
    <col min="9221" max="9221" width="0" style="111" hidden="1" customWidth="1"/>
    <col min="9222" max="9224" width="5.875" style="111" customWidth="1"/>
    <col min="9225" max="9225" width="6.125" style="111" customWidth="1"/>
    <col min="9226" max="9228" width="5.875" style="111" customWidth="1"/>
    <col min="9229" max="9231" width="6.25" style="111" customWidth="1"/>
    <col min="9232" max="9232" width="6.375" style="111" customWidth="1"/>
    <col min="9233" max="9234" width="7.125" style="111" customWidth="1"/>
    <col min="9235" max="9245" width="3" style="111" customWidth="1"/>
    <col min="9246" max="9246" width="4.5" style="111" bestFit="1" customWidth="1"/>
    <col min="9247" max="9247" width="4.25" style="111" customWidth="1"/>
    <col min="9248" max="9248" width="3.375" style="111" bestFit="1" customWidth="1"/>
    <col min="9249" max="9249" width="4.25" style="111" customWidth="1"/>
    <col min="9250" max="9250" width="3.375" style="111" bestFit="1" customWidth="1"/>
    <col min="9251" max="9251" width="4.25" style="111" customWidth="1"/>
    <col min="9252" max="9252" width="3.375" style="111" bestFit="1" customWidth="1"/>
    <col min="9253" max="9253" width="4.25" style="111" customWidth="1"/>
    <col min="9254" max="9254" width="3.375" style="111" bestFit="1" customWidth="1"/>
    <col min="9255" max="9255" width="4.25" style="111" customWidth="1"/>
    <col min="9256" max="9256" width="3.375" style="111" bestFit="1" customWidth="1"/>
    <col min="9257" max="9257" width="4.25" style="111" customWidth="1"/>
    <col min="9258" max="9258" width="3.375" style="111" bestFit="1" customWidth="1"/>
    <col min="9259" max="9259" width="4.25" style="111" customWidth="1"/>
    <col min="9260" max="9260" width="3" style="111" customWidth="1"/>
    <col min="9261" max="9261" width="2.875" style="111" bestFit="1" customWidth="1"/>
    <col min="9262" max="9262" width="7.875" style="111" customWidth="1"/>
    <col min="9263" max="9263" width="9" style="111"/>
    <col min="9264" max="9264" width="9.375" style="111" bestFit="1" customWidth="1"/>
    <col min="9265" max="9449" width="9" style="111"/>
    <col min="9450" max="9450" width="3" style="111" customWidth="1"/>
    <col min="9451" max="9451" width="2.5" style="111" customWidth="1"/>
    <col min="9452" max="9476" width="3" style="111" customWidth="1"/>
    <col min="9477" max="9477" width="0" style="111" hidden="1" customWidth="1"/>
    <col min="9478" max="9480" width="5.875" style="111" customWidth="1"/>
    <col min="9481" max="9481" width="6.125" style="111" customWidth="1"/>
    <col min="9482" max="9484" width="5.875" style="111" customWidth="1"/>
    <col min="9485" max="9487" width="6.25" style="111" customWidth="1"/>
    <col min="9488" max="9488" width="6.375" style="111" customWidth="1"/>
    <col min="9489" max="9490" width="7.125" style="111" customWidth="1"/>
    <col min="9491" max="9501" width="3" style="111" customWidth="1"/>
    <col min="9502" max="9502" width="4.5" style="111" bestFit="1" customWidth="1"/>
    <col min="9503" max="9503" width="4.25" style="111" customWidth="1"/>
    <col min="9504" max="9504" width="3.375" style="111" bestFit="1" customWidth="1"/>
    <col min="9505" max="9505" width="4.25" style="111" customWidth="1"/>
    <col min="9506" max="9506" width="3.375" style="111" bestFit="1" customWidth="1"/>
    <col min="9507" max="9507" width="4.25" style="111" customWidth="1"/>
    <col min="9508" max="9508" width="3.375" style="111" bestFit="1" customWidth="1"/>
    <col min="9509" max="9509" width="4.25" style="111" customWidth="1"/>
    <col min="9510" max="9510" width="3.375" style="111" bestFit="1" customWidth="1"/>
    <col min="9511" max="9511" width="4.25" style="111" customWidth="1"/>
    <col min="9512" max="9512" width="3.375" style="111" bestFit="1" customWidth="1"/>
    <col min="9513" max="9513" width="4.25" style="111" customWidth="1"/>
    <col min="9514" max="9514" width="3.375" style="111" bestFit="1" customWidth="1"/>
    <col min="9515" max="9515" width="4.25" style="111" customWidth="1"/>
    <col min="9516" max="9516" width="3" style="111" customWidth="1"/>
    <col min="9517" max="9517" width="2.875" style="111" bestFit="1" customWidth="1"/>
    <col min="9518" max="9518" width="7.875" style="111" customWidth="1"/>
    <col min="9519" max="9519" width="9" style="111"/>
    <col min="9520" max="9520" width="9.375" style="111" bestFit="1" customWidth="1"/>
    <col min="9521" max="9705" width="9" style="111"/>
    <col min="9706" max="9706" width="3" style="111" customWidth="1"/>
    <col min="9707" max="9707" width="2.5" style="111" customWidth="1"/>
    <col min="9708" max="9732" width="3" style="111" customWidth="1"/>
    <col min="9733" max="9733" width="0" style="111" hidden="1" customWidth="1"/>
    <col min="9734" max="9736" width="5.875" style="111" customWidth="1"/>
    <col min="9737" max="9737" width="6.125" style="111" customWidth="1"/>
    <col min="9738" max="9740" width="5.875" style="111" customWidth="1"/>
    <col min="9741" max="9743" width="6.25" style="111" customWidth="1"/>
    <col min="9744" max="9744" width="6.375" style="111" customWidth="1"/>
    <col min="9745" max="9746" width="7.125" style="111" customWidth="1"/>
    <col min="9747" max="9757" width="3" style="111" customWidth="1"/>
    <col min="9758" max="9758" width="4.5" style="111" bestFit="1" customWidth="1"/>
    <col min="9759" max="9759" width="4.25" style="111" customWidth="1"/>
    <col min="9760" max="9760" width="3.375" style="111" bestFit="1" customWidth="1"/>
    <col min="9761" max="9761" width="4.25" style="111" customWidth="1"/>
    <col min="9762" max="9762" width="3.375" style="111" bestFit="1" customWidth="1"/>
    <col min="9763" max="9763" width="4.25" style="111" customWidth="1"/>
    <col min="9764" max="9764" width="3.375" style="111" bestFit="1" customWidth="1"/>
    <col min="9765" max="9765" width="4.25" style="111" customWidth="1"/>
    <col min="9766" max="9766" width="3.375" style="111" bestFit="1" customWidth="1"/>
    <col min="9767" max="9767" width="4.25" style="111" customWidth="1"/>
    <col min="9768" max="9768" width="3.375" style="111" bestFit="1" customWidth="1"/>
    <col min="9769" max="9769" width="4.25" style="111" customWidth="1"/>
    <col min="9770" max="9770" width="3.375" style="111" bestFit="1" customWidth="1"/>
    <col min="9771" max="9771" width="4.25" style="111" customWidth="1"/>
    <col min="9772" max="9772" width="3" style="111" customWidth="1"/>
    <col min="9773" max="9773" width="2.875" style="111" bestFit="1" customWidth="1"/>
    <col min="9774" max="9774" width="7.875" style="111" customWidth="1"/>
    <col min="9775" max="9775" width="9" style="111"/>
    <col min="9776" max="9776" width="9.375" style="111" bestFit="1" customWidth="1"/>
    <col min="9777" max="9961" width="9" style="111"/>
    <col min="9962" max="9962" width="3" style="111" customWidth="1"/>
    <col min="9963" max="9963" width="2.5" style="111" customWidth="1"/>
    <col min="9964" max="9988" width="3" style="111" customWidth="1"/>
    <col min="9989" max="9989" width="0" style="111" hidden="1" customWidth="1"/>
    <col min="9990" max="9992" width="5.875" style="111" customWidth="1"/>
    <col min="9993" max="9993" width="6.125" style="111" customWidth="1"/>
    <col min="9994" max="9996" width="5.875" style="111" customWidth="1"/>
    <col min="9997" max="9999" width="6.25" style="111" customWidth="1"/>
    <col min="10000" max="10000" width="6.375" style="111" customWidth="1"/>
    <col min="10001" max="10002" width="7.125" style="111" customWidth="1"/>
    <col min="10003" max="10013" width="3" style="111" customWidth="1"/>
    <col min="10014" max="10014" width="4.5" style="111" bestFit="1" customWidth="1"/>
    <col min="10015" max="10015" width="4.25" style="111" customWidth="1"/>
    <col min="10016" max="10016" width="3.375" style="111" bestFit="1" customWidth="1"/>
    <col min="10017" max="10017" width="4.25" style="111" customWidth="1"/>
    <col min="10018" max="10018" width="3.375" style="111" bestFit="1" customWidth="1"/>
    <col min="10019" max="10019" width="4.25" style="111" customWidth="1"/>
    <col min="10020" max="10020" width="3.375" style="111" bestFit="1" customWidth="1"/>
    <col min="10021" max="10021" width="4.25" style="111" customWidth="1"/>
    <col min="10022" max="10022" width="3.375" style="111" bestFit="1" customWidth="1"/>
    <col min="10023" max="10023" width="4.25" style="111" customWidth="1"/>
    <col min="10024" max="10024" width="3.375" style="111" bestFit="1" customWidth="1"/>
    <col min="10025" max="10025" width="4.25" style="111" customWidth="1"/>
    <col min="10026" max="10026" width="3.375" style="111" bestFit="1" customWidth="1"/>
    <col min="10027" max="10027" width="4.25" style="111" customWidth="1"/>
    <col min="10028" max="10028" width="3" style="111" customWidth="1"/>
    <col min="10029" max="10029" width="2.875" style="111" bestFit="1" customWidth="1"/>
    <col min="10030" max="10030" width="7.875" style="111" customWidth="1"/>
    <col min="10031" max="10031" width="9" style="111"/>
    <col min="10032" max="10032" width="9.375" style="111" bestFit="1" customWidth="1"/>
    <col min="10033" max="10217" width="9" style="111"/>
    <col min="10218" max="10218" width="3" style="111" customWidth="1"/>
    <col min="10219" max="10219" width="2.5" style="111" customWidth="1"/>
    <col min="10220" max="10244" width="3" style="111" customWidth="1"/>
    <col min="10245" max="10245" width="0" style="111" hidden="1" customWidth="1"/>
    <col min="10246" max="10248" width="5.875" style="111" customWidth="1"/>
    <col min="10249" max="10249" width="6.125" style="111" customWidth="1"/>
    <col min="10250" max="10252" width="5.875" style="111" customWidth="1"/>
    <col min="10253" max="10255" width="6.25" style="111" customWidth="1"/>
    <col min="10256" max="10256" width="6.375" style="111" customWidth="1"/>
    <col min="10257" max="10258" width="7.125" style="111" customWidth="1"/>
    <col min="10259" max="10269" width="3" style="111" customWidth="1"/>
    <col min="10270" max="10270" width="4.5" style="111" bestFit="1" customWidth="1"/>
    <col min="10271" max="10271" width="4.25" style="111" customWidth="1"/>
    <col min="10272" max="10272" width="3.375" style="111" bestFit="1" customWidth="1"/>
    <col min="10273" max="10273" width="4.25" style="111" customWidth="1"/>
    <col min="10274" max="10274" width="3.375" style="111" bestFit="1" customWidth="1"/>
    <col min="10275" max="10275" width="4.25" style="111" customWidth="1"/>
    <col min="10276" max="10276" width="3.375" style="111" bestFit="1" customWidth="1"/>
    <col min="10277" max="10277" width="4.25" style="111" customWidth="1"/>
    <col min="10278" max="10278" width="3.375" style="111" bestFit="1" customWidth="1"/>
    <col min="10279" max="10279" width="4.25" style="111" customWidth="1"/>
    <col min="10280" max="10280" width="3.375" style="111" bestFit="1" customWidth="1"/>
    <col min="10281" max="10281" width="4.25" style="111" customWidth="1"/>
    <col min="10282" max="10282" width="3.375" style="111" bestFit="1" customWidth="1"/>
    <col min="10283" max="10283" width="4.25" style="111" customWidth="1"/>
    <col min="10284" max="10284" width="3" style="111" customWidth="1"/>
    <col min="10285" max="10285" width="2.875" style="111" bestFit="1" customWidth="1"/>
    <col min="10286" max="10286" width="7.875" style="111" customWidth="1"/>
    <col min="10287" max="10287" width="9" style="111"/>
    <col min="10288" max="10288" width="9.375" style="111" bestFit="1" customWidth="1"/>
    <col min="10289" max="10473" width="9" style="111"/>
    <col min="10474" max="10474" width="3" style="111" customWidth="1"/>
    <col min="10475" max="10475" width="2.5" style="111" customWidth="1"/>
    <col min="10476" max="10500" width="3" style="111" customWidth="1"/>
    <col min="10501" max="10501" width="0" style="111" hidden="1" customWidth="1"/>
    <col min="10502" max="10504" width="5.875" style="111" customWidth="1"/>
    <col min="10505" max="10505" width="6.125" style="111" customWidth="1"/>
    <col min="10506" max="10508" width="5.875" style="111" customWidth="1"/>
    <col min="10509" max="10511" width="6.25" style="111" customWidth="1"/>
    <col min="10512" max="10512" width="6.375" style="111" customWidth="1"/>
    <col min="10513" max="10514" width="7.125" style="111" customWidth="1"/>
    <col min="10515" max="10525" width="3" style="111" customWidth="1"/>
    <col min="10526" max="10526" width="4.5" style="111" bestFit="1" customWidth="1"/>
    <col min="10527" max="10527" width="4.25" style="111" customWidth="1"/>
    <col min="10528" max="10528" width="3.375" style="111" bestFit="1" customWidth="1"/>
    <col min="10529" max="10529" width="4.25" style="111" customWidth="1"/>
    <col min="10530" max="10530" width="3.375" style="111" bestFit="1" customWidth="1"/>
    <col min="10531" max="10531" width="4.25" style="111" customWidth="1"/>
    <col min="10532" max="10532" width="3.375" style="111" bestFit="1" customWidth="1"/>
    <col min="10533" max="10533" width="4.25" style="111" customWidth="1"/>
    <col min="10534" max="10534" width="3.375" style="111" bestFit="1" customWidth="1"/>
    <col min="10535" max="10535" width="4.25" style="111" customWidth="1"/>
    <col min="10536" max="10536" width="3.375" style="111" bestFit="1" customWidth="1"/>
    <col min="10537" max="10537" width="4.25" style="111" customWidth="1"/>
    <col min="10538" max="10538" width="3.375" style="111" bestFit="1" customWidth="1"/>
    <col min="10539" max="10539" width="4.25" style="111" customWidth="1"/>
    <col min="10540" max="10540" width="3" style="111" customWidth="1"/>
    <col min="10541" max="10541" width="2.875" style="111" bestFit="1" customWidth="1"/>
    <col min="10542" max="10542" width="7.875" style="111" customWidth="1"/>
    <col min="10543" max="10543" width="9" style="111"/>
    <col min="10544" max="10544" width="9.375" style="111" bestFit="1" customWidth="1"/>
    <col min="10545" max="10729" width="9" style="111"/>
    <col min="10730" max="10730" width="3" style="111" customWidth="1"/>
    <col min="10731" max="10731" width="2.5" style="111" customWidth="1"/>
    <col min="10732" max="10756" width="3" style="111" customWidth="1"/>
    <col min="10757" max="10757" width="0" style="111" hidden="1" customWidth="1"/>
    <col min="10758" max="10760" width="5.875" style="111" customWidth="1"/>
    <col min="10761" max="10761" width="6.125" style="111" customWidth="1"/>
    <col min="10762" max="10764" width="5.875" style="111" customWidth="1"/>
    <col min="10765" max="10767" width="6.25" style="111" customWidth="1"/>
    <col min="10768" max="10768" width="6.375" style="111" customWidth="1"/>
    <col min="10769" max="10770" width="7.125" style="111" customWidth="1"/>
    <col min="10771" max="10781" width="3" style="111" customWidth="1"/>
    <col min="10782" max="10782" width="4.5" style="111" bestFit="1" customWidth="1"/>
    <col min="10783" max="10783" width="4.25" style="111" customWidth="1"/>
    <col min="10784" max="10784" width="3.375" style="111" bestFit="1" customWidth="1"/>
    <col min="10785" max="10785" width="4.25" style="111" customWidth="1"/>
    <col min="10786" max="10786" width="3.375" style="111" bestFit="1" customWidth="1"/>
    <col min="10787" max="10787" width="4.25" style="111" customWidth="1"/>
    <col min="10788" max="10788" width="3.375" style="111" bestFit="1" customWidth="1"/>
    <col min="10789" max="10789" width="4.25" style="111" customWidth="1"/>
    <col min="10790" max="10790" width="3.375" style="111" bestFit="1" customWidth="1"/>
    <col min="10791" max="10791" width="4.25" style="111" customWidth="1"/>
    <col min="10792" max="10792" width="3.375" style="111" bestFit="1" customWidth="1"/>
    <col min="10793" max="10793" width="4.25" style="111" customWidth="1"/>
    <col min="10794" max="10794" width="3.375" style="111" bestFit="1" customWidth="1"/>
    <col min="10795" max="10795" width="4.25" style="111" customWidth="1"/>
    <col min="10796" max="10796" width="3" style="111" customWidth="1"/>
    <col min="10797" max="10797" width="2.875" style="111" bestFit="1" customWidth="1"/>
    <col min="10798" max="10798" width="7.875" style="111" customWidth="1"/>
    <col min="10799" max="10799" width="9" style="111"/>
    <col min="10800" max="10800" width="9.375" style="111" bestFit="1" customWidth="1"/>
    <col min="10801" max="10985" width="9" style="111"/>
    <col min="10986" max="10986" width="3" style="111" customWidth="1"/>
    <col min="10987" max="10987" width="2.5" style="111" customWidth="1"/>
    <col min="10988" max="11012" width="3" style="111" customWidth="1"/>
    <col min="11013" max="11013" width="0" style="111" hidden="1" customWidth="1"/>
    <col min="11014" max="11016" width="5.875" style="111" customWidth="1"/>
    <col min="11017" max="11017" width="6.125" style="111" customWidth="1"/>
    <col min="11018" max="11020" width="5.875" style="111" customWidth="1"/>
    <col min="11021" max="11023" width="6.25" style="111" customWidth="1"/>
    <col min="11024" max="11024" width="6.375" style="111" customWidth="1"/>
    <col min="11025" max="11026" width="7.125" style="111" customWidth="1"/>
    <col min="11027" max="11037" width="3" style="111" customWidth="1"/>
    <col min="11038" max="11038" width="4.5" style="111" bestFit="1" customWidth="1"/>
    <col min="11039" max="11039" width="4.25" style="111" customWidth="1"/>
    <col min="11040" max="11040" width="3.375" style="111" bestFit="1" customWidth="1"/>
    <col min="11041" max="11041" width="4.25" style="111" customWidth="1"/>
    <col min="11042" max="11042" width="3.375" style="111" bestFit="1" customWidth="1"/>
    <col min="11043" max="11043" width="4.25" style="111" customWidth="1"/>
    <col min="11044" max="11044" width="3.375" style="111" bestFit="1" customWidth="1"/>
    <col min="11045" max="11045" width="4.25" style="111" customWidth="1"/>
    <col min="11046" max="11046" width="3.375" style="111" bestFit="1" customWidth="1"/>
    <col min="11047" max="11047" width="4.25" style="111" customWidth="1"/>
    <col min="11048" max="11048" width="3.375" style="111" bestFit="1" customWidth="1"/>
    <col min="11049" max="11049" width="4.25" style="111" customWidth="1"/>
    <col min="11050" max="11050" width="3.375" style="111" bestFit="1" customWidth="1"/>
    <col min="11051" max="11051" width="4.25" style="111" customWidth="1"/>
    <col min="11052" max="11052" width="3" style="111" customWidth="1"/>
    <col min="11053" max="11053" width="2.875" style="111" bestFit="1" customWidth="1"/>
    <col min="11054" max="11054" width="7.875" style="111" customWidth="1"/>
    <col min="11055" max="11055" width="9" style="111"/>
    <col min="11056" max="11056" width="9.375" style="111" bestFit="1" customWidth="1"/>
    <col min="11057" max="11241" width="9" style="111"/>
    <col min="11242" max="11242" width="3" style="111" customWidth="1"/>
    <col min="11243" max="11243" width="2.5" style="111" customWidth="1"/>
    <col min="11244" max="11268" width="3" style="111" customWidth="1"/>
    <col min="11269" max="11269" width="0" style="111" hidden="1" customWidth="1"/>
    <col min="11270" max="11272" width="5.875" style="111" customWidth="1"/>
    <col min="11273" max="11273" width="6.125" style="111" customWidth="1"/>
    <col min="11274" max="11276" width="5.875" style="111" customWidth="1"/>
    <col min="11277" max="11279" width="6.25" style="111" customWidth="1"/>
    <col min="11280" max="11280" width="6.375" style="111" customWidth="1"/>
    <col min="11281" max="11282" width="7.125" style="111" customWidth="1"/>
    <col min="11283" max="11293" width="3" style="111" customWidth="1"/>
    <col min="11294" max="11294" width="4.5" style="111" bestFit="1" customWidth="1"/>
    <col min="11295" max="11295" width="4.25" style="111" customWidth="1"/>
    <col min="11296" max="11296" width="3.375" style="111" bestFit="1" customWidth="1"/>
    <col min="11297" max="11297" width="4.25" style="111" customWidth="1"/>
    <col min="11298" max="11298" width="3.375" style="111" bestFit="1" customWidth="1"/>
    <col min="11299" max="11299" width="4.25" style="111" customWidth="1"/>
    <col min="11300" max="11300" width="3.375" style="111" bestFit="1" customWidth="1"/>
    <col min="11301" max="11301" width="4.25" style="111" customWidth="1"/>
    <col min="11302" max="11302" width="3.375" style="111" bestFit="1" customWidth="1"/>
    <col min="11303" max="11303" width="4.25" style="111" customWidth="1"/>
    <col min="11304" max="11304" width="3.375" style="111" bestFit="1" customWidth="1"/>
    <col min="11305" max="11305" width="4.25" style="111" customWidth="1"/>
    <col min="11306" max="11306" width="3.375" style="111" bestFit="1" customWidth="1"/>
    <col min="11307" max="11307" width="4.25" style="111" customWidth="1"/>
    <col min="11308" max="11308" width="3" style="111" customWidth="1"/>
    <col min="11309" max="11309" width="2.875" style="111" bestFit="1" customWidth="1"/>
    <col min="11310" max="11310" width="7.875" style="111" customWidth="1"/>
    <col min="11311" max="11311" width="9" style="111"/>
    <col min="11312" max="11312" width="9.375" style="111" bestFit="1" customWidth="1"/>
    <col min="11313" max="11497" width="9" style="111"/>
    <col min="11498" max="11498" width="3" style="111" customWidth="1"/>
    <col min="11499" max="11499" width="2.5" style="111" customWidth="1"/>
    <col min="11500" max="11524" width="3" style="111" customWidth="1"/>
    <col min="11525" max="11525" width="0" style="111" hidden="1" customWidth="1"/>
    <col min="11526" max="11528" width="5.875" style="111" customWidth="1"/>
    <col min="11529" max="11529" width="6.125" style="111" customWidth="1"/>
    <col min="11530" max="11532" width="5.875" style="111" customWidth="1"/>
    <col min="11533" max="11535" width="6.25" style="111" customWidth="1"/>
    <col min="11536" max="11536" width="6.375" style="111" customWidth="1"/>
    <col min="11537" max="11538" width="7.125" style="111" customWidth="1"/>
    <col min="11539" max="11549" width="3" style="111" customWidth="1"/>
    <col min="11550" max="11550" width="4.5" style="111" bestFit="1" customWidth="1"/>
    <col min="11551" max="11551" width="4.25" style="111" customWidth="1"/>
    <col min="11552" max="11552" width="3.375" style="111" bestFit="1" customWidth="1"/>
    <col min="11553" max="11553" width="4.25" style="111" customWidth="1"/>
    <col min="11554" max="11554" width="3.375" style="111" bestFit="1" customWidth="1"/>
    <col min="11555" max="11555" width="4.25" style="111" customWidth="1"/>
    <col min="11556" max="11556" width="3.375" style="111" bestFit="1" customWidth="1"/>
    <col min="11557" max="11557" width="4.25" style="111" customWidth="1"/>
    <col min="11558" max="11558" width="3.375" style="111" bestFit="1" customWidth="1"/>
    <col min="11559" max="11559" width="4.25" style="111" customWidth="1"/>
    <col min="11560" max="11560" width="3.375" style="111" bestFit="1" customWidth="1"/>
    <col min="11561" max="11561" width="4.25" style="111" customWidth="1"/>
    <col min="11562" max="11562" width="3.375" style="111" bestFit="1" customWidth="1"/>
    <col min="11563" max="11563" width="4.25" style="111" customWidth="1"/>
    <col min="11564" max="11564" width="3" style="111" customWidth="1"/>
    <col min="11565" max="11565" width="2.875" style="111" bestFit="1" customWidth="1"/>
    <col min="11566" max="11566" width="7.875" style="111" customWidth="1"/>
    <col min="11567" max="11567" width="9" style="111"/>
    <col min="11568" max="11568" width="9.375" style="111" bestFit="1" customWidth="1"/>
    <col min="11569" max="11753" width="9" style="111"/>
    <col min="11754" max="11754" width="3" style="111" customWidth="1"/>
    <col min="11755" max="11755" width="2.5" style="111" customWidth="1"/>
    <col min="11756" max="11780" width="3" style="111" customWidth="1"/>
    <col min="11781" max="11781" width="0" style="111" hidden="1" customWidth="1"/>
    <col min="11782" max="11784" width="5.875" style="111" customWidth="1"/>
    <col min="11785" max="11785" width="6.125" style="111" customWidth="1"/>
    <col min="11786" max="11788" width="5.875" style="111" customWidth="1"/>
    <col min="11789" max="11791" width="6.25" style="111" customWidth="1"/>
    <col min="11792" max="11792" width="6.375" style="111" customWidth="1"/>
    <col min="11793" max="11794" width="7.125" style="111" customWidth="1"/>
    <col min="11795" max="11805" width="3" style="111" customWidth="1"/>
    <col min="11806" max="11806" width="4.5" style="111" bestFit="1" customWidth="1"/>
    <col min="11807" max="11807" width="4.25" style="111" customWidth="1"/>
    <col min="11808" max="11808" width="3.375" style="111" bestFit="1" customWidth="1"/>
    <col min="11809" max="11809" width="4.25" style="111" customWidth="1"/>
    <col min="11810" max="11810" width="3.375" style="111" bestFit="1" customWidth="1"/>
    <col min="11811" max="11811" width="4.25" style="111" customWidth="1"/>
    <col min="11812" max="11812" width="3.375" style="111" bestFit="1" customWidth="1"/>
    <col min="11813" max="11813" width="4.25" style="111" customWidth="1"/>
    <col min="11814" max="11814" width="3.375" style="111" bestFit="1" customWidth="1"/>
    <col min="11815" max="11815" width="4.25" style="111" customWidth="1"/>
    <col min="11816" max="11816" width="3.375" style="111" bestFit="1" customWidth="1"/>
    <col min="11817" max="11817" width="4.25" style="111" customWidth="1"/>
    <col min="11818" max="11818" width="3.375" style="111" bestFit="1" customWidth="1"/>
    <col min="11819" max="11819" width="4.25" style="111" customWidth="1"/>
    <col min="11820" max="11820" width="3" style="111" customWidth="1"/>
    <col min="11821" max="11821" width="2.875" style="111" bestFit="1" customWidth="1"/>
    <col min="11822" max="11822" width="7.875" style="111" customWidth="1"/>
    <col min="11823" max="11823" width="9" style="111"/>
    <col min="11824" max="11824" width="9.375" style="111" bestFit="1" customWidth="1"/>
    <col min="11825" max="12009" width="9" style="111"/>
    <col min="12010" max="12010" width="3" style="111" customWidth="1"/>
    <col min="12011" max="12011" width="2.5" style="111" customWidth="1"/>
    <col min="12012" max="12036" width="3" style="111" customWidth="1"/>
    <col min="12037" max="12037" width="0" style="111" hidden="1" customWidth="1"/>
    <col min="12038" max="12040" width="5.875" style="111" customWidth="1"/>
    <col min="12041" max="12041" width="6.125" style="111" customWidth="1"/>
    <col min="12042" max="12044" width="5.875" style="111" customWidth="1"/>
    <col min="12045" max="12047" width="6.25" style="111" customWidth="1"/>
    <col min="12048" max="12048" width="6.375" style="111" customWidth="1"/>
    <col min="12049" max="12050" width="7.125" style="111" customWidth="1"/>
    <col min="12051" max="12061" width="3" style="111" customWidth="1"/>
    <col min="12062" max="12062" width="4.5" style="111" bestFit="1" customWidth="1"/>
    <col min="12063" max="12063" width="4.25" style="111" customWidth="1"/>
    <col min="12064" max="12064" width="3.375" style="111" bestFit="1" customWidth="1"/>
    <col min="12065" max="12065" width="4.25" style="111" customWidth="1"/>
    <col min="12066" max="12066" width="3.375" style="111" bestFit="1" customWidth="1"/>
    <col min="12067" max="12067" width="4.25" style="111" customWidth="1"/>
    <col min="12068" max="12068" width="3.375" style="111" bestFit="1" customWidth="1"/>
    <col min="12069" max="12069" width="4.25" style="111" customWidth="1"/>
    <col min="12070" max="12070" width="3.375" style="111" bestFit="1" customWidth="1"/>
    <col min="12071" max="12071" width="4.25" style="111" customWidth="1"/>
    <col min="12072" max="12072" width="3.375" style="111" bestFit="1" customWidth="1"/>
    <col min="12073" max="12073" width="4.25" style="111" customWidth="1"/>
    <col min="12074" max="12074" width="3.375" style="111" bestFit="1" customWidth="1"/>
    <col min="12075" max="12075" width="4.25" style="111" customWidth="1"/>
    <col min="12076" max="12076" width="3" style="111" customWidth="1"/>
    <col min="12077" max="12077" width="2.875" style="111" bestFit="1" customWidth="1"/>
    <col min="12078" max="12078" width="7.875" style="111" customWidth="1"/>
    <col min="12079" max="12079" width="9" style="111"/>
    <col min="12080" max="12080" width="9.375" style="111" bestFit="1" customWidth="1"/>
    <col min="12081" max="12265" width="9" style="111"/>
    <col min="12266" max="12266" width="3" style="111" customWidth="1"/>
    <col min="12267" max="12267" width="2.5" style="111" customWidth="1"/>
    <col min="12268" max="12292" width="3" style="111" customWidth="1"/>
    <col min="12293" max="12293" width="0" style="111" hidden="1" customWidth="1"/>
    <col min="12294" max="12296" width="5.875" style="111" customWidth="1"/>
    <col min="12297" max="12297" width="6.125" style="111" customWidth="1"/>
    <col min="12298" max="12300" width="5.875" style="111" customWidth="1"/>
    <col min="12301" max="12303" width="6.25" style="111" customWidth="1"/>
    <col min="12304" max="12304" width="6.375" style="111" customWidth="1"/>
    <col min="12305" max="12306" width="7.125" style="111" customWidth="1"/>
    <col min="12307" max="12317" width="3" style="111" customWidth="1"/>
    <col min="12318" max="12318" width="4.5" style="111" bestFit="1" customWidth="1"/>
    <col min="12319" max="12319" width="4.25" style="111" customWidth="1"/>
    <col min="12320" max="12320" width="3.375" style="111" bestFit="1" customWidth="1"/>
    <col min="12321" max="12321" width="4.25" style="111" customWidth="1"/>
    <col min="12322" max="12322" width="3.375" style="111" bestFit="1" customWidth="1"/>
    <col min="12323" max="12323" width="4.25" style="111" customWidth="1"/>
    <col min="12324" max="12324" width="3.375" style="111" bestFit="1" customWidth="1"/>
    <col min="12325" max="12325" width="4.25" style="111" customWidth="1"/>
    <col min="12326" max="12326" width="3.375" style="111" bestFit="1" customWidth="1"/>
    <col min="12327" max="12327" width="4.25" style="111" customWidth="1"/>
    <col min="12328" max="12328" width="3.375" style="111" bestFit="1" customWidth="1"/>
    <col min="12329" max="12329" width="4.25" style="111" customWidth="1"/>
    <col min="12330" max="12330" width="3.375" style="111" bestFit="1" customWidth="1"/>
    <col min="12331" max="12331" width="4.25" style="111" customWidth="1"/>
    <col min="12332" max="12332" width="3" style="111" customWidth="1"/>
    <col min="12333" max="12333" width="2.875" style="111" bestFit="1" customWidth="1"/>
    <col min="12334" max="12334" width="7.875" style="111" customWidth="1"/>
    <col min="12335" max="12335" width="9" style="111"/>
    <col min="12336" max="12336" width="9.375" style="111" bestFit="1" customWidth="1"/>
    <col min="12337" max="12521" width="9" style="111"/>
    <col min="12522" max="12522" width="3" style="111" customWidth="1"/>
    <col min="12523" max="12523" width="2.5" style="111" customWidth="1"/>
    <col min="12524" max="12548" width="3" style="111" customWidth="1"/>
    <col min="12549" max="12549" width="0" style="111" hidden="1" customWidth="1"/>
    <col min="12550" max="12552" width="5.875" style="111" customWidth="1"/>
    <col min="12553" max="12553" width="6.125" style="111" customWidth="1"/>
    <col min="12554" max="12556" width="5.875" style="111" customWidth="1"/>
    <col min="12557" max="12559" width="6.25" style="111" customWidth="1"/>
    <col min="12560" max="12560" width="6.375" style="111" customWidth="1"/>
    <col min="12561" max="12562" width="7.125" style="111" customWidth="1"/>
    <col min="12563" max="12573" width="3" style="111" customWidth="1"/>
    <col min="12574" max="12574" width="4.5" style="111" bestFit="1" customWidth="1"/>
    <col min="12575" max="12575" width="4.25" style="111" customWidth="1"/>
    <col min="12576" max="12576" width="3.375" style="111" bestFit="1" customWidth="1"/>
    <col min="12577" max="12577" width="4.25" style="111" customWidth="1"/>
    <col min="12578" max="12578" width="3.375" style="111" bestFit="1" customWidth="1"/>
    <col min="12579" max="12579" width="4.25" style="111" customWidth="1"/>
    <col min="12580" max="12580" width="3.375" style="111" bestFit="1" customWidth="1"/>
    <col min="12581" max="12581" width="4.25" style="111" customWidth="1"/>
    <col min="12582" max="12582" width="3.375" style="111" bestFit="1" customWidth="1"/>
    <col min="12583" max="12583" width="4.25" style="111" customWidth="1"/>
    <col min="12584" max="12584" width="3.375" style="111" bestFit="1" customWidth="1"/>
    <col min="12585" max="12585" width="4.25" style="111" customWidth="1"/>
    <col min="12586" max="12586" width="3.375" style="111" bestFit="1" customWidth="1"/>
    <col min="12587" max="12587" width="4.25" style="111" customWidth="1"/>
    <col min="12588" max="12588" width="3" style="111" customWidth="1"/>
    <col min="12589" max="12589" width="2.875" style="111" bestFit="1" customWidth="1"/>
    <col min="12590" max="12590" width="7.875" style="111" customWidth="1"/>
    <col min="12591" max="12591" width="9" style="111"/>
    <col min="12592" max="12592" width="9.375" style="111" bestFit="1" customWidth="1"/>
    <col min="12593" max="12777" width="9" style="111"/>
    <col min="12778" max="12778" width="3" style="111" customWidth="1"/>
    <col min="12779" max="12779" width="2.5" style="111" customWidth="1"/>
    <col min="12780" max="12804" width="3" style="111" customWidth="1"/>
    <col min="12805" max="12805" width="0" style="111" hidden="1" customWidth="1"/>
    <col min="12806" max="12808" width="5.875" style="111" customWidth="1"/>
    <col min="12809" max="12809" width="6.125" style="111" customWidth="1"/>
    <col min="12810" max="12812" width="5.875" style="111" customWidth="1"/>
    <col min="12813" max="12815" width="6.25" style="111" customWidth="1"/>
    <col min="12816" max="12816" width="6.375" style="111" customWidth="1"/>
    <col min="12817" max="12818" width="7.125" style="111" customWidth="1"/>
    <col min="12819" max="12829" width="3" style="111" customWidth="1"/>
    <col min="12830" max="12830" width="4.5" style="111" bestFit="1" customWidth="1"/>
    <col min="12831" max="12831" width="4.25" style="111" customWidth="1"/>
    <col min="12832" max="12832" width="3.375" style="111" bestFit="1" customWidth="1"/>
    <col min="12833" max="12833" width="4.25" style="111" customWidth="1"/>
    <col min="12834" max="12834" width="3.375" style="111" bestFit="1" customWidth="1"/>
    <col min="12835" max="12835" width="4.25" style="111" customWidth="1"/>
    <col min="12836" max="12836" width="3.375" style="111" bestFit="1" customWidth="1"/>
    <col min="12837" max="12837" width="4.25" style="111" customWidth="1"/>
    <col min="12838" max="12838" width="3.375" style="111" bestFit="1" customWidth="1"/>
    <col min="12839" max="12839" width="4.25" style="111" customWidth="1"/>
    <col min="12840" max="12840" width="3.375" style="111" bestFit="1" customWidth="1"/>
    <col min="12841" max="12841" width="4.25" style="111" customWidth="1"/>
    <col min="12842" max="12842" width="3.375" style="111" bestFit="1" customWidth="1"/>
    <col min="12843" max="12843" width="4.25" style="111" customWidth="1"/>
    <col min="12844" max="12844" width="3" style="111" customWidth="1"/>
    <col min="12845" max="12845" width="2.875" style="111" bestFit="1" customWidth="1"/>
    <col min="12846" max="12846" width="7.875" style="111" customWidth="1"/>
    <col min="12847" max="12847" width="9" style="111"/>
    <col min="12848" max="12848" width="9.375" style="111" bestFit="1" customWidth="1"/>
    <col min="12849" max="13033" width="9" style="111"/>
    <col min="13034" max="13034" width="3" style="111" customWidth="1"/>
    <col min="13035" max="13035" width="2.5" style="111" customWidth="1"/>
    <col min="13036" max="13060" width="3" style="111" customWidth="1"/>
    <col min="13061" max="13061" width="0" style="111" hidden="1" customWidth="1"/>
    <col min="13062" max="13064" width="5.875" style="111" customWidth="1"/>
    <col min="13065" max="13065" width="6.125" style="111" customWidth="1"/>
    <col min="13066" max="13068" width="5.875" style="111" customWidth="1"/>
    <col min="13069" max="13071" width="6.25" style="111" customWidth="1"/>
    <col min="13072" max="13072" width="6.375" style="111" customWidth="1"/>
    <col min="13073" max="13074" width="7.125" style="111" customWidth="1"/>
    <col min="13075" max="13085" width="3" style="111" customWidth="1"/>
    <col min="13086" max="13086" width="4.5" style="111" bestFit="1" customWidth="1"/>
    <col min="13087" max="13087" width="4.25" style="111" customWidth="1"/>
    <col min="13088" max="13088" width="3.375" style="111" bestFit="1" customWidth="1"/>
    <col min="13089" max="13089" width="4.25" style="111" customWidth="1"/>
    <col min="13090" max="13090" width="3.375" style="111" bestFit="1" customWidth="1"/>
    <col min="13091" max="13091" width="4.25" style="111" customWidth="1"/>
    <col min="13092" max="13092" width="3.375" style="111" bestFit="1" customWidth="1"/>
    <col min="13093" max="13093" width="4.25" style="111" customWidth="1"/>
    <col min="13094" max="13094" width="3.375" style="111" bestFit="1" customWidth="1"/>
    <col min="13095" max="13095" width="4.25" style="111" customWidth="1"/>
    <col min="13096" max="13096" width="3.375" style="111" bestFit="1" customWidth="1"/>
    <col min="13097" max="13097" width="4.25" style="111" customWidth="1"/>
    <col min="13098" max="13098" width="3.375" style="111" bestFit="1" customWidth="1"/>
    <col min="13099" max="13099" width="4.25" style="111" customWidth="1"/>
    <col min="13100" max="13100" width="3" style="111" customWidth="1"/>
    <col min="13101" max="13101" width="2.875" style="111" bestFit="1" customWidth="1"/>
    <col min="13102" max="13102" width="7.875" style="111" customWidth="1"/>
    <col min="13103" max="13103" width="9" style="111"/>
    <col min="13104" max="13104" width="9.375" style="111" bestFit="1" customWidth="1"/>
    <col min="13105" max="13289" width="9" style="111"/>
    <col min="13290" max="13290" width="3" style="111" customWidth="1"/>
    <col min="13291" max="13291" width="2.5" style="111" customWidth="1"/>
    <col min="13292" max="13316" width="3" style="111" customWidth="1"/>
    <col min="13317" max="13317" width="0" style="111" hidden="1" customWidth="1"/>
    <col min="13318" max="13320" width="5.875" style="111" customWidth="1"/>
    <col min="13321" max="13321" width="6.125" style="111" customWidth="1"/>
    <col min="13322" max="13324" width="5.875" style="111" customWidth="1"/>
    <col min="13325" max="13327" width="6.25" style="111" customWidth="1"/>
    <col min="13328" max="13328" width="6.375" style="111" customWidth="1"/>
    <col min="13329" max="13330" width="7.125" style="111" customWidth="1"/>
    <col min="13331" max="13341" width="3" style="111" customWidth="1"/>
    <col min="13342" max="13342" width="4.5" style="111" bestFit="1" customWidth="1"/>
    <col min="13343" max="13343" width="4.25" style="111" customWidth="1"/>
    <col min="13344" max="13344" width="3.375" style="111" bestFit="1" customWidth="1"/>
    <col min="13345" max="13345" width="4.25" style="111" customWidth="1"/>
    <col min="13346" max="13346" width="3.375" style="111" bestFit="1" customWidth="1"/>
    <col min="13347" max="13347" width="4.25" style="111" customWidth="1"/>
    <col min="13348" max="13348" width="3.375" style="111" bestFit="1" customWidth="1"/>
    <col min="13349" max="13349" width="4.25" style="111" customWidth="1"/>
    <col min="13350" max="13350" width="3.375" style="111" bestFit="1" customWidth="1"/>
    <col min="13351" max="13351" width="4.25" style="111" customWidth="1"/>
    <col min="13352" max="13352" width="3.375" style="111" bestFit="1" customWidth="1"/>
    <col min="13353" max="13353" width="4.25" style="111" customWidth="1"/>
    <col min="13354" max="13354" width="3.375" style="111" bestFit="1" customWidth="1"/>
    <col min="13355" max="13355" width="4.25" style="111" customWidth="1"/>
    <col min="13356" max="13356" width="3" style="111" customWidth="1"/>
    <col min="13357" max="13357" width="2.875" style="111" bestFit="1" customWidth="1"/>
    <col min="13358" max="13358" width="7.875" style="111" customWidth="1"/>
    <col min="13359" max="13359" width="9" style="111"/>
    <col min="13360" max="13360" width="9.375" style="111" bestFit="1" customWidth="1"/>
    <col min="13361" max="13545" width="9" style="111"/>
    <col min="13546" max="13546" width="3" style="111" customWidth="1"/>
    <col min="13547" max="13547" width="2.5" style="111" customWidth="1"/>
    <col min="13548" max="13572" width="3" style="111" customWidth="1"/>
    <col min="13573" max="13573" width="0" style="111" hidden="1" customWidth="1"/>
    <col min="13574" max="13576" width="5.875" style="111" customWidth="1"/>
    <col min="13577" max="13577" width="6.125" style="111" customWidth="1"/>
    <col min="13578" max="13580" width="5.875" style="111" customWidth="1"/>
    <col min="13581" max="13583" width="6.25" style="111" customWidth="1"/>
    <col min="13584" max="13584" width="6.375" style="111" customWidth="1"/>
    <col min="13585" max="13586" width="7.125" style="111" customWidth="1"/>
    <col min="13587" max="13597" width="3" style="111" customWidth="1"/>
    <col min="13598" max="13598" width="4.5" style="111" bestFit="1" customWidth="1"/>
    <col min="13599" max="13599" width="4.25" style="111" customWidth="1"/>
    <col min="13600" max="13600" width="3.375" style="111" bestFit="1" customWidth="1"/>
    <col min="13601" max="13601" width="4.25" style="111" customWidth="1"/>
    <col min="13602" max="13602" width="3.375" style="111" bestFit="1" customWidth="1"/>
    <col min="13603" max="13603" width="4.25" style="111" customWidth="1"/>
    <col min="13604" max="13604" width="3.375" style="111" bestFit="1" customWidth="1"/>
    <col min="13605" max="13605" width="4.25" style="111" customWidth="1"/>
    <col min="13606" max="13606" width="3.375" style="111" bestFit="1" customWidth="1"/>
    <col min="13607" max="13607" width="4.25" style="111" customWidth="1"/>
    <col min="13608" max="13608" width="3.375" style="111" bestFit="1" customWidth="1"/>
    <col min="13609" max="13609" width="4.25" style="111" customWidth="1"/>
    <col min="13610" max="13610" width="3.375" style="111" bestFit="1" customWidth="1"/>
    <col min="13611" max="13611" width="4.25" style="111" customWidth="1"/>
    <col min="13612" max="13612" width="3" style="111" customWidth="1"/>
    <col min="13613" max="13613" width="2.875" style="111" bestFit="1" customWidth="1"/>
    <col min="13614" max="13614" width="7.875" style="111" customWidth="1"/>
    <col min="13615" max="13615" width="9" style="111"/>
    <col min="13616" max="13616" width="9.375" style="111" bestFit="1" customWidth="1"/>
    <col min="13617" max="13801" width="9" style="111"/>
    <col min="13802" max="13802" width="3" style="111" customWidth="1"/>
    <col min="13803" max="13803" width="2.5" style="111" customWidth="1"/>
    <col min="13804" max="13828" width="3" style="111" customWidth="1"/>
    <col min="13829" max="13829" width="0" style="111" hidden="1" customWidth="1"/>
    <col min="13830" max="13832" width="5.875" style="111" customWidth="1"/>
    <col min="13833" max="13833" width="6.125" style="111" customWidth="1"/>
    <col min="13834" max="13836" width="5.875" style="111" customWidth="1"/>
    <col min="13837" max="13839" width="6.25" style="111" customWidth="1"/>
    <col min="13840" max="13840" width="6.375" style="111" customWidth="1"/>
    <col min="13841" max="13842" width="7.125" style="111" customWidth="1"/>
    <col min="13843" max="13853" width="3" style="111" customWidth="1"/>
    <col min="13854" max="13854" width="4.5" style="111" bestFit="1" customWidth="1"/>
    <col min="13855" max="13855" width="4.25" style="111" customWidth="1"/>
    <col min="13856" max="13856" width="3.375" style="111" bestFit="1" customWidth="1"/>
    <col min="13857" max="13857" width="4.25" style="111" customWidth="1"/>
    <col min="13858" max="13858" width="3.375" style="111" bestFit="1" customWidth="1"/>
    <col min="13859" max="13859" width="4.25" style="111" customWidth="1"/>
    <col min="13860" max="13860" width="3.375" style="111" bestFit="1" customWidth="1"/>
    <col min="13861" max="13861" width="4.25" style="111" customWidth="1"/>
    <col min="13862" max="13862" width="3.375" style="111" bestFit="1" customWidth="1"/>
    <col min="13863" max="13863" width="4.25" style="111" customWidth="1"/>
    <col min="13864" max="13864" width="3.375" style="111" bestFit="1" customWidth="1"/>
    <col min="13865" max="13865" width="4.25" style="111" customWidth="1"/>
    <col min="13866" max="13866" width="3.375" style="111" bestFit="1" customWidth="1"/>
    <col min="13867" max="13867" width="4.25" style="111" customWidth="1"/>
    <col min="13868" max="13868" width="3" style="111" customWidth="1"/>
    <col min="13869" max="13869" width="2.875" style="111" bestFit="1" customWidth="1"/>
    <col min="13870" max="13870" width="7.875" style="111" customWidth="1"/>
    <col min="13871" max="13871" width="9" style="111"/>
    <col min="13872" max="13872" width="9.375" style="111" bestFit="1" customWidth="1"/>
    <col min="13873" max="14057" width="9" style="111"/>
    <col min="14058" max="14058" width="3" style="111" customWidth="1"/>
    <col min="14059" max="14059" width="2.5" style="111" customWidth="1"/>
    <col min="14060" max="14084" width="3" style="111" customWidth="1"/>
    <col min="14085" max="14085" width="0" style="111" hidden="1" customWidth="1"/>
    <col min="14086" max="14088" width="5.875" style="111" customWidth="1"/>
    <col min="14089" max="14089" width="6.125" style="111" customWidth="1"/>
    <col min="14090" max="14092" width="5.875" style="111" customWidth="1"/>
    <col min="14093" max="14095" width="6.25" style="111" customWidth="1"/>
    <col min="14096" max="14096" width="6.375" style="111" customWidth="1"/>
    <col min="14097" max="14098" width="7.125" style="111" customWidth="1"/>
    <col min="14099" max="14109" width="3" style="111" customWidth="1"/>
    <col min="14110" max="14110" width="4.5" style="111" bestFit="1" customWidth="1"/>
    <col min="14111" max="14111" width="4.25" style="111" customWidth="1"/>
    <col min="14112" max="14112" width="3.375" style="111" bestFit="1" customWidth="1"/>
    <col min="14113" max="14113" width="4.25" style="111" customWidth="1"/>
    <col min="14114" max="14114" width="3.375" style="111" bestFit="1" customWidth="1"/>
    <col min="14115" max="14115" width="4.25" style="111" customWidth="1"/>
    <col min="14116" max="14116" width="3.375" style="111" bestFit="1" customWidth="1"/>
    <col min="14117" max="14117" width="4.25" style="111" customWidth="1"/>
    <col min="14118" max="14118" width="3.375" style="111" bestFit="1" customWidth="1"/>
    <col min="14119" max="14119" width="4.25" style="111" customWidth="1"/>
    <col min="14120" max="14120" width="3.375" style="111" bestFit="1" customWidth="1"/>
    <col min="14121" max="14121" width="4.25" style="111" customWidth="1"/>
    <col min="14122" max="14122" width="3.375" style="111" bestFit="1" customWidth="1"/>
    <col min="14123" max="14123" width="4.25" style="111" customWidth="1"/>
    <col min="14124" max="14124" width="3" style="111" customWidth="1"/>
    <col min="14125" max="14125" width="2.875" style="111" bestFit="1" customWidth="1"/>
    <col min="14126" max="14126" width="7.875" style="111" customWidth="1"/>
    <col min="14127" max="14127" width="9" style="111"/>
    <col min="14128" max="14128" width="9.375" style="111" bestFit="1" customWidth="1"/>
    <col min="14129" max="14313" width="9" style="111"/>
    <col min="14314" max="14314" width="3" style="111" customWidth="1"/>
    <col min="14315" max="14315" width="2.5" style="111" customWidth="1"/>
    <col min="14316" max="14340" width="3" style="111" customWidth="1"/>
    <col min="14341" max="14341" width="0" style="111" hidden="1" customWidth="1"/>
    <col min="14342" max="14344" width="5.875" style="111" customWidth="1"/>
    <col min="14345" max="14345" width="6.125" style="111" customWidth="1"/>
    <col min="14346" max="14348" width="5.875" style="111" customWidth="1"/>
    <col min="14349" max="14351" width="6.25" style="111" customWidth="1"/>
    <col min="14352" max="14352" width="6.375" style="111" customWidth="1"/>
    <col min="14353" max="14354" width="7.125" style="111" customWidth="1"/>
    <col min="14355" max="14365" width="3" style="111" customWidth="1"/>
    <col min="14366" max="14366" width="4.5" style="111" bestFit="1" customWidth="1"/>
    <col min="14367" max="14367" width="4.25" style="111" customWidth="1"/>
    <col min="14368" max="14368" width="3.375" style="111" bestFit="1" customWidth="1"/>
    <col min="14369" max="14369" width="4.25" style="111" customWidth="1"/>
    <col min="14370" max="14370" width="3.375" style="111" bestFit="1" customWidth="1"/>
    <col min="14371" max="14371" width="4.25" style="111" customWidth="1"/>
    <col min="14372" max="14372" width="3.375" style="111" bestFit="1" customWidth="1"/>
    <col min="14373" max="14373" width="4.25" style="111" customWidth="1"/>
    <col min="14374" max="14374" width="3.375" style="111" bestFit="1" customWidth="1"/>
    <col min="14375" max="14375" width="4.25" style="111" customWidth="1"/>
    <col min="14376" max="14376" width="3.375" style="111" bestFit="1" customWidth="1"/>
    <col min="14377" max="14377" width="4.25" style="111" customWidth="1"/>
    <col min="14378" max="14378" width="3.375" style="111" bestFit="1" customWidth="1"/>
    <col min="14379" max="14379" width="4.25" style="111" customWidth="1"/>
    <col min="14380" max="14380" width="3" style="111" customWidth="1"/>
    <col min="14381" max="14381" width="2.875" style="111" bestFit="1" customWidth="1"/>
    <col min="14382" max="14382" width="7.875" style="111" customWidth="1"/>
    <col min="14383" max="14383" width="9" style="111"/>
    <col min="14384" max="14384" width="9.375" style="111" bestFit="1" customWidth="1"/>
    <col min="14385" max="14569" width="9" style="111"/>
    <col min="14570" max="14570" width="3" style="111" customWidth="1"/>
    <col min="14571" max="14571" width="2.5" style="111" customWidth="1"/>
    <col min="14572" max="14596" width="3" style="111" customWidth="1"/>
    <col min="14597" max="14597" width="0" style="111" hidden="1" customWidth="1"/>
    <col min="14598" max="14600" width="5.875" style="111" customWidth="1"/>
    <col min="14601" max="14601" width="6.125" style="111" customWidth="1"/>
    <col min="14602" max="14604" width="5.875" style="111" customWidth="1"/>
    <col min="14605" max="14607" width="6.25" style="111" customWidth="1"/>
    <col min="14608" max="14608" width="6.375" style="111" customWidth="1"/>
    <col min="14609" max="14610" width="7.125" style="111" customWidth="1"/>
    <col min="14611" max="14621" width="3" style="111" customWidth="1"/>
    <col min="14622" max="14622" width="4.5" style="111" bestFit="1" customWidth="1"/>
    <col min="14623" max="14623" width="4.25" style="111" customWidth="1"/>
    <col min="14624" max="14624" width="3.375" style="111" bestFit="1" customWidth="1"/>
    <col min="14625" max="14625" width="4.25" style="111" customWidth="1"/>
    <col min="14626" max="14626" width="3.375" style="111" bestFit="1" customWidth="1"/>
    <col min="14627" max="14627" width="4.25" style="111" customWidth="1"/>
    <col min="14628" max="14628" width="3.375" style="111" bestFit="1" customWidth="1"/>
    <col min="14629" max="14629" width="4.25" style="111" customWidth="1"/>
    <col min="14630" max="14630" width="3.375" style="111" bestFit="1" customWidth="1"/>
    <col min="14631" max="14631" width="4.25" style="111" customWidth="1"/>
    <col min="14632" max="14632" width="3.375" style="111" bestFit="1" customWidth="1"/>
    <col min="14633" max="14633" width="4.25" style="111" customWidth="1"/>
    <col min="14634" max="14634" width="3.375" style="111" bestFit="1" customWidth="1"/>
    <col min="14635" max="14635" width="4.25" style="111" customWidth="1"/>
    <col min="14636" max="14636" width="3" style="111" customWidth="1"/>
    <col min="14637" max="14637" width="2.875" style="111" bestFit="1" customWidth="1"/>
    <col min="14638" max="14638" width="7.875" style="111" customWidth="1"/>
    <col min="14639" max="14639" width="9" style="111"/>
    <col min="14640" max="14640" width="9.375" style="111" bestFit="1" customWidth="1"/>
    <col min="14641" max="14825" width="9" style="111"/>
    <col min="14826" max="14826" width="3" style="111" customWidth="1"/>
    <col min="14827" max="14827" width="2.5" style="111" customWidth="1"/>
    <col min="14828" max="14852" width="3" style="111" customWidth="1"/>
    <col min="14853" max="14853" width="0" style="111" hidden="1" customWidth="1"/>
    <col min="14854" max="14856" width="5.875" style="111" customWidth="1"/>
    <col min="14857" max="14857" width="6.125" style="111" customWidth="1"/>
    <col min="14858" max="14860" width="5.875" style="111" customWidth="1"/>
    <col min="14861" max="14863" width="6.25" style="111" customWidth="1"/>
    <col min="14864" max="14864" width="6.375" style="111" customWidth="1"/>
    <col min="14865" max="14866" width="7.125" style="111" customWidth="1"/>
    <col min="14867" max="14877" width="3" style="111" customWidth="1"/>
    <col min="14878" max="14878" width="4.5" style="111" bestFit="1" customWidth="1"/>
    <col min="14879" max="14879" width="4.25" style="111" customWidth="1"/>
    <col min="14880" max="14880" width="3.375" style="111" bestFit="1" customWidth="1"/>
    <col min="14881" max="14881" width="4.25" style="111" customWidth="1"/>
    <col min="14882" max="14882" width="3.375" style="111" bestFit="1" customWidth="1"/>
    <col min="14883" max="14883" width="4.25" style="111" customWidth="1"/>
    <col min="14884" max="14884" width="3.375" style="111" bestFit="1" customWidth="1"/>
    <col min="14885" max="14885" width="4.25" style="111" customWidth="1"/>
    <col min="14886" max="14886" width="3.375" style="111" bestFit="1" customWidth="1"/>
    <col min="14887" max="14887" width="4.25" style="111" customWidth="1"/>
    <col min="14888" max="14888" width="3.375" style="111" bestFit="1" customWidth="1"/>
    <col min="14889" max="14889" width="4.25" style="111" customWidth="1"/>
    <col min="14890" max="14890" width="3.375" style="111" bestFit="1" customWidth="1"/>
    <col min="14891" max="14891" width="4.25" style="111" customWidth="1"/>
    <col min="14892" max="14892" width="3" style="111" customWidth="1"/>
    <col min="14893" max="14893" width="2.875" style="111" bestFit="1" customWidth="1"/>
    <col min="14894" max="14894" width="7.875" style="111" customWidth="1"/>
    <col min="14895" max="14895" width="9" style="111"/>
    <col min="14896" max="14896" width="9.375" style="111" bestFit="1" customWidth="1"/>
    <col min="14897" max="15081" width="9" style="111"/>
    <col min="15082" max="15082" width="3" style="111" customWidth="1"/>
    <col min="15083" max="15083" width="2.5" style="111" customWidth="1"/>
    <col min="15084" max="15108" width="3" style="111" customWidth="1"/>
    <col min="15109" max="15109" width="0" style="111" hidden="1" customWidth="1"/>
    <col min="15110" max="15112" width="5.875" style="111" customWidth="1"/>
    <col min="15113" max="15113" width="6.125" style="111" customWidth="1"/>
    <col min="15114" max="15116" width="5.875" style="111" customWidth="1"/>
    <col min="15117" max="15119" width="6.25" style="111" customWidth="1"/>
    <col min="15120" max="15120" width="6.375" style="111" customWidth="1"/>
    <col min="15121" max="15122" width="7.125" style="111" customWidth="1"/>
    <col min="15123" max="15133" width="3" style="111" customWidth="1"/>
    <col min="15134" max="15134" width="4.5" style="111" bestFit="1" customWidth="1"/>
    <col min="15135" max="15135" width="4.25" style="111" customWidth="1"/>
    <col min="15136" max="15136" width="3.375" style="111" bestFit="1" customWidth="1"/>
    <col min="15137" max="15137" width="4.25" style="111" customWidth="1"/>
    <col min="15138" max="15138" width="3.375" style="111" bestFit="1" customWidth="1"/>
    <col min="15139" max="15139" width="4.25" style="111" customWidth="1"/>
    <col min="15140" max="15140" width="3.375" style="111" bestFit="1" customWidth="1"/>
    <col min="15141" max="15141" width="4.25" style="111" customWidth="1"/>
    <col min="15142" max="15142" width="3.375" style="111" bestFit="1" customWidth="1"/>
    <col min="15143" max="15143" width="4.25" style="111" customWidth="1"/>
    <col min="15144" max="15144" width="3.375" style="111" bestFit="1" customWidth="1"/>
    <col min="15145" max="15145" width="4.25" style="111" customWidth="1"/>
    <col min="15146" max="15146" width="3.375" style="111" bestFit="1" customWidth="1"/>
    <col min="15147" max="15147" width="4.25" style="111" customWidth="1"/>
    <col min="15148" max="15148" width="3" style="111" customWidth="1"/>
    <col min="15149" max="15149" width="2.875" style="111" bestFit="1" customWidth="1"/>
    <col min="15150" max="15150" width="7.875" style="111" customWidth="1"/>
    <col min="15151" max="15151" width="9" style="111"/>
    <col min="15152" max="15152" width="9.375" style="111" bestFit="1" customWidth="1"/>
    <col min="15153" max="15337" width="9" style="111"/>
    <col min="15338" max="15338" width="3" style="111" customWidth="1"/>
    <col min="15339" max="15339" width="2.5" style="111" customWidth="1"/>
    <col min="15340" max="15364" width="3" style="111" customWidth="1"/>
    <col min="15365" max="15365" width="0" style="111" hidden="1" customWidth="1"/>
    <col min="15366" max="15368" width="5.875" style="111" customWidth="1"/>
    <col min="15369" max="15369" width="6.125" style="111" customWidth="1"/>
    <col min="15370" max="15372" width="5.875" style="111" customWidth="1"/>
    <col min="15373" max="15375" width="6.25" style="111" customWidth="1"/>
    <col min="15376" max="15376" width="6.375" style="111" customWidth="1"/>
    <col min="15377" max="15378" width="7.125" style="111" customWidth="1"/>
    <col min="15379" max="15389" width="3" style="111" customWidth="1"/>
    <col min="15390" max="15390" width="4.5" style="111" bestFit="1" customWidth="1"/>
    <col min="15391" max="15391" width="4.25" style="111" customWidth="1"/>
    <col min="15392" max="15392" width="3.375" style="111" bestFit="1" customWidth="1"/>
    <col min="15393" max="15393" width="4.25" style="111" customWidth="1"/>
    <col min="15394" max="15394" width="3.375" style="111" bestFit="1" customWidth="1"/>
    <col min="15395" max="15395" width="4.25" style="111" customWidth="1"/>
    <col min="15396" max="15396" width="3.375" style="111" bestFit="1" customWidth="1"/>
    <col min="15397" max="15397" width="4.25" style="111" customWidth="1"/>
    <col min="15398" max="15398" width="3.375" style="111" bestFit="1" customWidth="1"/>
    <col min="15399" max="15399" width="4.25" style="111" customWidth="1"/>
    <col min="15400" max="15400" width="3.375" style="111" bestFit="1" customWidth="1"/>
    <col min="15401" max="15401" width="4.25" style="111" customWidth="1"/>
    <col min="15402" max="15402" width="3.375" style="111" bestFit="1" customWidth="1"/>
    <col min="15403" max="15403" width="4.25" style="111" customWidth="1"/>
    <col min="15404" max="15404" width="3" style="111" customWidth="1"/>
    <col min="15405" max="15405" width="2.875" style="111" bestFit="1" customWidth="1"/>
    <col min="15406" max="15406" width="7.875" style="111" customWidth="1"/>
    <col min="15407" max="15407" width="9" style="111"/>
    <col min="15408" max="15408" width="9.375" style="111" bestFit="1" customWidth="1"/>
    <col min="15409" max="15593" width="9" style="111"/>
    <col min="15594" max="15594" width="3" style="111" customWidth="1"/>
    <col min="15595" max="15595" width="2.5" style="111" customWidth="1"/>
    <col min="15596" max="15620" width="3" style="111" customWidth="1"/>
    <col min="15621" max="15621" width="0" style="111" hidden="1" customWidth="1"/>
    <col min="15622" max="15624" width="5.875" style="111" customWidth="1"/>
    <col min="15625" max="15625" width="6.125" style="111" customWidth="1"/>
    <col min="15626" max="15628" width="5.875" style="111" customWidth="1"/>
    <col min="15629" max="15631" width="6.25" style="111" customWidth="1"/>
    <col min="15632" max="15632" width="6.375" style="111" customWidth="1"/>
    <col min="15633" max="15634" width="7.125" style="111" customWidth="1"/>
    <col min="15635" max="15645" width="3" style="111" customWidth="1"/>
    <col min="15646" max="15646" width="4.5" style="111" bestFit="1" customWidth="1"/>
    <col min="15647" max="15647" width="4.25" style="111" customWidth="1"/>
    <col min="15648" max="15648" width="3.375" style="111" bestFit="1" customWidth="1"/>
    <col min="15649" max="15649" width="4.25" style="111" customWidth="1"/>
    <col min="15650" max="15650" width="3.375" style="111" bestFit="1" customWidth="1"/>
    <col min="15651" max="15651" width="4.25" style="111" customWidth="1"/>
    <col min="15652" max="15652" width="3.375" style="111" bestFit="1" customWidth="1"/>
    <col min="15653" max="15653" width="4.25" style="111" customWidth="1"/>
    <col min="15654" max="15654" width="3.375" style="111" bestFit="1" customWidth="1"/>
    <col min="15655" max="15655" width="4.25" style="111" customWidth="1"/>
    <col min="15656" max="15656" width="3.375" style="111" bestFit="1" customWidth="1"/>
    <col min="15657" max="15657" width="4.25" style="111" customWidth="1"/>
    <col min="15658" max="15658" width="3.375" style="111" bestFit="1" customWidth="1"/>
    <col min="15659" max="15659" width="4.25" style="111" customWidth="1"/>
    <col min="15660" max="15660" width="3" style="111" customWidth="1"/>
    <col min="15661" max="15661" width="2.875" style="111" bestFit="1" customWidth="1"/>
    <col min="15662" max="15662" width="7.875" style="111" customWidth="1"/>
    <col min="15663" max="15663" width="9" style="111"/>
    <col min="15664" max="15664" width="9.375" style="111" bestFit="1" customWidth="1"/>
    <col min="15665" max="15849" width="9" style="111"/>
    <col min="15850" max="15850" width="3" style="111" customWidth="1"/>
    <col min="15851" max="15851" width="2.5" style="111" customWidth="1"/>
    <col min="15852" max="15876" width="3" style="111" customWidth="1"/>
    <col min="15877" max="15877" width="0" style="111" hidden="1" customWidth="1"/>
    <col min="15878" max="15880" width="5.875" style="111" customWidth="1"/>
    <col min="15881" max="15881" width="6.125" style="111" customWidth="1"/>
    <col min="15882" max="15884" width="5.875" style="111" customWidth="1"/>
    <col min="15885" max="15887" width="6.25" style="111" customWidth="1"/>
    <col min="15888" max="15888" width="6.375" style="111" customWidth="1"/>
    <col min="15889" max="15890" width="7.125" style="111" customWidth="1"/>
    <col min="15891" max="15901" width="3" style="111" customWidth="1"/>
    <col min="15902" max="15902" width="4.5" style="111" bestFit="1" customWidth="1"/>
    <col min="15903" max="15903" width="4.25" style="111" customWidth="1"/>
    <col min="15904" max="15904" width="3.375" style="111" bestFit="1" customWidth="1"/>
    <col min="15905" max="15905" width="4.25" style="111" customWidth="1"/>
    <col min="15906" max="15906" width="3.375" style="111" bestFit="1" customWidth="1"/>
    <col min="15907" max="15907" width="4.25" style="111" customWidth="1"/>
    <col min="15908" max="15908" width="3.375" style="111" bestFit="1" customWidth="1"/>
    <col min="15909" max="15909" width="4.25" style="111" customWidth="1"/>
    <col min="15910" max="15910" width="3.375" style="111" bestFit="1" customWidth="1"/>
    <col min="15911" max="15911" width="4.25" style="111" customWidth="1"/>
    <col min="15912" max="15912" width="3.375" style="111" bestFit="1" customWidth="1"/>
    <col min="15913" max="15913" width="4.25" style="111" customWidth="1"/>
    <col min="15914" max="15914" width="3.375" style="111" bestFit="1" customWidth="1"/>
    <col min="15915" max="15915" width="4.25" style="111" customWidth="1"/>
    <col min="15916" max="15916" width="3" style="111" customWidth="1"/>
    <col min="15917" max="15917" width="2.875" style="111" bestFit="1" customWidth="1"/>
    <col min="15918" max="15918" width="7.875" style="111" customWidth="1"/>
    <col min="15919" max="15919" width="9" style="111"/>
    <col min="15920" max="15920" width="9.375" style="111" bestFit="1" customWidth="1"/>
    <col min="15921" max="16105" width="9" style="111"/>
    <col min="16106" max="16106" width="3" style="111" customWidth="1"/>
    <col min="16107" max="16107" width="2.5" style="111" customWidth="1"/>
    <col min="16108" max="16132" width="3" style="111" customWidth="1"/>
    <col min="16133" max="16133" width="0" style="111" hidden="1" customWidth="1"/>
    <col min="16134" max="16136" width="5.875" style="111" customWidth="1"/>
    <col min="16137" max="16137" width="6.125" style="111" customWidth="1"/>
    <col min="16138" max="16140" width="5.875" style="111" customWidth="1"/>
    <col min="16141" max="16143" width="6.25" style="111" customWidth="1"/>
    <col min="16144" max="16144" width="6.375" style="111" customWidth="1"/>
    <col min="16145" max="16146" width="7.125" style="111" customWidth="1"/>
    <col min="16147" max="16157" width="3" style="111" customWidth="1"/>
    <col min="16158" max="16158" width="4.5" style="111" bestFit="1" customWidth="1"/>
    <col min="16159" max="16159" width="4.25" style="111" customWidth="1"/>
    <col min="16160" max="16160" width="3.375" style="111" bestFit="1" customWidth="1"/>
    <col min="16161" max="16161" width="4.25" style="111" customWidth="1"/>
    <col min="16162" max="16162" width="3.375" style="111" bestFit="1" customWidth="1"/>
    <col min="16163" max="16163" width="4.25" style="111" customWidth="1"/>
    <col min="16164" max="16164" width="3.375" style="111" bestFit="1" customWidth="1"/>
    <col min="16165" max="16165" width="4.25" style="111" customWidth="1"/>
    <col min="16166" max="16166" width="3.375" style="111" bestFit="1" customWidth="1"/>
    <col min="16167" max="16167" width="4.25" style="111" customWidth="1"/>
    <col min="16168" max="16168" width="3.375" style="111" bestFit="1" customWidth="1"/>
    <col min="16169" max="16169" width="4.25" style="111" customWidth="1"/>
    <col min="16170" max="16170" width="3.375" style="111" bestFit="1" customWidth="1"/>
    <col min="16171" max="16171" width="4.25" style="111" customWidth="1"/>
    <col min="16172" max="16172" width="3" style="111" customWidth="1"/>
    <col min="16173" max="16173" width="2.875" style="111" bestFit="1" customWidth="1"/>
    <col min="16174" max="16174" width="7.875" style="111" customWidth="1"/>
    <col min="16175" max="16175" width="9" style="111"/>
    <col min="16176" max="16176" width="9.375" style="111" bestFit="1" customWidth="1"/>
    <col min="16177" max="16384" width="9" style="111"/>
  </cols>
  <sheetData>
    <row r="2" spans="2:48" ht="17.25">
      <c r="B2" s="105" t="s">
        <v>683</v>
      </c>
    </row>
    <row r="3" spans="2:48" s="637" customFormat="1" ht="18.75">
      <c r="B3" s="1429" t="s">
        <v>723</v>
      </c>
      <c r="C3" s="1429"/>
      <c r="D3" s="1429"/>
      <c r="E3" s="1429"/>
      <c r="F3" s="1429"/>
      <c r="G3" s="1429"/>
      <c r="H3" s="1429"/>
      <c r="I3" s="1429"/>
      <c r="J3" s="1429"/>
      <c r="K3" s="1429"/>
      <c r="L3" s="1429"/>
      <c r="M3" s="1429"/>
      <c r="N3" s="1429"/>
      <c r="O3" s="1429"/>
      <c r="P3" s="1429"/>
      <c r="Q3" s="1429"/>
      <c r="R3" s="1429"/>
      <c r="S3" s="1429"/>
      <c r="T3" s="1429"/>
      <c r="U3" s="1429"/>
      <c r="V3" s="1429"/>
      <c r="W3" s="1429"/>
      <c r="X3" s="1429"/>
      <c r="Y3" s="1429"/>
      <c r="Z3" s="1429"/>
      <c r="AA3" s="1429"/>
      <c r="AB3" s="1429"/>
      <c r="AC3" s="1429"/>
      <c r="AD3" s="1429"/>
      <c r="AE3" s="1429"/>
      <c r="AF3" s="1429"/>
      <c r="AG3" s="1429"/>
      <c r="AH3" s="1429"/>
      <c r="AI3" s="1429"/>
      <c r="AJ3" s="1429"/>
      <c r="AK3" s="1429"/>
      <c r="AL3" s="1429"/>
      <c r="AM3" s="1429"/>
      <c r="AN3" s="1429"/>
      <c r="AO3" s="1429"/>
      <c r="AP3" s="635"/>
      <c r="AQ3" s="635"/>
      <c r="AR3" s="635"/>
      <c r="AS3" s="636"/>
      <c r="AT3" s="635"/>
      <c r="AU3" s="635"/>
      <c r="AV3" s="635"/>
    </row>
    <row r="4" spans="2:48">
      <c r="B4" s="1423" t="s">
        <v>641</v>
      </c>
      <c r="C4" s="1424"/>
      <c r="D4" s="1424"/>
      <c r="E4" s="1424"/>
      <c r="F4" s="1424"/>
      <c r="G4" s="1424"/>
      <c r="H4" s="1424"/>
      <c r="I4" s="1424"/>
      <c r="J4" s="1424"/>
      <c r="K4" s="1424"/>
      <c r="L4" s="1424"/>
      <c r="M4" s="1424"/>
      <c r="N4" s="1424"/>
      <c r="O4" s="1424"/>
      <c r="P4" s="1424"/>
      <c r="Q4" s="1424"/>
      <c r="R4" s="1424"/>
      <c r="S4" s="1424"/>
      <c r="T4" s="1424"/>
      <c r="U4" s="1424"/>
      <c r="V4" s="1424"/>
      <c r="W4" s="1424"/>
      <c r="X4" s="1424"/>
      <c r="Y4" s="1424"/>
      <c r="Z4" s="1424"/>
      <c r="AA4" s="1425"/>
      <c r="AC4" s="1422" t="s">
        <v>237</v>
      </c>
      <c r="AD4" s="1422"/>
      <c r="AE4" s="1422"/>
      <c r="AF4" s="1422"/>
      <c r="AG4" s="1422"/>
      <c r="AH4" s="1422"/>
      <c r="AI4" s="1422"/>
      <c r="AJ4" s="1422"/>
      <c r="AK4" s="126" t="s">
        <v>227</v>
      </c>
      <c r="AL4" s="1422" t="s">
        <v>236</v>
      </c>
      <c r="AM4" s="1422"/>
      <c r="AN4" s="1422"/>
      <c r="AO4" s="1422"/>
    </row>
    <row r="5" spans="2:48" ht="39" customHeight="1">
      <c r="B5" s="1426"/>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8"/>
      <c r="AC5" s="125" t="s">
        <v>228</v>
      </c>
      <c r="AD5" s="124" t="s">
        <v>55</v>
      </c>
      <c r="AE5" s="124" t="s">
        <v>235</v>
      </c>
      <c r="AF5" s="129" t="s">
        <v>234</v>
      </c>
      <c r="AG5" s="280" t="s">
        <v>446</v>
      </c>
      <c r="AH5" s="128" t="s">
        <v>233</v>
      </c>
      <c r="AI5" s="127" t="s">
        <v>232</v>
      </c>
      <c r="AJ5" s="126" t="s">
        <v>231</v>
      </c>
      <c r="AK5" s="126" t="s">
        <v>231</v>
      </c>
      <c r="AL5" s="125" t="s">
        <v>231</v>
      </c>
      <c r="AM5" s="124" t="s">
        <v>222</v>
      </c>
      <c r="AN5" s="123" t="s">
        <v>230</v>
      </c>
      <c r="AO5" s="122" t="s">
        <v>229</v>
      </c>
      <c r="AS5" s="365" t="s">
        <v>538</v>
      </c>
    </row>
    <row r="6" spans="2:48">
      <c r="B6" s="576"/>
      <c r="C6" s="571"/>
      <c r="D6" s="571"/>
      <c r="E6" s="571"/>
      <c r="F6" s="571"/>
      <c r="G6" s="571"/>
      <c r="H6" s="571"/>
      <c r="I6" s="571"/>
      <c r="J6" s="571"/>
      <c r="K6" s="571"/>
      <c r="L6" s="571"/>
      <c r="M6" s="571"/>
      <c r="N6" s="571"/>
      <c r="O6" s="571"/>
      <c r="P6" s="571"/>
      <c r="Q6" s="571"/>
      <c r="R6" s="571"/>
      <c r="S6" s="571"/>
      <c r="T6" s="571"/>
      <c r="U6" s="571"/>
      <c r="V6" s="571"/>
      <c r="W6" s="571"/>
      <c r="X6" s="571"/>
      <c r="Y6" s="571"/>
      <c r="Z6" s="571"/>
      <c r="AA6" s="572"/>
      <c r="AB6" s="249"/>
      <c r="AC6" s="250" t="s">
        <v>225</v>
      </c>
      <c r="AD6" s="251" t="s">
        <v>225</v>
      </c>
      <c r="AE6" s="251" t="s">
        <v>223</v>
      </c>
      <c r="AF6" s="251" t="s">
        <v>225</v>
      </c>
      <c r="AG6" s="251" t="s">
        <v>223</v>
      </c>
      <c r="AH6" s="252" t="s">
        <v>224</v>
      </c>
      <c r="AI6" s="259" t="str">
        <f>IF(AC6="","",IF(AS6=0,"○",IF(AND(AS6&gt;0,AH6="○"),"△","×")))</f>
        <v>×</v>
      </c>
      <c r="AJ6" s="262">
        <f t="shared" ref="AJ6:AJ25" si="0">+IF(AI6="","",IF(AI6="○",1,IF(AI6="△",0.5,0)))</f>
        <v>0</v>
      </c>
      <c r="AK6" s="278">
        <v>0.03</v>
      </c>
      <c r="AL6" s="263">
        <f>IF(AK6="","",MIN(AJ6:AK6))</f>
        <v>0</v>
      </c>
      <c r="AM6" s="264">
        <f>IF(AL6="","",1-AL6)</f>
        <v>1</v>
      </c>
      <c r="AN6" s="275">
        <v>60</v>
      </c>
      <c r="AO6" s="265">
        <f>IF(AN6="","",AM6*AN6)</f>
        <v>60</v>
      </c>
      <c r="AS6" s="366">
        <f>COUNTIF(AC6:AG6,"×")</f>
        <v>2</v>
      </c>
      <c r="AT6" s="365"/>
      <c r="AV6" s="581"/>
    </row>
    <row r="7" spans="2:48">
      <c r="B7" s="576"/>
      <c r="C7" s="571"/>
      <c r="D7" s="571"/>
      <c r="E7" s="571"/>
      <c r="F7" s="571"/>
      <c r="G7" s="571"/>
      <c r="H7" s="571"/>
      <c r="I7" s="571"/>
      <c r="J7" s="571"/>
      <c r="K7" s="571"/>
      <c r="L7" s="571"/>
      <c r="M7" s="571"/>
      <c r="N7" s="571"/>
      <c r="O7" s="571"/>
      <c r="P7" s="573" t="s">
        <v>226</v>
      </c>
      <c r="Q7" s="571"/>
      <c r="R7" s="571"/>
      <c r="S7" s="571"/>
      <c r="T7" s="571"/>
      <c r="U7" s="571"/>
      <c r="V7" s="571"/>
      <c r="W7" s="571"/>
      <c r="X7" s="571"/>
      <c r="Y7" s="571"/>
      <c r="Z7" s="571"/>
      <c r="AA7" s="572"/>
      <c r="AB7" s="249"/>
      <c r="AC7" s="253"/>
      <c r="AD7" s="254"/>
      <c r="AE7" s="254"/>
      <c r="AF7" s="254"/>
      <c r="AG7" s="254"/>
      <c r="AH7" s="255"/>
      <c r="AI7" s="260" t="str">
        <f t="shared" ref="AI7:AI70" si="1">IF(AC7="","",IF(AS7=0,"○",IF(AND(AS7&gt;0,AH7="○"),"△","×")))</f>
        <v/>
      </c>
      <c r="AJ7" s="266" t="str">
        <f t="shared" si="0"/>
        <v/>
      </c>
      <c r="AK7" s="266" t="str">
        <f>+IF(AJ7="","",AK$6)</f>
        <v/>
      </c>
      <c r="AL7" s="267" t="str">
        <f t="shared" ref="AL7:AL70" si="2">IF(AK7="","",MIN(AJ7:AK7))</f>
        <v/>
      </c>
      <c r="AM7" s="268" t="str">
        <f t="shared" ref="AM7:AM59" si="3">IF(AL7="","",1-AL7)</f>
        <v/>
      </c>
      <c r="AN7" s="276"/>
      <c r="AO7" s="269" t="str">
        <f t="shared" ref="AO7:AO70" si="4">IF(AN7="","",AM7*AN7)</f>
        <v/>
      </c>
      <c r="AS7" s="366">
        <f t="shared" ref="AS7:AS70" si="5">COUNTIF(AC7:AG7,"×")</f>
        <v>0</v>
      </c>
    </row>
    <row r="8" spans="2:48">
      <c r="B8" s="576"/>
      <c r="C8" s="571"/>
      <c r="D8" s="571"/>
      <c r="E8" s="571"/>
      <c r="F8" s="571"/>
      <c r="G8" s="571"/>
      <c r="H8" s="571"/>
      <c r="I8" s="571"/>
      <c r="J8" s="571"/>
      <c r="K8" s="571"/>
      <c r="L8" s="571"/>
      <c r="M8" s="571"/>
      <c r="N8" s="571"/>
      <c r="O8" s="571"/>
      <c r="P8" s="571"/>
      <c r="Q8" s="571"/>
      <c r="R8" s="571"/>
      <c r="S8" s="571"/>
      <c r="T8" s="571"/>
      <c r="U8" s="571"/>
      <c r="V8" s="571"/>
      <c r="W8" s="571"/>
      <c r="X8" s="571"/>
      <c r="Y8" s="571"/>
      <c r="Z8" s="571"/>
      <c r="AA8" s="572"/>
      <c r="AB8" s="249"/>
      <c r="AC8" s="253"/>
      <c r="AD8" s="254"/>
      <c r="AE8" s="254"/>
      <c r="AF8" s="254"/>
      <c r="AG8" s="254"/>
      <c r="AH8" s="255"/>
      <c r="AI8" s="260" t="str">
        <f t="shared" si="1"/>
        <v/>
      </c>
      <c r="AJ8" s="266" t="str">
        <f t="shared" si="0"/>
        <v/>
      </c>
      <c r="AK8" s="266" t="str">
        <f t="shared" ref="AK8:AK71" si="6">+IF(AJ8="","",AK$6)</f>
        <v/>
      </c>
      <c r="AL8" s="267" t="str">
        <f t="shared" si="2"/>
        <v/>
      </c>
      <c r="AM8" s="268" t="str">
        <f t="shared" si="3"/>
        <v/>
      </c>
      <c r="AN8" s="276"/>
      <c r="AO8" s="269" t="str">
        <f t="shared" si="4"/>
        <v/>
      </c>
      <c r="AS8" s="366">
        <f t="shared" si="5"/>
        <v>0</v>
      </c>
    </row>
    <row r="9" spans="2:48">
      <c r="B9" s="577"/>
      <c r="C9" s="571"/>
      <c r="D9" s="571"/>
      <c r="E9" s="571"/>
      <c r="F9" s="571"/>
      <c r="G9" s="571"/>
      <c r="H9" s="571"/>
      <c r="I9" s="571"/>
      <c r="J9" s="571"/>
      <c r="K9" s="571"/>
      <c r="L9" s="571"/>
      <c r="M9" s="571"/>
      <c r="N9" s="571"/>
      <c r="O9" s="571"/>
      <c r="P9" s="571"/>
      <c r="Q9" s="571"/>
      <c r="R9" s="571"/>
      <c r="S9" s="571"/>
      <c r="T9" s="571"/>
      <c r="U9" s="571"/>
      <c r="V9" s="571"/>
      <c r="W9" s="571"/>
      <c r="X9" s="571"/>
      <c r="Y9" s="571"/>
      <c r="Z9" s="571"/>
      <c r="AA9" s="572"/>
      <c r="AB9" s="249"/>
      <c r="AC9" s="253"/>
      <c r="AD9" s="254"/>
      <c r="AE9" s="254"/>
      <c r="AF9" s="254"/>
      <c r="AG9" s="254"/>
      <c r="AH9" s="255"/>
      <c r="AI9" s="260" t="str">
        <f t="shared" si="1"/>
        <v/>
      </c>
      <c r="AJ9" s="266" t="str">
        <f t="shared" si="0"/>
        <v/>
      </c>
      <c r="AK9" s="266" t="str">
        <f t="shared" si="6"/>
        <v/>
      </c>
      <c r="AL9" s="267" t="str">
        <f t="shared" si="2"/>
        <v/>
      </c>
      <c r="AM9" s="268" t="str">
        <f t="shared" si="3"/>
        <v/>
      </c>
      <c r="AN9" s="276"/>
      <c r="AO9" s="269" t="str">
        <f t="shared" si="4"/>
        <v/>
      </c>
      <c r="AS9" s="366">
        <f t="shared" si="5"/>
        <v>0</v>
      </c>
    </row>
    <row r="10" spans="2:48">
      <c r="B10" s="578"/>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2"/>
      <c r="AB10" s="249"/>
      <c r="AC10" s="253" t="s">
        <v>225</v>
      </c>
      <c r="AD10" s="254" t="s">
        <v>225</v>
      </c>
      <c r="AE10" s="254" t="s">
        <v>223</v>
      </c>
      <c r="AF10" s="254" t="s">
        <v>225</v>
      </c>
      <c r="AG10" s="254" t="s">
        <v>223</v>
      </c>
      <c r="AH10" s="255" t="s">
        <v>224</v>
      </c>
      <c r="AI10" s="260" t="str">
        <f t="shared" si="1"/>
        <v>×</v>
      </c>
      <c r="AJ10" s="266">
        <f t="shared" si="0"/>
        <v>0</v>
      </c>
      <c r="AK10" s="266">
        <f t="shared" si="6"/>
        <v>0.03</v>
      </c>
      <c r="AL10" s="267">
        <f t="shared" si="2"/>
        <v>0</v>
      </c>
      <c r="AM10" s="268">
        <f t="shared" si="3"/>
        <v>1</v>
      </c>
      <c r="AN10" s="276">
        <v>850</v>
      </c>
      <c r="AO10" s="270">
        <f t="shared" si="4"/>
        <v>850</v>
      </c>
      <c r="AS10" s="366">
        <f t="shared" si="5"/>
        <v>2</v>
      </c>
      <c r="AV10" s="581"/>
    </row>
    <row r="11" spans="2:48">
      <c r="B11" s="576"/>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2"/>
      <c r="AB11" s="249"/>
      <c r="AC11" s="253"/>
      <c r="AD11" s="254"/>
      <c r="AE11" s="254"/>
      <c r="AF11" s="254"/>
      <c r="AG11" s="254"/>
      <c r="AH11" s="255"/>
      <c r="AI11" s="260" t="str">
        <f t="shared" si="1"/>
        <v/>
      </c>
      <c r="AJ11" s="266" t="str">
        <f t="shared" si="0"/>
        <v/>
      </c>
      <c r="AK11" s="266" t="str">
        <f t="shared" si="6"/>
        <v/>
      </c>
      <c r="AL11" s="267" t="str">
        <f t="shared" si="2"/>
        <v/>
      </c>
      <c r="AM11" s="268" t="str">
        <f t="shared" si="3"/>
        <v/>
      </c>
      <c r="AN11" s="276"/>
      <c r="AO11" s="269" t="str">
        <f t="shared" si="4"/>
        <v/>
      </c>
      <c r="AS11" s="366">
        <f t="shared" si="5"/>
        <v>0</v>
      </c>
    </row>
    <row r="12" spans="2:48">
      <c r="B12" s="576"/>
      <c r="C12" s="571"/>
      <c r="D12" s="571"/>
      <c r="E12" s="571"/>
      <c r="F12" s="571"/>
      <c r="G12" s="571"/>
      <c r="H12" s="571"/>
      <c r="I12" s="571"/>
      <c r="J12" s="571"/>
      <c r="K12" s="571"/>
      <c r="L12" s="571"/>
      <c r="M12" s="571"/>
      <c r="N12" s="571"/>
      <c r="O12" s="571"/>
      <c r="P12" s="571"/>
      <c r="Q12" s="571"/>
      <c r="R12" s="571"/>
      <c r="S12" s="571"/>
      <c r="T12" s="571"/>
      <c r="U12" s="571"/>
      <c r="V12" s="571"/>
      <c r="W12" s="571"/>
      <c r="X12" s="571"/>
      <c r="Y12" s="571"/>
      <c r="Z12" s="571"/>
      <c r="AA12" s="572"/>
      <c r="AB12" s="249"/>
      <c r="AC12" s="253"/>
      <c r="AD12" s="254"/>
      <c r="AE12" s="254"/>
      <c r="AF12" s="254"/>
      <c r="AG12" s="254"/>
      <c r="AH12" s="255"/>
      <c r="AI12" s="260" t="str">
        <f t="shared" si="1"/>
        <v/>
      </c>
      <c r="AJ12" s="266" t="str">
        <f t="shared" si="0"/>
        <v/>
      </c>
      <c r="AK12" s="266" t="str">
        <f t="shared" si="6"/>
        <v/>
      </c>
      <c r="AL12" s="267" t="str">
        <f t="shared" si="2"/>
        <v/>
      </c>
      <c r="AM12" s="268" t="str">
        <f t="shared" si="3"/>
        <v/>
      </c>
      <c r="AN12" s="276"/>
      <c r="AO12" s="269" t="str">
        <f t="shared" si="4"/>
        <v/>
      </c>
      <c r="AS12" s="366">
        <f t="shared" si="5"/>
        <v>0</v>
      </c>
    </row>
    <row r="13" spans="2:48">
      <c r="B13" s="576"/>
      <c r="C13" s="571"/>
      <c r="D13" s="571"/>
      <c r="E13" s="571"/>
      <c r="F13" s="571"/>
      <c r="G13" s="571"/>
      <c r="H13" s="571"/>
      <c r="I13" s="571"/>
      <c r="J13" s="571"/>
      <c r="K13" s="571"/>
      <c r="L13" s="571"/>
      <c r="M13" s="571"/>
      <c r="N13" s="571"/>
      <c r="O13" s="571"/>
      <c r="P13" s="571"/>
      <c r="Q13" s="571"/>
      <c r="R13" s="571"/>
      <c r="S13" s="571"/>
      <c r="T13" s="571"/>
      <c r="U13" s="571"/>
      <c r="V13" s="571"/>
      <c r="W13" s="571"/>
      <c r="X13" s="571"/>
      <c r="Y13" s="571"/>
      <c r="Z13" s="571"/>
      <c r="AA13" s="572"/>
      <c r="AB13" s="249"/>
      <c r="AC13" s="253"/>
      <c r="AD13" s="254"/>
      <c r="AE13" s="254"/>
      <c r="AF13" s="254"/>
      <c r="AG13" s="254"/>
      <c r="AH13" s="255"/>
      <c r="AI13" s="260" t="str">
        <f t="shared" si="1"/>
        <v/>
      </c>
      <c r="AJ13" s="266" t="str">
        <f t="shared" si="0"/>
        <v/>
      </c>
      <c r="AK13" s="266" t="str">
        <f t="shared" si="6"/>
        <v/>
      </c>
      <c r="AL13" s="267" t="str">
        <f t="shared" si="2"/>
        <v/>
      </c>
      <c r="AM13" s="268" t="str">
        <f t="shared" si="3"/>
        <v/>
      </c>
      <c r="AN13" s="276"/>
      <c r="AO13" s="269" t="str">
        <f t="shared" si="4"/>
        <v/>
      </c>
      <c r="AS13" s="366">
        <f t="shared" si="5"/>
        <v>0</v>
      </c>
    </row>
    <row r="14" spans="2:48">
      <c r="B14" s="576"/>
      <c r="C14" s="571"/>
      <c r="D14" s="571"/>
      <c r="E14" s="571"/>
      <c r="F14" s="571"/>
      <c r="G14" s="571"/>
      <c r="H14" s="571"/>
      <c r="I14" s="571"/>
      <c r="J14" s="571"/>
      <c r="K14" s="571"/>
      <c r="L14" s="571"/>
      <c r="M14" s="571"/>
      <c r="N14" s="571"/>
      <c r="O14" s="571"/>
      <c r="P14" s="571"/>
      <c r="Q14" s="571"/>
      <c r="R14" s="571"/>
      <c r="S14" s="571"/>
      <c r="T14" s="571"/>
      <c r="U14" s="571"/>
      <c r="V14" s="571"/>
      <c r="W14" s="571"/>
      <c r="X14" s="571"/>
      <c r="Y14" s="571"/>
      <c r="Z14" s="571"/>
      <c r="AA14" s="572"/>
      <c r="AB14" s="249"/>
      <c r="AC14" s="253" t="s">
        <v>225</v>
      </c>
      <c r="AD14" s="254" t="s">
        <v>225</v>
      </c>
      <c r="AE14" s="254" t="s">
        <v>223</v>
      </c>
      <c r="AF14" s="254" t="s">
        <v>225</v>
      </c>
      <c r="AG14" s="254" t="s">
        <v>223</v>
      </c>
      <c r="AH14" s="255" t="s">
        <v>224</v>
      </c>
      <c r="AI14" s="260" t="str">
        <f t="shared" si="1"/>
        <v>×</v>
      </c>
      <c r="AJ14" s="266">
        <f t="shared" si="0"/>
        <v>0</v>
      </c>
      <c r="AK14" s="266">
        <f t="shared" si="6"/>
        <v>0.03</v>
      </c>
      <c r="AL14" s="267">
        <f t="shared" si="2"/>
        <v>0</v>
      </c>
      <c r="AM14" s="268">
        <f t="shared" si="3"/>
        <v>1</v>
      </c>
      <c r="AN14" s="276">
        <v>16780</v>
      </c>
      <c r="AO14" s="270">
        <f t="shared" si="4"/>
        <v>16780</v>
      </c>
      <c r="AS14" s="366">
        <f t="shared" si="5"/>
        <v>2</v>
      </c>
      <c r="AV14" s="581"/>
    </row>
    <row r="15" spans="2:48">
      <c r="B15" s="576"/>
      <c r="C15" s="571"/>
      <c r="D15" s="571"/>
      <c r="E15" s="571"/>
      <c r="F15" s="571"/>
      <c r="G15" s="571"/>
      <c r="H15" s="571"/>
      <c r="I15" s="571"/>
      <c r="J15" s="571"/>
      <c r="K15" s="571"/>
      <c r="L15" s="571"/>
      <c r="M15" s="571"/>
      <c r="N15" s="571"/>
      <c r="O15" s="571"/>
      <c r="P15" s="571"/>
      <c r="Q15" s="571"/>
      <c r="R15" s="571"/>
      <c r="S15" s="571"/>
      <c r="T15" s="571"/>
      <c r="U15" s="571"/>
      <c r="V15" s="571"/>
      <c r="W15" s="571"/>
      <c r="X15" s="571"/>
      <c r="Y15" s="571"/>
      <c r="Z15" s="571"/>
      <c r="AA15" s="572"/>
      <c r="AB15" s="249"/>
      <c r="AC15" s="253"/>
      <c r="AD15" s="254"/>
      <c r="AE15" s="254"/>
      <c r="AF15" s="254"/>
      <c r="AG15" s="254"/>
      <c r="AH15" s="255"/>
      <c r="AI15" s="260" t="str">
        <f t="shared" si="1"/>
        <v/>
      </c>
      <c r="AJ15" s="266" t="str">
        <f t="shared" si="0"/>
        <v/>
      </c>
      <c r="AK15" s="266" t="str">
        <f t="shared" si="6"/>
        <v/>
      </c>
      <c r="AL15" s="267" t="str">
        <f t="shared" si="2"/>
        <v/>
      </c>
      <c r="AM15" s="268" t="str">
        <f t="shared" si="3"/>
        <v/>
      </c>
      <c r="AN15" s="276"/>
      <c r="AO15" s="269" t="str">
        <f t="shared" si="4"/>
        <v/>
      </c>
      <c r="AS15" s="366">
        <f t="shared" si="5"/>
        <v>0</v>
      </c>
    </row>
    <row r="16" spans="2:48">
      <c r="B16" s="576"/>
      <c r="C16" s="571"/>
      <c r="D16" s="571"/>
      <c r="E16" s="571"/>
      <c r="F16" s="571"/>
      <c r="G16" s="571"/>
      <c r="H16" s="571"/>
      <c r="I16" s="571"/>
      <c r="J16" s="571"/>
      <c r="K16" s="571"/>
      <c r="L16" s="571"/>
      <c r="M16" s="571"/>
      <c r="N16" s="571"/>
      <c r="O16" s="571"/>
      <c r="P16" s="571"/>
      <c r="Q16" s="571"/>
      <c r="R16" s="571"/>
      <c r="S16" s="571"/>
      <c r="T16" s="571"/>
      <c r="U16" s="571"/>
      <c r="V16" s="571"/>
      <c r="W16" s="571"/>
      <c r="X16" s="571"/>
      <c r="Y16" s="571"/>
      <c r="Z16" s="571"/>
      <c r="AA16" s="572"/>
      <c r="AB16" s="249"/>
      <c r="AC16" s="253"/>
      <c r="AD16" s="254"/>
      <c r="AE16" s="254"/>
      <c r="AF16" s="254"/>
      <c r="AG16" s="254"/>
      <c r="AH16" s="255"/>
      <c r="AI16" s="260" t="str">
        <f t="shared" si="1"/>
        <v/>
      </c>
      <c r="AJ16" s="266" t="str">
        <f t="shared" si="0"/>
        <v/>
      </c>
      <c r="AK16" s="266" t="str">
        <f t="shared" si="6"/>
        <v/>
      </c>
      <c r="AL16" s="267" t="str">
        <f t="shared" si="2"/>
        <v/>
      </c>
      <c r="AM16" s="268" t="str">
        <f t="shared" si="3"/>
        <v/>
      </c>
      <c r="AN16" s="276"/>
      <c r="AO16" s="269" t="str">
        <f t="shared" si="4"/>
        <v/>
      </c>
      <c r="AS16" s="366">
        <f t="shared" si="5"/>
        <v>0</v>
      </c>
    </row>
    <row r="17" spans="2:48">
      <c r="B17" s="576"/>
      <c r="C17" s="571"/>
      <c r="D17" s="571"/>
      <c r="E17" s="571"/>
      <c r="F17" s="571"/>
      <c r="G17" s="571"/>
      <c r="H17" s="571"/>
      <c r="I17" s="571"/>
      <c r="J17" s="571"/>
      <c r="K17" s="571"/>
      <c r="L17" s="571"/>
      <c r="M17" s="571"/>
      <c r="N17" s="571"/>
      <c r="O17" s="571"/>
      <c r="P17" s="571"/>
      <c r="Q17" s="571"/>
      <c r="R17" s="571"/>
      <c r="S17" s="571"/>
      <c r="T17" s="571"/>
      <c r="U17" s="571"/>
      <c r="V17" s="571"/>
      <c r="W17" s="571"/>
      <c r="X17" s="571"/>
      <c r="Y17" s="571"/>
      <c r="Z17" s="571"/>
      <c r="AA17" s="572"/>
      <c r="AB17" s="249"/>
      <c r="AC17" s="253"/>
      <c r="AD17" s="254"/>
      <c r="AE17" s="254"/>
      <c r="AF17" s="254"/>
      <c r="AG17" s="254"/>
      <c r="AH17" s="255"/>
      <c r="AI17" s="260" t="str">
        <f t="shared" si="1"/>
        <v/>
      </c>
      <c r="AJ17" s="266" t="str">
        <f t="shared" si="0"/>
        <v/>
      </c>
      <c r="AK17" s="266" t="str">
        <f t="shared" si="6"/>
        <v/>
      </c>
      <c r="AL17" s="267" t="str">
        <f t="shared" si="2"/>
        <v/>
      </c>
      <c r="AM17" s="268" t="str">
        <f t="shared" si="3"/>
        <v/>
      </c>
      <c r="AN17" s="276"/>
      <c r="AO17" s="269" t="str">
        <f t="shared" si="4"/>
        <v/>
      </c>
      <c r="AS17" s="366">
        <f t="shared" si="5"/>
        <v>0</v>
      </c>
    </row>
    <row r="18" spans="2:48">
      <c r="B18" s="576"/>
      <c r="C18" s="571"/>
      <c r="D18" s="571"/>
      <c r="E18" s="571"/>
      <c r="F18" s="571"/>
      <c r="G18" s="571"/>
      <c r="H18" s="571"/>
      <c r="I18" s="571"/>
      <c r="J18" s="571"/>
      <c r="K18" s="571"/>
      <c r="L18" s="571"/>
      <c r="M18" s="571"/>
      <c r="N18" s="571"/>
      <c r="O18" s="571"/>
      <c r="P18" s="571"/>
      <c r="Q18" s="571"/>
      <c r="R18" s="571"/>
      <c r="S18" s="571"/>
      <c r="T18" s="571"/>
      <c r="U18" s="571"/>
      <c r="V18" s="571"/>
      <c r="W18" s="571"/>
      <c r="X18" s="571"/>
      <c r="Y18" s="571"/>
      <c r="Z18" s="571"/>
      <c r="AA18" s="572"/>
      <c r="AB18" s="249"/>
      <c r="AC18" s="253" t="s">
        <v>223</v>
      </c>
      <c r="AD18" s="254" t="s">
        <v>224</v>
      </c>
      <c r="AE18" s="254" t="s">
        <v>224</v>
      </c>
      <c r="AF18" s="254" t="s">
        <v>225</v>
      </c>
      <c r="AG18" s="254" t="s">
        <v>223</v>
      </c>
      <c r="AH18" s="255" t="s">
        <v>223</v>
      </c>
      <c r="AI18" s="260" t="str">
        <f t="shared" si="1"/>
        <v>×</v>
      </c>
      <c r="AJ18" s="266">
        <f t="shared" si="0"/>
        <v>0</v>
      </c>
      <c r="AK18" s="266">
        <f t="shared" si="6"/>
        <v>0.03</v>
      </c>
      <c r="AL18" s="267">
        <f t="shared" si="2"/>
        <v>0</v>
      </c>
      <c r="AM18" s="268">
        <f t="shared" si="3"/>
        <v>1</v>
      </c>
      <c r="AN18" s="276">
        <v>680</v>
      </c>
      <c r="AO18" s="270">
        <f t="shared" si="4"/>
        <v>680</v>
      </c>
      <c r="AS18" s="366">
        <f t="shared" si="5"/>
        <v>2</v>
      </c>
    </row>
    <row r="19" spans="2:48">
      <c r="B19" s="576"/>
      <c r="C19" s="571"/>
      <c r="D19" s="571"/>
      <c r="E19" s="571"/>
      <c r="F19" s="571"/>
      <c r="G19" s="571"/>
      <c r="H19" s="571"/>
      <c r="I19" s="571"/>
      <c r="J19" s="571"/>
      <c r="K19" s="571"/>
      <c r="L19" s="571"/>
      <c r="M19" s="571"/>
      <c r="N19" s="571"/>
      <c r="O19" s="571"/>
      <c r="P19" s="571"/>
      <c r="Q19" s="571"/>
      <c r="R19" s="571"/>
      <c r="S19" s="571"/>
      <c r="T19" s="571"/>
      <c r="U19" s="571"/>
      <c r="V19" s="571"/>
      <c r="W19" s="571"/>
      <c r="X19" s="571"/>
      <c r="Y19" s="571"/>
      <c r="Z19" s="571"/>
      <c r="AA19" s="572"/>
      <c r="AB19" s="249"/>
      <c r="AC19" s="253"/>
      <c r="AD19" s="254"/>
      <c r="AE19" s="254"/>
      <c r="AF19" s="254"/>
      <c r="AG19" s="254"/>
      <c r="AH19" s="255"/>
      <c r="AI19" s="260" t="str">
        <f t="shared" si="1"/>
        <v/>
      </c>
      <c r="AJ19" s="266" t="str">
        <f t="shared" si="0"/>
        <v/>
      </c>
      <c r="AK19" s="266" t="str">
        <f t="shared" si="6"/>
        <v/>
      </c>
      <c r="AL19" s="267" t="str">
        <f t="shared" si="2"/>
        <v/>
      </c>
      <c r="AM19" s="268" t="str">
        <f t="shared" si="3"/>
        <v/>
      </c>
      <c r="AN19" s="276"/>
      <c r="AO19" s="269" t="str">
        <f t="shared" si="4"/>
        <v/>
      </c>
      <c r="AS19" s="366">
        <f t="shared" si="5"/>
        <v>0</v>
      </c>
    </row>
    <row r="20" spans="2:48">
      <c r="B20" s="576"/>
      <c r="C20" s="571"/>
      <c r="D20" s="571"/>
      <c r="E20" s="571"/>
      <c r="F20" s="571"/>
      <c r="G20" s="571"/>
      <c r="H20" s="571"/>
      <c r="I20" s="571"/>
      <c r="J20" s="571"/>
      <c r="K20" s="571"/>
      <c r="L20" s="571"/>
      <c r="M20" s="571"/>
      <c r="N20" s="571"/>
      <c r="O20" s="571"/>
      <c r="P20" s="571"/>
      <c r="Q20" s="571"/>
      <c r="R20" s="571"/>
      <c r="S20" s="571"/>
      <c r="T20" s="571"/>
      <c r="U20" s="571"/>
      <c r="V20" s="571"/>
      <c r="W20" s="571"/>
      <c r="X20" s="571"/>
      <c r="Y20" s="571"/>
      <c r="Z20" s="571"/>
      <c r="AA20" s="572"/>
      <c r="AB20" s="249"/>
      <c r="AC20" s="253"/>
      <c r="AD20" s="254"/>
      <c r="AE20" s="254"/>
      <c r="AF20" s="254"/>
      <c r="AG20" s="254"/>
      <c r="AH20" s="255"/>
      <c r="AI20" s="260" t="str">
        <f t="shared" si="1"/>
        <v/>
      </c>
      <c r="AJ20" s="266" t="str">
        <f t="shared" si="0"/>
        <v/>
      </c>
      <c r="AK20" s="266" t="str">
        <f t="shared" si="6"/>
        <v/>
      </c>
      <c r="AL20" s="267" t="str">
        <f t="shared" si="2"/>
        <v/>
      </c>
      <c r="AM20" s="268" t="str">
        <f t="shared" si="3"/>
        <v/>
      </c>
      <c r="AN20" s="276"/>
      <c r="AO20" s="269" t="str">
        <f t="shared" si="4"/>
        <v/>
      </c>
      <c r="AS20" s="366">
        <f t="shared" si="5"/>
        <v>0</v>
      </c>
    </row>
    <row r="21" spans="2:48">
      <c r="B21" s="576"/>
      <c r="C21" s="571"/>
      <c r="D21" s="571"/>
      <c r="E21" s="571"/>
      <c r="F21" s="571"/>
      <c r="G21" s="571"/>
      <c r="H21" s="571"/>
      <c r="I21" s="571"/>
      <c r="J21" s="571"/>
      <c r="K21" s="571"/>
      <c r="L21" s="571"/>
      <c r="M21" s="571"/>
      <c r="N21" s="571"/>
      <c r="O21" s="571"/>
      <c r="P21" s="571"/>
      <c r="Q21" s="571"/>
      <c r="R21" s="571"/>
      <c r="S21" s="571"/>
      <c r="T21" s="571"/>
      <c r="U21" s="571"/>
      <c r="V21" s="571"/>
      <c r="W21" s="571"/>
      <c r="X21" s="571"/>
      <c r="Y21" s="571"/>
      <c r="Z21" s="571"/>
      <c r="AA21" s="572"/>
      <c r="AB21" s="249"/>
      <c r="AC21" s="253"/>
      <c r="AD21" s="254"/>
      <c r="AE21" s="254"/>
      <c r="AF21" s="254"/>
      <c r="AG21" s="254"/>
      <c r="AH21" s="255"/>
      <c r="AI21" s="260" t="str">
        <f t="shared" si="1"/>
        <v/>
      </c>
      <c r="AJ21" s="266" t="str">
        <f t="shared" si="0"/>
        <v/>
      </c>
      <c r="AK21" s="266" t="str">
        <f t="shared" si="6"/>
        <v/>
      </c>
      <c r="AL21" s="267" t="str">
        <f t="shared" si="2"/>
        <v/>
      </c>
      <c r="AM21" s="268" t="str">
        <f t="shared" si="3"/>
        <v/>
      </c>
      <c r="AN21" s="276"/>
      <c r="AO21" s="269" t="str">
        <f t="shared" si="4"/>
        <v/>
      </c>
      <c r="AS21" s="366">
        <f t="shared" si="5"/>
        <v>0</v>
      </c>
    </row>
    <row r="22" spans="2:48">
      <c r="B22" s="576"/>
      <c r="C22" s="571"/>
      <c r="D22" s="571"/>
      <c r="E22" s="571"/>
      <c r="F22" s="571"/>
      <c r="G22" s="571"/>
      <c r="H22" s="571"/>
      <c r="I22" s="571"/>
      <c r="J22" s="571"/>
      <c r="K22" s="571"/>
      <c r="L22" s="571"/>
      <c r="M22" s="571"/>
      <c r="N22" s="571"/>
      <c r="O22" s="571"/>
      <c r="P22" s="571"/>
      <c r="Q22" s="571"/>
      <c r="R22" s="571"/>
      <c r="S22" s="571"/>
      <c r="T22" s="571"/>
      <c r="U22" s="571"/>
      <c r="V22" s="571"/>
      <c r="W22" s="571"/>
      <c r="X22" s="571"/>
      <c r="Y22" s="571"/>
      <c r="Z22" s="571"/>
      <c r="AA22" s="572"/>
      <c r="AB22" s="249"/>
      <c r="AC22" s="253" t="s">
        <v>223</v>
      </c>
      <c r="AD22" s="254" t="s">
        <v>224</v>
      </c>
      <c r="AE22" s="254" t="s">
        <v>224</v>
      </c>
      <c r="AF22" s="254" t="s">
        <v>225</v>
      </c>
      <c r="AG22" s="254" t="s">
        <v>223</v>
      </c>
      <c r="AH22" s="255" t="s">
        <v>223</v>
      </c>
      <c r="AI22" s="260" t="str">
        <f t="shared" si="1"/>
        <v>×</v>
      </c>
      <c r="AJ22" s="266">
        <f t="shared" si="0"/>
        <v>0</v>
      </c>
      <c r="AK22" s="266">
        <f t="shared" si="6"/>
        <v>0.03</v>
      </c>
      <c r="AL22" s="267">
        <f t="shared" si="2"/>
        <v>0</v>
      </c>
      <c r="AM22" s="268">
        <f t="shared" si="3"/>
        <v>1</v>
      </c>
      <c r="AN22" s="276">
        <v>890</v>
      </c>
      <c r="AO22" s="270">
        <f t="shared" si="4"/>
        <v>890</v>
      </c>
      <c r="AS22" s="366">
        <f t="shared" si="5"/>
        <v>2</v>
      </c>
      <c r="AV22" s="581"/>
    </row>
    <row r="23" spans="2:48">
      <c r="B23" s="576"/>
      <c r="C23" s="571"/>
      <c r="D23" s="571"/>
      <c r="E23" s="571"/>
      <c r="F23" s="571"/>
      <c r="G23" s="571"/>
      <c r="H23" s="571"/>
      <c r="I23" s="571"/>
      <c r="J23" s="571"/>
      <c r="K23" s="571"/>
      <c r="L23" s="571"/>
      <c r="M23" s="571"/>
      <c r="N23" s="571"/>
      <c r="O23" s="571"/>
      <c r="P23" s="571"/>
      <c r="Q23" s="571"/>
      <c r="R23" s="571"/>
      <c r="S23" s="571"/>
      <c r="T23" s="571"/>
      <c r="U23" s="571"/>
      <c r="V23" s="571"/>
      <c r="W23" s="571"/>
      <c r="X23" s="571"/>
      <c r="Y23" s="571"/>
      <c r="Z23" s="571"/>
      <c r="AA23" s="572"/>
      <c r="AB23" s="249"/>
      <c r="AC23" s="253"/>
      <c r="AD23" s="254"/>
      <c r="AE23" s="254"/>
      <c r="AF23" s="254"/>
      <c r="AG23" s="254"/>
      <c r="AH23" s="255"/>
      <c r="AI23" s="260" t="str">
        <f t="shared" si="1"/>
        <v/>
      </c>
      <c r="AJ23" s="266" t="str">
        <f t="shared" si="0"/>
        <v/>
      </c>
      <c r="AK23" s="266" t="str">
        <f t="shared" si="6"/>
        <v/>
      </c>
      <c r="AL23" s="267" t="str">
        <f t="shared" si="2"/>
        <v/>
      </c>
      <c r="AM23" s="268" t="str">
        <f t="shared" si="3"/>
        <v/>
      </c>
      <c r="AN23" s="276"/>
      <c r="AO23" s="269" t="str">
        <f t="shared" si="4"/>
        <v/>
      </c>
      <c r="AS23" s="366">
        <f t="shared" si="5"/>
        <v>0</v>
      </c>
    </row>
    <row r="24" spans="2:48">
      <c r="B24" s="576"/>
      <c r="C24" s="571"/>
      <c r="D24" s="571"/>
      <c r="E24" s="571"/>
      <c r="F24" s="571"/>
      <c r="G24" s="571"/>
      <c r="H24" s="571"/>
      <c r="I24" s="571"/>
      <c r="J24" s="571"/>
      <c r="K24" s="571"/>
      <c r="L24" s="571"/>
      <c r="M24" s="571"/>
      <c r="N24" s="571"/>
      <c r="O24" s="571"/>
      <c r="P24" s="571"/>
      <c r="Q24" s="571"/>
      <c r="R24" s="571"/>
      <c r="S24" s="571"/>
      <c r="T24" s="571"/>
      <c r="U24" s="571"/>
      <c r="V24" s="571"/>
      <c r="W24" s="571"/>
      <c r="X24" s="571"/>
      <c r="Y24" s="571"/>
      <c r="Z24" s="571"/>
      <c r="AA24" s="572"/>
      <c r="AB24" s="249"/>
      <c r="AC24" s="253"/>
      <c r="AD24" s="254"/>
      <c r="AE24" s="254"/>
      <c r="AF24" s="254"/>
      <c r="AG24" s="254"/>
      <c r="AH24" s="255"/>
      <c r="AI24" s="260" t="str">
        <f t="shared" si="1"/>
        <v/>
      </c>
      <c r="AJ24" s="266" t="str">
        <f t="shared" si="0"/>
        <v/>
      </c>
      <c r="AK24" s="266" t="str">
        <f t="shared" si="6"/>
        <v/>
      </c>
      <c r="AL24" s="267" t="str">
        <f t="shared" si="2"/>
        <v/>
      </c>
      <c r="AM24" s="268" t="str">
        <f t="shared" si="3"/>
        <v/>
      </c>
      <c r="AN24" s="276"/>
      <c r="AO24" s="269" t="str">
        <f t="shared" si="4"/>
        <v/>
      </c>
      <c r="AS24" s="366">
        <f t="shared" si="5"/>
        <v>0</v>
      </c>
    </row>
    <row r="25" spans="2:48">
      <c r="B25" s="576"/>
      <c r="C25" s="571"/>
      <c r="D25" s="571"/>
      <c r="E25" s="571"/>
      <c r="F25" s="571"/>
      <c r="G25" s="571"/>
      <c r="H25" s="571"/>
      <c r="I25" s="571"/>
      <c r="J25" s="571"/>
      <c r="K25" s="571"/>
      <c r="L25" s="571"/>
      <c r="M25" s="571"/>
      <c r="N25" s="571"/>
      <c r="O25" s="571"/>
      <c r="P25" s="571"/>
      <c r="Q25" s="571"/>
      <c r="R25" s="571"/>
      <c r="S25" s="571"/>
      <c r="T25" s="571"/>
      <c r="U25" s="571"/>
      <c r="V25" s="571"/>
      <c r="W25" s="571"/>
      <c r="X25" s="571"/>
      <c r="Y25" s="571"/>
      <c r="Z25" s="571"/>
      <c r="AA25" s="572"/>
      <c r="AB25" s="249"/>
      <c r="AC25" s="253"/>
      <c r="AD25" s="254"/>
      <c r="AE25" s="254"/>
      <c r="AF25" s="254"/>
      <c r="AG25" s="254"/>
      <c r="AH25" s="255"/>
      <c r="AI25" s="260" t="str">
        <f t="shared" si="1"/>
        <v/>
      </c>
      <c r="AJ25" s="266" t="str">
        <f t="shared" si="0"/>
        <v/>
      </c>
      <c r="AK25" s="266" t="str">
        <f t="shared" si="6"/>
        <v/>
      </c>
      <c r="AL25" s="267" t="str">
        <f t="shared" si="2"/>
        <v/>
      </c>
      <c r="AM25" s="268" t="str">
        <f t="shared" si="3"/>
        <v/>
      </c>
      <c r="AN25" s="276"/>
      <c r="AO25" s="269" t="str">
        <f t="shared" si="4"/>
        <v/>
      </c>
      <c r="AS25" s="366">
        <f t="shared" si="5"/>
        <v>0</v>
      </c>
    </row>
    <row r="26" spans="2:48">
      <c r="B26" s="576"/>
      <c r="C26" s="571"/>
      <c r="D26" s="571"/>
      <c r="E26" s="571"/>
      <c r="F26" s="571"/>
      <c r="G26" s="571"/>
      <c r="H26" s="571"/>
      <c r="I26" s="571"/>
      <c r="J26" s="571"/>
      <c r="K26" s="571"/>
      <c r="L26" s="571"/>
      <c r="M26" s="571"/>
      <c r="N26" s="571"/>
      <c r="O26" s="571"/>
      <c r="P26" s="571"/>
      <c r="Q26" s="571"/>
      <c r="R26" s="571"/>
      <c r="S26" s="571"/>
      <c r="T26" s="571"/>
      <c r="U26" s="571"/>
      <c r="V26" s="571"/>
      <c r="W26" s="571"/>
      <c r="X26" s="571"/>
      <c r="Y26" s="571"/>
      <c r="Z26" s="571"/>
      <c r="AA26" s="572"/>
      <c r="AB26" s="249"/>
      <c r="AC26" s="253" t="s">
        <v>223</v>
      </c>
      <c r="AD26" s="254" t="s">
        <v>224</v>
      </c>
      <c r="AE26" s="254" t="s">
        <v>224</v>
      </c>
      <c r="AF26" s="254" t="s">
        <v>224</v>
      </c>
      <c r="AG26" s="254" t="s">
        <v>225</v>
      </c>
      <c r="AH26" s="255" t="s">
        <v>225</v>
      </c>
      <c r="AI26" s="260" t="str">
        <f t="shared" si="1"/>
        <v>△</v>
      </c>
      <c r="AJ26" s="266">
        <f>+IF(AI26="","",IF(AI26="○",1,IF(AI26="△",0.5,0)))</f>
        <v>0.5</v>
      </c>
      <c r="AK26" s="266">
        <f t="shared" si="6"/>
        <v>0.03</v>
      </c>
      <c r="AL26" s="267">
        <f t="shared" si="2"/>
        <v>0.03</v>
      </c>
      <c r="AM26" s="268">
        <f t="shared" si="3"/>
        <v>0.97</v>
      </c>
      <c r="AN26" s="276">
        <v>20680</v>
      </c>
      <c r="AO26" s="270">
        <f t="shared" si="4"/>
        <v>20059.599999999999</v>
      </c>
      <c r="AS26" s="366">
        <f t="shared" si="5"/>
        <v>1</v>
      </c>
      <c r="AV26" s="581"/>
    </row>
    <row r="27" spans="2:48">
      <c r="B27" s="576"/>
      <c r="C27" s="571"/>
      <c r="D27" s="571"/>
      <c r="E27" s="571"/>
      <c r="F27" s="571"/>
      <c r="G27" s="571"/>
      <c r="H27" s="571"/>
      <c r="I27" s="571"/>
      <c r="J27" s="571"/>
      <c r="K27" s="571"/>
      <c r="L27" s="571"/>
      <c r="M27" s="571"/>
      <c r="N27" s="571"/>
      <c r="O27" s="571"/>
      <c r="P27" s="571"/>
      <c r="Q27" s="571"/>
      <c r="R27" s="571"/>
      <c r="S27" s="571"/>
      <c r="T27" s="571"/>
      <c r="U27" s="571"/>
      <c r="V27" s="571"/>
      <c r="W27" s="571"/>
      <c r="X27" s="571"/>
      <c r="Y27" s="571"/>
      <c r="Z27" s="571"/>
      <c r="AA27" s="572"/>
      <c r="AB27" s="249"/>
      <c r="AC27" s="253"/>
      <c r="AD27" s="254"/>
      <c r="AE27" s="254"/>
      <c r="AF27" s="254"/>
      <c r="AG27" s="254"/>
      <c r="AH27" s="255"/>
      <c r="AI27" s="260" t="str">
        <f t="shared" si="1"/>
        <v/>
      </c>
      <c r="AJ27" s="266" t="str">
        <f t="shared" ref="AJ27:AJ83" si="7">+IF(AI27="","",IF(AI27="○",1,IF(AI27="△",0.5,0)))</f>
        <v/>
      </c>
      <c r="AK27" s="266" t="str">
        <f t="shared" si="6"/>
        <v/>
      </c>
      <c r="AL27" s="267" t="str">
        <f t="shared" si="2"/>
        <v/>
      </c>
      <c r="AM27" s="268" t="str">
        <f t="shared" si="3"/>
        <v/>
      </c>
      <c r="AN27" s="276"/>
      <c r="AO27" s="269" t="str">
        <f t="shared" si="4"/>
        <v/>
      </c>
      <c r="AS27" s="366">
        <f t="shared" si="5"/>
        <v>0</v>
      </c>
    </row>
    <row r="28" spans="2:48">
      <c r="B28" s="576"/>
      <c r="C28" s="571"/>
      <c r="D28" s="571"/>
      <c r="E28" s="571"/>
      <c r="F28" s="571"/>
      <c r="G28" s="571"/>
      <c r="H28" s="571"/>
      <c r="I28" s="571"/>
      <c r="J28" s="571"/>
      <c r="K28" s="571"/>
      <c r="L28" s="571"/>
      <c r="M28" s="571"/>
      <c r="N28" s="571"/>
      <c r="O28" s="571"/>
      <c r="P28" s="571"/>
      <c r="Q28" s="571"/>
      <c r="R28" s="571"/>
      <c r="S28" s="571"/>
      <c r="T28" s="571"/>
      <c r="U28" s="571"/>
      <c r="V28" s="571"/>
      <c r="W28" s="571"/>
      <c r="X28" s="571"/>
      <c r="Y28" s="571"/>
      <c r="Z28" s="571"/>
      <c r="AA28" s="572"/>
      <c r="AB28" s="249"/>
      <c r="AC28" s="253"/>
      <c r="AD28" s="254"/>
      <c r="AE28" s="254"/>
      <c r="AF28" s="254"/>
      <c r="AG28" s="254"/>
      <c r="AH28" s="255"/>
      <c r="AI28" s="260" t="str">
        <f t="shared" si="1"/>
        <v/>
      </c>
      <c r="AJ28" s="266" t="str">
        <f t="shared" si="7"/>
        <v/>
      </c>
      <c r="AK28" s="266" t="str">
        <f t="shared" si="6"/>
        <v/>
      </c>
      <c r="AL28" s="267" t="str">
        <f t="shared" si="2"/>
        <v/>
      </c>
      <c r="AM28" s="268" t="str">
        <f t="shared" si="3"/>
        <v/>
      </c>
      <c r="AN28" s="276"/>
      <c r="AO28" s="269" t="str">
        <f t="shared" si="4"/>
        <v/>
      </c>
      <c r="AS28" s="366">
        <f t="shared" si="5"/>
        <v>0</v>
      </c>
    </row>
    <row r="29" spans="2:48">
      <c r="B29" s="576"/>
      <c r="C29" s="571"/>
      <c r="D29" s="571"/>
      <c r="E29" s="571"/>
      <c r="F29" s="571"/>
      <c r="G29" s="571"/>
      <c r="H29" s="571"/>
      <c r="I29" s="571"/>
      <c r="J29" s="571"/>
      <c r="K29" s="571"/>
      <c r="L29" s="571"/>
      <c r="M29" s="571"/>
      <c r="N29" s="571"/>
      <c r="O29" s="571"/>
      <c r="P29" s="571"/>
      <c r="Q29" s="571"/>
      <c r="R29" s="571"/>
      <c r="S29" s="571"/>
      <c r="T29" s="571"/>
      <c r="U29" s="571"/>
      <c r="V29" s="571"/>
      <c r="W29" s="571"/>
      <c r="X29" s="571"/>
      <c r="Y29" s="571"/>
      <c r="Z29" s="571"/>
      <c r="AA29" s="572"/>
      <c r="AB29" s="249"/>
      <c r="AC29" s="253"/>
      <c r="AD29" s="254"/>
      <c r="AE29" s="254"/>
      <c r="AF29" s="254"/>
      <c r="AG29" s="254"/>
      <c r="AH29" s="255"/>
      <c r="AI29" s="260" t="str">
        <f t="shared" si="1"/>
        <v/>
      </c>
      <c r="AJ29" s="266" t="str">
        <f t="shared" si="7"/>
        <v/>
      </c>
      <c r="AK29" s="266" t="str">
        <f t="shared" si="6"/>
        <v/>
      </c>
      <c r="AL29" s="267" t="str">
        <f t="shared" si="2"/>
        <v/>
      </c>
      <c r="AM29" s="268" t="str">
        <f t="shared" si="3"/>
        <v/>
      </c>
      <c r="AN29" s="276"/>
      <c r="AO29" s="269" t="str">
        <f t="shared" si="4"/>
        <v/>
      </c>
      <c r="AS29" s="366">
        <f t="shared" si="5"/>
        <v>0</v>
      </c>
    </row>
    <row r="30" spans="2:48">
      <c r="B30" s="576"/>
      <c r="C30" s="571"/>
      <c r="D30" s="571"/>
      <c r="E30" s="571"/>
      <c r="F30" s="571"/>
      <c r="G30" s="571"/>
      <c r="H30" s="571"/>
      <c r="I30" s="571"/>
      <c r="J30" s="571"/>
      <c r="K30" s="571"/>
      <c r="L30" s="571"/>
      <c r="M30" s="571"/>
      <c r="N30" s="571"/>
      <c r="O30" s="571"/>
      <c r="P30" s="571"/>
      <c r="Q30" s="571"/>
      <c r="R30" s="571"/>
      <c r="S30" s="571"/>
      <c r="T30" s="571"/>
      <c r="U30" s="571"/>
      <c r="V30" s="571"/>
      <c r="W30" s="571"/>
      <c r="X30" s="571"/>
      <c r="Y30" s="571"/>
      <c r="Z30" s="571"/>
      <c r="AA30" s="572"/>
      <c r="AB30" s="249"/>
      <c r="AC30" s="253" t="s">
        <v>223</v>
      </c>
      <c r="AD30" s="254" t="s">
        <v>224</v>
      </c>
      <c r="AE30" s="254" t="s">
        <v>224</v>
      </c>
      <c r="AF30" s="254" t="s">
        <v>224</v>
      </c>
      <c r="AG30" s="254" t="s">
        <v>223</v>
      </c>
      <c r="AH30" s="255" t="s">
        <v>223</v>
      </c>
      <c r="AI30" s="260" t="str">
        <f t="shared" si="1"/>
        <v>×</v>
      </c>
      <c r="AJ30" s="266">
        <f t="shared" si="7"/>
        <v>0</v>
      </c>
      <c r="AK30" s="266">
        <f t="shared" si="6"/>
        <v>0.03</v>
      </c>
      <c r="AL30" s="267">
        <f t="shared" si="2"/>
        <v>0</v>
      </c>
      <c r="AM30" s="268">
        <f t="shared" si="3"/>
        <v>1</v>
      </c>
      <c r="AN30" s="276">
        <v>400</v>
      </c>
      <c r="AO30" s="270">
        <f t="shared" si="4"/>
        <v>400</v>
      </c>
      <c r="AS30" s="366">
        <f t="shared" si="5"/>
        <v>2</v>
      </c>
      <c r="AV30" s="581"/>
    </row>
    <row r="31" spans="2:48">
      <c r="B31" s="576"/>
      <c r="C31" s="571"/>
      <c r="D31" s="571"/>
      <c r="E31" s="571"/>
      <c r="F31" s="571"/>
      <c r="G31" s="571"/>
      <c r="H31" s="571"/>
      <c r="I31" s="571"/>
      <c r="J31" s="571"/>
      <c r="K31" s="571"/>
      <c r="L31" s="571"/>
      <c r="M31" s="571"/>
      <c r="N31" s="571"/>
      <c r="O31" s="571"/>
      <c r="P31" s="571"/>
      <c r="Q31" s="571"/>
      <c r="R31" s="571"/>
      <c r="S31" s="571"/>
      <c r="T31" s="571"/>
      <c r="U31" s="571"/>
      <c r="V31" s="571"/>
      <c r="W31" s="571"/>
      <c r="X31" s="571"/>
      <c r="Y31" s="571"/>
      <c r="Z31" s="571"/>
      <c r="AA31" s="572"/>
      <c r="AB31" s="249"/>
      <c r="AC31" s="253"/>
      <c r="AD31" s="254"/>
      <c r="AE31" s="254"/>
      <c r="AF31" s="254"/>
      <c r="AG31" s="254"/>
      <c r="AH31" s="255"/>
      <c r="AI31" s="260" t="str">
        <f t="shared" si="1"/>
        <v/>
      </c>
      <c r="AJ31" s="266" t="str">
        <f t="shared" si="7"/>
        <v/>
      </c>
      <c r="AK31" s="266" t="str">
        <f t="shared" si="6"/>
        <v/>
      </c>
      <c r="AL31" s="267" t="str">
        <f t="shared" si="2"/>
        <v/>
      </c>
      <c r="AM31" s="268" t="str">
        <f t="shared" si="3"/>
        <v/>
      </c>
      <c r="AN31" s="276"/>
      <c r="AO31" s="269" t="str">
        <f t="shared" si="4"/>
        <v/>
      </c>
      <c r="AS31" s="366">
        <f t="shared" si="5"/>
        <v>0</v>
      </c>
    </row>
    <row r="32" spans="2:48">
      <c r="B32" s="576"/>
      <c r="C32" s="571"/>
      <c r="D32" s="571"/>
      <c r="E32" s="571"/>
      <c r="F32" s="571"/>
      <c r="G32" s="571"/>
      <c r="H32" s="571"/>
      <c r="I32" s="571"/>
      <c r="J32" s="571"/>
      <c r="K32" s="571"/>
      <c r="L32" s="571"/>
      <c r="M32" s="571"/>
      <c r="N32" s="571"/>
      <c r="O32" s="571"/>
      <c r="P32" s="571"/>
      <c r="Q32" s="571"/>
      <c r="R32" s="571"/>
      <c r="S32" s="571"/>
      <c r="T32" s="571"/>
      <c r="U32" s="571"/>
      <c r="V32" s="571"/>
      <c r="W32" s="571"/>
      <c r="X32" s="571"/>
      <c r="Y32" s="571"/>
      <c r="Z32" s="571"/>
      <c r="AA32" s="572"/>
      <c r="AB32" s="249"/>
      <c r="AC32" s="253"/>
      <c r="AD32" s="254"/>
      <c r="AE32" s="254"/>
      <c r="AF32" s="254"/>
      <c r="AG32" s="254"/>
      <c r="AH32" s="255"/>
      <c r="AI32" s="260" t="str">
        <f t="shared" si="1"/>
        <v/>
      </c>
      <c r="AJ32" s="266" t="str">
        <f t="shared" si="7"/>
        <v/>
      </c>
      <c r="AK32" s="266" t="str">
        <f t="shared" si="6"/>
        <v/>
      </c>
      <c r="AL32" s="267" t="str">
        <f t="shared" si="2"/>
        <v/>
      </c>
      <c r="AM32" s="268" t="str">
        <f t="shared" si="3"/>
        <v/>
      </c>
      <c r="AN32" s="276"/>
      <c r="AO32" s="269" t="str">
        <f t="shared" si="4"/>
        <v/>
      </c>
      <c r="AS32" s="366">
        <f t="shared" si="5"/>
        <v>0</v>
      </c>
    </row>
    <row r="33" spans="2:48">
      <c r="B33" s="576"/>
      <c r="C33" s="571"/>
      <c r="D33" s="571"/>
      <c r="E33" s="571"/>
      <c r="F33" s="571"/>
      <c r="G33" s="571"/>
      <c r="H33" s="571"/>
      <c r="I33" s="571"/>
      <c r="J33" s="571"/>
      <c r="K33" s="571"/>
      <c r="L33" s="571"/>
      <c r="M33" s="571"/>
      <c r="N33" s="571"/>
      <c r="O33" s="571"/>
      <c r="P33" s="571"/>
      <c r="Q33" s="571"/>
      <c r="R33" s="571"/>
      <c r="S33" s="571"/>
      <c r="T33" s="571"/>
      <c r="U33" s="571"/>
      <c r="V33" s="571"/>
      <c r="W33" s="571"/>
      <c r="X33" s="571"/>
      <c r="Y33" s="571"/>
      <c r="Z33" s="571"/>
      <c r="AA33" s="572"/>
      <c r="AB33" s="249"/>
      <c r="AC33" s="253"/>
      <c r="AD33" s="254"/>
      <c r="AE33" s="254"/>
      <c r="AF33" s="254"/>
      <c r="AG33" s="254"/>
      <c r="AH33" s="255"/>
      <c r="AI33" s="260" t="str">
        <f t="shared" si="1"/>
        <v/>
      </c>
      <c r="AJ33" s="266" t="str">
        <f t="shared" si="7"/>
        <v/>
      </c>
      <c r="AK33" s="266" t="str">
        <f t="shared" si="6"/>
        <v/>
      </c>
      <c r="AL33" s="267" t="str">
        <f t="shared" si="2"/>
        <v/>
      </c>
      <c r="AM33" s="268" t="str">
        <f t="shared" si="3"/>
        <v/>
      </c>
      <c r="AN33" s="276"/>
      <c r="AO33" s="269" t="str">
        <f t="shared" si="4"/>
        <v/>
      </c>
      <c r="AS33" s="366">
        <f t="shared" si="5"/>
        <v>0</v>
      </c>
    </row>
    <row r="34" spans="2:48">
      <c r="B34" s="576"/>
      <c r="C34" s="571"/>
      <c r="D34" s="571"/>
      <c r="E34" s="571"/>
      <c r="F34" s="571"/>
      <c r="G34" s="571"/>
      <c r="H34" s="571"/>
      <c r="I34" s="571"/>
      <c r="J34" s="571"/>
      <c r="K34" s="571"/>
      <c r="L34" s="571"/>
      <c r="M34" s="571"/>
      <c r="N34" s="571"/>
      <c r="O34" s="571"/>
      <c r="P34" s="571"/>
      <c r="Q34" s="571"/>
      <c r="R34" s="571"/>
      <c r="S34" s="571"/>
      <c r="T34" s="571"/>
      <c r="U34" s="571"/>
      <c r="V34" s="571"/>
      <c r="W34" s="571"/>
      <c r="X34" s="571"/>
      <c r="Y34" s="571"/>
      <c r="Z34" s="571"/>
      <c r="AA34" s="572"/>
      <c r="AB34" s="249"/>
      <c r="AC34" s="253" t="s">
        <v>225</v>
      </c>
      <c r="AD34" s="254" t="s">
        <v>225</v>
      </c>
      <c r="AE34" s="254" t="s">
        <v>224</v>
      </c>
      <c r="AF34" s="254" t="s">
        <v>224</v>
      </c>
      <c r="AG34" s="254" t="s">
        <v>224</v>
      </c>
      <c r="AH34" s="254" t="s">
        <v>224</v>
      </c>
      <c r="AI34" s="260" t="str">
        <f t="shared" si="1"/>
        <v>○</v>
      </c>
      <c r="AJ34" s="266">
        <f t="shared" si="7"/>
        <v>1</v>
      </c>
      <c r="AK34" s="266">
        <f t="shared" si="6"/>
        <v>0.03</v>
      </c>
      <c r="AL34" s="267">
        <f t="shared" si="2"/>
        <v>0.03</v>
      </c>
      <c r="AM34" s="268">
        <f t="shared" si="3"/>
        <v>0.97</v>
      </c>
      <c r="AN34" s="276">
        <v>18510</v>
      </c>
      <c r="AO34" s="270">
        <f t="shared" si="4"/>
        <v>17954.7</v>
      </c>
      <c r="AS34" s="366">
        <f t="shared" si="5"/>
        <v>0</v>
      </c>
    </row>
    <row r="35" spans="2:48">
      <c r="B35" s="576"/>
      <c r="C35" s="571"/>
      <c r="D35" s="571"/>
      <c r="E35" s="571"/>
      <c r="F35" s="571"/>
      <c r="G35" s="571"/>
      <c r="H35" s="571"/>
      <c r="I35" s="571"/>
      <c r="J35" s="571"/>
      <c r="K35" s="571"/>
      <c r="L35" s="571"/>
      <c r="M35" s="571"/>
      <c r="N35" s="571"/>
      <c r="O35" s="571"/>
      <c r="P35" s="571"/>
      <c r="Q35" s="571"/>
      <c r="R35" s="571"/>
      <c r="S35" s="571"/>
      <c r="T35" s="571"/>
      <c r="U35" s="571"/>
      <c r="V35" s="571"/>
      <c r="W35" s="571"/>
      <c r="X35" s="571"/>
      <c r="Y35" s="571"/>
      <c r="Z35" s="571"/>
      <c r="AA35" s="572"/>
      <c r="AB35" s="249"/>
      <c r="AC35" s="253"/>
      <c r="AD35" s="254"/>
      <c r="AE35" s="254"/>
      <c r="AF35" s="254"/>
      <c r="AG35" s="254"/>
      <c r="AH35" s="255"/>
      <c r="AI35" s="260" t="str">
        <f t="shared" si="1"/>
        <v/>
      </c>
      <c r="AJ35" s="266" t="str">
        <f t="shared" si="7"/>
        <v/>
      </c>
      <c r="AK35" s="266" t="str">
        <f t="shared" si="6"/>
        <v/>
      </c>
      <c r="AL35" s="267" t="str">
        <f t="shared" si="2"/>
        <v/>
      </c>
      <c r="AM35" s="268" t="str">
        <f t="shared" si="3"/>
        <v/>
      </c>
      <c r="AN35" s="276"/>
      <c r="AO35" s="269" t="str">
        <f t="shared" si="4"/>
        <v/>
      </c>
      <c r="AS35" s="366">
        <f t="shared" si="5"/>
        <v>0</v>
      </c>
    </row>
    <row r="36" spans="2:48">
      <c r="B36" s="576"/>
      <c r="C36" s="571"/>
      <c r="D36" s="571"/>
      <c r="E36" s="571"/>
      <c r="F36" s="571"/>
      <c r="G36" s="571"/>
      <c r="H36" s="571"/>
      <c r="I36" s="571"/>
      <c r="J36" s="571"/>
      <c r="K36" s="571"/>
      <c r="L36" s="571"/>
      <c r="M36" s="571"/>
      <c r="N36" s="571"/>
      <c r="O36" s="571"/>
      <c r="P36" s="571"/>
      <c r="Q36" s="571"/>
      <c r="R36" s="571"/>
      <c r="S36" s="571"/>
      <c r="T36" s="571"/>
      <c r="U36" s="571"/>
      <c r="V36" s="571"/>
      <c r="W36" s="571"/>
      <c r="X36" s="571"/>
      <c r="Y36" s="571"/>
      <c r="Z36" s="571"/>
      <c r="AA36" s="572"/>
      <c r="AB36" s="249"/>
      <c r="AC36" s="253"/>
      <c r="AD36" s="254"/>
      <c r="AE36" s="254"/>
      <c r="AF36" s="254"/>
      <c r="AG36" s="254"/>
      <c r="AH36" s="255"/>
      <c r="AI36" s="260" t="str">
        <f t="shared" si="1"/>
        <v/>
      </c>
      <c r="AJ36" s="266" t="str">
        <f t="shared" si="7"/>
        <v/>
      </c>
      <c r="AK36" s="266" t="str">
        <f t="shared" si="6"/>
        <v/>
      </c>
      <c r="AL36" s="267" t="str">
        <f t="shared" si="2"/>
        <v/>
      </c>
      <c r="AM36" s="268" t="str">
        <f t="shared" si="3"/>
        <v/>
      </c>
      <c r="AN36" s="276"/>
      <c r="AO36" s="269" t="str">
        <f t="shared" si="4"/>
        <v/>
      </c>
      <c r="AS36" s="366">
        <f t="shared" si="5"/>
        <v>0</v>
      </c>
    </row>
    <row r="37" spans="2:48">
      <c r="B37" s="576"/>
      <c r="C37" s="571"/>
      <c r="D37" s="571"/>
      <c r="E37" s="571"/>
      <c r="F37" s="571"/>
      <c r="G37" s="571"/>
      <c r="H37" s="571"/>
      <c r="I37" s="571"/>
      <c r="J37" s="571"/>
      <c r="K37" s="571"/>
      <c r="L37" s="571"/>
      <c r="M37" s="571"/>
      <c r="N37" s="571"/>
      <c r="O37" s="571"/>
      <c r="P37" s="571"/>
      <c r="Q37" s="571"/>
      <c r="R37" s="571"/>
      <c r="S37" s="571"/>
      <c r="T37" s="571"/>
      <c r="U37" s="571"/>
      <c r="V37" s="571"/>
      <c r="W37" s="571"/>
      <c r="X37" s="571"/>
      <c r="Y37" s="571"/>
      <c r="Z37" s="571"/>
      <c r="AA37" s="572"/>
      <c r="AB37" s="249"/>
      <c r="AC37" s="253"/>
      <c r="AD37" s="254"/>
      <c r="AE37" s="254"/>
      <c r="AF37" s="254"/>
      <c r="AG37" s="254"/>
      <c r="AH37" s="255"/>
      <c r="AI37" s="260" t="str">
        <f t="shared" si="1"/>
        <v/>
      </c>
      <c r="AJ37" s="266" t="str">
        <f t="shared" si="7"/>
        <v/>
      </c>
      <c r="AK37" s="266" t="str">
        <f t="shared" si="6"/>
        <v/>
      </c>
      <c r="AL37" s="267" t="str">
        <f t="shared" si="2"/>
        <v/>
      </c>
      <c r="AM37" s="268" t="str">
        <f t="shared" si="3"/>
        <v/>
      </c>
      <c r="AN37" s="276"/>
      <c r="AO37" s="269" t="str">
        <f t="shared" si="4"/>
        <v/>
      </c>
      <c r="AS37" s="366">
        <f t="shared" si="5"/>
        <v>0</v>
      </c>
    </row>
    <row r="38" spans="2:48">
      <c r="B38" s="576"/>
      <c r="C38" s="571"/>
      <c r="D38" s="571"/>
      <c r="E38" s="571"/>
      <c r="F38" s="571"/>
      <c r="G38" s="571"/>
      <c r="H38" s="571"/>
      <c r="I38" s="571"/>
      <c r="J38" s="571"/>
      <c r="K38" s="571"/>
      <c r="L38" s="571"/>
      <c r="M38" s="571"/>
      <c r="N38" s="571"/>
      <c r="O38" s="571"/>
      <c r="P38" s="571"/>
      <c r="Q38" s="571"/>
      <c r="R38" s="571"/>
      <c r="S38" s="571"/>
      <c r="T38" s="571"/>
      <c r="U38" s="571"/>
      <c r="V38" s="571"/>
      <c r="W38" s="571"/>
      <c r="X38" s="571"/>
      <c r="Y38" s="571"/>
      <c r="Z38" s="571"/>
      <c r="AA38" s="572"/>
      <c r="AB38" s="249"/>
      <c r="AC38" s="253"/>
      <c r="AD38" s="254"/>
      <c r="AE38" s="254"/>
      <c r="AF38" s="254"/>
      <c r="AG38" s="254"/>
      <c r="AH38" s="255"/>
      <c r="AI38" s="260" t="str">
        <f t="shared" si="1"/>
        <v/>
      </c>
      <c r="AJ38" s="266" t="str">
        <f t="shared" si="7"/>
        <v/>
      </c>
      <c r="AK38" s="266" t="str">
        <f t="shared" si="6"/>
        <v/>
      </c>
      <c r="AL38" s="267" t="str">
        <f t="shared" si="2"/>
        <v/>
      </c>
      <c r="AM38" s="268" t="str">
        <f t="shared" si="3"/>
        <v/>
      </c>
      <c r="AN38" s="276"/>
      <c r="AO38" s="269" t="str">
        <f t="shared" si="4"/>
        <v/>
      </c>
      <c r="AS38" s="366">
        <f t="shared" si="5"/>
        <v>0</v>
      </c>
    </row>
    <row r="39" spans="2:48">
      <c r="B39" s="576"/>
      <c r="C39" s="571"/>
      <c r="D39" s="571"/>
      <c r="E39" s="571"/>
      <c r="F39" s="571"/>
      <c r="G39" s="571"/>
      <c r="H39" s="571"/>
      <c r="I39" s="571"/>
      <c r="J39" s="571"/>
      <c r="K39" s="571"/>
      <c r="L39" s="571"/>
      <c r="M39" s="571"/>
      <c r="N39" s="571"/>
      <c r="O39" s="571"/>
      <c r="P39" s="571"/>
      <c r="Q39" s="571"/>
      <c r="R39" s="571"/>
      <c r="S39" s="571"/>
      <c r="T39" s="571"/>
      <c r="U39" s="571"/>
      <c r="V39" s="571"/>
      <c r="W39" s="571"/>
      <c r="X39" s="571"/>
      <c r="Y39" s="571"/>
      <c r="Z39" s="571"/>
      <c r="AA39" s="572"/>
      <c r="AB39" s="249"/>
      <c r="AC39" s="253" t="s">
        <v>223</v>
      </c>
      <c r="AD39" s="254" t="s">
        <v>224</v>
      </c>
      <c r="AE39" s="254" t="s">
        <v>224</v>
      </c>
      <c r="AF39" s="254" t="s">
        <v>225</v>
      </c>
      <c r="AG39" s="254" t="s">
        <v>223</v>
      </c>
      <c r="AH39" s="255" t="s">
        <v>224</v>
      </c>
      <c r="AI39" s="260" t="str">
        <f t="shared" si="1"/>
        <v>×</v>
      </c>
      <c r="AJ39" s="266">
        <f t="shared" si="7"/>
        <v>0</v>
      </c>
      <c r="AK39" s="266">
        <f t="shared" si="6"/>
        <v>0.03</v>
      </c>
      <c r="AL39" s="267">
        <f t="shared" si="2"/>
        <v>0</v>
      </c>
      <c r="AM39" s="268">
        <f t="shared" si="3"/>
        <v>1</v>
      </c>
      <c r="AN39" s="276">
        <v>60</v>
      </c>
      <c r="AO39" s="270">
        <f t="shared" si="4"/>
        <v>60</v>
      </c>
      <c r="AS39" s="366">
        <f t="shared" si="5"/>
        <v>2</v>
      </c>
      <c r="AV39" s="581"/>
    </row>
    <row r="40" spans="2:48">
      <c r="B40" s="576"/>
      <c r="C40" s="571"/>
      <c r="D40" s="571"/>
      <c r="E40" s="571"/>
      <c r="F40" s="571"/>
      <c r="G40" s="571"/>
      <c r="H40" s="571"/>
      <c r="I40" s="571"/>
      <c r="J40" s="571"/>
      <c r="K40" s="571"/>
      <c r="L40" s="571"/>
      <c r="M40" s="571"/>
      <c r="N40" s="571"/>
      <c r="O40" s="571"/>
      <c r="P40" s="571"/>
      <c r="Q40" s="571"/>
      <c r="R40" s="571"/>
      <c r="S40" s="571"/>
      <c r="T40" s="571"/>
      <c r="U40" s="571"/>
      <c r="V40" s="571"/>
      <c r="W40" s="571"/>
      <c r="X40" s="571"/>
      <c r="Y40" s="571"/>
      <c r="Z40" s="571"/>
      <c r="AA40" s="572"/>
      <c r="AB40" s="249"/>
      <c r="AC40" s="253"/>
      <c r="AD40" s="254"/>
      <c r="AE40" s="254"/>
      <c r="AF40" s="254"/>
      <c r="AG40" s="254"/>
      <c r="AH40" s="255"/>
      <c r="AI40" s="260" t="str">
        <f t="shared" si="1"/>
        <v/>
      </c>
      <c r="AJ40" s="266" t="str">
        <f t="shared" si="7"/>
        <v/>
      </c>
      <c r="AK40" s="266" t="str">
        <f t="shared" si="6"/>
        <v/>
      </c>
      <c r="AL40" s="267" t="str">
        <f t="shared" si="2"/>
        <v/>
      </c>
      <c r="AM40" s="268" t="str">
        <f t="shared" si="3"/>
        <v/>
      </c>
      <c r="AN40" s="276"/>
      <c r="AO40" s="269" t="str">
        <f t="shared" si="4"/>
        <v/>
      </c>
      <c r="AS40" s="366">
        <f t="shared" si="5"/>
        <v>0</v>
      </c>
    </row>
    <row r="41" spans="2:48">
      <c r="B41" s="576"/>
      <c r="C41" s="571"/>
      <c r="D41" s="571"/>
      <c r="E41" s="571"/>
      <c r="F41" s="571"/>
      <c r="G41" s="571"/>
      <c r="H41" s="571"/>
      <c r="I41" s="571"/>
      <c r="J41" s="571"/>
      <c r="K41" s="571"/>
      <c r="L41" s="571"/>
      <c r="M41" s="571"/>
      <c r="N41" s="571"/>
      <c r="O41" s="571"/>
      <c r="P41" s="571"/>
      <c r="Q41" s="571"/>
      <c r="R41" s="571"/>
      <c r="S41" s="571"/>
      <c r="T41" s="571"/>
      <c r="U41" s="571"/>
      <c r="V41" s="571"/>
      <c r="W41" s="571"/>
      <c r="X41" s="571"/>
      <c r="Y41" s="571"/>
      <c r="Z41" s="571"/>
      <c r="AA41" s="572"/>
      <c r="AB41" s="249"/>
      <c r="AC41" s="253"/>
      <c r="AD41" s="254"/>
      <c r="AE41" s="254"/>
      <c r="AF41" s="254"/>
      <c r="AG41" s="254"/>
      <c r="AH41" s="255"/>
      <c r="AI41" s="260" t="str">
        <f t="shared" si="1"/>
        <v/>
      </c>
      <c r="AJ41" s="266" t="str">
        <f t="shared" si="7"/>
        <v/>
      </c>
      <c r="AK41" s="266" t="str">
        <f t="shared" si="6"/>
        <v/>
      </c>
      <c r="AL41" s="267" t="str">
        <f t="shared" si="2"/>
        <v/>
      </c>
      <c r="AM41" s="268" t="str">
        <f t="shared" si="3"/>
        <v/>
      </c>
      <c r="AN41" s="276"/>
      <c r="AO41" s="269" t="str">
        <f t="shared" si="4"/>
        <v/>
      </c>
      <c r="AS41" s="366">
        <f t="shared" si="5"/>
        <v>0</v>
      </c>
    </row>
    <row r="42" spans="2:48">
      <c r="B42" s="576"/>
      <c r="C42" s="571"/>
      <c r="D42" s="571"/>
      <c r="E42" s="571"/>
      <c r="F42" s="571"/>
      <c r="G42" s="571"/>
      <c r="H42" s="571"/>
      <c r="I42" s="571"/>
      <c r="J42" s="571"/>
      <c r="K42" s="571"/>
      <c r="L42" s="571"/>
      <c r="M42" s="571"/>
      <c r="N42" s="571"/>
      <c r="O42" s="571"/>
      <c r="P42" s="571"/>
      <c r="Q42" s="571"/>
      <c r="R42" s="571"/>
      <c r="S42" s="571"/>
      <c r="T42" s="571"/>
      <c r="U42" s="571"/>
      <c r="V42" s="571"/>
      <c r="W42" s="571"/>
      <c r="X42" s="571"/>
      <c r="Y42" s="571"/>
      <c r="Z42" s="571"/>
      <c r="AA42" s="572"/>
      <c r="AB42" s="249"/>
      <c r="AC42" s="253"/>
      <c r="AD42" s="254"/>
      <c r="AE42" s="254"/>
      <c r="AF42" s="254"/>
      <c r="AG42" s="254"/>
      <c r="AH42" s="255"/>
      <c r="AI42" s="260" t="str">
        <f t="shared" si="1"/>
        <v/>
      </c>
      <c r="AJ42" s="266" t="str">
        <f t="shared" si="7"/>
        <v/>
      </c>
      <c r="AK42" s="266" t="str">
        <f t="shared" si="6"/>
        <v/>
      </c>
      <c r="AL42" s="267" t="str">
        <f t="shared" si="2"/>
        <v/>
      </c>
      <c r="AM42" s="268" t="str">
        <f t="shared" si="3"/>
        <v/>
      </c>
      <c r="AN42" s="276"/>
      <c r="AO42" s="269" t="str">
        <f t="shared" si="4"/>
        <v/>
      </c>
      <c r="AS42" s="366">
        <f t="shared" si="5"/>
        <v>0</v>
      </c>
    </row>
    <row r="43" spans="2:48">
      <c r="B43" s="576"/>
      <c r="C43" s="571"/>
      <c r="D43" s="571"/>
      <c r="E43" s="571"/>
      <c r="F43" s="571"/>
      <c r="G43" s="571"/>
      <c r="H43" s="571"/>
      <c r="I43" s="571"/>
      <c r="J43" s="571"/>
      <c r="K43" s="571"/>
      <c r="L43" s="571"/>
      <c r="M43" s="571"/>
      <c r="N43" s="571"/>
      <c r="O43" s="571"/>
      <c r="P43" s="571"/>
      <c r="Q43" s="571"/>
      <c r="R43" s="571"/>
      <c r="S43" s="571"/>
      <c r="T43" s="571"/>
      <c r="U43" s="571"/>
      <c r="V43" s="571"/>
      <c r="W43" s="571"/>
      <c r="X43" s="571"/>
      <c r="Y43" s="571"/>
      <c r="Z43" s="571"/>
      <c r="AA43" s="572"/>
      <c r="AB43" s="249"/>
      <c r="AC43" s="253" t="s">
        <v>223</v>
      </c>
      <c r="AD43" s="254" t="s">
        <v>224</v>
      </c>
      <c r="AE43" s="254" t="s">
        <v>224</v>
      </c>
      <c r="AF43" s="254" t="s">
        <v>225</v>
      </c>
      <c r="AG43" s="254" t="s">
        <v>223</v>
      </c>
      <c r="AH43" s="255" t="s">
        <v>224</v>
      </c>
      <c r="AI43" s="260" t="str">
        <f t="shared" si="1"/>
        <v>×</v>
      </c>
      <c r="AJ43" s="266">
        <f t="shared" si="7"/>
        <v>0</v>
      </c>
      <c r="AK43" s="266">
        <f t="shared" si="6"/>
        <v>0.03</v>
      </c>
      <c r="AL43" s="267">
        <f t="shared" si="2"/>
        <v>0</v>
      </c>
      <c r="AM43" s="268">
        <f t="shared" si="3"/>
        <v>1</v>
      </c>
      <c r="AN43" s="276">
        <v>40</v>
      </c>
      <c r="AO43" s="270">
        <f t="shared" si="4"/>
        <v>40</v>
      </c>
      <c r="AS43" s="366">
        <f t="shared" si="5"/>
        <v>2</v>
      </c>
    </row>
    <row r="44" spans="2:48">
      <c r="B44" s="576"/>
      <c r="C44" s="571"/>
      <c r="D44" s="571"/>
      <c r="E44" s="571"/>
      <c r="F44" s="571"/>
      <c r="G44" s="571"/>
      <c r="H44" s="571"/>
      <c r="I44" s="571"/>
      <c r="J44" s="571"/>
      <c r="K44" s="571"/>
      <c r="L44" s="571"/>
      <c r="M44" s="571"/>
      <c r="N44" s="571"/>
      <c r="O44" s="571"/>
      <c r="P44" s="571"/>
      <c r="Q44" s="571"/>
      <c r="R44" s="571"/>
      <c r="S44" s="571"/>
      <c r="T44" s="571"/>
      <c r="U44" s="571"/>
      <c r="V44" s="571"/>
      <c r="W44" s="571"/>
      <c r="X44" s="571"/>
      <c r="Y44" s="571"/>
      <c r="Z44" s="571"/>
      <c r="AA44" s="572"/>
      <c r="AB44" s="249"/>
      <c r="AC44" s="253"/>
      <c r="AD44" s="254"/>
      <c r="AE44" s="254"/>
      <c r="AF44" s="254"/>
      <c r="AG44" s="254"/>
      <c r="AH44" s="255"/>
      <c r="AI44" s="260" t="str">
        <f t="shared" si="1"/>
        <v/>
      </c>
      <c r="AJ44" s="266" t="str">
        <f t="shared" si="7"/>
        <v/>
      </c>
      <c r="AK44" s="266" t="str">
        <f t="shared" si="6"/>
        <v/>
      </c>
      <c r="AL44" s="267" t="str">
        <f t="shared" si="2"/>
        <v/>
      </c>
      <c r="AM44" s="268" t="str">
        <f t="shared" si="3"/>
        <v/>
      </c>
      <c r="AN44" s="276"/>
      <c r="AO44" s="269" t="str">
        <f t="shared" si="4"/>
        <v/>
      </c>
      <c r="AS44" s="366">
        <f t="shared" si="5"/>
        <v>0</v>
      </c>
    </row>
    <row r="45" spans="2:48">
      <c r="B45" s="576"/>
      <c r="C45" s="571"/>
      <c r="D45" s="571"/>
      <c r="E45" s="571"/>
      <c r="F45" s="571"/>
      <c r="G45" s="571"/>
      <c r="H45" s="571"/>
      <c r="I45" s="571"/>
      <c r="J45" s="571"/>
      <c r="K45" s="571"/>
      <c r="L45" s="571"/>
      <c r="M45" s="571"/>
      <c r="N45" s="571"/>
      <c r="O45" s="571"/>
      <c r="P45" s="571"/>
      <c r="Q45" s="571"/>
      <c r="R45" s="571"/>
      <c r="S45" s="571"/>
      <c r="T45" s="571"/>
      <c r="U45" s="571"/>
      <c r="V45" s="571"/>
      <c r="W45" s="571"/>
      <c r="X45" s="571"/>
      <c r="Y45" s="571"/>
      <c r="Z45" s="571"/>
      <c r="AA45" s="572"/>
      <c r="AB45" s="249"/>
      <c r="AC45" s="253"/>
      <c r="AD45" s="254"/>
      <c r="AE45" s="254"/>
      <c r="AF45" s="254"/>
      <c r="AG45" s="254"/>
      <c r="AH45" s="255"/>
      <c r="AI45" s="260" t="str">
        <f t="shared" si="1"/>
        <v/>
      </c>
      <c r="AJ45" s="266" t="str">
        <f t="shared" si="7"/>
        <v/>
      </c>
      <c r="AK45" s="266" t="str">
        <f t="shared" si="6"/>
        <v/>
      </c>
      <c r="AL45" s="267" t="str">
        <f t="shared" si="2"/>
        <v/>
      </c>
      <c r="AM45" s="268" t="str">
        <f t="shared" si="3"/>
        <v/>
      </c>
      <c r="AN45" s="276"/>
      <c r="AO45" s="269" t="str">
        <f t="shared" si="4"/>
        <v/>
      </c>
      <c r="AS45" s="366">
        <f t="shared" si="5"/>
        <v>0</v>
      </c>
    </row>
    <row r="46" spans="2:48">
      <c r="B46" s="576"/>
      <c r="C46" s="571"/>
      <c r="D46" s="571"/>
      <c r="E46" s="571"/>
      <c r="F46" s="571"/>
      <c r="G46" s="571"/>
      <c r="H46" s="571"/>
      <c r="I46" s="571"/>
      <c r="J46" s="571"/>
      <c r="K46" s="571"/>
      <c r="L46" s="571"/>
      <c r="M46" s="571"/>
      <c r="N46" s="571"/>
      <c r="O46" s="571"/>
      <c r="P46" s="571"/>
      <c r="Q46" s="571"/>
      <c r="R46" s="571"/>
      <c r="S46" s="571"/>
      <c r="T46" s="571"/>
      <c r="U46" s="571"/>
      <c r="V46" s="571"/>
      <c r="W46" s="571"/>
      <c r="X46" s="571"/>
      <c r="Y46" s="571"/>
      <c r="Z46" s="571"/>
      <c r="AA46" s="572"/>
      <c r="AB46" s="249"/>
      <c r="AC46" s="253"/>
      <c r="AD46" s="254"/>
      <c r="AE46" s="254"/>
      <c r="AF46" s="254"/>
      <c r="AG46" s="254"/>
      <c r="AH46" s="255"/>
      <c r="AI46" s="260" t="str">
        <f t="shared" si="1"/>
        <v/>
      </c>
      <c r="AJ46" s="266" t="str">
        <f t="shared" si="7"/>
        <v/>
      </c>
      <c r="AK46" s="266" t="str">
        <f t="shared" si="6"/>
        <v/>
      </c>
      <c r="AL46" s="267" t="str">
        <f t="shared" si="2"/>
        <v/>
      </c>
      <c r="AM46" s="268" t="str">
        <f t="shared" si="3"/>
        <v/>
      </c>
      <c r="AN46" s="276"/>
      <c r="AO46" s="269" t="str">
        <f t="shared" si="4"/>
        <v/>
      </c>
      <c r="AS46" s="366">
        <f t="shared" si="5"/>
        <v>0</v>
      </c>
    </row>
    <row r="47" spans="2:48">
      <c r="B47" s="576"/>
      <c r="C47" s="571"/>
      <c r="D47" s="571"/>
      <c r="E47" s="571"/>
      <c r="F47" s="571"/>
      <c r="G47" s="571"/>
      <c r="H47" s="571"/>
      <c r="I47" s="571"/>
      <c r="J47" s="571"/>
      <c r="K47" s="571"/>
      <c r="L47" s="571"/>
      <c r="M47" s="571"/>
      <c r="N47" s="571"/>
      <c r="O47" s="571"/>
      <c r="P47" s="571"/>
      <c r="Q47" s="571"/>
      <c r="R47" s="571"/>
      <c r="S47" s="571"/>
      <c r="T47" s="571"/>
      <c r="U47" s="571"/>
      <c r="V47" s="571"/>
      <c r="W47" s="571"/>
      <c r="X47" s="571"/>
      <c r="Y47" s="571"/>
      <c r="Z47" s="571"/>
      <c r="AA47" s="572"/>
      <c r="AB47" s="249"/>
      <c r="AC47" s="253"/>
      <c r="AD47" s="254"/>
      <c r="AE47" s="254"/>
      <c r="AF47" s="254"/>
      <c r="AG47" s="254"/>
      <c r="AH47" s="255"/>
      <c r="AI47" s="260" t="str">
        <f t="shared" si="1"/>
        <v/>
      </c>
      <c r="AJ47" s="266" t="str">
        <f t="shared" si="7"/>
        <v/>
      </c>
      <c r="AK47" s="266" t="str">
        <f t="shared" si="6"/>
        <v/>
      </c>
      <c r="AL47" s="267" t="str">
        <f t="shared" si="2"/>
        <v/>
      </c>
      <c r="AM47" s="268" t="str">
        <f t="shared" si="3"/>
        <v/>
      </c>
      <c r="AN47" s="276"/>
      <c r="AO47" s="269" t="str">
        <f t="shared" si="4"/>
        <v/>
      </c>
      <c r="AS47" s="366">
        <f t="shared" si="5"/>
        <v>0</v>
      </c>
      <c r="AV47" s="581"/>
    </row>
    <row r="48" spans="2:48">
      <c r="B48" s="576"/>
      <c r="C48" s="571"/>
      <c r="D48" s="571"/>
      <c r="E48" s="571"/>
      <c r="F48" s="571"/>
      <c r="G48" s="571"/>
      <c r="H48" s="571"/>
      <c r="I48" s="571"/>
      <c r="J48" s="571"/>
      <c r="K48" s="571"/>
      <c r="L48" s="571"/>
      <c r="M48" s="571"/>
      <c r="N48" s="571"/>
      <c r="O48" s="571"/>
      <c r="P48" s="571"/>
      <c r="Q48" s="571"/>
      <c r="R48" s="571"/>
      <c r="S48" s="571"/>
      <c r="T48" s="571"/>
      <c r="U48" s="571"/>
      <c r="V48" s="571"/>
      <c r="W48" s="571"/>
      <c r="X48" s="571"/>
      <c r="Y48" s="571"/>
      <c r="Z48" s="571"/>
      <c r="AA48" s="572"/>
      <c r="AB48" s="249"/>
      <c r="AC48" s="253" t="s">
        <v>223</v>
      </c>
      <c r="AD48" s="254" t="s">
        <v>224</v>
      </c>
      <c r="AE48" s="254" t="s">
        <v>224</v>
      </c>
      <c r="AF48" s="254" t="s">
        <v>224</v>
      </c>
      <c r="AG48" s="254" t="s">
        <v>223</v>
      </c>
      <c r="AH48" s="255" t="s">
        <v>224</v>
      </c>
      <c r="AI48" s="260" t="str">
        <f t="shared" si="1"/>
        <v>×</v>
      </c>
      <c r="AJ48" s="266">
        <f t="shared" si="7"/>
        <v>0</v>
      </c>
      <c r="AK48" s="266">
        <f t="shared" si="6"/>
        <v>0.03</v>
      </c>
      <c r="AL48" s="267">
        <f t="shared" si="2"/>
        <v>0</v>
      </c>
      <c r="AM48" s="268">
        <f t="shared" si="3"/>
        <v>1</v>
      </c>
      <c r="AN48" s="276">
        <v>60</v>
      </c>
      <c r="AO48" s="270">
        <f t="shared" si="4"/>
        <v>60</v>
      </c>
      <c r="AS48" s="366">
        <f t="shared" si="5"/>
        <v>2</v>
      </c>
      <c r="AV48" s="581"/>
    </row>
    <row r="49" spans="2:48">
      <c r="B49" s="576"/>
      <c r="C49" s="571"/>
      <c r="D49" s="571"/>
      <c r="E49" s="571"/>
      <c r="F49" s="571"/>
      <c r="G49" s="571"/>
      <c r="H49" s="571"/>
      <c r="I49" s="571"/>
      <c r="J49" s="571"/>
      <c r="K49" s="571"/>
      <c r="L49" s="571"/>
      <c r="M49" s="571"/>
      <c r="N49" s="571"/>
      <c r="O49" s="571"/>
      <c r="P49" s="571"/>
      <c r="Q49" s="571"/>
      <c r="R49" s="571"/>
      <c r="S49" s="571"/>
      <c r="T49" s="571"/>
      <c r="U49" s="571"/>
      <c r="V49" s="571"/>
      <c r="W49" s="571"/>
      <c r="X49" s="571"/>
      <c r="Y49" s="571"/>
      <c r="Z49" s="571"/>
      <c r="AA49" s="572"/>
      <c r="AB49" s="249"/>
      <c r="AC49" s="253"/>
      <c r="AD49" s="254"/>
      <c r="AE49" s="254"/>
      <c r="AF49" s="254"/>
      <c r="AG49" s="254"/>
      <c r="AH49" s="255"/>
      <c r="AI49" s="260" t="str">
        <f t="shared" si="1"/>
        <v/>
      </c>
      <c r="AJ49" s="266" t="str">
        <f t="shared" si="7"/>
        <v/>
      </c>
      <c r="AK49" s="266" t="str">
        <f t="shared" si="6"/>
        <v/>
      </c>
      <c r="AL49" s="267" t="str">
        <f t="shared" si="2"/>
        <v/>
      </c>
      <c r="AM49" s="268" t="str">
        <f t="shared" si="3"/>
        <v/>
      </c>
      <c r="AN49" s="276"/>
      <c r="AO49" s="269" t="str">
        <f t="shared" si="4"/>
        <v/>
      </c>
      <c r="AS49" s="366">
        <f t="shared" si="5"/>
        <v>0</v>
      </c>
    </row>
    <row r="50" spans="2:48">
      <c r="B50" s="576"/>
      <c r="C50" s="571"/>
      <c r="D50" s="571"/>
      <c r="E50" s="571"/>
      <c r="F50" s="571"/>
      <c r="G50" s="571"/>
      <c r="H50" s="571"/>
      <c r="I50" s="571"/>
      <c r="J50" s="571"/>
      <c r="K50" s="571"/>
      <c r="L50" s="571"/>
      <c r="M50" s="571"/>
      <c r="N50" s="571"/>
      <c r="O50" s="571"/>
      <c r="P50" s="571"/>
      <c r="Q50" s="571"/>
      <c r="R50" s="571"/>
      <c r="S50" s="571"/>
      <c r="T50" s="571"/>
      <c r="U50" s="571"/>
      <c r="V50" s="571"/>
      <c r="W50" s="571"/>
      <c r="X50" s="571"/>
      <c r="Y50" s="571"/>
      <c r="Z50" s="571"/>
      <c r="AA50" s="572"/>
      <c r="AB50" s="249"/>
      <c r="AC50" s="253"/>
      <c r="AD50" s="254"/>
      <c r="AE50" s="254"/>
      <c r="AF50" s="254"/>
      <c r="AG50" s="254"/>
      <c r="AH50" s="255"/>
      <c r="AI50" s="260" t="str">
        <f t="shared" si="1"/>
        <v/>
      </c>
      <c r="AJ50" s="266" t="str">
        <f t="shared" si="7"/>
        <v/>
      </c>
      <c r="AK50" s="266" t="str">
        <f t="shared" si="6"/>
        <v/>
      </c>
      <c r="AL50" s="267" t="str">
        <f t="shared" si="2"/>
        <v/>
      </c>
      <c r="AM50" s="268" t="str">
        <f t="shared" si="3"/>
        <v/>
      </c>
      <c r="AN50" s="276"/>
      <c r="AO50" s="269" t="str">
        <f t="shared" si="4"/>
        <v/>
      </c>
      <c r="AS50" s="366">
        <f t="shared" si="5"/>
        <v>0</v>
      </c>
    </row>
    <row r="51" spans="2:48">
      <c r="B51" s="576"/>
      <c r="C51" s="571"/>
      <c r="D51" s="571"/>
      <c r="E51" s="571"/>
      <c r="F51" s="571"/>
      <c r="G51" s="571"/>
      <c r="H51" s="571"/>
      <c r="I51" s="571"/>
      <c r="J51" s="571"/>
      <c r="K51" s="571"/>
      <c r="L51" s="571"/>
      <c r="M51" s="571"/>
      <c r="N51" s="571"/>
      <c r="O51" s="571"/>
      <c r="P51" s="571"/>
      <c r="Q51" s="571"/>
      <c r="R51" s="571"/>
      <c r="S51" s="571"/>
      <c r="T51" s="571"/>
      <c r="U51" s="571"/>
      <c r="V51" s="571"/>
      <c r="W51" s="571"/>
      <c r="X51" s="571"/>
      <c r="Y51" s="571"/>
      <c r="Z51" s="571"/>
      <c r="AA51" s="572"/>
      <c r="AB51" s="249"/>
      <c r="AC51" s="253"/>
      <c r="AD51" s="254"/>
      <c r="AE51" s="254"/>
      <c r="AF51" s="254"/>
      <c r="AG51" s="254"/>
      <c r="AH51" s="255"/>
      <c r="AI51" s="260" t="str">
        <f t="shared" si="1"/>
        <v/>
      </c>
      <c r="AJ51" s="266" t="str">
        <f t="shared" si="7"/>
        <v/>
      </c>
      <c r="AK51" s="266" t="str">
        <f t="shared" si="6"/>
        <v/>
      </c>
      <c r="AL51" s="267" t="str">
        <f t="shared" si="2"/>
        <v/>
      </c>
      <c r="AM51" s="268" t="str">
        <f t="shared" si="3"/>
        <v/>
      </c>
      <c r="AN51" s="276"/>
      <c r="AO51" s="269" t="str">
        <f t="shared" si="4"/>
        <v/>
      </c>
      <c r="AS51" s="366">
        <f t="shared" si="5"/>
        <v>0</v>
      </c>
    </row>
    <row r="52" spans="2:48">
      <c r="B52" s="576"/>
      <c r="C52" s="571"/>
      <c r="D52" s="571"/>
      <c r="E52" s="571"/>
      <c r="F52" s="571"/>
      <c r="G52" s="571"/>
      <c r="H52" s="571"/>
      <c r="I52" s="571"/>
      <c r="J52" s="571"/>
      <c r="K52" s="571"/>
      <c r="L52" s="571"/>
      <c r="M52" s="571"/>
      <c r="N52" s="571"/>
      <c r="O52" s="571"/>
      <c r="P52" s="571"/>
      <c r="Q52" s="571"/>
      <c r="R52" s="571"/>
      <c r="S52" s="571"/>
      <c r="T52" s="571"/>
      <c r="U52" s="571"/>
      <c r="V52" s="571"/>
      <c r="W52" s="571"/>
      <c r="X52" s="571"/>
      <c r="Y52" s="571"/>
      <c r="Z52" s="571"/>
      <c r="AA52" s="572"/>
      <c r="AB52" s="249"/>
      <c r="AC52" s="253" t="s">
        <v>223</v>
      </c>
      <c r="AD52" s="254" t="s">
        <v>224</v>
      </c>
      <c r="AE52" s="254" t="s">
        <v>224</v>
      </c>
      <c r="AF52" s="254" t="s">
        <v>224</v>
      </c>
      <c r="AG52" s="254" t="s">
        <v>225</v>
      </c>
      <c r="AH52" s="255" t="s">
        <v>224</v>
      </c>
      <c r="AI52" s="260" t="str">
        <f t="shared" si="1"/>
        <v>×</v>
      </c>
      <c r="AJ52" s="266">
        <f t="shared" si="7"/>
        <v>0</v>
      </c>
      <c r="AK52" s="266">
        <f t="shared" si="6"/>
        <v>0.03</v>
      </c>
      <c r="AL52" s="267">
        <f t="shared" si="2"/>
        <v>0</v>
      </c>
      <c r="AM52" s="268">
        <f t="shared" si="3"/>
        <v>1</v>
      </c>
      <c r="AN52" s="276">
        <v>1050</v>
      </c>
      <c r="AO52" s="270">
        <f t="shared" si="4"/>
        <v>1050</v>
      </c>
      <c r="AS52" s="366">
        <f t="shared" si="5"/>
        <v>1</v>
      </c>
      <c r="AV52" s="581"/>
    </row>
    <row r="53" spans="2:48">
      <c r="B53" s="576"/>
      <c r="C53" s="571"/>
      <c r="D53" s="571"/>
      <c r="E53" s="571"/>
      <c r="F53" s="571"/>
      <c r="G53" s="571"/>
      <c r="H53" s="571"/>
      <c r="I53" s="571"/>
      <c r="J53" s="571"/>
      <c r="K53" s="571"/>
      <c r="L53" s="571"/>
      <c r="M53" s="571"/>
      <c r="N53" s="571"/>
      <c r="O53" s="571"/>
      <c r="P53" s="571"/>
      <c r="Q53" s="571"/>
      <c r="R53" s="571"/>
      <c r="S53" s="571"/>
      <c r="T53" s="571"/>
      <c r="U53" s="571"/>
      <c r="V53" s="571"/>
      <c r="W53" s="571"/>
      <c r="X53" s="571"/>
      <c r="Y53" s="571"/>
      <c r="Z53" s="571"/>
      <c r="AA53" s="572"/>
      <c r="AB53" s="249"/>
      <c r="AC53" s="253"/>
      <c r="AD53" s="254"/>
      <c r="AE53" s="254"/>
      <c r="AF53" s="254"/>
      <c r="AG53" s="254"/>
      <c r="AH53" s="255"/>
      <c r="AI53" s="260" t="str">
        <f t="shared" si="1"/>
        <v/>
      </c>
      <c r="AJ53" s="266" t="str">
        <f t="shared" si="7"/>
        <v/>
      </c>
      <c r="AK53" s="266" t="str">
        <f t="shared" si="6"/>
        <v/>
      </c>
      <c r="AL53" s="267" t="str">
        <f t="shared" si="2"/>
        <v/>
      </c>
      <c r="AM53" s="268" t="str">
        <f t="shared" si="3"/>
        <v/>
      </c>
      <c r="AN53" s="276"/>
      <c r="AO53" s="269" t="str">
        <f t="shared" si="4"/>
        <v/>
      </c>
      <c r="AS53" s="366">
        <f t="shared" si="5"/>
        <v>0</v>
      </c>
    </row>
    <row r="54" spans="2:48">
      <c r="B54" s="576"/>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2"/>
      <c r="AB54" s="249"/>
      <c r="AC54" s="253"/>
      <c r="AD54" s="254"/>
      <c r="AE54" s="254"/>
      <c r="AF54" s="254"/>
      <c r="AG54" s="254"/>
      <c r="AH54" s="255"/>
      <c r="AI54" s="260" t="str">
        <f t="shared" si="1"/>
        <v/>
      </c>
      <c r="AJ54" s="266" t="str">
        <f t="shared" si="7"/>
        <v/>
      </c>
      <c r="AK54" s="266" t="str">
        <f t="shared" si="6"/>
        <v/>
      </c>
      <c r="AL54" s="267" t="str">
        <f t="shared" si="2"/>
        <v/>
      </c>
      <c r="AM54" s="268" t="str">
        <f t="shared" si="3"/>
        <v/>
      </c>
      <c r="AN54" s="276"/>
      <c r="AO54" s="269" t="str">
        <f t="shared" si="4"/>
        <v/>
      </c>
      <c r="AS54" s="366">
        <f t="shared" si="5"/>
        <v>0</v>
      </c>
    </row>
    <row r="55" spans="2:48">
      <c r="B55" s="576"/>
      <c r="C55" s="571"/>
      <c r="D55" s="571"/>
      <c r="E55" s="571"/>
      <c r="F55" s="571"/>
      <c r="G55" s="571"/>
      <c r="H55" s="571"/>
      <c r="I55" s="571"/>
      <c r="J55" s="571"/>
      <c r="K55" s="571"/>
      <c r="L55" s="571"/>
      <c r="M55" s="571"/>
      <c r="N55" s="571"/>
      <c r="O55" s="571"/>
      <c r="P55" s="571"/>
      <c r="Q55" s="571"/>
      <c r="R55" s="571"/>
      <c r="S55" s="571"/>
      <c r="T55" s="571"/>
      <c r="U55" s="571"/>
      <c r="V55" s="571"/>
      <c r="W55" s="571"/>
      <c r="X55" s="571"/>
      <c r="Y55" s="571"/>
      <c r="Z55" s="571"/>
      <c r="AA55" s="572"/>
      <c r="AB55" s="249"/>
      <c r="AC55" s="253"/>
      <c r="AD55" s="254"/>
      <c r="AE55" s="254"/>
      <c r="AF55" s="254"/>
      <c r="AG55" s="254"/>
      <c r="AH55" s="255"/>
      <c r="AI55" s="260" t="str">
        <f t="shared" si="1"/>
        <v/>
      </c>
      <c r="AJ55" s="266" t="str">
        <f t="shared" si="7"/>
        <v/>
      </c>
      <c r="AK55" s="266" t="str">
        <f t="shared" si="6"/>
        <v/>
      </c>
      <c r="AL55" s="267" t="str">
        <f t="shared" si="2"/>
        <v/>
      </c>
      <c r="AM55" s="268" t="str">
        <f t="shared" si="3"/>
        <v/>
      </c>
      <c r="AN55" s="276"/>
      <c r="AO55" s="269" t="str">
        <f t="shared" si="4"/>
        <v/>
      </c>
      <c r="AS55" s="366">
        <f>COUNTIF(AC55:AG55,"×")</f>
        <v>0</v>
      </c>
    </row>
    <row r="56" spans="2:48">
      <c r="B56" s="576"/>
      <c r="C56" s="571"/>
      <c r="D56" s="571"/>
      <c r="E56" s="571"/>
      <c r="F56" s="571"/>
      <c r="G56" s="571"/>
      <c r="H56" s="571"/>
      <c r="I56" s="571"/>
      <c r="J56" s="571"/>
      <c r="K56" s="571"/>
      <c r="L56" s="571"/>
      <c r="M56" s="571"/>
      <c r="N56" s="571"/>
      <c r="O56" s="571"/>
      <c r="P56" s="571"/>
      <c r="Q56" s="571"/>
      <c r="R56" s="571"/>
      <c r="S56" s="571"/>
      <c r="T56" s="571"/>
      <c r="U56" s="571"/>
      <c r="V56" s="571"/>
      <c r="W56" s="571"/>
      <c r="X56" s="571"/>
      <c r="Y56" s="571"/>
      <c r="Z56" s="571"/>
      <c r="AA56" s="572"/>
      <c r="AB56" s="249"/>
      <c r="AC56" s="253"/>
      <c r="AD56" s="254"/>
      <c r="AE56" s="254"/>
      <c r="AF56" s="254"/>
      <c r="AG56" s="254"/>
      <c r="AH56" s="255"/>
      <c r="AI56" s="260" t="str">
        <f t="shared" si="1"/>
        <v/>
      </c>
      <c r="AJ56" s="266" t="str">
        <f t="shared" si="7"/>
        <v/>
      </c>
      <c r="AK56" s="266" t="str">
        <f t="shared" si="6"/>
        <v/>
      </c>
      <c r="AL56" s="267" t="str">
        <f t="shared" si="2"/>
        <v/>
      </c>
      <c r="AM56" s="268" t="str">
        <f t="shared" si="3"/>
        <v/>
      </c>
      <c r="AN56" s="276"/>
      <c r="AO56" s="269" t="str">
        <f t="shared" si="4"/>
        <v/>
      </c>
      <c r="AS56" s="366">
        <f t="shared" si="5"/>
        <v>0</v>
      </c>
      <c r="AV56" s="581"/>
    </row>
    <row r="57" spans="2:48">
      <c r="B57" s="576"/>
      <c r="C57" s="571"/>
      <c r="D57" s="571"/>
      <c r="E57" s="571"/>
      <c r="F57" s="571"/>
      <c r="G57" s="571"/>
      <c r="H57" s="571"/>
      <c r="I57" s="571"/>
      <c r="J57" s="571"/>
      <c r="K57" s="571"/>
      <c r="L57" s="571"/>
      <c r="M57" s="571"/>
      <c r="N57" s="571"/>
      <c r="O57" s="571"/>
      <c r="P57" s="571"/>
      <c r="Q57" s="571"/>
      <c r="R57" s="571"/>
      <c r="S57" s="571"/>
      <c r="T57" s="571"/>
      <c r="U57" s="571"/>
      <c r="V57" s="571"/>
      <c r="W57" s="571"/>
      <c r="X57" s="571"/>
      <c r="Y57" s="571"/>
      <c r="Z57" s="571"/>
      <c r="AA57" s="572"/>
      <c r="AB57" s="249"/>
      <c r="AC57" s="253" t="s">
        <v>225</v>
      </c>
      <c r="AD57" s="254" t="s">
        <v>225</v>
      </c>
      <c r="AE57" s="254" t="s">
        <v>224</v>
      </c>
      <c r="AF57" s="254" t="s">
        <v>224</v>
      </c>
      <c r="AG57" s="254" t="s">
        <v>225</v>
      </c>
      <c r="AH57" s="255" t="s">
        <v>225</v>
      </c>
      <c r="AI57" s="260" t="str">
        <f t="shared" si="1"/>
        <v>○</v>
      </c>
      <c r="AJ57" s="266">
        <f t="shared" si="7"/>
        <v>1</v>
      </c>
      <c r="AK57" s="266">
        <f t="shared" si="6"/>
        <v>0.03</v>
      </c>
      <c r="AL57" s="267">
        <f t="shared" si="2"/>
        <v>0.03</v>
      </c>
      <c r="AM57" s="268">
        <f t="shared" si="3"/>
        <v>0.97</v>
      </c>
      <c r="AN57" s="276">
        <v>790</v>
      </c>
      <c r="AO57" s="270">
        <f t="shared" si="4"/>
        <v>766.3</v>
      </c>
      <c r="AS57" s="366">
        <f t="shared" si="5"/>
        <v>0</v>
      </c>
      <c r="AV57" s="581"/>
    </row>
    <row r="58" spans="2:48">
      <c r="B58" s="576"/>
      <c r="C58" s="571"/>
      <c r="D58" s="571"/>
      <c r="E58" s="571"/>
      <c r="F58" s="571"/>
      <c r="G58" s="571"/>
      <c r="H58" s="571"/>
      <c r="I58" s="571"/>
      <c r="J58" s="571"/>
      <c r="K58" s="571"/>
      <c r="L58" s="571"/>
      <c r="M58" s="571"/>
      <c r="N58" s="571"/>
      <c r="O58" s="571"/>
      <c r="P58" s="571"/>
      <c r="Q58" s="571"/>
      <c r="R58" s="571"/>
      <c r="S58" s="571"/>
      <c r="T58" s="571"/>
      <c r="U58" s="571"/>
      <c r="V58" s="571"/>
      <c r="W58" s="571"/>
      <c r="X58" s="571"/>
      <c r="Y58" s="571"/>
      <c r="Z58" s="571"/>
      <c r="AA58" s="572"/>
      <c r="AB58" s="249"/>
      <c r="AC58" s="253"/>
      <c r="AD58" s="254"/>
      <c r="AE58" s="254"/>
      <c r="AF58" s="254"/>
      <c r="AG58" s="254"/>
      <c r="AH58" s="255"/>
      <c r="AI58" s="260" t="str">
        <f t="shared" si="1"/>
        <v/>
      </c>
      <c r="AJ58" s="266" t="str">
        <f t="shared" si="7"/>
        <v/>
      </c>
      <c r="AK58" s="266" t="str">
        <f t="shared" si="6"/>
        <v/>
      </c>
      <c r="AL58" s="267" t="str">
        <f t="shared" si="2"/>
        <v/>
      </c>
      <c r="AM58" s="268" t="str">
        <f t="shared" si="3"/>
        <v/>
      </c>
      <c r="AN58" s="276"/>
      <c r="AO58" s="269" t="str">
        <f t="shared" si="4"/>
        <v/>
      </c>
      <c r="AS58" s="366">
        <f t="shared" si="5"/>
        <v>0</v>
      </c>
    </row>
    <row r="59" spans="2:48">
      <c r="B59" s="577"/>
      <c r="C59" s="571"/>
      <c r="D59" s="571"/>
      <c r="E59" s="571"/>
      <c r="F59" s="571"/>
      <c r="G59" s="571"/>
      <c r="H59" s="571"/>
      <c r="I59" s="571"/>
      <c r="J59" s="571"/>
      <c r="K59" s="571"/>
      <c r="L59" s="571"/>
      <c r="M59" s="571"/>
      <c r="N59" s="571"/>
      <c r="O59" s="571"/>
      <c r="P59" s="571"/>
      <c r="Q59" s="571"/>
      <c r="R59" s="571"/>
      <c r="S59" s="571"/>
      <c r="T59" s="571"/>
      <c r="U59" s="571"/>
      <c r="V59" s="571"/>
      <c r="W59" s="571"/>
      <c r="X59" s="571"/>
      <c r="Y59" s="571"/>
      <c r="Z59" s="571"/>
      <c r="AA59" s="572"/>
      <c r="AB59" s="249"/>
      <c r="AC59" s="253"/>
      <c r="AD59" s="254"/>
      <c r="AE59" s="254"/>
      <c r="AF59" s="254"/>
      <c r="AG59" s="254"/>
      <c r="AH59" s="255"/>
      <c r="AI59" s="260" t="str">
        <f t="shared" si="1"/>
        <v/>
      </c>
      <c r="AJ59" s="266" t="str">
        <f t="shared" si="7"/>
        <v/>
      </c>
      <c r="AK59" s="266" t="str">
        <f t="shared" si="6"/>
        <v/>
      </c>
      <c r="AL59" s="267" t="str">
        <f t="shared" si="2"/>
        <v/>
      </c>
      <c r="AM59" s="268" t="str">
        <f t="shared" si="3"/>
        <v/>
      </c>
      <c r="AN59" s="276"/>
      <c r="AO59" s="269" t="str">
        <f t="shared" si="4"/>
        <v/>
      </c>
      <c r="AS59" s="366">
        <f t="shared" si="5"/>
        <v>0</v>
      </c>
    </row>
    <row r="60" spans="2:48">
      <c r="B60" s="579"/>
      <c r="C60" s="571"/>
      <c r="D60" s="571"/>
      <c r="E60" s="571"/>
      <c r="F60" s="571"/>
      <c r="G60" s="571"/>
      <c r="H60" s="571"/>
      <c r="I60" s="571"/>
      <c r="J60" s="571"/>
      <c r="K60" s="571"/>
      <c r="L60" s="571"/>
      <c r="M60" s="571"/>
      <c r="N60" s="571"/>
      <c r="O60" s="571"/>
      <c r="P60" s="571"/>
      <c r="Q60" s="571"/>
      <c r="R60" s="571"/>
      <c r="S60" s="571"/>
      <c r="T60" s="571"/>
      <c r="U60" s="571"/>
      <c r="V60" s="571"/>
      <c r="W60" s="571"/>
      <c r="X60" s="571"/>
      <c r="Y60" s="571"/>
      <c r="Z60" s="571"/>
      <c r="AA60" s="572"/>
      <c r="AB60" s="249"/>
      <c r="AC60" s="253"/>
      <c r="AD60" s="254"/>
      <c r="AE60" s="254"/>
      <c r="AF60" s="254"/>
      <c r="AG60" s="254"/>
      <c r="AH60" s="255"/>
      <c r="AI60" s="260" t="str">
        <f t="shared" si="1"/>
        <v/>
      </c>
      <c r="AJ60" s="266" t="str">
        <f t="shared" si="7"/>
        <v/>
      </c>
      <c r="AK60" s="266" t="str">
        <f t="shared" si="6"/>
        <v/>
      </c>
      <c r="AL60" s="267" t="str">
        <f t="shared" si="2"/>
        <v/>
      </c>
      <c r="AM60" s="268"/>
      <c r="AN60" s="276"/>
      <c r="AO60" s="269" t="str">
        <f t="shared" si="4"/>
        <v/>
      </c>
      <c r="AS60" s="366">
        <f t="shared" si="5"/>
        <v>0</v>
      </c>
    </row>
    <row r="61" spans="2:48">
      <c r="B61" s="578"/>
      <c r="C61" s="571"/>
      <c r="D61" s="571"/>
      <c r="E61" s="571"/>
      <c r="F61" s="571"/>
      <c r="G61" s="571"/>
      <c r="H61" s="571"/>
      <c r="I61" s="571"/>
      <c r="J61" s="571"/>
      <c r="K61" s="571"/>
      <c r="L61" s="571"/>
      <c r="M61" s="571"/>
      <c r="N61" s="571"/>
      <c r="O61" s="571"/>
      <c r="P61" s="571"/>
      <c r="Q61" s="571"/>
      <c r="R61" s="571"/>
      <c r="S61" s="571"/>
      <c r="T61" s="571"/>
      <c r="U61" s="571"/>
      <c r="V61" s="571"/>
      <c r="W61" s="571"/>
      <c r="X61" s="571"/>
      <c r="Y61" s="571"/>
      <c r="Z61" s="571"/>
      <c r="AA61" s="572"/>
      <c r="AB61" s="249"/>
      <c r="AC61" s="253"/>
      <c r="AD61" s="254"/>
      <c r="AE61" s="254"/>
      <c r="AF61" s="254"/>
      <c r="AG61" s="254"/>
      <c r="AH61" s="255"/>
      <c r="AI61" s="260" t="str">
        <f t="shared" si="1"/>
        <v/>
      </c>
      <c r="AJ61" s="266" t="str">
        <f t="shared" si="7"/>
        <v/>
      </c>
      <c r="AK61" s="266" t="str">
        <f t="shared" si="6"/>
        <v/>
      </c>
      <c r="AL61" s="267" t="str">
        <f t="shared" si="2"/>
        <v/>
      </c>
      <c r="AM61" s="268"/>
      <c r="AN61" s="276"/>
      <c r="AO61" s="269" t="str">
        <f t="shared" si="4"/>
        <v/>
      </c>
      <c r="AS61" s="366">
        <f t="shared" si="5"/>
        <v>0</v>
      </c>
    </row>
    <row r="62" spans="2:48">
      <c r="B62" s="578"/>
      <c r="C62" s="571"/>
      <c r="D62" s="571"/>
      <c r="E62" s="571"/>
      <c r="F62" s="571"/>
      <c r="G62" s="571"/>
      <c r="H62" s="571"/>
      <c r="I62" s="571"/>
      <c r="J62" s="571"/>
      <c r="K62" s="571"/>
      <c r="L62" s="571"/>
      <c r="M62" s="571"/>
      <c r="N62" s="571"/>
      <c r="O62" s="571"/>
      <c r="P62" s="571"/>
      <c r="Q62" s="571"/>
      <c r="R62" s="571"/>
      <c r="S62" s="571"/>
      <c r="T62" s="571"/>
      <c r="U62" s="571"/>
      <c r="V62" s="571"/>
      <c r="W62" s="571"/>
      <c r="X62" s="571"/>
      <c r="Y62" s="571"/>
      <c r="Z62" s="571"/>
      <c r="AA62" s="572"/>
      <c r="AB62" s="249"/>
      <c r="AC62" s="253" t="s">
        <v>223</v>
      </c>
      <c r="AD62" s="254" t="s">
        <v>225</v>
      </c>
      <c r="AE62" s="254" t="s">
        <v>224</v>
      </c>
      <c r="AF62" s="254" t="s">
        <v>224</v>
      </c>
      <c r="AG62" s="254" t="s">
        <v>223</v>
      </c>
      <c r="AH62" s="255" t="s">
        <v>224</v>
      </c>
      <c r="AI62" s="260" t="str">
        <f t="shared" si="1"/>
        <v>×</v>
      </c>
      <c r="AJ62" s="266">
        <f t="shared" si="7"/>
        <v>0</v>
      </c>
      <c r="AK62" s="266">
        <f t="shared" si="6"/>
        <v>0.03</v>
      </c>
      <c r="AL62" s="267">
        <f t="shared" si="2"/>
        <v>0</v>
      </c>
      <c r="AM62" s="268">
        <f>1-AL62</f>
        <v>1</v>
      </c>
      <c r="AN62" s="276">
        <v>140</v>
      </c>
      <c r="AO62" s="270">
        <f t="shared" si="4"/>
        <v>140</v>
      </c>
      <c r="AS62" s="366">
        <f t="shared" si="5"/>
        <v>2</v>
      </c>
    </row>
    <row r="63" spans="2:48">
      <c r="B63" s="576"/>
      <c r="C63" s="571"/>
      <c r="D63" s="571"/>
      <c r="E63" s="571"/>
      <c r="F63" s="571"/>
      <c r="G63" s="571"/>
      <c r="H63" s="571"/>
      <c r="I63" s="571"/>
      <c r="J63" s="571"/>
      <c r="K63" s="571"/>
      <c r="L63" s="571"/>
      <c r="M63" s="571"/>
      <c r="N63" s="571"/>
      <c r="O63" s="571"/>
      <c r="P63" s="571"/>
      <c r="Q63" s="571"/>
      <c r="R63" s="571"/>
      <c r="S63" s="571"/>
      <c r="T63" s="571"/>
      <c r="U63" s="571"/>
      <c r="V63" s="571"/>
      <c r="W63" s="571"/>
      <c r="X63" s="571"/>
      <c r="Y63" s="571"/>
      <c r="Z63" s="571"/>
      <c r="AA63" s="572"/>
      <c r="AB63" s="249"/>
      <c r="AC63" s="253"/>
      <c r="AD63" s="254"/>
      <c r="AE63" s="254"/>
      <c r="AF63" s="254"/>
      <c r="AG63" s="254"/>
      <c r="AH63" s="255"/>
      <c r="AI63" s="260" t="str">
        <f t="shared" si="1"/>
        <v/>
      </c>
      <c r="AJ63" s="266" t="str">
        <f t="shared" si="7"/>
        <v/>
      </c>
      <c r="AK63" s="266" t="str">
        <f t="shared" si="6"/>
        <v/>
      </c>
      <c r="AL63" s="267" t="str">
        <f t="shared" si="2"/>
        <v/>
      </c>
      <c r="AM63" s="268"/>
      <c r="AN63" s="276"/>
      <c r="AO63" s="269" t="str">
        <f t="shared" si="4"/>
        <v/>
      </c>
      <c r="AS63" s="366">
        <f t="shared" si="5"/>
        <v>0</v>
      </c>
    </row>
    <row r="64" spans="2:48">
      <c r="B64" s="576"/>
      <c r="C64" s="571"/>
      <c r="D64" s="571"/>
      <c r="E64" s="571"/>
      <c r="F64" s="571"/>
      <c r="G64" s="571"/>
      <c r="H64" s="571"/>
      <c r="I64" s="571"/>
      <c r="J64" s="571"/>
      <c r="K64" s="571"/>
      <c r="L64" s="571"/>
      <c r="M64" s="571"/>
      <c r="N64" s="571"/>
      <c r="O64" s="571"/>
      <c r="P64" s="571"/>
      <c r="Q64" s="571"/>
      <c r="R64" s="571"/>
      <c r="S64" s="571"/>
      <c r="T64" s="571"/>
      <c r="U64" s="571"/>
      <c r="V64" s="571"/>
      <c r="W64" s="571"/>
      <c r="X64" s="571"/>
      <c r="Y64" s="571"/>
      <c r="Z64" s="571"/>
      <c r="AA64" s="572"/>
      <c r="AB64" s="249"/>
      <c r="AC64" s="253"/>
      <c r="AD64" s="254"/>
      <c r="AE64" s="254"/>
      <c r="AF64" s="254"/>
      <c r="AG64" s="254"/>
      <c r="AH64" s="255"/>
      <c r="AI64" s="260" t="str">
        <f t="shared" si="1"/>
        <v/>
      </c>
      <c r="AJ64" s="266" t="str">
        <f t="shared" si="7"/>
        <v/>
      </c>
      <c r="AK64" s="266" t="str">
        <f t="shared" si="6"/>
        <v/>
      </c>
      <c r="AL64" s="267" t="str">
        <f t="shared" si="2"/>
        <v/>
      </c>
      <c r="AM64" s="268"/>
      <c r="AN64" s="276"/>
      <c r="AO64" s="269" t="str">
        <f t="shared" si="4"/>
        <v/>
      </c>
      <c r="AS64" s="366">
        <f t="shared" si="5"/>
        <v>0</v>
      </c>
      <c r="AV64" s="581"/>
    </row>
    <row r="65" spans="2:48">
      <c r="B65" s="576"/>
      <c r="C65" s="571"/>
      <c r="D65" s="571"/>
      <c r="E65" s="571"/>
      <c r="F65" s="571"/>
      <c r="G65" s="571"/>
      <c r="H65" s="571"/>
      <c r="I65" s="571"/>
      <c r="J65" s="571"/>
      <c r="K65" s="571"/>
      <c r="L65" s="571"/>
      <c r="M65" s="571"/>
      <c r="N65" s="571"/>
      <c r="O65" s="571"/>
      <c r="P65" s="571"/>
      <c r="Q65" s="571"/>
      <c r="R65" s="571"/>
      <c r="S65" s="571"/>
      <c r="T65" s="571"/>
      <c r="U65" s="571"/>
      <c r="V65" s="571"/>
      <c r="W65" s="571"/>
      <c r="X65" s="571"/>
      <c r="Y65" s="571"/>
      <c r="Z65" s="571"/>
      <c r="AA65" s="572"/>
      <c r="AB65" s="249"/>
      <c r="AC65" s="253"/>
      <c r="AD65" s="254"/>
      <c r="AE65" s="254"/>
      <c r="AF65" s="254"/>
      <c r="AG65" s="254"/>
      <c r="AH65" s="255"/>
      <c r="AI65" s="260" t="str">
        <f t="shared" si="1"/>
        <v/>
      </c>
      <c r="AJ65" s="266" t="str">
        <f t="shared" si="7"/>
        <v/>
      </c>
      <c r="AK65" s="266" t="str">
        <f t="shared" si="6"/>
        <v/>
      </c>
      <c r="AL65" s="267" t="str">
        <f t="shared" si="2"/>
        <v/>
      </c>
      <c r="AM65" s="268"/>
      <c r="AN65" s="276"/>
      <c r="AO65" s="269" t="str">
        <f t="shared" si="4"/>
        <v/>
      </c>
      <c r="AS65" s="366">
        <f t="shared" si="5"/>
        <v>0</v>
      </c>
    </row>
    <row r="66" spans="2:48">
      <c r="B66" s="576"/>
      <c r="C66" s="571"/>
      <c r="D66" s="571"/>
      <c r="E66" s="571"/>
      <c r="F66" s="571"/>
      <c r="G66" s="571"/>
      <c r="H66" s="571"/>
      <c r="I66" s="571"/>
      <c r="J66" s="571"/>
      <c r="K66" s="571"/>
      <c r="L66" s="571"/>
      <c r="M66" s="571"/>
      <c r="N66" s="571"/>
      <c r="O66" s="571"/>
      <c r="P66" s="571"/>
      <c r="Q66" s="571"/>
      <c r="R66" s="571"/>
      <c r="S66" s="571"/>
      <c r="T66" s="571"/>
      <c r="U66" s="571"/>
      <c r="V66" s="571"/>
      <c r="W66" s="571"/>
      <c r="X66" s="571"/>
      <c r="Y66" s="571"/>
      <c r="Z66" s="571"/>
      <c r="AA66" s="572"/>
      <c r="AB66" s="249"/>
      <c r="AC66" s="253"/>
      <c r="AD66" s="254"/>
      <c r="AE66" s="254"/>
      <c r="AF66" s="254"/>
      <c r="AG66" s="254"/>
      <c r="AH66" s="255"/>
      <c r="AI66" s="260" t="str">
        <f t="shared" si="1"/>
        <v/>
      </c>
      <c r="AJ66" s="266" t="str">
        <f t="shared" si="7"/>
        <v/>
      </c>
      <c r="AK66" s="266" t="str">
        <f t="shared" si="6"/>
        <v/>
      </c>
      <c r="AL66" s="267" t="str">
        <f t="shared" si="2"/>
        <v/>
      </c>
      <c r="AM66" s="268"/>
      <c r="AN66" s="276"/>
      <c r="AO66" s="269" t="str">
        <f t="shared" si="4"/>
        <v/>
      </c>
      <c r="AS66" s="366">
        <f t="shared" si="5"/>
        <v>0</v>
      </c>
    </row>
    <row r="67" spans="2:48">
      <c r="B67" s="576"/>
      <c r="C67" s="571"/>
      <c r="D67" s="571"/>
      <c r="E67" s="571"/>
      <c r="F67" s="571"/>
      <c r="G67" s="571"/>
      <c r="H67" s="571"/>
      <c r="I67" s="571"/>
      <c r="J67" s="571"/>
      <c r="K67" s="571"/>
      <c r="L67" s="571"/>
      <c r="M67" s="571"/>
      <c r="N67" s="571"/>
      <c r="O67" s="571"/>
      <c r="P67" s="571"/>
      <c r="Q67" s="571"/>
      <c r="R67" s="571"/>
      <c r="S67" s="571"/>
      <c r="T67" s="571"/>
      <c r="U67" s="571"/>
      <c r="V67" s="571"/>
      <c r="W67" s="571"/>
      <c r="X67" s="571"/>
      <c r="Y67" s="571"/>
      <c r="Z67" s="571"/>
      <c r="AA67" s="572"/>
      <c r="AB67" s="249"/>
      <c r="AC67" s="253" t="s">
        <v>225</v>
      </c>
      <c r="AD67" s="254" t="s">
        <v>224</v>
      </c>
      <c r="AE67" s="254" t="s">
        <v>224</v>
      </c>
      <c r="AF67" s="254" t="s">
        <v>224</v>
      </c>
      <c r="AG67" s="254" t="s">
        <v>224</v>
      </c>
      <c r="AH67" s="255" t="s">
        <v>224</v>
      </c>
      <c r="AI67" s="260" t="str">
        <f t="shared" si="1"/>
        <v>○</v>
      </c>
      <c r="AJ67" s="266">
        <f t="shared" si="7"/>
        <v>1</v>
      </c>
      <c r="AK67" s="266">
        <f t="shared" si="6"/>
        <v>0.03</v>
      </c>
      <c r="AL67" s="267">
        <f t="shared" si="2"/>
        <v>0.03</v>
      </c>
      <c r="AM67" s="268">
        <f>1-AL67</f>
        <v>0.97</v>
      </c>
      <c r="AN67" s="276">
        <v>4660</v>
      </c>
      <c r="AO67" s="270">
        <f t="shared" si="4"/>
        <v>4520.2</v>
      </c>
      <c r="AS67" s="366">
        <f t="shared" si="5"/>
        <v>0</v>
      </c>
    </row>
    <row r="68" spans="2:48">
      <c r="B68" s="576"/>
      <c r="C68" s="571"/>
      <c r="D68" s="571"/>
      <c r="E68" s="571"/>
      <c r="F68" s="571"/>
      <c r="G68" s="571"/>
      <c r="H68" s="571"/>
      <c r="I68" s="571"/>
      <c r="J68" s="571"/>
      <c r="K68" s="571"/>
      <c r="L68" s="571"/>
      <c r="M68" s="571"/>
      <c r="N68" s="571"/>
      <c r="O68" s="571"/>
      <c r="P68" s="571"/>
      <c r="Q68" s="571"/>
      <c r="R68" s="571"/>
      <c r="S68" s="571"/>
      <c r="T68" s="571"/>
      <c r="U68" s="571"/>
      <c r="V68" s="571"/>
      <c r="W68" s="571"/>
      <c r="X68" s="571"/>
      <c r="Y68" s="571"/>
      <c r="Z68" s="571"/>
      <c r="AA68" s="572"/>
      <c r="AB68" s="249"/>
      <c r="AC68" s="253"/>
      <c r="AD68" s="254"/>
      <c r="AE68" s="254"/>
      <c r="AF68" s="254"/>
      <c r="AG68" s="254"/>
      <c r="AH68" s="255"/>
      <c r="AI68" s="260" t="str">
        <f t="shared" si="1"/>
        <v/>
      </c>
      <c r="AJ68" s="266" t="str">
        <f t="shared" si="7"/>
        <v/>
      </c>
      <c r="AK68" s="266" t="str">
        <f t="shared" si="6"/>
        <v/>
      </c>
      <c r="AL68" s="267" t="str">
        <f t="shared" si="2"/>
        <v/>
      </c>
      <c r="AM68" s="268"/>
      <c r="AN68" s="276"/>
      <c r="AO68" s="269" t="str">
        <f t="shared" si="4"/>
        <v/>
      </c>
      <c r="AS68" s="366">
        <f t="shared" si="5"/>
        <v>0</v>
      </c>
    </row>
    <row r="69" spans="2:48">
      <c r="B69" s="576"/>
      <c r="C69" s="571"/>
      <c r="D69" s="571"/>
      <c r="E69" s="571"/>
      <c r="F69" s="571"/>
      <c r="G69" s="571"/>
      <c r="H69" s="571"/>
      <c r="I69" s="571"/>
      <c r="J69" s="571"/>
      <c r="K69" s="571"/>
      <c r="L69" s="571"/>
      <c r="M69" s="571"/>
      <c r="N69" s="571"/>
      <c r="O69" s="571"/>
      <c r="P69" s="571"/>
      <c r="Q69" s="571"/>
      <c r="R69" s="571"/>
      <c r="S69" s="571"/>
      <c r="T69" s="571"/>
      <c r="U69" s="571"/>
      <c r="V69" s="571"/>
      <c r="W69" s="571"/>
      <c r="X69" s="571"/>
      <c r="Y69" s="571"/>
      <c r="Z69" s="571"/>
      <c r="AA69" s="572"/>
      <c r="AB69" s="249"/>
      <c r="AC69" s="253"/>
      <c r="AD69" s="254"/>
      <c r="AE69" s="254"/>
      <c r="AF69" s="254"/>
      <c r="AG69" s="254"/>
      <c r="AH69" s="255"/>
      <c r="AI69" s="260" t="str">
        <f t="shared" si="1"/>
        <v/>
      </c>
      <c r="AJ69" s="266" t="str">
        <f t="shared" si="7"/>
        <v/>
      </c>
      <c r="AK69" s="266" t="str">
        <f t="shared" si="6"/>
        <v/>
      </c>
      <c r="AL69" s="267" t="str">
        <f t="shared" si="2"/>
        <v/>
      </c>
      <c r="AM69" s="268"/>
      <c r="AN69" s="276"/>
      <c r="AO69" s="269" t="str">
        <f t="shared" si="4"/>
        <v/>
      </c>
      <c r="AS69" s="366">
        <f t="shared" si="5"/>
        <v>0</v>
      </c>
    </row>
    <row r="70" spans="2:48">
      <c r="B70" s="576"/>
      <c r="C70" s="571"/>
      <c r="D70" s="571"/>
      <c r="E70" s="571"/>
      <c r="F70" s="571"/>
      <c r="G70" s="571"/>
      <c r="H70" s="571"/>
      <c r="I70" s="571"/>
      <c r="J70" s="571"/>
      <c r="K70" s="571"/>
      <c r="L70" s="571"/>
      <c r="M70" s="571"/>
      <c r="N70" s="571"/>
      <c r="O70" s="571"/>
      <c r="P70" s="571"/>
      <c r="Q70" s="571"/>
      <c r="R70" s="571"/>
      <c r="S70" s="571"/>
      <c r="T70" s="571"/>
      <c r="U70" s="571"/>
      <c r="V70" s="571"/>
      <c r="W70" s="571"/>
      <c r="X70" s="571"/>
      <c r="Y70" s="571"/>
      <c r="Z70" s="571"/>
      <c r="AA70" s="572"/>
      <c r="AB70" s="249"/>
      <c r="AC70" s="253"/>
      <c r="AD70" s="254"/>
      <c r="AE70" s="254"/>
      <c r="AF70" s="254"/>
      <c r="AG70" s="254"/>
      <c r="AH70" s="255"/>
      <c r="AI70" s="260" t="str">
        <f t="shared" si="1"/>
        <v/>
      </c>
      <c r="AJ70" s="266" t="str">
        <f t="shared" si="7"/>
        <v/>
      </c>
      <c r="AK70" s="266" t="str">
        <f t="shared" si="6"/>
        <v/>
      </c>
      <c r="AL70" s="267" t="str">
        <f t="shared" si="2"/>
        <v/>
      </c>
      <c r="AM70" s="268"/>
      <c r="AN70" s="276"/>
      <c r="AO70" s="269" t="str">
        <f t="shared" si="4"/>
        <v/>
      </c>
      <c r="AS70" s="366">
        <f t="shared" si="5"/>
        <v>0</v>
      </c>
    </row>
    <row r="71" spans="2:48">
      <c r="B71" s="576"/>
      <c r="C71" s="571"/>
      <c r="D71" s="571"/>
      <c r="E71" s="571"/>
      <c r="F71" s="571"/>
      <c r="G71" s="571"/>
      <c r="H71" s="571"/>
      <c r="I71" s="571"/>
      <c r="J71" s="571"/>
      <c r="K71" s="571"/>
      <c r="L71" s="571"/>
      <c r="M71" s="571"/>
      <c r="N71" s="571"/>
      <c r="O71" s="571"/>
      <c r="P71" s="571"/>
      <c r="Q71" s="571"/>
      <c r="R71" s="571"/>
      <c r="S71" s="571"/>
      <c r="T71" s="571"/>
      <c r="U71" s="571"/>
      <c r="V71" s="571"/>
      <c r="W71" s="571"/>
      <c r="X71" s="571"/>
      <c r="Y71" s="571"/>
      <c r="Z71" s="571"/>
      <c r="AA71" s="572"/>
      <c r="AB71" s="249"/>
      <c r="AC71" s="253"/>
      <c r="AD71" s="254"/>
      <c r="AE71" s="254"/>
      <c r="AF71" s="254"/>
      <c r="AG71" s="254"/>
      <c r="AH71" s="255"/>
      <c r="AI71" s="260" t="str">
        <f t="shared" ref="AI71:AI83" si="8">IF(AC71="","",IF(AS71=0,"○",IF(AND(AS71&gt;0,AH71="○"),"△","×")))</f>
        <v/>
      </c>
      <c r="AJ71" s="266" t="str">
        <f t="shared" si="7"/>
        <v/>
      </c>
      <c r="AK71" s="266" t="str">
        <f t="shared" si="6"/>
        <v/>
      </c>
      <c r="AL71" s="267" t="str">
        <f t="shared" ref="AL71:AL83" si="9">IF(AK71="","",MIN(AJ71:AK71))</f>
        <v/>
      </c>
      <c r="AM71" s="268"/>
      <c r="AN71" s="276"/>
      <c r="AO71" s="269" t="str">
        <f t="shared" ref="AO71:AO83" si="10">IF(AN71="","",AM71*AN71)</f>
        <v/>
      </c>
      <c r="AS71" s="366">
        <f t="shared" ref="AS71:AS83" si="11">COUNTIF(AC71:AG71,"×")</f>
        <v>0</v>
      </c>
    </row>
    <row r="72" spans="2:48">
      <c r="B72" s="576"/>
      <c r="C72" s="571"/>
      <c r="D72" s="571"/>
      <c r="E72" s="571"/>
      <c r="F72" s="571"/>
      <c r="G72" s="571"/>
      <c r="H72" s="571"/>
      <c r="I72" s="571"/>
      <c r="J72" s="571"/>
      <c r="K72" s="571"/>
      <c r="L72" s="571"/>
      <c r="M72" s="571"/>
      <c r="N72" s="571"/>
      <c r="O72" s="571"/>
      <c r="P72" s="571"/>
      <c r="Q72" s="571"/>
      <c r="R72" s="571"/>
      <c r="S72" s="571"/>
      <c r="T72" s="571"/>
      <c r="U72" s="571"/>
      <c r="V72" s="571"/>
      <c r="W72" s="571"/>
      <c r="X72" s="571"/>
      <c r="Y72" s="571"/>
      <c r="Z72" s="571"/>
      <c r="AA72" s="572"/>
      <c r="AB72" s="249"/>
      <c r="AC72" s="253"/>
      <c r="AD72" s="254"/>
      <c r="AE72" s="254"/>
      <c r="AF72" s="254"/>
      <c r="AG72" s="254"/>
      <c r="AH72" s="255"/>
      <c r="AI72" s="260" t="str">
        <f t="shared" si="8"/>
        <v/>
      </c>
      <c r="AJ72" s="266" t="str">
        <f t="shared" si="7"/>
        <v/>
      </c>
      <c r="AK72" s="266" t="str">
        <f t="shared" ref="AK72:AK83" si="12">+IF(AJ72="","",AK$6)</f>
        <v/>
      </c>
      <c r="AL72" s="267" t="str">
        <f t="shared" si="9"/>
        <v/>
      </c>
      <c r="AM72" s="268"/>
      <c r="AN72" s="276"/>
      <c r="AO72" s="269" t="str">
        <f t="shared" si="10"/>
        <v/>
      </c>
      <c r="AS72" s="366">
        <f t="shared" si="11"/>
        <v>0</v>
      </c>
    </row>
    <row r="73" spans="2:48">
      <c r="B73" s="576"/>
      <c r="C73" s="571"/>
      <c r="D73" s="571"/>
      <c r="E73" s="571"/>
      <c r="F73" s="571"/>
      <c r="G73" s="571"/>
      <c r="H73" s="571"/>
      <c r="I73" s="571"/>
      <c r="J73" s="571"/>
      <c r="K73" s="571"/>
      <c r="L73" s="571"/>
      <c r="M73" s="571"/>
      <c r="N73" s="571"/>
      <c r="O73" s="571"/>
      <c r="P73" s="571"/>
      <c r="Q73" s="571"/>
      <c r="R73" s="571"/>
      <c r="S73" s="571"/>
      <c r="T73" s="571"/>
      <c r="U73" s="571"/>
      <c r="V73" s="571"/>
      <c r="W73" s="571"/>
      <c r="X73" s="571"/>
      <c r="Y73" s="571"/>
      <c r="Z73" s="571"/>
      <c r="AA73" s="572"/>
      <c r="AB73" s="249"/>
      <c r="AC73" s="253"/>
      <c r="AD73" s="254"/>
      <c r="AE73" s="254"/>
      <c r="AF73" s="254"/>
      <c r="AG73" s="254"/>
      <c r="AH73" s="255"/>
      <c r="AI73" s="260" t="str">
        <f t="shared" si="8"/>
        <v/>
      </c>
      <c r="AJ73" s="266" t="str">
        <f t="shared" si="7"/>
        <v/>
      </c>
      <c r="AK73" s="266" t="str">
        <f t="shared" si="12"/>
        <v/>
      </c>
      <c r="AL73" s="267" t="str">
        <f t="shared" si="9"/>
        <v/>
      </c>
      <c r="AM73" s="268"/>
      <c r="AN73" s="276"/>
      <c r="AO73" s="269" t="str">
        <f t="shared" si="10"/>
        <v/>
      </c>
      <c r="AS73" s="366">
        <f t="shared" si="11"/>
        <v>0</v>
      </c>
    </row>
    <row r="74" spans="2:48">
      <c r="B74" s="576"/>
      <c r="C74" s="571"/>
      <c r="D74" s="571"/>
      <c r="E74" s="571"/>
      <c r="F74" s="571"/>
      <c r="G74" s="571"/>
      <c r="H74" s="571"/>
      <c r="I74" s="571"/>
      <c r="J74" s="571"/>
      <c r="K74" s="571"/>
      <c r="L74" s="571"/>
      <c r="M74" s="571"/>
      <c r="N74" s="571"/>
      <c r="O74" s="571"/>
      <c r="P74" s="571"/>
      <c r="Q74" s="571"/>
      <c r="R74" s="571"/>
      <c r="S74" s="571"/>
      <c r="T74" s="571"/>
      <c r="U74" s="571"/>
      <c r="V74" s="571"/>
      <c r="W74" s="571"/>
      <c r="X74" s="571"/>
      <c r="Y74" s="571"/>
      <c r="Z74" s="571"/>
      <c r="AA74" s="572"/>
      <c r="AB74" s="249"/>
      <c r="AC74" s="253" t="s">
        <v>223</v>
      </c>
      <c r="AD74" s="254" t="s">
        <v>224</v>
      </c>
      <c r="AE74" s="254" t="s">
        <v>224</v>
      </c>
      <c r="AF74" s="254" t="s">
        <v>224</v>
      </c>
      <c r="AG74" s="254" t="s">
        <v>225</v>
      </c>
      <c r="AH74" s="255" t="s">
        <v>225</v>
      </c>
      <c r="AI74" s="260" t="str">
        <f t="shared" si="8"/>
        <v>△</v>
      </c>
      <c r="AJ74" s="266">
        <f t="shared" si="7"/>
        <v>0.5</v>
      </c>
      <c r="AK74" s="266">
        <f t="shared" si="12"/>
        <v>0.03</v>
      </c>
      <c r="AL74" s="267">
        <f t="shared" si="9"/>
        <v>0.03</v>
      </c>
      <c r="AM74" s="268">
        <f>1-AL74</f>
        <v>0.97</v>
      </c>
      <c r="AN74" s="276">
        <v>5340</v>
      </c>
      <c r="AO74" s="270">
        <f t="shared" si="10"/>
        <v>5179.8</v>
      </c>
      <c r="AS74" s="366">
        <f t="shared" si="11"/>
        <v>1</v>
      </c>
      <c r="AV74" s="581"/>
    </row>
    <row r="75" spans="2:48">
      <c r="B75" s="576"/>
      <c r="C75" s="571"/>
      <c r="D75" s="571"/>
      <c r="E75" s="571"/>
      <c r="F75" s="571"/>
      <c r="G75" s="571"/>
      <c r="H75" s="571"/>
      <c r="I75" s="571"/>
      <c r="J75" s="571"/>
      <c r="K75" s="571"/>
      <c r="L75" s="571"/>
      <c r="M75" s="571"/>
      <c r="N75" s="571"/>
      <c r="O75" s="571"/>
      <c r="P75" s="571"/>
      <c r="Q75" s="571"/>
      <c r="R75" s="571"/>
      <c r="S75" s="571"/>
      <c r="T75" s="571"/>
      <c r="U75" s="571"/>
      <c r="V75" s="571"/>
      <c r="W75" s="571"/>
      <c r="X75" s="571"/>
      <c r="Y75" s="571"/>
      <c r="Z75" s="571"/>
      <c r="AA75" s="572"/>
      <c r="AB75" s="249"/>
      <c r="AC75" s="253"/>
      <c r="AD75" s="254"/>
      <c r="AE75" s="254"/>
      <c r="AF75" s="254"/>
      <c r="AG75" s="254"/>
      <c r="AH75" s="255"/>
      <c r="AI75" s="260" t="str">
        <f t="shared" si="8"/>
        <v/>
      </c>
      <c r="AJ75" s="266" t="str">
        <f t="shared" si="7"/>
        <v/>
      </c>
      <c r="AK75" s="266" t="str">
        <f t="shared" si="12"/>
        <v/>
      </c>
      <c r="AL75" s="267" t="str">
        <f t="shared" si="9"/>
        <v/>
      </c>
      <c r="AM75" s="268"/>
      <c r="AN75" s="276"/>
      <c r="AO75" s="269" t="str">
        <f t="shared" si="10"/>
        <v/>
      </c>
      <c r="AS75" s="366">
        <f t="shared" si="11"/>
        <v>0</v>
      </c>
    </row>
    <row r="76" spans="2:48">
      <c r="B76" s="576"/>
      <c r="C76" s="571"/>
      <c r="D76" s="571"/>
      <c r="E76" s="571"/>
      <c r="F76" s="571"/>
      <c r="G76" s="571"/>
      <c r="H76" s="571"/>
      <c r="I76" s="571"/>
      <c r="J76" s="571"/>
      <c r="K76" s="571"/>
      <c r="L76" s="571"/>
      <c r="M76" s="571"/>
      <c r="N76" s="571"/>
      <c r="O76" s="571"/>
      <c r="P76" s="571"/>
      <c r="Q76" s="571"/>
      <c r="R76" s="571"/>
      <c r="S76" s="571"/>
      <c r="T76" s="571"/>
      <c r="U76" s="571"/>
      <c r="V76" s="571"/>
      <c r="W76" s="571"/>
      <c r="X76" s="571"/>
      <c r="Y76" s="571"/>
      <c r="Z76" s="571"/>
      <c r="AA76" s="572"/>
      <c r="AB76" s="249"/>
      <c r="AC76" s="253"/>
      <c r="AD76" s="254"/>
      <c r="AE76" s="254"/>
      <c r="AF76" s="254"/>
      <c r="AG76" s="254"/>
      <c r="AH76" s="255"/>
      <c r="AI76" s="260" t="str">
        <f t="shared" si="8"/>
        <v/>
      </c>
      <c r="AJ76" s="266" t="str">
        <f t="shared" si="7"/>
        <v/>
      </c>
      <c r="AK76" s="266" t="str">
        <f t="shared" si="12"/>
        <v/>
      </c>
      <c r="AL76" s="267" t="str">
        <f t="shared" si="9"/>
        <v/>
      </c>
      <c r="AM76" s="268"/>
      <c r="AN76" s="276"/>
      <c r="AO76" s="269" t="str">
        <f t="shared" si="10"/>
        <v/>
      </c>
      <c r="AS76" s="366">
        <f t="shared" si="11"/>
        <v>0</v>
      </c>
    </row>
    <row r="77" spans="2:48">
      <c r="B77" s="576"/>
      <c r="C77" s="571"/>
      <c r="D77" s="571"/>
      <c r="E77" s="571"/>
      <c r="F77" s="571"/>
      <c r="G77" s="571"/>
      <c r="H77" s="571"/>
      <c r="I77" s="571"/>
      <c r="J77" s="571"/>
      <c r="K77" s="571"/>
      <c r="L77" s="571"/>
      <c r="M77" s="571"/>
      <c r="N77" s="571"/>
      <c r="O77" s="571"/>
      <c r="P77" s="571"/>
      <c r="Q77" s="571"/>
      <c r="R77" s="571"/>
      <c r="S77" s="571"/>
      <c r="T77" s="571"/>
      <c r="U77" s="571"/>
      <c r="V77" s="571"/>
      <c r="W77" s="571"/>
      <c r="X77" s="571"/>
      <c r="Y77" s="571"/>
      <c r="Z77" s="571"/>
      <c r="AA77" s="572"/>
      <c r="AB77" s="249"/>
      <c r="AC77" s="253"/>
      <c r="AD77" s="254"/>
      <c r="AE77" s="254"/>
      <c r="AF77" s="254"/>
      <c r="AG77" s="254"/>
      <c r="AH77" s="255"/>
      <c r="AI77" s="260" t="str">
        <f t="shared" si="8"/>
        <v/>
      </c>
      <c r="AJ77" s="266" t="str">
        <f t="shared" si="7"/>
        <v/>
      </c>
      <c r="AK77" s="266" t="str">
        <f t="shared" si="12"/>
        <v/>
      </c>
      <c r="AL77" s="267" t="str">
        <f t="shared" si="9"/>
        <v/>
      </c>
      <c r="AM77" s="268"/>
      <c r="AN77" s="276"/>
      <c r="AO77" s="269" t="str">
        <f t="shared" si="10"/>
        <v/>
      </c>
      <c r="AS77" s="366">
        <f t="shared" si="11"/>
        <v>0</v>
      </c>
    </row>
    <row r="78" spans="2:48">
      <c r="B78" s="576"/>
      <c r="C78" s="571"/>
      <c r="D78" s="571"/>
      <c r="E78" s="571"/>
      <c r="F78" s="571"/>
      <c r="G78" s="571"/>
      <c r="H78" s="571"/>
      <c r="I78" s="571"/>
      <c r="J78" s="571"/>
      <c r="K78" s="571"/>
      <c r="L78" s="571"/>
      <c r="M78" s="571"/>
      <c r="N78" s="571"/>
      <c r="O78" s="571"/>
      <c r="P78" s="571"/>
      <c r="Q78" s="571"/>
      <c r="R78" s="571"/>
      <c r="S78" s="571"/>
      <c r="T78" s="571"/>
      <c r="U78" s="571"/>
      <c r="V78" s="571"/>
      <c r="W78" s="571"/>
      <c r="X78" s="571"/>
      <c r="Y78" s="571"/>
      <c r="Z78" s="571"/>
      <c r="AA78" s="572"/>
      <c r="AB78" s="249"/>
      <c r="AC78" s="253" t="s">
        <v>223</v>
      </c>
      <c r="AD78" s="254" t="s">
        <v>225</v>
      </c>
      <c r="AE78" s="254" t="s">
        <v>224</v>
      </c>
      <c r="AF78" s="254" t="s">
        <v>224</v>
      </c>
      <c r="AG78" s="254" t="s">
        <v>225</v>
      </c>
      <c r="AH78" s="255" t="s">
        <v>224</v>
      </c>
      <c r="AI78" s="260" t="str">
        <f t="shared" si="8"/>
        <v>×</v>
      </c>
      <c r="AJ78" s="266">
        <f t="shared" si="7"/>
        <v>0</v>
      </c>
      <c r="AK78" s="266">
        <f t="shared" si="12"/>
        <v>0.03</v>
      </c>
      <c r="AL78" s="267">
        <f t="shared" si="9"/>
        <v>0</v>
      </c>
      <c r="AM78" s="268">
        <f>1-AL78</f>
        <v>1</v>
      </c>
      <c r="AN78" s="276">
        <v>500</v>
      </c>
      <c r="AO78" s="270">
        <f t="shared" si="10"/>
        <v>500</v>
      </c>
      <c r="AS78" s="366">
        <f t="shared" si="11"/>
        <v>1</v>
      </c>
    </row>
    <row r="79" spans="2:48">
      <c r="B79" s="576"/>
      <c r="C79" s="571"/>
      <c r="D79" s="571"/>
      <c r="E79" s="571"/>
      <c r="F79" s="571"/>
      <c r="G79" s="571"/>
      <c r="H79" s="571"/>
      <c r="I79" s="571"/>
      <c r="J79" s="571"/>
      <c r="K79" s="571"/>
      <c r="L79" s="571"/>
      <c r="M79" s="571"/>
      <c r="N79" s="571"/>
      <c r="O79" s="571"/>
      <c r="P79" s="571"/>
      <c r="Q79" s="571"/>
      <c r="R79" s="571"/>
      <c r="S79" s="571"/>
      <c r="T79" s="571"/>
      <c r="U79" s="571"/>
      <c r="V79" s="571"/>
      <c r="W79" s="571"/>
      <c r="X79" s="571"/>
      <c r="Y79" s="571"/>
      <c r="Z79" s="571"/>
      <c r="AA79" s="572"/>
      <c r="AB79" s="249"/>
      <c r="AC79" s="253"/>
      <c r="AD79" s="254"/>
      <c r="AE79" s="254"/>
      <c r="AF79" s="254"/>
      <c r="AG79" s="254"/>
      <c r="AH79" s="255"/>
      <c r="AI79" s="260" t="str">
        <f t="shared" si="8"/>
        <v/>
      </c>
      <c r="AJ79" s="266" t="str">
        <f t="shared" si="7"/>
        <v/>
      </c>
      <c r="AK79" s="266" t="str">
        <f t="shared" si="12"/>
        <v/>
      </c>
      <c r="AL79" s="267" t="str">
        <f t="shared" si="9"/>
        <v/>
      </c>
      <c r="AM79" s="268"/>
      <c r="AN79" s="276"/>
      <c r="AO79" s="269" t="str">
        <f t="shared" si="10"/>
        <v/>
      </c>
      <c r="AS79" s="366">
        <f t="shared" si="11"/>
        <v>0</v>
      </c>
    </row>
    <row r="80" spans="2:48">
      <c r="B80" s="576"/>
      <c r="C80" s="571"/>
      <c r="D80" s="571"/>
      <c r="E80" s="571"/>
      <c r="F80" s="571"/>
      <c r="G80" s="571"/>
      <c r="H80" s="571"/>
      <c r="I80" s="571"/>
      <c r="J80" s="571"/>
      <c r="K80" s="571"/>
      <c r="L80" s="571"/>
      <c r="M80" s="571"/>
      <c r="N80" s="571"/>
      <c r="O80" s="571"/>
      <c r="P80" s="571"/>
      <c r="Q80" s="571"/>
      <c r="R80" s="571"/>
      <c r="S80" s="571"/>
      <c r="T80" s="571"/>
      <c r="U80" s="571"/>
      <c r="V80" s="571"/>
      <c r="W80" s="571"/>
      <c r="X80" s="571"/>
      <c r="Y80" s="571"/>
      <c r="Z80" s="571"/>
      <c r="AA80" s="572"/>
      <c r="AB80" s="249"/>
      <c r="AC80" s="253"/>
      <c r="AD80" s="254"/>
      <c r="AE80" s="254"/>
      <c r="AF80" s="254"/>
      <c r="AG80" s="254"/>
      <c r="AH80" s="255"/>
      <c r="AI80" s="260" t="str">
        <f t="shared" si="8"/>
        <v/>
      </c>
      <c r="AJ80" s="266" t="str">
        <f t="shared" si="7"/>
        <v/>
      </c>
      <c r="AK80" s="266" t="str">
        <f t="shared" si="12"/>
        <v/>
      </c>
      <c r="AL80" s="267" t="str">
        <f t="shared" si="9"/>
        <v/>
      </c>
      <c r="AM80" s="268"/>
      <c r="AN80" s="276"/>
      <c r="AO80" s="269" t="str">
        <f t="shared" si="10"/>
        <v/>
      </c>
      <c r="AS80" s="366">
        <f t="shared" si="11"/>
        <v>0</v>
      </c>
    </row>
    <row r="81" spans="2:49">
      <c r="B81" s="576"/>
      <c r="C81" s="571"/>
      <c r="D81" s="571"/>
      <c r="E81" s="571"/>
      <c r="F81" s="571"/>
      <c r="G81" s="571"/>
      <c r="H81" s="571"/>
      <c r="I81" s="571"/>
      <c r="J81" s="571"/>
      <c r="K81" s="571"/>
      <c r="L81" s="571"/>
      <c r="M81" s="571"/>
      <c r="N81" s="571"/>
      <c r="O81" s="571"/>
      <c r="P81" s="571"/>
      <c r="Q81" s="571"/>
      <c r="R81" s="571"/>
      <c r="S81" s="571"/>
      <c r="T81" s="571"/>
      <c r="U81" s="571"/>
      <c r="V81" s="571"/>
      <c r="W81" s="571"/>
      <c r="X81" s="571"/>
      <c r="Y81" s="571"/>
      <c r="Z81" s="571"/>
      <c r="AA81" s="572"/>
      <c r="AB81" s="249"/>
      <c r="AC81" s="253"/>
      <c r="AD81" s="254"/>
      <c r="AE81" s="254"/>
      <c r="AF81" s="254"/>
      <c r="AG81" s="254"/>
      <c r="AH81" s="255"/>
      <c r="AI81" s="260" t="str">
        <f t="shared" si="8"/>
        <v/>
      </c>
      <c r="AJ81" s="266" t="str">
        <f t="shared" si="7"/>
        <v/>
      </c>
      <c r="AK81" s="266" t="str">
        <f t="shared" si="12"/>
        <v/>
      </c>
      <c r="AL81" s="267" t="str">
        <f t="shared" si="9"/>
        <v/>
      </c>
      <c r="AM81" s="268"/>
      <c r="AN81" s="276"/>
      <c r="AO81" s="269" t="str">
        <f t="shared" si="10"/>
        <v/>
      </c>
      <c r="AS81" s="366">
        <f t="shared" si="11"/>
        <v>0</v>
      </c>
      <c r="AV81" s="581"/>
    </row>
    <row r="82" spans="2:49">
      <c r="B82" s="576"/>
      <c r="C82" s="571"/>
      <c r="D82" s="571"/>
      <c r="E82" s="571"/>
      <c r="F82" s="571"/>
      <c r="G82" s="571"/>
      <c r="H82" s="571"/>
      <c r="I82" s="571"/>
      <c r="J82" s="571"/>
      <c r="K82" s="571"/>
      <c r="L82" s="571"/>
      <c r="M82" s="571"/>
      <c r="N82" s="571"/>
      <c r="O82" s="571"/>
      <c r="P82" s="571"/>
      <c r="Q82" s="571"/>
      <c r="R82" s="571"/>
      <c r="S82" s="571"/>
      <c r="T82" s="571"/>
      <c r="U82" s="571"/>
      <c r="V82" s="571"/>
      <c r="W82" s="571"/>
      <c r="X82" s="571"/>
      <c r="Y82" s="571"/>
      <c r="Z82" s="571"/>
      <c r="AA82" s="572"/>
      <c r="AB82" s="249"/>
      <c r="AC82" s="253" t="s">
        <v>223</v>
      </c>
      <c r="AD82" s="254" t="s">
        <v>224</v>
      </c>
      <c r="AE82" s="254" t="s">
        <v>224</v>
      </c>
      <c r="AF82" s="254" t="s">
        <v>224</v>
      </c>
      <c r="AG82" s="254" t="s">
        <v>225</v>
      </c>
      <c r="AH82" s="255" t="s">
        <v>224</v>
      </c>
      <c r="AI82" s="260" t="str">
        <f t="shared" si="8"/>
        <v>×</v>
      </c>
      <c r="AJ82" s="266">
        <f t="shared" si="7"/>
        <v>0</v>
      </c>
      <c r="AK82" s="266">
        <f t="shared" si="12"/>
        <v>0.03</v>
      </c>
      <c r="AL82" s="267">
        <f t="shared" si="9"/>
        <v>0</v>
      </c>
      <c r="AM82" s="268">
        <f>1-AL82</f>
        <v>1</v>
      </c>
      <c r="AN82" s="276">
        <v>810</v>
      </c>
      <c r="AO82" s="270">
        <f t="shared" si="10"/>
        <v>810</v>
      </c>
      <c r="AS82" s="366">
        <f t="shared" si="11"/>
        <v>1</v>
      </c>
      <c r="AV82" s="581"/>
    </row>
    <row r="83" spans="2:49">
      <c r="B83" s="580"/>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5"/>
      <c r="AB83" s="249"/>
      <c r="AC83" s="256"/>
      <c r="AD83" s="257"/>
      <c r="AE83" s="257"/>
      <c r="AF83" s="257"/>
      <c r="AG83" s="257"/>
      <c r="AH83" s="258"/>
      <c r="AI83" s="261" t="str">
        <f t="shared" si="8"/>
        <v/>
      </c>
      <c r="AJ83" s="271" t="str">
        <f t="shared" si="7"/>
        <v/>
      </c>
      <c r="AK83" s="271" t="str">
        <f t="shared" si="12"/>
        <v/>
      </c>
      <c r="AL83" s="272" t="str">
        <f t="shared" si="9"/>
        <v/>
      </c>
      <c r="AM83" s="273"/>
      <c r="AN83" s="277"/>
      <c r="AO83" s="274" t="str">
        <f t="shared" si="10"/>
        <v/>
      </c>
      <c r="AS83" s="366">
        <f t="shared" si="11"/>
        <v>0</v>
      </c>
    </row>
    <row r="84" spans="2:49">
      <c r="AC84" s="121"/>
      <c r="AD84" s="121"/>
      <c r="AE84" s="121"/>
      <c r="AF84" s="121"/>
      <c r="AG84" s="121"/>
      <c r="AH84" s="121"/>
      <c r="AI84" s="121"/>
      <c r="AJ84" s="120"/>
      <c r="AK84" s="120"/>
      <c r="AL84" s="119"/>
      <c r="AM84" s="119"/>
      <c r="AN84" s="118"/>
      <c r="AO84" s="117"/>
    </row>
    <row r="85" spans="2:49">
      <c r="B85" s="116"/>
    </row>
    <row r="86" spans="2:49">
      <c r="AM86" s="112" t="s">
        <v>54</v>
      </c>
      <c r="AN86" s="367">
        <f>SUM(AN6:AN84)</f>
        <v>72300</v>
      </c>
      <c r="AO86" s="367">
        <f>SUM(AO6:AO84)</f>
        <v>70800.600000000006</v>
      </c>
      <c r="AV86" s="111"/>
    </row>
    <row r="87" spans="2:49">
      <c r="AB87" s="113"/>
      <c r="AC87" s="114"/>
      <c r="AD87" s="114"/>
      <c r="AE87" s="114"/>
      <c r="AF87" s="114"/>
      <c r="AG87" s="114"/>
      <c r="AH87" s="114"/>
      <c r="AI87" s="114"/>
      <c r="AJ87" s="114"/>
      <c r="AK87" s="114"/>
      <c r="AL87" s="114"/>
      <c r="AM87" s="114"/>
      <c r="AN87" s="114"/>
      <c r="AO87" s="114"/>
    </row>
    <row r="88" spans="2:49" ht="14.25" thickBot="1">
      <c r="AM88" s="115" t="s">
        <v>222</v>
      </c>
      <c r="AN88" s="284">
        <f>AO86/AN86*100</f>
        <v>97.926141078838185</v>
      </c>
      <c r="AO88" s="279" t="s">
        <v>221</v>
      </c>
    </row>
    <row r="92" spans="2:49">
      <c r="AP92" s="114"/>
      <c r="AQ92" s="114"/>
      <c r="AR92" s="114"/>
      <c r="AT92" s="114"/>
      <c r="AU92" s="114"/>
      <c r="AV92" s="114"/>
      <c r="AW92" s="113"/>
    </row>
  </sheetData>
  <mergeCells count="4">
    <mergeCell ref="AC4:AJ4"/>
    <mergeCell ref="AL4:AO4"/>
    <mergeCell ref="B4:AA5"/>
    <mergeCell ref="B3:AO3"/>
  </mergeCells>
  <phoneticPr fontId="4"/>
  <pageMargins left="0.70866141732283472" right="0.51181102362204722" top="0.74803149606299213" bottom="0.74803149606299213" header="0.31496062992125984" footer="0.31496062992125984"/>
  <pageSetup paperSize="9" scale="53" orientation="portrait" r:id="rId1"/>
  <headerFooter alignWithMargins="0"/>
  <colBreaks count="1" manualBreakCount="1">
    <brk id="41" min="3" max="9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W92"/>
  <sheetViews>
    <sheetView showGridLines="0" zoomScaleNormal="100" zoomScaleSheetLayoutView="50" workbookViewId="0">
      <pane ySplit="5" topLeftCell="A42" activePane="bottomLeft" state="frozen"/>
      <selection pane="bottomLeft" activeCell="AY63" sqref="AY63"/>
    </sheetView>
  </sheetViews>
  <sheetFormatPr defaultRowHeight="13.5"/>
  <cols>
    <col min="1" max="1" width="3" style="111" customWidth="1"/>
    <col min="2" max="2" width="2.5" style="111" customWidth="1"/>
    <col min="3" max="27" width="3" style="111" customWidth="1"/>
    <col min="28" max="28" width="3" style="111" hidden="1" customWidth="1"/>
    <col min="29" max="31" width="5.875" style="112" customWidth="1"/>
    <col min="32" max="32" width="6.125" style="112" customWidth="1"/>
    <col min="33" max="35" width="5.875" style="112" customWidth="1"/>
    <col min="36" max="38" width="6.25" style="112" customWidth="1"/>
    <col min="39" max="39" width="6.375" style="112" customWidth="1"/>
    <col min="40" max="41" width="7.125" style="112" customWidth="1"/>
    <col min="42" max="44" width="4.875" style="112" customWidth="1"/>
    <col min="45" max="45" width="4.875" style="365" customWidth="1"/>
    <col min="46" max="48" width="4.875" style="112" customWidth="1"/>
    <col min="49" max="49" width="4.875" style="111" customWidth="1"/>
    <col min="50" max="233" width="9" style="111"/>
    <col min="234" max="234" width="3" style="111" customWidth="1"/>
    <col min="235" max="235" width="2.5" style="111" customWidth="1"/>
    <col min="236" max="260" width="3" style="111" customWidth="1"/>
    <col min="261" max="261" width="0" style="111" hidden="1" customWidth="1"/>
    <col min="262" max="264" width="5.875" style="111" customWidth="1"/>
    <col min="265" max="265" width="6.125" style="111" customWidth="1"/>
    <col min="266" max="268" width="5.875" style="111" customWidth="1"/>
    <col min="269" max="271" width="6.25" style="111" customWidth="1"/>
    <col min="272" max="272" width="6.375" style="111" customWidth="1"/>
    <col min="273" max="274" width="7.125" style="111" customWidth="1"/>
    <col min="275" max="285" width="3" style="111" customWidth="1"/>
    <col min="286" max="286" width="4.5" style="111" bestFit="1" customWidth="1"/>
    <col min="287" max="287" width="4.25" style="111" customWidth="1"/>
    <col min="288" max="288" width="3.375" style="111" bestFit="1" customWidth="1"/>
    <col min="289" max="289" width="4.25" style="111" customWidth="1"/>
    <col min="290" max="290" width="3.375" style="111" bestFit="1" customWidth="1"/>
    <col min="291" max="291" width="4.25" style="111" customWidth="1"/>
    <col min="292" max="292" width="3.375" style="111" bestFit="1" customWidth="1"/>
    <col min="293" max="293" width="4.25" style="111" customWidth="1"/>
    <col min="294" max="294" width="3.375" style="111" bestFit="1" customWidth="1"/>
    <col min="295" max="295" width="4.25" style="111" customWidth="1"/>
    <col min="296" max="296" width="3.375" style="111" bestFit="1" customWidth="1"/>
    <col min="297" max="297" width="4.25" style="111" customWidth="1"/>
    <col min="298" max="298" width="3.375" style="111" bestFit="1" customWidth="1"/>
    <col min="299" max="299" width="4.25" style="111" customWidth="1"/>
    <col min="300" max="300" width="3" style="111" customWidth="1"/>
    <col min="301" max="301" width="2.875" style="111" bestFit="1" customWidth="1"/>
    <col min="302" max="302" width="7.875" style="111" customWidth="1"/>
    <col min="303" max="303" width="9" style="111"/>
    <col min="304" max="304" width="9.375" style="111" bestFit="1" customWidth="1"/>
    <col min="305" max="489" width="9" style="111"/>
    <col min="490" max="490" width="3" style="111" customWidth="1"/>
    <col min="491" max="491" width="2.5" style="111" customWidth="1"/>
    <col min="492" max="516" width="3" style="111" customWidth="1"/>
    <col min="517" max="517" width="0" style="111" hidden="1" customWidth="1"/>
    <col min="518" max="520" width="5.875" style="111" customWidth="1"/>
    <col min="521" max="521" width="6.125" style="111" customWidth="1"/>
    <col min="522" max="524" width="5.875" style="111" customWidth="1"/>
    <col min="525" max="527" width="6.25" style="111" customWidth="1"/>
    <col min="528" max="528" width="6.375" style="111" customWidth="1"/>
    <col min="529" max="530" width="7.125" style="111" customWidth="1"/>
    <col min="531" max="541" width="3" style="111" customWidth="1"/>
    <col min="542" max="542" width="4.5" style="111" bestFit="1" customWidth="1"/>
    <col min="543" max="543" width="4.25" style="111" customWidth="1"/>
    <col min="544" max="544" width="3.375" style="111" bestFit="1" customWidth="1"/>
    <col min="545" max="545" width="4.25" style="111" customWidth="1"/>
    <col min="546" max="546" width="3.375" style="111" bestFit="1" customWidth="1"/>
    <col min="547" max="547" width="4.25" style="111" customWidth="1"/>
    <col min="548" max="548" width="3.375" style="111" bestFit="1" customWidth="1"/>
    <col min="549" max="549" width="4.25" style="111" customWidth="1"/>
    <col min="550" max="550" width="3.375" style="111" bestFit="1" customWidth="1"/>
    <col min="551" max="551" width="4.25" style="111" customWidth="1"/>
    <col min="552" max="552" width="3.375" style="111" bestFit="1" customWidth="1"/>
    <col min="553" max="553" width="4.25" style="111" customWidth="1"/>
    <col min="554" max="554" width="3.375" style="111" bestFit="1" customWidth="1"/>
    <col min="555" max="555" width="4.25" style="111" customWidth="1"/>
    <col min="556" max="556" width="3" style="111" customWidth="1"/>
    <col min="557" max="557" width="2.875" style="111" bestFit="1" customWidth="1"/>
    <col min="558" max="558" width="7.875" style="111" customWidth="1"/>
    <col min="559" max="559" width="9" style="111"/>
    <col min="560" max="560" width="9.375" style="111" bestFit="1" customWidth="1"/>
    <col min="561" max="745" width="9" style="111"/>
    <col min="746" max="746" width="3" style="111" customWidth="1"/>
    <col min="747" max="747" width="2.5" style="111" customWidth="1"/>
    <col min="748" max="772" width="3" style="111" customWidth="1"/>
    <col min="773" max="773" width="0" style="111" hidden="1" customWidth="1"/>
    <col min="774" max="776" width="5.875" style="111" customWidth="1"/>
    <col min="777" max="777" width="6.125" style="111" customWidth="1"/>
    <col min="778" max="780" width="5.875" style="111" customWidth="1"/>
    <col min="781" max="783" width="6.25" style="111" customWidth="1"/>
    <col min="784" max="784" width="6.375" style="111" customWidth="1"/>
    <col min="785" max="786" width="7.125" style="111" customWidth="1"/>
    <col min="787" max="797" width="3" style="111" customWidth="1"/>
    <col min="798" max="798" width="4.5" style="111" bestFit="1" customWidth="1"/>
    <col min="799" max="799" width="4.25" style="111" customWidth="1"/>
    <col min="800" max="800" width="3.375" style="111" bestFit="1" customWidth="1"/>
    <col min="801" max="801" width="4.25" style="111" customWidth="1"/>
    <col min="802" max="802" width="3.375" style="111" bestFit="1" customWidth="1"/>
    <col min="803" max="803" width="4.25" style="111" customWidth="1"/>
    <col min="804" max="804" width="3.375" style="111" bestFit="1" customWidth="1"/>
    <col min="805" max="805" width="4.25" style="111" customWidth="1"/>
    <col min="806" max="806" width="3.375" style="111" bestFit="1" customWidth="1"/>
    <col min="807" max="807" width="4.25" style="111" customWidth="1"/>
    <col min="808" max="808" width="3.375" style="111" bestFit="1" customWidth="1"/>
    <col min="809" max="809" width="4.25" style="111" customWidth="1"/>
    <col min="810" max="810" width="3.375" style="111" bestFit="1" customWidth="1"/>
    <col min="811" max="811" width="4.25" style="111" customWidth="1"/>
    <col min="812" max="812" width="3" style="111" customWidth="1"/>
    <col min="813" max="813" width="2.875" style="111" bestFit="1" customWidth="1"/>
    <col min="814" max="814" width="7.875" style="111" customWidth="1"/>
    <col min="815" max="815" width="9" style="111"/>
    <col min="816" max="816" width="9.375" style="111" bestFit="1" customWidth="1"/>
    <col min="817" max="1001" width="9" style="111"/>
    <col min="1002" max="1002" width="3" style="111" customWidth="1"/>
    <col min="1003" max="1003" width="2.5" style="111" customWidth="1"/>
    <col min="1004" max="1028" width="3" style="111" customWidth="1"/>
    <col min="1029" max="1029" width="0" style="111" hidden="1" customWidth="1"/>
    <col min="1030" max="1032" width="5.875" style="111" customWidth="1"/>
    <col min="1033" max="1033" width="6.125" style="111" customWidth="1"/>
    <col min="1034" max="1036" width="5.875" style="111" customWidth="1"/>
    <col min="1037" max="1039" width="6.25" style="111" customWidth="1"/>
    <col min="1040" max="1040" width="6.375" style="111" customWidth="1"/>
    <col min="1041" max="1042" width="7.125" style="111" customWidth="1"/>
    <col min="1043" max="1053" width="3" style="111" customWidth="1"/>
    <col min="1054" max="1054" width="4.5" style="111" bestFit="1" customWidth="1"/>
    <col min="1055" max="1055" width="4.25" style="111" customWidth="1"/>
    <col min="1056" max="1056" width="3.375" style="111" bestFit="1" customWidth="1"/>
    <col min="1057" max="1057" width="4.25" style="111" customWidth="1"/>
    <col min="1058" max="1058" width="3.375" style="111" bestFit="1" customWidth="1"/>
    <col min="1059" max="1059" width="4.25" style="111" customWidth="1"/>
    <col min="1060" max="1060" width="3.375" style="111" bestFit="1" customWidth="1"/>
    <col min="1061" max="1061" width="4.25" style="111" customWidth="1"/>
    <col min="1062" max="1062" width="3.375" style="111" bestFit="1" customWidth="1"/>
    <col min="1063" max="1063" width="4.25" style="111" customWidth="1"/>
    <col min="1064" max="1064" width="3.375" style="111" bestFit="1" customWidth="1"/>
    <col min="1065" max="1065" width="4.25" style="111" customWidth="1"/>
    <col min="1066" max="1066" width="3.375" style="111" bestFit="1" customWidth="1"/>
    <col min="1067" max="1067" width="4.25" style="111" customWidth="1"/>
    <col min="1068" max="1068" width="3" style="111" customWidth="1"/>
    <col min="1069" max="1069" width="2.875" style="111" bestFit="1" customWidth="1"/>
    <col min="1070" max="1070" width="7.875" style="111" customWidth="1"/>
    <col min="1071" max="1071" width="9" style="111"/>
    <col min="1072" max="1072" width="9.375" style="111" bestFit="1" customWidth="1"/>
    <col min="1073" max="1257" width="9" style="111"/>
    <col min="1258" max="1258" width="3" style="111" customWidth="1"/>
    <col min="1259" max="1259" width="2.5" style="111" customWidth="1"/>
    <col min="1260" max="1284" width="3" style="111" customWidth="1"/>
    <col min="1285" max="1285" width="0" style="111" hidden="1" customWidth="1"/>
    <col min="1286" max="1288" width="5.875" style="111" customWidth="1"/>
    <col min="1289" max="1289" width="6.125" style="111" customWidth="1"/>
    <col min="1290" max="1292" width="5.875" style="111" customWidth="1"/>
    <col min="1293" max="1295" width="6.25" style="111" customWidth="1"/>
    <col min="1296" max="1296" width="6.375" style="111" customWidth="1"/>
    <col min="1297" max="1298" width="7.125" style="111" customWidth="1"/>
    <col min="1299" max="1309" width="3" style="111" customWidth="1"/>
    <col min="1310" max="1310" width="4.5" style="111" bestFit="1" customWidth="1"/>
    <col min="1311" max="1311" width="4.25" style="111" customWidth="1"/>
    <col min="1312" max="1312" width="3.375" style="111" bestFit="1" customWidth="1"/>
    <col min="1313" max="1313" width="4.25" style="111" customWidth="1"/>
    <col min="1314" max="1314" width="3.375" style="111" bestFit="1" customWidth="1"/>
    <col min="1315" max="1315" width="4.25" style="111" customWidth="1"/>
    <col min="1316" max="1316" width="3.375" style="111" bestFit="1" customWidth="1"/>
    <col min="1317" max="1317" width="4.25" style="111" customWidth="1"/>
    <col min="1318" max="1318" width="3.375" style="111" bestFit="1" customWidth="1"/>
    <col min="1319" max="1319" width="4.25" style="111" customWidth="1"/>
    <col min="1320" max="1320" width="3.375" style="111" bestFit="1" customWidth="1"/>
    <col min="1321" max="1321" width="4.25" style="111" customWidth="1"/>
    <col min="1322" max="1322" width="3.375" style="111" bestFit="1" customWidth="1"/>
    <col min="1323" max="1323" width="4.25" style="111" customWidth="1"/>
    <col min="1324" max="1324" width="3" style="111" customWidth="1"/>
    <col min="1325" max="1325" width="2.875" style="111" bestFit="1" customWidth="1"/>
    <col min="1326" max="1326" width="7.875" style="111" customWidth="1"/>
    <col min="1327" max="1327" width="9" style="111"/>
    <col min="1328" max="1328" width="9.375" style="111" bestFit="1" customWidth="1"/>
    <col min="1329" max="1513" width="9" style="111"/>
    <col min="1514" max="1514" width="3" style="111" customWidth="1"/>
    <col min="1515" max="1515" width="2.5" style="111" customWidth="1"/>
    <col min="1516" max="1540" width="3" style="111" customWidth="1"/>
    <col min="1541" max="1541" width="0" style="111" hidden="1" customWidth="1"/>
    <col min="1542" max="1544" width="5.875" style="111" customWidth="1"/>
    <col min="1545" max="1545" width="6.125" style="111" customWidth="1"/>
    <col min="1546" max="1548" width="5.875" style="111" customWidth="1"/>
    <col min="1549" max="1551" width="6.25" style="111" customWidth="1"/>
    <col min="1552" max="1552" width="6.375" style="111" customWidth="1"/>
    <col min="1553" max="1554" width="7.125" style="111" customWidth="1"/>
    <col min="1555" max="1565" width="3" style="111" customWidth="1"/>
    <col min="1566" max="1566" width="4.5" style="111" bestFit="1" customWidth="1"/>
    <col min="1567" max="1567" width="4.25" style="111" customWidth="1"/>
    <col min="1568" max="1568" width="3.375" style="111" bestFit="1" customWidth="1"/>
    <col min="1569" max="1569" width="4.25" style="111" customWidth="1"/>
    <col min="1570" max="1570" width="3.375" style="111" bestFit="1" customWidth="1"/>
    <col min="1571" max="1571" width="4.25" style="111" customWidth="1"/>
    <col min="1572" max="1572" width="3.375" style="111" bestFit="1" customWidth="1"/>
    <col min="1573" max="1573" width="4.25" style="111" customWidth="1"/>
    <col min="1574" max="1574" width="3.375" style="111" bestFit="1" customWidth="1"/>
    <col min="1575" max="1575" width="4.25" style="111" customWidth="1"/>
    <col min="1576" max="1576" width="3.375" style="111" bestFit="1" customWidth="1"/>
    <col min="1577" max="1577" width="4.25" style="111" customWidth="1"/>
    <col min="1578" max="1578" width="3.375" style="111" bestFit="1" customWidth="1"/>
    <col min="1579" max="1579" width="4.25" style="111" customWidth="1"/>
    <col min="1580" max="1580" width="3" style="111" customWidth="1"/>
    <col min="1581" max="1581" width="2.875" style="111" bestFit="1" customWidth="1"/>
    <col min="1582" max="1582" width="7.875" style="111" customWidth="1"/>
    <col min="1583" max="1583" width="9" style="111"/>
    <col min="1584" max="1584" width="9.375" style="111" bestFit="1" customWidth="1"/>
    <col min="1585" max="1769" width="9" style="111"/>
    <col min="1770" max="1770" width="3" style="111" customWidth="1"/>
    <col min="1771" max="1771" width="2.5" style="111" customWidth="1"/>
    <col min="1772" max="1796" width="3" style="111" customWidth="1"/>
    <col min="1797" max="1797" width="0" style="111" hidden="1" customWidth="1"/>
    <col min="1798" max="1800" width="5.875" style="111" customWidth="1"/>
    <col min="1801" max="1801" width="6.125" style="111" customWidth="1"/>
    <col min="1802" max="1804" width="5.875" style="111" customWidth="1"/>
    <col min="1805" max="1807" width="6.25" style="111" customWidth="1"/>
    <col min="1808" max="1808" width="6.375" style="111" customWidth="1"/>
    <col min="1809" max="1810" width="7.125" style="111" customWidth="1"/>
    <col min="1811" max="1821" width="3" style="111" customWidth="1"/>
    <col min="1822" max="1822" width="4.5" style="111" bestFit="1" customWidth="1"/>
    <col min="1823" max="1823" width="4.25" style="111" customWidth="1"/>
    <col min="1824" max="1824" width="3.375" style="111" bestFit="1" customWidth="1"/>
    <col min="1825" max="1825" width="4.25" style="111" customWidth="1"/>
    <col min="1826" max="1826" width="3.375" style="111" bestFit="1" customWidth="1"/>
    <col min="1827" max="1827" width="4.25" style="111" customWidth="1"/>
    <col min="1828" max="1828" width="3.375" style="111" bestFit="1" customWidth="1"/>
    <col min="1829" max="1829" width="4.25" style="111" customWidth="1"/>
    <col min="1830" max="1830" width="3.375" style="111" bestFit="1" customWidth="1"/>
    <col min="1831" max="1831" width="4.25" style="111" customWidth="1"/>
    <col min="1832" max="1832" width="3.375" style="111" bestFit="1" customWidth="1"/>
    <col min="1833" max="1833" width="4.25" style="111" customWidth="1"/>
    <col min="1834" max="1834" width="3.375" style="111" bestFit="1" customWidth="1"/>
    <col min="1835" max="1835" width="4.25" style="111" customWidth="1"/>
    <col min="1836" max="1836" width="3" style="111" customWidth="1"/>
    <col min="1837" max="1837" width="2.875" style="111" bestFit="1" customWidth="1"/>
    <col min="1838" max="1838" width="7.875" style="111" customWidth="1"/>
    <col min="1839" max="1839" width="9" style="111"/>
    <col min="1840" max="1840" width="9.375" style="111" bestFit="1" customWidth="1"/>
    <col min="1841" max="2025" width="9" style="111"/>
    <col min="2026" max="2026" width="3" style="111" customWidth="1"/>
    <col min="2027" max="2027" width="2.5" style="111" customWidth="1"/>
    <col min="2028" max="2052" width="3" style="111" customWidth="1"/>
    <col min="2053" max="2053" width="0" style="111" hidden="1" customWidth="1"/>
    <col min="2054" max="2056" width="5.875" style="111" customWidth="1"/>
    <col min="2057" max="2057" width="6.125" style="111" customWidth="1"/>
    <col min="2058" max="2060" width="5.875" style="111" customWidth="1"/>
    <col min="2061" max="2063" width="6.25" style="111" customWidth="1"/>
    <col min="2064" max="2064" width="6.375" style="111" customWidth="1"/>
    <col min="2065" max="2066" width="7.125" style="111" customWidth="1"/>
    <col min="2067" max="2077" width="3" style="111" customWidth="1"/>
    <col min="2078" max="2078" width="4.5" style="111" bestFit="1" customWidth="1"/>
    <col min="2079" max="2079" width="4.25" style="111" customWidth="1"/>
    <col min="2080" max="2080" width="3.375" style="111" bestFit="1" customWidth="1"/>
    <col min="2081" max="2081" width="4.25" style="111" customWidth="1"/>
    <col min="2082" max="2082" width="3.375" style="111" bestFit="1" customWidth="1"/>
    <col min="2083" max="2083" width="4.25" style="111" customWidth="1"/>
    <col min="2084" max="2084" width="3.375" style="111" bestFit="1" customWidth="1"/>
    <col min="2085" max="2085" width="4.25" style="111" customWidth="1"/>
    <col min="2086" max="2086" width="3.375" style="111" bestFit="1" customWidth="1"/>
    <col min="2087" max="2087" width="4.25" style="111" customWidth="1"/>
    <col min="2088" max="2088" width="3.375" style="111" bestFit="1" customWidth="1"/>
    <col min="2089" max="2089" width="4.25" style="111" customWidth="1"/>
    <col min="2090" max="2090" width="3.375" style="111" bestFit="1" customWidth="1"/>
    <col min="2091" max="2091" width="4.25" style="111" customWidth="1"/>
    <col min="2092" max="2092" width="3" style="111" customWidth="1"/>
    <col min="2093" max="2093" width="2.875" style="111" bestFit="1" customWidth="1"/>
    <col min="2094" max="2094" width="7.875" style="111" customWidth="1"/>
    <col min="2095" max="2095" width="9" style="111"/>
    <col min="2096" max="2096" width="9.375" style="111" bestFit="1" customWidth="1"/>
    <col min="2097" max="2281" width="9" style="111"/>
    <col min="2282" max="2282" width="3" style="111" customWidth="1"/>
    <col min="2283" max="2283" width="2.5" style="111" customWidth="1"/>
    <col min="2284" max="2308" width="3" style="111" customWidth="1"/>
    <col min="2309" max="2309" width="0" style="111" hidden="1" customWidth="1"/>
    <col min="2310" max="2312" width="5.875" style="111" customWidth="1"/>
    <col min="2313" max="2313" width="6.125" style="111" customWidth="1"/>
    <col min="2314" max="2316" width="5.875" style="111" customWidth="1"/>
    <col min="2317" max="2319" width="6.25" style="111" customWidth="1"/>
    <col min="2320" max="2320" width="6.375" style="111" customWidth="1"/>
    <col min="2321" max="2322" width="7.125" style="111" customWidth="1"/>
    <col min="2323" max="2333" width="3" style="111" customWidth="1"/>
    <col min="2334" max="2334" width="4.5" style="111" bestFit="1" customWidth="1"/>
    <col min="2335" max="2335" width="4.25" style="111" customWidth="1"/>
    <col min="2336" max="2336" width="3.375" style="111" bestFit="1" customWidth="1"/>
    <col min="2337" max="2337" width="4.25" style="111" customWidth="1"/>
    <col min="2338" max="2338" width="3.375" style="111" bestFit="1" customWidth="1"/>
    <col min="2339" max="2339" width="4.25" style="111" customWidth="1"/>
    <col min="2340" max="2340" width="3.375" style="111" bestFit="1" customWidth="1"/>
    <col min="2341" max="2341" width="4.25" style="111" customWidth="1"/>
    <col min="2342" max="2342" width="3.375" style="111" bestFit="1" customWidth="1"/>
    <col min="2343" max="2343" width="4.25" style="111" customWidth="1"/>
    <col min="2344" max="2344" width="3.375" style="111" bestFit="1" customWidth="1"/>
    <col min="2345" max="2345" width="4.25" style="111" customWidth="1"/>
    <col min="2346" max="2346" width="3.375" style="111" bestFit="1" customWidth="1"/>
    <col min="2347" max="2347" width="4.25" style="111" customWidth="1"/>
    <col min="2348" max="2348" width="3" style="111" customWidth="1"/>
    <col min="2349" max="2349" width="2.875" style="111" bestFit="1" customWidth="1"/>
    <col min="2350" max="2350" width="7.875" style="111" customWidth="1"/>
    <col min="2351" max="2351" width="9" style="111"/>
    <col min="2352" max="2352" width="9.375" style="111" bestFit="1" customWidth="1"/>
    <col min="2353" max="2537" width="9" style="111"/>
    <col min="2538" max="2538" width="3" style="111" customWidth="1"/>
    <col min="2539" max="2539" width="2.5" style="111" customWidth="1"/>
    <col min="2540" max="2564" width="3" style="111" customWidth="1"/>
    <col min="2565" max="2565" width="0" style="111" hidden="1" customWidth="1"/>
    <col min="2566" max="2568" width="5.875" style="111" customWidth="1"/>
    <col min="2569" max="2569" width="6.125" style="111" customWidth="1"/>
    <col min="2570" max="2572" width="5.875" style="111" customWidth="1"/>
    <col min="2573" max="2575" width="6.25" style="111" customWidth="1"/>
    <col min="2576" max="2576" width="6.375" style="111" customWidth="1"/>
    <col min="2577" max="2578" width="7.125" style="111" customWidth="1"/>
    <col min="2579" max="2589" width="3" style="111" customWidth="1"/>
    <col min="2590" max="2590" width="4.5" style="111" bestFit="1" customWidth="1"/>
    <col min="2591" max="2591" width="4.25" style="111" customWidth="1"/>
    <col min="2592" max="2592" width="3.375" style="111" bestFit="1" customWidth="1"/>
    <col min="2593" max="2593" width="4.25" style="111" customWidth="1"/>
    <col min="2594" max="2594" width="3.375" style="111" bestFit="1" customWidth="1"/>
    <col min="2595" max="2595" width="4.25" style="111" customWidth="1"/>
    <col min="2596" max="2596" width="3.375" style="111" bestFit="1" customWidth="1"/>
    <col min="2597" max="2597" width="4.25" style="111" customWidth="1"/>
    <col min="2598" max="2598" width="3.375" style="111" bestFit="1" customWidth="1"/>
    <col min="2599" max="2599" width="4.25" style="111" customWidth="1"/>
    <col min="2600" max="2600" width="3.375" style="111" bestFit="1" customWidth="1"/>
    <col min="2601" max="2601" width="4.25" style="111" customWidth="1"/>
    <col min="2602" max="2602" width="3.375" style="111" bestFit="1" customWidth="1"/>
    <col min="2603" max="2603" width="4.25" style="111" customWidth="1"/>
    <col min="2604" max="2604" width="3" style="111" customWidth="1"/>
    <col min="2605" max="2605" width="2.875" style="111" bestFit="1" customWidth="1"/>
    <col min="2606" max="2606" width="7.875" style="111" customWidth="1"/>
    <col min="2607" max="2607" width="9" style="111"/>
    <col min="2608" max="2608" width="9.375" style="111" bestFit="1" customWidth="1"/>
    <col min="2609" max="2793" width="9" style="111"/>
    <col min="2794" max="2794" width="3" style="111" customWidth="1"/>
    <col min="2795" max="2795" width="2.5" style="111" customWidth="1"/>
    <col min="2796" max="2820" width="3" style="111" customWidth="1"/>
    <col min="2821" max="2821" width="0" style="111" hidden="1" customWidth="1"/>
    <col min="2822" max="2824" width="5.875" style="111" customWidth="1"/>
    <col min="2825" max="2825" width="6.125" style="111" customWidth="1"/>
    <col min="2826" max="2828" width="5.875" style="111" customWidth="1"/>
    <col min="2829" max="2831" width="6.25" style="111" customWidth="1"/>
    <col min="2832" max="2832" width="6.375" style="111" customWidth="1"/>
    <col min="2833" max="2834" width="7.125" style="111" customWidth="1"/>
    <col min="2835" max="2845" width="3" style="111" customWidth="1"/>
    <col min="2846" max="2846" width="4.5" style="111" bestFit="1" customWidth="1"/>
    <col min="2847" max="2847" width="4.25" style="111" customWidth="1"/>
    <col min="2848" max="2848" width="3.375" style="111" bestFit="1" customWidth="1"/>
    <col min="2849" max="2849" width="4.25" style="111" customWidth="1"/>
    <col min="2850" max="2850" width="3.375" style="111" bestFit="1" customWidth="1"/>
    <col min="2851" max="2851" width="4.25" style="111" customWidth="1"/>
    <col min="2852" max="2852" width="3.375" style="111" bestFit="1" customWidth="1"/>
    <col min="2853" max="2853" width="4.25" style="111" customWidth="1"/>
    <col min="2854" max="2854" width="3.375" style="111" bestFit="1" customWidth="1"/>
    <col min="2855" max="2855" width="4.25" style="111" customWidth="1"/>
    <col min="2856" max="2856" width="3.375" style="111" bestFit="1" customWidth="1"/>
    <col min="2857" max="2857" width="4.25" style="111" customWidth="1"/>
    <col min="2858" max="2858" width="3.375" style="111" bestFit="1" customWidth="1"/>
    <col min="2859" max="2859" width="4.25" style="111" customWidth="1"/>
    <col min="2860" max="2860" width="3" style="111" customWidth="1"/>
    <col min="2861" max="2861" width="2.875" style="111" bestFit="1" customWidth="1"/>
    <col min="2862" max="2862" width="7.875" style="111" customWidth="1"/>
    <col min="2863" max="2863" width="9" style="111"/>
    <col min="2864" max="2864" width="9.375" style="111" bestFit="1" customWidth="1"/>
    <col min="2865" max="3049" width="9" style="111"/>
    <col min="3050" max="3050" width="3" style="111" customWidth="1"/>
    <col min="3051" max="3051" width="2.5" style="111" customWidth="1"/>
    <col min="3052" max="3076" width="3" style="111" customWidth="1"/>
    <col min="3077" max="3077" width="0" style="111" hidden="1" customWidth="1"/>
    <col min="3078" max="3080" width="5.875" style="111" customWidth="1"/>
    <col min="3081" max="3081" width="6.125" style="111" customWidth="1"/>
    <col min="3082" max="3084" width="5.875" style="111" customWidth="1"/>
    <col min="3085" max="3087" width="6.25" style="111" customWidth="1"/>
    <col min="3088" max="3088" width="6.375" style="111" customWidth="1"/>
    <col min="3089" max="3090" width="7.125" style="111" customWidth="1"/>
    <col min="3091" max="3101" width="3" style="111" customWidth="1"/>
    <col min="3102" max="3102" width="4.5" style="111" bestFit="1" customWidth="1"/>
    <col min="3103" max="3103" width="4.25" style="111" customWidth="1"/>
    <col min="3104" max="3104" width="3.375" style="111" bestFit="1" customWidth="1"/>
    <col min="3105" max="3105" width="4.25" style="111" customWidth="1"/>
    <col min="3106" max="3106" width="3.375" style="111" bestFit="1" customWidth="1"/>
    <col min="3107" max="3107" width="4.25" style="111" customWidth="1"/>
    <col min="3108" max="3108" width="3.375" style="111" bestFit="1" customWidth="1"/>
    <col min="3109" max="3109" width="4.25" style="111" customWidth="1"/>
    <col min="3110" max="3110" width="3.375" style="111" bestFit="1" customWidth="1"/>
    <col min="3111" max="3111" width="4.25" style="111" customWidth="1"/>
    <col min="3112" max="3112" width="3.375" style="111" bestFit="1" customWidth="1"/>
    <col min="3113" max="3113" width="4.25" style="111" customWidth="1"/>
    <col min="3114" max="3114" width="3.375" style="111" bestFit="1" customWidth="1"/>
    <col min="3115" max="3115" width="4.25" style="111" customWidth="1"/>
    <col min="3116" max="3116" width="3" style="111" customWidth="1"/>
    <col min="3117" max="3117" width="2.875" style="111" bestFit="1" customWidth="1"/>
    <col min="3118" max="3118" width="7.875" style="111" customWidth="1"/>
    <col min="3119" max="3119" width="9" style="111"/>
    <col min="3120" max="3120" width="9.375" style="111" bestFit="1" customWidth="1"/>
    <col min="3121" max="3305" width="9" style="111"/>
    <col min="3306" max="3306" width="3" style="111" customWidth="1"/>
    <col min="3307" max="3307" width="2.5" style="111" customWidth="1"/>
    <col min="3308" max="3332" width="3" style="111" customWidth="1"/>
    <col min="3333" max="3333" width="0" style="111" hidden="1" customWidth="1"/>
    <col min="3334" max="3336" width="5.875" style="111" customWidth="1"/>
    <col min="3337" max="3337" width="6.125" style="111" customWidth="1"/>
    <col min="3338" max="3340" width="5.875" style="111" customWidth="1"/>
    <col min="3341" max="3343" width="6.25" style="111" customWidth="1"/>
    <col min="3344" max="3344" width="6.375" style="111" customWidth="1"/>
    <col min="3345" max="3346" width="7.125" style="111" customWidth="1"/>
    <col min="3347" max="3357" width="3" style="111" customWidth="1"/>
    <col min="3358" max="3358" width="4.5" style="111" bestFit="1" customWidth="1"/>
    <col min="3359" max="3359" width="4.25" style="111" customWidth="1"/>
    <col min="3360" max="3360" width="3.375" style="111" bestFit="1" customWidth="1"/>
    <col min="3361" max="3361" width="4.25" style="111" customWidth="1"/>
    <col min="3362" max="3362" width="3.375" style="111" bestFit="1" customWidth="1"/>
    <col min="3363" max="3363" width="4.25" style="111" customWidth="1"/>
    <col min="3364" max="3364" width="3.375" style="111" bestFit="1" customWidth="1"/>
    <col min="3365" max="3365" width="4.25" style="111" customWidth="1"/>
    <col min="3366" max="3366" width="3.375" style="111" bestFit="1" customWidth="1"/>
    <col min="3367" max="3367" width="4.25" style="111" customWidth="1"/>
    <col min="3368" max="3368" width="3.375" style="111" bestFit="1" customWidth="1"/>
    <col min="3369" max="3369" width="4.25" style="111" customWidth="1"/>
    <col min="3370" max="3370" width="3.375" style="111" bestFit="1" customWidth="1"/>
    <col min="3371" max="3371" width="4.25" style="111" customWidth="1"/>
    <col min="3372" max="3372" width="3" style="111" customWidth="1"/>
    <col min="3373" max="3373" width="2.875" style="111" bestFit="1" customWidth="1"/>
    <col min="3374" max="3374" width="7.875" style="111" customWidth="1"/>
    <col min="3375" max="3375" width="9" style="111"/>
    <col min="3376" max="3376" width="9.375" style="111" bestFit="1" customWidth="1"/>
    <col min="3377" max="3561" width="9" style="111"/>
    <col min="3562" max="3562" width="3" style="111" customWidth="1"/>
    <col min="3563" max="3563" width="2.5" style="111" customWidth="1"/>
    <col min="3564" max="3588" width="3" style="111" customWidth="1"/>
    <col min="3589" max="3589" width="0" style="111" hidden="1" customWidth="1"/>
    <col min="3590" max="3592" width="5.875" style="111" customWidth="1"/>
    <col min="3593" max="3593" width="6.125" style="111" customWidth="1"/>
    <col min="3594" max="3596" width="5.875" style="111" customWidth="1"/>
    <col min="3597" max="3599" width="6.25" style="111" customWidth="1"/>
    <col min="3600" max="3600" width="6.375" style="111" customWidth="1"/>
    <col min="3601" max="3602" width="7.125" style="111" customWidth="1"/>
    <col min="3603" max="3613" width="3" style="111" customWidth="1"/>
    <col min="3614" max="3614" width="4.5" style="111" bestFit="1" customWidth="1"/>
    <col min="3615" max="3615" width="4.25" style="111" customWidth="1"/>
    <col min="3616" max="3616" width="3.375" style="111" bestFit="1" customWidth="1"/>
    <col min="3617" max="3617" width="4.25" style="111" customWidth="1"/>
    <col min="3618" max="3618" width="3.375" style="111" bestFit="1" customWidth="1"/>
    <col min="3619" max="3619" width="4.25" style="111" customWidth="1"/>
    <col min="3620" max="3620" width="3.375" style="111" bestFit="1" customWidth="1"/>
    <col min="3621" max="3621" width="4.25" style="111" customWidth="1"/>
    <col min="3622" max="3622" width="3.375" style="111" bestFit="1" customWidth="1"/>
    <col min="3623" max="3623" width="4.25" style="111" customWidth="1"/>
    <col min="3624" max="3624" width="3.375" style="111" bestFit="1" customWidth="1"/>
    <col min="3625" max="3625" width="4.25" style="111" customWidth="1"/>
    <col min="3626" max="3626" width="3.375" style="111" bestFit="1" customWidth="1"/>
    <col min="3627" max="3627" width="4.25" style="111" customWidth="1"/>
    <col min="3628" max="3628" width="3" style="111" customWidth="1"/>
    <col min="3629" max="3629" width="2.875" style="111" bestFit="1" customWidth="1"/>
    <col min="3630" max="3630" width="7.875" style="111" customWidth="1"/>
    <col min="3631" max="3631" width="9" style="111"/>
    <col min="3632" max="3632" width="9.375" style="111" bestFit="1" customWidth="1"/>
    <col min="3633" max="3817" width="9" style="111"/>
    <col min="3818" max="3818" width="3" style="111" customWidth="1"/>
    <col min="3819" max="3819" width="2.5" style="111" customWidth="1"/>
    <col min="3820" max="3844" width="3" style="111" customWidth="1"/>
    <col min="3845" max="3845" width="0" style="111" hidden="1" customWidth="1"/>
    <col min="3846" max="3848" width="5.875" style="111" customWidth="1"/>
    <col min="3849" max="3849" width="6.125" style="111" customWidth="1"/>
    <col min="3850" max="3852" width="5.875" style="111" customWidth="1"/>
    <col min="3853" max="3855" width="6.25" style="111" customWidth="1"/>
    <col min="3856" max="3856" width="6.375" style="111" customWidth="1"/>
    <col min="3857" max="3858" width="7.125" style="111" customWidth="1"/>
    <col min="3859" max="3869" width="3" style="111" customWidth="1"/>
    <col min="3870" max="3870" width="4.5" style="111" bestFit="1" customWidth="1"/>
    <col min="3871" max="3871" width="4.25" style="111" customWidth="1"/>
    <col min="3872" max="3872" width="3.375" style="111" bestFit="1" customWidth="1"/>
    <col min="3873" max="3873" width="4.25" style="111" customWidth="1"/>
    <col min="3874" max="3874" width="3.375" style="111" bestFit="1" customWidth="1"/>
    <col min="3875" max="3875" width="4.25" style="111" customWidth="1"/>
    <col min="3876" max="3876" width="3.375" style="111" bestFit="1" customWidth="1"/>
    <col min="3877" max="3877" width="4.25" style="111" customWidth="1"/>
    <col min="3878" max="3878" width="3.375" style="111" bestFit="1" customWidth="1"/>
    <col min="3879" max="3879" width="4.25" style="111" customWidth="1"/>
    <col min="3880" max="3880" width="3.375" style="111" bestFit="1" customWidth="1"/>
    <col min="3881" max="3881" width="4.25" style="111" customWidth="1"/>
    <col min="3882" max="3882" width="3.375" style="111" bestFit="1" customWidth="1"/>
    <col min="3883" max="3883" width="4.25" style="111" customWidth="1"/>
    <col min="3884" max="3884" width="3" style="111" customWidth="1"/>
    <col min="3885" max="3885" width="2.875" style="111" bestFit="1" customWidth="1"/>
    <col min="3886" max="3886" width="7.875" style="111" customWidth="1"/>
    <col min="3887" max="3887" width="9" style="111"/>
    <col min="3888" max="3888" width="9.375" style="111" bestFit="1" customWidth="1"/>
    <col min="3889" max="4073" width="9" style="111"/>
    <col min="4074" max="4074" width="3" style="111" customWidth="1"/>
    <col min="4075" max="4075" width="2.5" style="111" customWidth="1"/>
    <col min="4076" max="4100" width="3" style="111" customWidth="1"/>
    <col min="4101" max="4101" width="0" style="111" hidden="1" customWidth="1"/>
    <col min="4102" max="4104" width="5.875" style="111" customWidth="1"/>
    <col min="4105" max="4105" width="6.125" style="111" customWidth="1"/>
    <col min="4106" max="4108" width="5.875" style="111" customWidth="1"/>
    <col min="4109" max="4111" width="6.25" style="111" customWidth="1"/>
    <col min="4112" max="4112" width="6.375" style="111" customWidth="1"/>
    <col min="4113" max="4114" width="7.125" style="111" customWidth="1"/>
    <col min="4115" max="4125" width="3" style="111" customWidth="1"/>
    <col min="4126" max="4126" width="4.5" style="111" bestFit="1" customWidth="1"/>
    <col min="4127" max="4127" width="4.25" style="111" customWidth="1"/>
    <col min="4128" max="4128" width="3.375" style="111" bestFit="1" customWidth="1"/>
    <col min="4129" max="4129" width="4.25" style="111" customWidth="1"/>
    <col min="4130" max="4130" width="3.375" style="111" bestFit="1" customWidth="1"/>
    <col min="4131" max="4131" width="4.25" style="111" customWidth="1"/>
    <col min="4132" max="4132" width="3.375" style="111" bestFit="1" customWidth="1"/>
    <col min="4133" max="4133" width="4.25" style="111" customWidth="1"/>
    <col min="4134" max="4134" width="3.375" style="111" bestFit="1" customWidth="1"/>
    <col min="4135" max="4135" width="4.25" style="111" customWidth="1"/>
    <col min="4136" max="4136" width="3.375" style="111" bestFit="1" customWidth="1"/>
    <col min="4137" max="4137" width="4.25" style="111" customWidth="1"/>
    <col min="4138" max="4138" width="3.375" style="111" bestFit="1" customWidth="1"/>
    <col min="4139" max="4139" width="4.25" style="111" customWidth="1"/>
    <col min="4140" max="4140" width="3" style="111" customWidth="1"/>
    <col min="4141" max="4141" width="2.875" style="111" bestFit="1" customWidth="1"/>
    <col min="4142" max="4142" width="7.875" style="111" customWidth="1"/>
    <col min="4143" max="4143" width="9" style="111"/>
    <col min="4144" max="4144" width="9.375" style="111" bestFit="1" customWidth="1"/>
    <col min="4145" max="4329" width="9" style="111"/>
    <col min="4330" max="4330" width="3" style="111" customWidth="1"/>
    <col min="4331" max="4331" width="2.5" style="111" customWidth="1"/>
    <col min="4332" max="4356" width="3" style="111" customWidth="1"/>
    <col min="4357" max="4357" width="0" style="111" hidden="1" customWidth="1"/>
    <col min="4358" max="4360" width="5.875" style="111" customWidth="1"/>
    <col min="4361" max="4361" width="6.125" style="111" customWidth="1"/>
    <col min="4362" max="4364" width="5.875" style="111" customWidth="1"/>
    <col min="4365" max="4367" width="6.25" style="111" customWidth="1"/>
    <col min="4368" max="4368" width="6.375" style="111" customWidth="1"/>
    <col min="4369" max="4370" width="7.125" style="111" customWidth="1"/>
    <col min="4371" max="4381" width="3" style="111" customWidth="1"/>
    <col min="4382" max="4382" width="4.5" style="111" bestFit="1" customWidth="1"/>
    <col min="4383" max="4383" width="4.25" style="111" customWidth="1"/>
    <col min="4384" max="4384" width="3.375" style="111" bestFit="1" customWidth="1"/>
    <col min="4385" max="4385" width="4.25" style="111" customWidth="1"/>
    <col min="4386" max="4386" width="3.375" style="111" bestFit="1" customWidth="1"/>
    <col min="4387" max="4387" width="4.25" style="111" customWidth="1"/>
    <col min="4388" max="4388" width="3.375" style="111" bestFit="1" customWidth="1"/>
    <col min="4389" max="4389" width="4.25" style="111" customWidth="1"/>
    <col min="4390" max="4390" width="3.375" style="111" bestFit="1" customWidth="1"/>
    <col min="4391" max="4391" width="4.25" style="111" customWidth="1"/>
    <col min="4392" max="4392" width="3.375" style="111" bestFit="1" customWidth="1"/>
    <col min="4393" max="4393" width="4.25" style="111" customWidth="1"/>
    <col min="4394" max="4394" width="3.375" style="111" bestFit="1" customWidth="1"/>
    <col min="4395" max="4395" width="4.25" style="111" customWidth="1"/>
    <col min="4396" max="4396" width="3" style="111" customWidth="1"/>
    <col min="4397" max="4397" width="2.875" style="111" bestFit="1" customWidth="1"/>
    <col min="4398" max="4398" width="7.875" style="111" customWidth="1"/>
    <col min="4399" max="4399" width="9" style="111"/>
    <col min="4400" max="4400" width="9.375" style="111" bestFit="1" customWidth="1"/>
    <col min="4401" max="4585" width="9" style="111"/>
    <col min="4586" max="4586" width="3" style="111" customWidth="1"/>
    <col min="4587" max="4587" width="2.5" style="111" customWidth="1"/>
    <col min="4588" max="4612" width="3" style="111" customWidth="1"/>
    <col min="4613" max="4613" width="0" style="111" hidden="1" customWidth="1"/>
    <col min="4614" max="4616" width="5.875" style="111" customWidth="1"/>
    <col min="4617" max="4617" width="6.125" style="111" customWidth="1"/>
    <col min="4618" max="4620" width="5.875" style="111" customWidth="1"/>
    <col min="4621" max="4623" width="6.25" style="111" customWidth="1"/>
    <col min="4624" max="4624" width="6.375" style="111" customWidth="1"/>
    <col min="4625" max="4626" width="7.125" style="111" customWidth="1"/>
    <col min="4627" max="4637" width="3" style="111" customWidth="1"/>
    <col min="4638" max="4638" width="4.5" style="111" bestFit="1" customWidth="1"/>
    <col min="4639" max="4639" width="4.25" style="111" customWidth="1"/>
    <col min="4640" max="4640" width="3.375" style="111" bestFit="1" customWidth="1"/>
    <col min="4641" max="4641" width="4.25" style="111" customWidth="1"/>
    <col min="4642" max="4642" width="3.375" style="111" bestFit="1" customWidth="1"/>
    <col min="4643" max="4643" width="4.25" style="111" customWidth="1"/>
    <col min="4644" max="4644" width="3.375" style="111" bestFit="1" customWidth="1"/>
    <col min="4645" max="4645" width="4.25" style="111" customWidth="1"/>
    <col min="4646" max="4646" width="3.375" style="111" bestFit="1" customWidth="1"/>
    <col min="4647" max="4647" width="4.25" style="111" customWidth="1"/>
    <col min="4648" max="4648" width="3.375" style="111" bestFit="1" customWidth="1"/>
    <col min="4649" max="4649" width="4.25" style="111" customWidth="1"/>
    <col min="4650" max="4650" width="3.375" style="111" bestFit="1" customWidth="1"/>
    <col min="4651" max="4651" width="4.25" style="111" customWidth="1"/>
    <col min="4652" max="4652" width="3" style="111" customWidth="1"/>
    <col min="4653" max="4653" width="2.875" style="111" bestFit="1" customWidth="1"/>
    <col min="4654" max="4654" width="7.875" style="111" customWidth="1"/>
    <col min="4655" max="4655" width="9" style="111"/>
    <col min="4656" max="4656" width="9.375" style="111" bestFit="1" customWidth="1"/>
    <col min="4657" max="4841" width="9" style="111"/>
    <col min="4842" max="4842" width="3" style="111" customWidth="1"/>
    <col min="4843" max="4843" width="2.5" style="111" customWidth="1"/>
    <col min="4844" max="4868" width="3" style="111" customWidth="1"/>
    <col min="4869" max="4869" width="0" style="111" hidden="1" customWidth="1"/>
    <col min="4870" max="4872" width="5.875" style="111" customWidth="1"/>
    <col min="4873" max="4873" width="6.125" style="111" customWidth="1"/>
    <col min="4874" max="4876" width="5.875" style="111" customWidth="1"/>
    <col min="4877" max="4879" width="6.25" style="111" customWidth="1"/>
    <col min="4880" max="4880" width="6.375" style="111" customWidth="1"/>
    <col min="4881" max="4882" width="7.125" style="111" customWidth="1"/>
    <col min="4883" max="4893" width="3" style="111" customWidth="1"/>
    <col min="4894" max="4894" width="4.5" style="111" bestFit="1" customWidth="1"/>
    <col min="4895" max="4895" width="4.25" style="111" customWidth="1"/>
    <col min="4896" max="4896" width="3.375" style="111" bestFit="1" customWidth="1"/>
    <col min="4897" max="4897" width="4.25" style="111" customWidth="1"/>
    <col min="4898" max="4898" width="3.375" style="111" bestFit="1" customWidth="1"/>
    <col min="4899" max="4899" width="4.25" style="111" customWidth="1"/>
    <col min="4900" max="4900" width="3.375" style="111" bestFit="1" customWidth="1"/>
    <col min="4901" max="4901" width="4.25" style="111" customWidth="1"/>
    <col min="4902" max="4902" width="3.375" style="111" bestFit="1" customWidth="1"/>
    <col min="4903" max="4903" width="4.25" style="111" customWidth="1"/>
    <col min="4904" max="4904" width="3.375" style="111" bestFit="1" customWidth="1"/>
    <col min="4905" max="4905" width="4.25" style="111" customWidth="1"/>
    <col min="4906" max="4906" width="3.375" style="111" bestFit="1" customWidth="1"/>
    <col min="4907" max="4907" width="4.25" style="111" customWidth="1"/>
    <col min="4908" max="4908" width="3" style="111" customWidth="1"/>
    <col min="4909" max="4909" width="2.875" style="111" bestFit="1" customWidth="1"/>
    <col min="4910" max="4910" width="7.875" style="111" customWidth="1"/>
    <col min="4911" max="4911" width="9" style="111"/>
    <col min="4912" max="4912" width="9.375" style="111" bestFit="1" customWidth="1"/>
    <col min="4913" max="5097" width="9" style="111"/>
    <col min="5098" max="5098" width="3" style="111" customWidth="1"/>
    <col min="5099" max="5099" width="2.5" style="111" customWidth="1"/>
    <col min="5100" max="5124" width="3" style="111" customWidth="1"/>
    <col min="5125" max="5125" width="0" style="111" hidden="1" customWidth="1"/>
    <col min="5126" max="5128" width="5.875" style="111" customWidth="1"/>
    <col min="5129" max="5129" width="6.125" style="111" customWidth="1"/>
    <col min="5130" max="5132" width="5.875" style="111" customWidth="1"/>
    <col min="5133" max="5135" width="6.25" style="111" customWidth="1"/>
    <col min="5136" max="5136" width="6.375" style="111" customWidth="1"/>
    <col min="5137" max="5138" width="7.125" style="111" customWidth="1"/>
    <col min="5139" max="5149" width="3" style="111" customWidth="1"/>
    <col min="5150" max="5150" width="4.5" style="111" bestFit="1" customWidth="1"/>
    <col min="5151" max="5151" width="4.25" style="111" customWidth="1"/>
    <col min="5152" max="5152" width="3.375" style="111" bestFit="1" customWidth="1"/>
    <col min="5153" max="5153" width="4.25" style="111" customWidth="1"/>
    <col min="5154" max="5154" width="3.375" style="111" bestFit="1" customWidth="1"/>
    <col min="5155" max="5155" width="4.25" style="111" customWidth="1"/>
    <col min="5156" max="5156" width="3.375" style="111" bestFit="1" customWidth="1"/>
    <col min="5157" max="5157" width="4.25" style="111" customWidth="1"/>
    <col min="5158" max="5158" width="3.375" style="111" bestFit="1" customWidth="1"/>
    <col min="5159" max="5159" width="4.25" style="111" customWidth="1"/>
    <col min="5160" max="5160" width="3.375" style="111" bestFit="1" customWidth="1"/>
    <col min="5161" max="5161" width="4.25" style="111" customWidth="1"/>
    <col min="5162" max="5162" width="3.375" style="111" bestFit="1" customWidth="1"/>
    <col min="5163" max="5163" width="4.25" style="111" customWidth="1"/>
    <col min="5164" max="5164" width="3" style="111" customWidth="1"/>
    <col min="5165" max="5165" width="2.875" style="111" bestFit="1" customWidth="1"/>
    <col min="5166" max="5166" width="7.875" style="111" customWidth="1"/>
    <col min="5167" max="5167" width="9" style="111"/>
    <col min="5168" max="5168" width="9.375" style="111" bestFit="1" customWidth="1"/>
    <col min="5169" max="5353" width="9" style="111"/>
    <col min="5354" max="5354" width="3" style="111" customWidth="1"/>
    <col min="5355" max="5355" width="2.5" style="111" customWidth="1"/>
    <col min="5356" max="5380" width="3" style="111" customWidth="1"/>
    <col min="5381" max="5381" width="0" style="111" hidden="1" customWidth="1"/>
    <col min="5382" max="5384" width="5.875" style="111" customWidth="1"/>
    <col min="5385" max="5385" width="6.125" style="111" customWidth="1"/>
    <col min="5386" max="5388" width="5.875" style="111" customWidth="1"/>
    <col min="5389" max="5391" width="6.25" style="111" customWidth="1"/>
    <col min="5392" max="5392" width="6.375" style="111" customWidth="1"/>
    <col min="5393" max="5394" width="7.125" style="111" customWidth="1"/>
    <col min="5395" max="5405" width="3" style="111" customWidth="1"/>
    <col min="5406" max="5406" width="4.5" style="111" bestFit="1" customWidth="1"/>
    <col min="5407" max="5407" width="4.25" style="111" customWidth="1"/>
    <col min="5408" max="5408" width="3.375" style="111" bestFit="1" customWidth="1"/>
    <col min="5409" max="5409" width="4.25" style="111" customWidth="1"/>
    <col min="5410" max="5410" width="3.375" style="111" bestFit="1" customWidth="1"/>
    <col min="5411" max="5411" width="4.25" style="111" customWidth="1"/>
    <col min="5412" max="5412" width="3.375" style="111" bestFit="1" customWidth="1"/>
    <col min="5413" max="5413" width="4.25" style="111" customWidth="1"/>
    <col min="5414" max="5414" width="3.375" style="111" bestFit="1" customWidth="1"/>
    <col min="5415" max="5415" width="4.25" style="111" customWidth="1"/>
    <col min="5416" max="5416" width="3.375" style="111" bestFit="1" customWidth="1"/>
    <col min="5417" max="5417" width="4.25" style="111" customWidth="1"/>
    <col min="5418" max="5418" width="3.375" style="111" bestFit="1" customWidth="1"/>
    <col min="5419" max="5419" width="4.25" style="111" customWidth="1"/>
    <col min="5420" max="5420" width="3" style="111" customWidth="1"/>
    <col min="5421" max="5421" width="2.875" style="111" bestFit="1" customWidth="1"/>
    <col min="5422" max="5422" width="7.875" style="111" customWidth="1"/>
    <col min="5423" max="5423" width="9" style="111"/>
    <col min="5424" max="5424" width="9.375" style="111" bestFit="1" customWidth="1"/>
    <col min="5425" max="5609" width="9" style="111"/>
    <col min="5610" max="5610" width="3" style="111" customWidth="1"/>
    <col min="5611" max="5611" width="2.5" style="111" customWidth="1"/>
    <col min="5612" max="5636" width="3" style="111" customWidth="1"/>
    <col min="5637" max="5637" width="0" style="111" hidden="1" customWidth="1"/>
    <col min="5638" max="5640" width="5.875" style="111" customWidth="1"/>
    <col min="5641" max="5641" width="6.125" style="111" customWidth="1"/>
    <col min="5642" max="5644" width="5.875" style="111" customWidth="1"/>
    <col min="5645" max="5647" width="6.25" style="111" customWidth="1"/>
    <col min="5648" max="5648" width="6.375" style="111" customWidth="1"/>
    <col min="5649" max="5650" width="7.125" style="111" customWidth="1"/>
    <col min="5651" max="5661" width="3" style="111" customWidth="1"/>
    <col min="5662" max="5662" width="4.5" style="111" bestFit="1" customWidth="1"/>
    <col min="5663" max="5663" width="4.25" style="111" customWidth="1"/>
    <col min="5664" max="5664" width="3.375" style="111" bestFit="1" customWidth="1"/>
    <col min="5665" max="5665" width="4.25" style="111" customWidth="1"/>
    <col min="5666" max="5666" width="3.375" style="111" bestFit="1" customWidth="1"/>
    <col min="5667" max="5667" width="4.25" style="111" customWidth="1"/>
    <col min="5668" max="5668" width="3.375" style="111" bestFit="1" customWidth="1"/>
    <col min="5669" max="5669" width="4.25" style="111" customWidth="1"/>
    <col min="5670" max="5670" width="3.375" style="111" bestFit="1" customWidth="1"/>
    <col min="5671" max="5671" width="4.25" style="111" customWidth="1"/>
    <col min="5672" max="5672" width="3.375" style="111" bestFit="1" customWidth="1"/>
    <col min="5673" max="5673" width="4.25" style="111" customWidth="1"/>
    <col min="5674" max="5674" width="3.375" style="111" bestFit="1" customWidth="1"/>
    <col min="5675" max="5675" width="4.25" style="111" customWidth="1"/>
    <col min="5676" max="5676" width="3" style="111" customWidth="1"/>
    <col min="5677" max="5677" width="2.875" style="111" bestFit="1" customWidth="1"/>
    <col min="5678" max="5678" width="7.875" style="111" customWidth="1"/>
    <col min="5679" max="5679" width="9" style="111"/>
    <col min="5680" max="5680" width="9.375" style="111" bestFit="1" customWidth="1"/>
    <col min="5681" max="5865" width="9" style="111"/>
    <col min="5866" max="5866" width="3" style="111" customWidth="1"/>
    <col min="5867" max="5867" width="2.5" style="111" customWidth="1"/>
    <col min="5868" max="5892" width="3" style="111" customWidth="1"/>
    <col min="5893" max="5893" width="0" style="111" hidden="1" customWidth="1"/>
    <col min="5894" max="5896" width="5.875" style="111" customWidth="1"/>
    <col min="5897" max="5897" width="6.125" style="111" customWidth="1"/>
    <col min="5898" max="5900" width="5.875" style="111" customWidth="1"/>
    <col min="5901" max="5903" width="6.25" style="111" customWidth="1"/>
    <col min="5904" max="5904" width="6.375" style="111" customWidth="1"/>
    <col min="5905" max="5906" width="7.125" style="111" customWidth="1"/>
    <col min="5907" max="5917" width="3" style="111" customWidth="1"/>
    <col min="5918" max="5918" width="4.5" style="111" bestFit="1" customWidth="1"/>
    <col min="5919" max="5919" width="4.25" style="111" customWidth="1"/>
    <col min="5920" max="5920" width="3.375" style="111" bestFit="1" customWidth="1"/>
    <col min="5921" max="5921" width="4.25" style="111" customWidth="1"/>
    <col min="5922" max="5922" width="3.375" style="111" bestFit="1" customWidth="1"/>
    <col min="5923" max="5923" width="4.25" style="111" customWidth="1"/>
    <col min="5924" max="5924" width="3.375" style="111" bestFit="1" customWidth="1"/>
    <col min="5925" max="5925" width="4.25" style="111" customWidth="1"/>
    <col min="5926" max="5926" width="3.375" style="111" bestFit="1" customWidth="1"/>
    <col min="5927" max="5927" width="4.25" style="111" customWidth="1"/>
    <col min="5928" max="5928" width="3.375" style="111" bestFit="1" customWidth="1"/>
    <col min="5929" max="5929" width="4.25" style="111" customWidth="1"/>
    <col min="5930" max="5930" width="3.375" style="111" bestFit="1" customWidth="1"/>
    <col min="5931" max="5931" width="4.25" style="111" customWidth="1"/>
    <col min="5932" max="5932" width="3" style="111" customWidth="1"/>
    <col min="5933" max="5933" width="2.875" style="111" bestFit="1" customWidth="1"/>
    <col min="5934" max="5934" width="7.875" style="111" customWidth="1"/>
    <col min="5935" max="5935" width="9" style="111"/>
    <col min="5936" max="5936" width="9.375" style="111" bestFit="1" customWidth="1"/>
    <col min="5937" max="6121" width="9" style="111"/>
    <col min="6122" max="6122" width="3" style="111" customWidth="1"/>
    <col min="6123" max="6123" width="2.5" style="111" customWidth="1"/>
    <col min="6124" max="6148" width="3" style="111" customWidth="1"/>
    <col min="6149" max="6149" width="0" style="111" hidden="1" customWidth="1"/>
    <col min="6150" max="6152" width="5.875" style="111" customWidth="1"/>
    <col min="6153" max="6153" width="6.125" style="111" customWidth="1"/>
    <col min="6154" max="6156" width="5.875" style="111" customWidth="1"/>
    <col min="6157" max="6159" width="6.25" style="111" customWidth="1"/>
    <col min="6160" max="6160" width="6.375" style="111" customWidth="1"/>
    <col min="6161" max="6162" width="7.125" style="111" customWidth="1"/>
    <col min="6163" max="6173" width="3" style="111" customWidth="1"/>
    <col min="6174" max="6174" width="4.5" style="111" bestFit="1" customWidth="1"/>
    <col min="6175" max="6175" width="4.25" style="111" customWidth="1"/>
    <col min="6176" max="6176" width="3.375" style="111" bestFit="1" customWidth="1"/>
    <col min="6177" max="6177" width="4.25" style="111" customWidth="1"/>
    <col min="6178" max="6178" width="3.375" style="111" bestFit="1" customWidth="1"/>
    <col min="6179" max="6179" width="4.25" style="111" customWidth="1"/>
    <col min="6180" max="6180" width="3.375" style="111" bestFit="1" customWidth="1"/>
    <col min="6181" max="6181" width="4.25" style="111" customWidth="1"/>
    <col min="6182" max="6182" width="3.375" style="111" bestFit="1" customWidth="1"/>
    <col min="6183" max="6183" width="4.25" style="111" customWidth="1"/>
    <col min="6184" max="6184" width="3.375" style="111" bestFit="1" customWidth="1"/>
    <col min="6185" max="6185" width="4.25" style="111" customWidth="1"/>
    <col min="6186" max="6186" width="3.375" style="111" bestFit="1" customWidth="1"/>
    <col min="6187" max="6187" width="4.25" style="111" customWidth="1"/>
    <col min="6188" max="6188" width="3" style="111" customWidth="1"/>
    <col min="6189" max="6189" width="2.875" style="111" bestFit="1" customWidth="1"/>
    <col min="6190" max="6190" width="7.875" style="111" customWidth="1"/>
    <col min="6191" max="6191" width="9" style="111"/>
    <col min="6192" max="6192" width="9.375" style="111" bestFit="1" customWidth="1"/>
    <col min="6193" max="6377" width="9" style="111"/>
    <col min="6378" max="6378" width="3" style="111" customWidth="1"/>
    <col min="6379" max="6379" width="2.5" style="111" customWidth="1"/>
    <col min="6380" max="6404" width="3" style="111" customWidth="1"/>
    <col min="6405" max="6405" width="0" style="111" hidden="1" customWidth="1"/>
    <col min="6406" max="6408" width="5.875" style="111" customWidth="1"/>
    <col min="6409" max="6409" width="6.125" style="111" customWidth="1"/>
    <col min="6410" max="6412" width="5.875" style="111" customWidth="1"/>
    <col min="6413" max="6415" width="6.25" style="111" customWidth="1"/>
    <col min="6416" max="6416" width="6.375" style="111" customWidth="1"/>
    <col min="6417" max="6418" width="7.125" style="111" customWidth="1"/>
    <col min="6419" max="6429" width="3" style="111" customWidth="1"/>
    <col min="6430" max="6430" width="4.5" style="111" bestFit="1" customWidth="1"/>
    <col min="6431" max="6431" width="4.25" style="111" customWidth="1"/>
    <col min="6432" max="6432" width="3.375" style="111" bestFit="1" customWidth="1"/>
    <col min="6433" max="6433" width="4.25" style="111" customWidth="1"/>
    <col min="6434" max="6434" width="3.375" style="111" bestFit="1" customWidth="1"/>
    <col min="6435" max="6435" width="4.25" style="111" customWidth="1"/>
    <col min="6436" max="6436" width="3.375" style="111" bestFit="1" customWidth="1"/>
    <col min="6437" max="6437" width="4.25" style="111" customWidth="1"/>
    <col min="6438" max="6438" width="3.375" style="111" bestFit="1" customWidth="1"/>
    <col min="6439" max="6439" width="4.25" style="111" customWidth="1"/>
    <col min="6440" max="6440" width="3.375" style="111" bestFit="1" customWidth="1"/>
    <col min="6441" max="6441" width="4.25" style="111" customWidth="1"/>
    <col min="6442" max="6442" width="3.375" style="111" bestFit="1" customWidth="1"/>
    <col min="6443" max="6443" width="4.25" style="111" customWidth="1"/>
    <col min="6444" max="6444" width="3" style="111" customWidth="1"/>
    <col min="6445" max="6445" width="2.875" style="111" bestFit="1" customWidth="1"/>
    <col min="6446" max="6446" width="7.875" style="111" customWidth="1"/>
    <col min="6447" max="6447" width="9" style="111"/>
    <col min="6448" max="6448" width="9.375" style="111" bestFit="1" customWidth="1"/>
    <col min="6449" max="6633" width="9" style="111"/>
    <col min="6634" max="6634" width="3" style="111" customWidth="1"/>
    <col min="6635" max="6635" width="2.5" style="111" customWidth="1"/>
    <col min="6636" max="6660" width="3" style="111" customWidth="1"/>
    <col min="6661" max="6661" width="0" style="111" hidden="1" customWidth="1"/>
    <col min="6662" max="6664" width="5.875" style="111" customWidth="1"/>
    <col min="6665" max="6665" width="6.125" style="111" customWidth="1"/>
    <col min="6666" max="6668" width="5.875" style="111" customWidth="1"/>
    <col min="6669" max="6671" width="6.25" style="111" customWidth="1"/>
    <col min="6672" max="6672" width="6.375" style="111" customWidth="1"/>
    <col min="6673" max="6674" width="7.125" style="111" customWidth="1"/>
    <col min="6675" max="6685" width="3" style="111" customWidth="1"/>
    <col min="6686" max="6686" width="4.5" style="111" bestFit="1" customWidth="1"/>
    <col min="6687" max="6687" width="4.25" style="111" customWidth="1"/>
    <col min="6688" max="6688" width="3.375" style="111" bestFit="1" customWidth="1"/>
    <col min="6689" max="6689" width="4.25" style="111" customWidth="1"/>
    <col min="6690" max="6690" width="3.375" style="111" bestFit="1" customWidth="1"/>
    <col min="6691" max="6691" width="4.25" style="111" customWidth="1"/>
    <col min="6692" max="6692" width="3.375" style="111" bestFit="1" customWidth="1"/>
    <col min="6693" max="6693" width="4.25" style="111" customWidth="1"/>
    <col min="6694" max="6694" width="3.375" style="111" bestFit="1" customWidth="1"/>
    <col min="6695" max="6695" width="4.25" style="111" customWidth="1"/>
    <col min="6696" max="6696" width="3.375" style="111" bestFit="1" customWidth="1"/>
    <col min="6697" max="6697" width="4.25" style="111" customWidth="1"/>
    <col min="6698" max="6698" width="3.375" style="111" bestFit="1" customWidth="1"/>
    <col min="6699" max="6699" width="4.25" style="111" customWidth="1"/>
    <col min="6700" max="6700" width="3" style="111" customWidth="1"/>
    <col min="6701" max="6701" width="2.875" style="111" bestFit="1" customWidth="1"/>
    <col min="6702" max="6702" width="7.875" style="111" customWidth="1"/>
    <col min="6703" max="6703" width="9" style="111"/>
    <col min="6704" max="6704" width="9.375" style="111" bestFit="1" customWidth="1"/>
    <col min="6705" max="6889" width="9" style="111"/>
    <col min="6890" max="6890" width="3" style="111" customWidth="1"/>
    <col min="6891" max="6891" width="2.5" style="111" customWidth="1"/>
    <col min="6892" max="6916" width="3" style="111" customWidth="1"/>
    <col min="6917" max="6917" width="0" style="111" hidden="1" customWidth="1"/>
    <col min="6918" max="6920" width="5.875" style="111" customWidth="1"/>
    <col min="6921" max="6921" width="6.125" style="111" customWidth="1"/>
    <col min="6922" max="6924" width="5.875" style="111" customWidth="1"/>
    <col min="6925" max="6927" width="6.25" style="111" customWidth="1"/>
    <col min="6928" max="6928" width="6.375" style="111" customWidth="1"/>
    <col min="6929" max="6930" width="7.125" style="111" customWidth="1"/>
    <col min="6931" max="6941" width="3" style="111" customWidth="1"/>
    <col min="6942" max="6942" width="4.5" style="111" bestFit="1" customWidth="1"/>
    <col min="6943" max="6943" width="4.25" style="111" customWidth="1"/>
    <col min="6944" max="6944" width="3.375" style="111" bestFit="1" customWidth="1"/>
    <col min="6945" max="6945" width="4.25" style="111" customWidth="1"/>
    <col min="6946" max="6946" width="3.375" style="111" bestFit="1" customWidth="1"/>
    <col min="6947" max="6947" width="4.25" style="111" customWidth="1"/>
    <col min="6948" max="6948" width="3.375" style="111" bestFit="1" customWidth="1"/>
    <col min="6949" max="6949" width="4.25" style="111" customWidth="1"/>
    <col min="6950" max="6950" width="3.375" style="111" bestFit="1" customWidth="1"/>
    <col min="6951" max="6951" width="4.25" style="111" customWidth="1"/>
    <col min="6952" max="6952" width="3.375" style="111" bestFit="1" customWidth="1"/>
    <col min="6953" max="6953" width="4.25" style="111" customWidth="1"/>
    <col min="6954" max="6954" width="3.375" style="111" bestFit="1" customWidth="1"/>
    <col min="6955" max="6955" width="4.25" style="111" customWidth="1"/>
    <col min="6956" max="6956" width="3" style="111" customWidth="1"/>
    <col min="6957" max="6957" width="2.875" style="111" bestFit="1" customWidth="1"/>
    <col min="6958" max="6958" width="7.875" style="111" customWidth="1"/>
    <col min="6959" max="6959" width="9" style="111"/>
    <col min="6960" max="6960" width="9.375" style="111" bestFit="1" customWidth="1"/>
    <col min="6961" max="7145" width="9" style="111"/>
    <col min="7146" max="7146" width="3" style="111" customWidth="1"/>
    <col min="7147" max="7147" width="2.5" style="111" customWidth="1"/>
    <col min="7148" max="7172" width="3" style="111" customWidth="1"/>
    <col min="7173" max="7173" width="0" style="111" hidden="1" customWidth="1"/>
    <col min="7174" max="7176" width="5.875" style="111" customWidth="1"/>
    <col min="7177" max="7177" width="6.125" style="111" customWidth="1"/>
    <col min="7178" max="7180" width="5.875" style="111" customWidth="1"/>
    <col min="7181" max="7183" width="6.25" style="111" customWidth="1"/>
    <col min="7184" max="7184" width="6.375" style="111" customWidth="1"/>
    <col min="7185" max="7186" width="7.125" style="111" customWidth="1"/>
    <col min="7187" max="7197" width="3" style="111" customWidth="1"/>
    <col min="7198" max="7198" width="4.5" style="111" bestFit="1" customWidth="1"/>
    <col min="7199" max="7199" width="4.25" style="111" customWidth="1"/>
    <col min="7200" max="7200" width="3.375" style="111" bestFit="1" customWidth="1"/>
    <col min="7201" max="7201" width="4.25" style="111" customWidth="1"/>
    <col min="7202" max="7202" width="3.375" style="111" bestFit="1" customWidth="1"/>
    <col min="7203" max="7203" width="4.25" style="111" customWidth="1"/>
    <col min="7204" max="7204" width="3.375" style="111" bestFit="1" customWidth="1"/>
    <col min="7205" max="7205" width="4.25" style="111" customWidth="1"/>
    <col min="7206" max="7206" width="3.375" style="111" bestFit="1" customWidth="1"/>
    <col min="7207" max="7207" width="4.25" style="111" customWidth="1"/>
    <col min="7208" max="7208" width="3.375" style="111" bestFit="1" customWidth="1"/>
    <col min="7209" max="7209" width="4.25" style="111" customWidth="1"/>
    <col min="7210" max="7210" width="3.375" style="111" bestFit="1" customWidth="1"/>
    <col min="7211" max="7211" width="4.25" style="111" customWidth="1"/>
    <col min="7212" max="7212" width="3" style="111" customWidth="1"/>
    <col min="7213" max="7213" width="2.875" style="111" bestFit="1" customWidth="1"/>
    <col min="7214" max="7214" width="7.875" style="111" customWidth="1"/>
    <col min="7215" max="7215" width="9" style="111"/>
    <col min="7216" max="7216" width="9.375" style="111" bestFit="1" customWidth="1"/>
    <col min="7217" max="7401" width="9" style="111"/>
    <col min="7402" max="7402" width="3" style="111" customWidth="1"/>
    <col min="7403" max="7403" width="2.5" style="111" customWidth="1"/>
    <col min="7404" max="7428" width="3" style="111" customWidth="1"/>
    <col min="7429" max="7429" width="0" style="111" hidden="1" customWidth="1"/>
    <col min="7430" max="7432" width="5.875" style="111" customWidth="1"/>
    <col min="7433" max="7433" width="6.125" style="111" customWidth="1"/>
    <col min="7434" max="7436" width="5.875" style="111" customWidth="1"/>
    <col min="7437" max="7439" width="6.25" style="111" customWidth="1"/>
    <col min="7440" max="7440" width="6.375" style="111" customWidth="1"/>
    <col min="7441" max="7442" width="7.125" style="111" customWidth="1"/>
    <col min="7443" max="7453" width="3" style="111" customWidth="1"/>
    <col min="7454" max="7454" width="4.5" style="111" bestFit="1" customWidth="1"/>
    <col min="7455" max="7455" width="4.25" style="111" customWidth="1"/>
    <col min="7456" max="7456" width="3.375" style="111" bestFit="1" customWidth="1"/>
    <col min="7457" max="7457" width="4.25" style="111" customWidth="1"/>
    <col min="7458" max="7458" width="3.375" style="111" bestFit="1" customWidth="1"/>
    <col min="7459" max="7459" width="4.25" style="111" customWidth="1"/>
    <col min="7460" max="7460" width="3.375" style="111" bestFit="1" customWidth="1"/>
    <col min="7461" max="7461" width="4.25" style="111" customWidth="1"/>
    <col min="7462" max="7462" width="3.375" style="111" bestFit="1" customWidth="1"/>
    <col min="7463" max="7463" width="4.25" style="111" customWidth="1"/>
    <col min="7464" max="7464" width="3.375" style="111" bestFit="1" customWidth="1"/>
    <col min="7465" max="7465" width="4.25" style="111" customWidth="1"/>
    <col min="7466" max="7466" width="3.375" style="111" bestFit="1" customWidth="1"/>
    <col min="7467" max="7467" width="4.25" style="111" customWidth="1"/>
    <col min="7468" max="7468" width="3" style="111" customWidth="1"/>
    <col min="7469" max="7469" width="2.875" style="111" bestFit="1" customWidth="1"/>
    <col min="7470" max="7470" width="7.875" style="111" customWidth="1"/>
    <col min="7471" max="7471" width="9" style="111"/>
    <col min="7472" max="7472" width="9.375" style="111" bestFit="1" customWidth="1"/>
    <col min="7473" max="7657" width="9" style="111"/>
    <col min="7658" max="7658" width="3" style="111" customWidth="1"/>
    <col min="7659" max="7659" width="2.5" style="111" customWidth="1"/>
    <col min="7660" max="7684" width="3" style="111" customWidth="1"/>
    <col min="7685" max="7685" width="0" style="111" hidden="1" customWidth="1"/>
    <col min="7686" max="7688" width="5.875" style="111" customWidth="1"/>
    <col min="7689" max="7689" width="6.125" style="111" customWidth="1"/>
    <col min="7690" max="7692" width="5.875" style="111" customWidth="1"/>
    <col min="7693" max="7695" width="6.25" style="111" customWidth="1"/>
    <col min="7696" max="7696" width="6.375" style="111" customWidth="1"/>
    <col min="7697" max="7698" width="7.125" style="111" customWidth="1"/>
    <col min="7699" max="7709" width="3" style="111" customWidth="1"/>
    <col min="7710" max="7710" width="4.5" style="111" bestFit="1" customWidth="1"/>
    <col min="7711" max="7711" width="4.25" style="111" customWidth="1"/>
    <col min="7712" max="7712" width="3.375" style="111" bestFit="1" customWidth="1"/>
    <col min="7713" max="7713" width="4.25" style="111" customWidth="1"/>
    <col min="7714" max="7714" width="3.375" style="111" bestFit="1" customWidth="1"/>
    <col min="7715" max="7715" width="4.25" style="111" customWidth="1"/>
    <col min="7716" max="7716" width="3.375" style="111" bestFit="1" customWidth="1"/>
    <col min="7717" max="7717" width="4.25" style="111" customWidth="1"/>
    <col min="7718" max="7718" width="3.375" style="111" bestFit="1" customWidth="1"/>
    <col min="7719" max="7719" width="4.25" style="111" customWidth="1"/>
    <col min="7720" max="7720" width="3.375" style="111" bestFit="1" customWidth="1"/>
    <col min="7721" max="7721" width="4.25" style="111" customWidth="1"/>
    <col min="7722" max="7722" width="3.375" style="111" bestFit="1" customWidth="1"/>
    <col min="7723" max="7723" width="4.25" style="111" customWidth="1"/>
    <col min="7724" max="7724" width="3" style="111" customWidth="1"/>
    <col min="7725" max="7725" width="2.875" style="111" bestFit="1" customWidth="1"/>
    <col min="7726" max="7726" width="7.875" style="111" customWidth="1"/>
    <col min="7727" max="7727" width="9" style="111"/>
    <col min="7728" max="7728" width="9.375" style="111" bestFit="1" customWidth="1"/>
    <col min="7729" max="7913" width="9" style="111"/>
    <col min="7914" max="7914" width="3" style="111" customWidth="1"/>
    <col min="7915" max="7915" width="2.5" style="111" customWidth="1"/>
    <col min="7916" max="7940" width="3" style="111" customWidth="1"/>
    <col min="7941" max="7941" width="0" style="111" hidden="1" customWidth="1"/>
    <col min="7942" max="7944" width="5.875" style="111" customWidth="1"/>
    <col min="7945" max="7945" width="6.125" style="111" customWidth="1"/>
    <col min="7946" max="7948" width="5.875" style="111" customWidth="1"/>
    <col min="7949" max="7951" width="6.25" style="111" customWidth="1"/>
    <col min="7952" max="7952" width="6.375" style="111" customWidth="1"/>
    <col min="7953" max="7954" width="7.125" style="111" customWidth="1"/>
    <col min="7955" max="7965" width="3" style="111" customWidth="1"/>
    <col min="7966" max="7966" width="4.5" style="111" bestFit="1" customWidth="1"/>
    <col min="7967" max="7967" width="4.25" style="111" customWidth="1"/>
    <col min="7968" max="7968" width="3.375" style="111" bestFit="1" customWidth="1"/>
    <col min="7969" max="7969" width="4.25" style="111" customWidth="1"/>
    <col min="7970" max="7970" width="3.375" style="111" bestFit="1" customWidth="1"/>
    <col min="7971" max="7971" width="4.25" style="111" customWidth="1"/>
    <col min="7972" max="7972" width="3.375" style="111" bestFit="1" customWidth="1"/>
    <col min="7973" max="7973" width="4.25" style="111" customWidth="1"/>
    <col min="7974" max="7974" width="3.375" style="111" bestFit="1" customWidth="1"/>
    <col min="7975" max="7975" width="4.25" style="111" customWidth="1"/>
    <col min="7976" max="7976" width="3.375" style="111" bestFit="1" customWidth="1"/>
    <col min="7977" max="7977" width="4.25" style="111" customWidth="1"/>
    <col min="7978" max="7978" width="3.375" style="111" bestFit="1" customWidth="1"/>
    <col min="7979" max="7979" width="4.25" style="111" customWidth="1"/>
    <col min="7980" max="7980" width="3" style="111" customWidth="1"/>
    <col min="7981" max="7981" width="2.875" style="111" bestFit="1" customWidth="1"/>
    <col min="7982" max="7982" width="7.875" style="111" customWidth="1"/>
    <col min="7983" max="7983" width="9" style="111"/>
    <col min="7984" max="7984" width="9.375" style="111" bestFit="1" customWidth="1"/>
    <col min="7985" max="8169" width="9" style="111"/>
    <col min="8170" max="8170" width="3" style="111" customWidth="1"/>
    <col min="8171" max="8171" width="2.5" style="111" customWidth="1"/>
    <col min="8172" max="8196" width="3" style="111" customWidth="1"/>
    <col min="8197" max="8197" width="0" style="111" hidden="1" customWidth="1"/>
    <col min="8198" max="8200" width="5.875" style="111" customWidth="1"/>
    <col min="8201" max="8201" width="6.125" style="111" customWidth="1"/>
    <col min="8202" max="8204" width="5.875" style="111" customWidth="1"/>
    <col min="8205" max="8207" width="6.25" style="111" customWidth="1"/>
    <col min="8208" max="8208" width="6.375" style="111" customWidth="1"/>
    <col min="8209" max="8210" width="7.125" style="111" customWidth="1"/>
    <col min="8211" max="8221" width="3" style="111" customWidth="1"/>
    <col min="8222" max="8222" width="4.5" style="111" bestFit="1" customWidth="1"/>
    <col min="8223" max="8223" width="4.25" style="111" customWidth="1"/>
    <col min="8224" max="8224" width="3.375" style="111" bestFit="1" customWidth="1"/>
    <col min="8225" max="8225" width="4.25" style="111" customWidth="1"/>
    <col min="8226" max="8226" width="3.375" style="111" bestFit="1" customWidth="1"/>
    <col min="8227" max="8227" width="4.25" style="111" customWidth="1"/>
    <col min="8228" max="8228" width="3.375" style="111" bestFit="1" customWidth="1"/>
    <col min="8229" max="8229" width="4.25" style="111" customWidth="1"/>
    <col min="8230" max="8230" width="3.375" style="111" bestFit="1" customWidth="1"/>
    <col min="8231" max="8231" width="4.25" style="111" customWidth="1"/>
    <col min="8232" max="8232" width="3.375" style="111" bestFit="1" customWidth="1"/>
    <col min="8233" max="8233" width="4.25" style="111" customWidth="1"/>
    <col min="8234" max="8234" width="3.375" style="111" bestFit="1" customWidth="1"/>
    <col min="8235" max="8235" width="4.25" style="111" customWidth="1"/>
    <col min="8236" max="8236" width="3" style="111" customWidth="1"/>
    <col min="8237" max="8237" width="2.875" style="111" bestFit="1" customWidth="1"/>
    <col min="8238" max="8238" width="7.875" style="111" customWidth="1"/>
    <col min="8239" max="8239" width="9" style="111"/>
    <col min="8240" max="8240" width="9.375" style="111" bestFit="1" customWidth="1"/>
    <col min="8241" max="8425" width="9" style="111"/>
    <col min="8426" max="8426" width="3" style="111" customWidth="1"/>
    <col min="8427" max="8427" width="2.5" style="111" customWidth="1"/>
    <col min="8428" max="8452" width="3" style="111" customWidth="1"/>
    <col min="8453" max="8453" width="0" style="111" hidden="1" customWidth="1"/>
    <col min="8454" max="8456" width="5.875" style="111" customWidth="1"/>
    <col min="8457" max="8457" width="6.125" style="111" customWidth="1"/>
    <col min="8458" max="8460" width="5.875" style="111" customWidth="1"/>
    <col min="8461" max="8463" width="6.25" style="111" customWidth="1"/>
    <col min="8464" max="8464" width="6.375" style="111" customWidth="1"/>
    <col min="8465" max="8466" width="7.125" style="111" customWidth="1"/>
    <col min="8467" max="8477" width="3" style="111" customWidth="1"/>
    <col min="8478" max="8478" width="4.5" style="111" bestFit="1" customWidth="1"/>
    <col min="8479" max="8479" width="4.25" style="111" customWidth="1"/>
    <col min="8480" max="8480" width="3.375" style="111" bestFit="1" customWidth="1"/>
    <col min="8481" max="8481" width="4.25" style="111" customWidth="1"/>
    <col min="8482" max="8482" width="3.375" style="111" bestFit="1" customWidth="1"/>
    <col min="8483" max="8483" width="4.25" style="111" customWidth="1"/>
    <col min="8484" max="8484" width="3.375" style="111" bestFit="1" customWidth="1"/>
    <col min="8485" max="8485" width="4.25" style="111" customWidth="1"/>
    <col min="8486" max="8486" width="3.375" style="111" bestFit="1" customWidth="1"/>
    <col min="8487" max="8487" width="4.25" style="111" customWidth="1"/>
    <col min="8488" max="8488" width="3.375" style="111" bestFit="1" customWidth="1"/>
    <col min="8489" max="8489" width="4.25" style="111" customWidth="1"/>
    <col min="8490" max="8490" width="3.375" style="111" bestFit="1" customWidth="1"/>
    <col min="8491" max="8491" width="4.25" style="111" customWidth="1"/>
    <col min="8492" max="8492" width="3" style="111" customWidth="1"/>
    <col min="8493" max="8493" width="2.875" style="111" bestFit="1" customWidth="1"/>
    <col min="8494" max="8494" width="7.875" style="111" customWidth="1"/>
    <col min="8495" max="8495" width="9" style="111"/>
    <col min="8496" max="8496" width="9.375" style="111" bestFit="1" customWidth="1"/>
    <col min="8497" max="8681" width="9" style="111"/>
    <col min="8682" max="8682" width="3" style="111" customWidth="1"/>
    <col min="8683" max="8683" width="2.5" style="111" customWidth="1"/>
    <col min="8684" max="8708" width="3" style="111" customWidth="1"/>
    <col min="8709" max="8709" width="0" style="111" hidden="1" customWidth="1"/>
    <col min="8710" max="8712" width="5.875" style="111" customWidth="1"/>
    <col min="8713" max="8713" width="6.125" style="111" customWidth="1"/>
    <col min="8714" max="8716" width="5.875" style="111" customWidth="1"/>
    <col min="8717" max="8719" width="6.25" style="111" customWidth="1"/>
    <col min="8720" max="8720" width="6.375" style="111" customWidth="1"/>
    <col min="8721" max="8722" width="7.125" style="111" customWidth="1"/>
    <col min="8723" max="8733" width="3" style="111" customWidth="1"/>
    <col min="8734" max="8734" width="4.5" style="111" bestFit="1" customWidth="1"/>
    <col min="8735" max="8735" width="4.25" style="111" customWidth="1"/>
    <col min="8736" max="8736" width="3.375" style="111" bestFit="1" customWidth="1"/>
    <col min="8737" max="8737" width="4.25" style="111" customWidth="1"/>
    <col min="8738" max="8738" width="3.375" style="111" bestFit="1" customWidth="1"/>
    <col min="8739" max="8739" width="4.25" style="111" customWidth="1"/>
    <col min="8740" max="8740" width="3.375" style="111" bestFit="1" customWidth="1"/>
    <col min="8741" max="8741" width="4.25" style="111" customWidth="1"/>
    <col min="8742" max="8742" width="3.375" style="111" bestFit="1" customWidth="1"/>
    <col min="8743" max="8743" width="4.25" style="111" customWidth="1"/>
    <col min="8744" max="8744" width="3.375" style="111" bestFit="1" customWidth="1"/>
    <col min="8745" max="8745" width="4.25" style="111" customWidth="1"/>
    <col min="8746" max="8746" width="3.375" style="111" bestFit="1" customWidth="1"/>
    <col min="8747" max="8747" width="4.25" style="111" customWidth="1"/>
    <col min="8748" max="8748" width="3" style="111" customWidth="1"/>
    <col min="8749" max="8749" width="2.875" style="111" bestFit="1" customWidth="1"/>
    <col min="8750" max="8750" width="7.875" style="111" customWidth="1"/>
    <col min="8751" max="8751" width="9" style="111"/>
    <col min="8752" max="8752" width="9.375" style="111" bestFit="1" customWidth="1"/>
    <col min="8753" max="8937" width="9" style="111"/>
    <col min="8938" max="8938" width="3" style="111" customWidth="1"/>
    <col min="8939" max="8939" width="2.5" style="111" customWidth="1"/>
    <col min="8940" max="8964" width="3" style="111" customWidth="1"/>
    <col min="8965" max="8965" width="0" style="111" hidden="1" customWidth="1"/>
    <col min="8966" max="8968" width="5.875" style="111" customWidth="1"/>
    <col min="8969" max="8969" width="6.125" style="111" customWidth="1"/>
    <col min="8970" max="8972" width="5.875" style="111" customWidth="1"/>
    <col min="8973" max="8975" width="6.25" style="111" customWidth="1"/>
    <col min="8976" max="8976" width="6.375" style="111" customWidth="1"/>
    <col min="8977" max="8978" width="7.125" style="111" customWidth="1"/>
    <col min="8979" max="8989" width="3" style="111" customWidth="1"/>
    <col min="8990" max="8990" width="4.5" style="111" bestFit="1" customWidth="1"/>
    <col min="8991" max="8991" width="4.25" style="111" customWidth="1"/>
    <col min="8992" max="8992" width="3.375" style="111" bestFit="1" customWidth="1"/>
    <col min="8993" max="8993" width="4.25" style="111" customWidth="1"/>
    <col min="8994" max="8994" width="3.375" style="111" bestFit="1" customWidth="1"/>
    <col min="8995" max="8995" width="4.25" style="111" customWidth="1"/>
    <col min="8996" max="8996" width="3.375" style="111" bestFit="1" customWidth="1"/>
    <col min="8997" max="8997" width="4.25" style="111" customWidth="1"/>
    <col min="8998" max="8998" width="3.375" style="111" bestFit="1" customWidth="1"/>
    <col min="8999" max="8999" width="4.25" style="111" customWidth="1"/>
    <col min="9000" max="9000" width="3.375" style="111" bestFit="1" customWidth="1"/>
    <col min="9001" max="9001" width="4.25" style="111" customWidth="1"/>
    <col min="9002" max="9002" width="3.375" style="111" bestFit="1" customWidth="1"/>
    <col min="9003" max="9003" width="4.25" style="111" customWidth="1"/>
    <col min="9004" max="9004" width="3" style="111" customWidth="1"/>
    <col min="9005" max="9005" width="2.875" style="111" bestFit="1" customWidth="1"/>
    <col min="9006" max="9006" width="7.875" style="111" customWidth="1"/>
    <col min="9007" max="9007" width="9" style="111"/>
    <col min="9008" max="9008" width="9.375" style="111" bestFit="1" customWidth="1"/>
    <col min="9009" max="9193" width="9" style="111"/>
    <col min="9194" max="9194" width="3" style="111" customWidth="1"/>
    <col min="9195" max="9195" width="2.5" style="111" customWidth="1"/>
    <col min="9196" max="9220" width="3" style="111" customWidth="1"/>
    <col min="9221" max="9221" width="0" style="111" hidden="1" customWidth="1"/>
    <col min="9222" max="9224" width="5.875" style="111" customWidth="1"/>
    <col min="9225" max="9225" width="6.125" style="111" customWidth="1"/>
    <col min="9226" max="9228" width="5.875" style="111" customWidth="1"/>
    <col min="9229" max="9231" width="6.25" style="111" customWidth="1"/>
    <col min="9232" max="9232" width="6.375" style="111" customWidth="1"/>
    <col min="9233" max="9234" width="7.125" style="111" customWidth="1"/>
    <col min="9235" max="9245" width="3" style="111" customWidth="1"/>
    <col min="9246" max="9246" width="4.5" style="111" bestFit="1" customWidth="1"/>
    <col min="9247" max="9247" width="4.25" style="111" customWidth="1"/>
    <col min="9248" max="9248" width="3.375" style="111" bestFit="1" customWidth="1"/>
    <col min="9249" max="9249" width="4.25" style="111" customWidth="1"/>
    <col min="9250" max="9250" width="3.375" style="111" bestFit="1" customWidth="1"/>
    <col min="9251" max="9251" width="4.25" style="111" customWidth="1"/>
    <col min="9252" max="9252" width="3.375" style="111" bestFit="1" customWidth="1"/>
    <col min="9253" max="9253" width="4.25" style="111" customWidth="1"/>
    <col min="9254" max="9254" width="3.375" style="111" bestFit="1" customWidth="1"/>
    <col min="9255" max="9255" width="4.25" style="111" customWidth="1"/>
    <col min="9256" max="9256" width="3.375" style="111" bestFit="1" customWidth="1"/>
    <col min="9257" max="9257" width="4.25" style="111" customWidth="1"/>
    <col min="9258" max="9258" width="3.375" style="111" bestFit="1" customWidth="1"/>
    <col min="9259" max="9259" width="4.25" style="111" customWidth="1"/>
    <col min="9260" max="9260" width="3" style="111" customWidth="1"/>
    <col min="9261" max="9261" width="2.875" style="111" bestFit="1" customWidth="1"/>
    <col min="9262" max="9262" width="7.875" style="111" customWidth="1"/>
    <col min="9263" max="9263" width="9" style="111"/>
    <col min="9264" max="9264" width="9.375" style="111" bestFit="1" customWidth="1"/>
    <col min="9265" max="9449" width="9" style="111"/>
    <col min="9450" max="9450" width="3" style="111" customWidth="1"/>
    <col min="9451" max="9451" width="2.5" style="111" customWidth="1"/>
    <col min="9452" max="9476" width="3" style="111" customWidth="1"/>
    <col min="9477" max="9477" width="0" style="111" hidden="1" customWidth="1"/>
    <col min="9478" max="9480" width="5.875" style="111" customWidth="1"/>
    <col min="9481" max="9481" width="6.125" style="111" customWidth="1"/>
    <col min="9482" max="9484" width="5.875" style="111" customWidth="1"/>
    <col min="9485" max="9487" width="6.25" style="111" customWidth="1"/>
    <col min="9488" max="9488" width="6.375" style="111" customWidth="1"/>
    <col min="9489" max="9490" width="7.125" style="111" customWidth="1"/>
    <col min="9491" max="9501" width="3" style="111" customWidth="1"/>
    <col min="9502" max="9502" width="4.5" style="111" bestFit="1" customWidth="1"/>
    <col min="9503" max="9503" width="4.25" style="111" customWidth="1"/>
    <col min="9504" max="9504" width="3.375" style="111" bestFit="1" customWidth="1"/>
    <col min="9505" max="9505" width="4.25" style="111" customWidth="1"/>
    <col min="9506" max="9506" width="3.375" style="111" bestFit="1" customWidth="1"/>
    <col min="9507" max="9507" width="4.25" style="111" customWidth="1"/>
    <col min="9508" max="9508" width="3.375" style="111" bestFit="1" customWidth="1"/>
    <col min="9509" max="9509" width="4.25" style="111" customWidth="1"/>
    <col min="9510" max="9510" width="3.375" style="111" bestFit="1" customWidth="1"/>
    <col min="9511" max="9511" width="4.25" style="111" customWidth="1"/>
    <col min="9512" max="9512" width="3.375" style="111" bestFit="1" customWidth="1"/>
    <col min="9513" max="9513" width="4.25" style="111" customWidth="1"/>
    <col min="9514" max="9514" width="3.375" style="111" bestFit="1" customWidth="1"/>
    <col min="9515" max="9515" width="4.25" style="111" customWidth="1"/>
    <col min="9516" max="9516" width="3" style="111" customWidth="1"/>
    <col min="9517" max="9517" width="2.875" style="111" bestFit="1" customWidth="1"/>
    <col min="9518" max="9518" width="7.875" style="111" customWidth="1"/>
    <col min="9519" max="9519" width="9" style="111"/>
    <col min="9520" max="9520" width="9.375" style="111" bestFit="1" customWidth="1"/>
    <col min="9521" max="9705" width="9" style="111"/>
    <col min="9706" max="9706" width="3" style="111" customWidth="1"/>
    <col min="9707" max="9707" width="2.5" style="111" customWidth="1"/>
    <col min="9708" max="9732" width="3" style="111" customWidth="1"/>
    <col min="9733" max="9733" width="0" style="111" hidden="1" customWidth="1"/>
    <col min="9734" max="9736" width="5.875" style="111" customWidth="1"/>
    <col min="9737" max="9737" width="6.125" style="111" customWidth="1"/>
    <col min="9738" max="9740" width="5.875" style="111" customWidth="1"/>
    <col min="9741" max="9743" width="6.25" style="111" customWidth="1"/>
    <col min="9744" max="9744" width="6.375" style="111" customWidth="1"/>
    <col min="9745" max="9746" width="7.125" style="111" customWidth="1"/>
    <col min="9747" max="9757" width="3" style="111" customWidth="1"/>
    <col min="9758" max="9758" width="4.5" style="111" bestFit="1" customWidth="1"/>
    <col min="9759" max="9759" width="4.25" style="111" customWidth="1"/>
    <col min="9760" max="9760" width="3.375" style="111" bestFit="1" customWidth="1"/>
    <col min="9761" max="9761" width="4.25" style="111" customWidth="1"/>
    <col min="9762" max="9762" width="3.375" style="111" bestFit="1" customWidth="1"/>
    <col min="9763" max="9763" width="4.25" style="111" customWidth="1"/>
    <col min="9764" max="9764" width="3.375" style="111" bestFit="1" customWidth="1"/>
    <col min="9765" max="9765" width="4.25" style="111" customWidth="1"/>
    <col min="9766" max="9766" width="3.375" style="111" bestFit="1" customWidth="1"/>
    <col min="9767" max="9767" width="4.25" style="111" customWidth="1"/>
    <col min="9768" max="9768" width="3.375" style="111" bestFit="1" customWidth="1"/>
    <col min="9769" max="9769" width="4.25" style="111" customWidth="1"/>
    <col min="9770" max="9770" width="3.375" style="111" bestFit="1" customWidth="1"/>
    <col min="9771" max="9771" width="4.25" style="111" customWidth="1"/>
    <col min="9772" max="9772" width="3" style="111" customWidth="1"/>
    <col min="9773" max="9773" width="2.875" style="111" bestFit="1" customWidth="1"/>
    <col min="9774" max="9774" width="7.875" style="111" customWidth="1"/>
    <col min="9775" max="9775" width="9" style="111"/>
    <col min="9776" max="9776" width="9.375" style="111" bestFit="1" customWidth="1"/>
    <col min="9777" max="9961" width="9" style="111"/>
    <col min="9962" max="9962" width="3" style="111" customWidth="1"/>
    <col min="9963" max="9963" width="2.5" style="111" customWidth="1"/>
    <col min="9964" max="9988" width="3" style="111" customWidth="1"/>
    <col min="9989" max="9989" width="0" style="111" hidden="1" customWidth="1"/>
    <col min="9990" max="9992" width="5.875" style="111" customWidth="1"/>
    <col min="9993" max="9993" width="6.125" style="111" customWidth="1"/>
    <col min="9994" max="9996" width="5.875" style="111" customWidth="1"/>
    <col min="9997" max="9999" width="6.25" style="111" customWidth="1"/>
    <col min="10000" max="10000" width="6.375" style="111" customWidth="1"/>
    <col min="10001" max="10002" width="7.125" style="111" customWidth="1"/>
    <col min="10003" max="10013" width="3" style="111" customWidth="1"/>
    <col min="10014" max="10014" width="4.5" style="111" bestFit="1" customWidth="1"/>
    <col min="10015" max="10015" width="4.25" style="111" customWidth="1"/>
    <col min="10016" max="10016" width="3.375" style="111" bestFit="1" customWidth="1"/>
    <col min="10017" max="10017" width="4.25" style="111" customWidth="1"/>
    <col min="10018" max="10018" width="3.375" style="111" bestFit="1" customWidth="1"/>
    <col min="10019" max="10019" width="4.25" style="111" customWidth="1"/>
    <col min="10020" max="10020" width="3.375" style="111" bestFit="1" customWidth="1"/>
    <col min="10021" max="10021" width="4.25" style="111" customWidth="1"/>
    <col min="10022" max="10022" width="3.375" style="111" bestFit="1" customWidth="1"/>
    <col min="10023" max="10023" width="4.25" style="111" customWidth="1"/>
    <col min="10024" max="10024" width="3.375" style="111" bestFit="1" customWidth="1"/>
    <col min="10025" max="10025" width="4.25" style="111" customWidth="1"/>
    <col min="10026" max="10026" width="3.375" style="111" bestFit="1" customWidth="1"/>
    <col min="10027" max="10027" width="4.25" style="111" customWidth="1"/>
    <col min="10028" max="10028" width="3" style="111" customWidth="1"/>
    <col min="10029" max="10029" width="2.875" style="111" bestFit="1" customWidth="1"/>
    <col min="10030" max="10030" width="7.875" style="111" customWidth="1"/>
    <col min="10031" max="10031" width="9" style="111"/>
    <col min="10032" max="10032" width="9.375" style="111" bestFit="1" customWidth="1"/>
    <col min="10033" max="10217" width="9" style="111"/>
    <col min="10218" max="10218" width="3" style="111" customWidth="1"/>
    <col min="10219" max="10219" width="2.5" style="111" customWidth="1"/>
    <col min="10220" max="10244" width="3" style="111" customWidth="1"/>
    <col min="10245" max="10245" width="0" style="111" hidden="1" customWidth="1"/>
    <col min="10246" max="10248" width="5.875" style="111" customWidth="1"/>
    <col min="10249" max="10249" width="6.125" style="111" customWidth="1"/>
    <col min="10250" max="10252" width="5.875" style="111" customWidth="1"/>
    <col min="10253" max="10255" width="6.25" style="111" customWidth="1"/>
    <col min="10256" max="10256" width="6.375" style="111" customWidth="1"/>
    <col min="10257" max="10258" width="7.125" style="111" customWidth="1"/>
    <col min="10259" max="10269" width="3" style="111" customWidth="1"/>
    <col min="10270" max="10270" width="4.5" style="111" bestFit="1" customWidth="1"/>
    <col min="10271" max="10271" width="4.25" style="111" customWidth="1"/>
    <col min="10272" max="10272" width="3.375" style="111" bestFit="1" customWidth="1"/>
    <col min="10273" max="10273" width="4.25" style="111" customWidth="1"/>
    <col min="10274" max="10274" width="3.375" style="111" bestFit="1" customWidth="1"/>
    <col min="10275" max="10275" width="4.25" style="111" customWidth="1"/>
    <col min="10276" max="10276" width="3.375" style="111" bestFit="1" customWidth="1"/>
    <col min="10277" max="10277" width="4.25" style="111" customWidth="1"/>
    <col min="10278" max="10278" width="3.375" style="111" bestFit="1" customWidth="1"/>
    <col min="10279" max="10279" width="4.25" style="111" customWidth="1"/>
    <col min="10280" max="10280" width="3.375" style="111" bestFit="1" customWidth="1"/>
    <col min="10281" max="10281" width="4.25" style="111" customWidth="1"/>
    <col min="10282" max="10282" width="3.375" style="111" bestFit="1" customWidth="1"/>
    <col min="10283" max="10283" width="4.25" style="111" customWidth="1"/>
    <col min="10284" max="10284" width="3" style="111" customWidth="1"/>
    <col min="10285" max="10285" width="2.875" style="111" bestFit="1" customWidth="1"/>
    <col min="10286" max="10286" width="7.875" style="111" customWidth="1"/>
    <col min="10287" max="10287" width="9" style="111"/>
    <col min="10288" max="10288" width="9.375" style="111" bestFit="1" customWidth="1"/>
    <col min="10289" max="10473" width="9" style="111"/>
    <col min="10474" max="10474" width="3" style="111" customWidth="1"/>
    <col min="10475" max="10475" width="2.5" style="111" customWidth="1"/>
    <col min="10476" max="10500" width="3" style="111" customWidth="1"/>
    <col min="10501" max="10501" width="0" style="111" hidden="1" customWidth="1"/>
    <col min="10502" max="10504" width="5.875" style="111" customWidth="1"/>
    <col min="10505" max="10505" width="6.125" style="111" customWidth="1"/>
    <col min="10506" max="10508" width="5.875" style="111" customWidth="1"/>
    <col min="10509" max="10511" width="6.25" style="111" customWidth="1"/>
    <col min="10512" max="10512" width="6.375" style="111" customWidth="1"/>
    <col min="10513" max="10514" width="7.125" style="111" customWidth="1"/>
    <col min="10515" max="10525" width="3" style="111" customWidth="1"/>
    <col min="10526" max="10526" width="4.5" style="111" bestFit="1" customWidth="1"/>
    <col min="10527" max="10527" width="4.25" style="111" customWidth="1"/>
    <col min="10528" max="10528" width="3.375" style="111" bestFit="1" customWidth="1"/>
    <col min="10529" max="10529" width="4.25" style="111" customWidth="1"/>
    <col min="10530" max="10530" width="3.375" style="111" bestFit="1" customWidth="1"/>
    <col min="10531" max="10531" width="4.25" style="111" customWidth="1"/>
    <col min="10532" max="10532" width="3.375" style="111" bestFit="1" customWidth="1"/>
    <col min="10533" max="10533" width="4.25" style="111" customWidth="1"/>
    <col min="10534" max="10534" width="3.375" style="111" bestFit="1" customWidth="1"/>
    <col min="10535" max="10535" width="4.25" style="111" customWidth="1"/>
    <col min="10536" max="10536" width="3.375" style="111" bestFit="1" customWidth="1"/>
    <col min="10537" max="10537" width="4.25" style="111" customWidth="1"/>
    <col min="10538" max="10538" width="3.375" style="111" bestFit="1" customWidth="1"/>
    <col min="10539" max="10539" width="4.25" style="111" customWidth="1"/>
    <col min="10540" max="10540" width="3" style="111" customWidth="1"/>
    <col min="10541" max="10541" width="2.875" style="111" bestFit="1" customWidth="1"/>
    <col min="10542" max="10542" width="7.875" style="111" customWidth="1"/>
    <col min="10543" max="10543" width="9" style="111"/>
    <col min="10544" max="10544" width="9.375" style="111" bestFit="1" customWidth="1"/>
    <col min="10545" max="10729" width="9" style="111"/>
    <col min="10730" max="10730" width="3" style="111" customWidth="1"/>
    <col min="10731" max="10731" width="2.5" style="111" customWidth="1"/>
    <col min="10732" max="10756" width="3" style="111" customWidth="1"/>
    <col min="10757" max="10757" width="0" style="111" hidden="1" customWidth="1"/>
    <col min="10758" max="10760" width="5.875" style="111" customWidth="1"/>
    <col min="10761" max="10761" width="6.125" style="111" customWidth="1"/>
    <col min="10762" max="10764" width="5.875" style="111" customWidth="1"/>
    <col min="10765" max="10767" width="6.25" style="111" customWidth="1"/>
    <col min="10768" max="10768" width="6.375" style="111" customWidth="1"/>
    <col min="10769" max="10770" width="7.125" style="111" customWidth="1"/>
    <col min="10771" max="10781" width="3" style="111" customWidth="1"/>
    <col min="10782" max="10782" width="4.5" style="111" bestFit="1" customWidth="1"/>
    <col min="10783" max="10783" width="4.25" style="111" customWidth="1"/>
    <col min="10784" max="10784" width="3.375" style="111" bestFit="1" customWidth="1"/>
    <col min="10785" max="10785" width="4.25" style="111" customWidth="1"/>
    <col min="10786" max="10786" width="3.375" style="111" bestFit="1" customWidth="1"/>
    <col min="10787" max="10787" width="4.25" style="111" customWidth="1"/>
    <col min="10788" max="10788" width="3.375" style="111" bestFit="1" customWidth="1"/>
    <col min="10789" max="10789" width="4.25" style="111" customWidth="1"/>
    <col min="10790" max="10790" width="3.375" style="111" bestFit="1" customWidth="1"/>
    <col min="10791" max="10791" width="4.25" style="111" customWidth="1"/>
    <col min="10792" max="10792" width="3.375" style="111" bestFit="1" customWidth="1"/>
    <col min="10793" max="10793" width="4.25" style="111" customWidth="1"/>
    <col min="10794" max="10794" width="3.375" style="111" bestFit="1" customWidth="1"/>
    <col min="10795" max="10795" width="4.25" style="111" customWidth="1"/>
    <col min="10796" max="10796" width="3" style="111" customWidth="1"/>
    <col min="10797" max="10797" width="2.875" style="111" bestFit="1" customWidth="1"/>
    <col min="10798" max="10798" width="7.875" style="111" customWidth="1"/>
    <col min="10799" max="10799" width="9" style="111"/>
    <col min="10800" max="10800" width="9.375" style="111" bestFit="1" customWidth="1"/>
    <col min="10801" max="10985" width="9" style="111"/>
    <col min="10986" max="10986" width="3" style="111" customWidth="1"/>
    <col min="10987" max="10987" width="2.5" style="111" customWidth="1"/>
    <col min="10988" max="11012" width="3" style="111" customWidth="1"/>
    <col min="11013" max="11013" width="0" style="111" hidden="1" customWidth="1"/>
    <col min="11014" max="11016" width="5.875" style="111" customWidth="1"/>
    <col min="11017" max="11017" width="6.125" style="111" customWidth="1"/>
    <col min="11018" max="11020" width="5.875" style="111" customWidth="1"/>
    <col min="11021" max="11023" width="6.25" style="111" customWidth="1"/>
    <col min="11024" max="11024" width="6.375" style="111" customWidth="1"/>
    <col min="11025" max="11026" width="7.125" style="111" customWidth="1"/>
    <col min="11027" max="11037" width="3" style="111" customWidth="1"/>
    <col min="11038" max="11038" width="4.5" style="111" bestFit="1" customWidth="1"/>
    <col min="11039" max="11039" width="4.25" style="111" customWidth="1"/>
    <col min="11040" max="11040" width="3.375" style="111" bestFit="1" customWidth="1"/>
    <col min="11041" max="11041" width="4.25" style="111" customWidth="1"/>
    <col min="11042" max="11042" width="3.375" style="111" bestFit="1" customWidth="1"/>
    <col min="11043" max="11043" width="4.25" style="111" customWidth="1"/>
    <col min="11044" max="11044" width="3.375" style="111" bestFit="1" customWidth="1"/>
    <col min="11045" max="11045" width="4.25" style="111" customWidth="1"/>
    <col min="11046" max="11046" width="3.375" style="111" bestFit="1" customWidth="1"/>
    <col min="11047" max="11047" width="4.25" style="111" customWidth="1"/>
    <col min="11048" max="11048" width="3.375" style="111" bestFit="1" customWidth="1"/>
    <col min="11049" max="11049" width="4.25" style="111" customWidth="1"/>
    <col min="11050" max="11050" width="3.375" style="111" bestFit="1" customWidth="1"/>
    <col min="11051" max="11051" width="4.25" style="111" customWidth="1"/>
    <col min="11052" max="11052" width="3" style="111" customWidth="1"/>
    <col min="11053" max="11053" width="2.875" style="111" bestFit="1" customWidth="1"/>
    <col min="11054" max="11054" width="7.875" style="111" customWidth="1"/>
    <col min="11055" max="11055" width="9" style="111"/>
    <col min="11056" max="11056" width="9.375" style="111" bestFit="1" customWidth="1"/>
    <col min="11057" max="11241" width="9" style="111"/>
    <col min="11242" max="11242" width="3" style="111" customWidth="1"/>
    <col min="11243" max="11243" width="2.5" style="111" customWidth="1"/>
    <col min="11244" max="11268" width="3" style="111" customWidth="1"/>
    <col min="11269" max="11269" width="0" style="111" hidden="1" customWidth="1"/>
    <col min="11270" max="11272" width="5.875" style="111" customWidth="1"/>
    <col min="11273" max="11273" width="6.125" style="111" customWidth="1"/>
    <col min="11274" max="11276" width="5.875" style="111" customWidth="1"/>
    <col min="11277" max="11279" width="6.25" style="111" customWidth="1"/>
    <col min="11280" max="11280" width="6.375" style="111" customWidth="1"/>
    <col min="11281" max="11282" width="7.125" style="111" customWidth="1"/>
    <col min="11283" max="11293" width="3" style="111" customWidth="1"/>
    <col min="11294" max="11294" width="4.5" style="111" bestFit="1" customWidth="1"/>
    <col min="11295" max="11295" width="4.25" style="111" customWidth="1"/>
    <col min="11296" max="11296" width="3.375" style="111" bestFit="1" customWidth="1"/>
    <col min="11297" max="11297" width="4.25" style="111" customWidth="1"/>
    <col min="11298" max="11298" width="3.375" style="111" bestFit="1" customWidth="1"/>
    <col min="11299" max="11299" width="4.25" style="111" customWidth="1"/>
    <col min="11300" max="11300" width="3.375" style="111" bestFit="1" customWidth="1"/>
    <col min="11301" max="11301" width="4.25" style="111" customWidth="1"/>
    <col min="11302" max="11302" width="3.375" style="111" bestFit="1" customWidth="1"/>
    <col min="11303" max="11303" width="4.25" style="111" customWidth="1"/>
    <col min="11304" max="11304" width="3.375" style="111" bestFit="1" customWidth="1"/>
    <col min="11305" max="11305" width="4.25" style="111" customWidth="1"/>
    <col min="11306" max="11306" width="3.375" style="111" bestFit="1" customWidth="1"/>
    <col min="11307" max="11307" width="4.25" style="111" customWidth="1"/>
    <col min="11308" max="11308" width="3" style="111" customWidth="1"/>
    <col min="11309" max="11309" width="2.875" style="111" bestFit="1" customWidth="1"/>
    <col min="11310" max="11310" width="7.875" style="111" customWidth="1"/>
    <col min="11311" max="11311" width="9" style="111"/>
    <col min="11312" max="11312" width="9.375" style="111" bestFit="1" customWidth="1"/>
    <col min="11313" max="11497" width="9" style="111"/>
    <col min="11498" max="11498" width="3" style="111" customWidth="1"/>
    <col min="11499" max="11499" width="2.5" style="111" customWidth="1"/>
    <col min="11500" max="11524" width="3" style="111" customWidth="1"/>
    <col min="11525" max="11525" width="0" style="111" hidden="1" customWidth="1"/>
    <col min="11526" max="11528" width="5.875" style="111" customWidth="1"/>
    <col min="11529" max="11529" width="6.125" style="111" customWidth="1"/>
    <col min="11530" max="11532" width="5.875" style="111" customWidth="1"/>
    <col min="11533" max="11535" width="6.25" style="111" customWidth="1"/>
    <col min="11536" max="11536" width="6.375" style="111" customWidth="1"/>
    <col min="11537" max="11538" width="7.125" style="111" customWidth="1"/>
    <col min="11539" max="11549" width="3" style="111" customWidth="1"/>
    <col min="11550" max="11550" width="4.5" style="111" bestFit="1" customWidth="1"/>
    <col min="11551" max="11551" width="4.25" style="111" customWidth="1"/>
    <col min="11552" max="11552" width="3.375" style="111" bestFit="1" customWidth="1"/>
    <col min="11553" max="11553" width="4.25" style="111" customWidth="1"/>
    <col min="11554" max="11554" width="3.375" style="111" bestFit="1" customWidth="1"/>
    <col min="11555" max="11555" width="4.25" style="111" customWidth="1"/>
    <col min="11556" max="11556" width="3.375" style="111" bestFit="1" customWidth="1"/>
    <col min="11557" max="11557" width="4.25" style="111" customWidth="1"/>
    <col min="11558" max="11558" width="3.375" style="111" bestFit="1" customWidth="1"/>
    <col min="11559" max="11559" width="4.25" style="111" customWidth="1"/>
    <col min="11560" max="11560" width="3.375" style="111" bestFit="1" customWidth="1"/>
    <col min="11561" max="11561" width="4.25" style="111" customWidth="1"/>
    <col min="11562" max="11562" width="3.375" style="111" bestFit="1" customWidth="1"/>
    <col min="11563" max="11563" width="4.25" style="111" customWidth="1"/>
    <col min="11564" max="11564" width="3" style="111" customWidth="1"/>
    <col min="11565" max="11565" width="2.875" style="111" bestFit="1" customWidth="1"/>
    <col min="11566" max="11566" width="7.875" style="111" customWidth="1"/>
    <col min="11567" max="11567" width="9" style="111"/>
    <col min="11568" max="11568" width="9.375" style="111" bestFit="1" customWidth="1"/>
    <col min="11569" max="11753" width="9" style="111"/>
    <col min="11754" max="11754" width="3" style="111" customWidth="1"/>
    <col min="11755" max="11755" width="2.5" style="111" customWidth="1"/>
    <col min="11756" max="11780" width="3" style="111" customWidth="1"/>
    <col min="11781" max="11781" width="0" style="111" hidden="1" customWidth="1"/>
    <col min="11782" max="11784" width="5.875" style="111" customWidth="1"/>
    <col min="11785" max="11785" width="6.125" style="111" customWidth="1"/>
    <col min="11786" max="11788" width="5.875" style="111" customWidth="1"/>
    <col min="11789" max="11791" width="6.25" style="111" customWidth="1"/>
    <col min="11792" max="11792" width="6.375" style="111" customWidth="1"/>
    <col min="11793" max="11794" width="7.125" style="111" customWidth="1"/>
    <col min="11795" max="11805" width="3" style="111" customWidth="1"/>
    <col min="11806" max="11806" width="4.5" style="111" bestFit="1" customWidth="1"/>
    <col min="11807" max="11807" width="4.25" style="111" customWidth="1"/>
    <col min="11808" max="11808" width="3.375" style="111" bestFit="1" customWidth="1"/>
    <col min="11809" max="11809" width="4.25" style="111" customWidth="1"/>
    <col min="11810" max="11810" width="3.375" style="111" bestFit="1" customWidth="1"/>
    <col min="11811" max="11811" width="4.25" style="111" customWidth="1"/>
    <col min="11812" max="11812" width="3.375" style="111" bestFit="1" customWidth="1"/>
    <col min="11813" max="11813" width="4.25" style="111" customWidth="1"/>
    <col min="11814" max="11814" width="3.375" style="111" bestFit="1" customWidth="1"/>
    <col min="11815" max="11815" width="4.25" style="111" customWidth="1"/>
    <col min="11816" max="11816" width="3.375" style="111" bestFit="1" customWidth="1"/>
    <col min="11817" max="11817" width="4.25" style="111" customWidth="1"/>
    <col min="11818" max="11818" width="3.375" style="111" bestFit="1" customWidth="1"/>
    <col min="11819" max="11819" width="4.25" style="111" customWidth="1"/>
    <col min="11820" max="11820" width="3" style="111" customWidth="1"/>
    <col min="11821" max="11821" width="2.875" style="111" bestFit="1" customWidth="1"/>
    <col min="11822" max="11822" width="7.875" style="111" customWidth="1"/>
    <col min="11823" max="11823" width="9" style="111"/>
    <col min="11824" max="11824" width="9.375" style="111" bestFit="1" customWidth="1"/>
    <col min="11825" max="12009" width="9" style="111"/>
    <col min="12010" max="12010" width="3" style="111" customWidth="1"/>
    <col min="12011" max="12011" width="2.5" style="111" customWidth="1"/>
    <col min="12012" max="12036" width="3" style="111" customWidth="1"/>
    <col min="12037" max="12037" width="0" style="111" hidden="1" customWidth="1"/>
    <col min="12038" max="12040" width="5.875" style="111" customWidth="1"/>
    <col min="12041" max="12041" width="6.125" style="111" customWidth="1"/>
    <col min="12042" max="12044" width="5.875" style="111" customWidth="1"/>
    <col min="12045" max="12047" width="6.25" style="111" customWidth="1"/>
    <col min="12048" max="12048" width="6.375" style="111" customWidth="1"/>
    <col min="12049" max="12050" width="7.125" style="111" customWidth="1"/>
    <col min="12051" max="12061" width="3" style="111" customWidth="1"/>
    <col min="12062" max="12062" width="4.5" style="111" bestFit="1" customWidth="1"/>
    <col min="12063" max="12063" width="4.25" style="111" customWidth="1"/>
    <col min="12064" max="12064" width="3.375" style="111" bestFit="1" customWidth="1"/>
    <col min="12065" max="12065" width="4.25" style="111" customWidth="1"/>
    <col min="12066" max="12066" width="3.375" style="111" bestFit="1" customWidth="1"/>
    <col min="12067" max="12067" width="4.25" style="111" customWidth="1"/>
    <col min="12068" max="12068" width="3.375" style="111" bestFit="1" customWidth="1"/>
    <col min="12069" max="12069" width="4.25" style="111" customWidth="1"/>
    <col min="12070" max="12070" width="3.375" style="111" bestFit="1" customWidth="1"/>
    <col min="12071" max="12071" width="4.25" style="111" customWidth="1"/>
    <col min="12072" max="12072" width="3.375" style="111" bestFit="1" customWidth="1"/>
    <col min="12073" max="12073" width="4.25" style="111" customWidth="1"/>
    <col min="12074" max="12074" width="3.375" style="111" bestFit="1" customWidth="1"/>
    <col min="12075" max="12075" width="4.25" style="111" customWidth="1"/>
    <col min="12076" max="12076" width="3" style="111" customWidth="1"/>
    <col min="12077" max="12077" width="2.875" style="111" bestFit="1" customWidth="1"/>
    <col min="12078" max="12078" width="7.875" style="111" customWidth="1"/>
    <col min="12079" max="12079" width="9" style="111"/>
    <col min="12080" max="12080" width="9.375" style="111" bestFit="1" customWidth="1"/>
    <col min="12081" max="12265" width="9" style="111"/>
    <col min="12266" max="12266" width="3" style="111" customWidth="1"/>
    <col min="12267" max="12267" width="2.5" style="111" customWidth="1"/>
    <col min="12268" max="12292" width="3" style="111" customWidth="1"/>
    <col min="12293" max="12293" width="0" style="111" hidden="1" customWidth="1"/>
    <col min="12294" max="12296" width="5.875" style="111" customWidth="1"/>
    <col min="12297" max="12297" width="6.125" style="111" customWidth="1"/>
    <col min="12298" max="12300" width="5.875" style="111" customWidth="1"/>
    <col min="12301" max="12303" width="6.25" style="111" customWidth="1"/>
    <col min="12304" max="12304" width="6.375" style="111" customWidth="1"/>
    <col min="12305" max="12306" width="7.125" style="111" customWidth="1"/>
    <col min="12307" max="12317" width="3" style="111" customWidth="1"/>
    <col min="12318" max="12318" width="4.5" style="111" bestFit="1" customWidth="1"/>
    <col min="12319" max="12319" width="4.25" style="111" customWidth="1"/>
    <col min="12320" max="12320" width="3.375" style="111" bestFit="1" customWidth="1"/>
    <col min="12321" max="12321" width="4.25" style="111" customWidth="1"/>
    <col min="12322" max="12322" width="3.375" style="111" bestFit="1" customWidth="1"/>
    <col min="12323" max="12323" width="4.25" style="111" customWidth="1"/>
    <col min="12324" max="12324" width="3.375" style="111" bestFit="1" customWidth="1"/>
    <col min="12325" max="12325" width="4.25" style="111" customWidth="1"/>
    <col min="12326" max="12326" width="3.375" style="111" bestFit="1" customWidth="1"/>
    <col min="12327" max="12327" width="4.25" style="111" customWidth="1"/>
    <col min="12328" max="12328" width="3.375" style="111" bestFit="1" customWidth="1"/>
    <col min="12329" max="12329" width="4.25" style="111" customWidth="1"/>
    <col min="12330" max="12330" width="3.375" style="111" bestFit="1" customWidth="1"/>
    <col min="12331" max="12331" width="4.25" style="111" customWidth="1"/>
    <col min="12332" max="12332" width="3" style="111" customWidth="1"/>
    <col min="12333" max="12333" width="2.875" style="111" bestFit="1" customWidth="1"/>
    <col min="12334" max="12334" width="7.875" style="111" customWidth="1"/>
    <col min="12335" max="12335" width="9" style="111"/>
    <col min="12336" max="12336" width="9.375" style="111" bestFit="1" customWidth="1"/>
    <col min="12337" max="12521" width="9" style="111"/>
    <col min="12522" max="12522" width="3" style="111" customWidth="1"/>
    <col min="12523" max="12523" width="2.5" style="111" customWidth="1"/>
    <col min="12524" max="12548" width="3" style="111" customWidth="1"/>
    <col min="12549" max="12549" width="0" style="111" hidden="1" customWidth="1"/>
    <col min="12550" max="12552" width="5.875" style="111" customWidth="1"/>
    <col min="12553" max="12553" width="6.125" style="111" customWidth="1"/>
    <col min="12554" max="12556" width="5.875" style="111" customWidth="1"/>
    <col min="12557" max="12559" width="6.25" style="111" customWidth="1"/>
    <col min="12560" max="12560" width="6.375" style="111" customWidth="1"/>
    <col min="12561" max="12562" width="7.125" style="111" customWidth="1"/>
    <col min="12563" max="12573" width="3" style="111" customWidth="1"/>
    <col min="12574" max="12574" width="4.5" style="111" bestFit="1" customWidth="1"/>
    <col min="12575" max="12575" width="4.25" style="111" customWidth="1"/>
    <col min="12576" max="12576" width="3.375" style="111" bestFit="1" customWidth="1"/>
    <col min="12577" max="12577" width="4.25" style="111" customWidth="1"/>
    <col min="12578" max="12578" width="3.375" style="111" bestFit="1" customWidth="1"/>
    <col min="12579" max="12579" width="4.25" style="111" customWidth="1"/>
    <col min="12580" max="12580" width="3.375" style="111" bestFit="1" customWidth="1"/>
    <col min="12581" max="12581" width="4.25" style="111" customWidth="1"/>
    <col min="12582" max="12582" width="3.375" style="111" bestFit="1" customWidth="1"/>
    <col min="12583" max="12583" width="4.25" style="111" customWidth="1"/>
    <col min="12584" max="12584" width="3.375" style="111" bestFit="1" customWidth="1"/>
    <col min="12585" max="12585" width="4.25" style="111" customWidth="1"/>
    <col min="12586" max="12586" width="3.375" style="111" bestFit="1" customWidth="1"/>
    <col min="12587" max="12587" width="4.25" style="111" customWidth="1"/>
    <col min="12588" max="12588" width="3" style="111" customWidth="1"/>
    <col min="12589" max="12589" width="2.875" style="111" bestFit="1" customWidth="1"/>
    <col min="12590" max="12590" width="7.875" style="111" customWidth="1"/>
    <col min="12591" max="12591" width="9" style="111"/>
    <col min="12592" max="12592" width="9.375" style="111" bestFit="1" customWidth="1"/>
    <col min="12593" max="12777" width="9" style="111"/>
    <col min="12778" max="12778" width="3" style="111" customWidth="1"/>
    <col min="12779" max="12779" width="2.5" style="111" customWidth="1"/>
    <col min="12780" max="12804" width="3" style="111" customWidth="1"/>
    <col min="12805" max="12805" width="0" style="111" hidden="1" customWidth="1"/>
    <col min="12806" max="12808" width="5.875" style="111" customWidth="1"/>
    <col min="12809" max="12809" width="6.125" style="111" customWidth="1"/>
    <col min="12810" max="12812" width="5.875" style="111" customWidth="1"/>
    <col min="12813" max="12815" width="6.25" style="111" customWidth="1"/>
    <col min="12816" max="12816" width="6.375" style="111" customWidth="1"/>
    <col min="12817" max="12818" width="7.125" style="111" customWidth="1"/>
    <col min="12819" max="12829" width="3" style="111" customWidth="1"/>
    <col min="12830" max="12830" width="4.5" style="111" bestFit="1" customWidth="1"/>
    <col min="12831" max="12831" width="4.25" style="111" customWidth="1"/>
    <col min="12832" max="12832" width="3.375" style="111" bestFit="1" customWidth="1"/>
    <col min="12833" max="12833" width="4.25" style="111" customWidth="1"/>
    <col min="12834" max="12834" width="3.375" style="111" bestFit="1" customWidth="1"/>
    <col min="12835" max="12835" width="4.25" style="111" customWidth="1"/>
    <col min="12836" max="12836" width="3.375" style="111" bestFit="1" customWidth="1"/>
    <col min="12837" max="12837" width="4.25" style="111" customWidth="1"/>
    <col min="12838" max="12838" width="3.375" style="111" bestFit="1" customWidth="1"/>
    <col min="12839" max="12839" width="4.25" style="111" customWidth="1"/>
    <col min="12840" max="12840" width="3.375" style="111" bestFit="1" customWidth="1"/>
    <col min="12841" max="12841" width="4.25" style="111" customWidth="1"/>
    <col min="12842" max="12842" width="3.375" style="111" bestFit="1" customWidth="1"/>
    <col min="12843" max="12843" width="4.25" style="111" customWidth="1"/>
    <col min="12844" max="12844" width="3" style="111" customWidth="1"/>
    <col min="12845" max="12845" width="2.875" style="111" bestFit="1" customWidth="1"/>
    <col min="12846" max="12846" width="7.875" style="111" customWidth="1"/>
    <col min="12847" max="12847" width="9" style="111"/>
    <col min="12848" max="12848" width="9.375" style="111" bestFit="1" customWidth="1"/>
    <col min="12849" max="13033" width="9" style="111"/>
    <col min="13034" max="13034" width="3" style="111" customWidth="1"/>
    <col min="13035" max="13035" width="2.5" style="111" customWidth="1"/>
    <col min="13036" max="13060" width="3" style="111" customWidth="1"/>
    <col min="13061" max="13061" width="0" style="111" hidden="1" customWidth="1"/>
    <col min="13062" max="13064" width="5.875" style="111" customWidth="1"/>
    <col min="13065" max="13065" width="6.125" style="111" customWidth="1"/>
    <col min="13066" max="13068" width="5.875" style="111" customWidth="1"/>
    <col min="13069" max="13071" width="6.25" style="111" customWidth="1"/>
    <col min="13072" max="13072" width="6.375" style="111" customWidth="1"/>
    <col min="13073" max="13074" width="7.125" style="111" customWidth="1"/>
    <col min="13075" max="13085" width="3" style="111" customWidth="1"/>
    <col min="13086" max="13086" width="4.5" style="111" bestFit="1" customWidth="1"/>
    <col min="13087" max="13087" width="4.25" style="111" customWidth="1"/>
    <col min="13088" max="13088" width="3.375" style="111" bestFit="1" customWidth="1"/>
    <col min="13089" max="13089" width="4.25" style="111" customWidth="1"/>
    <col min="13090" max="13090" width="3.375" style="111" bestFit="1" customWidth="1"/>
    <col min="13091" max="13091" width="4.25" style="111" customWidth="1"/>
    <col min="13092" max="13092" width="3.375" style="111" bestFit="1" customWidth="1"/>
    <col min="13093" max="13093" width="4.25" style="111" customWidth="1"/>
    <col min="13094" max="13094" width="3.375" style="111" bestFit="1" customWidth="1"/>
    <col min="13095" max="13095" width="4.25" style="111" customWidth="1"/>
    <col min="13096" max="13096" width="3.375" style="111" bestFit="1" customWidth="1"/>
    <col min="13097" max="13097" width="4.25" style="111" customWidth="1"/>
    <col min="13098" max="13098" width="3.375" style="111" bestFit="1" customWidth="1"/>
    <col min="13099" max="13099" width="4.25" style="111" customWidth="1"/>
    <col min="13100" max="13100" width="3" style="111" customWidth="1"/>
    <col min="13101" max="13101" width="2.875" style="111" bestFit="1" customWidth="1"/>
    <col min="13102" max="13102" width="7.875" style="111" customWidth="1"/>
    <col min="13103" max="13103" width="9" style="111"/>
    <col min="13104" max="13104" width="9.375" style="111" bestFit="1" customWidth="1"/>
    <col min="13105" max="13289" width="9" style="111"/>
    <col min="13290" max="13290" width="3" style="111" customWidth="1"/>
    <col min="13291" max="13291" width="2.5" style="111" customWidth="1"/>
    <col min="13292" max="13316" width="3" style="111" customWidth="1"/>
    <col min="13317" max="13317" width="0" style="111" hidden="1" customWidth="1"/>
    <col min="13318" max="13320" width="5.875" style="111" customWidth="1"/>
    <col min="13321" max="13321" width="6.125" style="111" customWidth="1"/>
    <col min="13322" max="13324" width="5.875" style="111" customWidth="1"/>
    <col min="13325" max="13327" width="6.25" style="111" customWidth="1"/>
    <col min="13328" max="13328" width="6.375" style="111" customWidth="1"/>
    <col min="13329" max="13330" width="7.125" style="111" customWidth="1"/>
    <col min="13331" max="13341" width="3" style="111" customWidth="1"/>
    <col min="13342" max="13342" width="4.5" style="111" bestFit="1" customWidth="1"/>
    <col min="13343" max="13343" width="4.25" style="111" customWidth="1"/>
    <col min="13344" max="13344" width="3.375" style="111" bestFit="1" customWidth="1"/>
    <col min="13345" max="13345" width="4.25" style="111" customWidth="1"/>
    <col min="13346" max="13346" width="3.375" style="111" bestFit="1" customWidth="1"/>
    <col min="13347" max="13347" width="4.25" style="111" customWidth="1"/>
    <col min="13348" max="13348" width="3.375" style="111" bestFit="1" customWidth="1"/>
    <col min="13349" max="13349" width="4.25" style="111" customWidth="1"/>
    <col min="13350" max="13350" width="3.375" style="111" bestFit="1" customWidth="1"/>
    <col min="13351" max="13351" width="4.25" style="111" customWidth="1"/>
    <col min="13352" max="13352" width="3.375" style="111" bestFit="1" customWidth="1"/>
    <col min="13353" max="13353" width="4.25" style="111" customWidth="1"/>
    <col min="13354" max="13354" width="3.375" style="111" bestFit="1" customWidth="1"/>
    <col min="13355" max="13355" width="4.25" style="111" customWidth="1"/>
    <col min="13356" max="13356" width="3" style="111" customWidth="1"/>
    <col min="13357" max="13357" width="2.875" style="111" bestFit="1" customWidth="1"/>
    <col min="13358" max="13358" width="7.875" style="111" customWidth="1"/>
    <col min="13359" max="13359" width="9" style="111"/>
    <col min="13360" max="13360" width="9.375" style="111" bestFit="1" customWidth="1"/>
    <col min="13361" max="13545" width="9" style="111"/>
    <col min="13546" max="13546" width="3" style="111" customWidth="1"/>
    <col min="13547" max="13547" width="2.5" style="111" customWidth="1"/>
    <col min="13548" max="13572" width="3" style="111" customWidth="1"/>
    <col min="13573" max="13573" width="0" style="111" hidden="1" customWidth="1"/>
    <col min="13574" max="13576" width="5.875" style="111" customWidth="1"/>
    <col min="13577" max="13577" width="6.125" style="111" customWidth="1"/>
    <col min="13578" max="13580" width="5.875" style="111" customWidth="1"/>
    <col min="13581" max="13583" width="6.25" style="111" customWidth="1"/>
    <col min="13584" max="13584" width="6.375" style="111" customWidth="1"/>
    <col min="13585" max="13586" width="7.125" style="111" customWidth="1"/>
    <col min="13587" max="13597" width="3" style="111" customWidth="1"/>
    <col min="13598" max="13598" width="4.5" style="111" bestFit="1" customWidth="1"/>
    <col min="13599" max="13599" width="4.25" style="111" customWidth="1"/>
    <col min="13600" max="13600" width="3.375" style="111" bestFit="1" customWidth="1"/>
    <col min="13601" max="13601" width="4.25" style="111" customWidth="1"/>
    <col min="13602" max="13602" width="3.375" style="111" bestFit="1" customWidth="1"/>
    <col min="13603" max="13603" width="4.25" style="111" customWidth="1"/>
    <col min="13604" max="13604" width="3.375" style="111" bestFit="1" customWidth="1"/>
    <col min="13605" max="13605" width="4.25" style="111" customWidth="1"/>
    <col min="13606" max="13606" width="3.375" style="111" bestFit="1" customWidth="1"/>
    <col min="13607" max="13607" width="4.25" style="111" customWidth="1"/>
    <col min="13608" max="13608" width="3.375" style="111" bestFit="1" customWidth="1"/>
    <col min="13609" max="13609" width="4.25" style="111" customWidth="1"/>
    <col min="13610" max="13610" width="3.375" style="111" bestFit="1" customWidth="1"/>
    <col min="13611" max="13611" width="4.25" style="111" customWidth="1"/>
    <col min="13612" max="13612" width="3" style="111" customWidth="1"/>
    <col min="13613" max="13613" width="2.875" style="111" bestFit="1" customWidth="1"/>
    <col min="13614" max="13614" width="7.875" style="111" customWidth="1"/>
    <col min="13615" max="13615" width="9" style="111"/>
    <col min="13616" max="13616" width="9.375" style="111" bestFit="1" customWidth="1"/>
    <col min="13617" max="13801" width="9" style="111"/>
    <col min="13802" max="13802" width="3" style="111" customWidth="1"/>
    <col min="13803" max="13803" width="2.5" style="111" customWidth="1"/>
    <col min="13804" max="13828" width="3" style="111" customWidth="1"/>
    <col min="13829" max="13829" width="0" style="111" hidden="1" customWidth="1"/>
    <col min="13830" max="13832" width="5.875" style="111" customWidth="1"/>
    <col min="13833" max="13833" width="6.125" style="111" customWidth="1"/>
    <col min="13834" max="13836" width="5.875" style="111" customWidth="1"/>
    <col min="13837" max="13839" width="6.25" style="111" customWidth="1"/>
    <col min="13840" max="13840" width="6.375" style="111" customWidth="1"/>
    <col min="13841" max="13842" width="7.125" style="111" customWidth="1"/>
    <col min="13843" max="13853" width="3" style="111" customWidth="1"/>
    <col min="13854" max="13854" width="4.5" style="111" bestFit="1" customWidth="1"/>
    <col min="13855" max="13855" width="4.25" style="111" customWidth="1"/>
    <col min="13856" max="13856" width="3.375" style="111" bestFit="1" customWidth="1"/>
    <col min="13857" max="13857" width="4.25" style="111" customWidth="1"/>
    <col min="13858" max="13858" width="3.375" style="111" bestFit="1" customWidth="1"/>
    <col min="13859" max="13859" width="4.25" style="111" customWidth="1"/>
    <col min="13860" max="13860" width="3.375" style="111" bestFit="1" customWidth="1"/>
    <col min="13861" max="13861" width="4.25" style="111" customWidth="1"/>
    <col min="13862" max="13862" width="3.375" style="111" bestFit="1" customWidth="1"/>
    <col min="13863" max="13863" width="4.25" style="111" customWidth="1"/>
    <col min="13864" max="13864" width="3.375" style="111" bestFit="1" customWidth="1"/>
    <col min="13865" max="13865" width="4.25" style="111" customWidth="1"/>
    <col min="13866" max="13866" width="3.375" style="111" bestFit="1" customWidth="1"/>
    <col min="13867" max="13867" width="4.25" style="111" customWidth="1"/>
    <col min="13868" max="13868" width="3" style="111" customWidth="1"/>
    <col min="13869" max="13869" width="2.875" style="111" bestFit="1" customWidth="1"/>
    <col min="13870" max="13870" width="7.875" style="111" customWidth="1"/>
    <col min="13871" max="13871" width="9" style="111"/>
    <col min="13872" max="13872" width="9.375" style="111" bestFit="1" customWidth="1"/>
    <col min="13873" max="14057" width="9" style="111"/>
    <col min="14058" max="14058" width="3" style="111" customWidth="1"/>
    <col min="14059" max="14059" width="2.5" style="111" customWidth="1"/>
    <col min="14060" max="14084" width="3" style="111" customWidth="1"/>
    <col min="14085" max="14085" width="0" style="111" hidden="1" customWidth="1"/>
    <col min="14086" max="14088" width="5.875" style="111" customWidth="1"/>
    <col min="14089" max="14089" width="6.125" style="111" customWidth="1"/>
    <col min="14090" max="14092" width="5.875" style="111" customWidth="1"/>
    <col min="14093" max="14095" width="6.25" style="111" customWidth="1"/>
    <col min="14096" max="14096" width="6.375" style="111" customWidth="1"/>
    <col min="14097" max="14098" width="7.125" style="111" customWidth="1"/>
    <col min="14099" max="14109" width="3" style="111" customWidth="1"/>
    <col min="14110" max="14110" width="4.5" style="111" bestFit="1" customWidth="1"/>
    <col min="14111" max="14111" width="4.25" style="111" customWidth="1"/>
    <col min="14112" max="14112" width="3.375" style="111" bestFit="1" customWidth="1"/>
    <col min="14113" max="14113" width="4.25" style="111" customWidth="1"/>
    <col min="14114" max="14114" width="3.375" style="111" bestFit="1" customWidth="1"/>
    <col min="14115" max="14115" width="4.25" style="111" customWidth="1"/>
    <col min="14116" max="14116" width="3.375" style="111" bestFit="1" customWidth="1"/>
    <col min="14117" max="14117" width="4.25" style="111" customWidth="1"/>
    <col min="14118" max="14118" width="3.375" style="111" bestFit="1" customWidth="1"/>
    <col min="14119" max="14119" width="4.25" style="111" customWidth="1"/>
    <col min="14120" max="14120" width="3.375" style="111" bestFit="1" customWidth="1"/>
    <col min="14121" max="14121" width="4.25" style="111" customWidth="1"/>
    <col min="14122" max="14122" width="3.375" style="111" bestFit="1" customWidth="1"/>
    <col min="14123" max="14123" width="4.25" style="111" customWidth="1"/>
    <col min="14124" max="14124" width="3" style="111" customWidth="1"/>
    <col min="14125" max="14125" width="2.875" style="111" bestFit="1" customWidth="1"/>
    <col min="14126" max="14126" width="7.875" style="111" customWidth="1"/>
    <col min="14127" max="14127" width="9" style="111"/>
    <col min="14128" max="14128" width="9.375" style="111" bestFit="1" customWidth="1"/>
    <col min="14129" max="14313" width="9" style="111"/>
    <col min="14314" max="14314" width="3" style="111" customWidth="1"/>
    <col min="14315" max="14315" width="2.5" style="111" customWidth="1"/>
    <col min="14316" max="14340" width="3" style="111" customWidth="1"/>
    <col min="14341" max="14341" width="0" style="111" hidden="1" customWidth="1"/>
    <col min="14342" max="14344" width="5.875" style="111" customWidth="1"/>
    <col min="14345" max="14345" width="6.125" style="111" customWidth="1"/>
    <col min="14346" max="14348" width="5.875" style="111" customWidth="1"/>
    <col min="14349" max="14351" width="6.25" style="111" customWidth="1"/>
    <col min="14352" max="14352" width="6.375" style="111" customWidth="1"/>
    <col min="14353" max="14354" width="7.125" style="111" customWidth="1"/>
    <col min="14355" max="14365" width="3" style="111" customWidth="1"/>
    <col min="14366" max="14366" width="4.5" style="111" bestFit="1" customWidth="1"/>
    <col min="14367" max="14367" width="4.25" style="111" customWidth="1"/>
    <col min="14368" max="14368" width="3.375" style="111" bestFit="1" customWidth="1"/>
    <col min="14369" max="14369" width="4.25" style="111" customWidth="1"/>
    <col min="14370" max="14370" width="3.375" style="111" bestFit="1" customWidth="1"/>
    <col min="14371" max="14371" width="4.25" style="111" customWidth="1"/>
    <col min="14372" max="14372" width="3.375" style="111" bestFit="1" customWidth="1"/>
    <col min="14373" max="14373" width="4.25" style="111" customWidth="1"/>
    <col min="14374" max="14374" width="3.375" style="111" bestFit="1" customWidth="1"/>
    <col min="14375" max="14375" width="4.25" style="111" customWidth="1"/>
    <col min="14376" max="14376" width="3.375" style="111" bestFit="1" customWidth="1"/>
    <col min="14377" max="14377" width="4.25" style="111" customWidth="1"/>
    <col min="14378" max="14378" width="3.375" style="111" bestFit="1" customWidth="1"/>
    <col min="14379" max="14379" width="4.25" style="111" customWidth="1"/>
    <col min="14380" max="14380" width="3" style="111" customWidth="1"/>
    <col min="14381" max="14381" width="2.875" style="111" bestFit="1" customWidth="1"/>
    <col min="14382" max="14382" width="7.875" style="111" customWidth="1"/>
    <col min="14383" max="14383" width="9" style="111"/>
    <col min="14384" max="14384" width="9.375" style="111" bestFit="1" customWidth="1"/>
    <col min="14385" max="14569" width="9" style="111"/>
    <col min="14570" max="14570" width="3" style="111" customWidth="1"/>
    <col min="14571" max="14571" width="2.5" style="111" customWidth="1"/>
    <col min="14572" max="14596" width="3" style="111" customWidth="1"/>
    <col min="14597" max="14597" width="0" style="111" hidden="1" customWidth="1"/>
    <col min="14598" max="14600" width="5.875" style="111" customWidth="1"/>
    <col min="14601" max="14601" width="6.125" style="111" customWidth="1"/>
    <col min="14602" max="14604" width="5.875" style="111" customWidth="1"/>
    <col min="14605" max="14607" width="6.25" style="111" customWidth="1"/>
    <col min="14608" max="14608" width="6.375" style="111" customWidth="1"/>
    <col min="14609" max="14610" width="7.125" style="111" customWidth="1"/>
    <col min="14611" max="14621" width="3" style="111" customWidth="1"/>
    <col min="14622" max="14622" width="4.5" style="111" bestFit="1" customWidth="1"/>
    <col min="14623" max="14623" width="4.25" style="111" customWidth="1"/>
    <col min="14624" max="14624" width="3.375" style="111" bestFit="1" customWidth="1"/>
    <col min="14625" max="14625" width="4.25" style="111" customWidth="1"/>
    <col min="14626" max="14626" width="3.375" style="111" bestFit="1" customWidth="1"/>
    <col min="14627" max="14627" width="4.25" style="111" customWidth="1"/>
    <col min="14628" max="14628" width="3.375" style="111" bestFit="1" customWidth="1"/>
    <col min="14629" max="14629" width="4.25" style="111" customWidth="1"/>
    <col min="14630" max="14630" width="3.375" style="111" bestFit="1" customWidth="1"/>
    <col min="14631" max="14631" width="4.25" style="111" customWidth="1"/>
    <col min="14632" max="14632" width="3.375" style="111" bestFit="1" customWidth="1"/>
    <col min="14633" max="14633" width="4.25" style="111" customWidth="1"/>
    <col min="14634" max="14634" width="3.375" style="111" bestFit="1" customWidth="1"/>
    <col min="14635" max="14635" width="4.25" style="111" customWidth="1"/>
    <col min="14636" max="14636" width="3" style="111" customWidth="1"/>
    <col min="14637" max="14637" width="2.875" style="111" bestFit="1" customWidth="1"/>
    <col min="14638" max="14638" width="7.875" style="111" customWidth="1"/>
    <col min="14639" max="14639" width="9" style="111"/>
    <col min="14640" max="14640" width="9.375" style="111" bestFit="1" customWidth="1"/>
    <col min="14641" max="14825" width="9" style="111"/>
    <col min="14826" max="14826" width="3" style="111" customWidth="1"/>
    <col min="14827" max="14827" width="2.5" style="111" customWidth="1"/>
    <col min="14828" max="14852" width="3" style="111" customWidth="1"/>
    <col min="14853" max="14853" width="0" style="111" hidden="1" customWidth="1"/>
    <col min="14854" max="14856" width="5.875" style="111" customWidth="1"/>
    <col min="14857" max="14857" width="6.125" style="111" customWidth="1"/>
    <col min="14858" max="14860" width="5.875" style="111" customWidth="1"/>
    <col min="14861" max="14863" width="6.25" style="111" customWidth="1"/>
    <col min="14864" max="14864" width="6.375" style="111" customWidth="1"/>
    <col min="14865" max="14866" width="7.125" style="111" customWidth="1"/>
    <col min="14867" max="14877" width="3" style="111" customWidth="1"/>
    <col min="14878" max="14878" width="4.5" style="111" bestFit="1" customWidth="1"/>
    <col min="14879" max="14879" width="4.25" style="111" customWidth="1"/>
    <col min="14880" max="14880" width="3.375" style="111" bestFit="1" customWidth="1"/>
    <col min="14881" max="14881" width="4.25" style="111" customWidth="1"/>
    <col min="14882" max="14882" width="3.375" style="111" bestFit="1" customWidth="1"/>
    <col min="14883" max="14883" width="4.25" style="111" customWidth="1"/>
    <col min="14884" max="14884" width="3.375" style="111" bestFit="1" customWidth="1"/>
    <col min="14885" max="14885" width="4.25" style="111" customWidth="1"/>
    <col min="14886" max="14886" width="3.375" style="111" bestFit="1" customWidth="1"/>
    <col min="14887" max="14887" width="4.25" style="111" customWidth="1"/>
    <col min="14888" max="14888" width="3.375" style="111" bestFit="1" customWidth="1"/>
    <col min="14889" max="14889" width="4.25" style="111" customWidth="1"/>
    <col min="14890" max="14890" width="3.375" style="111" bestFit="1" customWidth="1"/>
    <col min="14891" max="14891" width="4.25" style="111" customWidth="1"/>
    <col min="14892" max="14892" width="3" style="111" customWidth="1"/>
    <col min="14893" max="14893" width="2.875" style="111" bestFit="1" customWidth="1"/>
    <col min="14894" max="14894" width="7.875" style="111" customWidth="1"/>
    <col min="14895" max="14895" width="9" style="111"/>
    <col min="14896" max="14896" width="9.375" style="111" bestFit="1" customWidth="1"/>
    <col min="14897" max="15081" width="9" style="111"/>
    <col min="15082" max="15082" width="3" style="111" customWidth="1"/>
    <col min="15083" max="15083" width="2.5" style="111" customWidth="1"/>
    <col min="15084" max="15108" width="3" style="111" customWidth="1"/>
    <col min="15109" max="15109" width="0" style="111" hidden="1" customWidth="1"/>
    <col min="15110" max="15112" width="5.875" style="111" customWidth="1"/>
    <col min="15113" max="15113" width="6.125" style="111" customWidth="1"/>
    <col min="15114" max="15116" width="5.875" style="111" customWidth="1"/>
    <col min="15117" max="15119" width="6.25" style="111" customWidth="1"/>
    <col min="15120" max="15120" width="6.375" style="111" customWidth="1"/>
    <col min="15121" max="15122" width="7.125" style="111" customWidth="1"/>
    <col min="15123" max="15133" width="3" style="111" customWidth="1"/>
    <col min="15134" max="15134" width="4.5" style="111" bestFit="1" customWidth="1"/>
    <col min="15135" max="15135" width="4.25" style="111" customWidth="1"/>
    <col min="15136" max="15136" width="3.375" style="111" bestFit="1" customWidth="1"/>
    <col min="15137" max="15137" width="4.25" style="111" customWidth="1"/>
    <col min="15138" max="15138" width="3.375" style="111" bestFit="1" customWidth="1"/>
    <col min="15139" max="15139" width="4.25" style="111" customWidth="1"/>
    <col min="15140" max="15140" width="3.375" style="111" bestFit="1" customWidth="1"/>
    <col min="15141" max="15141" width="4.25" style="111" customWidth="1"/>
    <col min="15142" max="15142" width="3.375" style="111" bestFit="1" customWidth="1"/>
    <col min="15143" max="15143" width="4.25" style="111" customWidth="1"/>
    <col min="15144" max="15144" width="3.375" style="111" bestFit="1" customWidth="1"/>
    <col min="15145" max="15145" width="4.25" style="111" customWidth="1"/>
    <col min="15146" max="15146" width="3.375" style="111" bestFit="1" customWidth="1"/>
    <col min="15147" max="15147" width="4.25" style="111" customWidth="1"/>
    <col min="15148" max="15148" width="3" style="111" customWidth="1"/>
    <col min="15149" max="15149" width="2.875" style="111" bestFit="1" customWidth="1"/>
    <col min="15150" max="15150" width="7.875" style="111" customWidth="1"/>
    <col min="15151" max="15151" width="9" style="111"/>
    <col min="15152" max="15152" width="9.375" style="111" bestFit="1" customWidth="1"/>
    <col min="15153" max="15337" width="9" style="111"/>
    <col min="15338" max="15338" width="3" style="111" customWidth="1"/>
    <col min="15339" max="15339" width="2.5" style="111" customWidth="1"/>
    <col min="15340" max="15364" width="3" style="111" customWidth="1"/>
    <col min="15365" max="15365" width="0" style="111" hidden="1" customWidth="1"/>
    <col min="15366" max="15368" width="5.875" style="111" customWidth="1"/>
    <col min="15369" max="15369" width="6.125" style="111" customWidth="1"/>
    <col min="15370" max="15372" width="5.875" style="111" customWidth="1"/>
    <col min="15373" max="15375" width="6.25" style="111" customWidth="1"/>
    <col min="15376" max="15376" width="6.375" style="111" customWidth="1"/>
    <col min="15377" max="15378" width="7.125" style="111" customWidth="1"/>
    <col min="15379" max="15389" width="3" style="111" customWidth="1"/>
    <col min="15390" max="15390" width="4.5" style="111" bestFit="1" customWidth="1"/>
    <col min="15391" max="15391" width="4.25" style="111" customWidth="1"/>
    <col min="15392" max="15392" width="3.375" style="111" bestFit="1" customWidth="1"/>
    <col min="15393" max="15393" width="4.25" style="111" customWidth="1"/>
    <col min="15394" max="15394" width="3.375" style="111" bestFit="1" customWidth="1"/>
    <col min="15395" max="15395" width="4.25" style="111" customWidth="1"/>
    <col min="15396" max="15396" width="3.375" style="111" bestFit="1" customWidth="1"/>
    <col min="15397" max="15397" width="4.25" style="111" customWidth="1"/>
    <col min="15398" max="15398" width="3.375" style="111" bestFit="1" customWidth="1"/>
    <col min="15399" max="15399" width="4.25" style="111" customWidth="1"/>
    <col min="15400" max="15400" width="3.375" style="111" bestFit="1" customWidth="1"/>
    <col min="15401" max="15401" width="4.25" style="111" customWidth="1"/>
    <col min="15402" max="15402" width="3.375" style="111" bestFit="1" customWidth="1"/>
    <col min="15403" max="15403" width="4.25" style="111" customWidth="1"/>
    <col min="15404" max="15404" width="3" style="111" customWidth="1"/>
    <col min="15405" max="15405" width="2.875" style="111" bestFit="1" customWidth="1"/>
    <col min="15406" max="15406" width="7.875" style="111" customWidth="1"/>
    <col min="15407" max="15407" width="9" style="111"/>
    <col min="15408" max="15408" width="9.375" style="111" bestFit="1" customWidth="1"/>
    <col min="15409" max="15593" width="9" style="111"/>
    <col min="15594" max="15594" width="3" style="111" customWidth="1"/>
    <col min="15595" max="15595" width="2.5" style="111" customWidth="1"/>
    <col min="15596" max="15620" width="3" style="111" customWidth="1"/>
    <col min="15621" max="15621" width="0" style="111" hidden="1" customWidth="1"/>
    <col min="15622" max="15624" width="5.875" style="111" customWidth="1"/>
    <col min="15625" max="15625" width="6.125" style="111" customWidth="1"/>
    <col min="15626" max="15628" width="5.875" style="111" customWidth="1"/>
    <col min="15629" max="15631" width="6.25" style="111" customWidth="1"/>
    <col min="15632" max="15632" width="6.375" style="111" customWidth="1"/>
    <col min="15633" max="15634" width="7.125" style="111" customWidth="1"/>
    <col min="15635" max="15645" width="3" style="111" customWidth="1"/>
    <col min="15646" max="15646" width="4.5" style="111" bestFit="1" customWidth="1"/>
    <col min="15647" max="15647" width="4.25" style="111" customWidth="1"/>
    <col min="15648" max="15648" width="3.375" style="111" bestFit="1" customWidth="1"/>
    <col min="15649" max="15649" width="4.25" style="111" customWidth="1"/>
    <col min="15650" max="15650" width="3.375" style="111" bestFit="1" customWidth="1"/>
    <col min="15651" max="15651" width="4.25" style="111" customWidth="1"/>
    <col min="15652" max="15652" width="3.375" style="111" bestFit="1" customWidth="1"/>
    <col min="15653" max="15653" width="4.25" style="111" customWidth="1"/>
    <col min="15654" max="15654" width="3.375" style="111" bestFit="1" customWidth="1"/>
    <col min="15655" max="15655" width="4.25" style="111" customWidth="1"/>
    <col min="15656" max="15656" width="3.375" style="111" bestFit="1" customWidth="1"/>
    <col min="15657" max="15657" width="4.25" style="111" customWidth="1"/>
    <col min="15658" max="15658" width="3.375" style="111" bestFit="1" customWidth="1"/>
    <col min="15659" max="15659" width="4.25" style="111" customWidth="1"/>
    <col min="15660" max="15660" width="3" style="111" customWidth="1"/>
    <col min="15661" max="15661" width="2.875" style="111" bestFit="1" customWidth="1"/>
    <col min="15662" max="15662" width="7.875" style="111" customWidth="1"/>
    <col min="15663" max="15663" width="9" style="111"/>
    <col min="15664" max="15664" width="9.375" style="111" bestFit="1" customWidth="1"/>
    <col min="15665" max="15849" width="9" style="111"/>
    <col min="15850" max="15850" width="3" style="111" customWidth="1"/>
    <col min="15851" max="15851" width="2.5" style="111" customWidth="1"/>
    <col min="15852" max="15876" width="3" style="111" customWidth="1"/>
    <col min="15877" max="15877" width="0" style="111" hidden="1" customWidth="1"/>
    <col min="15878" max="15880" width="5.875" style="111" customWidth="1"/>
    <col min="15881" max="15881" width="6.125" style="111" customWidth="1"/>
    <col min="15882" max="15884" width="5.875" style="111" customWidth="1"/>
    <col min="15885" max="15887" width="6.25" style="111" customWidth="1"/>
    <col min="15888" max="15888" width="6.375" style="111" customWidth="1"/>
    <col min="15889" max="15890" width="7.125" style="111" customWidth="1"/>
    <col min="15891" max="15901" width="3" style="111" customWidth="1"/>
    <col min="15902" max="15902" width="4.5" style="111" bestFit="1" customWidth="1"/>
    <col min="15903" max="15903" width="4.25" style="111" customWidth="1"/>
    <col min="15904" max="15904" width="3.375" style="111" bestFit="1" customWidth="1"/>
    <col min="15905" max="15905" width="4.25" style="111" customWidth="1"/>
    <col min="15906" max="15906" width="3.375" style="111" bestFit="1" customWidth="1"/>
    <col min="15907" max="15907" width="4.25" style="111" customWidth="1"/>
    <col min="15908" max="15908" width="3.375" style="111" bestFit="1" customWidth="1"/>
    <col min="15909" max="15909" width="4.25" style="111" customWidth="1"/>
    <col min="15910" max="15910" width="3.375" style="111" bestFit="1" customWidth="1"/>
    <col min="15911" max="15911" width="4.25" style="111" customWidth="1"/>
    <col min="15912" max="15912" width="3.375" style="111" bestFit="1" customWidth="1"/>
    <col min="15913" max="15913" width="4.25" style="111" customWidth="1"/>
    <col min="15914" max="15914" width="3.375" style="111" bestFit="1" customWidth="1"/>
    <col min="15915" max="15915" width="4.25" style="111" customWidth="1"/>
    <col min="15916" max="15916" width="3" style="111" customWidth="1"/>
    <col min="15917" max="15917" width="2.875" style="111" bestFit="1" customWidth="1"/>
    <col min="15918" max="15918" width="7.875" style="111" customWidth="1"/>
    <col min="15919" max="15919" width="9" style="111"/>
    <col min="15920" max="15920" width="9.375" style="111" bestFit="1" customWidth="1"/>
    <col min="15921" max="16105" width="9" style="111"/>
    <col min="16106" max="16106" width="3" style="111" customWidth="1"/>
    <col min="16107" max="16107" width="2.5" style="111" customWidth="1"/>
    <col min="16108" max="16132" width="3" style="111" customWidth="1"/>
    <col min="16133" max="16133" width="0" style="111" hidden="1" customWidth="1"/>
    <col min="16134" max="16136" width="5.875" style="111" customWidth="1"/>
    <col min="16137" max="16137" width="6.125" style="111" customWidth="1"/>
    <col min="16138" max="16140" width="5.875" style="111" customWidth="1"/>
    <col min="16141" max="16143" width="6.25" style="111" customWidth="1"/>
    <col min="16144" max="16144" width="6.375" style="111" customWidth="1"/>
    <col min="16145" max="16146" width="7.125" style="111" customWidth="1"/>
    <col min="16147" max="16157" width="3" style="111" customWidth="1"/>
    <col min="16158" max="16158" width="4.5" style="111" bestFit="1" customWidth="1"/>
    <col min="16159" max="16159" width="4.25" style="111" customWidth="1"/>
    <col min="16160" max="16160" width="3.375" style="111" bestFit="1" customWidth="1"/>
    <col min="16161" max="16161" width="4.25" style="111" customWidth="1"/>
    <col min="16162" max="16162" width="3.375" style="111" bestFit="1" customWidth="1"/>
    <col min="16163" max="16163" width="4.25" style="111" customWidth="1"/>
    <col min="16164" max="16164" width="3.375" style="111" bestFit="1" customWidth="1"/>
    <col min="16165" max="16165" width="4.25" style="111" customWidth="1"/>
    <col min="16166" max="16166" width="3.375" style="111" bestFit="1" customWidth="1"/>
    <col min="16167" max="16167" width="4.25" style="111" customWidth="1"/>
    <col min="16168" max="16168" width="3.375" style="111" bestFit="1" customWidth="1"/>
    <col min="16169" max="16169" width="4.25" style="111" customWidth="1"/>
    <col min="16170" max="16170" width="3.375" style="111" bestFit="1" customWidth="1"/>
    <col min="16171" max="16171" width="4.25" style="111" customWidth="1"/>
    <col min="16172" max="16172" width="3" style="111" customWidth="1"/>
    <col min="16173" max="16173" width="2.875" style="111" bestFit="1" customWidth="1"/>
    <col min="16174" max="16174" width="7.875" style="111" customWidth="1"/>
    <col min="16175" max="16175" width="9" style="111"/>
    <col min="16176" max="16176" width="9.375" style="111" bestFit="1" customWidth="1"/>
    <col min="16177" max="16384" width="9" style="111"/>
  </cols>
  <sheetData>
    <row r="2" spans="2:46" ht="17.25">
      <c r="B2" s="105" t="s">
        <v>683</v>
      </c>
    </row>
    <row r="3" spans="2:46" ht="18.75">
      <c r="B3" s="1429" t="s">
        <v>723</v>
      </c>
      <c r="C3" s="1429"/>
      <c r="D3" s="1429"/>
      <c r="E3" s="1429"/>
      <c r="F3" s="1429"/>
      <c r="G3" s="1429"/>
      <c r="H3" s="1429"/>
      <c r="I3" s="1429"/>
      <c r="J3" s="1429"/>
      <c r="K3" s="1429"/>
      <c r="L3" s="1429"/>
      <c r="M3" s="1429"/>
      <c r="N3" s="1429"/>
      <c r="O3" s="1429"/>
      <c r="P3" s="1429"/>
      <c r="Q3" s="1429"/>
      <c r="R3" s="1429"/>
      <c r="S3" s="1429"/>
      <c r="T3" s="1429"/>
      <c r="U3" s="1429"/>
      <c r="V3" s="1429"/>
      <c r="W3" s="1429"/>
      <c r="X3" s="1429"/>
      <c r="Y3" s="1429"/>
      <c r="Z3" s="1429"/>
      <c r="AA3" s="1429"/>
      <c r="AB3" s="1429"/>
      <c r="AC3" s="1429"/>
      <c r="AD3" s="1429"/>
      <c r="AE3" s="1429"/>
      <c r="AF3" s="1429"/>
      <c r="AG3" s="1429"/>
      <c r="AH3" s="1429"/>
      <c r="AI3" s="1429"/>
      <c r="AJ3" s="1429"/>
      <c r="AK3" s="1429"/>
      <c r="AL3" s="1429"/>
      <c r="AM3" s="1429"/>
      <c r="AN3" s="1429"/>
      <c r="AO3" s="1429"/>
    </row>
    <row r="4" spans="2:46">
      <c r="B4" s="1423" t="s">
        <v>641</v>
      </c>
      <c r="C4" s="1424"/>
      <c r="D4" s="1424"/>
      <c r="E4" s="1424"/>
      <c r="F4" s="1424"/>
      <c r="G4" s="1424"/>
      <c r="H4" s="1424"/>
      <c r="I4" s="1424"/>
      <c r="J4" s="1424"/>
      <c r="K4" s="1424"/>
      <c r="L4" s="1424"/>
      <c r="M4" s="1424"/>
      <c r="N4" s="1424"/>
      <c r="O4" s="1424"/>
      <c r="P4" s="1424"/>
      <c r="Q4" s="1424"/>
      <c r="R4" s="1424"/>
      <c r="S4" s="1424"/>
      <c r="T4" s="1424"/>
      <c r="U4" s="1424"/>
      <c r="V4" s="1424"/>
      <c r="W4" s="1424"/>
      <c r="X4" s="1424"/>
      <c r="Y4" s="1424"/>
      <c r="Z4" s="1424"/>
      <c r="AA4" s="1425"/>
      <c r="AC4" s="1422" t="s">
        <v>237</v>
      </c>
      <c r="AD4" s="1422"/>
      <c r="AE4" s="1422"/>
      <c r="AF4" s="1422"/>
      <c r="AG4" s="1422"/>
      <c r="AH4" s="1422"/>
      <c r="AI4" s="1422"/>
      <c r="AJ4" s="1422"/>
      <c r="AK4" s="292" t="s">
        <v>227</v>
      </c>
      <c r="AL4" s="1422" t="s">
        <v>236</v>
      </c>
      <c r="AM4" s="1422"/>
      <c r="AN4" s="1422"/>
      <c r="AO4" s="1422"/>
    </row>
    <row r="5" spans="2:46" ht="39" customHeight="1">
      <c r="B5" s="1426"/>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8"/>
      <c r="AC5" s="125" t="s">
        <v>228</v>
      </c>
      <c r="AD5" s="124" t="s">
        <v>55</v>
      </c>
      <c r="AE5" s="124" t="s">
        <v>235</v>
      </c>
      <c r="AF5" s="129" t="s">
        <v>234</v>
      </c>
      <c r="AG5" s="280" t="s">
        <v>446</v>
      </c>
      <c r="AH5" s="128" t="s">
        <v>233</v>
      </c>
      <c r="AI5" s="127" t="s">
        <v>232</v>
      </c>
      <c r="AJ5" s="292" t="s">
        <v>231</v>
      </c>
      <c r="AK5" s="292" t="s">
        <v>231</v>
      </c>
      <c r="AL5" s="125" t="s">
        <v>231</v>
      </c>
      <c r="AM5" s="124" t="s">
        <v>222</v>
      </c>
      <c r="AN5" s="123" t="s">
        <v>230</v>
      </c>
      <c r="AO5" s="122" t="s">
        <v>229</v>
      </c>
      <c r="AS5" s="365" t="s">
        <v>538</v>
      </c>
    </row>
    <row r="6" spans="2:46">
      <c r="B6" s="576"/>
      <c r="C6" s="571"/>
      <c r="D6" s="571"/>
      <c r="E6" s="571"/>
      <c r="F6" s="571"/>
      <c r="G6" s="571"/>
      <c r="H6" s="571"/>
      <c r="I6" s="571"/>
      <c r="J6" s="571"/>
      <c r="K6" s="571"/>
      <c r="L6" s="571"/>
      <c r="M6" s="571"/>
      <c r="N6" s="571"/>
      <c r="O6" s="571"/>
      <c r="P6" s="571"/>
      <c r="Q6" s="571"/>
      <c r="R6" s="571"/>
      <c r="S6" s="571"/>
      <c r="T6" s="571"/>
      <c r="U6" s="571"/>
      <c r="V6" s="571"/>
      <c r="W6" s="571"/>
      <c r="X6" s="571"/>
      <c r="Y6" s="571"/>
      <c r="Z6" s="571"/>
      <c r="AA6" s="572"/>
      <c r="AB6" s="249"/>
      <c r="AC6" s="250" t="s">
        <v>225</v>
      </c>
      <c r="AD6" s="251" t="s">
        <v>225</v>
      </c>
      <c r="AE6" s="251" t="s">
        <v>435</v>
      </c>
      <c r="AF6" s="251" t="s">
        <v>225</v>
      </c>
      <c r="AG6" s="251" t="s">
        <v>219</v>
      </c>
      <c r="AH6" s="252" t="s">
        <v>220</v>
      </c>
      <c r="AI6" s="259" t="str">
        <f>IF(AC6="","",IF(AS6=0,"○",IF(AND(AS6&gt;0,AH6="○"),"△","×")))</f>
        <v>×</v>
      </c>
      <c r="AJ6" s="262">
        <f t="shared" ref="AJ6:AJ25" si="0">+IF(AI6="","",IF(AI6="○",1,IF(AI6="△",0.5,0)))</f>
        <v>0</v>
      </c>
      <c r="AK6" s="278">
        <v>0.13</v>
      </c>
      <c r="AL6" s="263">
        <f>IF(AK6="","",MIN(AJ6:AK6))</f>
        <v>0</v>
      </c>
      <c r="AM6" s="264">
        <f>IF(AL6="","",1-AL6)</f>
        <v>1</v>
      </c>
      <c r="AN6" s="275">
        <v>60</v>
      </c>
      <c r="AO6" s="265">
        <f>IF(AN6="","",AM6*AN6)</f>
        <v>60</v>
      </c>
      <c r="AS6" s="366">
        <f>COUNTIF(AC6:AG6,"×")</f>
        <v>1</v>
      </c>
      <c r="AT6" s="365"/>
    </row>
    <row r="7" spans="2:46">
      <c r="B7" s="576"/>
      <c r="C7" s="571"/>
      <c r="D7" s="571"/>
      <c r="E7" s="571"/>
      <c r="F7" s="571"/>
      <c r="G7" s="571"/>
      <c r="H7" s="571"/>
      <c r="I7" s="571"/>
      <c r="J7" s="571"/>
      <c r="K7" s="571"/>
      <c r="L7" s="571"/>
      <c r="M7" s="571"/>
      <c r="N7" s="571"/>
      <c r="O7" s="571"/>
      <c r="P7" s="573" t="s">
        <v>226</v>
      </c>
      <c r="Q7" s="571"/>
      <c r="R7" s="571"/>
      <c r="S7" s="571"/>
      <c r="T7" s="571"/>
      <c r="U7" s="571"/>
      <c r="V7" s="571"/>
      <c r="W7" s="571"/>
      <c r="X7" s="571"/>
      <c r="Y7" s="571"/>
      <c r="Z7" s="571"/>
      <c r="AA7" s="572"/>
      <c r="AB7" s="249"/>
      <c r="AC7" s="253"/>
      <c r="AD7" s="254"/>
      <c r="AE7" s="254"/>
      <c r="AF7" s="254"/>
      <c r="AG7" s="254"/>
      <c r="AH7" s="255"/>
      <c r="AI7" s="260" t="str">
        <f t="shared" ref="AI7:AI70" si="1">IF(AC7="","",IF(AS7=0,"○",IF(AND(AS7&gt;0,AH7="○"),"△","×")))</f>
        <v/>
      </c>
      <c r="AJ7" s="266" t="str">
        <f t="shared" si="0"/>
        <v/>
      </c>
      <c r="AK7" s="266" t="str">
        <f>+IF(AJ7="","",AK$6)</f>
        <v/>
      </c>
      <c r="AL7" s="267" t="str">
        <f t="shared" ref="AL7:AL70" si="2">IF(AK7="","",MIN(AJ7:AK7))</f>
        <v/>
      </c>
      <c r="AM7" s="268" t="str">
        <f t="shared" ref="AM7:AM59" si="3">IF(AL7="","",1-AL7)</f>
        <v/>
      </c>
      <c r="AN7" s="276"/>
      <c r="AO7" s="269" t="str">
        <f t="shared" ref="AO7:AO70" si="4">IF(AN7="","",AM7*AN7)</f>
        <v/>
      </c>
      <c r="AS7" s="366">
        <f t="shared" ref="AS7:AS70" si="5">COUNTIF(AC7:AG7,"×")</f>
        <v>0</v>
      </c>
    </row>
    <row r="8" spans="2:46">
      <c r="B8" s="576"/>
      <c r="C8" s="571"/>
      <c r="D8" s="571"/>
      <c r="E8" s="571"/>
      <c r="F8" s="571"/>
      <c r="G8" s="571"/>
      <c r="H8" s="571"/>
      <c r="I8" s="571"/>
      <c r="J8" s="571"/>
      <c r="K8" s="571"/>
      <c r="L8" s="571"/>
      <c r="M8" s="571"/>
      <c r="N8" s="571"/>
      <c r="O8" s="571"/>
      <c r="P8" s="571"/>
      <c r="Q8" s="571"/>
      <c r="R8" s="571"/>
      <c r="S8" s="571"/>
      <c r="T8" s="571"/>
      <c r="U8" s="571"/>
      <c r="V8" s="571"/>
      <c r="W8" s="571"/>
      <c r="X8" s="571"/>
      <c r="Y8" s="571"/>
      <c r="Z8" s="571"/>
      <c r="AA8" s="572"/>
      <c r="AB8" s="249"/>
      <c r="AC8" s="253"/>
      <c r="AD8" s="254"/>
      <c r="AE8" s="254"/>
      <c r="AF8" s="254"/>
      <c r="AG8" s="254"/>
      <c r="AH8" s="255"/>
      <c r="AI8" s="260" t="str">
        <f t="shared" si="1"/>
        <v/>
      </c>
      <c r="AJ8" s="266" t="str">
        <f t="shared" si="0"/>
        <v/>
      </c>
      <c r="AK8" s="266" t="str">
        <f t="shared" ref="AK8:AK71" si="6">+IF(AJ8="","",AK$6)</f>
        <v/>
      </c>
      <c r="AL8" s="267" t="str">
        <f t="shared" si="2"/>
        <v/>
      </c>
      <c r="AM8" s="268" t="str">
        <f t="shared" si="3"/>
        <v/>
      </c>
      <c r="AN8" s="276"/>
      <c r="AO8" s="269" t="str">
        <f t="shared" si="4"/>
        <v/>
      </c>
      <c r="AS8" s="366">
        <f t="shared" si="5"/>
        <v>0</v>
      </c>
    </row>
    <row r="9" spans="2:46">
      <c r="B9" s="577"/>
      <c r="C9" s="571"/>
      <c r="D9" s="571"/>
      <c r="E9" s="571"/>
      <c r="F9" s="571"/>
      <c r="G9" s="571"/>
      <c r="H9" s="571"/>
      <c r="I9" s="571"/>
      <c r="J9" s="571"/>
      <c r="K9" s="571"/>
      <c r="L9" s="571"/>
      <c r="M9" s="571"/>
      <c r="N9" s="571"/>
      <c r="O9" s="571"/>
      <c r="P9" s="571"/>
      <c r="Q9" s="571"/>
      <c r="R9" s="571"/>
      <c r="S9" s="571"/>
      <c r="T9" s="571"/>
      <c r="U9" s="571"/>
      <c r="V9" s="571"/>
      <c r="W9" s="571"/>
      <c r="X9" s="571"/>
      <c r="Y9" s="571"/>
      <c r="Z9" s="571"/>
      <c r="AA9" s="572"/>
      <c r="AB9" s="249"/>
      <c r="AC9" s="253"/>
      <c r="AD9" s="254"/>
      <c r="AE9" s="254"/>
      <c r="AF9" s="254"/>
      <c r="AG9" s="254"/>
      <c r="AH9" s="255"/>
      <c r="AI9" s="260" t="str">
        <f t="shared" si="1"/>
        <v/>
      </c>
      <c r="AJ9" s="266" t="str">
        <f t="shared" si="0"/>
        <v/>
      </c>
      <c r="AK9" s="266" t="str">
        <f t="shared" si="6"/>
        <v/>
      </c>
      <c r="AL9" s="267" t="str">
        <f t="shared" si="2"/>
        <v/>
      </c>
      <c r="AM9" s="268" t="str">
        <f t="shared" si="3"/>
        <v/>
      </c>
      <c r="AN9" s="276"/>
      <c r="AO9" s="269" t="str">
        <f t="shared" si="4"/>
        <v/>
      </c>
      <c r="AS9" s="366">
        <f t="shared" si="5"/>
        <v>0</v>
      </c>
    </row>
    <row r="10" spans="2:46">
      <c r="B10" s="578"/>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2"/>
      <c r="AB10" s="249"/>
      <c r="AC10" s="253" t="s">
        <v>225</v>
      </c>
      <c r="AD10" s="254" t="s">
        <v>225</v>
      </c>
      <c r="AE10" s="254" t="s">
        <v>435</v>
      </c>
      <c r="AF10" s="254" t="s">
        <v>225</v>
      </c>
      <c r="AG10" s="254" t="s">
        <v>435</v>
      </c>
      <c r="AH10" s="255" t="s">
        <v>220</v>
      </c>
      <c r="AI10" s="260" t="str">
        <f t="shared" si="1"/>
        <v>○</v>
      </c>
      <c r="AJ10" s="266">
        <f t="shared" si="0"/>
        <v>1</v>
      </c>
      <c r="AK10" s="266">
        <f t="shared" si="6"/>
        <v>0.13</v>
      </c>
      <c r="AL10" s="267">
        <f t="shared" si="2"/>
        <v>0.13</v>
      </c>
      <c r="AM10" s="268">
        <f t="shared" si="3"/>
        <v>0.87</v>
      </c>
      <c r="AN10" s="276">
        <v>850</v>
      </c>
      <c r="AO10" s="270">
        <f t="shared" si="4"/>
        <v>739.5</v>
      </c>
      <c r="AS10" s="366">
        <f t="shared" si="5"/>
        <v>0</v>
      </c>
    </row>
    <row r="11" spans="2:46">
      <c r="B11" s="576"/>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2"/>
      <c r="AB11" s="249"/>
      <c r="AC11" s="253"/>
      <c r="AD11" s="254"/>
      <c r="AE11" s="254"/>
      <c r="AF11" s="254"/>
      <c r="AG11" s="254"/>
      <c r="AH11" s="255"/>
      <c r="AI11" s="260" t="str">
        <f t="shared" si="1"/>
        <v/>
      </c>
      <c r="AJ11" s="266" t="str">
        <f t="shared" si="0"/>
        <v/>
      </c>
      <c r="AK11" s="266" t="str">
        <f t="shared" si="6"/>
        <v/>
      </c>
      <c r="AL11" s="267" t="str">
        <f t="shared" si="2"/>
        <v/>
      </c>
      <c r="AM11" s="268" t="str">
        <f t="shared" si="3"/>
        <v/>
      </c>
      <c r="AN11" s="276"/>
      <c r="AO11" s="269" t="str">
        <f t="shared" si="4"/>
        <v/>
      </c>
      <c r="AS11" s="366">
        <f t="shared" si="5"/>
        <v>0</v>
      </c>
    </row>
    <row r="12" spans="2:46">
      <c r="B12" s="576"/>
      <c r="C12" s="571"/>
      <c r="D12" s="571"/>
      <c r="E12" s="571"/>
      <c r="F12" s="571"/>
      <c r="G12" s="571"/>
      <c r="H12" s="571"/>
      <c r="I12" s="571"/>
      <c r="J12" s="571"/>
      <c r="K12" s="571"/>
      <c r="L12" s="571"/>
      <c r="M12" s="571"/>
      <c r="N12" s="571"/>
      <c r="O12" s="571"/>
      <c r="P12" s="571"/>
      <c r="Q12" s="571"/>
      <c r="R12" s="571"/>
      <c r="S12" s="571"/>
      <c r="T12" s="571"/>
      <c r="U12" s="571"/>
      <c r="V12" s="571"/>
      <c r="W12" s="571"/>
      <c r="X12" s="571"/>
      <c r="Y12" s="571"/>
      <c r="Z12" s="571"/>
      <c r="AA12" s="572"/>
      <c r="AB12" s="249"/>
      <c r="AC12" s="253"/>
      <c r="AD12" s="254"/>
      <c r="AE12" s="254"/>
      <c r="AF12" s="254"/>
      <c r="AG12" s="254"/>
      <c r="AH12" s="255"/>
      <c r="AI12" s="260" t="str">
        <f t="shared" si="1"/>
        <v/>
      </c>
      <c r="AJ12" s="266" t="str">
        <f t="shared" si="0"/>
        <v/>
      </c>
      <c r="AK12" s="266" t="str">
        <f t="shared" si="6"/>
        <v/>
      </c>
      <c r="AL12" s="267" t="str">
        <f t="shared" si="2"/>
        <v/>
      </c>
      <c r="AM12" s="268" t="str">
        <f t="shared" si="3"/>
        <v/>
      </c>
      <c r="AN12" s="276"/>
      <c r="AO12" s="269" t="str">
        <f t="shared" si="4"/>
        <v/>
      </c>
      <c r="AS12" s="366">
        <f t="shared" si="5"/>
        <v>0</v>
      </c>
    </row>
    <row r="13" spans="2:46">
      <c r="B13" s="576"/>
      <c r="C13" s="571"/>
      <c r="D13" s="571"/>
      <c r="E13" s="571"/>
      <c r="F13" s="571"/>
      <c r="G13" s="571"/>
      <c r="H13" s="571"/>
      <c r="I13" s="571"/>
      <c r="J13" s="571"/>
      <c r="K13" s="571"/>
      <c r="L13" s="571"/>
      <c r="M13" s="571"/>
      <c r="N13" s="571"/>
      <c r="O13" s="571"/>
      <c r="P13" s="571"/>
      <c r="Q13" s="571"/>
      <c r="R13" s="571"/>
      <c r="S13" s="571"/>
      <c r="T13" s="571"/>
      <c r="U13" s="571"/>
      <c r="V13" s="571"/>
      <c r="W13" s="571"/>
      <c r="X13" s="571"/>
      <c r="Y13" s="571"/>
      <c r="Z13" s="571"/>
      <c r="AA13" s="572"/>
      <c r="AB13" s="249"/>
      <c r="AC13" s="253"/>
      <c r="AD13" s="254"/>
      <c r="AE13" s="254"/>
      <c r="AF13" s="254"/>
      <c r="AG13" s="254"/>
      <c r="AH13" s="255"/>
      <c r="AI13" s="260" t="str">
        <f t="shared" si="1"/>
        <v/>
      </c>
      <c r="AJ13" s="266" t="str">
        <f t="shared" si="0"/>
        <v/>
      </c>
      <c r="AK13" s="266" t="str">
        <f t="shared" si="6"/>
        <v/>
      </c>
      <c r="AL13" s="267" t="str">
        <f t="shared" si="2"/>
        <v/>
      </c>
      <c r="AM13" s="268" t="str">
        <f t="shared" si="3"/>
        <v/>
      </c>
      <c r="AN13" s="276"/>
      <c r="AO13" s="269" t="str">
        <f t="shared" si="4"/>
        <v/>
      </c>
      <c r="AS13" s="366">
        <f t="shared" si="5"/>
        <v>0</v>
      </c>
    </row>
    <row r="14" spans="2:46">
      <c r="B14" s="576"/>
      <c r="C14" s="571"/>
      <c r="D14" s="571"/>
      <c r="E14" s="571"/>
      <c r="F14" s="571"/>
      <c r="G14" s="571"/>
      <c r="H14" s="571"/>
      <c r="I14" s="571"/>
      <c r="J14" s="571"/>
      <c r="K14" s="571"/>
      <c r="L14" s="571"/>
      <c r="M14" s="571"/>
      <c r="N14" s="571"/>
      <c r="O14" s="571"/>
      <c r="P14" s="571"/>
      <c r="Q14" s="571"/>
      <c r="R14" s="571"/>
      <c r="S14" s="571"/>
      <c r="T14" s="571"/>
      <c r="U14" s="571"/>
      <c r="V14" s="571"/>
      <c r="W14" s="571"/>
      <c r="X14" s="571"/>
      <c r="Y14" s="571"/>
      <c r="Z14" s="571"/>
      <c r="AA14" s="572"/>
      <c r="AB14" s="249"/>
      <c r="AC14" s="253" t="s">
        <v>225</v>
      </c>
      <c r="AD14" s="254" t="s">
        <v>225</v>
      </c>
      <c r="AE14" s="254" t="s">
        <v>435</v>
      </c>
      <c r="AF14" s="254" t="s">
        <v>225</v>
      </c>
      <c r="AG14" s="254" t="s">
        <v>435</v>
      </c>
      <c r="AH14" s="255" t="s">
        <v>220</v>
      </c>
      <c r="AI14" s="260" t="str">
        <f t="shared" si="1"/>
        <v>○</v>
      </c>
      <c r="AJ14" s="266">
        <f t="shared" si="0"/>
        <v>1</v>
      </c>
      <c r="AK14" s="266">
        <f t="shared" si="6"/>
        <v>0.13</v>
      </c>
      <c r="AL14" s="267">
        <f t="shared" si="2"/>
        <v>0.13</v>
      </c>
      <c r="AM14" s="268">
        <f t="shared" si="3"/>
        <v>0.87</v>
      </c>
      <c r="AN14" s="276">
        <v>16780</v>
      </c>
      <c r="AO14" s="270">
        <f t="shared" si="4"/>
        <v>14598.6</v>
      </c>
      <c r="AS14" s="366">
        <f t="shared" si="5"/>
        <v>0</v>
      </c>
    </row>
    <row r="15" spans="2:46">
      <c r="B15" s="576"/>
      <c r="C15" s="571"/>
      <c r="D15" s="571"/>
      <c r="E15" s="571"/>
      <c r="F15" s="571"/>
      <c r="G15" s="571"/>
      <c r="H15" s="571"/>
      <c r="I15" s="571"/>
      <c r="J15" s="571"/>
      <c r="K15" s="571"/>
      <c r="L15" s="571"/>
      <c r="M15" s="571"/>
      <c r="N15" s="571"/>
      <c r="O15" s="571"/>
      <c r="P15" s="571"/>
      <c r="Q15" s="571"/>
      <c r="R15" s="571"/>
      <c r="S15" s="571"/>
      <c r="T15" s="571"/>
      <c r="U15" s="571"/>
      <c r="V15" s="571"/>
      <c r="W15" s="571"/>
      <c r="X15" s="571"/>
      <c r="Y15" s="571"/>
      <c r="Z15" s="571"/>
      <c r="AA15" s="572"/>
      <c r="AB15" s="249"/>
      <c r="AC15" s="253"/>
      <c r="AD15" s="254"/>
      <c r="AE15" s="254"/>
      <c r="AF15" s="254"/>
      <c r="AG15" s="254"/>
      <c r="AH15" s="255"/>
      <c r="AI15" s="260" t="str">
        <f t="shared" si="1"/>
        <v/>
      </c>
      <c r="AJ15" s="266" t="str">
        <f t="shared" si="0"/>
        <v/>
      </c>
      <c r="AK15" s="266" t="str">
        <f t="shared" si="6"/>
        <v/>
      </c>
      <c r="AL15" s="267" t="str">
        <f t="shared" si="2"/>
        <v/>
      </c>
      <c r="AM15" s="268" t="str">
        <f t="shared" si="3"/>
        <v/>
      </c>
      <c r="AN15" s="276"/>
      <c r="AO15" s="269" t="str">
        <f t="shared" si="4"/>
        <v/>
      </c>
      <c r="AS15" s="366">
        <f t="shared" si="5"/>
        <v>0</v>
      </c>
    </row>
    <row r="16" spans="2:46">
      <c r="B16" s="576"/>
      <c r="C16" s="571"/>
      <c r="D16" s="571"/>
      <c r="E16" s="571"/>
      <c r="F16" s="571"/>
      <c r="G16" s="571"/>
      <c r="H16" s="571"/>
      <c r="I16" s="571"/>
      <c r="J16" s="571"/>
      <c r="K16" s="571"/>
      <c r="L16" s="571"/>
      <c r="M16" s="571"/>
      <c r="N16" s="571"/>
      <c r="O16" s="571"/>
      <c r="P16" s="571"/>
      <c r="Q16" s="571"/>
      <c r="R16" s="571"/>
      <c r="S16" s="571"/>
      <c r="T16" s="571"/>
      <c r="U16" s="571"/>
      <c r="V16" s="571"/>
      <c r="W16" s="571"/>
      <c r="X16" s="571"/>
      <c r="Y16" s="571"/>
      <c r="Z16" s="571"/>
      <c r="AA16" s="572"/>
      <c r="AB16" s="249"/>
      <c r="AC16" s="253"/>
      <c r="AD16" s="254"/>
      <c r="AE16" s="254"/>
      <c r="AF16" s="254"/>
      <c r="AG16" s="254"/>
      <c r="AH16" s="255"/>
      <c r="AI16" s="260" t="str">
        <f t="shared" si="1"/>
        <v/>
      </c>
      <c r="AJ16" s="266" t="str">
        <f t="shared" si="0"/>
        <v/>
      </c>
      <c r="AK16" s="266" t="str">
        <f t="shared" si="6"/>
        <v/>
      </c>
      <c r="AL16" s="267" t="str">
        <f t="shared" si="2"/>
        <v/>
      </c>
      <c r="AM16" s="268" t="str">
        <f t="shared" si="3"/>
        <v/>
      </c>
      <c r="AN16" s="276"/>
      <c r="AO16" s="269" t="str">
        <f t="shared" si="4"/>
        <v/>
      </c>
      <c r="AS16" s="366">
        <f t="shared" si="5"/>
        <v>0</v>
      </c>
    </row>
    <row r="17" spans="2:45">
      <c r="B17" s="576"/>
      <c r="C17" s="571"/>
      <c r="D17" s="571"/>
      <c r="E17" s="571"/>
      <c r="F17" s="571"/>
      <c r="G17" s="571"/>
      <c r="H17" s="571"/>
      <c r="I17" s="571"/>
      <c r="J17" s="571"/>
      <c r="K17" s="571"/>
      <c r="L17" s="571"/>
      <c r="M17" s="571"/>
      <c r="N17" s="571"/>
      <c r="O17" s="571"/>
      <c r="P17" s="571"/>
      <c r="Q17" s="571"/>
      <c r="R17" s="571"/>
      <c r="S17" s="571"/>
      <c r="T17" s="571"/>
      <c r="U17" s="571"/>
      <c r="V17" s="571"/>
      <c r="W17" s="571"/>
      <c r="X17" s="571"/>
      <c r="Y17" s="571"/>
      <c r="Z17" s="571"/>
      <c r="AA17" s="572"/>
      <c r="AB17" s="249"/>
      <c r="AC17" s="253"/>
      <c r="AD17" s="254"/>
      <c r="AE17" s="254"/>
      <c r="AF17" s="254"/>
      <c r="AG17" s="254"/>
      <c r="AH17" s="255"/>
      <c r="AI17" s="260" t="str">
        <f t="shared" si="1"/>
        <v/>
      </c>
      <c r="AJ17" s="266" t="str">
        <f t="shared" si="0"/>
        <v/>
      </c>
      <c r="AK17" s="266" t="str">
        <f t="shared" si="6"/>
        <v/>
      </c>
      <c r="AL17" s="267" t="str">
        <f t="shared" si="2"/>
        <v/>
      </c>
      <c r="AM17" s="268" t="str">
        <f t="shared" si="3"/>
        <v/>
      </c>
      <c r="AN17" s="276"/>
      <c r="AO17" s="269" t="str">
        <f t="shared" si="4"/>
        <v/>
      </c>
      <c r="AS17" s="366">
        <f t="shared" si="5"/>
        <v>0</v>
      </c>
    </row>
    <row r="18" spans="2:45">
      <c r="B18" s="576"/>
      <c r="C18" s="571"/>
      <c r="D18" s="571"/>
      <c r="E18" s="571"/>
      <c r="F18" s="571"/>
      <c r="G18" s="571"/>
      <c r="H18" s="571"/>
      <c r="I18" s="571"/>
      <c r="J18" s="571"/>
      <c r="K18" s="571"/>
      <c r="L18" s="571"/>
      <c r="M18" s="571"/>
      <c r="N18" s="571"/>
      <c r="O18" s="571"/>
      <c r="P18" s="571"/>
      <c r="Q18" s="571"/>
      <c r="R18" s="571"/>
      <c r="S18" s="571"/>
      <c r="T18" s="571"/>
      <c r="U18" s="571"/>
      <c r="V18" s="571"/>
      <c r="W18" s="571"/>
      <c r="X18" s="571"/>
      <c r="Y18" s="571"/>
      <c r="Z18" s="571"/>
      <c r="AA18" s="572"/>
      <c r="AB18" s="249"/>
      <c r="AC18" s="253" t="s">
        <v>219</v>
      </c>
      <c r="AD18" s="254" t="s">
        <v>220</v>
      </c>
      <c r="AE18" s="254" t="s">
        <v>220</v>
      </c>
      <c r="AF18" s="254" t="s">
        <v>225</v>
      </c>
      <c r="AG18" s="254" t="s">
        <v>219</v>
      </c>
      <c r="AH18" s="255" t="s">
        <v>219</v>
      </c>
      <c r="AI18" s="260" t="str">
        <f t="shared" si="1"/>
        <v>×</v>
      </c>
      <c r="AJ18" s="266">
        <f t="shared" si="0"/>
        <v>0</v>
      </c>
      <c r="AK18" s="266">
        <f t="shared" si="6"/>
        <v>0.13</v>
      </c>
      <c r="AL18" s="267">
        <f t="shared" si="2"/>
        <v>0</v>
      </c>
      <c r="AM18" s="268">
        <f t="shared" si="3"/>
        <v>1</v>
      </c>
      <c r="AN18" s="276">
        <v>680</v>
      </c>
      <c r="AO18" s="270">
        <f t="shared" si="4"/>
        <v>680</v>
      </c>
      <c r="AS18" s="366">
        <f t="shared" si="5"/>
        <v>2</v>
      </c>
    </row>
    <row r="19" spans="2:45">
      <c r="B19" s="576"/>
      <c r="C19" s="571"/>
      <c r="D19" s="571"/>
      <c r="E19" s="571"/>
      <c r="F19" s="571"/>
      <c r="G19" s="571"/>
      <c r="H19" s="571"/>
      <c r="I19" s="571"/>
      <c r="J19" s="571"/>
      <c r="K19" s="571"/>
      <c r="L19" s="571"/>
      <c r="M19" s="571"/>
      <c r="N19" s="571"/>
      <c r="O19" s="571"/>
      <c r="P19" s="571"/>
      <c r="Q19" s="571"/>
      <c r="R19" s="571"/>
      <c r="S19" s="571"/>
      <c r="T19" s="571"/>
      <c r="U19" s="571"/>
      <c r="V19" s="571"/>
      <c r="W19" s="571"/>
      <c r="X19" s="571"/>
      <c r="Y19" s="571"/>
      <c r="Z19" s="571"/>
      <c r="AA19" s="572"/>
      <c r="AB19" s="249"/>
      <c r="AC19" s="253"/>
      <c r="AD19" s="254"/>
      <c r="AE19" s="254"/>
      <c r="AF19" s="254"/>
      <c r="AG19" s="254"/>
      <c r="AH19" s="255"/>
      <c r="AI19" s="260" t="str">
        <f t="shared" si="1"/>
        <v/>
      </c>
      <c r="AJ19" s="266" t="str">
        <f t="shared" si="0"/>
        <v/>
      </c>
      <c r="AK19" s="266" t="str">
        <f t="shared" si="6"/>
        <v/>
      </c>
      <c r="AL19" s="267" t="str">
        <f t="shared" si="2"/>
        <v/>
      </c>
      <c r="AM19" s="268" t="str">
        <f t="shared" si="3"/>
        <v/>
      </c>
      <c r="AN19" s="276"/>
      <c r="AO19" s="269" t="str">
        <f t="shared" si="4"/>
        <v/>
      </c>
      <c r="AS19" s="366">
        <f t="shared" si="5"/>
        <v>0</v>
      </c>
    </row>
    <row r="20" spans="2:45">
      <c r="B20" s="576"/>
      <c r="C20" s="571"/>
      <c r="D20" s="571"/>
      <c r="E20" s="571"/>
      <c r="F20" s="571"/>
      <c r="G20" s="571"/>
      <c r="H20" s="571"/>
      <c r="I20" s="571"/>
      <c r="J20" s="571"/>
      <c r="K20" s="571"/>
      <c r="L20" s="571"/>
      <c r="M20" s="571"/>
      <c r="N20" s="571"/>
      <c r="O20" s="571"/>
      <c r="P20" s="571"/>
      <c r="Q20" s="571"/>
      <c r="R20" s="571"/>
      <c r="S20" s="571"/>
      <c r="T20" s="571"/>
      <c r="U20" s="571"/>
      <c r="V20" s="571"/>
      <c r="W20" s="571"/>
      <c r="X20" s="571"/>
      <c r="Y20" s="571"/>
      <c r="Z20" s="571"/>
      <c r="AA20" s="572"/>
      <c r="AB20" s="249"/>
      <c r="AC20" s="253"/>
      <c r="AD20" s="254"/>
      <c r="AE20" s="254"/>
      <c r="AF20" s="254"/>
      <c r="AG20" s="254"/>
      <c r="AH20" s="255"/>
      <c r="AI20" s="260" t="str">
        <f t="shared" si="1"/>
        <v/>
      </c>
      <c r="AJ20" s="266" t="str">
        <f t="shared" si="0"/>
        <v/>
      </c>
      <c r="AK20" s="266" t="str">
        <f t="shared" si="6"/>
        <v/>
      </c>
      <c r="AL20" s="267" t="str">
        <f t="shared" si="2"/>
        <v/>
      </c>
      <c r="AM20" s="268" t="str">
        <f t="shared" si="3"/>
        <v/>
      </c>
      <c r="AN20" s="276"/>
      <c r="AO20" s="269" t="str">
        <f t="shared" si="4"/>
        <v/>
      </c>
      <c r="AS20" s="366">
        <f t="shared" si="5"/>
        <v>0</v>
      </c>
    </row>
    <row r="21" spans="2:45">
      <c r="B21" s="576"/>
      <c r="C21" s="571"/>
      <c r="D21" s="571"/>
      <c r="E21" s="571"/>
      <c r="F21" s="571"/>
      <c r="G21" s="571"/>
      <c r="H21" s="571"/>
      <c r="I21" s="571"/>
      <c r="J21" s="571"/>
      <c r="K21" s="571"/>
      <c r="L21" s="571"/>
      <c r="M21" s="571"/>
      <c r="N21" s="571"/>
      <c r="O21" s="571"/>
      <c r="P21" s="571"/>
      <c r="Q21" s="571"/>
      <c r="R21" s="571"/>
      <c r="S21" s="571"/>
      <c r="T21" s="571"/>
      <c r="U21" s="571"/>
      <c r="V21" s="571"/>
      <c r="W21" s="571"/>
      <c r="X21" s="571"/>
      <c r="Y21" s="571"/>
      <c r="Z21" s="571"/>
      <c r="AA21" s="572"/>
      <c r="AB21" s="249"/>
      <c r="AC21" s="253"/>
      <c r="AD21" s="254"/>
      <c r="AE21" s="254"/>
      <c r="AF21" s="254"/>
      <c r="AG21" s="254"/>
      <c r="AH21" s="255"/>
      <c r="AI21" s="260" t="str">
        <f t="shared" si="1"/>
        <v/>
      </c>
      <c r="AJ21" s="266" t="str">
        <f t="shared" si="0"/>
        <v/>
      </c>
      <c r="AK21" s="266" t="str">
        <f t="shared" si="6"/>
        <v/>
      </c>
      <c r="AL21" s="267" t="str">
        <f t="shared" si="2"/>
        <v/>
      </c>
      <c r="AM21" s="268" t="str">
        <f t="shared" si="3"/>
        <v/>
      </c>
      <c r="AN21" s="276"/>
      <c r="AO21" s="269" t="str">
        <f t="shared" si="4"/>
        <v/>
      </c>
      <c r="AS21" s="366">
        <f t="shared" si="5"/>
        <v>0</v>
      </c>
    </row>
    <row r="22" spans="2:45">
      <c r="B22" s="576"/>
      <c r="C22" s="571"/>
      <c r="D22" s="571"/>
      <c r="E22" s="571"/>
      <c r="F22" s="571"/>
      <c r="G22" s="571"/>
      <c r="H22" s="571"/>
      <c r="I22" s="571"/>
      <c r="J22" s="571"/>
      <c r="K22" s="571"/>
      <c r="L22" s="571"/>
      <c r="M22" s="571"/>
      <c r="N22" s="571"/>
      <c r="O22" s="571"/>
      <c r="P22" s="571"/>
      <c r="Q22" s="571"/>
      <c r="R22" s="571"/>
      <c r="S22" s="571"/>
      <c r="T22" s="571"/>
      <c r="U22" s="571"/>
      <c r="V22" s="571"/>
      <c r="W22" s="571"/>
      <c r="X22" s="571"/>
      <c r="Y22" s="571"/>
      <c r="Z22" s="571"/>
      <c r="AA22" s="572"/>
      <c r="AB22" s="249"/>
      <c r="AC22" s="253" t="s">
        <v>219</v>
      </c>
      <c r="AD22" s="254" t="s">
        <v>220</v>
      </c>
      <c r="AE22" s="254" t="s">
        <v>220</v>
      </c>
      <c r="AF22" s="254" t="s">
        <v>225</v>
      </c>
      <c r="AG22" s="254" t="s">
        <v>219</v>
      </c>
      <c r="AH22" s="255" t="s">
        <v>219</v>
      </c>
      <c r="AI22" s="260" t="str">
        <f t="shared" si="1"/>
        <v>×</v>
      </c>
      <c r="AJ22" s="266">
        <f t="shared" si="0"/>
        <v>0</v>
      </c>
      <c r="AK22" s="266">
        <f t="shared" si="6"/>
        <v>0.13</v>
      </c>
      <c r="AL22" s="267">
        <f t="shared" si="2"/>
        <v>0</v>
      </c>
      <c r="AM22" s="268">
        <f t="shared" si="3"/>
        <v>1</v>
      </c>
      <c r="AN22" s="276">
        <v>890</v>
      </c>
      <c r="AO22" s="270">
        <f t="shared" si="4"/>
        <v>890</v>
      </c>
      <c r="AS22" s="366">
        <f t="shared" si="5"/>
        <v>2</v>
      </c>
    </row>
    <row r="23" spans="2:45">
      <c r="B23" s="576"/>
      <c r="C23" s="571"/>
      <c r="D23" s="571"/>
      <c r="E23" s="571"/>
      <c r="F23" s="571"/>
      <c r="G23" s="571"/>
      <c r="H23" s="571"/>
      <c r="I23" s="571"/>
      <c r="J23" s="571"/>
      <c r="K23" s="571"/>
      <c r="L23" s="571"/>
      <c r="M23" s="571"/>
      <c r="N23" s="571"/>
      <c r="O23" s="571"/>
      <c r="P23" s="571"/>
      <c r="Q23" s="571"/>
      <c r="R23" s="571"/>
      <c r="S23" s="571"/>
      <c r="T23" s="571"/>
      <c r="U23" s="571"/>
      <c r="V23" s="571"/>
      <c r="W23" s="571"/>
      <c r="X23" s="571"/>
      <c r="Y23" s="571"/>
      <c r="Z23" s="571"/>
      <c r="AA23" s="572"/>
      <c r="AB23" s="249"/>
      <c r="AC23" s="253"/>
      <c r="AD23" s="254"/>
      <c r="AE23" s="254"/>
      <c r="AF23" s="254"/>
      <c r="AG23" s="254"/>
      <c r="AH23" s="255"/>
      <c r="AI23" s="260" t="str">
        <f t="shared" si="1"/>
        <v/>
      </c>
      <c r="AJ23" s="266" t="str">
        <f t="shared" si="0"/>
        <v/>
      </c>
      <c r="AK23" s="266" t="str">
        <f t="shared" si="6"/>
        <v/>
      </c>
      <c r="AL23" s="267" t="str">
        <f t="shared" si="2"/>
        <v/>
      </c>
      <c r="AM23" s="268" t="str">
        <f t="shared" si="3"/>
        <v/>
      </c>
      <c r="AN23" s="276"/>
      <c r="AO23" s="269" t="str">
        <f t="shared" si="4"/>
        <v/>
      </c>
      <c r="AS23" s="366">
        <f t="shared" si="5"/>
        <v>0</v>
      </c>
    </row>
    <row r="24" spans="2:45">
      <c r="B24" s="576"/>
      <c r="C24" s="571"/>
      <c r="D24" s="571"/>
      <c r="E24" s="571"/>
      <c r="F24" s="571"/>
      <c r="G24" s="571"/>
      <c r="H24" s="571"/>
      <c r="I24" s="571"/>
      <c r="J24" s="571"/>
      <c r="K24" s="571"/>
      <c r="L24" s="571"/>
      <c r="M24" s="571"/>
      <c r="N24" s="571"/>
      <c r="O24" s="571"/>
      <c r="P24" s="571"/>
      <c r="Q24" s="571"/>
      <c r="R24" s="571"/>
      <c r="S24" s="571"/>
      <c r="T24" s="571"/>
      <c r="U24" s="571"/>
      <c r="V24" s="571"/>
      <c r="W24" s="571"/>
      <c r="X24" s="571"/>
      <c r="Y24" s="571"/>
      <c r="Z24" s="571"/>
      <c r="AA24" s="572"/>
      <c r="AB24" s="249"/>
      <c r="AC24" s="253"/>
      <c r="AD24" s="254"/>
      <c r="AE24" s="254"/>
      <c r="AF24" s="254"/>
      <c r="AG24" s="254"/>
      <c r="AH24" s="255"/>
      <c r="AI24" s="260" t="str">
        <f t="shared" si="1"/>
        <v/>
      </c>
      <c r="AJ24" s="266" t="str">
        <f t="shared" si="0"/>
        <v/>
      </c>
      <c r="AK24" s="266" t="str">
        <f t="shared" si="6"/>
        <v/>
      </c>
      <c r="AL24" s="267" t="str">
        <f t="shared" si="2"/>
        <v/>
      </c>
      <c r="AM24" s="268" t="str">
        <f t="shared" si="3"/>
        <v/>
      </c>
      <c r="AN24" s="276"/>
      <c r="AO24" s="269" t="str">
        <f t="shared" si="4"/>
        <v/>
      </c>
      <c r="AS24" s="366">
        <f t="shared" si="5"/>
        <v>0</v>
      </c>
    </row>
    <row r="25" spans="2:45">
      <c r="B25" s="576"/>
      <c r="C25" s="571"/>
      <c r="D25" s="571"/>
      <c r="E25" s="571"/>
      <c r="F25" s="571"/>
      <c r="G25" s="571"/>
      <c r="H25" s="571"/>
      <c r="I25" s="571"/>
      <c r="J25" s="571"/>
      <c r="K25" s="571"/>
      <c r="L25" s="571"/>
      <c r="M25" s="571"/>
      <c r="N25" s="571"/>
      <c r="O25" s="571"/>
      <c r="P25" s="571"/>
      <c r="Q25" s="571"/>
      <c r="R25" s="571"/>
      <c r="S25" s="571"/>
      <c r="T25" s="571"/>
      <c r="U25" s="571"/>
      <c r="V25" s="571"/>
      <c r="W25" s="571"/>
      <c r="X25" s="571"/>
      <c r="Y25" s="571"/>
      <c r="Z25" s="571"/>
      <c r="AA25" s="572"/>
      <c r="AB25" s="249"/>
      <c r="AC25" s="253"/>
      <c r="AD25" s="254"/>
      <c r="AE25" s="254"/>
      <c r="AF25" s="254"/>
      <c r="AG25" s="254"/>
      <c r="AH25" s="255"/>
      <c r="AI25" s="260" t="str">
        <f t="shared" si="1"/>
        <v/>
      </c>
      <c r="AJ25" s="266" t="str">
        <f t="shared" si="0"/>
        <v/>
      </c>
      <c r="AK25" s="266" t="str">
        <f t="shared" si="6"/>
        <v/>
      </c>
      <c r="AL25" s="267" t="str">
        <f t="shared" si="2"/>
        <v/>
      </c>
      <c r="AM25" s="268" t="str">
        <f t="shared" si="3"/>
        <v/>
      </c>
      <c r="AN25" s="276"/>
      <c r="AO25" s="269" t="str">
        <f t="shared" si="4"/>
        <v/>
      </c>
      <c r="AS25" s="366">
        <f t="shared" si="5"/>
        <v>0</v>
      </c>
    </row>
    <row r="26" spans="2:45">
      <c r="B26" s="576"/>
      <c r="C26" s="571"/>
      <c r="D26" s="571"/>
      <c r="E26" s="571"/>
      <c r="F26" s="571"/>
      <c r="G26" s="571"/>
      <c r="H26" s="571"/>
      <c r="I26" s="571"/>
      <c r="J26" s="571"/>
      <c r="K26" s="571"/>
      <c r="L26" s="571"/>
      <c r="M26" s="571"/>
      <c r="N26" s="571"/>
      <c r="O26" s="571"/>
      <c r="P26" s="571"/>
      <c r="Q26" s="571"/>
      <c r="R26" s="571"/>
      <c r="S26" s="571"/>
      <c r="T26" s="571"/>
      <c r="U26" s="571"/>
      <c r="V26" s="571"/>
      <c r="W26" s="571"/>
      <c r="X26" s="571"/>
      <c r="Y26" s="571"/>
      <c r="Z26" s="571"/>
      <c r="AA26" s="572"/>
      <c r="AB26" s="249"/>
      <c r="AC26" s="253" t="s">
        <v>219</v>
      </c>
      <c r="AD26" s="254" t="s">
        <v>220</v>
      </c>
      <c r="AE26" s="254" t="s">
        <v>220</v>
      </c>
      <c r="AF26" s="254" t="s">
        <v>220</v>
      </c>
      <c r="AG26" s="254" t="s">
        <v>225</v>
      </c>
      <c r="AH26" s="255" t="s">
        <v>225</v>
      </c>
      <c r="AI26" s="260" t="str">
        <f t="shared" si="1"/>
        <v>△</v>
      </c>
      <c r="AJ26" s="266">
        <f>+IF(AI26="","",IF(AI26="○",1,IF(AI26="△",0.5,0)))</f>
        <v>0.5</v>
      </c>
      <c r="AK26" s="266">
        <f t="shared" si="6"/>
        <v>0.13</v>
      </c>
      <c r="AL26" s="267">
        <f t="shared" si="2"/>
        <v>0.13</v>
      </c>
      <c r="AM26" s="268">
        <f t="shared" si="3"/>
        <v>0.87</v>
      </c>
      <c r="AN26" s="276">
        <v>20680</v>
      </c>
      <c r="AO26" s="270">
        <f t="shared" si="4"/>
        <v>17991.599999999999</v>
      </c>
      <c r="AS26" s="366">
        <f t="shared" si="5"/>
        <v>1</v>
      </c>
    </row>
    <row r="27" spans="2:45">
      <c r="B27" s="576"/>
      <c r="C27" s="571"/>
      <c r="D27" s="571"/>
      <c r="E27" s="571"/>
      <c r="F27" s="571"/>
      <c r="G27" s="571"/>
      <c r="H27" s="571"/>
      <c r="I27" s="571"/>
      <c r="J27" s="571"/>
      <c r="K27" s="571"/>
      <c r="L27" s="571"/>
      <c r="M27" s="571"/>
      <c r="N27" s="571"/>
      <c r="O27" s="571"/>
      <c r="P27" s="571"/>
      <c r="Q27" s="571"/>
      <c r="R27" s="571"/>
      <c r="S27" s="571"/>
      <c r="T27" s="571"/>
      <c r="U27" s="571"/>
      <c r="V27" s="571"/>
      <c r="W27" s="571"/>
      <c r="X27" s="571"/>
      <c r="Y27" s="571"/>
      <c r="Z27" s="571"/>
      <c r="AA27" s="572"/>
      <c r="AB27" s="249"/>
      <c r="AC27" s="253"/>
      <c r="AD27" s="254"/>
      <c r="AE27" s="254"/>
      <c r="AF27" s="254"/>
      <c r="AG27" s="254"/>
      <c r="AH27" s="255"/>
      <c r="AI27" s="260" t="str">
        <f t="shared" si="1"/>
        <v/>
      </c>
      <c r="AJ27" s="266" t="str">
        <f t="shared" ref="AJ27:AJ83" si="7">+IF(AI27="","",IF(AI27="○",1,IF(AI27="△",0.5,0)))</f>
        <v/>
      </c>
      <c r="AK27" s="266" t="str">
        <f t="shared" si="6"/>
        <v/>
      </c>
      <c r="AL27" s="267" t="str">
        <f t="shared" si="2"/>
        <v/>
      </c>
      <c r="AM27" s="268" t="str">
        <f t="shared" si="3"/>
        <v/>
      </c>
      <c r="AN27" s="276"/>
      <c r="AO27" s="269" t="str">
        <f t="shared" si="4"/>
        <v/>
      </c>
      <c r="AS27" s="366">
        <f t="shared" si="5"/>
        <v>0</v>
      </c>
    </row>
    <row r="28" spans="2:45">
      <c r="B28" s="576"/>
      <c r="C28" s="571"/>
      <c r="D28" s="571"/>
      <c r="E28" s="571"/>
      <c r="F28" s="571"/>
      <c r="G28" s="571"/>
      <c r="H28" s="571"/>
      <c r="I28" s="571"/>
      <c r="J28" s="571"/>
      <c r="K28" s="571"/>
      <c r="L28" s="571"/>
      <c r="M28" s="571"/>
      <c r="N28" s="571"/>
      <c r="O28" s="571"/>
      <c r="P28" s="571"/>
      <c r="Q28" s="571"/>
      <c r="R28" s="571"/>
      <c r="S28" s="571"/>
      <c r="T28" s="571"/>
      <c r="U28" s="571"/>
      <c r="V28" s="571"/>
      <c r="W28" s="571"/>
      <c r="X28" s="571"/>
      <c r="Y28" s="571"/>
      <c r="Z28" s="571"/>
      <c r="AA28" s="572"/>
      <c r="AB28" s="249"/>
      <c r="AC28" s="253"/>
      <c r="AD28" s="254"/>
      <c r="AE28" s="254"/>
      <c r="AF28" s="254"/>
      <c r="AG28" s="254"/>
      <c r="AH28" s="255"/>
      <c r="AI28" s="260" t="str">
        <f t="shared" si="1"/>
        <v/>
      </c>
      <c r="AJ28" s="266" t="str">
        <f t="shared" si="7"/>
        <v/>
      </c>
      <c r="AK28" s="266" t="str">
        <f t="shared" si="6"/>
        <v/>
      </c>
      <c r="AL28" s="267" t="str">
        <f t="shared" si="2"/>
        <v/>
      </c>
      <c r="AM28" s="268" t="str">
        <f t="shared" si="3"/>
        <v/>
      </c>
      <c r="AN28" s="276"/>
      <c r="AO28" s="269" t="str">
        <f t="shared" si="4"/>
        <v/>
      </c>
      <c r="AS28" s="366">
        <f t="shared" si="5"/>
        <v>0</v>
      </c>
    </row>
    <row r="29" spans="2:45">
      <c r="B29" s="576"/>
      <c r="C29" s="571"/>
      <c r="D29" s="571"/>
      <c r="E29" s="571"/>
      <c r="F29" s="571"/>
      <c r="G29" s="571"/>
      <c r="H29" s="571"/>
      <c r="I29" s="571"/>
      <c r="J29" s="571"/>
      <c r="K29" s="571"/>
      <c r="L29" s="571"/>
      <c r="M29" s="571"/>
      <c r="N29" s="571"/>
      <c r="O29" s="571"/>
      <c r="P29" s="571"/>
      <c r="Q29" s="571"/>
      <c r="R29" s="571"/>
      <c r="S29" s="571"/>
      <c r="T29" s="571"/>
      <c r="U29" s="571"/>
      <c r="V29" s="571"/>
      <c r="W29" s="571"/>
      <c r="X29" s="571"/>
      <c r="Y29" s="571"/>
      <c r="Z29" s="571"/>
      <c r="AA29" s="572"/>
      <c r="AB29" s="249"/>
      <c r="AC29" s="253"/>
      <c r="AD29" s="254"/>
      <c r="AE29" s="254"/>
      <c r="AF29" s="254"/>
      <c r="AG29" s="254"/>
      <c r="AH29" s="255"/>
      <c r="AI29" s="260" t="str">
        <f t="shared" si="1"/>
        <v/>
      </c>
      <c r="AJ29" s="266" t="str">
        <f t="shared" si="7"/>
        <v/>
      </c>
      <c r="AK29" s="266" t="str">
        <f t="shared" si="6"/>
        <v/>
      </c>
      <c r="AL29" s="267" t="str">
        <f t="shared" si="2"/>
        <v/>
      </c>
      <c r="AM29" s="268" t="str">
        <f t="shared" si="3"/>
        <v/>
      </c>
      <c r="AN29" s="276"/>
      <c r="AO29" s="269" t="str">
        <f t="shared" si="4"/>
        <v/>
      </c>
      <c r="AS29" s="366">
        <f t="shared" si="5"/>
        <v>0</v>
      </c>
    </row>
    <row r="30" spans="2:45">
      <c r="B30" s="576"/>
      <c r="C30" s="571"/>
      <c r="D30" s="571"/>
      <c r="E30" s="571"/>
      <c r="F30" s="571"/>
      <c r="G30" s="571"/>
      <c r="H30" s="571"/>
      <c r="I30" s="571"/>
      <c r="J30" s="571"/>
      <c r="K30" s="571"/>
      <c r="L30" s="571"/>
      <c r="M30" s="571"/>
      <c r="N30" s="571"/>
      <c r="O30" s="571"/>
      <c r="P30" s="571"/>
      <c r="Q30" s="571"/>
      <c r="R30" s="571"/>
      <c r="S30" s="571"/>
      <c r="T30" s="571"/>
      <c r="U30" s="571"/>
      <c r="V30" s="571"/>
      <c r="W30" s="571"/>
      <c r="X30" s="571"/>
      <c r="Y30" s="571"/>
      <c r="Z30" s="571"/>
      <c r="AA30" s="572"/>
      <c r="AB30" s="249"/>
      <c r="AC30" s="253" t="s">
        <v>219</v>
      </c>
      <c r="AD30" s="254" t="s">
        <v>220</v>
      </c>
      <c r="AE30" s="254" t="s">
        <v>220</v>
      </c>
      <c r="AF30" s="254" t="s">
        <v>220</v>
      </c>
      <c r="AG30" s="254" t="s">
        <v>219</v>
      </c>
      <c r="AH30" s="255" t="s">
        <v>219</v>
      </c>
      <c r="AI30" s="260" t="str">
        <f t="shared" si="1"/>
        <v>×</v>
      </c>
      <c r="AJ30" s="266">
        <f t="shared" si="7"/>
        <v>0</v>
      </c>
      <c r="AK30" s="266">
        <f t="shared" si="6"/>
        <v>0.13</v>
      </c>
      <c r="AL30" s="267">
        <f t="shared" si="2"/>
        <v>0</v>
      </c>
      <c r="AM30" s="268">
        <f t="shared" si="3"/>
        <v>1</v>
      </c>
      <c r="AN30" s="276">
        <v>400</v>
      </c>
      <c r="AO30" s="270">
        <f t="shared" si="4"/>
        <v>400</v>
      </c>
      <c r="AS30" s="366">
        <f t="shared" si="5"/>
        <v>2</v>
      </c>
    </row>
    <row r="31" spans="2:45">
      <c r="B31" s="576"/>
      <c r="C31" s="571"/>
      <c r="D31" s="571"/>
      <c r="E31" s="571"/>
      <c r="F31" s="571"/>
      <c r="G31" s="571"/>
      <c r="H31" s="571"/>
      <c r="I31" s="571"/>
      <c r="J31" s="571"/>
      <c r="K31" s="571"/>
      <c r="L31" s="571"/>
      <c r="M31" s="571"/>
      <c r="N31" s="571"/>
      <c r="O31" s="571"/>
      <c r="P31" s="571"/>
      <c r="Q31" s="571"/>
      <c r="R31" s="571"/>
      <c r="S31" s="571"/>
      <c r="T31" s="571"/>
      <c r="U31" s="571"/>
      <c r="V31" s="571"/>
      <c r="W31" s="571"/>
      <c r="X31" s="571"/>
      <c r="Y31" s="571"/>
      <c r="Z31" s="571"/>
      <c r="AA31" s="572"/>
      <c r="AB31" s="249"/>
      <c r="AC31" s="253"/>
      <c r="AD31" s="254"/>
      <c r="AE31" s="254"/>
      <c r="AF31" s="254"/>
      <c r="AG31" s="254"/>
      <c r="AH31" s="255"/>
      <c r="AI31" s="260" t="str">
        <f t="shared" si="1"/>
        <v/>
      </c>
      <c r="AJ31" s="266" t="str">
        <f t="shared" si="7"/>
        <v/>
      </c>
      <c r="AK31" s="266" t="str">
        <f t="shared" si="6"/>
        <v/>
      </c>
      <c r="AL31" s="267" t="str">
        <f t="shared" si="2"/>
        <v/>
      </c>
      <c r="AM31" s="268" t="str">
        <f t="shared" si="3"/>
        <v/>
      </c>
      <c r="AN31" s="276"/>
      <c r="AO31" s="269" t="str">
        <f t="shared" si="4"/>
        <v/>
      </c>
      <c r="AS31" s="366">
        <f t="shared" si="5"/>
        <v>0</v>
      </c>
    </row>
    <row r="32" spans="2:45">
      <c r="B32" s="576"/>
      <c r="C32" s="571"/>
      <c r="D32" s="571"/>
      <c r="E32" s="571"/>
      <c r="F32" s="571"/>
      <c r="G32" s="571"/>
      <c r="H32" s="571"/>
      <c r="I32" s="571"/>
      <c r="J32" s="571"/>
      <c r="K32" s="571"/>
      <c r="L32" s="571"/>
      <c r="M32" s="571"/>
      <c r="N32" s="571"/>
      <c r="O32" s="571"/>
      <c r="P32" s="571"/>
      <c r="Q32" s="571"/>
      <c r="R32" s="571"/>
      <c r="S32" s="571"/>
      <c r="T32" s="571"/>
      <c r="U32" s="571"/>
      <c r="V32" s="571"/>
      <c r="W32" s="571"/>
      <c r="X32" s="571"/>
      <c r="Y32" s="571"/>
      <c r="Z32" s="571"/>
      <c r="AA32" s="572"/>
      <c r="AB32" s="249"/>
      <c r="AC32" s="253"/>
      <c r="AD32" s="254"/>
      <c r="AE32" s="254"/>
      <c r="AF32" s="254"/>
      <c r="AG32" s="254"/>
      <c r="AH32" s="255"/>
      <c r="AI32" s="260" t="str">
        <f t="shared" si="1"/>
        <v/>
      </c>
      <c r="AJ32" s="266" t="str">
        <f t="shared" si="7"/>
        <v/>
      </c>
      <c r="AK32" s="266" t="str">
        <f t="shared" si="6"/>
        <v/>
      </c>
      <c r="AL32" s="267" t="str">
        <f t="shared" si="2"/>
        <v/>
      </c>
      <c r="AM32" s="268" t="str">
        <f t="shared" si="3"/>
        <v/>
      </c>
      <c r="AN32" s="276"/>
      <c r="AO32" s="269" t="str">
        <f t="shared" si="4"/>
        <v/>
      </c>
      <c r="AS32" s="366">
        <f t="shared" si="5"/>
        <v>0</v>
      </c>
    </row>
    <row r="33" spans="2:45">
      <c r="B33" s="576"/>
      <c r="C33" s="571"/>
      <c r="D33" s="571"/>
      <c r="E33" s="571"/>
      <c r="F33" s="571"/>
      <c r="G33" s="571"/>
      <c r="H33" s="571"/>
      <c r="I33" s="571"/>
      <c r="J33" s="571"/>
      <c r="K33" s="571"/>
      <c r="L33" s="571"/>
      <c r="M33" s="571"/>
      <c r="N33" s="571"/>
      <c r="O33" s="571"/>
      <c r="P33" s="571"/>
      <c r="Q33" s="571"/>
      <c r="R33" s="571"/>
      <c r="S33" s="571"/>
      <c r="T33" s="571"/>
      <c r="U33" s="571"/>
      <c r="V33" s="571"/>
      <c r="W33" s="571"/>
      <c r="X33" s="571"/>
      <c r="Y33" s="571"/>
      <c r="Z33" s="571"/>
      <c r="AA33" s="572"/>
      <c r="AB33" s="249"/>
      <c r="AC33" s="253"/>
      <c r="AD33" s="254"/>
      <c r="AE33" s="254"/>
      <c r="AF33" s="254"/>
      <c r="AG33" s="254"/>
      <c r="AH33" s="255"/>
      <c r="AI33" s="260" t="str">
        <f t="shared" si="1"/>
        <v/>
      </c>
      <c r="AJ33" s="266" t="str">
        <f t="shared" si="7"/>
        <v/>
      </c>
      <c r="AK33" s="266" t="str">
        <f t="shared" si="6"/>
        <v/>
      </c>
      <c r="AL33" s="267" t="str">
        <f t="shared" si="2"/>
        <v/>
      </c>
      <c r="AM33" s="268" t="str">
        <f t="shared" si="3"/>
        <v/>
      </c>
      <c r="AN33" s="276"/>
      <c r="AO33" s="269" t="str">
        <f t="shared" si="4"/>
        <v/>
      </c>
      <c r="AS33" s="366">
        <f t="shared" si="5"/>
        <v>0</v>
      </c>
    </row>
    <row r="34" spans="2:45">
      <c r="B34" s="576"/>
      <c r="C34" s="571"/>
      <c r="D34" s="571"/>
      <c r="E34" s="571"/>
      <c r="F34" s="571"/>
      <c r="G34" s="571"/>
      <c r="H34" s="571"/>
      <c r="I34" s="571"/>
      <c r="J34" s="571"/>
      <c r="K34" s="571"/>
      <c r="L34" s="571"/>
      <c r="M34" s="571"/>
      <c r="N34" s="571"/>
      <c r="O34" s="571"/>
      <c r="P34" s="571"/>
      <c r="Q34" s="571"/>
      <c r="R34" s="571"/>
      <c r="S34" s="571"/>
      <c r="T34" s="571"/>
      <c r="U34" s="571"/>
      <c r="V34" s="571"/>
      <c r="W34" s="571"/>
      <c r="X34" s="571"/>
      <c r="Y34" s="571"/>
      <c r="Z34" s="571"/>
      <c r="AA34" s="572"/>
      <c r="AB34" s="249"/>
      <c r="AC34" s="253" t="s">
        <v>225</v>
      </c>
      <c r="AD34" s="254" t="s">
        <v>225</v>
      </c>
      <c r="AE34" s="254" t="s">
        <v>220</v>
      </c>
      <c r="AF34" s="254" t="s">
        <v>220</v>
      </c>
      <c r="AG34" s="254" t="s">
        <v>220</v>
      </c>
      <c r="AH34" s="254" t="s">
        <v>220</v>
      </c>
      <c r="AI34" s="260" t="str">
        <f t="shared" si="1"/>
        <v>○</v>
      </c>
      <c r="AJ34" s="266">
        <f t="shared" si="7"/>
        <v>1</v>
      </c>
      <c r="AK34" s="266">
        <f t="shared" si="6"/>
        <v>0.13</v>
      </c>
      <c r="AL34" s="267">
        <f t="shared" si="2"/>
        <v>0.13</v>
      </c>
      <c r="AM34" s="268">
        <f t="shared" si="3"/>
        <v>0.87</v>
      </c>
      <c r="AN34" s="276">
        <v>18510</v>
      </c>
      <c r="AO34" s="270">
        <f t="shared" si="4"/>
        <v>16103.7</v>
      </c>
      <c r="AS34" s="366">
        <f t="shared" si="5"/>
        <v>0</v>
      </c>
    </row>
    <row r="35" spans="2:45">
      <c r="B35" s="576"/>
      <c r="C35" s="571"/>
      <c r="D35" s="571"/>
      <c r="E35" s="571"/>
      <c r="F35" s="571"/>
      <c r="G35" s="571"/>
      <c r="H35" s="571"/>
      <c r="I35" s="571"/>
      <c r="J35" s="571"/>
      <c r="K35" s="571"/>
      <c r="L35" s="571"/>
      <c r="M35" s="571"/>
      <c r="N35" s="571"/>
      <c r="O35" s="571"/>
      <c r="P35" s="571"/>
      <c r="Q35" s="571"/>
      <c r="R35" s="571"/>
      <c r="S35" s="571"/>
      <c r="T35" s="571"/>
      <c r="U35" s="571"/>
      <c r="V35" s="571"/>
      <c r="W35" s="571"/>
      <c r="X35" s="571"/>
      <c r="Y35" s="571"/>
      <c r="Z35" s="571"/>
      <c r="AA35" s="572"/>
      <c r="AB35" s="249"/>
      <c r="AC35" s="253"/>
      <c r="AD35" s="254"/>
      <c r="AE35" s="254"/>
      <c r="AF35" s="254"/>
      <c r="AG35" s="254"/>
      <c r="AH35" s="255"/>
      <c r="AI35" s="260" t="str">
        <f t="shared" si="1"/>
        <v/>
      </c>
      <c r="AJ35" s="266" t="str">
        <f t="shared" si="7"/>
        <v/>
      </c>
      <c r="AK35" s="266" t="str">
        <f t="shared" si="6"/>
        <v/>
      </c>
      <c r="AL35" s="267" t="str">
        <f t="shared" si="2"/>
        <v/>
      </c>
      <c r="AM35" s="268" t="str">
        <f t="shared" si="3"/>
        <v/>
      </c>
      <c r="AN35" s="276"/>
      <c r="AO35" s="269" t="str">
        <f t="shared" si="4"/>
        <v/>
      </c>
      <c r="AS35" s="366">
        <f t="shared" si="5"/>
        <v>0</v>
      </c>
    </row>
    <row r="36" spans="2:45">
      <c r="B36" s="576"/>
      <c r="C36" s="571"/>
      <c r="D36" s="571"/>
      <c r="E36" s="571"/>
      <c r="F36" s="571"/>
      <c r="G36" s="571"/>
      <c r="H36" s="571"/>
      <c r="I36" s="571"/>
      <c r="J36" s="571"/>
      <c r="K36" s="571"/>
      <c r="L36" s="571"/>
      <c r="M36" s="571"/>
      <c r="N36" s="571"/>
      <c r="O36" s="571"/>
      <c r="P36" s="571"/>
      <c r="Q36" s="571"/>
      <c r="R36" s="571"/>
      <c r="S36" s="571"/>
      <c r="T36" s="571"/>
      <c r="U36" s="571"/>
      <c r="V36" s="571"/>
      <c r="W36" s="571"/>
      <c r="X36" s="571"/>
      <c r="Y36" s="571"/>
      <c r="Z36" s="571"/>
      <c r="AA36" s="572"/>
      <c r="AB36" s="249"/>
      <c r="AC36" s="253"/>
      <c r="AD36" s="254"/>
      <c r="AE36" s="254"/>
      <c r="AF36" s="254"/>
      <c r="AG36" s="254"/>
      <c r="AH36" s="255"/>
      <c r="AI36" s="260" t="str">
        <f t="shared" si="1"/>
        <v/>
      </c>
      <c r="AJ36" s="266" t="str">
        <f t="shared" si="7"/>
        <v/>
      </c>
      <c r="AK36" s="266" t="str">
        <f t="shared" si="6"/>
        <v/>
      </c>
      <c r="AL36" s="267" t="str">
        <f t="shared" si="2"/>
        <v/>
      </c>
      <c r="AM36" s="268" t="str">
        <f t="shared" si="3"/>
        <v/>
      </c>
      <c r="AN36" s="276"/>
      <c r="AO36" s="269" t="str">
        <f t="shared" si="4"/>
        <v/>
      </c>
      <c r="AS36" s="366">
        <f t="shared" si="5"/>
        <v>0</v>
      </c>
    </row>
    <row r="37" spans="2:45">
      <c r="B37" s="576"/>
      <c r="C37" s="571"/>
      <c r="D37" s="571"/>
      <c r="E37" s="571"/>
      <c r="F37" s="571"/>
      <c r="G37" s="571"/>
      <c r="H37" s="571"/>
      <c r="I37" s="571"/>
      <c r="J37" s="571"/>
      <c r="K37" s="571"/>
      <c r="L37" s="571"/>
      <c r="M37" s="571"/>
      <c r="N37" s="571"/>
      <c r="O37" s="571"/>
      <c r="P37" s="571"/>
      <c r="Q37" s="571"/>
      <c r="R37" s="571"/>
      <c r="S37" s="571"/>
      <c r="T37" s="571"/>
      <c r="U37" s="571"/>
      <c r="V37" s="571"/>
      <c r="W37" s="571"/>
      <c r="X37" s="571"/>
      <c r="Y37" s="571"/>
      <c r="Z37" s="571"/>
      <c r="AA37" s="572"/>
      <c r="AB37" s="249"/>
      <c r="AC37" s="253"/>
      <c r="AD37" s="254"/>
      <c r="AE37" s="254"/>
      <c r="AF37" s="254"/>
      <c r="AG37" s="254"/>
      <c r="AH37" s="255"/>
      <c r="AI37" s="260" t="str">
        <f t="shared" si="1"/>
        <v/>
      </c>
      <c r="AJ37" s="266" t="str">
        <f t="shared" si="7"/>
        <v/>
      </c>
      <c r="AK37" s="266" t="str">
        <f t="shared" si="6"/>
        <v/>
      </c>
      <c r="AL37" s="267" t="str">
        <f t="shared" si="2"/>
        <v/>
      </c>
      <c r="AM37" s="268" t="str">
        <f t="shared" si="3"/>
        <v/>
      </c>
      <c r="AN37" s="276"/>
      <c r="AO37" s="269" t="str">
        <f t="shared" si="4"/>
        <v/>
      </c>
      <c r="AS37" s="366">
        <f t="shared" si="5"/>
        <v>0</v>
      </c>
    </row>
    <row r="38" spans="2:45">
      <c r="B38" s="576"/>
      <c r="C38" s="571"/>
      <c r="D38" s="571"/>
      <c r="E38" s="571"/>
      <c r="F38" s="571"/>
      <c r="G38" s="571"/>
      <c r="H38" s="571"/>
      <c r="I38" s="571"/>
      <c r="J38" s="571"/>
      <c r="K38" s="571"/>
      <c r="L38" s="571"/>
      <c r="M38" s="571"/>
      <c r="N38" s="571"/>
      <c r="O38" s="571"/>
      <c r="P38" s="571"/>
      <c r="Q38" s="571"/>
      <c r="R38" s="571"/>
      <c r="S38" s="571"/>
      <c r="T38" s="571"/>
      <c r="U38" s="571"/>
      <c r="V38" s="571"/>
      <c r="W38" s="571"/>
      <c r="X38" s="571"/>
      <c r="Y38" s="571"/>
      <c r="Z38" s="571"/>
      <c r="AA38" s="572"/>
      <c r="AB38" s="249"/>
      <c r="AC38" s="253"/>
      <c r="AD38" s="254"/>
      <c r="AE38" s="254"/>
      <c r="AF38" s="254"/>
      <c r="AG38" s="254"/>
      <c r="AH38" s="255"/>
      <c r="AI38" s="260" t="str">
        <f t="shared" si="1"/>
        <v/>
      </c>
      <c r="AJ38" s="266" t="str">
        <f t="shared" si="7"/>
        <v/>
      </c>
      <c r="AK38" s="266" t="str">
        <f t="shared" si="6"/>
        <v/>
      </c>
      <c r="AL38" s="267" t="str">
        <f t="shared" si="2"/>
        <v/>
      </c>
      <c r="AM38" s="268" t="str">
        <f t="shared" si="3"/>
        <v/>
      </c>
      <c r="AN38" s="276"/>
      <c r="AO38" s="269" t="str">
        <f t="shared" si="4"/>
        <v/>
      </c>
      <c r="AS38" s="366">
        <f t="shared" si="5"/>
        <v>0</v>
      </c>
    </row>
    <row r="39" spans="2:45">
      <c r="B39" s="576"/>
      <c r="C39" s="571"/>
      <c r="D39" s="571"/>
      <c r="E39" s="571"/>
      <c r="F39" s="571"/>
      <c r="G39" s="571"/>
      <c r="H39" s="571"/>
      <c r="I39" s="571"/>
      <c r="J39" s="571"/>
      <c r="K39" s="571"/>
      <c r="L39" s="571"/>
      <c r="M39" s="571"/>
      <c r="N39" s="571"/>
      <c r="O39" s="571"/>
      <c r="P39" s="571"/>
      <c r="Q39" s="571"/>
      <c r="R39" s="571"/>
      <c r="S39" s="571"/>
      <c r="T39" s="571"/>
      <c r="U39" s="571"/>
      <c r="V39" s="571"/>
      <c r="W39" s="571"/>
      <c r="X39" s="571"/>
      <c r="Y39" s="571"/>
      <c r="Z39" s="571"/>
      <c r="AA39" s="572"/>
      <c r="AB39" s="249"/>
      <c r="AC39" s="253" t="s">
        <v>219</v>
      </c>
      <c r="AD39" s="254" t="s">
        <v>220</v>
      </c>
      <c r="AE39" s="254" t="s">
        <v>220</v>
      </c>
      <c r="AF39" s="254" t="s">
        <v>225</v>
      </c>
      <c r="AG39" s="254" t="s">
        <v>219</v>
      </c>
      <c r="AH39" s="255" t="s">
        <v>220</v>
      </c>
      <c r="AI39" s="260" t="str">
        <f t="shared" si="1"/>
        <v>×</v>
      </c>
      <c r="AJ39" s="266">
        <f t="shared" si="7"/>
        <v>0</v>
      </c>
      <c r="AK39" s="266">
        <f t="shared" si="6"/>
        <v>0.13</v>
      </c>
      <c r="AL39" s="267">
        <f t="shared" si="2"/>
        <v>0</v>
      </c>
      <c r="AM39" s="268">
        <f t="shared" si="3"/>
        <v>1</v>
      </c>
      <c r="AN39" s="276">
        <v>60</v>
      </c>
      <c r="AO39" s="270">
        <f t="shared" si="4"/>
        <v>60</v>
      </c>
      <c r="AS39" s="366">
        <f t="shared" si="5"/>
        <v>2</v>
      </c>
    </row>
    <row r="40" spans="2:45">
      <c r="B40" s="576"/>
      <c r="C40" s="571"/>
      <c r="D40" s="571"/>
      <c r="E40" s="571"/>
      <c r="F40" s="571"/>
      <c r="G40" s="571"/>
      <c r="H40" s="571"/>
      <c r="I40" s="571"/>
      <c r="J40" s="571"/>
      <c r="K40" s="571"/>
      <c r="L40" s="571"/>
      <c r="M40" s="571"/>
      <c r="N40" s="571"/>
      <c r="O40" s="571"/>
      <c r="P40" s="571"/>
      <c r="Q40" s="571"/>
      <c r="R40" s="571"/>
      <c r="S40" s="571"/>
      <c r="T40" s="571"/>
      <c r="U40" s="571"/>
      <c r="V40" s="571"/>
      <c r="W40" s="571"/>
      <c r="X40" s="571"/>
      <c r="Y40" s="571"/>
      <c r="Z40" s="571"/>
      <c r="AA40" s="572"/>
      <c r="AB40" s="249"/>
      <c r="AC40" s="253"/>
      <c r="AD40" s="254"/>
      <c r="AE40" s="254"/>
      <c r="AF40" s="254"/>
      <c r="AG40" s="254"/>
      <c r="AH40" s="255"/>
      <c r="AI40" s="260" t="str">
        <f t="shared" si="1"/>
        <v/>
      </c>
      <c r="AJ40" s="266" t="str">
        <f t="shared" si="7"/>
        <v/>
      </c>
      <c r="AK40" s="266" t="str">
        <f t="shared" si="6"/>
        <v/>
      </c>
      <c r="AL40" s="267" t="str">
        <f t="shared" si="2"/>
        <v/>
      </c>
      <c r="AM40" s="268" t="str">
        <f t="shared" si="3"/>
        <v/>
      </c>
      <c r="AN40" s="276"/>
      <c r="AO40" s="269" t="str">
        <f t="shared" si="4"/>
        <v/>
      </c>
      <c r="AS40" s="366">
        <f t="shared" si="5"/>
        <v>0</v>
      </c>
    </row>
    <row r="41" spans="2:45">
      <c r="B41" s="576"/>
      <c r="C41" s="571"/>
      <c r="D41" s="571"/>
      <c r="E41" s="571"/>
      <c r="F41" s="571"/>
      <c r="G41" s="571"/>
      <c r="H41" s="571"/>
      <c r="I41" s="571"/>
      <c r="J41" s="571"/>
      <c r="K41" s="571"/>
      <c r="L41" s="571"/>
      <c r="M41" s="571"/>
      <c r="N41" s="571"/>
      <c r="O41" s="571"/>
      <c r="P41" s="571"/>
      <c r="Q41" s="571"/>
      <c r="R41" s="571"/>
      <c r="S41" s="571"/>
      <c r="T41" s="571"/>
      <c r="U41" s="571"/>
      <c r="V41" s="571"/>
      <c r="W41" s="571"/>
      <c r="X41" s="571"/>
      <c r="Y41" s="571"/>
      <c r="Z41" s="571"/>
      <c r="AA41" s="572"/>
      <c r="AB41" s="249"/>
      <c r="AC41" s="253"/>
      <c r="AD41" s="254"/>
      <c r="AE41" s="254"/>
      <c r="AF41" s="254"/>
      <c r="AG41" s="254"/>
      <c r="AH41" s="255"/>
      <c r="AI41" s="260" t="str">
        <f t="shared" si="1"/>
        <v/>
      </c>
      <c r="AJ41" s="266" t="str">
        <f t="shared" si="7"/>
        <v/>
      </c>
      <c r="AK41" s="266" t="str">
        <f t="shared" si="6"/>
        <v/>
      </c>
      <c r="AL41" s="267" t="str">
        <f t="shared" si="2"/>
        <v/>
      </c>
      <c r="AM41" s="268" t="str">
        <f t="shared" si="3"/>
        <v/>
      </c>
      <c r="AN41" s="276"/>
      <c r="AO41" s="269" t="str">
        <f t="shared" si="4"/>
        <v/>
      </c>
      <c r="AS41" s="366">
        <f t="shared" si="5"/>
        <v>0</v>
      </c>
    </row>
    <row r="42" spans="2:45">
      <c r="B42" s="576"/>
      <c r="C42" s="571"/>
      <c r="D42" s="571"/>
      <c r="E42" s="571"/>
      <c r="F42" s="571"/>
      <c r="G42" s="571"/>
      <c r="H42" s="571"/>
      <c r="I42" s="571"/>
      <c r="J42" s="571"/>
      <c r="K42" s="571"/>
      <c r="L42" s="571"/>
      <c r="M42" s="571"/>
      <c r="N42" s="571"/>
      <c r="O42" s="571"/>
      <c r="P42" s="571"/>
      <c r="Q42" s="571"/>
      <c r="R42" s="571"/>
      <c r="S42" s="571"/>
      <c r="T42" s="571"/>
      <c r="U42" s="571"/>
      <c r="V42" s="571"/>
      <c r="W42" s="571"/>
      <c r="X42" s="571"/>
      <c r="Y42" s="571"/>
      <c r="Z42" s="571"/>
      <c r="AA42" s="572"/>
      <c r="AB42" s="249"/>
      <c r="AC42" s="253"/>
      <c r="AD42" s="254"/>
      <c r="AE42" s="254"/>
      <c r="AF42" s="254"/>
      <c r="AG42" s="254"/>
      <c r="AH42" s="255"/>
      <c r="AI42" s="260" t="str">
        <f t="shared" si="1"/>
        <v/>
      </c>
      <c r="AJ42" s="266" t="str">
        <f t="shared" si="7"/>
        <v/>
      </c>
      <c r="AK42" s="266" t="str">
        <f t="shared" si="6"/>
        <v/>
      </c>
      <c r="AL42" s="267" t="str">
        <f t="shared" si="2"/>
        <v/>
      </c>
      <c r="AM42" s="268" t="str">
        <f t="shared" si="3"/>
        <v/>
      </c>
      <c r="AN42" s="276"/>
      <c r="AO42" s="269" t="str">
        <f t="shared" si="4"/>
        <v/>
      </c>
      <c r="AS42" s="366">
        <f t="shared" si="5"/>
        <v>0</v>
      </c>
    </row>
    <row r="43" spans="2:45">
      <c r="B43" s="576"/>
      <c r="C43" s="571"/>
      <c r="D43" s="571"/>
      <c r="E43" s="571"/>
      <c r="F43" s="571"/>
      <c r="G43" s="571"/>
      <c r="H43" s="571"/>
      <c r="I43" s="571"/>
      <c r="J43" s="571"/>
      <c r="K43" s="571"/>
      <c r="L43" s="571"/>
      <c r="M43" s="571"/>
      <c r="N43" s="571"/>
      <c r="O43" s="571"/>
      <c r="P43" s="571"/>
      <c r="Q43" s="571"/>
      <c r="R43" s="571"/>
      <c r="S43" s="571"/>
      <c r="T43" s="571"/>
      <c r="U43" s="571"/>
      <c r="V43" s="571"/>
      <c r="W43" s="571"/>
      <c r="X43" s="571"/>
      <c r="Y43" s="571"/>
      <c r="Z43" s="571"/>
      <c r="AA43" s="572"/>
      <c r="AB43" s="249"/>
      <c r="AC43" s="253" t="s">
        <v>219</v>
      </c>
      <c r="AD43" s="254" t="s">
        <v>220</v>
      </c>
      <c r="AE43" s="254" t="s">
        <v>220</v>
      </c>
      <c r="AF43" s="254" t="s">
        <v>225</v>
      </c>
      <c r="AG43" s="254" t="s">
        <v>219</v>
      </c>
      <c r="AH43" s="255" t="s">
        <v>220</v>
      </c>
      <c r="AI43" s="260" t="str">
        <f t="shared" si="1"/>
        <v>×</v>
      </c>
      <c r="AJ43" s="266">
        <f t="shared" si="7"/>
        <v>0</v>
      </c>
      <c r="AK43" s="266">
        <f t="shared" si="6"/>
        <v>0.13</v>
      </c>
      <c r="AL43" s="267">
        <f t="shared" si="2"/>
        <v>0</v>
      </c>
      <c r="AM43" s="268">
        <f t="shared" si="3"/>
        <v>1</v>
      </c>
      <c r="AN43" s="276">
        <v>40</v>
      </c>
      <c r="AO43" s="270">
        <f t="shared" si="4"/>
        <v>40</v>
      </c>
      <c r="AS43" s="366">
        <f t="shared" si="5"/>
        <v>2</v>
      </c>
    </row>
    <row r="44" spans="2:45">
      <c r="B44" s="576"/>
      <c r="C44" s="571"/>
      <c r="D44" s="571"/>
      <c r="E44" s="571"/>
      <c r="F44" s="571"/>
      <c r="G44" s="571"/>
      <c r="H44" s="571"/>
      <c r="I44" s="571"/>
      <c r="J44" s="571"/>
      <c r="K44" s="571"/>
      <c r="L44" s="571"/>
      <c r="M44" s="571"/>
      <c r="N44" s="571"/>
      <c r="O44" s="571"/>
      <c r="P44" s="571"/>
      <c r="Q44" s="571"/>
      <c r="R44" s="571"/>
      <c r="S44" s="571"/>
      <c r="T44" s="571"/>
      <c r="U44" s="571"/>
      <c r="V44" s="571"/>
      <c r="W44" s="571"/>
      <c r="X44" s="571"/>
      <c r="Y44" s="571"/>
      <c r="Z44" s="571"/>
      <c r="AA44" s="572"/>
      <c r="AB44" s="249"/>
      <c r="AC44" s="253"/>
      <c r="AD44" s="254"/>
      <c r="AE44" s="254"/>
      <c r="AF44" s="254"/>
      <c r="AG44" s="254"/>
      <c r="AH44" s="255"/>
      <c r="AI44" s="260" t="str">
        <f t="shared" si="1"/>
        <v/>
      </c>
      <c r="AJ44" s="266" t="str">
        <f t="shared" si="7"/>
        <v/>
      </c>
      <c r="AK44" s="266" t="str">
        <f t="shared" si="6"/>
        <v/>
      </c>
      <c r="AL44" s="267" t="str">
        <f t="shared" si="2"/>
        <v/>
      </c>
      <c r="AM44" s="268" t="str">
        <f t="shared" si="3"/>
        <v/>
      </c>
      <c r="AN44" s="276"/>
      <c r="AO44" s="269" t="str">
        <f t="shared" si="4"/>
        <v/>
      </c>
      <c r="AS44" s="366">
        <f t="shared" si="5"/>
        <v>0</v>
      </c>
    </row>
    <row r="45" spans="2:45">
      <c r="B45" s="576"/>
      <c r="C45" s="571"/>
      <c r="D45" s="571"/>
      <c r="E45" s="571"/>
      <c r="F45" s="571"/>
      <c r="G45" s="571"/>
      <c r="H45" s="571"/>
      <c r="I45" s="571"/>
      <c r="J45" s="571"/>
      <c r="K45" s="571"/>
      <c r="L45" s="571"/>
      <c r="M45" s="571"/>
      <c r="N45" s="571"/>
      <c r="O45" s="571"/>
      <c r="P45" s="571"/>
      <c r="Q45" s="571"/>
      <c r="R45" s="571"/>
      <c r="S45" s="571"/>
      <c r="T45" s="571"/>
      <c r="U45" s="571"/>
      <c r="V45" s="571"/>
      <c r="W45" s="571"/>
      <c r="X45" s="571"/>
      <c r="Y45" s="571"/>
      <c r="Z45" s="571"/>
      <c r="AA45" s="572"/>
      <c r="AB45" s="249"/>
      <c r="AC45" s="253"/>
      <c r="AD45" s="254"/>
      <c r="AE45" s="254"/>
      <c r="AF45" s="254"/>
      <c r="AG45" s="254"/>
      <c r="AH45" s="255"/>
      <c r="AI45" s="260" t="str">
        <f t="shared" si="1"/>
        <v/>
      </c>
      <c r="AJ45" s="266" t="str">
        <f t="shared" si="7"/>
        <v/>
      </c>
      <c r="AK45" s="266" t="str">
        <f t="shared" si="6"/>
        <v/>
      </c>
      <c r="AL45" s="267" t="str">
        <f t="shared" si="2"/>
        <v/>
      </c>
      <c r="AM45" s="268" t="str">
        <f t="shared" si="3"/>
        <v/>
      </c>
      <c r="AN45" s="276"/>
      <c r="AO45" s="269" t="str">
        <f t="shared" si="4"/>
        <v/>
      </c>
      <c r="AS45" s="366">
        <f t="shared" si="5"/>
        <v>0</v>
      </c>
    </row>
    <row r="46" spans="2:45">
      <c r="B46" s="576"/>
      <c r="C46" s="571"/>
      <c r="D46" s="571"/>
      <c r="E46" s="571"/>
      <c r="F46" s="571"/>
      <c r="G46" s="571"/>
      <c r="H46" s="571"/>
      <c r="I46" s="571"/>
      <c r="J46" s="571"/>
      <c r="K46" s="571"/>
      <c r="L46" s="571"/>
      <c r="M46" s="571"/>
      <c r="N46" s="571"/>
      <c r="O46" s="571"/>
      <c r="P46" s="571"/>
      <c r="Q46" s="571"/>
      <c r="R46" s="571"/>
      <c r="S46" s="571"/>
      <c r="T46" s="571"/>
      <c r="U46" s="571"/>
      <c r="V46" s="571"/>
      <c r="W46" s="571"/>
      <c r="X46" s="571"/>
      <c r="Y46" s="571"/>
      <c r="Z46" s="571"/>
      <c r="AA46" s="572"/>
      <c r="AB46" s="249"/>
      <c r="AC46" s="253"/>
      <c r="AD46" s="254"/>
      <c r="AE46" s="254"/>
      <c r="AF46" s="254"/>
      <c r="AG46" s="254"/>
      <c r="AH46" s="255"/>
      <c r="AI46" s="260" t="str">
        <f t="shared" si="1"/>
        <v/>
      </c>
      <c r="AJ46" s="266" t="str">
        <f t="shared" si="7"/>
        <v/>
      </c>
      <c r="AK46" s="266" t="str">
        <f t="shared" si="6"/>
        <v/>
      </c>
      <c r="AL46" s="267" t="str">
        <f t="shared" si="2"/>
        <v/>
      </c>
      <c r="AM46" s="268" t="str">
        <f t="shared" si="3"/>
        <v/>
      </c>
      <c r="AN46" s="276"/>
      <c r="AO46" s="269" t="str">
        <f t="shared" si="4"/>
        <v/>
      </c>
      <c r="AS46" s="366">
        <f t="shared" si="5"/>
        <v>0</v>
      </c>
    </row>
    <row r="47" spans="2:45">
      <c r="B47" s="576"/>
      <c r="C47" s="571"/>
      <c r="D47" s="571"/>
      <c r="E47" s="571"/>
      <c r="F47" s="571"/>
      <c r="G47" s="571"/>
      <c r="H47" s="571"/>
      <c r="I47" s="571"/>
      <c r="J47" s="571"/>
      <c r="K47" s="571"/>
      <c r="L47" s="571"/>
      <c r="M47" s="571"/>
      <c r="N47" s="571"/>
      <c r="O47" s="571"/>
      <c r="P47" s="571"/>
      <c r="Q47" s="571"/>
      <c r="R47" s="571"/>
      <c r="S47" s="571"/>
      <c r="T47" s="571"/>
      <c r="U47" s="571"/>
      <c r="V47" s="571"/>
      <c r="W47" s="571"/>
      <c r="X47" s="571"/>
      <c r="Y47" s="571"/>
      <c r="Z47" s="571"/>
      <c r="AA47" s="572"/>
      <c r="AB47" s="249"/>
      <c r="AC47" s="253"/>
      <c r="AD47" s="254"/>
      <c r="AE47" s="254"/>
      <c r="AF47" s="254"/>
      <c r="AG47" s="254"/>
      <c r="AH47" s="255"/>
      <c r="AI47" s="260" t="str">
        <f t="shared" si="1"/>
        <v/>
      </c>
      <c r="AJ47" s="266" t="str">
        <f t="shared" si="7"/>
        <v/>
      </c>
      <c r="AK47" s="266" t="str">
        <f t="shared" si="6"/>
        <v/>
      </c>
      <c r="AL47" s="267" t="str">
        <f t="shared" si="2"/>
        <v/>
      </c>
      <c r="AM47" s="268" t="str">
        <f t="shared" si="3"/>
        <v/>
      </c>
      <c r="AN47" s="276"/>
      <c r="AO47" s="269" t="str">
        <f t="shared" si="4"/>
        <v/>
      </c>
      <c r="AS47" s="366">
        <f t="shared" si="5"/>
        <v>0</v>
      </c>
    </row>
    <row r="48" spans="2:45">
      <c r="B48" s="576"/>
      <c r="C48" s="571"/>
      <c r="D48" s="571"/>
      <c r="E48" s="571"/>
      <c r="F48" s="571"/>
      <c r="G48" s="571"/>
      <c r="H48" s="571"/>
      <c r="I48" s="571"/>
      <c r="J48" s="571"/>
      <c r="K48" s="571"/>
      <c r="L48" s="571"/>
      <c r="M48" s="571"/>
      <c r="N48" s="571"/>
      <c r="O48" s="571"/>
      <c r="P48" s="571"/>
      <c r="Q48" s="571"/>
      <c r="R48" s="571"/>
      <c r="S48" s="571"/>
      <c r="T48" s="571"/>
      <c r="U48" s="571"/>
      <c r="V48" s="571"/>
      <c r="W48" s="571"/>
      <c r="X48" s="571"/>
      <c r="Y48" s="571"/>
      <c r="Z48" s="571"/>
      <c r="AA48" s="572"/>
      <c r="AB48" s="249"/>
      <c r="AC48" s="253" t="s">
        <v>219</v>
      </c>
      <c r="AD48" s="254" t="s">
        <v>220</v>
      </c>
      <c r="AE48" s="254" t="s">
        <v>220</v>
      </c>
      <c r="AF48" s="254" t="s">
        <v>220</v>
      </c>
      <c r="AG48" s="254" t="s">
        <v>219</v>
      </c>
      <c r="AH48" s="255" t="s">
        <v>220</v>
      </c>
      <c r="AI48" s="260" t="str">
        <f t="shared" si="1"/>
        <v>×</v>
      </c>
      <c r="AJ48" s="266">
        <f t="shared" si="7"/>
        <v>0</v>
      </c>
      <c r="AK48" s="266">
        <f t="shared" si="6"/>
        <v>0.13</v>
      </c>
      <c r="AL48" s="267">
        <f t="shared" si="2"/>
        <v>0</v>
      </c>
      <c r="AM48" s="268">
        <f t="shared" si="3"/>
        <v>1</v>
      </c>
      <c r="AN48" s="276">
        <v>60</v>
      </c>
      <c r="AO48" s="270">
        <f t="shared" si="4"/>
        <v>60</v>
      </c>
      <c r="AS48" s="366">
        <f t="shared" si="5"/>
        <v>2</v>
      </c>
    </row>
    <row r="49" spans="2:45">
      <c r="B49" s="576"/>
      <c r="C49" s="571"/>
      <c r="D49" s="571"/>
      <c r="E49" s="571"/>
      <c r="F49" s="571"/>
      <c r="G49" s="571"/>
      <c r="H49" s="571"/>
      <c r="I49" s="571"/>
      <c r="J49" s="571"/>
      <c r="K49" s="571"/>
      <c r="L49" s="571"/>
      <c r="M49" s="571"/>
      <c r="N49" s="571"/>
      <c r="O49" s="571"/>
      <c r="P49" s="571"/>
      <c r="Q49" s="571"/>
      <c r="R49" s="571"/>
      <c r="S49" s="571"/>
      <c r="T49" s="571"/>
      <c r="U49" s="571"/>
      <c r="V49" s="571"/>
      <c r="W49" s="571"/>
      <c r="X49" s="571"/>
      <c r="Y49" s="571"/>
      <c r="Z49" s="571"/>
      <c r="AA49" s="572"/>
      <c r="AB49" s="249"/>
      <c r="AC49" s="253"/>
      <c r="AD49" s="254"/>
      <c r="AE49" s="254"/>
      <c r="AF49" s="254"/>
      <c r="AG49" s="254"/>
      <c r="AH49" s="255"/>
      <c r="AI49" s="260" t="str">
        <f t="shared" si="1"/>
        <v/>
      </c>
      <c r="AJ49" s="266" t="str">
        <f t="shared" si="7"/>
        <v/>
      </c>
      <c r="AK49" s="266" t="str">
        <f t="shared" si="6"/>
        <v/>
      </c>
      <c r="AL49" s="267" t="str">
        <f t="shared" si="2"/>
        <v/>
      </c>
      <c r="AM49" s="268" t="str">
        <f t="shared" si="3"/>
        <v/>
      </c>
      <c r="AN49" s="276"/>
      <c r="AO49" s="269" t="str">
        <f t="shared" si="4"/>
        <v/>
      </c>
      <c r="AS49" s="366">
        <f t="shared" si="5"/>
        <v>0</v>
      </c>
    </row>
    <row r="50" spans="2:45">
      <c r="B50" s="576"/>
      <c r="C50" s="571"/>
      <c r="D50" s="571"/>
      <c r="E50" s="571"/>
      <c r="F50" s="571"/>
      <c r="G50" s="571"/>
      <c r="H50" s="571"/>
      <c r="I50" s="571"/>
      <c r="J50" s="571"/>
      <c r="K50" s="571"/>
      <c r="L50" s="571"/>
      <c r="M50" s="571"/>
      <c r="N50" s="571"/>
      <c r="O50" s="571"/>
      <c r="P50" s="571"/>
      <c r="Q50" s="571"/>
      <c r="R50" s="571"/>
      <c r="S50" s="571"/>
      <c r="T50" s="571"/>
      <c r="U50" s="571"/>
      <c r="V50" s="571"/>
      <c r="W50" s="571"/>
      <c r="X50" s="571"/>
      <c r="Y50" s="571"/>
      <c r="Z50" s="571"/>
      <c r="AA50" s="572"/>
      <c r="AB50" s="249"/>
      <c r="AC50" s="253"/>
      <c r="AD50" s="254"/>
      <c r="AE50" s="254"/>
      <c r="AF50" s="254"/>
      <c r="AG50" s="254"/>
      <c r="AH50" s="255"/>
      <c r="AI50" s="260" t="str">
        <f t="shared" si="1"/>
        <v/>
      </c>
      <c r="AJ50" s="266" t="str">
        <f t="shared" si="7"/>
        <v/>
      </c>
      <c r="AK50" s="266" t="str">
        <f t="shared" si="6"/>
        <v/>
      </c>
      <c r="AL50" s="267" t="str">
        <f t="shared" si="2"/>
        <v/>
      </c>
      <c r="AM50" s="268" t="str">
        <f t="shared" si="3"/>
        <v/>
      </c>
      <c r="AN50" s="276"/>
      <c r="AO50" s="269" t="str">
        <f t="shared" si="4"/>
        <v/>
      </c>
      <c r="AS50" s="366">
        <f t="shared" si="5"/>
        <v>0</v>
      </c>
    </row>
    <row r="51" spans="2:45">
      <c r="B51" s="576"/>
      <c r="C51" s="571"/>
      <c r="D51" s="571"/>
      <c r="E51" s="571"/>
      <c r="F51" s="571"/>
      <c r="G51" s="571"/>
      <c r="H51" s="571"/>
      <c r="I51" s="571"/>
      <c r="J51" s="571"/>
      <c r="K51" s="571"/>
      <c r="L51" s="571"/>
      <c r="M51" s="571"/>
      <c r="N51" s="571"/>
      <c r="O51" s="571"/>
      <c r="P51" s="571"/>
      <c r="Q51" s="571"/>
      <c r="R51" s="571"/>
      <c r="S51" s="571"/>
      <c r="T51" s="571"/>
      <c r="U51" s="571"/>
      <c r="V51" s="571"/>
      <c r="W51" s="571"/>
      <c r="X51" s="571"/>
      <c r="Y51" s="571"/>
      <c r="Z51" s="571"/>
      <c r="AA51" s="572"/>
      <c r="AB51" s="249"/>
      <c r="AC51" s="253"/>
      <c r="AD51" s="254"/>
      <c r="AE51" s="254"/>
      <c r="AF51" s="254"/>
      <c r="AG51" s="254"/>
      <c r="AH51" s="255"/>
      <c r="AI51" s="260" t="str">
        <f t="shared" si="1"/>
        <v/>
      </c>
      <c r="AJ51" s="266" t="str">
        <f t="shared" si="7"/>
        <v/>
      </c>
      <c r="AK51" s="266" t="str">
        <f t="shared" si="6"/>
        <v/>
      </c>
      <c r="AL51" s="267" t="str">
        <f t="shared" si="2"/>
        <v/>
      </c>
      <c r="AM51" s="268" t="str">
        <f t="shared" si="3"/>
        <v/>
      </c>
      <c r="AN51" s="276"/>
      <c r="AO51" s="269" t="str">
        <f t="shared" si="4"/>
        <v/>
      </c>
      <c r="AS51" s="366">
        <f t="shared" si="5"/>
        <v>0</v>
      </c>
    </row>
    <row r="52" spans="2:45">
      <c r="B52" s="576"/>
      <c r="C52" s="571"/>
      <c r="D52" s="571"/>
      <c r="E52" s="571"/>
      <c r="F52" s="571"/>
      <c r="G52" s="571"/>
      <c r="H52" s="571"/>
      <c r="I52" s="571"/>
      <c r="J52" s="571"/>
      <c r="K52" s="571"/>
      <c r="L52" s="571"/>
      <c r="M52" s="571"/>
      <c r="N52" s="571"/>
      <c r="O52" s="571"/>
      <c r="P52" s="571"/>
      <c r="Q52" s="571"/>
      <c r="R52" s="571"/>
      <c r="S52" s="571"/>
      <c r="T52" s="571"/>
      <c r="U52" s="571"/>
      <c r="V52" s="571"/>
      <c r="W52" s="571"/>
      <c r="X52" s="571"/>
      <c r="Y52" s="571"/>
      <c r="Z52" s="571"/>
      <c r="AA52" s="572"/>
      <c r="AB52" s="249"/>
      <c r="AC52" s="253" t="s">
        <v>219</v>
      </c>
      <c r="AD52" s="254" t="s">
        <v>220</v>
      </c>
      <c r="AE52" s="254" t="s">
        <v>220</v>
      </c>
      <c r="AF52" s="254" t="s">
        <v>220</v>
      </c>
      <c r="AG52" s="254" t="s">
        <v>225</v>
      </c>
      <c r="AH52" s="255" t="s">
        <v>220</v>
      </c>
      <c r="AI52" s="260" t="str">
        <f t="shared" si="1"/>
        <v>×</v>
      </c>
      <c r="AJ52" s="266">
        <f t="shared" si="7"/>
        <v>0</v>
      </c>
      <c r="AK52" s="266">
        <f t="shared" si="6"/>
        <v>0.13</v>
      </c>
      <c r="AL52" s="267">
        <f t="shared" si="2"/>
        <v>0</v>
      </c>
      <c r="AM52" s="268">
        <f t="shared" si="3"/>
        <v>1</v>
      </c>
      <c r="AN52" s="276">
        <v>1050</v>
      </c>
      <c r="AO52" s="270">
        <f t="shared" si="4"/>
        <v>1050</v>
      </c>
      <c r="AS52" s="366">
        <f t="shared" si="5"/>
        <v>1</v>
      </c>
    </row>
    <row r="53" spans="2:45">
      <c r="B53" s="576"/>
      <c r="C53" s="571"/>
      <c r="D53" s="571"/>
      <c r="E53" s="571"/>
      <c r="F53" s="571"/>
      <c r="G53" s="571"/>
      <c r="H53" s="571"/>
      <c r="I53" s="571"/>
      <c r="J53" s="571"/>
      <c r="K53" s="571"/>
      <c r="L53" s="571"/>
      <c r="M53" s="571"/>
      <c r="N53" s="571"/>
      <c r="O53" s="571"/>
      <c r="P53" s="571"/>
      <c r="Q53" s="571"/>
      <c r="R53" s="571"/>
      <c r="S53" s="571"/>
      <c r="T53" s="571"/>
      <c r="U53" s="571"/>
      <c r="V53" s="571"/>
      <c r="W53" s="571"/>
      <c r="X53" s="571"/>
      <c r="Y53" s="571"/>
      <c r="Z53" s="571"/>
      <c r="AA53" s="572"/>
      <c r="AB53" s="249"/>
      <c r="AC53" s="253"/>
      <c r="AD53" s="254"/>
      <c r="AE53" s="254"/>
      <c r="AF53" s="254"/>
      <c r="AG53" s="254"/>
      <c r="AH53" s="255"/>
      <c r="AI53" s="260" t="str">
        <f t="shared" si="1"/>
        <v/>
      </c>
      <c r="AJ53" s="266" t="str">
        <f t="shared" si="7"/>
        <v/>
      </c>
      <c r="AK53" s="266" t="str">
        <f t="shared" si="6"/>
        <v/>
      </c>
      <c r="AL53" s="267" t="str">
        <f t="shared" si="2"/>
        <v/>
      </c>
      <c r="AM53" s="268" t="str">
        <f t="shared" si="3"/>
        <v/>
      </c>
      <c r="AN53" s="276"/>
      <c r="AO53" s="269" t="str">
        <f t="shared" si="4"/>
        <v/>
      </c>
      <c r="AS53" s="366">
        <f t="shared" si="5"/>
        <v>0</v>
      </c>
    </row>
    <row r="54" spans="2:45">
      <c r="B54" s="576"/>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2"/>
      <c r="AB54" s="249"/>
      <c r="AC54" s="253"/>
      <c r="AD54" s="254"/>
      <c r="AE54" s="254"/>
      <c r="AF54" s="254"/>
      <c r="AG54" s="254"/>
      <c r="AH54" s="255"/>
      <c r="AI54" s="260" t="str">
        <f t="shared" si="1"/>
        <v/>
      </c>
      <c r="AJ54" s="266" t="str">
        <f t="shared" si="7"/>
        <v/>
      </c>
      <c r="AK54" s="266" t="str">
        <f t="shared" si="6"/>
        <v/>
      </c>
      <c r="AL54" s="267" t="str">
        <f t="shared" si="2"/>
        <v/>
      </c>
      <c r="AM54" s="268" t="str">
        <f t="shared" si="3"/>
        <v/>
      </c>
      <c r="AN54" s="276"/>
      <c r="AO54" s="269" t="str">
        <f t="shared" si="4"/>
        <v/>
      </c>
      <c r="AS54" s="366">
        <f t="shared" si="5"/>
        <v>0</v>
      </c>
    </row>
    <row r="55" spans="2:45">
      <c r="B55" s="576"/>
      <c r="C55" s="571"/>
      <c r="D55" s="571"/>
      <c r="E55" s="571"/>
      <c r="F55" s="571"/>
      <c r="G55" s="571"/>
      <c r="H55" s="571"/>
      <c r="I55" s="571"/>
      <c r="J55" s="571"/>
      <c r="K55" s="571"/>
      <c r="L55" s="571"/>
      <c r="M55" s="571"/>
      <c r="N55" s="571"/>
      <c r="O55" s="571"/>
      <c r="P55" s="571"/>
      <c r="Q55" s="571"/>
      <c r="R55" s="571"/>
      <c r="S55" s="571"/>
      <c r="T55" s="571"/>
      <c r="U55" s="571"/>
      <c r="V55" s="571"/>
      <c r="W55" s="571"/>
      <c r="X55" s="571"/>
      <c r="Y55" s="571"/>
      <c r="Z55" s="571"/>
      <c r="AA55" s="572"/>
      <c r="AB55" s="249"/>
      <c r="AC55" s="253"/>
      <c r="AD55" s="254"/>
      <c r="AE55" s="254"/>
      <c r="AF55" s="254"/>
      <c r="AG55" s="254"/>
      <c r="AH55" s="255"/>
      <c r="AI55" s="260" t="str">
        <f t="shared" si="1"/>
        <v/>
      </c>
      <c r="AJ55" s="266" t="str">
        <f t="shared" si="7"/>
        <v/>
      </c>
      <c r="AK55" s="266" t="str">
        <f t="shared" si="6"/>
        <v/>
      </c>
      <c r="AL55" s="267" t="str">
        <f t="shared" si="2"/>
        <v/>
      </c>
      <c r="AM55" s="268" t="str">
        <f t="shared" si="3"/>
        <v/>
      </c>
      <c r="AN55" s="276"/>
      <c r="AO55" s="269" t="str">
        <f t="shared" si="4"/>
        <v/>
      </c>
      <c r="AS55" s="366">
        <f>COUNTIF(AC55:AG55,"×")</f>
        <v>0</v>
      </c>
    </row>
    <row r="56" spans="2:45">
      <c r="B56" s="576"/>
      <c r="C56" s="571"/>
      <c r="D56" s="571"/>
      <c r="E56" s="571"/>
      <c r="F56" s="571"/>
      <c r="G56" s="571"/>
      <c r="H56" s="571"/>
      <c r="I56" s="571"/>
      <c r="J56" s="571"/>
      <c r="K56" s="571"/>
      <c r="L56" s="571"/>
      <c r="M56" s="571"/>
      <c r="N56" s="571"/>
      <c r="O56" s="571"/>
      <c r="P56" s="571"/>
      <c r="Q56" s="571"/>
      <c r="R56" s="571"/>
      <c r="S56" s="571"/>
      <c r="T56" s="571"/>
      <c r="U56" s="571"/>
      <c r="V56" s="571"/>
      <c r="W56" s="571"/>
      <c r="X56" s="571"/>
      <c r="Y56" s="571"/>
      <c r="Z56" s="571"/>
      <c r="AA56" s="572"/>
      <c r="AB56" s="249"/>
      <c r="AC56" s="253"/>
      <c r="AD56" s="254"/>
      <c r="AE56" s="254"/>
      <c r="AF56" s="254"/>
      <c r="AG56" s="254"/>
      <c r="AH56" s="255"/>
      <c r="AI56" s="260" t="str">
        <f t="shared" si="1"/>
        <v/>
      </c>
      <c r="AJ56" s="266" t="str">
        <f t="shared" si="7"/>
        <v/>
      </c>
      <c r="AK56" s="266" t="str">
        <f t="shared" si="6"/>
        <v/>
      </c>
      <c r="AL56" s="267" t="str">
        <f t="shared" si="2"/>
        <v/>
      </c>
      <c r="AM56" s="268" t="str">
        <f t="shared" si="3"/>
        <v/>
      </c>
      <c r="AN56" s="276"/>
      <c r="AO56" s="269" t="str">
        <f t="shared" si="4"/>
        <v/>
      </c>
      <c r="AS56" s="366">
        <f t="shared" si="5"/>
        <v>0</v>
      </c>
    </row>
    <row r="57" spans="2:45">
      <c r="B57" s="576"/>
      <c r="C57" s="571"/>
      <c r="D57" s="571"/>
      <c r="E57" s="571"/>
      <c r="F57" s="571"/>
      <c r="G57" s="571"/>
      <c r="H57" s="571"/>
      <c r="I57" s="571"/>
      <c r="J57" s="571"/>
      <c r="K57" s="571"/>
      <c r="L57" s="571"/>
      <c r="M57" s="571"/>
      <c r="N57" s="571"/>
      <c r="O57" s="571"/>
      <c r="P57" s="571"/>
      <c r="Q57" s="571"/>
      <c r="R57" s="571"/>
      <c r="S57" s="571"/>
      <c r="T57" s="571"/>
      <c r="U57" s="571"/>
      <c r="V57" s="571"/>
      <c r="W57" s="571"/>
      <c r="X57" s="571"/>
      <c r="Y57" s="571"/>
      <c r="Z57" s="571"/>
      <c r="AA57" s="572"/>
      <c r="AB57" s="249"/>
      <c r="AC57" s="253" t="s">
        <v>225</v>
      </c>
      <c r="AD57" s="254" t="s">
        <v>225</v>
      </c>
      <c r="AE57" s="254" t="s">
        <v>220</v>
      </c>
      <c r="AF57" s="254" t="s">
        <v>220</v>
      </c>
      <c r="AG57" s="254" t="s">
        <v>225</v>
      </c>
      <c r="AH57" s="255" t="s">
        <v>225</v>
      </c>
      <c r="AI57" s="260" t="str">
        <f t="shared" si="1"/>
        <v>○</v>
      </c>
      <c r="AJ57" s="266">
        <f t="shared" si="7"/>
        <v>1</v>
      </c>
      <c r="AK57" s="266">
        <f t="shared" si="6"/>
        <v>0.13</v>
      </c>
      <c r="AL57" s="267">
        <f t="shared" si="2"/>
        <v>0.13</v>
      </c>
      <c r="AM57" s="268">
        <f t="shared" si="3"/>
        <v>0.87</v>
      </c>
      <c r="AN57" s="276">
        <v>790</v>
      </c>
      <c r="AO57" s="270">
        <f t="shared" si="4"/>
        <v>687.3</v>
      </c>
      <c r="AS57" s="366">
        <f t="shared" si="5"/>
        <v>0</v>
      </c>
    </row>
    <row r="58" spans="2:45">
      <c r="B58" s="576"/>
      <c r="C58" s="571"/>
      <c r="D58" s="571"/>
      <c r="E58" s="571"/>
      <c r="F58" s="571"/>
      <c r="G58" s="571"/>
      <c r="H58" s="571"/>
      <c r="I58" s="571"/>
      <c r="J58" s="571"/>
      <c r="K58" s="571"/>
      <c r="L58" s="571"/>
      <c r="M58" s="571"/>
      <c r="N58" s="571"/>
      <c r="O58" s="571"/>
      <c r="P58" s="571"/>
      <c r="Q58" s="571"/>
      <c r="R58" s="571"/>
      <c r="S58" s="571"/>
      <c r="T58" s="571"/>
      <c r="U58" s="571"/>
      <c r="V58" s="571"/>
      <c r="W58" s="571"/>
      <c r="X58" s="571"/>
      <c r="Y58" s="571"/>
      <c r="Z58" s="571"/>
      <c r="AA58" s="572"/>
      <c r="AB58" s="249"/>
      <c r="AC58" s="253"/>
      <c r="AD58" s="254"/>
      <c r="AE58" s="254"/>
      <c r="AF58" s="254"/>
      <c r="AG58" s="254"/>
      <c r="AH58" s="255"/>
      <c r="AI58" s="260" t="str">
        <f t="shared" si="1"/>
        <v/>
      </c>
      <c r="AJ58" s="266" t="str">
        <f t="shared" si="7"/>
        <v/>
      </c>
      <c r="AK58" s="266" t="str">
        <f t="shared" si="6"/>
        <v/>
      </c>
      <c r="AL58" s="267" t="str">
        <f t="shared" si="2"/>
        <v/>
      </c>
      <c r="AM58" s="268" t="str">
        <f t="shared" si="3"/>
        <v/>
      </c>
      <c r="AN58" s="276"/>
      <c r="AO58" s="269" t="str">
        <f t="shared" si="4"/>
        <v/>
      </c>
      <c r="AS58" s="366">
        <f t="shared" si="5"/>
        <v>0</v>
      </c>
    </row>
    <row r="59" spans="2:45">
      <c r="B59" s="577"/>
      <c r="C59" s="571"/>
      <c r="D59" s="571"/>
      <c r="E59" s="571"/>
      <c r="F59" s="571"/>
      <c r="G59" s="571"/>
      <c r="H59" s="571"/>
      <c r="I59" s="571"/>
      <c r="J59" s="571"/>
      <c r="K59" s="571"/>
      <c r="L59" s="571"/>
      <c r="M59" s="571"/>
      <c r="N59" s="571"/>
      <c r="O59" s="571"/>
      <c r="P59" s="571"/>
      <c r="Q59" s="571"/>
      <c r="R59" s="571"/>
      <c r="S59" s="571"/>
      <c r="T59" s="571"/>
      <c r="U59" s="571"/>
      <c r="V59" s="571"/>
      <c r="W59" s="571"/>
      <c r="X59" s="571"/>
      <c r="Y59" s="571"/>
      <c r="Z59" s="571"/>
      <c r="AA59" s="572"/>
      <c r="AB59" s="249"/>
      <c r="AC59" s="253"/>
      <c r="AD59" s="254"/>
      <c r="AE59" s="254"/>
      <c r="AF59" s="254"/>
      <c r="AG59" s="254"/>
      <c r="AH59" s="255"/>
      <c r="AI59" s="260" t="str">
        <f t="shared" si="1"/>
        <v/>
      </c>
      <c r="AJ59" s="266" t="str">
        <f t="shared" si="7"/>
        <v/>
      </c>
      <c r="AK59" s="266" t="str">
        <f t="shared" si="6"/>
        <v/>
      </c>
      <c r="AL59" s="267" t="str">
        <f t="shared" si="2"/>
        <v/>
      </c>
      <c r="AM59" s="268" t="str">
        <f t="shared" si="3"/>
        <v/>
      </c>
      <c r="AN59" s="276"/>
      <c r="AO59" s="269" t="str">
        <f t="shared" si="4"/>
        <v/>
      </c>
      <c r="AS59" s="366">
        <f t="shared" si="5"/>
        <v>0</v>
      </c>
    </row>
    <row r="60" spans="2:45">
      <c r="B60" s="579"/>
      <c r="C60" s="571"/>
      <c r="D60" s="571"/>
      <c r="E60" s="571"/>
      <c r="F60" s="571"/>
      <c r="G60" s="571"/>
      <c r="H60" s="571"/>
      <c r="I60" s="571"/>
      <c r="J60" s="571"/>
      <c r="K60" s="571"/>
      <c r="L60" s="571"/>
      <c r="M60" s="571"/>
      <c r="N60" s="571"/>
      <c r="O60" s="571"/>
      <c r="P60" s="571"/>
      <c r="Q60" s="571"/>
      <c r="R60" s="571"/>
      <c r="S60" s="571"/>
      <c r="T60" s="571"/>
      <c r="U60" s="571"/>
      <c r="V60" s="571"/>
      <c r="W60" s="571"/>
      <c r="X60" s="571"/>
      <c r="Y60" s="571"/>
      <c r="Z60" s="571"/>
      <c r="AA60" s="572"/>
      <c r="AB60" s="249"/>
      <c r="AC60" s="253"/>
      <c r="AD60" s="254"/>
      <c r="AE60" s="254"/>
      <c r="AF60" s="254"/>
      <c r="AG60" s="254"/>
      <c r="AH60" s="255"/>
      <c r="AI60" s="260" t="str">
        <f t="shared" si="1"/>
        <v/>
      </c>
      <c r="AJ60" s="266" t="str">
        <f t="shared" si="7"/>
        <v/>
      </c>
      <c r="AK60" s="266" t="str">
        <f t="shared" si="6"/>
        <v/>
      </c>
      <c r="AL60" s="267" t="str">
        <f t="shared" si="2"/>
        <v/>
      </c>
      <c r="AM60" s="268"/>
      <c r="AN60" s="276"/>
      <c r="AO60" s="269" t="str">
        <f t="shared" si="4"/>
        <v/>
      </c>
      <c r="AS60" s="366">
        <f t="shared" si="5"/>
        <v>0</v>
      </c>
    </row>
    <row r="61" spans="2:45">
      <c r="B61" s="578"/>
      <c r="C61" s="571"/>
      <c r="D61" s="571"/>
      <c r="E61" s="571"/>
      <c r="F61" s="571"/>
      <c r="G61" s="571"/>
      <c r="H61" s="571"/>
      <c r="I61" s="571"/>
      <c r="J61" s="571"/>
      <c r="K61" s="571"/>
      <c r="L61" s="571"/>
      <c r="M61" s="571"/>
      <c r="N61" s="571"/>
      <c r="O61" s="571"/>
      <c r="P61" s="571"/>
      <c r="Q61" s="571"/>
      <c r="R61" s="571"/>
      <c r="S61" s="571"/>
      <c r="T61" s="571"/>
      <c r="U61" s="571"/>
      <c r="V61" s="571"/>
      <c r="W61" s="571"/>
      <c r="X61" s="571"/>
      <c r="Y61" s="571"/>
      <c r="Z61" s="571"/>
      <c r="AA61" s="572"/>
      <c r="AB61" s="249"/>
      <c r="AC61" s="253"/>
      <c r="AD61" s="254"/>
      <c r="AE61" s="254"/>
      <c r="AF61" s="254"/>
      <c r="AG61" s="254"/>
      <c r="AH61" s="255"/>
      <c r="AI61" s="260" t="str">
        <f t="shared" si="1"/>
        <v/>
      </c>
      <c r="AJ61" s="266" t="str">
        <f t="shared" si="7"/>
        <v/>
      </c>
      <c r="AK61" s="266" t="str">
        <f t="shared" si="6"/>
        <v/>
      </c>
      <c r="AL61" s="267" t="str">
        <f t="shared" si="2"/>
        <v/>
      </c>
      <c r="AM61" s="268"/>
      <c r="AN61" s="276"/>
      <c r="AO61" s="269" t="str">
        <f t="shared" si="4"/>
        <v/>
      </c>
      <c r="AS61" s="366">
        <f t="shared" si="5"/>
        <v>0</v>
      </c>
    </row>
    <row r="62" spans="2:45">
      <c r="B62" s="578"/>
      <c r="C62" s="571"/>
      <c r="D62" s="571"/>
      <c r="E62" s="571"/>
      <c r="F62" s="571"/>
      <c r="G62" s="571"/>
      <c r="H62" s="571"/>
      <c r="I62" s="571"/>
      <c r="J62" s="571"/>
      <c r="K62" s="571"/>
      <c r="L62" s="571"/>
      <c r="M62" s="571"/>
      <c r="N62" s="571"/>
      <c r="O62" s="571"/>
      <c r="P62" s="571"/>
      <c r="Q62" s="571"/>
      <c r="R62" s="571"/>
      <c r="S62" s="571"/>
      <c r="T62" s="571"/>
      <c r="U62" s="571"/>
      <c r="V62" s="571"/>
      <c r="W62" s="571"/>
      <c r="X62" s="571"/>
      <c r="Y62" s="571"/>
      <c r="Z62" s="571"/>
      <c r="AA62" s="572"/>
      <c r="AB62" s="249"/>
      <c r="AC62" s="253" t="s">
        <v>219</v>
      </c>
      <c r="AD62" s="254" t="s">
        <v>225</v>
      </c>
      <c r="AE62" s="254" t="s">
        <v>220</v>
      </c>
      <c r="AF62" s="254" t="s">
        <v>220</v>
      </c>
      <c r="AG62" s="254" t="s">
        <v>219</v>
      </c>
      <c r="AH62" s="255" t="s">
        <v>220</v>
      </c>
      <c r="AI62" s="260" t="str">
        <f t="shared" si="1"/>
        <v>×</v>
      </c>
      <c r="AJ62" s="266">
        <f t="shared" si="7"/>
        <v>0</v>
      </c>
      <c r="AK62" s="266">
        <f t="shared" si="6"/>
        <v>0.13</v>
      </c>
      <c r="AL62" s="267">
        <f t="shared" si="2"/>
        <v>0</v>
      </c>
      <c r="AM62" s="268">
        <f>1-AL62</f>
        <v>1</v>
      </c>
      <c r="AN62" s="276">
        <v>140</v>
      </c>
      <c r="AO62" s="270">
        <f t="shared" si="4"/>
        <v>140</v>
      </c>
      <c r="AS62" s="366">
        <f t="shared" si="5"/>
        <v>2</v>
      </c>
    </row>
    <row r="63" spans="2:45">
      <c r="B63" s="576"/>
      <c r="C63" s="571"/>
      <c r="D63" s="571"/>
      <c r="E63" s="571"/>
      <c r="F63" s="571"/>
      <c r="G63" s="571"/>
      <c r="H63" s="571"/>
      <c r="I63" s="571"/>
      <c r="J63" s="571"/>
      <c r="K63" s="571"/>
      <c r="L63" s="571"/>
      <c r="M63" s="571"/>
      <c r="N63" s="571"/>
      <c r="O63" s="571"/>
      <c r="P63" s="571"/>
      <c r="Q63" s="571"/>
      <c r="R63" s="571"/>
      <c r="S63" s="571"/>
      <c r="T63" s="571"/>
      <c r="U63" s="571"/>
      <c r="V63" s="571"/>
      <c r="W63" s="571"/>
      <c r="X63" s="571"/>
      <c r="Y63" s="571"/>
      <c r="Z63" s="571"/>
      <c r="AA63" s="572"/>
      <c r="AB63" s="249"/>
      <c r="AC63" s="253"/>
      <c r="AD63" s="254"/>
      <c r="AE63" s="254"/>
      <c r="AF63" s="254"/>
      <c r="AG63" s="254"/>
      <c r="AH63" s="255"/>
      <c r="AI63" s="260" t="str">
        <f t="shared" si="1"/>
        <v/>
      </c>
      <c r="AJ63" s="266" t="str">
        <f t="shared" si="7"/>
        <v/>
      </c>
      <c r="AK63" s="266" t="str">
        <f t="shared" si="6"/>
        <v/>
      </c>
      <c r="AL63" s="267" t="str">
        <f t="shared" si="2"/>
        <v/>
      </c>
      <c r="AM63" s="268"/>
      <c r="AN63" s="276"/>
      <c r="AO63" s="269" t="str">
        <f t="shared" si="4"/>
        <v/>
      </c>
      <c r="AS63" s="366">
        <f t="shared" si="5"/>
        <v>0</v>
      </c>
    </row>
    <row r="64" spans="2:45">
      <c r="B64" s="576"/>
      <c r="C64" s="571"/>
      <c r="D64" s="571"/>
      <c r="E64" s="571"/>
      <c r="F64" s="571"/>
      <c r="G64" s="571"/>
      <c r="H64" s="571"/>
      <c r="I64" s="571"/>
      <c r="J64" s="571"/>
      <c r="K64" s="571"/>
      <c r="L64" s="571"/>
      <c r="M64" s="571"/>
      <c r="N64" s="571"/>
      <c r="O64" s="571"/>
      <c r="P64" s="571"/>
      <c r="Q64" s="571"/>
      <c r="R64" s="571"/>
      <c r="S64" s="571"/>
      <c r="T64" s="571"/>
      <c r="U64" s="571"/>
      <c r="V64" s="571"/>
      <c r="W64" s="571"/>
      <c r="X64" s="571"/>
      <c r="Y64" s="571"/>
      <c r="Z64" s="571"/>
      <c r="AA64" s="572"/>
      <c r="AB64" s="249"/>
      <c r="AC64" s="253"/>
      <c r="AD64" s="254"/>
      <c r="AE64" s="254"/>
      <c r="AF64" s="254"/>
      <c r="AG64" s="254"/>
      <c r="AH64" s="255"/>
      <c r="AI64" s="260" t="str">
        <f t="shared" si="1"/>
        <v/>
      </c>
      <c r="AJ64" s="266" t="str">
        <f t="shared" si="7"/>
        <v/>
      </c>
      <c r="AK64" s="266" t="str">
        <f t="shared" si="6"/>
        <v/>
      </c>
      <c r="AL64" s="267" t="str">
        <f t="shared" si="2"/>
        <v/>
      </c>
      <c r="AM64" s="268"/>
      <c r="AN64" s="276"/>
      <c r="AO64" s="269" t="str">
        <f t="shared" si="4"/>
        <v/>
      </c>
      <c r="AS64" s="366">
        <f t="shared" si="5"/>
        <v>0</v>
      </c>
    </row>
    <row r="65" spans="2:45">
      <c r="B65" s="576"/>
      <c r="C65" s="571"/>
      <c r="D65" s="571"/>
      <c r="E65" s="571"/>
      <c r="F65" s="571"/>
      <c r="G65" s="571"/>
      <c r="H65" s="571"/>
      <c r="I65" s="571"/>
      <c r="J65" s="571"/>
      <c r="K65" s="571"/>
      <c r="L65" s="571"/>
      <c r="M65" s="571"/>
      <c r="N65" s="571"/>
      <c r="O65" s="571"/>
      <c r="P65" s="571"/>
      <c r="Q65" s="571"/>
      <c r="R65" s="571"/>
      <c r="S65" s="571"/>
      <c r="T65" s="571"/>
      <c r="U65" s="571"/>
      <c r="V65" s="571"/>
      <c r="W65" s="571"/>
      <c r="X65" s="571"/>
      <c r="Y65" s="571"/>
      <c r="Z65" s="571"/>
      <c r="AA65" s="572"/>
      <c r="AB65" s="249"/>
      <c r="AC65" s="253"/>
      <c r="AD65" s="254"/>
      <c r="AE65" s="254"/>
      <c r="AF65" s="254"/>
      <c r="AG65" s="254"/>
      <c r="AH65" s="255"/>
      <c r="AI65" s="260" t="str">
        <f t="shared" si="1"/>
        <v/>
      </c>
      <c r="AJ65" s="266" t="str">
        <f t="shared" si="7"/>
        <v/>
      </c>
      <c r="AK65" s="266" t="str">
        <f t="shared" si="6"/>
        <v/>
      </c>
      <c r="AL65" s="267" t="str">
        <f t="shared" si="2"/>
        <v/>
      </c>
      <c r="AM65" s="268"/>
      <c r="AN65" s="276"/>
      <c r="AO65" s="269" t="str">
        <f t="shared" si="4"/>
        <v/>
      </c>
      <c r="AS65" s="366">
        <f t="shared" si="5"/>
        <v>0</v>
      </c>
    </row>
    <row r="66" spans="2:45">
      <c r="B66" s="576"/>
      <c r="C66" s="571"/>
      <c r="D66" s="571"/>
      <c r="E66" s="571"/>
      <c r="F66" s="571"/>
      <c r="G66" s="571"/>
      <c r="H66" s="571"/>
      <c r="I66" s="571"/>
      <c r="J66" s="571"/>
      <c r="K66" s="571"/>
      <c r="L66" s="571"/>
      <c r="M66" s="571"/>
      <c r="N66" s="571"/>
      <c r="O66" s="571"/>
      <c r="P66" s="571"/>
      <c r="Q66" s="571"/>
      <c r="R66" s="571"/>
      <c r="S66" s="571"/>
      <c r="T66" s="571"/>
      <c r="U66" s="571"/>
      <c r="V66" s="571"/>
      <c r="W66" s="571"/>
      <c r="X66" s="571"/>
      <c r="Y66" s="571"/>
      <c r="Z66" s="571"/>
      <c r="AA66" s="572"/>
      <c r="AB66" s="249"/>
      <c r="AC66" s="253"/>
      <c r="AD66" s="254"/>
      <c r="AE66" s="254"/>
      <c r="AF66" s="254"/>
      <c r="AG66" s="254"/>
      <c r="AH66" s="255"/>
      <c r="AI66" s="260" t="str">
        <f t="shared" si="1"/>
        <v/>
      </c>
      <c r="AJ66" s="266" t="str">
        <f t="shared" si="7"/>
        <v/>
      </c>
      <c r="AK66" s="266" t="str">
        <f t="shared" si="6"/>
        <v/>
      </c>
      <c r="AL66" s="267" t="str">
        <f t="shared" si="2"/>
        <v/>
      </c>
      <c r="AM66" s="268"/>
      <c r="AN66" s="276"/>
      <c r="AO66" s="269" t="str">
        <f t="shared" si="4"/>
        <v/>
      </c>
      <c r="AS66" s="366">
        <f t="shared" si="5"/>
        <v>0</v>
      </c>
    </row>
    <row r="67" spans="2:45">
      <c r="B67" s="576"/>
      <c r="C67" s="571"/>
      <c r="D67" s="571"/>
      <c r="E67" s="571"/>
      <c r="F67" s="571"/>
      <c r="G67" s="571"/>
      <c r="H67" s="571"/>
      <c r="I67" s="571"/>
      <c r="J67" s="571"/>
      <c r="K67" s="571"/>
      <c r="L67" s="571"/>
      <c r="M67" s="571"/>
      <c r="N67" s="571"/>
      <c r="O67" s="571"/>
      <c r="P67" s="571"/>
      <c r="Q67" s="571"/>
      <c r="R67" s="571"/>
      <c r="S67" s="571"/>
      <c r="T67" s="571"/>
      <c r="U67" s="571"/>
      <c r="V67" s="571"/>
      <c r="W67" s="571"/>
      <c r="X67" s="571"/>
      <c r="Y67" s="571"/>
      <c r="Z67" s="571"/>
      <c r="AA67" s="572"/>
      <c r="AB67" s="249"/>
      <c r="AC67" s="253" t="s">
        <v>225</v>
      </c>
      <c r="AD67" s="254" t="s">
        <v>220</v>
      </c>
      <c r="AE67" s="254" t="s">
        <v>220</v>
      </c>
      <c r="AF67" s="254" t="s">
        <v>220</v>
      </c>
      <c r="AG67" s="254" t="s">
        <v>220</v>
      </c>
      <c r="AH67" s="255" t="s">
        <v>220</v>
      </c>
      <c r="AI67" s="260" t="str">
        <f t="shared" si="1"/>
        <v>○</v>
      </c>
      <c r="AJ67" s="266">
        <f t="shared" si="7"/>
        <v>1</v>
      </c>
      <c r="AK67" s="266">
        <f t="shared" si="6"/>
        <v>0.13</v>
      </c>
      <c r="AL67" s="267">
        <f t="shared" si="2"/>
        <v>0.13</v>
      </c>
      <c r="AM67" s="268">
        <f>1-AL67</f>
        <v>0.87</v>
      </c>
      <c r="AN67" s="276">
        <v>4660</v>
      </c>
      <c r="AO67" s="270">
        <f t="shared" si="4"/>
        <v>4054.2</v>
      </c>
      <c r="AS67" s="366">
        <f t="shared" si="5"/>
        <v>0</v>
      </c>
    </row>
    <row r="68" spans="2:45">
      <c r="B68" s="576"/>
      <c r="C68" s="571"/>
      <c r="D68" s="571"/>
      <c r="E68" s="571"/>
      <c r="F68" s="571"/>
      <c r="G68" s="571"/>
      <c r="H68" s="571"/>
      <c r="I68" s="571"/>
      <c r="J68" s="571"/>
      <c r="K68" s="571"/>
      <c r="L68" s="571"/>
      <c r="M68" s="571"/>
      <c r="N68" s="571"/>
      <c r="O68" s="571"/>
      <c r="P68" s="571"/>
      <c r="Q68" s="571"/>
      <c r="R68" s="571"/>
      <c r="S68" s="571"/>
      <c r="T68" s="571"/>
      <c r="U68" s="571"/>
      <c r="V68" s="571"/>
      <c r="W68" s="571"/>
      <c r="X68" s="571"/>
      <c r="Y68" s="571"/>
      <c r="Z68" s="571"/>
      <c r="AA68" s="572"/>
      <c r="AB68" s="249"/>
      <c r="AC68" s="253"/>
      <c r="AD68" s="254"/>
      <c r="AE68" s="254"/>
      <c r="AF68" s="254"/>
      <c r="AG68" s="254"/>
      <c r="AH68" s="255"/>
      <c r="AI68" s="260" t="str">
        <f t="shared" si="1"/>
        <v/>
      </c>
      <c r="AJ68" s="266" t="str">
        <f t="shared" si="7"/>
        <v/>
      </c>
      <c r="AK68" s="266" t="str">
        <f t="shared" si="6"/>
        <v/>
      </c>
      <c r="AL68" s="267" t="str">
        <f t="shared" si="2"/>
        <v/>
      </c>
      <c r="AM68" s="268"/>
      <c r="AN68" s="276"/>
      <c r="AO68" s="269" t="str">
        <f t="shared" si="4"/>
        <v/>
      </c>
      <c r="AS68" s="366">
        <f t="shared" si="5"/>
        <v>0</v>
      </c>
    </row>
    <row r="69" spans="2:45">
      <c r="B69" s="576"/>
      <c r="C69" s="571"/>
      <c r="D69" s="571"/>
      <c r="E69" s="571"/>
      <c r="F69" s="571"/>
      <c r="G69" s="571"/>
      <c r="H69" s="571"/>
      <c r="I69" s="571"/>
      <c r="J69" s="571"/>
      <c r="K69" s="571"/>
      <c r="L69" s="571"/>
      <c r="M69" s="571"/>
      <c r="N69" s="571"/>
      <c r="O69" s="571"/>
      <c r="P69" s="571"/>
      <c r="Q69" s="571"/>
      <c r="R69" s="571"/>
      <c r="S69" s="571"/>
      <c r="T69" s="571"/>
      <c r="U69" s="571"/>
      <c r="V69" s="571"/>
      <c r="W69" s="571"/>
      <c r="X69" s="571"/>
      <c r="Y69" s="571"/>
      <c r="Z69" s="571"/>
      <c r="AA69" s="572"/>
      <c r="AB69" s="249"/>
      <c r="AC69" s="253"/>
      <c r="AD69" s="254"/>
      <c r="AE69" s="254"/>
      <c r="AF69" s="254"/>
      <c r="AG69" s="254"/>
      <c r="AH69" s="255"/>
      <c r="AI69" s="260" t="str">
        <f t="shared" si="1"/>
        <v/>
      </c>
      <c r="AJ69" s="266" t="str">
        <f t="shared" si="7"/>
        <v/>
      </c>
      <c r="AK69" s="266" t="str">
        <f t="shared" si="6"/>
        <v/>
      </c>
      <c r="AL69" s="267" t="str">
        <f t="shared" si="2"/>
        <v/>
      </c>
      <c r="AM69" s="268"/>
      <c r="AN69" s="276"/>
      <c r="AO69" s="269" t="str">
        <f t="shared" si="4"/>
        <v/>
      </c>
      <c r="AS69" s="366">
        <f t="shared" si="5"/>
        <v>0</v>
      </c>
    </row>
    <row r="70" spans="2:45">
      <c r="B70" s="576"/>
      <c r="C70" s="571"/>
      <c r="D70" s="571"/>
      <c r="E70" s="571"/>
      <c r="F70" s="571"/>
      <c r="G70" s="571"/>
      <c r="H70" s="571"/>
      <c r="I70" s="571"/>
      <c r="J70" s="571"/>
      <c r="K70" s="571"/>
      <c r="L70" s="571"/>
      <c r="M70" s="571"/>
      <c r="N70" s="571"/>
      <c r="O70" s="571"/>
      <c r="P70" s="571"/>
      <c r="Q70" s="571"/>
      <c r="R70" s="571"/>
      <c r="S70" s="571"/>
      <c r="T70" s="571"/>
      <c r="U70" s="571"/>
      <c r="V70" s="571"/>
      <c r="W70" s="571"/>
      <c r="X70" s="571"/>
      <c r="Y70" s="571"/>
      <c r="Z70" s="571"/>
      <c r="AA70" s="572"/>
      <c r="AB70" s="249"/>
      <c r="AC70" s="253"/>
      <c r="AD70" s="254"/>
      <c r="AE70" s="254"/>
      <c r="AF70" s="254"/>
      <c r="AG70" s="254"/>
      <c r="AH70" s="255"/>
      <c r="AI70" s="260" t="str">
        <f t="shared" si="1"/>
        <v/>
      </c>
      <c r="AJ70" s="266" t="str">
        <f t="shared" si="7"/>
        <v/>
      </c>
      <c r="AK70" s="266" t="str">
        <f t="shared" si="6"/>
        <v/>
      </c>
      <c r="AL70" s="267" t="str">
        <f t="shared" si="2"/>
        <v/>
      </c>
      <c r="AM70" s="268"/>
      <c r="AN70" s="276"/>
      <c r="AO70" s="269" t="str">
        <f t="shared" si="4"/>
        <v/>
      </c>
      <c r="AS70" s="366">
        <f t="shared" si="5"/>
        <v>0</v>
      </c>
    </row>
    <row r="71" spans="2:45">
      <c r="B71" s="576"/>
      <c r="C71" s="571"/>
      <c r="D71" s="571"/>
      <c r="E71" s="571"/>
      <c r="F71" s="571"/>
      <c r="G71" s="571"/>
      <c r="H71" s="571"/>
      <c r="I71" s="571"/>
      <c r="J71" s="571"/>
      <c r="K71" s="571"/>
      <c r="L71" s="571"/>
      <c r="M71" s="571"/>
      <c r="N71" s="571"/>
      <c r="O71" s="571"/>
      <c r="P71" s="571"/>
      <c r="Q71" s="571"/>
      <c r="R71" s="571"/>
      <c r="S71" s="571"/>
      <c r="T71" s="571"/>
      <c r="U71" s="571"/>
      <c r="V71" s="571"/>
      <c r="W71" s="571"/>
      <c r="X71" s="571"/>
      <c r="Y71" s="571"/>
      <c r="Z71" s="571"/>
      <c r="AA71" s="572"/>
      <c r="AB71" s="249"/>
      <c r="AC71" s="253"/>
      <c r="AD71" s="254"/>
      <c r="AE71" s="254"/>
      <c r="AF71" s="254"/>
      <c r="AG71" s="254"/>
      <c r="AH71" s="255"/>
      <c r="AI71" s="260" t="str">
        <f t="shared" ref="AI71:AI83" si="8">IF(AC71="","",IF(AS71=0,"○",IF(AND(AS71&gt;0,AH71="○"),"△","×")))</f>
        <v/>
      </c>
      <c r="AJ71" s="266" t="str">
        <f t="shared" si="7"/>
        <v/>
      </c>
      <c r="AK71" s="266" t="str">
        <f t="shared" si="6"/>
        <v/>
      </c>
      <c r="AL71" s="267" t="str">
        <f t="shared" ref="AL71:AL83" si="9">IF(AK71="","",MIN(AJ71:AK71))</f>
        <v/>
      </c>
      <c r="AM71" s="268"/>
      <c r="AN71" s="276"/>
      <c r="AO71" s="269" t="str">
        <f t="shared" ref="AO71:AO83" si="10">IF(AN71="","",AM71*AN71)</f>
        <v/>
      </c>
      <c r="AS71" s="366">
        <f t="shared" ref="AS71:AS83" si="11">COUNTIF(AC71:AG71,"×")</f>
        <v>0</v>
      </c>
    </row>
    <row r="72" spans="2:45">
      <c r="B72" s="576"/>
      <c r="C72" s="571"/>
      <c r="D72" s="571"/>
      <c r="E72" s="571"/>
      <c r="F72" s="571"/>
      <c r="G72" s="571"/>
      <c r="H72" s="571"/>
      <c r="I72" s="571"/>
      <c r="J72" s="571"/>
      <c r="K72" s="571"/>
      <c r="L72" s="571"/>
      <c r="M72" s="571"/>
      <c r="N72" s="571"/>
      <c r="O72" s="571"/>
      <c r="P72" s="571"/>
      <c r="Q72" s="571"/>
      <c r="R72" s="571"/>
      <c r="S72" s="571"/>
      <c r="T72" s="571"/>
      <c r="U72" s="571"/>
      <c r="V72" s="571"/>
      <c r="W72" s="571"/>
      <c r="X72" s="571"/>
      <c r="Y72" s="571"/>
      <c r="Z72" s="571"/>
      <c r="AA72" s="572"/>
      <c r="AB72" s="249"/>
      <c r="AC72" s="253"/>
      <c r="AD72" s="254"/>
      <c r="AE72" s="254"/>
      <c r="AF72" s="254"/>
      <c r="AG72" s="254"/>
      <c r="AH72" s="255"/>
      <c r="AI72" s="260" t="str">
        <f t="shared" si="8"/>
        <v/>
      </c>
      <c r="AJ72" s="266" t="str">
        <f t="shared" si="7"/>
        <v/>
      </c>
      <c r="AK72" s="266" t="str">
        <f t="shared" ref="AK72:AK83" si="12">+IF(AJ72="","",AK$6)</f>
        <v/>
      </c>
      <c r="AL72" s="267" t="str">
        <f t="shared" si="9"/>
        <v/>
      </c>
      <c r="AM72" s="268"/>
      <c r="AN72" s="276"/>
      <c r="AO72" s="269" t="str">
        <f t="shared" si="10"/>
        <v/>
      </c>
      <c r="AS72" s="366">
        <f t="shared" si="11"/>
        <v>0</v>
      </c>
    </row>
    <row r="73" spans="2:45">
      <c r="B73" s="576"/>
      <c r="C73" s="571"/>
      <c r="D73" s="571"/>
      <c r="E73" s="571"/>
      <c r="F73" s="571"/>
      <c r="G73" s="571"/>
      <c r="H73" s="571"/>
      <c r="I73" s="571"/>
      <c r="J73" s="571"/>
      <c r="K73" s="571"/>
      <c r="L73" s="571"/>
      <c r="M73" s="571"/>
      <c r="N73" s="571"/>
      <c r="O73" s="571"/>
      <c r="P73" s="571"/>
      <c r="Q73" s="571"/>
      <c r="R73" s="571"/>
      <c r="S73" s="571"/>
      <c r="T73" s="571"/>
      <c r="U73" s="571"/>
      <c r="V73" s="571"/>
      <c r="W73" s="571"/>
      <c r="X73" s="571"/>
      <c r="Y73" s="571"/>
      <c r="Z73" s="571"/>
      <c r="AA73" s="572"/>
      <c r="AB73" s="249"/>
      <c r="AC73" s="253"/>
      <c r="AD73" s="254"/>
      <c r="AE73" s="254"/>
      <c r="AF73" s="254"/>
      <c r="AG73" s="254"/>
      <c r="AH73" s="255"/>
      <c r="AI73" s="260" t="str">
        <f t="shared" si="8"/>
        <v/>
      </c>
      <c r="AJ73" s="266" t="str">
        <f t="shared" si="7"/>
        <v/>
      </c>
      <c r="AK73" s="266" t="str">
        <f t="shared" si="12"/>
        <v/>
      </c>
      <c r="AL73" s="267" t="str">
        <f t="shared" si="9"/>
        <v/>
      </c>
      <c r="AM73" s="268"/>
      <c r="AN73" s="276"/>
      <c r="AO73" s="269" t="str">
        <f t="shared" si="10"/>
        <v/>
      </c>
      <c r="AS73" s="366">
        <f t="shared" si="11"/>
        <v>0</v>
      </c>
    </row>
    <row r="74" spans="2:45">
      <c r="B74" s="576"/>
      <c r="C74" s="571"/>
      <c r="D74" s="571"/>
      <c r="E74" s="571"/>
      <c r="F74" s="571"/>
      <c r="G74" s="571"/>
      <c r="H74" s="571"/>
      <c r="I74" s="571"/>
      <c r="J74" s="571"/>
      <c r="K74" s="571"/>
      <c r="L74" s="571"/>
      <c r="M74" s="571"/>
      <c r="N74" s="571"/>
      <c r="O74" s="571"/>
      <c r="P74" s="571"/>
      <c r="Q74" s="571"/>
      <c r="R74" s="571"/>
      <c r="S74" s="571"/>
      <c r="T74" s="571"/>
      <c r="U74" s="571"/>
      <c r="V74" s="571"/>
      <c r="W74" s="571"/>
      <c r="X74" s="571"/>
      <c r="Y74" s="571"/>
      <c r="Z74" s="571"/>
      <c r="AA74" s="572"/>
      <c r="AB74" s="249"/>
      <c r="AC74" s="253" t="s">
        <v>219</v>
      </c>
      <c r="AD74" s="254" t="s">
        <v>220</v>
      </c>
      <c r="AE74" s="254" t="s">
        <v>220</v>
      </c>
      <c r="AF74" s="254" t="s">
        <v>220</v>
      </c>
      <c r="AG74" s="254" t="s">
        <v>225</v>
      </c>
      <c r="AH74" s="255" t="s">
        <v>225</v>
      </c>
      <c r="AI74" s="260" t="str">
        <f t="shared" si="8"/>
        <v>△</v>
      </c>
      <c r="AJ74" s="266">
        <f t="shared" si="7"/>
        <v>0.5</v>
      </c>
      <c r="AK74" s="266">
        <f t="shared" si="12"/>
        <v>0.13</v>
      </c>
      <c r="AL74" s="267">
        <f t="shared" si="9"/>
        <v>0.13</v>
      </c>
      <c r="AM74" s="268">
        <f>1-AL74</f>
        <v>0.87</v>
      </c>
      <c r="AN74" s="276">
        <v>5340</v>
      </c>
      <c r="AO74" s="270">
        <f t="shared" si="10"/>
        <v>4645.8</v>
      </c>
      <c r="AS74" s="366">
        <f t="shared" si="11"/>
        <v>1</v>
      </c>
    </row>
    <row r="75" spans="2:45">
      <c r="B75" s="576"/>
      <c r="C75" s="571"/>
      <c r="D75" s="571"/>
      <c r="E75" s="571"/>
      <c r="F75" s="571"/>
      <c r="G75" s="571"/>
      <c r="H75" s="571"/>
      <c r="I75" s="571"/>
      <c r="J75" s="571"/>
      <c r="K75" s="571"/>
      <c r="L75" s="571"/>
      <c r="M75" s="571"/>
      <c r="N75" s="571"/>
      <c r="O75" s="571"/>
      <c r="P75" s="571"/>
      <c r="Q75" s="571"/>
      <c r="R75" s="571"/>
      <c r="S75" s="571"/>
      <c r="T75" s="571"/>
      <c r="U75" s="571"/>
      <c r="V75" s="571"/>
      <c r="W75" s="571"/>
      <c r="X75" s="571"/>
      <c r="Y75" s="571"/>
      <c r="Z75" s="571"/>
      <c r="AA75" s="572"/>
      <c r="AB75" s="249"/>
      <c r="AC75" s="253"/>
      <c r="AD75" s="254"/>
      <c r="AE75" s="254"/>
      <c r="AF75" s="254"/>
      <c r="AG75" s="254"/>
      <c r="AH75" s="255"/>
      <c r="AI75" s="260" t="str">
        <f t="shared" si="8"/>
        <v/>
      </c>
      <c r="AJ75" s="266" t="str">
        <f t="shared" si="7"/>
        <v/>
      </c>
      <c r="AK75" s="266" t="str">
        <f t="shared" si="12"/>
        <v/>
      </c>
      <c r="AL75" s="267" t="str">
        <f t="shared" si="9"/>
        <v/>
      </c>
      <c r="AM75" s="268"/>
      <c r="AN75" s="276"/>
      <c r="AO75" s="269" t="str">
        <f t="shared" si="10"/>
        <v/>
      </c>
      <c r="AS75" s="366">
        <f t="shared" si="11"/>
        <v>0</v>
      </c>
    </row>
    <row r="76" spans="2:45">
      <c r="B76" s="576"/>
      <c r="C76" s="571"/>
      <c r="D76" s="571"/>
      <c r="E76" s="571"/>
      <c r="F76" s="571"/>
      <c r="G76" s="571"/>
      <c r="H76" s="571"/>
      <c r="I76" s="571"/>
      <c r="J76" s="571"/>
      <c r="K76" s="571"/>
      <c r="L76" s="571"/>
      <c r="M76" s="571"/>
      <c r="N76" s="571"/>
      <c r="O76" s="571"/>
      <c r="P76" s="571"/>
      <c r="Q76" s="571"/>
      <c r="R76" s="571"/>
      <c r="S76" s="571"/>
      <c r="T76" s="571"/>
      <c r="U76" s="571"/>
      <c r="V76" s="571"/>
      <c r="W76" s="571"/>
      <c r="X76" s="571"/>
      <c r="Y76" s="571"/>
      <c r="Z76" s="571"/>
      <c r="AA76" s="572"/>
      <c r="AB76" s="249"/>
      <c r="AC76" s="253"/>
      <c r="AD76" s="254"/>
      <c r="AE76" s="254"/>
      <c r="AF76" s="254"/>
      <c r="AG76" s="254"/>
      <c r="AH76" s="255"/>
      <c r="AI76" s="260" t="str">
        <f t="shared" si="8"/>
        <v/>
      </c>
      <c r="AJ76" s="266" t="str">
        <f t="shared" si="7"/>
        <v/>
      </c>
      <c r="AK76" s="266" t="str">
        <f t="shared" si="12"/>
        <v/>
      </c>
      <c r="AL76" s="267" t="str">
        <f t="shared" si="9"/>
        <v/>
      </c>
      <c r="AM76" s="268"/>
      <c r="AN76" s="276"/>
      <c r="AO76" s="269" t="str">
        <f t="shared" si="10"/>
        <v/>
      </c>
      <c r="AS76" s="366">
        <f t="shared" si="11"/>
        <v>0</v>
      </c>
    </row>
    <row r="77" spans="2:45">
      <c r="B77" s="576"/>
      <c r="C77" s="571"/>
      <c r="D77" s="571"/>
      <c r="E77" s="571"/>
      <c r="F77" s="571"/>
      <c r="G77" s="571"/>
      <c r="H77" s="571"/>
      <c r="I77" s="571"/>
      <c r="J77" s="571"/>
      <c r="K77" s="571"/>
      <c r="L77" s="571"/>
      <c r="M77" s="571"/>
      <c r="N77" s="571"/>
      <c r="O77" s="571"/>
      <c r="P77" s="571"/>
      <c r="Q77" s="571"/>
      <c r="R77" s="571"/>
      <c r="S77" s="571"/>
      <c r="T77" s="571"/>
      <c r="U77" s="571"/>
      <c r="V77" s="571"/>
      <c r="W77" s="571"/>
      <c r="X77" s="571"/>
      <c r="Y77" s="571"/>
      <c r="Z77" s="571"/>
      <c r="AA77" s="572"/>
      <c r="AB77" s="249"/>
      <c r="AC77" s="253"/>
      <c r="AD77" s="254"/>
      <c r="AE77" s="254"/>
      <c r="AF77" s="254"/>
      <c r="AG77" s="254"/>
      <c r="AH77" s="255"/>
      <c r="AI77" s="260" t="str">
        <f t="shared" si="8"/>
        <v/>
      </c>
      <c r="AJ77" s="266" t="str">
        <f t="shared" si="7"/>
        <v/>
      </c>
      <c r="AK77" s="266" t="str">
        <f t="shared" si="12"/>
        <v/>
      </c>
      <c r="AL77" s="267" t="str">
        <f t="shared" si="9"/>
        <v/>
      </c>
      <c r="AM77" s="268"/>
      <c r="AN77" s="276"/>
      <c r="AO77" s="269" t="str">
        <f t="shared" si="10"/>
        <v/>
      </c>
      <c r="AS77" s="366">
        <f t="shared" si="11"/>
        <v>0</v>
      </c>
    </row>
    <row r="78" spans="2:45">
      <c r="B78" s="576"/>
      <c r="C78" s="571"/>
      <c r="D78" s="571"/>
      <c r="E78" s="571"/>
      <c r="F78" s="571"/>
      <c r="G78" s="571"/>
      <c r="H78" s="571"/>
      <c r="I78" s="571"/>
      <c r="J78" s="571"/>
      <c r="K78" s="571"/>
      <c r="L78" s="571"/>
      <c r="M78" s="571"/>
      <c r="N78" s="571"/>
      <c r="O78" s="571"/>
      <c r="P78" s="571"/>
      <c r="Q78" s="571"/>
      <c r="R78" s="571"/>
      <c r="S78" s="571"/>
      <c r="T78" s="571"/>
      <c r="U78" s="571"/>
      <c r="V78" s="571"/>
      <c r="W78" s="571"/>
      <c r="X78" s="571"/>
      <c r="Y78" s="571"/>
      <c r="Z78" s="571"/>
      <c r="AA78" s="572"/>
      <c r="AB78" s="249"/>
      <c r="AC78" s="253" t="s">
        <v>219</v>
      </c>
      <c r="AD78" s="254" t="s">
        <v>225</v>
      </c>
      <c r="AE78" s="254" t="s">
        <v>220</v>
      </c>
      <c r="AF78" s="254" t="s">
        <v>220</v>
      </c>
      <c r="AG78" s="254" t="s">
        <v>225</v>
      </c>
      <c r="AH78" s="255" t="s">
        <v>220</v>
      </c>
      <c r="AI78" s="260" t="str">
        <f t="shared" si="8"/>
        <v>×</v>
      </c>
      <c r="AJ78" s="266">
        <f t="shared" si="7"/>
        <v>0</v>
      </c>
      <c r="AK78" s="266">
        <f t="shared" si="12"/>
        <v>0.13</v>
      </c>
      <c r="AL78" s="267">
        <f t="shared" si="9"/>
        <v>0</v>
      </c>
      <c r="AM78" s="268">
        <f>1-AL78</f>
        <v>1</v>
      </c>
      <c r="AN78" s="276">
        <v>500</v>
      </c>
      <c r="AO78" s="270">
        <f t="shared" si="10"/>
        <v>500</v>
      </c>
      <c r="AS78" s="366">
        <f t="shared" si="11"/>
        <v>1</v>
      </c>
    </row>
    <row r="79" spans="2:45">
      <c r="B79" s="576"/>
      <c r="C79" s="571"/>
      <c r="D79" s="571"/>
      <c r="E79" s="571"/>
      <c r="F79" s="571"/>
      <c r="G79" s="571"/>
      <c r="H79" s="571"/>
      <c r="I79" s="571"/>
      <c r="J79" s="571"/>
      <c r="K79" s="571"/>
      <c r="L79" s="571"/>
      <c r="M79" s="571"/>
      <c r="N79" s="571"/>
      <c r="O79" s="571"/>
      <c r="P79" s="571"/>
      <c r="Q79" s="571"/>
      <c r="R79" s="571"/>
      <c r="S79" s="571"/>
      <c r="T79" s="571"/>
      <c r="U79" s="571"/>
      <c r="V79" s="571"/>
      <c r="W79" s="571"/>
      <c r="X79" s="571"/>
      <c r="Y79" s="571"/>
      <c r="Z79" s="571"/>
      <c r="AA79" s="572"/>
      <c r="AB79" s="249"/>
      <c r="AC79" s="253"/>
      <c r="AD79" s="254"/>
      <c r="AE79" s="254"/>
      <c r="AF79" s="254"/>
      <c r="AG79" s="254"/>
      <c r="AH79" s="255"/>
      <c r="AI79" s="260" t="str">
        <f t="shared" si="8"/>
        <v/>
      </c>
      <c r="AJ79" s="266" t="str">
        <f t="shared" si="7"/>
        <v/>
      </c>
      <c r="AK79" s="266" t="str">
        <f t="shared" si="12"/>
        <v/>
      </c>
      <c r="AL79" s="267" t="str">
        <f t="shared" si="9"/>
        <v/>
      </c>
      <c r="AM79" s="268"/>
      <c r="AN79" s="276"/>
      <c r="AO79" s="269" t="str">
        <f t="shared" si="10"/>
        <v/>
      </c>
      <c r="AS79" s="366">
        <f t="shared" si="11"/>
        <v>0</v>
      </c>
    </row>
    <row r="80" spans="2:45">
      <c r="B80" s="576"/>
      <c r="C80" s="571"/>
      <c r="D80" s="571"/>
      <c r="E80" s="571"/>
      <c r="F80" s="571"/>
      <c r="G80" s="571"/>
      <c r="H80" s="571"/>
      <c r="I80" s="571"/>
      <c r="J80" s="571"/>
      <c r="K80" s="571"/>
      <c r="L80" s="571"/>
      <c r="M80" s="571"/>
      <c r="N80" s="571"/>
      <c r="O80" s="571"/>
      <c r="P80" s="571"/>
      <c r="Q80" s="571"/>
      <c r="R80" s="571"/>
      <c r="S80" s="571"/>
      <c r="T80" s="571"/>
      <c r="U80" s="571"/>
      <c r="V80" s="571"/>
      <c r="W80" s="571"/>
      <c r="X80" s="571"/>
      <c r="Y80" s="571"/>
      <c r="Z80" s="571"/>
      <c r="AA80" s="572"/>
      <c r="AB80" s="249"/>
      <c r="AC80" s="253"/>
      <c r="AD80" s="254"/>
      <c r="AE80" s="254"/>
      <c r="AF80" s="254"/>
      <c r="AG80" s="254"/>
      <c r="AH80" s="255"/>
      <c r="AI80" s="260" t="str">
        <f t="shared" si="8"/>
        <v/>
      </c>
      <c r="AJ80" s="266" t="str">
        <f t="shared" si="7"/>
        <v/>
      </c>
      <c r="AK80" s="266" t="str">
        <f t="shared" si="12"/>
        <v/>
      </c>
      <c r="AL80" s="267" t="str">
        <f t="shared" si="9"/>
        <v/>
      </c>
      <c r="AM80" s="268"/>
      <c r="AN80" s="276"/>
      <c r="AO80" s="269" t="str">
        <f t="shared" si="10"/>
        <v/>
      </c>
      <c r="AS80" s="366">
        <f t="shared" si="11"/>
        <v>0</v>
      </c>
    </row>
    <row r="81" spans="2:49">
      <c r="B81" s="576"/>
      <c r="C81" s="571"/>
      <c r="D81" s="571"/>
      <c r="E81" s="571"/>
      <c r="F81" s="571"/>
      <c r="G81" s="571"/>
      <c r="H81" s="571"/>
      <c r="I81" s="571"/>
      <c r="J81" s="571"/>
      <c r="K81" s="571"/>
      <c r="L81" s="571"/>
      <c r="M81" s="571"/>
      <c r="N81" s="571"/>
      <c r="O81" s="571"/>
      <c r="P81" s="571"/>
      <c r="Q81" s="571"/>
      <c r="R81" s="571"/>
      <c r="S81" s="571"/>
      <c r="T81" s="571"/>
      <c r="U81" s="571"/>
      <c r="V81" s="571"/>
      <c r="W81" s="571"/>
      <c r="X81" s="571"/>
      <c r="Y81" s="571"/>
      <c r="Z81" s="571"/>
      <c r="AA81" s="572"/>
      <c r="AB81" s="249"/>
      <c r="AC81" s="253"/>
      <c r="AD81" s="254"/>
      <c r="AE81" s="254"/>
      <c r="AF81" s="254"/>
      <c r="AG81" s="254"/>
      <c r="AH81" s="255"/>
      <c r="AI81" s="260" t="str">
        <f t="shared" si="8"/>
        <v/>
      </c>
      <c r="AJ81" s="266" t="str">
        <f t="shared" si="7"/>
        <v/>
      </c>
      <c r="AK81" s="266" t="str">
        <f t="shared" si="12"/>
        <v/>
      </c>
      <c r="AL81" s="267" t="str">
        <f t="shared" si="9"/>
        <v/>
      </c>
      <c r="AM81" s="268"/>
      <c r="AN81" s="276"/>
      <c r="AO81" s="269" t="str">
        <f t="shared" si="10"/>
        <v/>
      </c>
      <c r="AS81" s="366">
        <f t="shared" si="11"/>
        <v>0</v>
      </c>
    </row>
    <row r="82" spans="2:49">
      <c r="B82" s="576"/>
      <c r="C82" s="571"/>
      <c r="D82" s="571"/>
      <c r="E82" s="571"/>
      <c r="F82" s="571"/>
      <c r="G82" s="571"/>
      <c r="H82" s="571"/>
      <c r="I82" s="571"/>
      <c r="J82" s="571"/>
      <c r="K82" s="571"/>
      <c r="L82" s="571"/>
      <c r="M82" s="571"/>
      <c r="N82" s="571"/>
      <c r="O82" s="571"/>
      <c r="P82" s="571"/>
      <c r="Q82" s="571"/>
      <c r="R82" s="571"/>
      <c r="S82" s="571"/>
      <c r="T82" s="571"/>
      <c r="U82" s="571"/>
      <c r="V82" s="571"/>
      <c r="W82" s="571"/>
      <c r="X82" s="571"/>
      <c r="Y82" s="571"/>
      <c r="Z82" s="571"/>
      <c r="AA82" s="572"/>
      <c r="AB82" s="249"/>
      <c r="AC82" s="253" t="s">
        <v>219</v>
      </c>
      <c r="AD82" s="254" t="s">
        <v>220</v>
      </c>
      <c r="AE82" s="254" t="s">
        <v>220</v>
      </c>
      <c r="AF82" s="254" t="s">
        <v>220</v>
      </c>
      <c r="AG82" s="254" t="s">
        <v>225</v>
      </c>
      <c r="AH82" s="255" t="s">
        <v>220</v>
      </c>
      <c r="AI82" s="260" t="str">
        <f t="shared" si="8"/>
        <v>×</v>
      </c>
      <c r="AJ82" s="266">
        <f t="shared" si="7"/>
        <v>0</v>
      </c>
      <c r="AK82" s="266">
        <f t="shared" si="12"/>
        <v>0.13</v>
      </c>
      <c r="AL82" s="267">
        <f t="shared" si="9"/>
        <v>0</v>
      </c>
      <c r="AM82" s="268">
        <f>1-AL82</f>
        <v>1</v>
      </c>
      <c r="AN82" s="276">
        <v>810</v>
      </c>
      <c r="AO82" s="270">
        <f t="shared" si="10"/>
        <v>810</v>
      </c>
      <c r="AS82" s="366">
        <f t="shared" si="11"/>
        <v>1</v>
      </c>
    </row>
    <row r="83" spans="2:49">
      <c r="B83" s="580"/>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5"/>
      <c r="AB83" s="249"/>
      <c r="AC83" s="256"/>
      <c r="AD83" s="257"/>
      <c r="AE83" s="257"/>
      <c r="AF83" s="257"/>
      <c r="AG83" s="257"/>
      <c r="AH83" s="258"/>
      <c r="AI83" s="261" t="str">
        <f t="shared" si="8"/>
        <v/>
      </c>
      <c r="AJ83" s="271" t="str">
        <f t="shared" si="7"/>
        <v/>
      </c>
      <c r="AK83" s="271" t="str">
        <f t="shared" si="12"/>
        <v/>
      </c>
      <c r="AL83" s="272" t="str">
        <f t="shared" si="9"/>
        <v/>
      </c>
      <c r="AM83" s="273"/>
      <c r="AN83" s="277"/>
      <c r="AO83" s="274" t="str">
        <f t="shared" si="10"/>
        <v/>
      </c>
      <c r="AS83" s="366">
        <f t="shared" si="11"/>
        <v>0</v>
      </c>
    </row>
    <row r="84" spans="2:49">
      <c r="AC84" s="121"/>
      <c r="AD84" s="121"/>
      <c r="AE84" s="121"/>
      <c r="AF84" s="121"/>
      <c r="AG84" s="121"/>
      <c r="AH84" s="121"/>
      <c r="AI84" s="121"/>
      <c r="AJ84" s="120"/>
      <c r="AK84" s="120"/>
      <c r="AL84" s="119"/>
      <c r="AM84" s="119"/>
      <c r="AN84" s="118"/>
      <c r="AO84" s="117"/>
    </row>
    <row r="85" spans="2:49">
      <c r="B85" s="116"/>
    </row>
    <row r="86" spans="2:49">
      <c r="AM86" s="112" t="s">
        <v>54</v>
      </c>
      <c r="AN86" s="367">
        <f>SUM(AN6:AN84)</f>
        <v>72300</v>
      </c>
      <c r="AO86" s="367">
        <f>SUM(AO6:AO84)</f>
        <v>63510.7</v>
      </c>
    </row>
    <row r="87" spans="2:49">
      <c r="AB87" s="113"/>
      <c r="AC87" s="114"/>
      <c r="AD87" s="114"/>
      <c r="AE87" s="114"/>
      <c r="AF87" s="114"/>
      <c r="AG87" s="114"/>
      <c r="AH87" s="114"/>
      <c r="AI87" s="114"/>
      <c r="AJ87" s="114"/>
      <c r="AK87" s="114"/>
      <c r="AL87" s="114"/>
      <c r="AM87" s="114"/>
      <c r="AN87" s="114"/>
      <c r="AO87" s="114"/>
    </row>
    <row r="88" spans="2:49" ht="14.25" thickBot="1">
      <c r="AM88" s="115" t="s">
        <v>222</v>
      </c>
      <c r="AN88" s="284">
        <f>AO86/AN86*100</f>
        <v>87.843291839557395</v>
      </c>
      <c r="AO88" s="279" t="s">
        <v>221</v>
      </c>
    </row>
    <row r="92" spans="2:49">
      <c r="AP92" s="114"/>
      <c r="AQ92" s="114"/>
      <c r="AR92" s="114"/>
      <c r="AT92" s="114"/>
      <c r="AU92" s="114"/>
      <c r="AV92" s="114"/>
      <c r="AW92" s="113"/>
    </row>
  </sheetData>
  <mergeCells count="4">
    <mergeCell ref="AC4:AJ4"/>
    <mergeCell ref="AL4:AO4"/>
    <mergeCell ref="B4:AA5"/>
    <mergeCell ref="B3:AO3"/>
  </mergeCells>
  <phoneticPr fontId="4"/>
  <pageMargins left="0.70866141732283472" right="0.51181102362204722" top="0.74803149606299213" bottom="0.74803149606299213" header="0.31496062992125984" footer="0.31496062992125984"/>
  <pageSetup paperSize="9" scale="53" orientation="portrait" r:id="rId1"/>
  <headerFooter alignWithMargins="0"/>
  <colBreaks count="1" manualBreakCount="1">
    <brk id="41" min="3" max="99"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31</vt:i4>
      </vt:variant>
    </vt:vector>
  </HeadingPairs>
  <TitlesOfParts>
    <vt:vector size="62" baseType="lpstr">
      <vt:lpstr>C1施設</vt:lpstr>
      <vt:lpstr>C2施設</vt:lpstr>
      <vt:lpstr>C3(1)-1管路</vt:lpstr>
      <vt:lpstr>C3(2)-1管路</vt:lpstr>
      <vt:lpstr>C3(2)-2管路</vt:lpstr>
      <vt:lpstr>C3(2)-3管路</vt:lpstr>
      <vt:lpstr>C4管路</vt:lpstr>
      <vt:lpstr>C5断水人口(現状)</vt:lpstr>
      <vt:lpstr>C5断水人口(計画)</vt:lpstr>
      <vt:lpstr>C6-1復旧条件</vt:lpstr>
      <vt:lpstr>C6-2断水期間(現状)</vt:lpstr>
      <vt:lpstr>C6-2断水期間(計画)</vt:lpstr>
      <vt:lpstr>C7耐震化目標</vt:lpstr>
      <vt:lpstr>C8-1施設(初期設定)</vt:lpstr>
      <vt:lpstr>C8-2,3,4施設(初期設定)</vt:lpstr>
      <vt:lpstr>C8-1施設(計画設定)</vt:lpstr>
      <vt:lpstr>C8-2,3,4施設(計画設定)</vt:lpstr>
      <vt:lpstr>C9施設</vt:lpstr>
      <vt:lpstr>C10(1)-1管路(初期設定)</vt:lpstr>
      <vt:lpstr>C10(1)-2管路(初期設定)</vt:lpstr>
      <vt:lpstr>C10(1)-3管路(初期設定)</vt:lpstr>
      <vt:lpstr>C10(1)-4,5管路(初期設定)</vt:lpstr>
      <vt:lpstr>C10(1)-1管路(計画設定)</vt:lpstr>
      <vt:lpstr>C10(1)-2管路(計画設定)</vt:lpstr>
      <vt:lpstr>C10(1)-3管路(計画設定)</vt:lpstr>
      <vt:lpstr>C10(1)-4,5管路(計画設定)</vt:lpstr>
      <vt:lpstr>C10(2)-1管路(計画)</vt:lpstr>
      <vt:lpstr>C10(2)-2管路(計画)</vt:lpstr>
      <vt:lpstr>C11管路</vt:lpstr>
      <vt:lpstr>C12応急対策</vt:lpstr>
      <vt:lpstr>C13計画書</vt:lpstr>
      <vt:lpstr>'C10(1)-1管路(計画設定)'!Print_Area</vt:lpstr>
      <vt:lpstr>'C10(1)-1管路(初期設定)'!Print_Area</vt:lpstr>
      <vt:lpstr>'C10(1)-2管路(計画設定)'!Print_Area</vt:lpstr>
      <vt:lpstr>'C10(1)-2管路(初期設定)'!Print_Area</vt:lpstr>
      <vt:lpstr>'C10(1)-3管路(計画設定)'!Print_Area</vt:lpstr>
      <vt:lpstr>'C10(1)-3管路(初期設定)'!Print_Area</vt:lpstr>
      <vt:lpstr>'C10(1)-4,5管路(計画設定)'!Print_Area</vt:lpstr>
      <vt:lpstr>'C10(1)-4,5管路(初期設定)'!Print_Area</vt:lpstr>
      <vt:lpstr>'C10(2)-1管路(計画)'!Print_Area</vt:lpstr>
      <vt:lpstr>'C10(2)-2管路(計画)'!Print_Area</vt:lpstr>
      <vt:lpstr>'C11管路'!Print_Area</vt:lpstr>
      <vt:lpstr>'C12応急対策'!Print_Area</vt:lpstr>
      <vt:lpstr>'C13計画書'!Print_Area</vt:lpstr>
      <vt:lpstr>'C1施設'!Print_Area</vt:lpstr>
      <vt:lpstr>'C2施設'!Print_Area</vt:lpstr>
      <vt:lpstr>'C3(1)-1管路'!Print_Area</vt:lpstr>
      <vt:lpstr>'C3(2)-1管路'!Print_Area</vt:lpstr>
      <vt:lpstr>'C3(2)-2管路'!Print_Area</vt:lpstr>
      <vt:lpstr>'C3(2)-3管路'!Print_Area</vt:lpstr>
      <vt:lpstr>'C4管路'!Print_Area</vt:lpstr>
      <vt:lpstr>'C5断水人口(計画)'!Print_Area</vt:lpstr>
      <vt:lpstr>'C5断水人口(現状)'!Print_Area</vt:lpstr>
      <vt:lpstr>'C6-1復旧条件'!Print_Area</vt:lpstr>
      <vt:lpstr>'C6-2断水期間(計画)'!Print_Area</vt:lpstr>
      <vt:lpstr>'C6-2断水期間(現状)'!Print_Area</vt:lpstr>
      <vt:lpstr>'C7耐震化目標'!Print_Area</vt:lpstr>
      <vt:lpstr>'C8-1施設(計画設定)'!Print_Area</vt:lpstr>
      <vt:lpstr>'C8-1施設(初期設定)'!Print_Area</vt:lpstr>
      <vt:lpstr>'C8-2,3,4施設(計画設定)'!Print_Area</vt:lpstr>
      <vt:lpstr>'C8-2,3,4施設(初期設定)'!Print_Area</vt:lpstr>
      <vt:lpstr>'C9施設'!Print_Area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小原 卓朗</dc:creator>
  <cp:lastModifiedBy>下田 佑貴</cp:lastModifiedBy>
  <cp:lastPrinted>2015-06-10T05:06:07Z</cp:lastPrinted>
  <dcterms:created xsi:type="dcterms:W3CDTF">2015-02-15T01:45:45Z</dcterms:created>
  <dcterms:modified xsi:type="dcterms:W3CDTF">2015-06-22T08:14:12Z</dcterms:modified>
</cp:coreProperties>
</file>